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updateLinks="always" codeName="ThisWorkbook"/>
  <mc:AlternateContent xmlns:mc="http://schemas.openxmlformats.org/markup-compatibility/2006">
    <mc:Choice Requires="x15">
      <x15ac:absPath xmlns:x15ac="http://schemas.microsoft.com/office/spreadsheetml/2010/11/ac" url="/Users/mylesfleming/Desktop/OTFL/OTFL Results/2025/Master Files/"/>
    </mc:Choice>
  </mc:AlternateContent>
  <xr:revisionPtr revIDLastSave="0" documentId="13_ncr:1_{3551A830-D742-2142-B877-886778F38AA5}" xr6:coauthVersionLast="47" xr6:coauthVersionMax="47" xr10:uidLastSave="{00000000-0000-0000-0000-000000000000}"/>
  <bookViews>
    <workbookView xWindow="0" yWindow="860" windowWidth="34200" windowHeight="20160" tabRatio="906" xr2:uid="{00000000-000D-0000-FFFF-FFFF00000000}"/>
  </bookViews>
  <sheets>
    <sheet name="Read Me First" sheetId="81" r:id="rId1"/>
    <sheet name="Team Scores" sheetId="92" r:id="rId2"/>
    <sheet name="Boys" sheetId="91" r:id="rId3"/>
    <sheet name="Girls" sheetId="93" r:id="rId4"/>
    <sheet name="Non Scoring" sheetId="52" r:id="rId5"/>
    <sheet name="Abingdon" sheetId="80" r:id="rId6"/>
    <sheet name="Banbury" sheetId="89" r:id="rId7"/>
    <sheet name="Bicester" sheetId="88" r:id="rId8"/>
    <sheet name="Oxford" sheetId="87" r:id="rId9"/>
    <sheet name="Radley" sheetId="86" r:id="rId10"/>
    <sheet name="Kennet" sheetId="85" r:id="rId11"/>
    <sheet name="WhiteHorse" sheetId="84" r:id="rId12"/>
    <sheet name="Witney" sheetId="83" r:id="rId13"/>
    <sheet name="GreatMilton" sheetId="82" r:id="rId14"/>
    <sheet name="Number Allocation" sheetId="94" r:id="rId15"/>
    <sheet name="Lane Draw" sheetId="95" r:id="rId16"/>
    <sheet name="Field Timetable" sheetId="96" r:id="rId17"/>
    <sheet name="Height Cards - All" sheetId="97" r:id="rId18"/>
    <sheet name="Distance Cards - Boys" sheetId="99" r:id="rId19"/>
    <sheet name="Distance Cards - Girls" sheetId="98" r:id="rId20"/>
    <sheet name="Data" sheetId="90" r:id="rId21"/>
  </sheets>
  <definedNames>
    <definedName name="_xlnm._FilterDatabase" localSheetId="2" hidden="1">Boys!$A$4:$Z$76</definedName>
    <definedName name="_xlnm._FilterDatabase" localSheetId="3" hidden="1">Girls!$A$4:$Z$76</definedName>
    <definedName name="_xlnm._FilterDatabase" localSheetId="14" hidden="1">'Number Allocation'!$B$5:$B$63641</definedName>
    <definedName name="_xlnm.Print_Area" localSheetId="2">Boys!$E$1:$J$676</definedName>
    <definedName name="_xlnm.Print_Area" localSheetId="18">'Distance Cards - Boys'!$A$1:$Y$858</definedName>
    <definedName name="_xlnm.Print_Area" localSheetId="19">'Distance Cards - Girls'!$A$1:$Y$858</definedName>
    <definedName name="_xlnm.Print_Area" localSheetId="16">'Field Timetable'!$A$1:$N$19</definedName>
    <definedName name="_xlnm.Print_Area" localSheetId="3">Girls!$E$1:$J$676</definedName>
    <definedName name="_xlnm.Print_Area" localSheetId="17">'Height Cards - All'!$A:$AG</definedName>
    <definedName name="_xlnm.Print_Area" localSheetId="15">'Lane Draw'!$A$1:$N$56</definedName>
    <definedName name="_xlnm.Print_Area" localSheetId="4">'Non Scoring'!$A$1:$G$236</definedName>
    <definedName name="_xlnm.Print_Area" localSheetId="0">'Read Me First'!$A$1:$P$49</definedName>
    <definedName name="_xlnm.Print_Area" localSheetId="1">'Team Scores'!$A$1:$C$63</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92" l="1"/>
  <c r="A1" i="92"/>
  <c r="AY68" i="83" l="1"/>
  <c r="AX68" i="83"/>
  <c r="AE68" i="83" a="1"/>
  <c r="AE68" i="83" s="1"/>
  <c r="AD68" i="83"/>
  <c r="AC68" i="83"/>
  <c r="AB68" i="83"/>
  <c r="AA68" i="83"/>
  <c r="Z68" i="83"/>
  <c r="Y68" i="83"/>
  <c r="X68" i="83"/>
  <c r="W68" i="83"/>
  <c r="V68" i="83"/>
  <c r="U68" i="83"/>
  <c r="T68" i="83"/>
  <c r="S68" i="83"/>
  <c r="M68" i="83" a="1"/>
  <c r="M68" i="83" s="1"/>
  <c r="L68" i="83"/>
  <c r="K68" i="83"/>
  <c r="J68" i="83"/>
  <c r="I68" i="83"/>
  <c r="H68" i="83"/>
  <c r="G68" i="83"/>
  <c r="F68" i="83"/>
  <c r="E68" i="83"/>
  <c r="D68" i="83"/>
  <c r="C68" i="83"/>
  <c r="AY67" i="83"/>
  <c r="AX67" i="83"/>
  <c r="AD67" i="83"/>
  <c r="AC67" i="83"/>
  <c r="AB67" i="83"/>
  <c r="AA67" i="83"/>
  <c r="Z67" i="83"/>
  <c r="Y67" i="83"/>
  <c r="X67" i="83"/>
  <c r="W67" i="83"/>
  <c r="V67" i="83"/>
  <c r="U67" i="83"/>
  <c r="T67" i="83"/>
  <c r="S67" i="83"/>
  <c r="L67" i="83"/>
  <c r="K67" i="83"/>
  <c r="J67" i="83"/>
  <c r="I67" i="83"/>
  <c r="H67" i="83"/>
  <c r="G67" i="83"/>
  <c r="F67" i="83"/>
  <c r="E67" i="83"/>
  <c r="D67" i="83"/>
  <c r="C67" i="83"/>
  <c r="AY66" i="83"/>
  <c r="AX66" i="83"/>
  <c r="AE66" i="83" a="1"/>
  <c r="AE66" i="83" s="1"/>
  <c r="AD66" i="83"/>
  <c r="AC66" i="83"/>
  <c r="AB66" i="83"/>
  <c r="AA66" i="83"/>
  <c r="Z66" i="83"/>
  <c r="Y66" i="83"/>
  <c r="X66" i="83"/>
  <c r="W66" i="83"/>
  <c r="V66" i="83"/>
  <c r="U66" i="83"/>
  <c r="T66" i="83"/>
  <c r="S66" i="83"/>
  <c r="M66" i="83" a="1"/>
  <c r="M66" i="83" s="1"/>
  <c r="L66" i="83"/>
  <c r="K66" i="83"/>
  <c r="J66" i="83"/>
  <c r="I66" i="83"/>
  <c r="H66" i="83"/>
  <c r="G66" i="83"/>
  <c r="F66" i="83"/>
  <c r="E66" i="83"/>
  <c r="D66" i="83"/>
  <c r="C66" i="83"/>
  <c r="AY65" i="83"/>
  <c r="AX65" i="83"/>
  <c r="AH65" i="83"/>
  <c r="AG65" i="83"/>
  <c r="AF65" i="83"/>
  <c r="P65" i="83"/>
  <c r="O65" i="83"/>
  <c r="N65" i="83"/>
  <c r="AY64" i="83"/>
  <c r="AX64" i="83"/>
  <c r="AH64" i="83"/>
  <c r="AG64" i="83"/>
  <c r="AF64" i="83"/>
  <c r="P64" i="83"/>
  <c r="O64" i="83"/>
  <c r="N64" i="83"/>
  <c r="AY63" i="83"/>
  <c r="AX63" i="83"/>
  <c r="AH63" i="83"/>
  <c r="AG63" i="83"/>
  <c r="AF63" i="83"/>
  <c r="P63" i="83"/>
  <c r="O63" i="83"/>
  <c r="N63" i="83"/>
  <c r="AY62" i="83"/>
  <c r="AX62" i="83"/>
  <c r="AH62" i="83"/>
  <c r="AG62" i="83"/>
  <c r="AF62" i="83"/>
  <c r="P62" i="83"/>
  <c r="O62" i="83"/>
  <c r="N62" i="83"/>
  <c r="AY61" i="83"/>
  <c r="AX61" i="83"/>
  <c r="AH61" i="83"/>
  <c r="AG61" i="83"/>
  <c r="AF61" i="83"/>
  <c r="P61" i="83"/>
  <c r="O61" i="83"/>
  <c r="N61" i="83"/>
  <c r="AH60" i="83"/>
  <c r="AG60" i="83"/>
  <c r="AF60" i="83"/>
  <c r="P60" i="83"/>
  <c r="O60" i="83"/>
  <c r="N60" i="83"/>
  <c r="AH59" i="83"/>
  <c r="AG59" i="83"/>
  <c r="AF59" i="83"/>
  <c r="P59" i="83"/>
  <c r="O59" i="83"/>
  <c r="N59" i="83"/>
  <c r="AW58" i="83" a="1"/>
  <c r="AW58" i="83" s="1"/>
  <c r="AU58" i="83"/>
  <c r="AT58" i="83"/>
  <c r="AS58" i="83"/>
  <c r="AR58" i="83"/>
  <c r="AQ58" i="83"/>
  <c r="AP58" i="83"/>
  <c r="AO58" i="83"/>
  <c r="AN58" i="83"/>
  <c r="AM58" i="83"/>
  <c r="AL58" i="83"/>
  <c r="AK58" i="83"/>
  <c r="AH58" i="83"/>
  <c r="AG58" i="83"/>
  <c r="AF58" i="83"/>
  <c r="P58" i="83"/>
  <c r="O58" i="83"/>
  <c r="N58" i="83"/>
  <c r="AU57" i="83"/>
  <c r="AT57" i="83"/>
  <c r="AS57" i="83"/>
  <c r="AR57" i="83"/>
  <c r="AQ57" i="83"/>
  <c r="AP57" i="83"/>
  <c r="AO57" i="83"/>
  <c r="AN57" i="83"/>
  <c r="AM57" i="83"/>
  <c r="AL57" i="83"/>
  <c r="AK57" i="83"/>
  <c r="AH57" i="83"/>
  <c r="AG57" i="83"/>
  <c r="AF57" i="83"/>
  <c r="P57" i="83"/>
  <c r="O57" i="83"/>
  <c r="N57" i="83"/>
  <c r="AW56" i="83" a="1"/>
  <c r="AW56" i="83" s="1"/>
  <c r="AV56" i="83"/>
  <c r="AV57" i="83" s="1"/>
  <c r="AU56" i="83"/>
  <c r="AT56" i="83"/>
  <c r="AS56" i="83"/>
  <c r="AR56" i="83"/>
  <c r="AQ56" i="83"/>
  <c r="AP56" i="83"/>
  <c r="AO56" i="83"/>
  <c r="AN56" i="83"/>
  <c r="AM56" i="83"/>
  <c r="AL56" i="83"/>
  <c r="AK56" i="83"/>
  <c r="AH56" i="83"/>
  <c r="AG56" i="83"/>
  <c r="AF56" i="83"/>
  <c r="P56" i="83"/>
  <c r="O56" i="83"/>
  <c r="N56" i="83"/>
  <c r="AY55" i="83"/>
  <c r="AX55" i="83"/>
  <c r="AH55" i="83"/>
  <c r="AG55" i="83"/>
  <c r="AF55" i="83"/>
  <c r="P55" i="83"/>
  <c r="O55" i="83"/>
  <c r="N55" i="83"/>
  <c r="AY54" i="83"/>
  <c r="AX54" i="83"/>
  <c r="AH54" i="83"/>
  <c r="AG54" i="83"/>
  <c r="AF54" i="83"/>
  <c r="P54" i="83"/>
  <c r="O54" i="83"/>
  <c r="N54" i="83"/>
  <c r="AY53" i="83"/>
  <c r="AX53" i="83"/>
  <c r="AH53" i="83"/>
  <c r="AG53" i="83"/>
  <c r="AF53" i="83"/>
  <c r="P53" i="83"/>
  <c r="O53" i="83"/>
  <c r="N53" i="83"/>
  <c r="AY52" i="83"/>
  <c r="AX52" i="83"/>
  <c r="AH52" i="83"/>
  <c r="AG52" i="83"/>
  <c r="AF52" i="83"/>
  <c r="P52" i="83"/>
  <c r="O52" i="83"/>
  <c r="N52" i="83"/>
  <c r="AY51" i="83"/>
  <c r="AX51" i="83"/>
  <c r="AH51" i="83"/>
  <c r="AG51" i="83"/>
  <c r="AF51" i="83"/>
  <c r="P51" i="83"/>
  <c r="O51" i="83"/>
  <c r="N51" i="83"/>
  <c r="AY50" i="83"/>
  <c r="AX50" i="83"/>
  <c r="AH50" i="83"/>
  <c r="AG50" i="83"/>
  <c r="AF50" i="83"/>
  <c r="P50" i="83"/>
  <c r="O50" i="83"/>
  <c r="N50" i="83"/>
  <c r="AY49" i="83"/>
  <c r="AX49" i="83"/>
  <c r="AH49" i="83"/>
  <c r="AG49" i="83"/>
  <c r="AF49" i="83"/>
  <c r="P49" i="83"/>
  <c r="O49" i="83"/>
  <c r="N49" i="83"/>
  <c r="AY48" i="83"/>
  <c r="AX48" i="83"/>
  <c r="AH48" i="83"/>
  <c r="AG48" i="83"/>
  <c r="AF48" i="83"/>
  <c r="P48" i="83"/>
  <c r="O48" i="83"/>
  <c r="N48" i="83"/>
  <c r="AY47" i="83"/>
  <c r="AX47" i="83"/>
  <c r="AH47" i="83"/>
  <c r="AG47" i="83"/>
  <c r="AF47" i="83"/>
  <c r="P47" i="83"/>
  <c r="O47" i="83"/>
  <c r="N47" i="83"/>
  <c r="AY46" i="83"/>
  <c r="AX46" i="83"/>
  <c r="AH46" i="83"/>
  <c r="AG46" i="83"/>
  <c r="AF46" i="83"/>
  <c r="P46" i="83"/>
  <c r="O46" i="83"/>
  <c r="N46" i="83"/>
  <c r="AY45" i="83"/>
  <c r="AX45" i="83"/>
  <c r="AH45" i="83"/>
  <c r="AG45" i="83"/>
  <c r="AF45" i="83"/>
  <c r="P45" i="83"/>
  <c r="O45" i="83"/>
  <c r="N45" i="83"/>
  <c r="AY44" i="83"/>
  <c r="AX44" i="83"/>
  <c r="AH44" i="83"/>
  <c r="AG44" i="83"/>
  <c r="AF44" i="83"/>
  <c r="P44" i="83"/>
  <c r="O44" i="83"/>
  <c r="N44" i="83"/>
  <c r="AY43" i="83"/>
  <c r="AX43" i="83"/>
  <c r="AH43" i="83"/>
  <c r="AG43" i="83"/>
  <c r="AF43" i="83"/>
  <c r="P43" i="83"/>
  <c r="O43" i="83"/>
  <c r="N43" i="83"/>
  <c r="AY42" i="83"/>
  <c r="AX42" i="83"/>
  <c r="AH42" i="83"/>
  <c r="AG42" i="83"/>
  <c r="AF42" i="83"/>
  <c r="P42" i="83"/>
  <c r="O42" i="83"/>
  <c r="N42" i="83"/>
  <c r="AY41" i="83"/>
  <c r="AX41" i="83"/>
  <c r="AH41" i="83"/>
  <c r="AG41" i="83"/>
  <c r="AF41" i="83"/>
  <c r="P41" i="83"/>
  <c r="O41" i="83"/>
  <c r="N41" i="83"/>
  <c r="AY40" i="83"/>
  <c r="AX40" i="83"/>
  <c r="AH40" i="83"/>
  <c r="AG40" i="83"/>
  <c r="AF40" i="83"/>
  <c r="P40" i="83"/>
  <c r="O40" i="83"/>
  <c r="N40" i="83"/>
  <c r="AY33" i="83"/>
  <c r="AX33" i="83"/>
  <c r="AE33" i="83" a="1"/>
  <c r="AE33" i="83" s="1"/>
  <c r="AD33" i="83"/>
  <c r="AC33" i="83"/>
  <c r="AB33" i="83"/>
  <c r="AA33" i="83"/>
  <c r="Z33" i="83"/>
  <c r="Y33" i="83"/>
  <c r="X33" i="83"/>
  <c r="W33" i="83"/>
  <c r="V33" i="83"/>
  <c r="U33" i="83"/>
  <c r="T33" i="83"/>
  <c r="S33" i="83"/>
  <c r="M33" i="83" a="1"/>
  <c r="M33" i="83" s="1"/>
  <c r="L33" i="83"/>
  <c r="K33" i="83"/>
  <c r="J33" i="83"/>
  <c r="I33" i="83"/>
  <c r="H33" i="83"/>
  <c r="G33" i="83"/>
  <c r="F33" i="83"/>
  <c r="E33" i="83"/>
  <c r="D33" i="83"/>
  <c r="C33" i="83"/>
  <c r="AY32" i="83"/>
  <c r="AX32" i="83"/>
  <c r="AD32" i="83"/>
  <c r="AC32" i="83"/>
  <c r="AB32" i="83"/>
  <c r="AA32" i="83"/>
  <c r="Z32" i="83"/>
  <c r="Y32" i="83"/>
  <c r="X32" i="83"/>
  <c r="W32" i="83"/>
  <c r="V32" i="83"/>
  <c r="U32" i="83"/>
  <c r="T32" i="83"/>
  <c r="S32" i="83"/>
  <c r="L32" i="83"/>
  <c r="K32" i="83"/>
  <c r="J32" i="83"/>
  <c r="I32" i="83"/>
  <c r="H32" i="83"/>
  <c r="G32" i="83"/>
  <c r="F32" i="83"/>
  <c r="E32" i="83"/>
  <c r="D32" i="83"/>
  <c r="C32" i="83"/>
  <c r="AY31" i="83"/>
  <c r="AX31" i="83"/>
  <c r="AE31" i="83" a="1"/>
  <c r="AE31" i="83" s="1"/>
  <c r="AD31" i="83"/>
  <c r="AC31" i="83"/>
  <c r="AB31" i="83"/>
  <c r="AA31" i="83"/>
  <c r="Z31" i="83"/>
  <c r="Y31" i="83"/>
  <c r="X31" i="83"/>
  <c r="W31" i="83"/>
  <c r="V31" i="83"/>
  <c r="U31" i="83"/>
  <c r="T31" i="83"/>
  <c r="S31" i="83"/>
  <c r="M31" i="83" a="1"/>
  <c r="M31" i="83" s="1"/>
  <c r="L31" i="83"/>
  <c r="K31" i="83"/>
  <c r="J31" i="83"/>
  <c r="I31" i="83"/>
  <c r="H31" i="83"/>
  <c r="G31" i="83"/>
  <c r="F31" i="83"/>
  <c r="E31" i="83"/>
  <c r="D31" i="83"/>
  <c r="C31" i="83"/>
  <c r="AY30" i="83"/>
  <c r="AX30" i="83"/>
  <c r="AH30" i="83"/>
  <c r="AG30" i="83"/>
  <c r="AF30" i="83"/>
  <c r="P30" i="83"/>
  <c r="O30" i="83"/>
  <c r="N30" i="83"/>
  <c r="AY29" i="83"/>
  <c r="AX29" i="83"/>
  <c r="AH29" i="83"/>
  <c r="AG29" i="83"/>
  <c r="AF29" i="83"/>
  <c r="P29" i="83"/>
  <c r="O29" i="83"/>
  <c r="N29" i="83"/>
  <c r="AY28" i="83"/>
  <c r="AX28" i="83"/>
  <c r="AH28" i="83"/>
  <c r="AG28" i="83"/>
  <c r="AF28" i="83"/>
  <c r="P28" i="83"/>
  <c r="O28" i="83"/>
  <c r="N28" i="83"/>
  <c r="AY27" i="83"/>
  <c r="AX27" i="83"/>
  <c r="AH27" i="83"/>
  <c r="AG27" i="83"/>
  <c r="AF27" i="83"/>
  <c r="P27" i="83"/>
  <c r="O27" i="83"/>
  <c r="N27" i="83"/>
  <c r="AY26" i="83"/>
  <c r="AX26" i="83"/>
  <c r="AH26" i="83"/>
  <c r="AG26" i="83"/>
  <c r="AF26" i="83"/>
  <c r="P26" i="83"/>
  <c r="O26" i="83"/>
  <c r="N26" i="83"/>
  <c r="AH25" i="83"/>
  <c r="AG25" i="83"/>
  <c r="AF25" i="83"/>
  <c r="P25" i="83"/>
  <c r="O25" i="83"/>
  <c r="N25" i="83"/>
  <c r="AH24" i="83"/>
  <c r="AG24" i="83"/>
  <c r="AF24" i="83"/>
  <c r="P24" i="83"/>
  <c r="O24" i="83"/>
  <c r="N24" i="83"/>
  <c r="AW23" i="83" a="1"/>
  <c r="AW23" i="83" s="1"/>
  <c r="AU23" i="83"/>
  <c r="AT23" i="83"/>
  <c r="AS23" i="83"/>
  <c r="AR23" i="83"/>
  <c r="AQ23" i="83"/>
  <c r="AP23" i="83"/>
  <c r="AO23" i="83"/>
  <c r="AN23" i="83"/>
  <c r="AM23" i="83"/>
  <c r="AL23" i="83"/>
  <c r="AK23" i="83"/>
  <c r="AH23" i="83"/>
  <c r="AG23" i="83"/>
  <c r="AF23" i="83"/>
  <c r="P23" i="83"/>
  <c r="O23" i="83"/>
  <c r="N23" i="83"/>
  <c r="AU22" i="83"/>
  <c r="AT22" i="83"/>
  <c r="AS22" i="83"/>
  <c r="AR22" i="83"/>
  <c r="AQ22" i="83"/>
  <c r="AP22" i="83"/>
  <c r="AO22" i="83"/>
  <c r="AN22" i="83"/>
  <c r="AM22" i="83"/>
  <c r="AL22" i="83"/>
  <c r="AK22" i="83"/>
  <c r="AH22" i="83"/>
  <c r="AG22" i="83"/>
  <c r="AF22" i="83"/>
  <c r="P22" i="83"/>
  <c r="O22" i="83"/>
  <c r="N22" i="83"/>
  <c r="AW21" i="83" a="1"/>
  <c r="AW21" i="83" s="1"/>
  <c r="AV21" i="83"/>
  <c r="AV22" i="83" s="1"/>
  <c r="AV23" i="83" s="1"/>
  <c r="AU21" i="83"/>
  <c r="AT21" i="83"/>
  <c r="AS21" i="83"/>
  <c r="AR21" i="83"/>
  <c r="AQ21" i="83"/>
  <c r="AP21" i="83"/>
  <c r="AO21" i="83"/>
  <c r="AN21" i="83"/>
  <c r="AM21" i="83"/>
  <c r="AL21" i="83"/>
  <c r="AK21" i="83"/>
  <c r="AH21" i="83"/>
  <c r="AG21" i="83"/>
  <c r="AF21" i="83"/>
  <c r="P21" i="83"/>
  <c r="O21" i="83"/>
  <c r="N21" i="83"/>
  <c r="AY20" i="83"/>
  <c r="AX20" i="83"/>
  <c r="AH20" i="83"/>
  <c r="AG20" i="83"/>
  <c r="AF20" i="83"/>
  <c r="P20" i="83"/>
  <c r="O20" i="83"/>
  <c r="N20" i="83"/>
  <c r="AY19" i="83"/>
  <c r="AX19" i="83"/>
  <c r="AH19" i="83"/>
  <c r="AG19" i="83"/>
  <c r="AF19" i="83"/>
  <c r="P19" i="83"/>
  <c r="O19" i="83"/>
  <c r="N19" i="83"/>
  <c r="AY18" i="83"/>
  <c r="AX18" i="83"/>
  <c r="AH18" i="83"/>
  <c r="AG18" i="83"/>
  <c r="AF18" i="83"/>
  <c r="P18" i="83"/>
  <c r="O18" i="83"/>
  <c r="N18" i="83"/>
  <c r="AY17" i="83"/>
  <c r="AX17" i="83"/>
  <c r="AH17" i="83"/>
  <c r="AG17" i="83"/>
  <c r="AF17" i="83"/>
  <c r="P17" i="83"/>
  <c r="O17" i="83"/>
  <c r="N17" i="83"/>
  <c r="AY16" i="83"/>
  <c r="AX16" i="83"/>
  <c r="AH16" i="83"/>
  <c r="AG16" i="83"/>
  <c r="AF16" i="83"/>
  <c r="P16" i="83"/>
  <c r="O16" i="83"/>
  <c r="N16" i="83"/>
  <c r="AY15" i="83"/>
  <c r="AX15" i="83"/>
  <c r="AH15" i="83"/>
  <c r="AG15" i="83"/>
  <c r="AF15" i="83"/>
  <c r="P15" i="83"/>
  <c r="O15" i="83"/>
  <c r="N15" i="83"/>
  <c r="AY14" i="83"/>
  <c r="AX14" i="83"/>
  <c r="AH14" i="83"/>
  <c r="AG14" i="83"/>
  <c r="AF14" i="83"/>
  <c r="P14" i="83"/>
  <c r="O14" i="83"/>
  <c r="N14" i="83"/>
  <c r="AY13" i="83"/>
  <c r="AX13" i="83"/>
  <c r="AH13" i="83"/>
  <c r="AG13" i="83"/>
  <c r="AF13" i="83"/>
  <c r="P13" i="83"/>
  <c r="O13" i="83"/>
  <c r="N13" i="83"/>
  <c r="AY12" i="83"/>
  <c r="AX12" i="83"/>
  <c r="AH12" i="83"/>
  <c r="AG12" i="83"/>
  <c r="AF12" i="83"/>
  <c r="P12" i="83"/>
  <c r="O12" i="83"/>
  <c r="N12" i="83"/>
  <c r="AY11" i="83"/>
  <c r="AX11" i="83"/>
  <c r="AH11" i="83"/>
  <c r="AG11" i="83"/>
  <c r="AF11" i="83"/>
  <c r="P11" i="83"/>
  <c r="O11" i="83"/>
  <c r="N11" i="83"/>
  <c r="AY10" i="83"/>
  <c r="AX10" i="83"/>
  <c r="AH10" i="83"/>
  <c r="AG10" i="83"/>
  <c r="AF10" i="83"/>
  <c r="P10" i="83"/>
  <c r="O10" i="83"/>
  <c r="N10" i="83"/>
  <c r="AY9" i="83"/>
  <c r="AX9" i="83"/>
  <c r="AH9" i="83"/>
  <c r="AG9" i="83"/>
  <c r="AF9" i="83"/>
  <c r="P9" i="83"/>
  <c r="O9" i="83"/>
  <c r="N9" i="83"/>
  <c r="AY8" i="83"/>
  <c r="AX8" i="83"/>
  <c r="AH8" i="83"/>
  <c r="AG8" i="83"/>
  <c r="AF8" i="83"/>
  <c r="P8" i="83"/>
  <c r="O8" i="83"/>
  <c r="N8" i="83"/>
  <c r="AY7" i="83"/>
  <c r="AX7" i="83"/>
  <c r="AH7" i="83"/>
  <c r="AG7" i="83"/>
  <c r="AF7" i="83"/>
  <c r="P7" i="83"/>
  <c r="O7" i="83"/>
  <c r="N7" i="83"/>
  <c r="AY6" i="83"/>
  <c r="AX6" i="83"/>
  <c r="AH6" i="83"/>
  <c r="AG6" i="83"/>
  <c r="AF6" i="83"/>
  <c r="P6" i="83"/>
  <c r="O6" i="83"/>
  <c r="N6" i="83"/>
  <c r="AY5" i="83"/>
  <c r="AX5" i="83"/>
  <c r="AH5" i="83"/>
  <c r="AG5" i="83"/>
  <c r="AF5" i="83"/>
  <c r="P5" i="83"/>
  <c r="O5" i="83"/>
  <c r="N5" i="83"/>
  <c r="AY33" i="84"/>
  <c r="AX33" i="84"/>
  <c r="AE33" i="84" a="1"/>
  <c r="AE33" i="84" s="1"/>
  <c r="AD33" i="84"/>
  <c r="AC33" i="84"/>
  <c r="AB33" i="84"/>
  <c r="AA33" i="84"/>
  <c r="Z33" i="84"/>
  <c r="Y33" i="84"/>
  <c r="X33" i="84"/>
  <c r="W33" i="84"/>
  <c r="V33" i="84"/>
  <c r="U33" i="84"/>
  <c r="T33" i="84"/>
  <c r="S33" i="84"/>
  <c r="M33" i="84" a="1"/>
  <c r="M33" i="84" s="1"/>
  <c r="L33" i="84"/>
  <c r="K33" i="84"/>
  <c r="J33" i="84"/>
  <c r="I33" i="84"/>
  <c r="H33" i="84"/>
  <c r="G33" i="84"/>
  <c r="F33" i="84"/>
  <c r="E33" i="84"/>
  <c r="D33" i="84"/>
  <c r="C33" i="84"/>
  <c r="AY32" i="84"/>
  <c r="AX32" i="84"/>
  <c r="AD32" i="84"/>
  <c r="AC32" i="84"/>
  <c r="AB32" i="84"/>
  <c r="AA32" i="84"/>
  <c r="Z32" i="84"/>
  <c r="Y32" i="84"/>
  <c r="X32" i="84"/>
  <c r="W32" i="84"/>
  <c r="V32" i="84"/>
  <c r="U32" i="84"/>
  <c r="T32" i="84"/>
  <c r="S32" i="84"/>
  <c r="L32" i="84"/>
  <c r="K32" i="84"/>
  <c r="J32" i="84"/>
  <c r="I32" i="84"/>
  <c r="H32" i="84"/>
  <c r="G32" i="84"/>
  <c r="F32" i="84"/>
  <c r="E32" i="84"/>
  <c r="D32" i="84"/>
  <c r="C32" i="84"/>
  <c r="AY31" i="84"/>
  <c r="AX31" i="84"/>
  <c r="AE31" i="84" a="1"/>
  <c r="AE31" i="84" s="1"/>
  <c r="AD31" i="84"/>
  <c r="AC31" i="84"/>
  <c r="AB31" i="84"/>
  <c r="AA31" i="84"/>
  <c r="Z31" i="84"/>
  <c r="Y31" i="84"/>
  <c r="X31" i="84"/>
  <c r="W31" i="84"/>
  <c r="V31" i="84"/>
  <c r="U31" i="84"/>
  <c r="T31" i="84"/>
  <c r="S31" i="84"/>
  <c r="M31" i="84"/>
  <c r="M31" i="84" a="1"/>
  <c r="L31" i="84"/>
  <c r="K31" i="84"/>
  <c r="J31" i="84"/>
  <c r="I31" i="84"/>
  <c r="H31" i="84"/>
  <c r="G31" i="84"/>
  <c r="F31" i="84"/>
  <c r="E31" i="84"/>
  <c r="D31" i="84"/>
  <c r="C31" i="84"/>
  <c r="AY30" i="84"/>
  <c r="AX30" i="84"/>
  <c r="AH30" i="84"/>
  <c r="AG30" i="84"/>
  <c r="AF30" i="84"/>
  <c r="P30" i="84"/>
  <c r="O30" i="84"/>
  <c r="N30" i="84"/>
  <c r="AY29" i="84"/>
  <c r="AX29" i="84"/>
  <c r="AH29" i="84"/>
  <c r="AG29" i="84"/>
  <c r="AF29" i="84"/>
  <c r="P29" i="84"/>
  <c r="O29" i="84"/>
  <c r="N29" i="84"/>
  <c r="AY28" i="84"/>
  <c r="AX28" i="84"/>
  <c r="AH28" i="84"/>
  <c r="AG28" i="84"/>
  <c r="AF28" i="84"/>
  <c r="P28" i="84"/>
  <c r="O28" i="84"/>
  <c r="N28" i="84"/>
  <c r="AY27" i="84"/>
  <c r="AX27" i="84"/>
  <c r="AH27" i="84"/>
  <c r="AG27" i="84"/>
  <c r="AF27" i="84"/>
  <c r="P27" i="84"/>
  <c r="O27" i="84"/>
  <c r="N27" i="84"/>
  <c r="AY26" i="84"/>
  <c r="AX26" i="84"/>
  <c r="AH26" i="84"/>
  <c r="AG26" i="84"/>
  <c r="AF26" i="84"/>
  <c r="P26" i="84"/>
  <c r="O26" i="84"/>
  <c r="N26" i="84"/>
  <c r="AH25" i="84"/>
  <c r="AG25" i="84"/>
  <c r="AF25" i="84"/>
  <c r="P25" i="84"/>
  <c r="O25" i="84"/>
  <c r="N25" i="84"/>
  <c r="AH24" i="84"/>
  <c r="AG24" i="84"/>
  <c r="AF24" i="84"/>
  <c r="P24" i="84"/>
  <c r="O24" i="84"/>
  <c r="N24" i="84"/>
  <c r="AW23" i="84"/>
  <c r="AW23" i="84" a="1"/>
  <c r="AU23" i="84"/>
  <c r="AT23" i="84"/>
  <c r="AS23" i="84"/>
  <c r="AR23" i="84"/>
  <c r="AQ23" i="84"/>
  <c r="AP23" i="84"/>
  <c r="AO23" i="84"/>
  <c r="AN23" i="84"/>
  <c r="AM23" i="84"/>
  <c r="AL23" i="84"/>
  <c r="AK23" i="84"/>
  <c r="AH23" i="84"/>
  <c r="AG23" i="84"/>
  <c r="AF23" i="84"/>
  <c r="P23" i="84"/>
  <c r="O23" i="84"/>
  <c r="N23" i="84"/>
  <c r="AU22" i="84"/>
  <c r="AT22" i="84"/>
  <c r="AS22" i="84"/>
  <c r="AR22" i="84"/>
  <c r="AQ22" i="84"/>
  <c r="AP22" i="84"/>
  <c r="AO22" i="84"/>
  <c r="AN22" i="84"/>
  <c r="AM22" i="84"/>
  <c r="AL22" i="84"/>
  <c r="AK22" i="84"/>
  <c r="AH22" i="84"/>
  <c r="AG22" i="84"/>
  <c r="AF22" i="84"/>
  <c r="P22" i="84"/>
  <c r="O22" i="84"/>
  <c r="N22" i="84"/>
  <c r="AW21" i="84" a="1"/>
  <c r="AW21" i="84" s="1"/>
  <c r="AV21" i="84"/>
  <c r="AV22" i="84" s="1"/>
  <c r="AU21" i="84"/>
  <c r="AT21" i="84"/>
  <c r="AS21" i="84"/>
  <c r="AR21" i="84"/>
  <c r="AQ21" i="84"/>
  <c r="AP21" i="84"/>
  <c r="AO21" i="84"/>
  <c r="AN21" i="84"/>
  <c r="AM21" i="84"/>
  <c r="AL21" i="84"/>
  <c r="AK21" i="84"/>
  <c r="AH21" i="84"/>
  <c r="AG21" i="84"/>
  <c r="AF21" i="84"/>
  <c r="P21" i="84"/>
  <c r="O21" i="84"/>
  <c r="N21" i="84"/>
  <c r="AY20" i="84"/>
  <c r="AX20" i="84"/>
  <c r="AH20" i="84"/>
  <c r="AG20" i="84"/>
  <c r="AF20" i="84"/>
  <c r="P20" i="84"/>
  <c r="O20" i="84"/>
  <c r="N20" i="84"/>
  <c r="AY19" i="84"/>
  <c r="AX19" i="84"/>
  <c r="AH19" i="84"/>
  <c r="AG19" i="84"/>
  <c r="AF19" i="84"/>
  <c r="P19" i="84"/>
  <c r="O19" i="84"/>
  <c r="N19" i="84"/>
  <c r="AY18" i="84"/>
  <c r="AX18" i="84"/>
  <c r="AH18" i="84"/>
  <c r="AG18" i="84"/>
  <c r="AF18" i="84"/>
  <c r="P18" i="84"/>
  <c r="O18" i="84"/>
  <c r="N18" i="84"/>
  <c r="AY17" i="84"/>
  <c r="AX17" i="84"/>
  <c r="AH17" i="84"/>
  <c r="AG17" i="84"/>
  <c r="AF17" i="84"/>
  <c r="P17" i="84"/>
  <c r="O17" i="84"/>
  <c r="N17" i="84"/>
  <c r="AY16" i="84"/>
  <c r="AX16" i="84"/>
  <c r="AH16" i="84"/>
  <c r="AG16" i="84"/>
  <c r="AF16" i="84"/>
  <c r="P16" i="84"/>
  <c r="O16" i="84"/>
  <c r="N16" i="84"/>
  <c r="AY15" i="84"/>
  <c r="AX15" i="84"/>
  <c r="AH15" i="84"/>
  <c r="AG15" i="84"/>
  <c r="AF15" i="84"/>
  <c r="P15" i="84"/>
  <c r="O15" i="84"/>
  <c r="N15" i="84"/>
  <c r="AY14" i="84"/>
  <c r="AX14" i="84"/>
  <c r="AH14" i="84"/>
  <c r="AG14" i="84"/>
  <c r="AF14" i="84"/>
  <c r="P14" i="84"/>
  <c r="O14" i="84"/>
  <c r="N14" i="84"/>
  <c r="AY13" i="84"/>
  <c r="AX13" i="84"/>
  <c r="AH13" i="84"/>
  <c r="AG13" i="84"/>
  <c r="AF13" i="84"/>
  <c r="P13" i="84"/>
  <c r="O13" i="84"/>
  <c r="N13" i="84"/>
  <c r="AY12" i="84"/>
  <c r="AX12" i="84"/>
  <c r="AH12" i="84"/>
  <c r="AG12" i="84"/>
  <c r="AF12" i="84"/>
  <c r="P12" i="84"/>
  <c r="O12" i="84"/>
  <c r="N12" i="84"/>
  <c r="AY11" i="84"/>
  <c r="AX11" i="84"/>
  <c r="AH11" i="84"/>
  <c r="AG11" i="84"/>
  <c r="AF11" i="84"/>
  <c r="P11" i="84"/>
  <c r="O11" i="84"/>
  <c r="N11" i="84"/>
  <c r="AY10" i="84"/>
  <c r="AX10" i="84"/>
  <c r="AH10" i="84"/>
  <c r="AG10" i="84"/>
  <c r="AF10" i="84"/>
  <c r="P10" i="84"/>
  <c r="O10" i="84"/>
  <c r="N10" i="84"/>
  <c r="AY9" i="84"/>
  <c r="AX9" i="84"/>
  <c r="AH9" i="84"/>
  <c r="AG9" i="84"/>
  <c r="AF9" i="84"/>
  <c r="P9" i="84"/>
  <c r="O9" i="84"/>
  <c r="N9" i="84"/>
  <c r="AY8" i="84"/>
  <c r="AX8" i="84"/>
  <c r="AH8" i="84"/>
  <c r="AG8" i="84"/>
  <c r="AF8" i="84"/>
  <c r="P8" i="84"/>
  <c r="O8" i="84"/>
  <c r="N8" i="84"/>
  <c r="AY7" i="84"/>
  <c r="AX7" i="84"/>
  <c r="AH7" i="84"/>
  <c r="AG7" i="84"/>
  <c r="AF7" i="84"/>
  <c r="P7" i="84"/>
  <c r="O7" i="84"/>
  <c r="N7" i="84"/>
  <c r="AY6" i="84"/>
  <c r="AX6" i="84"/>
  <c r="AH6" i="84"/>
  <c r="AG6" i="84"/>
  <c r="AF6" i="84"/>
  <c r="P6" i="84"/>
  <c r="O6" i="84"/>
  <c r="N6" i="84"/>
  <c r="AY5" i="84"/>
  <c r="AX5" i="84"/>
  <c r="AH5" i="84"/>
  <c r="AG5" i="84"/>
  <c r="AF5" i="84"/>
  <c r="P5" i="84"/>
  <c r="O5" i="84"/>
  <c r="N5" i="84"/>
  <c r="AY68" i="88"/>
  <c r="AX68" i="88"/>
  <c r="AE68" i="88" a="1"/>
  <c r="AE68" i="88" s="1"/>
  <c r="AD68" i="88"/>
  <c r="AC68" i="88"/>
  <c r="AB68" i="88"/>
  <c r="AA68" i="88"/>
  <c r="Z68" i="88"/>
  <c r="Y68" i="88"/>
  <c r="X68" i="88"/>
  <c r="W68" i="88"/>
  <c r="V68" i="88"/>
  <c r="U68" i="88"/>
  <c r="T68" i="88"/>
  <c r="S68" i="88"/>
  <c r="M68" i="88" a="1"/>
  <c r="M68" i="88" s="1"/>
  <c r="L68" i="88"/>
  <c r="K68" i="88"/>
  <c r="J68" i="88"/>
  <c r="I68" i="88"/>
  <c r="H68" i="88"/>
  <c r="G68" i="88"/>
  <c r="F68" i="88"/>
  <c r="E68" i="88"/>
  <c r="D68" i="88"/>
  <c r="C68" i="88"/>
  <c r="AY67" i="88"/>
  <c r="AX67" i="88"/>
  <c r="AD67" i="88"/>
  <c r="AC67" i="88"/>
  <c r="AB67" i="88"/>
  <c r="AA67" i="88"/>
  <c r="Z67" i="88"/>
  <c r="Y67" i="88"/>
  <c r="X67" i="88"/>
  <c r="W67" i="88"/>
  <c r="V67" i="88"/>
  <c r="U67" i="88"/>
  <c r="T67" i="88"/>
  <c r="S67" i="88"/>
  <c r="L67" i="88"/>
  <c r="K67" i="88"/>
  <c r="J67" i="88"/>
  <c r="I67" i="88"/>
  <c r="H67" i="88"/>
  <c r="G67" i="88"/>
  <c r="F67" i="88"/>
  <c r="E67" i="88"/>
  <c r="D67" i="88"/>
  <c r="C67" i="88"/>
  <c r="AY66" i="88"/>
  <c r="AX66" i="88"/>
  <c r="AE66" i="88"/>
  <c r="AE66" i="88" a="1"/>
  <c r="AD66" i="88"/>
  <c r="AC66" i="88"/>
  <c r="AB66" i="88"/>
  <c r="AA66" i="88"/>
  <c r="Z66" i="88"/>
  <c r="Y66" i="88"/>
  <c r="X66" i="88"/>
  <c r="W66" i="88"/>
  <c r="V66" i="88"/>
  <c r="U66" i="88"/>
  <c r="T66" i="88"/>
  <c r="S66" i="88"/>
  <c r="M66" i="88" a="1"/>
  <c r="M66" i="88" s="1"/>
  <c r="L66" i="88"/>
  <c r="K66" i="88"/>
  <c r="J66" i="88"/>
  <c r="I66" i="88"/>
  <c r="H66" i="88"/>
  <c r="G66" i="88"/>
  <c r="F66" i="88"/>
  <c r="E66" i="88"/>
  <c r="D66" i="88"/>
  <c r="C66" i="88"/>
  <c r="AY65" i="88"/>
  <c r="AX65" i="88"/>
  <c r="AH65" i="88"/>
  <c r="AG65" i="88"/>
  <c r="AF65" i="88"/>
  <c r="P65" i="88"/>
  <c r="O65" i="88"/>
  <c r="N65" i="88"/>
  <c r="AY64" i="88"/>
  <c r="AX64" i="88"/>
  <c r="AH64" i="88"/>
  <c r="AG64" i="88"/>
  <c r="AF64" i="88"/>
  <c r="P64" i="88"/>
  <c r="O64" i="88"/>
  <c r="N64" i="88"/>
  <c r="AY63" i="88"/>
  <c r="AX63" i="88"/>
  <c r="AH63" i="88"/>
  <c r="AG63" i="88"/>
  <c r="AF63" i="88"/>
  <c r="P63" i="88"/>
  <c r="O63" i="88"/>
  <c r="N63" i="88"/>
  <c r="AY62" i="88"/>
  <c r="AX62" i="88"/>
  <c r="AH62" i="88"/>
  <c r="AG62" i="88"/>
  <c r="AF62" i="88"/>
  <c r="P62" i="88"/>
  <c r="O62" i="88"/>
  <c r="N62" i="88"/>
  <c r="AY61" i="88"/>
  <c r="AX61" i="88"/>
  <c r="AH61" i="88"/>
  <c r="AG61" i="88"/>
  <c r="AF61" i="88"/>
  <c r="P61" i="88"/>
  <c r="O61" i="88"/>
  <c r="N61" i="88"/>
  <c r="AH60" i="88"/>
  <c r="AG60" i="88"/>
  <c r="AF60" i="88"/>
  <c r="P60" i="88"/>
  <c r="O60" i="88"/>
  <c r="N60" i="88"/>
  <c r="AH59" i="88"/>
  <c r="AG59" i="88"/>
  <c r="AF59" i="88"/>
  <c r="P59" i="88"/>
  <c r="O59" i="88"/>
  <c r="N59" i="88"/>
  <c r="AW58" i="88" a="1"/>
  <c r="AW58" i="88" s="1"/>
  <c r="AU58" i="88"/>
  <c r="AT58" i="88"/>
  <c r="AS58" i="88"/>
  <c r="AR58" i="88"/>
  <c r="AQ58" i="88"/>
  <c r="AP58" i="88"/>
  <c r="AO58" i="88"/>
  <c r="AN58" i="88"/>
  <c r="AM58" i="88"/>
  <c r="AL58" i="88"/>
  <c r="AK58" i="88"/>
  <c r="AH58" i="88"/>
  <c r="AG58" i="88"/>
  <c r="AF58" i="88"/>
  <c r="P58" i="88"/>
  <c r="O58" i="88"/>
  <c r="N58" i="88"/>
  <c r="AU57" i="88"/>
  <c r="AT57" i="88"/>
  <c r="AS57" i="88"/>
  <c r="AR57" i="88"/>
  <c r="AQ57" i="88"/>
  <c r="AP57" i="88"/>
  <c r="AO57" i="88"/>
  <c r="AN57" i="88"/>
  <c r="AM57" i="88"/>
  <c r="AL57" i="88"/>
  <c r="AK57" i="88"/>
  <c r="AH57" i="88"/>
  <c r="AG57" i="88"/>
  <c r="AF57" i="88"/>
  <c r="P57" i="88"/>
  <c r="O57" i="88"/>
  <c r="N57" i="88"/>
  <c r="AW56" i="88" a="1"/>
  <c r="AW56" i="88" s="1"/>
  <c r="AV56" i="88"/>
  <c r="AV57" i="88" s="1"/>
  <c r="AV58" i="88" s="1"/>
  <c r="AU56" i="88"/>
  <c r="AT56" i="88"/>
  <c r="AS56" i="88"/>
  <c r="AR56" i="88"/>
  <c r="AQ56" i="88"/>
  <c r="AP56" i="88"/>
  <c r="AO56" i="88"/>
  <c r="AN56" i="88"/>
  <c r="AM56" i="88"/>
  <c r="AL56" i="88"/>
  <c r="AK56" i="88"/>
  <c r="AH56" i="88"/>
  <c r="AG56" i="88"/>
  <c r="AF56" i="88"/>
  <c r="P56" i="88"/>
  <c r="O56" i="88"/>
  <c r="N56" i="88"/>
  <c r="AY55" i="88"/>
  <c r="AX55" i="88"/>
  <c r="AH55" i="88"/>
  <c r="AG55" i="88"/>
  <c r="AF55" i="88"/>
  <c r="P55" i="88"/>
  <c r="O55" i="88"/>
  <c r="N55" i="88"/>
  <c r="AY54" i="88"/>
  <c r="AX54" i="88"/>
  <c r="AH54" i="88"/>
  <c r="AG54" i="88"/>
  <c r="AF54" i="88"/>
  <c r="P54" i="88"/>
  <c r="O54" i="88"/>
  <c r="N54" i="88"/>
  <c r="AY53" i="88"/>
  <c r="AX53" i="88"/>
  <c r="AH53" i="88"/>
  <c r="AG53" i="88"/>
  <c r="AF53" i="88"/>
  <c r="P53" i="88"/>
  <c r="O53" i="88"/>
  <c r="N53" i="88"/>
  <c r="AY52" i="88"/>
  <c r="AX52" i="88"/>
  <c r="AH52" i="88"/>
  <c r="AG52" i="88"/>
  <c r="AF52" i="88"/>
  <c r="P52" i="88"/>
  <c r="O52" i="88"/>
  <c r="N52" i="88"/>
  <c r="AY51" i="88"/>
  <c r="AX51" i="88"/>
  <c r="AH51" i="88"/>
  <c r="AG51" i="88"/>
  <c r="AF51" i="88"/>
  <c r="P51" i="88"/>
  <c r="O51" i="88"/>
  <c r="N51" i="88"/>
  <c r="AY50" i="88"/>
  <c r="AX50" i="88"/>
  <c r="AH50" i="88"/>
  <c r="AG50" i="88"/>
  <c r="AF50" i="88"/>
  <c r="P50" i="88"/>
  <c r="O50" i="88"/>
  <c r="N50" i="88"/>
  <c r="AY49" i="88"/>
  <c r="AX49" i="88"/>
  <c r="AH49" i="88"/>
  <c r="AG49" i="88"/>
  <c r="AF49" i="88"/>
  <c r="P49" i="88"/>
  <c r="O49" i="88"/>
  <c r="N49" i="88"/>
  <c r="AY48" i="88"/>
  <c r="AX48" i="88"/>
  <c r="AH48" i="88"/>
  <c r="AG48" i="88"/>
  <c r="AF48" i="88"/>
  <c r="P48" i="88"/>
  <c r="O48" i="88"/>
  <c r="N48" i="88"/>
  <c r="AY47" i="88"/>
  <c r="AX47" i="88"/>
  <c r="AH47" i="88"/>
  <c r="AG47" i="88"/>
  <c r="AF47" i="88"/>
  <c r="P47" i="88"/>
  <c r="O47" i="88"/>
  <c r="N47" i="88"/>
  <c r="AY46" i="88"/>
  <c r="AX46" i="88"/>
  <c r="AH46" i="88"/>
  <c r="AG46" i="88"/>
  <c r="AF46" i="88"/>
  <c r="P46" i="88"/>
  <c r="O46" i="88"/>
  <c r="N46" i="88"/>
  <c r="AY45" i="88"/>
  <c r="AX45" i="88"/>
  <c r="AH45" i="88"/>
  <c r="AG45" i="88"/>
  <c r="AF45" i="88"/>
  <c r="P45" i="88"/>
  <c r="O45" i="88"/>
  <c r="N45" i="88"/>
  <c r="AY44" i="88"/>
  <c r="AX44" i="88"/>
  <c r="AH44" i="88"/>
  <c r="AG44" i="88"/>
  <c r="AF44" i="88"/>
  <c r="P44" i="88"/>
  <c r="O44" i="88"/>
  <c r="N44" i="88"/>
  <c r="AY43" i="88"/>
  <c r="AX43" i="88"/>
  <c r="AH43" i="88"/>
  <c r="AG43" i="88"/>
  <c r="AF43" i="88"/>
  <c r="P43" i="88"/>
  <c r="O43" i="88"/>
  <c r="N43" i="88"/>
  <c r="AY42" i="88"/>
  <c r="AX42" i="88"/>
  <c r="AH42" i="88"/>
  <c r="AG42" i="88"/>
  <c r="AF42" i="88"/>
  <c r="P42" i="88"/>
  <c r="O42" i="88"/>
  <c r="N42" i="88"/>
  <c r="AY41" i="88"/>
  <c r="AX41" i="88"/>
  <c r="AH41" i="88"/>
  <c r="AG41" i="88"/>
  <c r="AF41" i="88"/>
  <c r="P41" i="88"/>
  <c r="O41" i="88"/>
  <c r="N41" i="88"/>
  <c r="AY40" i="88"/>
  <c r="AX40" i="88"/>
  <c r="AH40" i="88"/>
  <c r="AG40" i="88"/>
  <c r="AF40" i="88"/>
  <c r="P40" i="88"/>
  <c r="O40" i="88"/>
  <c r="N40" i="88"/>
  <c r="AY33" i="88"/>
  <c r="AX33" i="88"/>
  <c r="AE33" i="88" a="1"/>
  <c r="AE33" i="88" s="1"/>
  <c r="AD33" i="88"/>
  <c r="AC33" i="88"/>
  <c r="AB33" i="88"/>
  <c r="AA33" i="88"/>
  <c r="Z33" i="88"/>
  <c r="Y33" i="88"/>
  <c r="X33" i="88"/>
  <c r="W33" i="88"/>
  <c r="V33" i="88"/>
  <c r="U33" i="88"/>
  <c r="T33" i="88"/>
  <c r="S33" i="88"/>
  <c r="M33" i="88" a="1"/>
  <c r="M33" i="88" s="1"/>
  <c r="L33" i="88"/>
  <c r="K33" i="88"/>
  <c r="J33" i="88"/>
  <c r="I33" i="88"/>
  <c r="H33" i="88"/>
  <c r="G33" i="88"/>
  <c r="F33" i="88"/>
  <c r="E33" i="88"/>
  <c r="D33" i="88"/>
  <c r="C33" i="88"/>
  <c r="AY32" i="88"/>
  <c r="AX32" i="88"/>
  <c r="AD32" i="88"/>
  <c r="AC32" i="88"/>
  <c r="AB32" i="88"/>
  <c r="AA32" i="88"/>
  <c r="Z32" i="88"/>
  <c r="Y32" i="88"/>
  <c r="X32" i="88"/>
  <c r="W32" i="88"/>
  <c r="V32" i="88"/>
  <c r="U32" i="88"/>
  <c r="T32" i="88"/>
  <c r="S32" i="88"/>
  <c r="L32" i="88"/>
  <c r="K32" i="88"/>
  <c r="J32" i="88"/>
  <c r="I32" i="88"/>
  <c r="H32" i="88"/>
  <c r="G32" i="88"/>
  <c r="F32" i="88"/>
  <c r="E32" i="88"/>
  <c r="D32" i="88"/>
  <c r="C32" i="88"/>
  <c r="AY31" i="88"/>
  <c r="AX31" i="88"/>
  <c r="AE31" i="88" a="1"/>
  <c r="AE31" i="88" s="1"/>
  <c r="AD31" i="88"/>
  <c r="AC31" i="88"/>
  <c r="AB31" i="88"/>
  <c r="AA31" i="88"/>
  <c r="Z31" i="88"/>
  <c r="Y31" i="88"/>
  <c r="X31" i="88"/>
  <c r="W31" i="88"/>
  <c r="V31" i="88"/>
  <c r="U31" i="88"/>
  <c r="T31" i="88"/>
  <c r="S31" i="88"/>
  <c r="M31" i="88" a="1"/>
  <c r="M31" i="88" s="1"/>
  <c r="L31" i="88"/>
  <c r="K31" i="88"/>
  <c r="J31" i="88"/>
  <c r="I31" i="88"/>
  <c r="H31" i="88"/>
  <c r="G31" i="88"/>
  <c r="F31" i="88"/>
  <c r="E31" i="88"/>
  <c r="D31" i="88"/>
  <c r="C31" i="88"/>
  <c r="AY30" i="88"/>
  <c r="AX30" i="88"/>
  <c r="AH30" i="88"/>
  <c r="AG30" i="88"/>
  <c r="AF30" i="88"/>
  <c r="P30" i="88"/>
  <c r="O30" i="88"/>
  <c r="N30" i="88"/>
  <c r="AY29" i="88"/>
  <c r="AX29" i="88"/>
  <c r="AH29" i="88"/>
  <c r="AG29" i="88"/>
  <c r="AF29" i="88"/>
  <c r="P29" i="88"/>
  <c r="O29" i="88"/>
  <c r="N29" i="88"/>
  <c r="AY28" i="88"/>
  <c r="AX28" i="88"/>
  <c r="AH28" i="88"/>
  <c r="AG28" i="88"/>
  <c r="AF28" i="88"/>
  <c r="P28" i="88"/>
  <c r="O28" i="88"/>
  <c r="N28" i="88"/>
  <c r="AY27" i="88"/>
  <c r="AX27" i="88"/>
  <c r="AH27" i="88"/>
  <c r="AG27" i="88"/>
  <c r="AF27" i="88"/>
  <c r="P27" i="88"/>
  <c r="O27" i="88"/>
  <c r="N27" i="88"/>
  <c r="AY26" i="88"/>
  <c r="AX26" i="88"/>
  <c r="AH26" i="88"/>
  <c r="AG26" i="88"/>
  <c r="AF26" i="88"/>
  <c r="P26" i="88"/>
  <c r="O26" i="88"/>
  <c r="N26" i="88"/>
  <c r="AH25" i="88"/>
  <c r="AG25" i="88"/>
  <c r="AF25" i="88"/>
  <c r="P25" i="88"/>
  <c r="O25" i="88"/>
  <c r="N25" i="88"/>
  <c r="AH24" i="88"/>
  <c r="AG24" i="88"/>
  <c r="AF24" i="88"/>
  <c r="P24" i="88"/>
  <c r="O24" i="88"/>
  <c r="N24" i="88"/>
  <c r="AW23" i="88" a="1"/>
  <c r="AW23" i="88" s="1"/>
  <c r="AU23" i="88"/>
  <c r="AT23" i="88"/>
  <c r="AS23" i="88"/>
  <c r="AR23" i="88"/>
  <c r="AQ23" i="88"/>
  <c r="AP23" i="88"/>
  <c r="AO23" i="88"/>
  <c r="AN23" i="88"/>
  <c r="AM23" i="88"/>
  <c r="AL23" i="88"/>
  <c r="AK23" i="88"/>
  <c r="AH23" i="88"/>
  <c r="AG23" i="88"/>
  <c r="AF23" i="88"/>
  <c r="P23" i="88"/>
  <c r="O23" i="88"/>
  <c r="N23" i="88"/>
  <c r="AU22" i="88"/>
  <c r="AT22" i="88"/>
  <c r="AS22" i="88"/>
  <c r="AR22" i="88"/>
  <c r="AQ22" i="88"/>
  <c r="AP22" i="88"/>
  <c r="AO22" i="88"/>
  <c r="AN22" i="88"/>
  <c r="AM22" i="88"/>
  <c r="AL22" i="88"/>
  <c r="AK22" i="88"/>
  <c r="AH22" i="88"/>
  <c r="AG22" i="88"/>
  <c r="AF22" i="88"/>
  <c r="P22" i="88"/>
  <c r="O22" i="88"/>
  <c r="N22" i="88"/>
  <c r="AW21" i="88" a="1"/>
  <c r="AW21" i="88" s="1"/>
  <c r="AV21" i="88"/>
  <c r="AV22" i="88" s="1"/>
  <c r="AV23" i="88" s="1"/>
  <c r="AU21" i="88"/>
  <c r="AT21" i="88"/>
  <c r="AS21" i="88"/>
  <c r="AR21" i="88"/>
  <c r="AQ21" i="88"/>
  <c r="AP21" i="88"/>
  <c r="AO21" i="88"/>
  <c r="AN21" i="88"/>
  <c r="AM21" i="88"/>
  <c r="AL21" i="88"/>
  <c r="AK21" i="88"/>
  <c r="AH21" i="88"/>
  <c r="AG21" i="88"/>
  <c r="AF21" i="88"/>
  <c r="P21" i="88"/>
  <c r="O21" i="88"/>
  <c r="N21" i="88"/>
  <c r="AY20" i="88"/>
  <c r="AX20" i="88"/>
  <c r="AH20" i="88"/>
  <c r="AG20" i="88"/>
  <c r="AF20" i="88"/>
  <c r="P20" i="88"/>
  <c r="O20" i="88"/>
  <c r="N20" i="88"/>
  <c r="AY19" i="88"/>
  <c r="AX19" i="88"/>
  <c r="AH19" i="88"/>
  <c r="AG19" i="88"/>
  <c r="AF19" i="88"/>
  <c r="P19" i="88"/>
  <c r="O19" i="88"/>
  <c r="N19" i="88"/>
  <c r="AY18" i="88"/>
  <c r="AX18" i="88"/>
  <c r="AH18" i="88"/>
  <c r="AG18" i="88"/>
  <c r="AF18" i="88"/>
  <c r="P18" i="88"/>
  <c r="O18" i="88"/>
  <c r="N18" i="88"/>
  <c r="AY17" i="88"/>
  <c r="AX17" i="88"/>
  <c r="AH17" i="88"/>
  <c r="AG17" i="88"/>
  <c r="AF17" i="88"/>
  <c r="P17" i="88"/>
  <c r="O17" i="88"/>
  <c r="N17" i="88"/>
  <c r="AY16" i="88"/>
  <c r="AX16" i="88"/>
  <c r="AH16" i="88"/>
  <c r="AG16" i="88"/>
  <c r="AF16" i="88"/>
  <c r="P16" i="88"/>
  <c r="O16" i="88"/>
  <c r="N16" i="88"/>
  <c r="AY15" i="88"/>
  <c r="AX15" i="88"/>
  <c r="AH15" i="88"/>
  <c r="AG15" i="88"/>
  <c r="AF15" i="88"/>
  <c r="P15" i="88"/>
  <c r="O15" i="88"/>
  <c r="N15" i="88"/>
  <c r="AY14" i="88"/>
  <c r="AX14" i="88"/>
  <c r="AH14" i="88"/>
  <c r="AG14" i="88"/>
  <c r="AF14" i="88"/>
  <c r="P14" i="88"/>
  <c r="O14" i="88"/>
  <c r="N14" i="88"/>
  <c r="AY13" i="88"/>
  <c r="AX13" i="88"/>
  <c r="AH13" i="88"/>
  <c r="AG13" i="88"/>
  <c r="AF13" i="88"/>
  <c r="P13" i="88"/>
  <c r="O13" i="88"/>
  <c r="N13" i="88"/>
  <c r="AY12" i="88"/>
  <c r="AX12" i="88"/>
  <c r="AH12" i="88"/>
  <c r="AG12" i="88"/>
  <c r="AF12" i="88"/>
  <c r="P12" i="88"/>
  <c r="O12" i="88"/>
  <c r="N12" i="88"/>
  <c r="AY11" i="88"/>
  <c r="AX11" i="88"/>
  <c r="AH11" i="88"/>
  <c r="AG11" i="88"/>
  <c r="AF11" i="88"/>
  <c r="P11" i="88"/>
  <c r="O11" i="88"/>
  <c r="N11" i="88"/>
  <c r="AY10" i="88"/>
  <c r="AX10" i="88"/>
  <c r="AH10" i="88"/>
  <c r="AG10" i="88"/>
  <c r="AF10" i="88"/>
  <c r="P10" i="88"/>
  <c r="O10" i="88"/>
  <c r="N10" i="88"/>
  <c r="AY9" i="88"/>
  <c r="AX9" i="88"/>
  <c r="AH9" i="88"/>
  <c r="AG9" i="88"/>
  <c r="AF9" i="88"/>
  <c r="P9" i="88"/>
  <c r="O9" i="88"/>
  <c r="N9" i="88"/>
  <c r="AY8" i="88"/>
  <c r="AX8" i="88"/>
  <c r="AH8" i="88"/>
  <c r="AG8" i="88"/>
  <c r="AF8" i="88"/>
  <c r="P8" i="88"/>
  <c r="O8" i="88"/>
  <c r="N8" i="88"/>
  <c r="AY7" i="88"/>
  <c r="AX7" i="88"/>
  <c r="AH7" i="88"/>
  <c r="AG7" i="88"/>
  <c r="AF7" i="88"/>
  <c r="P7" i="88"/>
  <c r="O7" i="88"/>
  <c r="N7" i="88"/>
  <c r="AY6" i="88"/>
  <c r="AX6" i="88"/>
  <c r="AH6" i="88"/>
  <c r="AG6" i="88"/>
  <c r="AF6" i="88"/>
  <c r="P6" i="88"/>
  <c r="O6" i="88"/>
  <c r="N6" i="88"/>
  <c r="AY5" i="88"/>
  <c r="AX5" i="88"/>
  <c r="AH5" i="88"/>
  <c r="AG5" i="88"/>
  <c r="AF5" i="88"/>
  <c r="P5" i="88"/>
  <c r="O5" i="88"/>
  <c r="N5" i="88"/>
  <c r="AX68" i="82"/>
  <c r="AX67" i="82"/>
  <c r="AX66" i="82"/>
  <c r="AX65" i="82"/>
  <c r="AX64" i="82"/>
  <c r="AX63" i="82"/>
  <c r="AX62" i="82"/>
  <c r="AX61" i="82"/>
  <c r="N39" i="95"/>
  <c r="N38" i="95"/>
  <c r="N29" i="95"/>
  <c r="N28" i="95"/>
  <c r="N16" i="95"/>
  <c r="N15" i="95"/>
  <c r="N14" i="95"/>
  <c r="N12" i="95"/>
  <c r="A2" i="96"/>
  <c r="AV58" i="83" l="1"/>
  <c r="AV23" i="84"/>
  <c r="Q379" i="90"/>
  <c r="Q368" i="90"/>
  <c r="H703" i="93" l="1"/>
  <c r="I703" i="93"/>
  <c r="K703" i="93"/>
  <c r="H704" i="93"/>
  <c r="H705" i="93"/>
  <c r="H706" i="93"/>
  <c r="H707" i="93"/>
  <c r="H708" i="93"/>
  <c r="H709" i="93"/>
  <c r="H710" i="93"/>
  <c r="H711" i="93"/>
  <c r="H693" i="93"/>
  <c r="I693" i="93"/>
  <c r="K693" i="93"/>
  <c r="H694" i="93"/>
  <c r="H695" i="93"/>
  <c r="H696" i="93"/>
  <c r="H697" i="93"/>
  <c r="H698" i="93"/>
  <c r="H699" i="93"/>
  <c r="H700" i="93"/>
  <c r="H701" i="93"/>
  <c r="H683" i="93"/>
  <c r="I683" i="93"/>
  <c r="K683" i="93"/>
  <c r="H684" i="93"/>
  <c r="H685" i="93"/>
  <c r="H686" i="93"/>
  <c r="H687" i="93"/>
  <c r="H688" i="93"/>
  <c r="H689" i="93"/>
  <c r="H690" i="93"/>
  <c r="H691" i="93"/>
  <c r="H701" i="91"/>
  <c r="I701" i="91"/>
  <c r="H702" i="91"/>
  <c r="H703" i="91"/>
  <c r="H704" i="91"/>
  <c r="H705" i="91"/>
  <c r="H706" i="91"/>
  <c r="H707" i="91"/>
  <c r="H708" i="91"/>
  <c r="H709" i="91"/>
  <c r="K701" i="91"/>
  <c r="H691" i="91"/>
  <c r="I691" i="91"/>
  <c r="K691" i="91"/>
  <c r="H692" i="91"/>
  <c r="H693" i="91"/>
  <c r="H694" i="91"/>
  <c r="H695" i="91"/>
  <c r="H696" i="91"/>
  <c r="H697" i="91"/>
  <c r="H698" i="91"/>
  <c r="H699" i="91"/>
  <c r="H681" i="91"/>
  <c r="I681" i="91"/>
  <c r="K681" i="91"/>
  <c r="H682" i="91"/>
  <c r="H683" i="91"/>
  <c r="H684" i="91"/>
  <c r="H685" i="91"/>
  <c r="H686" i="91"/>
  <c r="H687" i="91"/>
  <c r="H688" i="91"/>
  <c r="H689" i="91"/>
  <c r="K1446" i="94"/>
  <c r="AG366" i="90" s="1"/>
  <c r="J322" i="91" l="1"/>
  <c r="J313" i="91"/>
  <c r="AY33" i="87" l="1"/>
  <c r="AX33" i="87"/>
  <c r="AY32" i="87"/>
  <c r="AX32" i="87"/>
  <c r="AY31" i="87"/>
  <c r="AX31" i="87"/>
  <c r="AY30" i="87"/>
  <c r="AX30" i="87"/>
  <c r="AY29" i="87"/>
  <c r="AX29" i="87"/>
  <c r="AY28" i="87"/>
  <c r="AX28" i="87"/>
  <c r="AY27" i="87"/>
  <c r="AX27" i="87"/>
  <c r="AY26" i="87"/>
  <c r="AX26" i="87"/>
  <c r="AW23" i="87" a="1"/>
  <c r="AW23" i="87" s="1"/>
  <c r="AU23" i="87"/>
  <c r="AT23" i="87"/>
  <c r="AS23" i="87"/>
  <c r="AR23" i="87"/>
  <c r="AQ23" i="87"/>
  <c r="AP23" i="87"/>
  <c r="AO23" i="87"/>
  <c r="AN23" i="87"/>
  <c r="AM23" i="87"/>
  <c r="AL23" i="87"/>
  <c r="AK23" i="87"/>
  <c r="AU22" i="87"/>
  <c r="AT22" i="87"/>
  <c r="AS22" i="87"/>
  <c r="AR22" i="87"/>
  <c r="AQ22" i="87"/>
  <c r="AP22" i="87"/>
  <c r="AO22" i="87"/>
  <c r="AN22" i="87"/>
  <c r="AM22" i="87"/>
  <c r="AL22" i="87"/>
  <c r="AK22" i="87"/>
  <c r="AW21" i="87" a="1"/>
  <c r="AW21" i="87" s="1"/>
  <c r="AV21" i="87"/>
  <c r="AV22" i="87" s="1"/>
  <c r="AU21" i="87"/>
  <c r="AT21" i="87"/>
  <c r="AS21" i="87"/>
  <c r="AR21" i="87"/>
  <c r="AQ21" i="87"/>
  <c r="AP21" i="87"/>
  <c r="AO21" i="87"/>
  <c r="AN21" i="87"/>
  <c r="AM21" i="87"/>
  <c r="AL21" i="87"/>
  <c r="AK21" i="87"/>
  <c r="AY20" i="87"/>
  <c r="AX20" i="87"/>
  <c r="AY19" i="87"/>
  <c r="AX19" i="87"/>
  <c r="AY18" i="87"/>
  <c r="AX18" i="87"/>
  <c r="AY17" i="87"/>
  <c r="AX17" i="87"/>
  <c r="AY16" i="87"/>
  <c r="AX16" i="87"/>
  <c r="AY15" i="87"/>
  <c r="AX15" i="87"/>
  <c r="AY14" i="87"/>
  <c r="AX14" i="87"/>
  <c r="AY13" i="87"/>
  <c r="AX13" i="87"/>
  <c r="AY12" i="87"/>
  <c r="AX12" i="87"/>
  <c r="AY11" i="87"/>
  <c r="AX11" i="87"/>
  <c r="AY10" i="87"/>
  <c r="AX10" i="87"/>
  <c r="AY9" i="87"/>
  <c r="AX9" i="87"/>
  <c r="AY8" i="87"/>
  <c r="AX8" i="87"/>
  <c r="AY7" i="87"/>
  <c r="AX7" i="87"/>
  <c r="AY6" i="87"/>
  <c r="AX6" i="87"/>
  <c r="AY5" i="87"/>
  <c r="AX5" i="87"/>
  <c r="AV23" i="87" l="1"/>
  <c r="AY33" i="80" l="1"/>
  <c r="AX33" i="80"/>
  <c r="AE33" i="80" a="1"/>
  <c r="AE33" i="80" s="1"/>
  <c r="AD33" i="80"/>
  <c r="AC33" i="80"/>
  <c r="AB33" i="80"/>
  <c r="AA33" i="80"/>
  <c r="Z33" i="80"/>
  <c r="Y33" i="80"/>
  <c r="X33" i="80"/>
  <c r="W33" i="80"/>
  <c r="V33" i="80"/>
  <c r="U33" i="80"/>
  <c r="T33" i="80"/>
  <c r="S33" i="80"/>
  <c r="M33" i="80" a="1"/>
  <c r="M33" i="80" s="1"/>
  <c r="L33" i="80"/>
  <c r="K33" i="80"/>
  <c r="J33" i="80"/>
  <c r="I33" i="80"/>
  <c r="H33" i="80"/>
  <c r="G33" i="80"/>
  <c r="F33" i="80"/>
  <c r="E33" i="80"/>
  <c r="D33" i="80"/>
  <c r="C33" i="80"/>
  <c r="AY32" i="80"/>
  <c r="AX32" i="80"/>
  <c r="AD32" i="80"/>
  <c r="AC32" i="80"/>
  <c r="AB32" i="80"/>
  <c r="AA32" i="80"/>
  <c r="Z32" i="80"/>
  <c r="Y32" i="80"/>
  <c r="X32" i="80"/>
  <c r="W32" i="80"/>
  <c r="V32" i="80"/>
  <c r="U32" i="80"/>
  <c r="T32" i="80"/>
  <c r="S32" i="80"/>
  <c r="L32" i="80"/>
  <c r="K32" i="80"/>
  <c r="J32" i="80"/>
  <c r="I32" i="80"/>
  <c r="H32" i="80"/>
  <c r="G32" i="80"/>
  <c r="F32" i="80"/>
  <c r="E32" i="80"/>
  <c r="D32" i="80"/>
  <c r="C32" i="80"/>
  <c r="AY31" i="80"/>
  <c r="AX31" i="80"/>
  <c r="AE31" i="80" a="1"/>
  <c r="AE31" i="80" s="1"/>
  <c r="AD31" i="80"/>
  <c r="AC31" i="80"/>
  <c r="AB31" i="80"/>
  <c r="AA31" i="80"/>
  <c r="Z31" i="80"/>
  <c r="Y31" i="80"/>
  <c r="X31" i="80"/>
  <c r="W31" i="80"/>
  <c r="V31" i="80"/>
  <c r="U31" i="80"/>
  <c r="T31" i="80"/>
  <c r="S31" i="80"/>
  <c r="M31" i="80" a="1"/>
  <c r="M31" i="80" s="1"/>
  <c r="L31" i="80"/>
  <c r="K31" i="80"/>
  <c r="J31" i="80"/>
  <c r="I31" i="80"/>
  <c r="H31" i="80"/>
  <c r="G31" i="80"/>
  <c r="F31" i="80"/>
  <c r="E31" i="80"/>
  <c r="D31" i="80"/>
  <c r="C31" i="80"/>
  <c r="AY30" i="80"/>
  <c r="AX30" i="80"/>
  <c r="AH30" i="80"/>
  <c r="AG30" i="80"/>
  <c r="AF30" i="80"/>
  <c r="P30" i="80"/>
  <c r="O30" i="80"/>
  <c r="N30" i="80"/>
  <c r="AY29" i="80"/>
  <c r="AX29" i="80"/>
  <c r="AH29" i="80"/>
  <c r="AG29" i="80"/>
  <c r="AF29" i="80"/>
  <c r="P29" i="80"/>
  <c r="O29" i="80"/>
  <c r="N29" i="80"/>
  <c r="AY28" i="80"/>
  <c r="AX28" i="80"/>
  <c r="AH28" i="80"/>
  <c r="AG28" i="80"/>
  <c r="AF28" i="80"/>
  <c r="P28" i="80"/>
  <c r="O28" i="80"/>
  <c r="N28" i="80"/>
  <c r="AY27" i="80"/>
  <c r="AX27" i="80"/>
  <c r="AH27" i="80"/>
  <c r="AG27" i="80"/>
  <c r="AF27" i="80"/>
  <c r="P27" i="80"/>
  <c r="O27" i="80"/>
  <c r="N27" i="80"/>
  <c r="AY26" i="80"/>
  <c r="AX26" i="80"/>
  <c r="AH26" i="80"/>
  <c r="AG26" i="80"/>
  <c r="AF26" i="80"/>
  <c r="P26" i="80"/>
  <c r="O26" i="80"/>
  <c r="N26" i="80"/>
  <c r="AH25" i="80"/>
  <c r="AG25" i="80"/>
  <c r="AF25" i="80"/>
  <c r="P25" i="80"/>
  <c r="O25" i="80"/>
  <c r="N25" i="80"/>
  <c r="AH24" i="80"/>
  <c r="AG24" i="80"/>
  <c r="AF24" i="80"/>
  <c r="P24" i="80"/>
  <c r="O24" i="80"/>
  <c r="N24" i="80"/>
  <c r="AW23" i="80" a="1"/>
  <c r="AW23" i="80" s="1"/>
  <c r="AU23" i="80"/>
  <c r="AT23" i="80"/>
  <c r="AS23" i="80"/>
  <c r="AR23" i="80"/>
  <c r="AQ23" i="80"/>
  <c r="AP23" i="80"/>
  <c r="AO23" i="80"/>
  <c r="AN23" i="80"/>
  <c r="AM23" i="80"/>
  <c r="AL23" i="80"/>
  <c r="AK23" i="80"/>
  <c r="AH23" i="80"/>
  <c r="AG23" i="80"/>
  <c r="AF23" i="80"/>
  <c r="P23" i="80"/>
  <c r="O23" i="80"/>
  <c r="N23" i="80"/>
  <c r="AU22" i="80"/>
  <c r="AT22" i="80"/>
  <c r="AS22" i="80"/>
  <c r="AR22" i="80"/>
  <c r="AQ22" i="80"/>
  <c r="AP22" i="80"/>
  <c r="AO22" i="80"/>
  <c r="AN22" i="80"/>
  <c r="AM22" i="80"/>
  <c r="AL22" i="80"/>
  <c r="AK22" i="80"/>
  <c r="AH22" i="80"/>
  <c r="AG22" i="80"/>
  <c r="AF22" i="80"/>
  <c r="P22" i="80"/>
  <c r="O22" i="80"/>
  <c r="N22" i="80"/>
  <c r="AW21" i="80" a="1"/>
  <c r="AW21" i="80" s="1"/>
  <c r="AV21" i="80"/>
  <c r="AV22" i="80" s="1"/>
  <c r="AU21" i="80"/>
  <c r="AT21" i="80"/>
  <c r="AS21" i="80"/>
  <c r="AR21" i="80"/>
  <c r="AQ21" i="80"/>
  <c r="AP21" i="80"/>
  <c r="AO21" i="80"/>
  <c r="AN21" i="80"/>
  <c r="AM21" i="80"/>
  <c r="AL21" i="80"/>
  <c r="AK21" i="80"/>
  <c r="AH21" i="80"/>
  <c r="AG21" i="80"/>
  <c r="AF21" i="80"/>
  <c r="P21" i="80"/>
  <c r="O21" i="80"/>
  <c r="N21" i="80"/>
  <c r="AY20" i="80"/>
  <c r="AX20" i="80"/>
  <c r="AH20" i="80"/>
  <c r="AG20" i="80"/>
  <c r="AF20" i="80"/>
  <c r="P20" i="80"/>
  <c r="O20" i="80"/>
  <c r="N20" i="80"/>
  <c r="AY19" i="80"/>
  <c r="AX19" i="80"/>
  <c r="AH19" i="80"/>
  <c r="AG19" i="80"/>
  <c r="AF19" i="80"/>
  <c r="P19" i="80"/>
  <c r="O19" i="80"/>
  <c r="N19" i="80"/>
  <c r="AY18" i="80"/>
  <c r="AX18" i="80"/>
  <c r="AH18" i="80"/>
  <c r="AG18" i="80"/>
  <c r="AF18" i="80"/>
  <c r="P18" i="80"/>
  <c r="O18" i="80"/>
  <c r="N18" i="80"/>
  <c r="AY17" i="80"/>
  <c r="AX17" i="80"/>
  <c r="AH17" i="80"/>
  <c r="AG17" i="80"/>
  <c r="AF17" i="80"/>
  <c r="P17" i="80"/>
  <c r="O17" i="80"/>
  <c r="N17" i="80"/>
  <c r="AY16" i="80"/>
  <c r="AX16" i="80"/>
  <c r="AH16" i="80"/>
  <c r="AG16" i="80"/>
  <c r="AF16" i="80"/>
  <c r="P16" i="80"/>
  <c r="O16" i="80"/>
  <c r="N16" i="80"/>
  <c r="AY15" i="80"/>
  <c r="AX15" i="80"/>
  <c r="AH15" i="80"/>
  <c r="AG15" i="80"/>
  <c r="AF15" i="80"/>
  <c r="P15" i="80"/>
  <c r="O15" i="80"/>
  <c r="N15" i="80"/>
  <c r="AY14" i="80"/>
  <c r="AX14" i="80"/>
  <c r="AH14" i="80"/>
  <c r="AG14" i="80"/>
  <c r="AF14" i="80"/>
  <c r="P14" i="80"/>
  <c r="O14" i="80"/>
  <c r="N14" i="80"/>
  <c r="AY13" i="80"/>
  <c r="AX13" i="80"/>
  <c r="AH13" i="80"/>
  <c r="AG13" i="80"/>
  <c r="AF13" i="80"/>
  <c r="P13" i="80"/>
  <c r="O13" i="80"/>
  <c r="N13" i="80"/>
  <c r="AY12" i="80"/>
  <c r="AX12" i="80"/>
  <c r="AH12" i="80"/>
  <c r="AG12" i="80"/>
  <c r="AF12" i="80"/>
  <c r="P12" i="80"/>
  <c r="O12" i="80"/>
  <c r="N12" i="80"/>
  <c r="AY11" i="80"/>
  <c r="AX11" i="80"/>
  <c r="AH11" i="80"/>
  <c r="AG11" i="80"/>
  <c r="AF11" i="80"/>
  <c r="P11" i="80"/>
  <c r="O11" i="80"/>
  <c r="N11" i="80"/>
  <c r="AY10" i="80"/>
  <c r="AX10" i="80"/>
  <c r="AH10" i="80"/>
  <c r="AG10" i="80"/>
  <c r="AF10" i="80"/>
  <c r="P10" i="80"/>
  <c r="O10" i="80"/>
  <c r="N10" i="80"/>
  <c r="AY9" i="80"/>
  <c r="AX9" i="80"/>
  <c r="AH9" i="80"/>
  <c r="AG9" i="80"/>
  <c r="AF9" i="80"/>
  <c r="P9" i="80"/>
  <c r="O9" i="80"/>
  <c r="N9" i="80"/>
  <c r="AY8" i="80"/>
  <c r="AX8" i="80"/>
  <c r="AH8" i="80"/>
  <c r="AG8" i="80"/>
  <c r="AF8" i="80"/>
  <c r="P8" i="80"/>
  <c r="O8" i="80"/>
  <c r="N8" i="80"/>
  <c r="AY7" i="80"/>
  <c r="AX7" i="80"/>
  <c r="AH7" i="80"/>
  <c r="AG7" i="80"/>
  <c r="AF7" i="80"/>
  <c r="P7" i="80"/>
  <c r="O7" i="80"/>
  <c r="N7" i="80"/>
  <c r="AY6" i="80"/>
  <c r="AX6" i="80"/>
  <c r="AH6" i="80"/>
  <c r="AG6" i="80"/>
  <c r="AF6" i="80"/>
  <c r="P6" i="80"/>
  <c r="O6" i="80"/>
  <c r="N6" i="80"/>
  <c r="AY5" i="80"/>
  <c r="AX5" i="80"/>
  <c r="AH5" i="80"/>
  <c r="AG5" i="80"/>
  <c r="AF5" i="80"/>
  <c r="P5" i="80"/>
  <c r="O5" i="80"/>
  <c r="N5" i="80"/>
  <c r="AV23" i="80" l="1"/>
  <c r="AY68" i="80" l="1"/>
  <c r="AX68" i="80"/>
  <c r="AE68" i="80" a="1"/>
  <c r="AE68" i="80" s="1"/>
  <c r="AD68" i="80"/>
  <c r="AC68" i="80"/>
  <c r="AB68" i="80"/>
  <c r="AA68" i="80"/>
  <c r="Z68" i="80"/>
  <c r="Y68" i="80"/>
  <c r="X68" i="80"/>
  <c r="W68" i="80"/>
  <c r="V68" i="80"/>
  <c r="U68" i="80"/>
  <c r="T68" i="80"/>
  <c r="S68" i="80"/>
  <c r="M68" i="80" a="1"/>
  <c r="M68" i="80" s="1"/>
  <c r="L68" i="80"/>
  <c r="K68" i="80"/>
  <c r="J68" i="80"/>
  <c r="I68" i="80"/>
  <c r="H68" i="80"/>
  <c r="G68" i="80"/>
  <c r="F68" i="80"/>
  <c r="E68" i="80"/>
  <c r="D68" i="80"/>
  <c r="C68" i="80"/>
  <c r="AY67" i="80"/>
  <c r="AX67" i="80"/>
  <c r="AD67" i="80"/>
  <c r="AC67" i="80"/>
  <c r="AB67" i="80"/>
  <c r="AA67" i="80"/>
  <c r="Z67" i="80"/>
  <c r="Y67" i="80"/>
  <c r="X67" i="80"/>
  <c r="W67" i="80"/>
  <c r="V67" i="80"/>
  <c r="U67" i="80"/>
  <c r="T67" i="80"/>
  <c r="S67" i="80"/>
  <c r="L67" i="80"/>
  <c r="K67" i="80"/>
  <c r="J67" i="80"/>
  <c r="I67" i="80"/>
  <c r="H67" i="80"/>
  <c r="G67" i="80"/>
  <c r="F67" i="80"/>
  <c r="E67" i="80"/>
  <c r="D67" i="80"/>
  <c r="C67" i="80"/>
  <c r="AY66" i="80"/>
  <c r="AX66" i="80"/>
  <c r="AE66" i="80" a="1"/>
  <c r="AE66" i="80" s="1"/>
  <c r="AD66" i="80"/>
  <c r="AC66" i="80"/>
  <c r="AB66" i="80"/>
  <c r="AA66" i="80"/>
  <c r="Z66" i="80"/>
  <c r="Y66" i="80"/>
  <c r="X66" i="80"/>
  <c r="W66" i="80"/>
  <c r="V66" i="80"/>
  <c r="U66" i="80"/>
  <c r="T66" i="80"/>
  <c r="S66" i="80"/>
  <c r="M66" i="80" a="1"/>
  <c r="M66" i="80" s="1"/>
  <c r="L66" i="80"/>
  <c r="K66" i="80"/>
  <c r="J66" i="80"/>
  <c r="I66" i="80"/>
  <c r="H66" i="80"/>
  <c r="G66" i="80"/>
  <c r="F66" i="80"/>
  <c r="E66" i="80"/>
  <c r="D66" i="80"/>
  <c r="C66" i="80"/>
  <c r="AY65" i="80"/>
  <c r="AX65" i="80"/>
  <c r="AH65" i="80"/>
  <c r="AG65" i="80"/>
  <c r="AF65" i="80"/>
  <c r="P65" i="80"/>
  <c r="O65" i="80"/>
  <c r="N65" i="80"/>
  <c r="AY64" i="80"/>
  <c r="AX64" i="80"/>
  <c r="AH64" i="80"/>
  <c r="AG64" i="80"/>
  <c r="AF64" i="80"/>
  <c r="P64" i="80"/>
  <c r="O64" i="80"/>
  <c r="N64" i="80"/>
  <c r="AY63" i="80"/>
  <c r="AX63" i="80"/>
  <c r="AH63" i="80"/>
  <c r="AG63" i="80"/>
  <c r="AF63" i="80"/>
  <c r="P63" i="80"/>
  <c r="O63" i="80"/>
  <c r="N63" i="80"/>
  <c r="AY62" i="80"/>
  <c r="AX62" i="80"/>
  <c r="AH62" i="80"/>
  <c r="AG62" i="80"/>
  <c r="AF62" i="80"/>
  <c r="P62" i="80"/>
  <c r="O62" i="80"/>
  <c r="N62" i="80"/>
  <c r="AY61" i="80"/>
  <c r="AX61" i="80"/>
  <c r="AH61" i="80"/>
  <c r="AG61" i="80"/>
  <c r="AF61" i="80"/>
  <c r="P61" i="80"/>
  <c r="O61" i="80"/>
  <c r="N61" i="80"/>
  <c r="AH60" i="80"/>
  <c r="AG60" i="80"/>
  <c r="AF60" i="80"/>
  <c r="P60" i="80"/>
  <c r="O60" i="80"/>
  <c r="N60" i="80"/>
  <c r="AH59" i="80"/>
  <c r="AG59" i="80"/>
  <c r="AF59" i="80"/>
  <c r="P59" i="80"/>
  <c r="O59" i="80"/>
  <c r="N59" i="80"/>
  <c r="AW58" i="80" a="1"/>
  <c r="AW58" i="80" s="1"/>
  <c r="AU58" i="80"/>
  <c r="AT58" i="80"/>
  <c r="AS58" i="80"/>
  <c r="AR58" i="80"/>
  <c r="AQ58" i="80"/>
  <c r="AP58" i="80"/>
  <c r="AO58" i="80"/>
  <c r="AN58" i="80"/>
  <c r="AM58" i="80"/>
  <c r="AL58" i="80"/>
  <c r="AK58" i="80"/>
  <c r="AH58" i="80"/>
  <c r="AG58" i="80"/>
  <c r="AF58" i="80"/>
  <c r="P58" i="80"/>
  <c r="O58" i="80"/>
  <c r="N58" i="80"/>
  <c r="AU57" i="80"/>
  <c r="AT57" i="80"/>
  <c r="AS57" i="80"/>
  <c r="AR57" i="80"/>
  <c r="AQ57" i="80"/>
  <c r="AP57" i="80"/>
  <c r="AO57" i="80"/>
  <c r="AN57" i="80"/>
  <c r="AM57" i="80"/>
  <c r="AL57" i="80"/>
  <c r="AK57" i="80"/>
  <c r="AH57" i="80"/>
  <c r="AG57" i="80"/>
  <c r="AF57" i="80"/>
  <c r="P57" i="80"/>
  <c r="O57" i="80"/>
  <c r="N57" i="80"/>
  <c r="AW56" i="80" a="1"/>
  <c r="AW56" i="80" s="1"/>
  <c r="AV56" i="80"/>
  <c r="AU56" i="80"/>
  <c r="AT56" i="80"/>
  <c r="AS56" i="80"/>
  <c r="AR56" i="80"/>
  <c r="AQ56" i="80"/>
  <c r="AP56" i="80"/>
  <c r="AO56" i="80"/>
  <c r="AN56" i="80"/>
  <c r="AM56" i="80"/>
  <c r="AL56" i="80"/>
  <c r="AK56" i="80"/>
  <c r="AH56" i="80"/>
  <c r="AG56" i="80"/>
  <c r="AF56" i="80"/>
  <c r="P56" i="80"/>
  <c r="O56" i="80"/>
  <c r="N56" i="80"/>
  <c r="AY55" i="80"/>
  <c r="AX55" i="80"/>
  <c r="AH55" i="80"/>
  <c r="AG55" i="80"/>
  <c r="AF55" i="80"/>
  <c r="P55" i="80"/>
  <c r="O55" i="80"/>
  <c r="N55" i="80"/>
  <c r="AY54" i="80"/>
  <c r="AX54" i="80"/>
  <c r="AH54" i="80"/>
  <c r="AG54" i="80"/>
  <c r="AF54" i="80"/>
  <c r="P54" i="80"/>
  <c r="O54" i="80"/>
  <c r="N54" i="80"/>
  <c r="AY53" i="80"/>
  <c r="AX53" i="80"/>
  <c r="AH53" i="80"/>
  <c r="AG53" i="80"/>
  <c r="AF53" i="80"/>
  <c r="P53" i="80"/>
  <c r="O53" i="80"/>
  <c r="N53" i="80"/>
  <c r="AY52" i="80"/>
  <c r="AX52" i="80"/>
  <c r="AH52" i="80"/>
  <c r="AG52" i="80"/>
  <c r="AF52" i="80"/>
  <c r="P52" i="80"/>
  <c r="O52" i="80"/>
  <c r="N52" i="80"/>
  <c r="AY51" i="80"/>
  <c r="AX51" i="80"/>
  <c r="AH51" i="80"/>
  <c r="AG51" i="80"/>
  <c r="AF51" i="80"/>
  <c r="P51" i="80"/>
  <c r="O51" i="80"/>
  <c r="N51" i="80"/>
  <c r="AY50" i="80"/>
  <c r="AX50" i="80"/>
  <c r="AH50" i="80"/>
  <c r="AG50" i="80"/>
  <c r="AF50" i="80"/>
  <c r="P50" i="80"/>
  <c r="O50" i="80"/>
  <c r="N50" i="80"/>
  <c r="AY49" i="80"/>
  <c r="AX49" i="80"/>
  <c r="AH49" i="80"/>
  <c r="AG49" i="80"/>
  <c r="AF49" i="80"/>
  <c r="P49" i="80"/>
  <c r="O49" i="80"/>
  <c r="N49" i="80"/>
  <c r="AY48" i="80"/>
  <c r="AX48" i="80"/>
  <c r="AH48" i="80"/>
  <c r="AG48" i="80"/>
  <c r="AF48" i="80"/>
  <c r="P48" i="80"/>
  <c r="O48" i="80"/>
  <c r="N48" i="80"/>
  <c r="AY47" i="80"/>
  <c r="AX47" i="80"/>
  <c r="AH47" i="80"/>
  <c r="AG47" i="80"/>
  <c r="AF47" i="80"/>
  <c r="P47" i="80"/>
  <c r="O47" i="80"/>
  <c r="N47" i="80"/>
  <c r="AY46" i="80"/>
  <c r="AX46" i="80"/>
  <c r="AH46" i="80"/>
  <c r="AG46" i="80"/>
  <c r="AF46" i="80"/>
  <c r="P46" i="80"/>
  <c r="O46" i="80"/>
  <c r="N46" i="80"/>
  <c r="AY45" i="80"/>
  <c r="AX45" i="80"/>
  <c r="AH45" i="80"/>
  <c r="AG45" i="80"/>
  <c r="AF45" i="80"/>
  <c r="P45" i="80"/>
  <c r="O45" i="80"/>
  <c r="N45" i="80"/>
  <c r="AY44" i="80"/>
  <c r="AX44" i="80"/>
  <c r="AH44" i="80"/>
  <c r="AG44" i="80"/>
  <c r="AF44" i="80"/>
  <c r="P44" i="80"/>
  <c r="O44" i="80"/>
  <c r="N44" i="80"/>
  <c r="AY43" i="80"/>
  <c r="AX43" i="80"/>
  <c r="AH43" i="80"/>
  <c r="AG43" i="80"/>
  <c r="AF43" i="80"/>
  <c r="P43" i="80"/>
  <c r="O43" i="80"/>
  <c r="N43" i="80"/>
  <c r="AY42" i="80"/>
  <c r="AX42" i="80"/>
  <c r="AH42" i="80"/>
  <c r="AG42" i="80"/>
  <c r="AF42" i="80"/>
  <c r="P42" i="80"/>
  <c r="O42" i="80"/>
  <c r="N42" i="80"/>
  <c r="AY41" i="80"/>
  <c r="AX41" i="80"/>
  <c r="AH41" i="80"/>
  <c r="AG41" i="80"/>
  <c r="AF41" i="80"/>
  <c r="P41" i="80"/>
  <c r="O41" i="80"/>
  <c r="N41" i="80"/>
  <c r="AY40" i="80"/>
  <c r="AX40" i="80"/>
  <c r="AH40" i="80"/>
  <c r="AG40" i="80"/>
  <c r="AF40" i="80"/>
  <c r="P40" i="80"/>
  <c r="O40" i="80"/>
  <c r="N40" i="80"/>
  <c r="AV57" i="80" l="1"/>
  <c r="AV58" i="80" s="1"/>
  <c r="AY33" i="86"/>
  <c r="AX33" i="86"/>
  <c r="AE33" i="86" a="1"/>
  <c r="AE33" i="86" s="1"/>
  <c r="AD33" i="86"/>
  <c r="AC33" i="86"/>
  <c r="AB33" i="86"/>
  <c r="AA33" i="86"/>
  <c r="Z33" i="86"/>
  <c r="Y33" i="86"/>
  <c r="X33" i="86"/>
  <c r="W33" i="86"/>
  <c r="V33" i="86"/>
  <c r="U33" i="86"/>
  <c r="T33" i="86"/>
  <c r="S33" i="86"/>
  <c r="M33" i="86" a="1"/>
  <c r="M33" i="86" s="1"/>
  <c r="L33" i="86"/>
  <c r="K33" i="86"/>
  <c r="J33" i="86"/>
  <c r="I33" i="86"/>
  <c r="H33" i="86"/>
  <c r="G33" i="86"/>
  <c r="F33" i="86"/>
  <c r="E33" i="86"/>
  <c r="D33" i="86"/>
  <c r="C33" i="86"/>
  <c r="AY32" i="86"/>
  <c r="AX32" i="86"/>
  <c r="AD32" i="86"/>
  <c r="AC32" i="86"/>
  <c r="AB32" i="86"/>
  <c r="AA32" i="86"/>
  <c r="Z32" i="86"/>
  <c r="Y32" i="86"/>
  <c r="X32" i="86"/>
  <c r="W32" i="86"/>
  <c r="V32" i="86"/>
  <c r="U32" i="86"/>
  <c r="T32" i="86"/>
  <c r="S32" i="86"/>
  <c r="L32" i="86"/>
  <c r="K32" i="86"/>
  <c r="J32" i="86"/>
  <c r="I32" i="86"/>
  <c r="H32" i="86"/>
  <c r="G32" i="86"/>
  <c r="F32" i="86"/>
  <c r="E32" i="86"/>
  <c r="D32" i="86"/>
  <c r="C32" i="86"/>
  <c r="AY31" i="86"/>
  <c r="AX31" i="86"/>
  <c r="AE31" i="86" a="1"/>
  <c r="AE31" i="86" s="1"/>
  <c r="AD31" i="86"/>
  <c r="AC31" i="86"/>
  <c r="AB31" i="86"/>
  <c r="AA31" i="86"/>
  <c r="Z31" i="86"/>
  <c r="Y31" i="86"/>
  <c r="X31" i="86"/>
  <c r="W31" i="86"/>
  <c r="V31" i="86"/>
  <c r="U31" i="86"/>
  <c r="T31" i="86"/>
  <c r="S31" i="86"/>
  <c r="M31" i="86" a="1"/>
  <c r="M31" i="86" s="1"/>
  <c r="L31" i="86"/>
  <c r="K31" i="86"/>
  <c r="J31" i="86"/>
  <c r="I31" i="86"/>
  <c r="H31" i="86"/>
  <c r="G31" i="86"/>
  <c r="F31" i="86"/>
  <c r="E31" i="86"/>
  <c r="D31" i="86"/>
  <c r="C31" i="86"/>
  <c r="AY30" i="86"/>
  <c r="AX30" i="86"/>
  <c r="AH30" i="86"/>
  <c r="AG30" i="86"/>
  <c r="AF30" i="86"/>
  <c r="P30" i="86"/>
  <c r="O30" i="86"/>
  <c r="N30" i="86"/>
  <c r="AY29" i="86"/>
  <c r="AX29" i="86"/>
  <c r="AH29" i="86"/>
  <c r="AG29" i="86"/>
  <c r="AF29" i="86"/>
  <c r="P29" i="86"/>
  <c r="O29" i="86"/>
  <c r="N29" i="86"/>
  <c r="AY28" i="86"/>
  <c r="AX28" i="86"/>
  <c r="AH28" i="86"/>
  <c r="AG28" i="86"/>
  <c r="AF28" i="86"/>
  <c r="P28" i="86"/>
  <c r="O28" i="86"/>
  <c r="N28" i="86"/>
  <c r="AY27" i="86"/>
  <c r="AX27" i="86"/>
  <c r="AH27" i="86"/>
  <c r="AG27" i="86"/>
  <c r="AF27" i="86"/>
  <c r="P27" i="86"/>
  <c r="O27" i="86"/>
  <c r="N27" i="86"/>
  <c r="AY26" i="86"/>
  <c r="AX26" i="86"/>
  <c r="AH26" i="86"/>
  <c r="AG26" i="86"/>
  <c r="AF26" i="86"/>
  <c r="P26" i="86"/>
  <c r="O26" i="86"/>
  <c r="N26" i="86"/>
  <c r="AH25" i="86"/>
  <c r="AG25" i="86"/>
  <c r="AF25" i="86"/>
  <c r="P25" i="86"/>
  <c r="O25" i="86"/>
  <c r="N25" i="86"/>
  <c r="AH24" i="86"/>
  <c r="AG24" i="86"/>
  <c r="AF24" i="86"/>
  <c r="P24" i="86"/>
  <c r="O24" i="86"/>
  <c r="N24" i="86"/>
  <c r="AW23" i="86" a="1"/>
  <c r="AW23" i="86" s="1"/>
  <c r="AU23" i="86"/>
  <c r="AT23" i="86"/>
  <c r="AS23" i="86"/>
  <c r="AR23" i="86"/>
  <c r="AQ23" i="86"/>
  <c r="AP23" i="86"/>
  <c r="AO23" i="86"/>
  <c r="AN23" i="86"/>
  <c r="AM23" i="86"/>
  <c r="AL23" i="86"/>
  <c r="AK23" i="86"/>
  <c r="AH23" i="86"/>
  <c r="AG23" i="86"/>
  <c r="AF23" i="86"/>
  <c r="P23" i="86"/>
  <c r="O23" i="86"/>
  <c r="N23" i="86"/>
  <c r="AU22" i="86"/>
  <c r="AT22" i="86"/>
  <c r="AS22" i="86"/>
  <c r="AR22" i="86"/>
  <c r="AQ22" i="86"/>
  <c r="AP22" i="86"/>
  <c r="AO22" i="86"/>
  <c r="AN22" i="86"/>
  <c r="AM22" i="86"/>
  <c r="AL22" i="86"/>
  <c r="AK22" i="86"/>
  <c r="AH22" i="86"/>
  <c r="AG22" i="86"/>
  <c r="AF22" i="86"/>
  <c r="P22" i="86"/>
  <c r="O22" i="86"/>
  <c r="N22" i="86"/>
  <c r="AW21" i="86" a="1"/>
  <c r="AW21" i="86" s="1"/>
  <c r="AV21" i="86"/>
  <c r="AU21" i="86"/>
  <c r="AT21" i="86"/>
  <c r="AS21" i="86"/>
  <c r="AR21" i="86"/>
  <c r="AQ21" i="86"/>
  <c r="AP21" i="86"/>
  <c r="AO21" i="86"/>
  <c r="AN21" i="86"/>
  <c r="AM21" i="86"/>
  <c r="AL21" i="86"/>
  <c r="AK21" i="86"/>
  <c r="AH21" i="86"/>
  <c r="AG21" i="86"/>
  <c r="AF21" i="86"/>
  <c r="P21" i="86"/>
  <c r="O21" i="86"/>
  <c r="N21" i="86"/>
  <c r="AY20" i="86"/>
  <c r="AX20" i="86"/>
  <c r="AH20" i="86"/>
  <c r="AG20" i="86"/>
  <c r="AF20" i="86"/>
  <c r="P20" i="86"/>
  <c r="O20" i="86"/>
  <c r="N20" i="86"/>
  <c r="AY19" i="86"/>
  <c r="AX19" i="86"/>
  <c r="AH19" i="86"/>
  <c r="AG19" i="86"/>
  <c r="AF19" i="86"/>
  <c r="P19" i="86"/>
  <c r="O19" i="86"/>
  <c r="N19" i="86"/>
  <c r="AY18" i="86"/>
  <c r="AX18" i="86"/>
  <c r="AH18" i="86"/>
  <c r="AG18" i="86"/>
  <c r="AF18" i="86"/>
  <c r="P18" i="86"/>
  <c r="O18" i="86"/>
  <c r="N18" i="86"/>
  <c r="AY17" i="86"/>
  <c r="AX17" i="86"/>
  <c r="AH17" i="86"/>
  <c r="AG17" i="86"/>
  <c r="AF17" i="86"/>
  <c r="P17" i="86"/>
  <c r="O17" i="86"/>
  <c r="N17" i="86"/>
  <c r="AY16" i="86"/>
  <c r="AX16" i="86"/>
  <c r="AH16" i="86"/>
  <c r="AG16" i="86"/>
  <c r="AF16" i="86"/>
  <c r="P16" i="86"/>
  <c r="O16" i="86"/>
  <c r="N16" i="86"/>
  <c r="AY15" i="86"/>
  <c r="AX15" i="86"/>
  <c r="AH15" i="86"/>
  <c r="AG15" i="86"/>
  <c r="AF15" i="86"/>
  <c r="P15" i="86"/>
  <c r="O15" i="86"/>
  <c r="N15" i="86"/>
  <c r="AY14" i="86"/>
  <c r="AX14" i="86"/>
  <c r="AH14" i="86"/>
  <c r="AG14" i="86"/>
  <c r="AF14" i="86"/>
  <c r="P14" i="86"/>
  <c r="O14" i="86"/>
  <c r="N14" i="86"/>
  <c r="AY13" i="86"/>
  <c r="AX13" i="86"/>
  <c r="AH13" i="86"/>
  <c r="AG13" i="86"/>
  <c r="AF13" i="86"/>
  <c r="P13" i="86"/>
  <c r="O13" i="86"/>
  <c r="N13" i="86"/>
  <c r="AY12" i="86"/>
  <c r="AX12" i="86"/>
  <c r="AH12" i="86"/>
  <c r="AG12" i="86"/>
  <c r="AF12" i="86"/>
  <c r="P12" i="86"/>
  <c r="O12" i="86"/>
  <c r="N12" i="86"/>
  <c r="AY11" i="86"/>
  <c r="AX11" i="86"/>
  <c r="AH11" i="86"/>
  <c r="AG11" i="86"/>
  <c r="AF11" i="86"/>
  <c r="P11" i="86"/>
  <c r="O11" i="86"/>
  <c r="N11" i="86"/>
  <c r="AY10" i="86"/>
  <c r="AX10" i="86"/>
  <c r="AH10" i="86"/>
  <c r="AG10" i="86"/>
  <c r="AF10" i="86"/>
  <c r="P10" i="86"/>
  <c r="O10" i="86"/>
  <c r="N10" i="86"/>
  <c r="AY9" i="86"/>
  <c r="AX9" i="86"/>
  <c r="AH9" i="86"/>
  <c r="AG9" i="86"/>
  <c r="AF9" i="86"/>
  <c r="P9" i="86"/>
  <c r="O9" i="86"/>
  <c r="N9" i="86"/>
  <c r="AY8" i="86"/>
  <c r="AX8" i="86"/>
  <c r="AH8" i="86"/>
  <c r="AG8" i="86"/>
  <c r="AF8" i="86"/>
  <c r="P8" i="86"/>
  <c r="O8" i="86"/>
  <c r="N8" i="86"/>
  <c r="AY7" i="86"/>
  <c r="AX7" i="86"/>
  <c r="AH7" i="86"/>
  <c r="AG7" i="86"/>
  <c r="AF7" i="86"/>
  <c r="P7" i="86"/>
  <c r="O7" i="86"/>
  <c r="N7" i="86"/>
  <c r="AY6" i="86"/>
  <c r="AX6" i="86"/>
  <c r="AH6" i="86"/>
  <c r="AG6" i="86"/>
  <c r="AF6" i="86"/>
  <c r="P6" i="86"/>
  <c r="O6" i="86"/>
  <c r="N6" i="86"/>
  <c r="AY5" i="86"/>
  <c r="AX5" i="86"/>
  <c r="AH5" i="86"/>
  <c r="AG5" i="86"/>
  <c r="AF5" i="86"/>
  <c r="P5" i="86"/>
  <c r="O5" i="86"/>
  <c r="N5" i="86"/>
  <c r="AY68" i="86"/>
  <c r="AX68" i="86"/>
  <c r="AE68" i="86" a="1"/>
  <c r="AE68" i="86" s="1"/>
  <c r="AD68" i="86"/>
  <c r="AC68" i="86"/>
  <c r="AB68" i="86"/>
  <c r="AA68" i="86"/>
  <c r="Z68" i="86"/>
  <c r="Y68" i="86"/>
  <c r="X68" i="86"/>
  <c r="W68" i="86"/>
  <c r="V68" i="86"/>
  <c r="U68" i="86"/>
  <c r="T68" i="86"/>
  <c r="S68" i="86"/>
  <c r="M68" i="86" a="1"/>
  <c r="M68" i="86" s="1"/>
  <c r="L68" i="86"/>
  <c r="K68" i="86"/>
  <c r="J68" i="86"/>
  <c r="I68" i="86"/>
  <c r="H68" i="86"/>
  <c r="G68" i="86"/>
  <c r="F68" i="86"/>
  <c r="E68" i="86"/>
  <c r="D68" i="86"/>
  <c r="C68" i="86"/>
  <c r="AY67" i="86"/>
  <c r="AX67" i="86"/>
  <c r="AD67" i="86"/>
  <c r="AC67" i="86"/>
  <c r="AB67" i="86"/>
  <c r="AA67" i="86"/>
  <c r="Z67" i="86"/>
  <c r="Y67" i="86"/>
  <c r="X67" i="86"/>
  <c r="W67" i="86"/>
  <c r="V67" i="86"/>
  <c r="U67" i="86"/>
  <c r="T67" i="86"/>
  <c r="S67" i="86"/>
  <c r="L67" i="86"/>
  <c r="K67" i="86"/>
  <c r="J67" i="86"/>
  <c r="I67" i="86"/>
  <c r="H67" i="86"/>
  <c r="G67" i="86"/>
  <c r="F67" i="86"/>
  <c r="E67" i="86"/>
  <c r="D67" i="86"/>
  <c r="C67" i="86"/>
  <c r="AY66" i="86"/>
  <c r="AX66" i="86"/>
  <c r="AE66" i="86" a="1"/>
  <c r="AE66" i="86" s="1"/>
  <c r="AD66" i="86"/>
  <c r="AC66" i="86"/>
  <c r="AB66" i="86"/>
  <c r="AA66" i="86"/>
  <c r="Z66" i="86"/>
  <c r="Y66" i="86"/>
  <c r="X66" i="86"/>
  <c r="W66" i="86"/>
  <c r="V66" i="86"/>
  <c r="U66" i="86"/>
  <c r="T66" i="86"/>
  <c r="S66" i="86"/>
  <c r="M66" i="86" a="1"/>
  <c r="M66" i="86" s="1"/>
  <c r="L66" i="86"/>
  <c r="K66" i="86"/>
  <c r="J66" i="86"/>
  <c r="I66" i="86"/>
  <c r="H66" i="86"/>
  <c r="G66" i="86"/>
  <c r="F66" i="86"/>
  <c r="E66" i="86"/>
  <c r="D66" i="86"/>
  <c r="C66" i="86"/>
  <c r="AY65" i="86"/>
  <c r="AX65" i="86"/>
  <c r="AH65" i="86"/>
  <c r="AG65" i="86"/>
  <c r="AF65" i="86"/>
  <c r="P65" i="86"/>
  <c r="O65" i="86"/>
  <c r="N65" i="86"/>
  <c r="AY64" i="86"/>
  <c r="AX64" i="86"/>
  <c r="AH64" i="86"/>
  <c r="AG64" i="86"/>
  <c r="AF64" i="86"/>
  <c r="P64" i="86"/>
  <c r="O64" i="86"/>
  <c r="N64" i="86"/>
  <c r="AY63" i="86"/>
  <c r="AX63" i="86"/>
  <c r="AH63" i="86"/>
  <c r="AG63" i="86"/>
  <c r="AF63" i="86"/>
  <c r="P63" i="86"/>
  <c r="O63" i="86"/>
  <c r="N63" i="86"/>
  <c r="AY62" i="86"/>
  <c r="AX62" i="86"/>
  <c r="AH62" i="86"/>
  <c r="AG62" i="86"/>
  <c r="AF62" i="86"/>
  <c r="P62" i="86"/>
  <c r="O62" i="86"/>
  <c r="N62" i="86"/>
  <c r="AY61" i="86"/>
  <c r="AX61" i="86"/>
  <c r="AH61" i="86"/>
  <c r="AG61" i="86"/>
  <c r="AF61" i="86"/>
  <c r="P61" i="86"/>
  <c r="O61" i="86"/>
  <c r="N61" i="86"/>
  <c r="AH60" i="86"/>
  <c r="AG60" i="86"/>
  <c r="AF60" i="86"/>
  <c r="P60" i="86"/>
  <c r="O60" i="86"/>
  <c r="N60" i="86"/>
  <c r="AH59" i="86"/>
  <c r="AG59" i="86"/>
  <c r="AF59" i="86"/>
  <c r="P59" i="86"/>
  <c r="O59" i="86"/>
  <c r="N59" i="86"/>
  <c r="AW58" i="86" a="1"/>
  <c r="AW58" i="86" s="1"/>
  <c r="AU58" i="86"/>
  <c r="AT58" i="86"/>
  <c r="AS58" i="86"/>
  <c r="AR58" i="86"/>
  <c r="AQ58" i="86"/>
  <c r="AP58" i="86"/>
  <c r="AO58" i="86"/>
  <c r="AN58" i="86"/>
  <c r="AM58" i="86"/>
  <c r="AL58" i="86"/>
  <c r="AK58" i="86"/>
  <c r="AH58" i="86"/>
  <c r="AG58" i="86"/>
  <c r="AF58" i="86"/>
  <c r="P58" i="86"/>
  <c r="O58" i="86"/>
  <c r="N58" i="86"/>
  <c r="AU57" i="86"/>
  <c r="AT57" i="86"/>
  <c r="AS57" i="86"/>
  <c r="AR57" i="86"/>
  <c r="AQ57" i="86"/>
  <c r="AP57" i="86"/>
  <c r="AO57" i="86"/>
  <c r="AN57" i="86"/>
  <c r="AM57" i="86"/>
  <c r="AL57" i="86"/>
  <c r="AK57" i="86"/>
  <c r="AH57" i="86"/>
  <c r="AG57" i="86"/>
  <c r="AF57" i="86"/>
  <c r="P57" i="86"/>
  <c r="O57" i="86"/>
  <c r="N57" i="86"/>
  <c r="AW56" i="86" a="1"/>
  <c r="AW56" i="86" s="1"/>
  <c r="AV56" i="86"/>
  <c r="AU56" i="86"/>
  <c r="AT56" i="86"/>
  <c r="AS56" i="86"/>
  <c r="AR56" i="86"/>
  <c r="AQ56" i="86"/>
  <c r="AP56" i="86"/>
  <c r="AO56" i="86"/>
  <c r="AN56" i="86"/>
  <c r="AM56" i="86"/>
  <c r="AL56" i="86"/>
  <c r="AK56" i="86"/>
  <c r="AH56" i="86"/>
  <c r="AG56" i="86"/>
  <c r="AF56" i="86"/>
  <c r="P56" i="86"/>
  <c r="O56" i="86"/>
  <c r="N56" i="86"/>
  <c r="AY55" i="86"/>
  <c r="AX55" i="86"/>
  <c r="AH55" i="86"/>
  <c r="AG55" i="86"/>
  <c r="AF55" i="86"/>
  <c r="P55" i="86"/>
  <c r="O55" i="86"/>
  <c r="N55" i="86"/>
  <c r="AY54" i="86"/>
  <c r="AX54" i="86"/>
  <c r="AH54" i="86"/>
  <c r="AG54" i="86"/>
  <c r="AF54" i="86"/>
  <c r="P54" i="86"/>
  <c r="O54" i="86"/>
  <c r="N54" i="86"/>
  <c r="AY53" i="86"/>
  <c r="AX53" i="86"/>
  <c r="AH53" i="86"/>
  <c r="AG53" i="86"/>
  <c r="AF53" i="86"/>
  <c r="P53" i="86"/>
  <c r="O53" i="86"/>
  <c r="N53" i="86"/>
  <c r="AY52" i="86"/>
  <c r="AX52" i="86"/>
  <c r="AH52" i="86"/>
  <c r="AG52" i="86"/>
  <c r="AF52" i="86"/>
  <c r="P52" i="86"/>
  <c r="O52" i="86"/>
  <c r="N52" i="86"/>
  <c r="AY51" i="86"/>
  <c r="AX51" i="86"/>
  <c r="AH51" i="86"/>
  <c r="AG51" i="86"/>
  <c r="AF51" i="86"/>
  <c r="P51" i="86"/>
  <c r="O51" i="86"/>
  <c r="N51" i="86"/>
  <c r="AY50" i="86"/>
  <c r="AX50" i="86"/>
  <c r="AH50" i="86"/>
  <c r="AG50" i="86"/>
  <c r="AF50" i="86"/>
  <c r="P50" i="86"/>
  <c r="O50" i="86"/>
  <c r="N50" i="86"/>
  <c r="AY49" i="86"/>
  <c r="AX49" i="86"/>
  <c r="AH49" i="86"/>
  <c r="AG49" i="86"/>
  <c r="AF49" i="86"/>
  <c r="P49" i="86"/>
  <c r="O49" i="86"/>
  <c r="N49" i="86"/>
  <c r="AY48" i="86"/>
  <c r="AX48" i="86"/>
  <c r="AH48" i="86"/>
  <c r="AG48" i="86"/>
  <c r="AF48" i="86"/>
  <c r="P48" i="86"/>
  <c r="O48" i="86"/>
  <c r="N48" i="86"/>
  <c r="AY47" i="86"/>
  <c r="AX47" i="86"/>
  <c r="AH47" i="86"/>
  <c r="AG47" i="86"/>
  <c r="AF47" i="86"/>
  <c r="P47" i="86"/>
  <c r="O47" i="86"/>
  <c r="N47" i="86"/>
  <c r="AY46" i="86"/>
  <c r="AX46" i="86"/>
  <c r="AH46" i="86"/>
  <c r="AG46" i="86"/>
  <c r="AF46" i="86"/>
  <c r="P46" i="86"/>
  <c r="O46" i="86"/>
  <c r="N46" i="86"/>
  <c r="AY45" i="86"/>
  <c r="AX45" i="86"/>
  <c r="AH45" i="86"/>
  <c r="AG45" i="86"/>
  <c r="AF45" i="86"/>
  <c r="P45" i="86"/>
  <c r="O45" i="86"/>
  <c r="N45" i="86"/>
  <c r="AY44" i="86"/>
  <c r="AX44" i="86"/>
  <c r="AH44" i="86"/>
  <c r="AG44" i="86"/>
  <c r="AF44" i="86"/>
  <c r="P44" i="86"/>
  <c r="O44" i="86"/>
  <c r="N44" i="86"/>
  <c r="AY43" i="86"/>
  <c r="AX43" i="86"/>
  <c r="AH43" i="86"/>
  <c r="AG43" i="86"/>
  <c r="AF43" i="86"/>
  <c r="P43" i="86"/>
  <c r="O43" i="86"/>
  <c r="N43" i="86"/>
  <c r="AY42" i="86"/>
  <c r="AX42" i="86"/>
  <c r="AH42" i="86"/>
  <c r="AG42" i="86"/>
  <c r="AF42" i="86"/>
  <c r="P42" i="86"/>
  <c r="O42" i="86"/>
  <c r="N42" i="86"/>
  <c r="AY41" i="86"/>
  <c r="AX41" i="86"/>
  <c r="AH41" i="86"/>
  <c r="AG41" i="86"/>
  <c r="AF41" i="86"/>
  <c r="P41" i="86"/>
  <c r="O41" i="86"/>
  <c r="N41" i="86"/>
  <c r="AY40" i="86"/>
  <c r="AX40" i="86"/>
  <c r="AH40" i="86"/>
  <c r="AG40" i="86"/>
  <c r="AF40" i="86"/>
  <c r="P40" i="86"/>
  <c r="O40" i="86"/>
  <c r="N40" i="86"/>
  <c r="AV22" i="86" l="1"/>
  <c r="AV23" i="86" s="1"/>
  <c r="AV57" i="86"/>
  <c r="AV58" i="86" s="1"/>
  <c r="M68" i="84" a="1"/>
  <c r="M68" i="84" s="1"/>
  <c r="L68" i="84"/>
  <c r="K68" i="84"/>
  <c r="J68" i="84"/>
  <c r="I68" i="84"/>
  <c r="H68" i="84"/>
  <c r="G68" i="84"/>
  <c r="F68" i="84"/>
  <c r="E68" i="84"/>
  <c r="D68" i="84"/>
  <c r="C68" i="84"/>
  <c r="L67" i="84"/>
  <c r="K67" i="84"/>
  <c r="J67" i="84"/>
  <c r="I67" i="84"/>
  <c r="H67" i="84"/>
  <c r="G67" i="84"/>
  <c r="F67" i="84"/>
  <c r="E67" i="84"/>
  <c r="D67" i="84"/>
  <c r="C67" i="84"/>
  <c r="M66" i="84" a="1"/>
  <c r="M66" i="84" s="1"/>
  <c r="L66" i="84"/>
  <c r="K66" i="84"/>
  <c r="J66" i="84"/>
  <c r="I66" i="84"/>
  <c r="H66" i="84"/>
  <c r="G66" i="84"/>
  <c r="F66" i="84"/>
  <c r="E66" i="84"/>
  <c r="D66" i="84"/>
  <c r="C66" i="84"/>
  <c r="P65" i="84"/>
  <c r="O65" i="84"/>
  <c r="N65" i="84"/>
  <c r="P64" i="84"/>
  <c r="O64" i="84"/>
  <c r="N64" i="84"/>
  <c r="P63" i="84"/>
  <c r="O63" i="84"/>
  <c r="N63" i="84"/>
  <c r="P62" i="84"/>
  <c r="O62" i="84"/>
  <c r="N62" i="84"/>
  <c r="P61" i="84"/>
  <c r="O61" i="84"/>
  <c r="N61" i="84"/>
  <c r="P60" i="84"/>
  <c r="O60" i="84"/>
  <c r="N60" i="84"/>
  <c r="P59" i="84"/>
  <c r="O59" i="84"/>
  <c r="N59" i="84"/>
  <c r="P58" i="84"/>
  <c r="O58" i="84"/>
  <c r="N58" i="84"/>
  <c r="P57" i="84"/>
  <c r="O57" i="84"/>
  <c r="N57" i="84"/>
  <c r="P56" i="84"/>
  <c r="O56" i="84"/>
  <c r="N56" i="84"/>
  <c r="P55" i="84"/>
  <c r="O55" i="84"/>
  <c r="N55" i="84"/>
  <c r="P54" i="84"/>
  <c r="O54" i="84"/>
  <c r="N54" i="84"/>
  <c r="P53" i="84"/>
  <c r="O53" i="84"/>
  <c r="N53" i="84"/>
  <c r="P52" i="84"/>
  <c r="O52" i="84"/>
  <c r="N52" i="84"/>
  <c r="P51" i="84"/>
  <c r="O51" i="84"/>
  <c r="N51" i="84"/>
  <c r="P50" i="84"/>
  <c r="O50" i="84"/>
  <c r="N50" i="84"/>
  <c r="P49" i="84"/>
  <c r="O49" i="84"/>
  <c r="N49" i="84"/>
  <c r="P48" i="84"/>
  <c r="O48" i="84"/>
  <c r="N48" i="84"/>
  <c r="P47" i="84"/>
  <c r="O47" i="84"/>
  <c r="N47" i="84"/>
  <c r="P46" i="84"/>
  <c r="O46" i="84"/>
  <c r="N46" i="84"/>
  <c r="P45" i="84"/>
  <c r="O45" i="84"/>
  <c r="N45" i="84"/>
  <c r="P44" i="84"/>
  <c r="O44" i="84"/>
  <c r="N44" i="84"/>
  <c r="P43" i="84"/>
  <c r="O43" i="84"/>
  <c r="N43" i="84"/>
  <c r="P42" i="84"/>
  <c r="O42" i="84"/>
  <c r="N42" i="84"/>
  <c r="P41" i="84"/>
  <c r="O41" i="84"/>
  <c r="N41" i="84"/>
  <c r="P40" i="84"/>
  <c r="O40" i="84"/>
  <c r="N40" i="84"/>
  <c r="AE68" i="87" l="1" a="1"/>
  <c r="AE68" i="87" s="1"/>
  <c r="AD68" i="87"/>
  <c r="AC68" i="87"/>
  <c r="AB68" i="87"/>
  <c r="AA68" i="87"/>
  <c r="Z68" i="87"/>
  <c r="Y68" i="87"/>
  <c r="X68" i="87"/>
  <c r="W68" i="87"/>
  <c r="V68" i="87"/>
  <c r="U68" i="87"/>
  <c r="T68" i="87"/>
  <c r="S68" i="87"/>
  <c r="AD67" i="87"/>
  <c r="AC67" i="87"/>
  <c r="AB67" i="87"/>
  <c r="AA67" i="87"/>
  <c r="Z67" i="87"/>
  <c r="Y67" i="87"/>
  <c r="X67" i="87"/>
  <c r="W67" i="87"/>
  <c r="V67" i="87"/>
  <c r="U67" i="87"/>
  <c r="T67" i="87"/>
  <c r="S67" i="87"/>
  <c r="AE66" i="87" a="1"/>
  <c r="AE66" i="87" s="1"/>
  <c r="AD66" i="87"/>
  <c r="AC66" i="87"/>
  <c r="AB66" i="87"/>
  <c r="AA66" i="87"/>
  <c r="Z66" i="87"/>
  <c r="Y66" i="87"/>
  <c r="X66" i="87"/>
  <c r="W66" i="87"/>
  <c r="V66" i="87"/>
  <c r="U66" i="87"/>
  <c r="T66" i="87"/>
  <c r="S66" i="87"/>
  <c r="AH65" i="87"/>
  <c r="AG65" i="87"/>
  <c r="AF65" i="87"/>
  <c r="AH64" i="87"/>
  <c r="AG64" i="87"/>
  <c r="AF64" i="87"/>
  <c r="AH63" i="87"/>
  <c r="AG63" i="87"/>
  <c r="AF63" i="87"/>
  <c r="AH62" i="87"/>
  <c r="AG62" i="87"/>
  <c r="AF62" i="87"/>
  <c r="AH61" i="87"/>
  <c r="AG61" i="87"/>
  <c r="AF61" i="87"/>
  <c r="AH60" i="87"/>
  <c r="AG60" i="87"/>
  <c r="AF60" i="87"/>
  <c r="AH59" i="87"/>
  <c r="AG59" i="87"/>
  <c r="AF59" i="87"/>
  <c r="AH58" i="87"/>
  <c r="AG58" i="87"/>
  <c r="AF58" i="87"/>
  <c r="AH57" i="87"/>
  <c r="AG57" i="87"/>
  <c r="AF57" i="87"/>
  <c r="AH56" i="87"/>
  <c r="AG56" i="87"/>
  <c r="AF56" i="87"/>
  <c r="AH55" i="87"/>
  <c r="AG55" i="87"/>
  <c r="AF55" i="87"/>
  <c r="AH54" i="87"/>
  <c r="AG54" i="87"/>
  <c r="AF54" i="87"/>
  <c r="AH53" i="87"/>
  <c r="AG53" i="87"/>
  <c r="AF53" i="87"/>
  <c r="AH52" i="87"/>
  <c r="AG52" i="87"/>
  <c r="AF52" i="87"/>
  <c r="AH51" i="87"/>
  <c r="AG51" i="87"/>
  <c r="AF51" i="87"/>
  <c r="AH50" i="87"/>
  <c r="AG50" i="87"/>
  <c r="AF50" i="87"/>
  <c r="AH49" i="87"/>
  <c r="AG49" i="87"/>
  <c r="AF49" i="87"/>
  <c r="AH48" i="87"/>
  <c r="AG48" i="87"/>
  <c r="AF48" i="87"/>
  <c r="AH47" i="87"/>
  <c r="AG47" i="87"/>
  <c r="AF47" i="87"/>
  <c r="AH46" i="87"/>
  <c r="AG46" i="87"/>
  <c r="AF46" i="87"/>
  <c r="AH45" i="87"/>
  <c r="AG45" i="87"/>
  <c r="AF45" i="87"/>
  <c r="AH44" i="87"/>
  <c r="AG44" i="87"/>
  <c r="AF44" i="87"/>
  <c r="AH43" i="87"/>
  <c r="AG43" i="87"/>
  <c r="AF43" i="87"/>
  <c r="AH42" i="87"/>
  <c r="AG42" i="87"/>
  <c r="AF42" i="87"/>
  <c r="AH41" i="87"/>
  <c r="AG41" i="87"/>
  <c r="AF41" i="87"/>
  <c r="AH40" i="87"/>
  <c r="AG40" i="87"/>
  <c r="AF40" i="87"/>
  <c r="AY33" i="82"/>
  <c r="AX33" i="82"/>
  <c r="AE33" i="82" a="1"/>
  <c r="AE33" i="82" s="1"/>
  <c r="AD33" i="82"/>
  <c r="AC33" i="82"/>
  <c r="AB33" i="82"/>
  <c r="AA33" i="82"/>
  <c r="Z33" i="82"/>
  <c r="Y33" i="82"/>
  <c r="X33" i="82"/>
  <c r="W33" i="82"/>
  <c r="V33" i="82"/>
  <c r="U33" i="82"/>
  <c r="T33" i="82"/>
  <c r="S33" i="82"/>
  <c r="M33" i="82" a="1"/>
  <c r="M33" i="82" s="1"/>
  <c r="L33" i="82"/>
  <c r="K33" i="82"/>
  <c r="J33" i="82"/>
  <c r="I33" i="82"/>
  <c r="H33" i="82"/>
  <c r="G33" i="82"/>
  <c r="F33" i="82"/>
  <c r="E33" i="82"/>
  <c r="D33" i="82"/>
  <c r="C33" i="82"/>
  <c r="AY32" i="82"/>
  <c r="AX32" i="82"/>
  <c r="AD32" i="82"/>
  <c r="AC32" i="82"/>
  <c r="AB32" i="82"/>
  <c r="AA32" i="82"/>
  <c r="Z32" i="82"/>
  <c r="Y32" i="82"/>
  <c r="X32" i="82"/>
  <c r="W32" i="82"/>
  <c r="V32" i="82"/>
  <c r="U32" i="82"/>
  <c r="T32" i="82"/>
  <c r="S32" i="82"/>
  <c r="L32" i="82"/>
  <c r="K32" i="82"/>
  <c r="J32" i="82"/>
  <c r="I32" i="82"/>
  <c r="H32" i="82"/>
  <c r="G32" i="82"/>
  <c r="F32" i="82"/>
  <c r="E32" i="82"/>
  <c r="D32" i="82"/>
  <c r="C32" i="82"/>
  <c r="AY31" i="82"/>
  <c r="AX31" i="82"/>
  <c r="AE31" i="82" a="1"/>
  <c r="AE31" i="82" s="1"/>
  <c r="AD31" i="82"/>
  <c r="AC31" i="82"/>
  <c r="AB31" i="82"/>
  <c r="AA31" i="82"/>
  <c r="Z31" i="82"/>
  <c r="Y31" i="82"/>
  <c r="X31" i="82"/>
  <c r="W31" i="82"/>
  <c r="V31" i="82"/>
  <c r="U31" i="82"/>
  <c r="T31" i="82"/>
  <c r="S31" i="82"/>
  <c r="M31" i="82" a="1"/>
  <c r="M31" i="82" s="1"/>
  <c r="L31" i="82"/>
  <c r="K31" i="82"/>
  <c r="J31" i="82"/>
  <c r="I31" i="82"/>
  <c r="H31" i="82"/>
  <c r="G31" i="82"/>
  <c r="F31" i="82"/>
  <c r="E31" i="82"/>
  <c r="D31" i="82"/>
  <c r="C31" i="82"/>
  <c r="AY30" i="82"/>
  <c r="AX30" i="82"/>
  <c r="AH30" i="82"/>
  <c r="AG30" i="82"/>
  <c r="AF30" i="82"/>
  <c r="P30" i="82"/>
  <c r="O30" i="82"/>
  <c r="N30" i="82"/>
  <c r="AY29" i="82"/>
  <c r="AX29" i="82"/>
  <c r="AH29" i="82"/>
  <c r="AG29" i="82"/>
  <c r="AF29" i="82"/>
  <c r="P29" i="82"/>
  <c r="O29" i="82"/>
  <c r="N29" i="82"/>
  <c r="AY28" i="82"/>
  <c r="AX28" i="82"/>
  <c r="AH28" i="82"/>
  <c r="AG28" i="82"/>
  <c r="AF28" i="82"/>
  <c r="P28" i="82"/>
  <c r="O28" i="82"/>
  <c r="N28" i="82"/>
  <c r="AY27" i="82"/>
  <c r="AX27" i="82"/>
  <c r="AH27" i="82"/>
  <c r="AG27" i="82"/>
  <c r="AF27" i="82"/>
  <c r="P27" i="82"/>
  <c r="O27" i="82"/>
  <c r="N27" i="82"/>
  <c r="AY26" i="82"/>
  <c r="AX26" i="82"/>
  <c r="AH26" i="82"/>
  <c r="AG26" i="82"/>
  <c r="AF26" i="82"/>
  <c r="P26" i="82"/>
  <c r="O26" i="82"/>
  <c r="N26" i="82"/>
  <c r="AH25" i="82"/>
  <c r="AG25" i="82"/>
  <c r="AF25" i="82"/>
  <c r="P25" i="82"/>
  <c r="O25" i="82"/>
  <c r="N25" i="82"/>
  <c r="AH24" i="82"/>
  <c r="AG24" i="82"/>
  <c r="AF24" i="82"/>
  <c r="P24" i="82"/>
  <c r="O24" i="82"/>
  <c r="N24" i="82"/>
  <c r="AW23" i="82" a="1"/>
  <c r="AW23" i="82" s="1"/>
  <c r="AU23" i="82"/>
  <c r="AT23" i="82"/>
  <c r="AS23" i="82"/>
  <c r="AR23" i="82"/>
  <c r="AQ23" i="82"/>
  <c r="AP23" i="82"/>
  <c r="AO23" i="82"/>
  <c r="AN23" i="82"/>
  <c r="AM23" i="82"/>
  <c r="AL23" i="82"/>
  <c r="AK23" i="82"/>
  <c r="AH23" i="82"/>
  <c r="AG23" i="82"/>
  <c r="AF23" i="82"/>
  <c r="P23" i="82"/>
  <c r="O23" i="82"/>
  <c r="N23" i="82"/>
  <c r="AU22" i="82"/>
  <c r="AT22" i="82"/>
  <c r="AS22" i="82"/>
  <c r="AR22" i="82"/>
  <c r="AQ22" i="82"/>
  <c r="AP22" i="82"/>
  <c r="AO22" i="82"/>
  <c r="AN22" i="82"/>
  <c r="AM22" i="82"/>
  <c r="AL22" i="82"/>
  <c r="AK22" i="82"/>
  <c r="AH22" i="82"/>
  <c r="AG22" i="82"/>
  <c r="AF22" i="82"/>
  <c r="P22" i="82"/>
  <c r="O22" i="82"/>
  <c r="N22" i="82"/>
  <c r="AW21" i="82" a="1"/>
  <c r="AW21" i="82" s="1"/>
  <c r="AV21" i="82"/>
  <c r="AV22" i="82" s="1"/>
  <c r="AU21" i="82"/>
  <c r="AT21" i="82"/>
  <c r="AS21" i="82"/>
  <c r="AR21" i="82"/>
  <c r="AQ21" i="82"/>
  <c r="AP21" i="82"/>
  <c r="AO21" i="82"/>
  <c r="AN21" i="82"/>
  <c r="AM21" i="82"/>
  <c r="AL21" i="82"/>
  <c r="AK21" i="82"/>
  <c r="AH21" i="82"/>
  <c r="AG21" i="82"/>
  <c r="AF21" i="82"/>
  <c r="P21" i="82"/>
  <c r="O21" i="82"/>
  <c r="N21" i="82"/>
  <c r="AY20" i="82"/>
  <c r="AX20" i="82"/>
  <c r="AH20" i="82"/>
  <c r="AG20" i="82"/>
  <c r="AF20" i="82"/>
  <c r="P20" i="82"/>
  <c r="O20" i="82"/>
  <c r="N20" i="82"/>
  <c r="AY19" i="82"/>
  <c r="AX19" i="82"/>
  <c r="AH19" i="82"/>
  <c r="AG19" i="82"/>
  <c r="AF19" i="82"/>
  <c r="P19" i="82"/>
  <c r="O19" i="82"/>
  <c r="N19" i="82"/>
  <c r="AY18" i="82"/>
  <c r="AX18" i="82"/>
  <c r="AH18" i="82"/>
  <c r="AG18" i="82"/>
  <c r="AF18" i="82"/>
  <c r="P18" i="82"/>
  <c r="O18" i="82"/>
  <c r="N18" i="82"/>
  <c r="AY17" i="82"/>
  <c r="AX17" i="82"/>
  <c r="AH17" i="82"/>
  <c r="AG17" i="82"/>
  <c r="AF17" i="82"/>
  <c r="P17" i="82"/>
  <c r="O17" i="82"/>
  <c r="N17" i="82"/>
  <c r="AY16" i="82"/>
  <c r="AX16" i="82"/>
  <c r="AH16" i="82"/>
  <c r="AG16" i="82"/>
  <c r="AF16" i="82"/>
  <c r="P16" i="82"/>
  <c r="O16" i="82"/>
  <c r="N16" i="82"/>
  <c r="AY15" i="82"/>
  <c r="AX15" i="82"/>
  <c r="AH15" i="82"/>
  <c r="AG15" i="82"/>
  <c r="AF15" i="82"/>
  <c r="P15" i="82"/>
  <c r="O15" i="82"/>
  <c r="N15" i="82"/>
  <c r="AY14" i="82"/>
  <c r="AX14" i="82"/>
  <c r="AH14" i="82"/>
  <c r="AG14" i="82"/>
  <c r="AF14" i="82"/>
  <c r="P14" i="82"/>
  <c r="O14" i="82"/>
  <c r="N14" i="82"/>
  <c r="AY13" i="82"/>
  <c r="AX13" i="82"/>
  <c r="AH13" i="82"/>
  <c r="AG13" i="82"/>
  <c r="AF13" i="82"/>
  <c r="P13" i="82"/>
  <c r="O13" i="82"/>
  <c r="N13" i="82"/>
  <c r="AY12" i="82"/>
  <c r="AX12" i="82"/>
  <c r="AH12" i="82"/>
  <c r="AG12" i="82"/>
  <c r="AF12" i="82"/>
  <c r="P12" i="82"/>
  <c r="O12" i="82"/>
  <c r="N12" i="82"/>
  <c r="AY11" i="82"/>
  <c r="AX11" i="82"/>
  <c r="AH11" i="82"/>
  <c r="AG11" i="82"/>
  <c r="AF11" i="82"/>
  <c r="P11" i="82"/>
  <c r="O11" i="82"/>
  <c r="N11" i="82"/>
  <c r="AY10" i="82"/>
  <c r="AX10" i="82"/>
  <c r="AH10" i="82"/>
  <c r="AG10" i="82"/>
  <c r="AF10" i="82"/>
  <c r="P10" i="82"/>
  <c r="O10" i="82"/>
  <c r="N10" i="82"/>
  <c r="AY9" i="82"/>
  <c r="AX9" i="82"/>
  <c r="AH9" i="82"/>
  <c r="AG9" i="82"/>
  <c r="AF9" i="82"/>
  <c r="P9" i="82"/>
  <c r="O9" i="82"/>
  <c r="N9" i="82"/>
  <c r="AY8" i="82"/>
  <c r="AX8" i="82"/>
  <c r="AH8" i="82"/>
  <c r="AG8" i="82"/>
  <c r="AF8" i="82"/>
  <c r="P8" i="82"/>
  <c r="O8" i="82"/>
  <c r="N8" i="82"/>
  <c r="AY7" i="82"/>
  <c r="AX7" i="82"/>
  <c r="AH7" i="82"/>
  <c r="AG7" i="82"/>
  <c r="AF7" i="82"/>
  <c r="P7" i="82"/>
  <c r="O7" i="82"/>
  <c r="N7" i="82"/>
  <c r="AY6" i="82"/>
  <c r="AX6" i="82"/>
  <c r="AH6" i="82"/>
  <c r="AG6" i="82"/>
  <c r="AF6" i="82"/>
  <c r="P6" i="82"/>
  <c r="O6" i="82"/>
  <c r="N6" i="82"/>
  <c r="AY5" i="82"/>
  <c r="AX5" i="82"/>
  <c r="AH5" i="82"/>
  <c r="AG5" i="82"/>
  <c r="AF5" i="82"/>
  <c r="P5" i="82"/>
  <c r="O5" i="82"/>
  <c r="N5" i="82"/>
  <c r="AV23" i="82" l="1"/>
  <c r="AY68" i="82" l="1"/>
  <c r="AE68" i="82" a="1"/>
  <c r="AE68" i="82" s="1"/>
  <c r="AD68" i="82"/>
  <c r="AC68" i="82"/>
  <c r="AB68" i="82"/>
  <c r="AA68" i="82"/>
  <c r="Z68" i="82"/>
  <c r="Y68" i="82"/>
  <c r="X68" i="82"/>
  <c r="W68" i="82"/>
  <c r="V68" i="82"/>
  <c r="U68" i="82"/>
  <c r="T68" i="82"/>
  <c r="S68" i="82"/>
  <c r="M68" i="82" a="1"/>
  <c r="M68" i="82" s="1"/>
  <c r="L68" i="82"/>
  <c r="K68" i="82"/>
  <c r="J68" i="82"/>
  <c r="I68" i="82"/>
  <c r="H68" i="82"/>
  <c r="G68" i="82"/>
  <c r="F68" i="82"/>
  <c r="E68" i="82"/>
  <c r="D68" i="82"/>
  <c r="C68" i="82"/>
  <c r="AY67" i="82"/>
  <c r="AD67" i="82"/>
  <c r="AC67" i="82"/>
  <c r="AB67" i="82"/>
  <c r="AA67" i="82"/>
  <c r="Z67" i="82"/>
  <c r="Y67" i="82"/>
  <c r="X67" i="82"/>
  <c r="W67" i="82"/>
  <c r="V67" i="82"/>
  <c r="U67" i="82"/>
  <c r="T67" i="82"/>
  <c r="S67" i="82"/>
  <c r="L67" i="82"/>
  <c r="K67" i="82"/>
  <c r="J67" i="82"/>
  <c r="I67" i="82"/>
  <c r="H67" i="82"/>
  <c r="G67" i="82"/>
  <c r="F67" i="82"/>
  <c r="E67" i="82"/>
  <c r="D67" i="82"/>
  <c r="C67" i="82"/>
  <c r="AY66" i="82"/>
  <c r="AE66" i="82" a="1"/>
  <c r="AE66" i="82" s="1"/>
  <c r="AD66" i="82"/>
  <c r="AC66" i="82"/>
  <c r="AB66" i="82"/>
  <c r="AA66" i="82"/>
  <c r="Z66" i="82"/>
  <c r="Y66" i="82"/>
  <c r="X66" i="82"/>
  <c r="W66" i="82"/>
  <c r="V66" i="82"/>
  <c r="U66" i="82"/>
  <c r="T66" i="82"/>
  <c r="S66" i="82"/>
  <c r="M66" i="82" a="1"/>
  <c r="M66" i="82" s="1"/>
  <c r="L66" i="82"/>
  <c r="K66" i="82"/>
  <c r="J66" i="82"/>
  <c r="I66" i="82"/>
  <c r="H66" i="82"/>
  <c r="G66" i="82"/>
  <c r="F66" i="82"/>
  <c r="E66" i="82"/>
  <c r="D66" i="82"/>
  <c r="C66" i="82"/>
  <c r="AY65" i="82"/>
  <c r="AH65" i="82"/>
  <c r="AG65" i="82"/>
  <c r="AF65" i="82"/>
  <c r="P65" i="82"/>
  <c r="O65" i="82"/>
  <c r="N65" i="82"/>
  <c r="AY64" i="82"/>
  <c r="AH64" i="82"/>
  <c r="AG64" i="82"/>
  <c r="AF64" i="82"/>
  <c r="P64" i="82"/>
  <c r="O64" i="82"/>
  <c r="N64" i="82"/>
  <c r="AY63" i="82"/>
  <c r="AH63" i="82"/>
  <c r="AG63" i="82"/>
  <c r="AF63" i="82"/>
  <c r="P63" i="82"/>
  <c r="O63" i="82"/>
  <c r="N63" i="82"/>
  <c r="AY62" i="82"/>
  <c r="AH62" i="82"/>
  <c r="AG62" i="82"/>
  <c r="AF62" i="82"/>
  <c r="P62" i="82"/>
  <c r="O62" i="82"/>
  <c r="N62" i="82"/>
  <c r="AY61" i="82"/>
  <c r="AH61" i="82"/>
  <c r="AG61" i="82"/>
  <c r="AF61" i="82"/>
  <c r="P61" i="82"/>
  <c r="O61" i="82"/>
  <c r="N61" i="82"/>
  <c r="AH60" i="82"/>
  <c r="AG60" i="82"/>
  <c r="AF60" i="82"/>
  <c r="P60" i="82"/>
  <c r="O60" i="82"/>
  <c r="N60" i="82"/>
  <c r="AH59" i="82"/>
  <c r="AG59" i="82"/>
  <c r="AF59" i="82"/>
  <c r="P59" i="82"/>
  <c r="O59" i="82"/>
  <c r="N59" i="82"/>
  <c r="AW58" i="82" a="1"/>
  <c r="AW58" i="82" s="1"/>
  <c r="AU58" i="82"/>
  <c r="AT58" i="82"/>
  <c r="AS58" i="82"/>
  <c r="AR58" i="82"/>
  <c r="AQ58" i="82"/>
  <c r="AP58" i="82"/>
  <c r="AO58" i="82"/>
  <c r="AN58" i="82"/>
  <c r="AM58" i="82"/>
  <c r="AL58" i="82"/>
  <c r="AK58" i="82"/>
  <c r="AH58" i="82"/>
  <c r="AG58" i="82"/>
  <c r="AF58" i="82"/>
  <c r="P58" i="82"/>
  <c r="O58" i="82"/>
  <c r="N58" i="82"/>
  <c r="AU57" i="82"/>
  <c r="AT57" i="82"/>
  <c r="AS57" i="82"/>
  <c r="AR57" i="82"/>
  <c r="AQ57" i="82"/>
  <c r="AP57" i="82"/>
  <c r="AO57" i="82"/>
  <c r="AN57" i="82"/>
  <c r="AM57" i="82"/>
  <c r="AL57" i="82"/>
  <c r="AK57" i="82"/>
  <c r="AH57" i="82"/>
  <c r="AG57" i="82"/>
  <c r="AF57" i="82"/>
  <c r="P57" i="82"/>
  <c r="O57" i="82"/>
  <c r="N57" i="82"/>
  <c r="AW56" i="82" a="1"/>
  <c r="AW56" i="82" s="1"/>
  <c r="AV56" i="82"/>
  <c r="AU56" i="82"/>
  <c r="AT56" i="82"/>
  <c r="AS56" i="82"/>
  <c r="AR56" i="82"/>
  <c r="AQ56" i="82"/>
  <c r="AP56" i="82"/>
  <c r="AO56" i="82"/>
  <c r="AN56" i="82"/>
  <c r="AM56" i="82"/>
  <c r="AL56" i="82"/>
  <c r="AK56" i="82"/>
  <c r="AH56" i="82"/>
  <c r="AG56" i="82"/>
  <c r="AF56" i="82"/>
  <c r="P56" i="82"/>
  <c r="O56" i="82"/>
  <c r="N56" i="82"/>
  <c r="AY55" i="82"/>
  <c r="AX55" i="82"/>
  <c r="AH55" i="82"/>
  <c r="AG55" i="82"/>
  <c r="AF55" i="82"/>
  <c r="P55" i="82"/>
  <c r="O55" i="82"/>
  <c r="N55" i="82"/>
  <c r="AY54" i="82"/>
  <c r="AX54" i="82"/>
  <c r="AH54" i="82"/>
  <c r="AG54" i="82"/>
  <c r="AF54" i="82"/>
  <c r="P54" i="82"/>
  <c r="O54" i="82"/>
  <c r="N54" i="82"/>
  <c r="AY53" i="82"/>
  <c r="AX53" i="82"/>
  <c r="AH53" i="82"/>
  <c r="AG53" i="82"/>
  <c r="AF53" i="82"/>
  <c r="P53" i="82"/>
  <c r="O53" i="82"/>
  <c r="N53" i="82"/>
  <c r="AY52" i="82"/>
  <c r="AX52" i="82"/>
  <c r="AH52" i="82"/>
  <c r="AG52" i="82"/>
  <c r="AF52" i="82"/>
  <c r="P52" i="82"/>
  <c r="O52" i="82"/>
  <c r="N52" i="82"/>
  <c r="AY51" i="82"/>
  <c r="AX51" i="82"/>
  <c r="AH51" i="82"/>
  <c r="AG51" i="82"/>
  <c r="AF51" i="82"/>
  <c r="P51" i="82"/>
  <c r="O51" i="82"/>
  <c r="N51" i="82"/>
  <c r="AY50" i="82"/>
  <c r="AX50" i="82"/>
  <c r="AH50" i="82"/>
  <c r="AG50" i="82"/>
  <c r="AF50" i="82"/>
  <c r="P50" i="82"/>
  <c r="O50" i="82"/>
  <c r="N50" i="82"/>
  <c r="AY49" i="82"/>
  <c r="AX49" i="82"/>
  <c r="AH49" i="82"/>
  <c r="AG49" i="82"/>
  <c r="AF49" i="82"/>
  <c r="P49" i="82"/>
  <c r="O49" i="82"/>
  <c r="N49" i="82"/>
  <c r="AY48" i="82"/>
  <c r="AX48" i="82"/>
  <c r="AH48" i="82"/>
  <c r="AG48" i="82"/>
  <c r="AF48" i="82"/>
  <c r="P48" i="82"/>
  <c r="O48" i="82"/>
  <c r="N48" i="82"/>
  <c r="AY47" i="82"/>
  <c r="AX47" i="82"/>
  <c r="AH47" i="82"/>
  <c r="AG47" i="82"/>
  <c r="AF47" i="82"/>
  <c r="P47" i="82"/>
  <c r="O47" i="82"/>
  <c r="N47" i="82"/>
  <c r="AY46" i="82"/>
  <c r="AX46" i="82"/>
  <c r="AH46" i="82"/>
  <c r="AG46" i="82"/>
  <c r="AF46" i="82"/>
  <c r="P46" i="82"/>
  <c r="O46" i="82"/>
  <c r="N46" i="82"/>
  <c r="AY45" i="82"/>
  <c r="AX45" i="82"/>
  <c r="AH45" i="82"/>
  <c r="AG45" i="82"/>
  <c r="AF45" i="82"/>
  <c r="P45" i="82"/>
  <c r="O45" i="82"/>
  <c r="N45" i="82"/>
  <c r="AY44" i="82"/>
  <c r="AX44" i="82"/>
  <c r="AH44" i="82"/>
  <c r="AG44" i="82"/>
  <c r="AF44" i="82"/>
  <c r="P44" i="82"/>
  <c r="O44" i="82"/>
  <c r="N44" i="82"/>
  <c r="AY43" i="82"/>
  <c r="AX43" i="82"/>
  <c r="AH43" i="82"/>
  <c r="AG43" i="82"/>
  <c r="AF43" i="82"/>
  <c r="P43" i="82"/>
  <c r="O43" i="82"/>
  <c r="N43" i="82"/>
  <c r="AY42" i="82"/>
  <c r="AX42" i="82"/>
  <c r="AH42" i="82"/>
  <c r="AG42" i="82"/>
  <c r="AF42" i="82"/>
  <c r="P42" i="82"/>
  <c r="O42" i="82"/>
  <c r="N42" i="82"/>
  <c r="AY41" i="82"/>
  <c r="AX41" i="82"/>
  <c r="AH41" i="82"/>
  <c r="AG41" i="82"/>
  <c r="AF41" i="82"/>
  <c r="P41" i="82"/>
  <c r="O41" i="82"/>
  <c r="N41" i="82"/>
  <c r="AY40" i="82"/>
  <c r="AX40" i="82"/>
  <c r="AH40" i="82"/>
  <c r="AG40" i="82"/>
  <c r="AF40" i="82"/>
  <c r="P40" i="82"/>
  <c r="O40" i="82"/>
  <c r="N40" i="82"/>
  <c r="AV57" i="82" l="1"/>
  <c r="AV58" i="82" s="1"/>
  <c r="AY33" i="89"/>
  <c r="AX33" i="89"/>
  <c r="AE33" i="89" a="1"/>
  <c r="AE33" i="89" s="1"/>
  <c r="AD33" i="89"/>
  <c r="AC33" i="89"/>
  <c r="AB33" i="89"/>
  <c r="AA33" i="89"/>
  <c r="Z33" i="89"/>
  <c r="Y33" i="89"/>
  <c r="X33" i="89"/>
  <c r="W33" i="89"/>
  <c r="V33" i="89"/>
  <c r="U33" i="89"/>
  <c r="T33" i="89"/>
  <c r="S33" i="89"/>
  <c r="M33" i="89" a="1"/>
  <c r="M33" i="89" s="1"/>
  <c r="L33" i="89"/>
  <c r="K33" i="89"/>
  <c r="J33" i="89"/>
  <c r="I33" i="89"/>
  <c r="H33" i="89"/>
  <c r="G33" i="89"/>
  <c r="F33" i="89"/>
  <c r="E33" i="89"/>
  <c r="D33" i="89"/>
  <c r="C33" i="89"/>
  <c r="AY32" i="89"/>
  <c r="AX32" i="89"/>
  <c r="AD32" i="89"/>
  <c r="AC32" i="89"/>
  <c r="AB32" i="89"/>
  <c r="AA32" i="89"/>
  <c r="Z32" i="89"/>
  <c r="Y32" i="89"/>
  <c r="X32" i="89"/>
  <c r="W32" i="89"/>
  <c r="V32" i="89"/>
  <c r="U32" i="89"/>
  <c r="T32" i="89"/>
  <c r="S32" i="89"/>
  <c r="L32" i="89"/>
  <c r="K32" i="89"/>
  <c r="J32" i="89"/>
  <c r="I32" i="89"/>
  <c r="H32" i="89"/>
  <c r="G32" i="89"/>
  <c r="F32" i="89"/>
  <c r="E32" i="89"/>
  <c r="D32" i="89"/>
  <c r="C32" i="89"/>
  <c r="AY31" i="89"/>
  <c r="AX31" i="89"/>
  <c r="AE31" i="89" a="1"/>
  <c r="AE31" i="89" s="1"/>
  <c r="AD31" i="89"/>
  <c r="AC31" i="89"/>
  <c r="AB31" i="89"/>
  <c r="AA31" i="89"/>
  <c r="Z31" i="89"/>
  <c r="Y31" i="89"/>
  <c r="X31" i="89"/>
  <c r="W31" i="89"/>
  <c r="V31" i="89"/>
  <c r="U31" i="89"/>
  <c r="T31" i="89"/>
  <c r="S31" i="89"/>
  <c r="M31" i="89" a="1"/>
  <c r="M31" i="89" s="1"/>
  <c r="L31" i="89"/>
  <c r="K31" i="89"/>
  <c r="J31" i="89"/>
  <c r="I31" i="89"/>
  <c r="H31" i="89"/>
  <c r="G31" i="89"/>
  <c r="F31" i="89"/>
  <c r="E31" i="89"/>
  <c r="D31" i="89"/>
  <c r="C31" i="89"/>
  <c r="AY30" i="89"/>
  <c r="AX30" i="89"/>
  <c r="AH30" i="89"/>
  <c r="AG30" i="89"/>
  <c r="AF30" i="89"/>
  <c r="P30" i="89"/>
  <c r="O30" i="89"/>
  <c r="N30" i="89"/>
  <c r="AY29" i="89"/>
  <c r="AX29" i="89"/>
  <c r="AH29" i="89"/>
  <c r="AG29" i="89"/>
  <c r="AF29" i="89"/>
  <c r="P29" i="89"/>
  <c r="O29" i="89"/>
  <c r="N29" i="89"/>
  <c r="AY28" i="89"/>
  <c r="AX28" i="89"/>
  <c r="AH28" i="89"/>
  <c r="AG28" i="89"/>
  <c r="AF28" i="89"/>
  <c r="P28" i="89"/>
  <c r="O28" i="89"/>
  <c r="N28" i="89"/>
  <c r="AY27" i="89"/>
  <c r="AX27" i="89"/>
  <c r="AH27" i="89"/>
  <c r="AG27" i="89"/>
  <c r="AF27" i="89"/>
  <c r="P27" i="89"/>
  <c r="O27" i="89"/>
  <c r="N27" i="89"/>
  <c r="AY26" i="89"/>
  <c r="AX26" i="89"/>
  <c r="AH26" i="89"/>
  <c r="AG26" i="89"/>
  <c r="AF26" i="89"/>
  <c r="P26" i="89"/>
  <c r="O26" i="89"/>
  <c r="N26" i="89"/>
  <c r="AH25" i="89"/>
  <c r="AG25" i="89"/>
  <c r="AF25" i="89"/>
  <c r="P25" i="89"/>
  <c r="O25" i="89"/>
  <c r="N25" i="89"/>
  <c r="AH24" i="89"/>
  <c r="AG24" i="89"/>
  <c r="AF24" i="89"/>
  <c r="P24" i="89"/>
  <c r="O24" i="89"/>
  <c r="N24" i="89"/>
  <c r="AW23" i="89" a="1"/>
  <c r="AW23" i="89" s="1"/>
  <c r="AU23" i="89"/>
  <c r="AT23" i="89"/>
  <c r="AS23" i="89"/>
  <c r="AR23" i="89"/>
  <c r="AQ23" i="89"/>
  <c r="AP23" i="89"/>
  <c r="AO23" i="89"/>
  <c r="AN23" i="89"/>
  <c r="AM23" i="89"/>
  <c r="AL23" i="89"/>
  <c r="AK23" i="89"/>
  <c r="AH23" i="89"/>
  <c r="AG23" i="89"/>
  <c r="AF23" i="89"/>
  <c r="P23" i="89"/>
  <c r="O23" i="89"/>
  <c r="N23" i="89"/>
  <c r="AU22" i="89"/>
  <c r="AT22" i="89"/>
  <c r="AS22" i="89"/>
  <c r="AR22" i="89"/>
  <c r="AQ22" i="89"/>
  <c r="AP22" i="89"/>
  <c r="AO22" i="89"/>
  <c r="AN22" i="89"/>
  <c r="AM22" i="89"/>
  <c r="AL22" i="89"/>
  <c r="AK22" i="89"/>
  <c r="AH22" i="89"/>
  <c r="AG22" i="89"/>
  <c r="AF22" i="89"/>
  <c r="P22" i="89"/>
  <c r="O22" i="89"/>
  <c r="N22" i="89"/>
  <c r="AW21" i="89" a="1"/>
  <c r="AW21" i="89" s="1"/>
  <c r="AV21" i="89"/>
  <c r="AU21" i="89"/>
  <c r="AT21" i="89"/>
  <c r="AS21" i="89"/>
  <c r="AR21" i="89"/>
  <c r="AQ21" i="89"/>
  <c r="AP21" i="89"/>
  <c r="AO21" i="89"/>
  <c r="AN21" i="89"/>
  <c r="AM21" i="89"/>
  <c r="AL21" i="89"/>
  <c r="AK21" i="89"/>
  <c r="AH21" i="89"/>
  <c r="AG21" i="89"/>
  <c r="AF21" i="89"/>
  <c r="P21" i="89"/>
  <c r="O21" i="89"/>
  <c r="N21" i="89"/>
  <c r="AY20" i="89"/>
  <c r="AX20" i="89"/>
  <c r="AH20" i="89"/>
  <c r="AG20" i="89"/>
  <c r="AF20" i="89"/>
  <c r="P20" i="89"/>
  <c r="O20" i="89"/>
  <c r="N20" i="89"/>
  <c r="AY19" i="89"/>
  <c r="AX19" i="89"/>
  <c r="AH19" i="89"/>
  <c r="AG19" i="89"/>
  <c r="AF19" i="89"/>
  <c r="P19" i="89"/>
  <c r="O19" i="89"/>
  <c r="N19" i="89"/>
  <c r="AY18" i="89"/>
  <c r="AX18" i="89"/>
  <c r="AH18" i="89"/>
  <c r="AG18" i="89"/>
  <c r="AF18" i="89"/>
  <c r="P18" i="89"/>
  <c r="O18" i="89"/>
  <c r="N18" i="89"/>
  <c r="AY17" i="89"/>
  <c r="AX17" i="89"/>
  <c r="AH17" i="89"/>
  <c r="AG17" i="89"/>
  <c r="AF17" i="89"/>
  <c r="P17" i="89"/>
  <c r="O17" i="89"/>
  <c r="N17" i="89"/>
  <c r="AY16" i="89"/>
  <c r="AX16" i="89"/>
  <c r="AH16" i="89"/>
  <c r="AG16" i="89"/>
  <c r="AF16" i="89"/>
  <c r="P16" i="89"/>
  <c r="O16" i="89"/>
  <c r="N16" i="89"/>
  <c r="AY15" i="89"/>
  <c r="AX15" i="89"/>
  <c r="AH15" i="89"/>
  <c r="AG15" i="89"/>
  <c r="AF15" i="89"/>
  <c r="P15" i="89"/>
  <c r="O15" i="89"/>
  <c r="N15" i="89"/>
  <c r="AY14" i="89"/>
  <c r="AX14" i="89"/>
  <c r="AH14" i="89"/>
  <c r="AG14" i="89"/>
  <c r="AF14" i="89"/>
  <c r="P14" i="89"/>
  <c r="O14" i="89"/>
  <c r="N14" i="89"/>
  <c r="AY13" i="89"/>
  <c r="AX13" i="89"/>
  <c r="AH13" i="89"/>
  <c r="AG13" i="89"/>
  <c r="AF13" i="89"/>
  <c r="P13" i="89"/>
  <c r="O13" i="89"/>
  <c r="N13" i="89"/>
  <c r="AY12" i="89"/>
  <c r="AX12" i="89"/>
  <c r="AH12" i="89"/>
  <c r="AG12" i="89"/>
  <c r="AF12" i="89"/>
  <c r="P12" i="89"/>
  <c r="O12" i="89"/>
  <c r="N12" i="89"/>
  <c r="AY11" i="89"/>
  <c r="AX11" i="89"/>
  <c r="AH11" i="89"/>
  <c r="AG11" i="89"/>
  <c r="AF11" i="89"/>
  <c r="P11" i="89"/>
  <c r="O11" i="89"/>
  <c r="N11" i="89"/>
  <c r="AY10" i="89"/>
  <c r="AX10" i="89"/>
  <c r="AH10" i="89"/>
  <c r="AG10" i="89"/>
  <c r="AF10" i="89"/>
  <c r="P10" i="89"/>
  <c r="O10" i="89"/>
  <c r="N10" i="89"/>
  <c r="AY9" i="89"/>
  <c r="AX9" i="89"/>
  <c r="AH9" i="89"/>
  <c r="AG9" i="89"/>
  <c r="AF9" i="89"/>
  <c r="P9" i="89"/>
  <c r="O9" i="89"/>
  <c r="N9" i="89"/>
  <c r="AY8" i="89"/>
  <c r="AX8" i="89"/>
  <c r="AH8" i="89"/>
  <c r="AG8" i="89"/>
  <c r="AF8" i="89"/>
  <c r="P8" i="89"/>
  <c r="O8" i="89"/>
  <c r="N8" i="89"/>
  <c r="AY7" i="89"/>
  <c r="AX7" i="89"/>
  <c r="AH7" i="89"/>
  <c r="AG7" i="89"/>
  <c r="AF7" i="89"/>
  <c r="P7" i="89"/>
  <c r="O7" i="89"/>
  <c r="N7" i="89"/>
  <c r="AY6" i="89"/>
  <c r="AX6" i="89"/>
  <c r="AH6" i="89"/>
  <c r="AG6" i="89"/>
  <c r="AF6" i="89"/>
  <c r="P6" i="89"/>
  <c r="O6" i="89"/>
  <c r="N6" i="89"/>
  <c r="AY5" i="89"/>
  <c r="AX5" i="89"/>
  <c r="AH5" i="89"/>
  <c r="AG5" i="89"/>
  <c r="AF5" i="89"/>
  <c r="P5" i="89"/>
  <c r="O5" i="89"/>
  <c r="N5" i="89"/>
  <c r="AV22" i="89" l="1"/>
  <c r="AV23" i="89" s="1"/>
  <c r="AY68" i="89"/>
  <c r="AX68" i="89"/>
  <c r="AE68" i="89" a="1"/>
  <c r="AE68" i="89" s="1"/>
  <c r="AD68" i="89"/>
  <c r="AC68" i="89"/>
  <c r="AB68" i="89"/>
  <c r="AA68" i="89"/>
  <c r="Z68" i="89"/>
  <c r="Y68" i="89"/>
  <c r="X68" i="89"/>
  <c r="W68" i="89"/>
  <c r="V68" i="89"/>
  <c r="U68" i="89"/>
  <c r="T68" i="89"/>
  <c r="S68" i="89"/>
  <c r="M68" i="89" a="1"/>
  <c r="M68" i="89" s="1"/>
  <c r="L68" i="89"/>
  <c r="K68" i="89"/>
  <c r="J68" i="89"/>
  <c r="I68" i="89"/>
  <c r="H68" i="89"/>
  <c r="G68" i="89"/>
  <c r="F68" i="89"/>
  <c r="E68" i="89"/>
  <c r="D68" i="89"/>
  <c r="C68" i="89"/>
  <c r="AY67" i="89"/>
  <c r="AX67" i="89"/>
  <c r="AD67" i="89"/>
  <c r="AC67" i="89"/>
  <c r="AB67" i="89"/>
  <c r="AA67" i="89"/>
  <c r="Z67" i="89"/>
  <c r="Y67" i="89"/>
  <c r="X67" i="89"/>
  <c r="W67" i="89"/>
  <c r="V67" i="89"/>
  <c r="U67" i="89"/>
  <c r="T67" i="89"/>
  <c r="S67" i="89"/>
  <c r="L67" i="89"/>
  <c r="K67" i="89"/>
  <c r="J67" i="89"/>
  <c r="I67" i="89"/>
  <c r="H67" i="89"/>
  <c r="G67" i="89"/>
  <c r="F67" i="89"/>
  <c r="E67" i="89"/>
  <c r="D67" i="89"/>
  <c r="C67" i="89"/>
  <c r="AY66" i="89"/>
  <c r="AX66" i="89"/>
  <c r="AE66" i="89" a="1"/>
  <c r="AE66" i="89" s="1"/>
  <c r="AD66" i="89"/>
  <c r="AC66" i="89"/>
  <c r="AB66" i="89"/>
  <c r="AA66" i="89"/>
  <c r="Z66" i="89"/>
  <c r="Y66" i="89"/>
  <c r="X66" i="89"/>
  <c r="W66" i="89"/>
  <c r="V66" i="89"/>
  <c r="U66" i="89"/>
  <c r="T66" i="89"/>
  <c r="S66" i="89"/>
  <c r="M66" i="89" a="1"/>
  <c r="M66" i="89" s="1"/>
  <c r="L66" i="89"/>
  <c r="K66" i="89"/>
  <c r="J66" i="89"/>
  <c r="I66" i="89"/>
  <c r="H66" i="89"/>
  <c r="G66" i="89"/>
  <c r="F66" i="89"/>
  <c r="E66" i="89"/>
  <c r="D66" i="89"/>
  <c r="C66" i="89"/>
  <c r="AY65" i="89"/>
  <c r="AX65" i="89"/>
  <c r="AH65" i="89"/>
  <c r="AG65" i="89"/>
  <c r="AF65" i="89"/>
  <c r="P65" i="89"/>
  <c r="O65" i="89"/>
  <c r="N65" i="89"/>
  <c r="AY64" i="89"/>
  <c r="AX64" i="89"/>
  <c r="AH64" i="89"/>
  <c r="AG64" i="89"/>
  <c r="AF64" i="89"/>
  <c r="P64" i="89"/>
  <c r="O64" i="89"/>
  <c r="N64" i="89"/>
  <c r="AY63" i="89"/>
  <c r="AX63" i="89"/>
  <c r="AH63" i="89"/>
  <c r="AG63" i="89"/>
  <c r="AF63" i="89"/>
  <c r="P63" i="89"/>
  <c r="O63" i="89"/>
  <c r="N63" i="89"/>
  <c r="AY62" i="89"/>
  <c r="AX62" i="89"/>
  <c r="AH62" i="89"/>
  <c r="AG62" i="89"/>
  <c r="AF62" i="89"/>
  <c r="P62" i="89"/>
  <c r="O62" i="89"/>
  <c r="N62" i="89"/>
  <c r="AY61" i="89"/>
  <c r="AX61" i="89"/>
  <c r="AH61" i="89"/>
  <c r="AG61" i="89"/>
  <c r="AF61" i="89"/>
  <c r="P61" i="89"/>
  <c r="O61" i="89"/>
  <c r="N61" i="89"/>
  <c r="AH60" i="89"/>
  <c r="AG60" i="89"/>
  <c r="AF60" i="89"/>
  <c r="P60" i="89"/>
  <c r="O60" i="89"/>
  <c r="N60" i="89"/>
  <c r="AH59" i="89"/>
  <c r="AG59" i="89"/>
  <c r="AF59" i="89"/>
  <c r="P59" i="89"/>
  <c r="O59" i="89"/>
  <c r="N59" i="89"/>
  <c r="AW58" i="89" a="1"/>
  <c r="AW58" i="89" s="1"/>
  <c r="AU58" i="89"/>
  <c r="AT58" i="89"/>
  <c r="AS58" i="89"/>
  <c r="AR58" i="89"/>
  <c r="AQ58" i="89"/>
  <c r="AP58" i="89"/>
  <c r="AO58" i="89"/>
  <c r="AN58" i="89"/>
  <c r="AM58" i="89"/>
  <c r="AL58" i="89"/>
  <c r="AK58" i="89"/>
  <c r="AH58" i="89"/>
  <c r="AG58" i="89"/>
  <c r="AF58" i="89"/>
  <c r="P58" i="89"/>
  <c r="O58" i="89"/>
  <c r="N58" i="89"/>
  <c r="AU57" i="89"/>
  <c r="AT57" i="89"/>
  <c r="AS57" i="89"/>
  <c r="AR57" i="89"/>
  <c r="AQ57" i="89"/>
  <c r="AP57" i="89"/>
  <c r="AO57" i="89"/>
  <c r="AN57" i="89"/>
  <c r="AM57" i="89"/>
  <c r="AL57" i="89"/>
  <c r="AK57" i="89"/>
  <c r="AH57" i="89"/>
  <c r="AG57" i="89"/>
  <c r="AF57" i="89"/>
  <c r="P57" i="89"/>
  <c r="O57" i="89"/>
  <c r="N57" i="89"/>
  <c r="AW56" i="89" a="1"/>
  <c r="AW56" i="89" s="1"/>
  <c r="AV56" i="89"/>
  <c r="AV57" i="89" s="1"/>
  <c r="AU56" i="89"/>
  <c r="AT56" i="89"/>
  <c r="AS56" i="89"/>
  <c r="AR56" i="89"/>
  <c r="AQ56" i="89"/>
  <c r="AP56" i="89"/>
  <c r="AO56" i="89"/>
  <c r="AN56" i="89"/>
  <c r="AM56" i="89"/>
  <c r="AL56" i="89"/>
  <c r="AK56" i="89"/>
  <c r="AH56" i="89"/>
  <c r="AG56" i="89"/>
  <c r="AF56" i="89"/>
  <c r="P56" i="89"/>
  <c r="O56" i="89"/>
  <c r="N56" i="89"/>
  <c r="AY55" i="89"/>
  <c r="AX55" i="89"/>
  <c r="AH55" i="89"/>
  <c r="AG55" i="89"/>
  <c r="AF55" i="89"/>
  <c r="P55" i="89"/>
  <c r="O55" i="89"/>
  <c r="N55" i="89"/>
  <c r="AY54" i="89"/>
  <c r="AX54" i="89"/>
  <c r="AH54" i="89"/>
  <c r="AG54" i="89"/>
  <c r="AF54" i="89"/>
  <c r="P54" i="89"/>
  <c r="O54" i="89"/>
  <c r="N54" i="89"/>
  <c r="AY53" i="89"/>
  <c r="AX53" i="89"/>
  <c r="AH53" i="89"/>
  <c r="AG53" i="89"/>
  <c r="AF53" i="89"/>
  <c r="P53" i="89"/>
  <c r="O53" i="89"/>
  <c r="N53" i="89"/>
  <c r="AY52" i="89"/>
  <c r="AX52" i="89"/>
  <c r="AH52" i="89"/>
  <c r="AG52" i="89"/>
  <c r="AF52" i="89"/>
  <c r="P52" i="89"/>
  <c r="O52" i="89"/>
  <c r="N52" i="89"/>
  <c r="AY51" i="89"/>
  <c r="AX51" i="89"/>
  <c r="AH51" i="89"/>
  <c r="AG51" i="89"/>
  <c r="AF51" i="89"/>
  <c r="P51" i="89"/>
  <c r="O51" i="89"/>
  <c r="N51" i="89"/>
  <c r="AY50" i="89"/>
  <c r="AX50" i="89"/>
  <c r="AH50" i="89"/>
  <c r="AG50" i="89"/>
  <c r="AF50" i="89"/>
  <c r="P50" i="89"/>
  <c r="O50" i="89"/>
  <c r="N50" i="89"/>
  <c r="AY49" i="89"/>
  <c r="AX49" i="89"/>
  <c r="AH49" i="89"/>
  <c r="AG49" i="89"/>
  <c r="AF49" i="89"/>
  <c r="P49" i="89"/>
  <c r="O49" i="89"/>
  <c r="N49" i="89"/>
  <c r="AY48" i="89"/>
  <c r="AX48" i="89"/>
  <c r="AH48" i="89"/>
  <c r="AG48" i="89"/>
  <c r="AF48" i="89"/>
  <c r="P48" i="89"/>
  <c r="O48" i="89"/>
  <c r="N48" i="89"/>
  <c r="AY47" i="89"/>
  <c r="AX47" i="89"/>
  <c r="AH47" i="89"/>
  <c r="AG47" i="89"/>
  <c r="AF47" i="89"/>
  <c r="P47" i="89"/>
  <c r="O47" i="89"/>
  <c r="N47" i="89"/>
  <c r="AY46" i="89"/>
  <c r="AX46" i="89"/>
  <c r="AH46" i="89"/>
  <c r="AG46" i="89"/>
  <c r="AF46" i="89"/>
  <c r="P46" i="89"/>
  <c r="O46" i="89"/>
  <c r="N46" i="89"/>
  <c r="AY45" i="89"/>
  <c r="AX45" i="89"/>
  <c r="AH45" i="89"/>
  <c r="AG45" i="89"/>
  <c r="AF45" i="89"/>
  <c r="P45" i="89"/>
  <c r="O45" i="89"/>
  <c r="N45" i="89"/>
  <c r="AY44" i="89"/>
  <c r="AX44" i="89"/>
  <c r="AH44" i="89"/>
  <c r="AG44" i="89"/>
  <c r="AF44" i="89"/>
  <c r="P44" i="89"/>
  <c r="O44" i="89"/>
  <c r="N44" i="89"/>
  <c r="AY43" i="89"/>
  <c r="AX43" i="89"/>
  <c r="AH43" i="89"/>
  <c r="AG43" i="89"/>
  <c r="AF43" i="89"/>
  <c r="P43" i="89"/>
  <c r="O43" i="89"/>
  <c r="N43" i="89"/>
  <c r="AY42" i="89"/>
  <c r="AX42" i="89"/>
  <c r="AH42" i="89"/>
  <c r="AG42" i="89"/>
  <c r="AF42" i="89"/>
  <c r="P42" i="89"/>
  <c r="O42" i="89"/>
  <c r="N42" i="89"/>
  <c r="AY41" i="89"/>
  <c r="AX41" i="89"/>
  <c r="AH41" i="89"/>
  <c r="AG41" i="89"/>
  <c r="AF41" i="89"/>
  <c r="P41" i="89"/>
  <c r="O41" i="89"/>
  <c r="N41" i="89"/>
  <c r="AY40" i="89"/>
  <c r="AX40" i="89"/>
  <c r="AH40" i="89"/>
  <c r="AG40" i="89"/>
  <c r="AF40" i="89"/>
  <c r="P40" i="89"/>
  <c r="O40" i="89"/>
  <c r="N40" i="89"/>
  <c r="AV58" i="89" l="1"/>
  <c r="AY33" i="85"/>
  <c r="AX33" i="85"/>
  <c r="AE33" i="85" a="1"/>
  <c r="AE33" i="85" s="1"/>
  <c r="AD33" i="85"/>
  <c r="AC33" i="85"/>
  <c r="AB33" i="85"/>
  <c r="AA33" i="85"/>
  <c r="Z33" i="85"/>
  <c r="Y33" i="85"/>
  <c r="X33" i="85"/>
  <c r="W33" i="85"/>
  <c r="V33" i="85"/>
  <c r="U33" i="85"/>
  <c r="T33" i="85"/>
  <c r="S33" i="85"/>
  <c r="M33" i="85" a="1"/>
  <c r="M33" i="85" s="1"/>
  <c r="L33" i="85"/>
  <c r="K33" i="85"/>
  <c r="J33" i="85"/>
  <c r="I33" i="85"/>
  <c r="H33" i="85"/>
  <c r="G33" i="85"/>
  <c r="F33" i="85"/>
  <c r="E33" i="85"/>
  <c r="D33" i="85"/>
  <c r="C33" i="85"/>
  <c r="AY32" i="85"/>
  <c r="AX32" i="85"/>
  <c r="AD32" i="85"/>
  <c r="AC32" i="85"/>
  <c r="AB32" i="85"/>
  <c r="AA32" i="85"/>
  <c r="Z32" i="85"/>
  <c r="Y32" i="85"/>
  <c r="X32" i="85"/>
  <c r="W32" i="85"/>
  <c r="V32" i="85"/>
  <c r="U32" i="85"/>
  <c r="T32" i="85"/>
  <c r="S32" i="85"/>
  <c r="L32" i="85"/>
  <c r="K32" i="85"/>
  <c r="J32" i="85"/>
  <c r="I32" i="85"/>
  <c r="H32" i="85"/>
  <c r="G32" i="85"/>
  <c r="F32" i="85"/>
  <c r="E32" i="85"/>
  <c r="D32" i="85"/>
  <c r="C32" i="85"/>
  <c r="AY31" i="85"/>
  <c r="AX31" i="85"/>
  <c r="AE31" i="85" a="1"/>
  <c r="AE31" i="85" s="1"/>
  <c r="AD31" i="85"/>
  <c r="AC31" i="85"/>
  <c r="AB31" i="85"/>
  <c r="AA31" i="85"/>
  <c r="Z31" i="85"/>
  <c r="Y31" i="85"/>
  <c r="X31" i="85"/>
  <c r="W31" i="85"/>
  <c r="V31" i="85"/>
  <c r="U31" i="85"/>
  <c r="T31" i="85"/>
  <c r="S31" i="85"/>
  <c r="M31" i="85" a="1"/>
  <c r="M31" i="85" s="1"/>
  <c r="L31" i="85"/>
  <c r="K31" i="85"/>
  <c r="J31" i="85"/>
  <c r="I31" i="85"/>
  <c r="H31" i="85"/>
  <c r="G31" i="85"/>
  <c r="F31" i="85"/>
  <c r="E31" i="85"/>
  <c r="D31" i="85"/>
  <c r="C31" i="85"/>
  <c r="AY30" i="85"/>
  <c r="AX30" i="85"/>
  <c r="AH30" i="85"/>
  <c r="AG30" i="85"/>
  <c r="AF30" i="85"/>
  <c r="P30" i="85"/>
  <c r="O30" i="85"/>
  <c r="N30" i="85"/>
  <c r="AY29" i="85"/>
  <c r="AX29" i="85"/>
  <c r="AH29" i="85"/>
  <c r="AG29" i="85"/>
  <c r="AF29" i="85"/>
  <c r="P29" i="85"/>
  <c r="O29" i="85"/>
  <c r="N29" i="85"/>
  <c r="AY28" i="85"/>
  <c r="AX28" i="85"/>
  <c r="AH28" i="85"/>
  <c r="AG28" i="85"/>
  <c r="AF28" i="85"/>
  <c r="P28" i="85"/>
  <c r="O28" i="85"/>
  <c r="N28" i="85"/>
  <c r="AY27" i="85"/>
  <c r="AX27" i="85"/>
  <c r="AH27" i="85"/>
  <c r="AG27" i="85"/>
  <c r="AF27" i="85"/>
  <c r="P27" i="85"/>
  <c r="O27" i="85"/>
  <c r="N27" i="85"/>
  <c r="AY26" i="85"/>
  <c r="AX26" i="85"/>
  <c r="AH26" i="85"/>
  <c r="AG26" i="85"/>
  <c r="AF26" i="85"/>
  <c r="P26" i="85"/>
  <c r="O26" i="85"/>
  <c r="N26" i="85"/>
  <c r="AH25" i="85"/>
  <c r="AG25" i="85"/>
  <c r="AF25" i="85"/>
  <c r="P25" i="85"/>
  <c r="O25" i="85"/>
  <c r="N25" i="85"/>
  <c r="AH24" i="85"/>
  <c r="AG24" i="85"/>
  <c r="AF24" i="85"/>
  <c r="P24" i="85"/>
  <c r="O24" i="85"/>
  <c r="N24" i="85"/>
  <c r="AW23" i="85" a="1"/>
  <c r="AW23" i="85" s="1"/>
  <c r="AU23" i="85"/>
  <c r="AT23" i="85"/>
  <c r="AS23" i="85"/>
  <c r="AR23" i="85"/>
  <c r="AQ23" i="85"/>
  <c r="AP23" i="85"/>
  <c r="AO23" i="85"/>
  <c r="AN23" i="85"/>
  <c r="AM23" i="85"/>
  <c r="AL23" i="85"/>
  <c r="AK23" i="85"/>
  <c r="AH23" i="85"/>
  <c r="AG23" i="85"/>
  <c r="AF23" i="85"/>
  <c r="P23" i="85"/>
  <c r="O23" i="85"/>
  <c r="N23" i="85"/>
  <c r="AU22" i="85"/>
  <c r="AT22" i="85"/>
  <c r="AS22" i="85"/>
  <c r="AR22" i="85"/>
  <c r="AQ22" i="85"/>
  <c r="AP22" i="85"/>
  <c r="AO22" i="85"/>
  <c r="AN22" i="85"/>
  <c r="AM22" i="85"/>
  <c r="AL22" i="85"/>
  <c r="AK22" i="85"/>
  <c r="AH22" i="85"/>
  <c r="AG22" i="85"/>
  <c r="AF22" i="85"/>
  <c r="P22" i="85"/>
  <c r="O22" i="85"/>
  <c r="N22" i="85"/>
  <c r="AW21" i="85" a="1"/>
  <c r="AW21" i="85" s="1"/>
  <c r="AV21" i="85"/>
  <c r="AV22" i="85" s="1"/>
  <c r="AV23" i="85" s="1"/>
  <c r="AU21" i="85"/>
  <c r="AT21" i="85"/>
  <c r="AS21" i="85"/>
  <c r="AR21" i="85"/>
  <c r="AQ21" i="85"/>
  <c r="AP21" i="85"/>
  <c r="AO21" i="85"/>
  <c r="AN21" i="85"/>
  <c r="AM21" i="85"/>
  <c r="AL21" i="85"/>
  <c r="AK21" i="85"/>
  <c r="AH21" i="85"/>
  <c r="AG21" i="85"/>
  <c r="AF21" i="85"/>
  <c r="P21" i="85"/>
  <c r="O21" i="85"/>
  <c r="N21" i="85"/>
  <c r="AY20" i="85"/>
  <c r="AX20" i="85"/>
  <c r="AH20" i="85"/>
  <c r="AG20" i="85"/>
  <c r="AF20" i="85"/>
  <c r="P20" i="85"/>
  <c r="O20" i="85"/>
  <c r="N20" i="85"/>
  <c r="AY19" i="85"/>
  <c r="AX19" i="85"/>
  <c r="AH19" i="85"/>
  <c r="AG19" i="85"/>
  <c r="AF19" i="85"/>
  <c r="P19" i="85"/>
  <c r="O19" i="85"/>
  <c r="N19" i="85"/>
  <c r="AY18" i="85"/>
  <c r="AX18" i="85"/>
  <c r="AH18" i="85"/>
  <c r="AG18" i="85"/>
  <c r="AF18" i="85"/>
  <c r="P18" i="85"/>
  <c r="O18" i="85"/>
  <c r="N18" i="85"/>
  <c r="AY17" i="85"/>
  <c r="AX17" i="85"/>
  <c r="AH17" i="85"/>
  <c r="AG17" i="85"/>
  <c r="AF17" i="85"/>
  <c r="P17" i="85"/>
  <c r="O17" i="85"/>
  <c r="N17" i="85"/>
  <c r="AY16" i="85"/>
  <c r="AX16" i="85"/>
  <c r="AH16" i="85"/>
  <c r="AG16" i="85"/>
  <c r="AF16" i="85"/>
  <c r="P16" i="85"/>
  <c r="O16" i="85"/>
  <c r="N16" i="85"/>
  <c r="AY15" i="85"/>
  <c r="AX15" i="85"/>
  <c r="AH15" i="85"/>
  <c r="AG15" i="85"/>
  <c r="AF15" i="85"/>
  <c r="P15" i="85"/>
  <c r="O15" i="85"/>
  <c r="N15" i="85"/>
  <c r="AY14" i="85"/>
  <c r="AX14" i="85"/>
  <c r="AH14" i="85"/>
  <c r="AG14" i="85"/>
  <c r="AF14" i="85"/>
  <c r="P14" i="85"/>
  <c r="O14" i="85"/>
  <c r="N14" i="85"/>
  <c r="AY13" i="85"/>
  <c r="AX13" i="85"/>
  <c r="AH13" i="85"/>
  <c r="AG13" i="85"/>
  <c r="AF13" i="85"/>
  <c r="P13" i="85"/>
  <c r="O13" i="85"/>
  <c r="N13" i="85"/>
  <c r="AY12" i="85"/>
  <c r="AX12" i="85"/>
  <c r="AH12" i="85"/>
  <c r="AG12" i="85"/>
  <c r="AF12" i="85"/>
  <c r="P12" i="85"/>
  <c r="O12" i="85"/>
  <c r="N12" i="85"/>
  <c r="AY11" i="85"/>
  <c r="AX11" i="85"/>
  <c r="AH11" i="85"/>
  <c r="AG11" i="85"/>
  <c r="AF11" i="85"/>
  <c r="P11" i="85"/>
  <c r="O11" i="85"/>
  <c r="N11" i="85"/>
  <c r="AY10" i="85"/>
  <c r="AX10" i="85"/>
  <c r="AH10" i="85"/>
  <c r="AG10" i="85"/>
  <c r="AF10" i="85"/>
  <c r="P10" i="85"/>
  <c r="O10" i="85"/>
  <c r="N10" i="85"/>
  <c r="AY9" i="85"/>
  <c r="AX9" i="85"/>
  <c r="AH9" i="85"/>
  <c r="AG9" i="85"/>
  <c r="AF9" i="85"/>
  <c r="P9" i="85"/>
  <c r="O9" i="85"/>
  <c r="N9" i="85"/>
  <c r="AY8" i="85"/>
  <c r="AX8" i="85"/>
  <c r="AH8" i="85"/>
  <c r="AG8" i="85"/>
  <c r="AF8" i="85"/>
  <c r="P8" i="85"/>
  <c r="O8" i="85"/>
  <c r="N8" i="85"/>
  <c r="AY7" i="85"/>
  <c r="AX7" i="85"/>
  <c r="AH7" i="85"/>
  <c r="AG7" i="85"/>
  <c r="AF7" i="85"/>
  <c r="P7" i="85"/>
  <c r="O7" i="85"/>
  <c r="N7" i="85"/>
  <c r="AY6" i="85"/>
  <c r="AX6" i="85"/>
  <c r="AH6" i="85"/>
  <c r="AG6" i="85"/>
  <c r="AF6" i="85"/>
  <c r="P6" i="85"/>
  <c r="O6" i="85"/>
  <c r="N6" i="85"/>
  <c r="AY5" i="85"/>
  <c r="AX5" i="85"/>
  <c r="AH5" i="85"/>
  <c r="AG5" i="85"/>
  <c r="AF5" i="85"/>
  <c r="P5" i="85"/>
  <c r="O5" i="85"/>
  <c r="N5" i="85"/>
  <c r="AY68" i="85" l="1"/>
  <c r="AX68" i="85"/>
  <c r="AE68" i="85" a="1"/>
  <c r="AE68" i="85" s="1"/>
  <c r="AD68" i="85"/>
  <c r="AC68" i="85"/>
  <c r="AB68" i="85"/>
  <c r="AA68" i="85"/>
  <c r="Z68" i="85"/>
  <c r="Y68" i="85"/>
  <c r="X68" i="85"/>
  <c r="W68" i="85"/>
  <c r="V68" i="85"/>
  <c r="U68" i="85"/>
  <c r="T68" i="85"/>
  <c r="S68" i="85"/>
  <c r="M68" i="85" a="1"/>
  <c r="M68" i="85" s="1"/>
  <c r="L68" i="85"/>
  <c r="K68" i="85"/>
  <c r="J68" i="85"/>
  <c r="I68" i="85"/>
  <c r="H68" i="85"/>
  <c r="G68" i="85"/>
  <c r="F68" i="85"/>
  <c r="E68" i="85"/>
  <c r="D68" i="85"/>
  <c r="C68" i="85"/>
  <c r="AY67" i="85"/>
  <c r="AX67" i="85"/>
  <c r="AD67" i="85"/>
  <c r="AC67" i="85"/>
  <c r="AB67" i="85"/>
  <c r="AA67" i="85"/>
  <c r="Z67" i="85"/>
  <c r="Y67" i="85"/>
  <c r="X67" i="85"/>
  <c r="W67" i="85"/>
  <c r="V67" i="85"/>
  <c r="U67" i="85"/>
  <c r="T67" i="85"/>
  <c r="S67" i="85"/>
  <c r="L67" i="85"/>
  <c r="K67" i="85"/>
  <c r="J67" i="85"/>
  <c r="I67" i="85"/>
  <c r="H67" i="85"/>
  <c r="G67" i="85"/>
  <c r="F67" i="85"/>
  <c r="E67" i="85"/>
  <c r="D67" i="85"/>
  <c r="C67" i="85"/>
  <c r="AY66" i="85"/>
  <c r="AX66" i="85"/>
  <c r="AE66" i="85" a="1"/>
  <c r="AE66" i="85" s="1"/>
  <c r="AD66" i="85"/>
  <c r="AC66" i="85"/>
  <c r="AB66" i="85"/>
  <c r="AA66" i="85"/>
  <c r="Z66" i="85"/>
  <c r="Y66" i="85"/>
  <c r="X66" i="85"/>
  <c r="W66" i="85"/>
  <c r="V66" i="85"/>
  <c r="U66" i="85"/>
  <c r="T66" i="85"/>
  <c r="S66" i="85"/>
  <c r="M66" i="85" a="1"/>
  <c r="M66" i="85" s="1"/>
  <c r="L66" i="85"/>
  <c r="K66" i="85"/>
  <c r="J66" i="85"/>
  <c r="I66" i="85"/>
  <c r="H66" i="85"/>
  <c r="G66" i="85"/>
  <c r="F66" i="85"/>
  <c r="E66" i="85"/>
  <c r="D66" i="85"/>
  <c r="C66" i="85"/>
  <c r="AY65" i="85"/>
  <c r="AX65" i="85"/>
  <c r="AH65" i="85"/>
  <c r="AG65" i="85"/>
  <c r="AF65" i="85"/>
  <c r="P65" i="85"/>
  <c r="O65" i="85"/>
  <c r="N65" i="85"/>
  <c r="AY64" i="85"/>
  <c r="AX64" i="85"/>
  <c r="AH64" i="85"/>
  <c r="AG64" i="85"/>
  <c r="AF64" i="85"/>
  <c r="P64" i="85"/>
  <c r="O64" i="85"/>
  <c r="N64" i="85"/>
  <c r="AY63" i="85"/>
  <c r="AX63" i="85"/>
  <c r="AH63" i="85"/>
  <c r="AG63" i="85"/>
  <c r="AF63" i="85"/>
  <c r="P63" i="85"/>
  <c r="O63" i="85"/>
  <c r="N63" i="85"/>
  <c r="AY62" i="85"/>
  <c r="AX62" i="85"/>
  <c r="AH62" i="85"/>
  <c r="AG62" i="85"/>
  <c r="AF62" i="85"/>
  <c r="P62" i="85"/>
  <c r="O62" i="85"/>
  <c r="N62" i="85"/>
  <c r="AY61" i="85"/>
  <c r="AX61" i="85"/>
  <c r="AH61" i="85"/>
  <c r="AG61" i="85"/>
  <c r="AF61" i="85"/>
  <c r="P61" i="85"/>
  <c r="O61" i="85"/>
  <c r="N61" i="85"/>
  <c r="AH60" i="85"/>
  <c r="AG60" i="85"/>
  <c r="AF60" i="85"/>
  <c r="P60" i="85"/>
  <c r="O60" i="85"/>
  <c r="N60" i="85"/>
  <c r="AH59" i="85"/>
  <c r="AG59" i="85"/>
  <c r="AF59" i="85"/>
  <c r="P59" i="85"/>
  <c r="O59" i="85"/>
  <c r="N59" i="85"/>
  <c r="AW58" i="85" a="1"/>
  <c r="AW58" i="85" s="1"/>
  <c r="AU58" i="85"/>
  <c r="AT58" i="85"/>
  <c r="AS58" i="85"/>
  <c r="AR58" i="85"/>
  <c r="AQ58" i="85"/>
  <c r="AP58" i="85"/>
  <c r="AO58" i="85"/>
  <c r="AN58" i="85"/>
  <c r="AM58" i="85"/>
  <c r="AL58" i="85"/>
  <c r="AK58" i="85"/>
  <c r="AH58" i="85"/>
  <c r="AG58" i="85"/>
  <c r="AF58" i="85"/>
  <c r="P58" i="85"/>
  <c r="O58" i="85"/>
  <c r="N58" i="85"/>
  <c r="AU57" i="85"/>
  <c r="AT57" i="85"/>
  <c r="AS57" i="85"/>
  <c r="AR57" i="85"/>
  <c r="AQ57" i="85"/>
  <c r="AP57" i="85"/>
  <c r="AO57" i="85"/>
  <c r="AN57" i="85"/>
  <c r="AM57" i="85"/>
  <c r="AL57" i="85"/>
  <c r="AK57" i="85"/>
  <c r="AH57" i="85"/>
  <c r="AG57" i="85"/>
  <c r="AF57" i="85"/>
  <c r="P57" i="85"/>
  <c r="O57" i="85"/>
  <c r="N57" i="85"/>
  <c r="AW56" i="85" a="1"/>
  <c r="AW56" i="85" s="1"/>
  <c r="AV56" i="85"/>
  <c r="AV57" i="85" s="1"/>
  <c r="AU56" i="85"/>
  <c r="AT56" i="85"/>
  <c r="AS56" i="85"/>
  <c r="AR56" i="85"/>
  <c r="AQ56" i="85"/>
  <c r="AP56" i="85"/>
  <c r="AO56" i="85"/>
  <c r="AN56" i="85"/>
  <c r="AM56" i="85"/>
  <c r="AL56" i="85"/>
  <c r="AK56" i="85"/>
  <c r="AH56" i="85"/>
  <c r="AG56" i="85"/>
  <c r="AF56" i="85"/>
  <c r="P56" i="85"/>
  <c r="O56" i="85"/>
  <c r="N56" i="85"/>
  <c r="AY55" i="85"/>
  <c r="AX55" i="85"/>
  <c r="AH55" i="85"/>
  <c r="AG55" i="85"/>
  <c r="AF55" i="85"/>
  <c r="P55" i="85"/>
  <c r="O55" i="85"/>
  <c r="N55" i="85"/>
  <c r="AY54" i="85"/>
  <c r="AX54" i="85"/>
  <c r="AH54" i="85"/>
  <c r="AG54" i="85"/>
  <c r="AF54" i="85"/>
  <c r="P54" i="85"/>
  <c r="O54" i="85"/>
  <c r="N54" i="85"/>
  <c r="AY53" i="85"/>
  <c r="AX53" i="85"/>
  <c r="AH53" i="85"/>
  <c r="AG53" i="85"/>
  <c r="AF53" i="85"/>
  <c r="P53" i="85"/>
  <c r="O53" i="85"/>
  <c r="N53" i="85"/>
  <c r="AY52" i="85"/>
  <c r="AX52" i="85"/>
  <c r="AH52" i="85"/>
  <c r="AG52" i="85"/>
  <c r="AF52" i="85"/>
  <c r="P52" i="85"/>
  <c r="O52" i="85"/>
  <c r="N52" i="85"/>
  <c r="AY51" i="85"/>
  <c r="AX51" i="85"/>
  <c r="AH51" i="85"/>
  <c r="AG51" i="85"/>
  <c r="AF51" i="85"/>
  <c r="P51" i="85"/>
  <c r="O51" i="85"/>
  <c r="N51" i="85"/>
  <c r="AY50" i="85"/>
  <c r="AX50" i="85"/>
  <c r="AH50" i="85"/>
  <c r="AG50" i="85"/>
  <c r="AF50" i="85"/>
  <c r="P50" i="85"/>
  <c r="O50" i="85"/>
  <c r="N50" i="85"/>
  <c r="AY49" i="85"/>
  <c r="AX49" i="85"/>
  <c r="AH49" i="85"/>
  <c r="AG49" i="85"/>
  <c r="AF49" i="85"/>
  <c r="P49" i="85"/>
  <c r="O49" i="85"/>
  <c r="N49" i="85"/>
  <c r="AY48" i="85"/>
  <c r="AX48" i="85"/>
  <c r="AH48" i="85"/>
  <c r="AG48" i="85"/>
  <c r="AF48" i="85"/>
  <c r="P48" i="85"/>
  <c r="O48" i="85"/>
  <c r="N48" i="85"/>
  <c r="AY47" i="85"/>
  <c r="AX47" i="85"/>
  <c r="AH47" i="85"/>
  <c r="AG47" i="85"/>
  <c r="AF47" i="85"/>
  <c r="P47" i="85"/>
  <c r="O47" i="85"/>
  <c r="N47" i="85"/>
  <c r="AY46" i="85"/>
  <c r="AX46" i="85"/>
  <c r="AH46" i="85"/>
  <c r="AG46" i="85"/>
  <c r="AF46" i="85"/>
  <c r="P46" i="85"/>
  <c r="O46" i="85"/>
  <c r="N46" i="85"/>
  <c r="AY45" i="85"/>
  <c r="AX45" i="85"/>
  <c r="AH45" i="85"/>
  <c r="AG45" i="85"/>
  <c r="AF45" i="85"/>
  <c r="P45" i="85"/>
  <c r="O45" i="85"/>
  <c r="N45" i="85"/>
  <c r="AY44" i="85"/>
  <c r="AX44" i="85"/>
  <c r="AH44" i="85"/>
  <c r="AG44" i="85"/>
  <c r="AF44" i="85"/>
  <c r="P44" i="85"/>
  <c r="O44" i="85"/>
  <c r="N44" i="85"/>
  <c r="AY43" i="85"/>
  <c r="AX43" i="85"/>
  <c r="AH43" i="85"/>
  <c r="AG43" i="85"/>
  <c r="AF43" i="85"/>
  <c r="P43" i="85"/>
  <c r="O43" i="85"/>
  <c r="N43" i="85"/>
  <c r="AY42" i="85"/>
  <c r="AX42" i="85"/>
  <c r="AH42" i="85"/>
  <c r="AG42" i="85"/>
  <c r="AF42" i="85"/>
  <c r="P42" i="85"/>
  <c r="O42" i="85"/>
  <c r="N42" i="85"/>
  <c r="AY41" i="85"/>
  <c r="AX41" i="85"/>
  <c r="AH41" i="85"/>
  <c r="AG41" i="85"/>
  <c r="AF41" i="85"/>
  <c r="P41" i="85"/>
  <c r="O41" i="85"/>
  <c r="N41" i="85"/>
  <c r="AY40" i="85"/>
  <c r="AX40" i="85"/>
  <c r="AH40" i="85"/>
  <c r="AG40" i="85"/>
  <c r="AF40" i="85"/>
  <c r="P40" i="85"/>
  <c r="O40" i="85"/>
  <c r="N40" i="85"/>
  <c r="AV58" i="85" l="1"/>
  <c r="P65" i="87"/>
  <c r="O65" i="87"/>
  <c r="N65" i="87"/>
  <c r="P64" i="87"/>
  <c r="O64" i="87"/>
  <c r="N64" i="87"/>
  <c r="P63" i="87"/>
  <c r="O63" i="87"/>
  <c r="N63" i="87"/>
  <c r="P62" i="87"/>
  <c r="O62" i="87"/>
  <c r="N62" i="87"/>
  <c r="P61" i="87"/>
  <c r="O61" i="87"/>
  <c r="N61" i="87"/>
  <c r="P60" i="87"/>
  <c r="O60" i="87"/>
  <c r="N60" i="87"/>
  <c r="P59" i="87"/>
  <c r="O59" i="87"/>
  <c r="N59" i="87"/>
  <c r="P58" i="87"/>
  <c r="O58" i="87"/>
  <c r="N58" i="87"/>
  <c r="P57" i="87"/>
  <c r="O57" i="87"/>
  <c r="N57" i="87"/>
  <c r="P56" i="87"/>
  <c r="O56" i="87"/>
  <c r="N56" i="87"/>
  <c r="P55" i="87"/>
  <c r="O55" i="87"/>
  <c r="N55" i="87"/>
  <c r="P54" i="87"/>
  <c r="O54" i="87"/>
  <c r="N54" i="87"/>
  <c r="P53" i="87"/>
  <c r="O53" i="87"/>
  <c r="N53" i="87"/>
  <c r="P52" i="87"/>
  <c r="O52" i="87"/>
  <c r="N52" i="87"/>
  <c r="P51" i="87"/>
  <c r="O51" i="87"/>
  <c r="N51" i="87"/>
  <c r="P50" i="87"/>
  <c r="O50" i="87"/>
  <c r="N50" i="87"/>
  <c r="P49" i="87"/>
  <c r="O49" i="87"/>
  <c r="N49" i="87"/>
  <c r="P48" i="87"/>
  <c r="O48" i="87"/>
  <c r="N48" i="87"/>
  <c r="P47" i="87"/>
  <c r="O47" i="87"/>
  <c r="N47" i="87"/>
  <c r="P46" i="87"/>
  <c r="O46" i="87"/>
  <c r="N46" i="87"/>
  <c r="P45" i="87"/>
  <c r="O45" i="87"/>
  <c r="N45" i="87"/>
  <c r="P44" i="87"/>
  <c r="O44" i="87"/>
  <c r="N44" i="87"/>
  <c r="P43" i="87"/>
  <c r="O43" i="87"/>
  <c r="N43" i="87"/>
  <c r="P42" i="87"/>
  <c r="O42" i="87"/>
  <c r="N42" i="87"/>
  <c r="P41" i="87"/>
  <c r="O41" i="87"/>
  <c r="N41" i="87"/>
  <c r="P40" i="87"/>
  <c r="O40" i="87"/>
  <c r="N40" i="87"/>
  <c r="AY68" i="87" l="1"/>
  <c r="AX68" i="87"/>
  <c r="AY67" i="87"/>
  <c r="AX67" i="87"/>
  <c r="AY66" i="87"/>
  <c r="AX66" i="87"/>
  <c r="AY65" i="87"/>
  <c r="AX65" i="87"/>
  <c r="AY64" i="87"/>
  <c r="AX64" i="87"/>
  <c r="AY63" i="87"/>
  <c r="AX63" i="87"/>
  <c r="AY62" i="87"/>
  <c r="AX62" i="87"/>
  <c r="AY61" i="87"/>
  <c r="AX61" i="87"/>
  <c r="AW58" i="87" a="1"/>
  <c r="AW58" i="87" s="1"/>
  <c r="AU58" i="87"/>
  <c r="AT58" i="87"/>
  <c r="AS58" i="87"/>
  <c r="AR58" i="87"/>
  <c r="AQ58" i="87"/>
  <c r="AP58" i="87"/>
  <c r="AO58" i="87"/>
  <c r="AN58" i="87"/>
  <c r="AM58" i="87"/>
  <c r="AL58" i="87"/>
  <c r="AK58" i="87"/>
  <c r="AU57" i="87"/>
  <c r="AT57" i="87"/>
  <c r="AS57" i="87"/>
  <c r="AR57" i="87"/>
  <c r="AQ57" i="87"/>
  <c r="AP57" i="87"/>
  <c r="AO57" i="87"/>
  <c r="AN57" i="87"/>
  <c r="AM57" i="87"/>
  <c r="AL57" i="87"/>
  <c r="AK57" i="87"/>
  <c r="AW56" i="87"/>
  <c r="AW56" i="87" a="1"/>
  <c r="AV56" i="87"/>
  <c r="AU56" i="87"/>
  <c r="AT56" i="87"/>
  <c r="AS56" i="87"/>
  <c r="AR56" i="87"/>
  <c r="AQ56" i="87"/>
  <c r="AP56" i="87"/>
  <c r="AO56" i="87"/>
  <c r="AN56" i="87"/>
  <c r="AM56" i="87"/>
  <c r="AL56" i="87"/>
  <c r="AK56" i="87"/>
  <c r="AY55" i="87"/>
  <c r="AX55" i="87"/>
  <c r="AY54" i="87"/>
  <c r="AX54" i="87"/>
  <c r="AY53" i="87"/>
  <c r="AX53" i="87"/>
  <c r="AY52" i="87"/>
  <c r="AX52" i="87"/>
  <c r="AY51" i="87"/>
  <c r="AX51" i="87"/>
  <c r="AY50" i="87"/>
  <c r="AX50" i="87"/>
  <c r="AY49" i="87"/>
  <c r="AX49" i="87"/>
  <c r="AY48" i="87"/>
  <c r="AX48" i="87"/>
  <c r="AY47" i="87"/>
  <c r="AX47" i="87"/>
  <c r="AY46" i="87"/>
  <c r="AX46" i="87"/>
  <c r="AY45" i="87"/>
  <c r="AX45" i="87"/>
  <c r="AY44" i="87"/>
  <c r="AX44" i="87"/>
  <c r="AY43" i="87"/>
  <c r="AX43" i="87"/>
  <c r="AY42" i="87"/>
  <c r="AX42" i="87"/>
  <c r="AY41" i="87"/>
  <c r="AX41" i="87"/>
  <c r="AY40" i="87"/>
  <c r="AX40" i="87"/>
  <c r="AE33" i="87" a="1"/>
  <c r="AE33" i="87" s="1"/>
  <c r="AD33" i="87"/>
  <c r="AC33" i="87"/>
  <c r="AB33" i="87"/>
  <c r="AA33" i="87"/>
  <c r="Z33" i="87"/>
  <c r="Y33" i="87"/>
  <c r="X33" i="87"/>
  <c r="W33" i="87"/>
  <c r="V33" i="87"/>
  <c r="U33" i="87"/>
  <c r="T33" i="87"/>
  <c r="M33" i="87" a="1"/>
  <c r="M33" i="87" s="1"/>
  <c r="L33" i="87"/>
  <c r="K33" i="87"/>
  <c r="J33" i="87"/>
  <c r="I33" i="87"/>
  <c r="H33" i="87"/>
  <c r="G33" i="87"/>
  <c r="F33" i="87"/>
  <c r="E33" i="87"/>
  <c r="D33" i="87"/>
  <c r="C33" i="87"/>
  <c r="AD32" i="87"/>
  <c r="AC32" i="87"/>
  <c r="AB32" i="87"/>
  <c r="AA32" i="87"/>
  <c r="Z32" i="87"/>
  <c r="Y32" i="87"/>
  <c r="X32" i="87"/>
  <c r="W32" i="87"/>
  <c r="V32" i="87"/>
  <c r="U32" i="87"/>
  <c r="T32" i="87"/>
  <c r="S32" i="87"/>
  <c r="L32" i="87"/>
  <c r="K32" i="87"/>
  <c r="J32" i="87"/>
  <c r="I32" i="87"/>
  <c r="H32" i="87"/>
  <c r="G32" i="87"/>
  <c r="F32" i="87"/>
  <c r="E32" i="87"/>
  <c r="D32" i="87"/>
  <c r="C32" i="87"/>
  <c r="AE31" i="87" a="1"/>
  <c r="AE31" i="87" s="1"/>
  <c r="AD31" i="87"/>
  <c r="AC31" i="87"/>
  <c r="AB31" i="87"/>
  <c r="AA31" i="87"/>
  <c r="Z31" i="87"/>
  <c r="Y31" i="87"/>
  <c r="X31" i="87"/>
  <c r="W31" i="87"/>
  <c r="V31" i="87"/>
  <c r="U31" i="87"/>
  <c r="T31" i="87"/>
  <c r="S31" i="87"/>
  <c r="M31" i="87"/>
  <c r="M31" i="87" a="1"/>
  <c r="L31" i="87"/>
  <c r="K31" i="87"/>
  <c r="J31" i="87"/>
  <c r="I31" i="87"/>
  <c r="H31" i="87"/>
  <c r="G31" i="87"/>
  <c r="F31" i="87"/>
  <c r="E31" i="87"/>
  <c r="D31" i="87"/>
  <c r="C31" i="87"/>
  <c r="AH30" i="87"/>
  <c r="AG30" i="87"/>
  <c r="AF30" i="87"/>
  <c r="P30" i="87"/>
  <c r="O30" i="87"/>
  <c r="N30" i="87"/>
  <c r="AH29" i="87"/>
  <c r="AG29" i="87"/>
  <c r="AF29" i="87"/>
  <c r="P29" i="87"/>
  <c r="O29" i="87"/>
  <c r="N29" i="87"/>
  <c r="AH28" i="87"/>
  <c r="AG28" i="87"/>
  <c r="AF28" i="87"/>
  <c r="P28" i="87"/>
  <c r="O28" i="87"/>
  <c r="N28" i="87"/>
  <c r="AH27" i="87"/>
  <c r="AG27" i="87"/>
  <c r="AF27" i="87"/>
  <c r="P27" i="87"/>
  <c r="O27" i="87"/>
  <c r="N27" i="87"/>
  <c r="AH26" i="87"/>
  <c r="AG26" i="87"/>
  <c r="AF26" i="87"/>
  <c r="P26" i="87"/>
  <c r="O26" i="87"/>
  <c r="N26" i="87"/>
  <c r="AH25" i="87"/>
  <c r="AG25" i="87"/>
  <c r="AF25" i="87"/>
  <c r="P25" i="87"/>
  <c r="O25" i="87"/>
  <c r="N25" i="87"/>
  <c r="AH24" i="87"/>
  <c r="AG24" i="87"/>
  <c r="AF24" i="87"/>
  <c r="P24" i="87"/>
  <c r="O24" i="87"/>
  <c r="N24" i="87"/>
  <c r="AH23" i="87"/>
  <c r="AG23" i="87"/>
  <c r="AF23" i="87"/>
  <c r="P23" i="87"/>
  <c r="O23" i="87"/>
  <c r="N23" i="87"/>
  <c r="AH22" i="87"/>
  <c r="AG22" i="87"/>
  <c r="AF22" i="87"/>
  <c r="P22" i="87"/>
  <c r="O22" i="87"/>
  <c r="N22" i="87"/>
  <c r="AH21" i="87"/>
  <c r="AG21" i="87"/>
  <c r="AF21" i="87"/>
  <c r="P21" i="87"/>
  <c r="O21" i="87"/>
  <c r="N21" i="87"/>
  <c r="AH20" i="87"/>
  <c r="AG20" i="87"/>
  <c r="AF20" i="87"/>
  <c r="P20" i="87"/>
  <c r="O20" i="87"/>
  <c r="N20" i="87"/>
  <c r="AH19" i="87"/>
  <c r="AG19" i="87"/>
  <c r="AF19" i="87"/>
  <c r="P19" i="87"/>
  <c r="O19" i="87"/>
  <c r="N19" i="87"/>
  <c r="AH18" i="87"/>
  <c r="AG18" i="87"/>
  <c r="AF18" i="87"/>
  <c r="P18" i="87"/>
  <c r="O18" i="87"/>
  <c r="N18" i="87"/>
  <c r="AH17" i="87"/>
  <c r="AG17" i="87"/>
  <c r="AF17" i="87"/>
  <c r="P17" i="87"/>
  <c r="O17" i="87"/>
  <c r="N17" i="87"/>
  <c r="AH16" i="87"/>
  <c r="AG16" i="87"/>
  <c r="AF16" i="87"/>
  <c r="P16" i="87"/>
  <c r="O16" i="87"/>
  <c r="N16" i="87"/>
  <c r="AH15" i="87"/>
  <c r="AG15" i="87"/>
  <c r="AF15" i="87"/>
  <c r="P15" i="87"/>
  <c r="O15" i="87"/>
  <c r="N15" i="87"/>
  <c r="AH14" i="87"/>
  <c r="AG14" i="87"/>
  <c r="AF14" i="87"/>
  <c r="P14" i="87"/>
  <c r="O14" i="87"/>
  <c r="N14" i="87"/>
  <c r="AH13" i="87"/>
  <c r="AG13" i="87"/>
  <c r="AF13" i="87"/>
  <c r="P13" i="87"/>
  <c r="O13" i="87"/>
  <c r="N13" i="87"/>
  <c r="AH12" i="87"/>
  <c r="AG12" i="87"/>
  <c r="AF12" i="87"/>
  <c r="P12" i="87"/>
  <c r="O12" i="87"/>
  <c r="N12" i="87"/>
  <c r="AH11" i="87"/>
  <c r="AG11" i="87"/>
  <c r="AF11" i="87"/>
  <c r="S33" i="87"/>
  <c r="P11" i="87"/>
  <c r="O11" i="87"/>
  <c r="N11" i="87"/>
  <c r="AH10" i="87"/>
  <c r="AG10" i="87"/>
  <c r="AF10" i="87"/>
  <c r="P10" i="87"/>
  <c r="O10" i="87"/>
  <c r="N10" i="87"/>
  <c r="AH9" i="87"/>
  <c r="AG9" i="87"/>
  <c r="AF9" i="87"/>
  <c r="P9" i="87"/>
  <c r="O9" i="87"/>
  <c r="N9" i="87"/>
  <c r="AH8" i="87"/>
  <c r="AG8" i="87"/>
  <c r="AF8" i="87"/>
  <c r="P8" i="87"/>
  <c r="O8" i="87"/>
  <c r="N8" i="87"/>
  <c r="AH7" i="87"/>
  <c r="AG7" i="87"/>
  <c r="AF7" i="87"/>
  <c r="P7" i="87"/>
  <c r="O7" i="87"/>
  <c r="N7" i="87"/>
  <c r="AH6" i="87"/>
  <c r="AG6" i="87"/>
  <c r="AF6" i="87"/>
  <c r="P6" i="87"/>
  <c r="O6" i="87"/>
  <c r="N6" i="87"/>
  <c r="AH5" i="87"/>
  <c r="AG5" i="87"/>
  <c r="AF5" i="87"/>
  <c r="P5" i="87"/>
  <c r="O5" i="87"/>
  <c r="N5" i="87"/>
  <c r="AY68" i="84"/>
  <c r="AX68" i="84"/>
  <c r="AE68" i="84" a="1"/>
  <c r="AE68" i="84" s="1"/>
  <c r="AD68" i="84"/>
  <c r="AC68" i="84"/>
  <c r="AB68" i="84"/>
  <c r="AA68" i="84"/>
  <c r="Z68" i="84"/>
  <c r="Y68" i="84"/>
  <c r="X68" i="84"/>
  <c r="W68" i="84"/>
  <c r="V68" i="84"/>
  <c r="U68" i="84"/>
  <c r="T68" i="84"/>
  <c r="S68" i="84"/>
  <c r="AY67" i="84"/>
  <c r="AX67" i="84"/>
  <c r="AD67" i="84"/>
  <c r="AC67" i="84"/>
  <c r="AB67" i="84"/>
  <c r="AA67" i="84"/>
  <c r="Z67" i="84"/>
  <c r="Y67" i="84"/>
  <c r="X67" i="84"/>
  <c r="W67" i="84"/>
  <c r="V67" i="84"/>
  <c r="U67" i="84"/>
  <c r="T67" i="84"/>
  <c r="S67" i="84"/>
  <c r="AY66" i="84"/>
  <c r="AX66" i="84"/>
  <c r="AE66" i="84" a="1"/>
  <c r="AE66" i="84" s="1"/>
  <c r="AD66" i="84"/>
  <c r="AC66" i="84"/>
  <c r="AB66" i="84"/>
  <c r="AA66" i="84"/>
  <c r="Z66" i="84"/>
  <c r="Y66" i="84"/>
  <c r="X66" i="84"/>
  <c r="W66" i="84"/>
  <c r="V66" i="84"/>
  <c r="U66" i="84"/>
  <c r="T66" i="84"/>
  <c r="S66" i="84"/>
  <c r="AY65" i="84"/>
  <c r="AX65" i="84"/>
  <c r="AH65" i="84"/>
  <c r="AG65" i="84"/>
  <c r="AF65" i="84"/>
  <c r="AY64" i="84"/>
  <c r="AX64" i="84"/>
  <c r="AH64" i="84"/>
  <c r="AG64" i="84"/>
  <c r="AF64" i="84"/>
  <c r="AY63" i="84"/>
  <c r="AX63" i="84"/>
  <c r="AH63" i="84"/>
  <c r="AG63" i="84"/>
  <c r="AF63" i="84"/>
  <c r="AY62" i="84"/>
  <c r="AX62" i="84"/>
  <c r="AH62" i="84"/>
  <c r="AG62" i="84"/>
  <c r="AF62" i="84"/>
  <c r="AY61" i="84"/>
  <c r="AX61" i="84"/>
  <c r="AH61" i="84"/>
  <c r="AG61" i="84"/>
  <c r="AF61" i="84"/>
  <c r="AH60" i="84"/>
  <c r="AG60" i="84"/>
  <c r="AF60" i="84"/>
  <c r="AH59" i="84"/>
  <c r="AG59" i="84"/>
  <c r="AF59" i="84"/>
  <c r="AW58" i="84" a="1"/>
  <c r="AW58" i="84" s="1"/>
  <c r="AU58" i="84"/>
  <c r="AT58" i="84"/>
  <c r="AS58" i="84"/>
  <c r="AR58" i="84"/>
  <c r="AQ58" i="84"/>
  <c r="AP58" i="84"/>
  <c r="AO58" i="84"/>
  <c r="AN58" i="84"/>
  <c r="AM58" i="84"/>
  <c r="AL58" i="84"/>
  <c r="AK58" i="84"/>
  <c r="AH58" i="84"/>
  <c r="AG58" i="84"/>
  <c r="AF58" i="84"/>
  <c r="AU57" i="84"/>
  <c r="AT57" i="84"/>
  <c r="AS57" i="84"/>
  <c r="AR57" i="84"/>
  <c r="AQ57" i="84"/>
  <c r="AP57" i="84"/>
  <c r="AO57" i="84"/>
  <c r="AN57" i="84"/>
  <c r="AM57" i="84"/>
  <c r="AL57" i="84"/>
  <c r="AK57" i="84"/>
  <c r="AH57" i="84"/>
  <c r="AG57" i="84"/>
  <c r="AF57" i="84"/>
  <c r="AW56" i="84" a="1"/>
  <c r="AW56" i="84" s="1"/>
  <c r="AV56" i="84"/>
  <c r="AV57" i="84" s="1"/>
  <c r="AU56" i="84"/>
  <c r="AT56" i="84"/>
  <c r="AS56" i="84"/>
  <c r="AR56" i="84"/>
  <c r="AQ56" i="84"/>
  <c r="AP56" i="84"/>
  <c r="AO56" i="84"/>
  <c r="AN56" i="84"/>
  <c r="AM56" i="84"/>
  <c r="AL56" i="84"/>
  <c r="AK56" i="84"/>
  <c r="AH56" i="84"/>
  <c r="AG56" i="84"/>
  <c r="AF56" i="84"/>
  <c r="AY55" i="84"/>
  <c r="AX55" i="84"/>
  <c r="AH55" i="84"/>
  <c r="AG55" i="84"/>
  <c r="AF55" i="84"/>
  <c r="AY54" i="84"/>
  <c r="AX54" i="84"/>
  <c r="AH54" i="84"/>
  <c r="AG54" i="84"/>
  <c r="AF54" i="84"/>
  <c r="AY53" i="84"/>
  <c r="AX53" i="84"/>
  <c r="AH53" i="84"/>
  <c r="AG53" i="84"/>
  <c r="AF53" i="84"/>
  <c r="AY52" i="84"/>
  <c r="AX52" i="84"/>
  <c r="AH52" i="84"/>
  <c r="AG52" i="84"/>
  <c r="AF52" i="84"/>
  <c r="AY51" i="84"/>
  <c r="AX51" i="84"/>
  <c r="AH51" i="84"/>
  <c r="AG51" i="84"/>
  <c r="AF51" i="84"/>
  <c r="AY50" i="84"/>
  <c r="AX50" i="84"/>
  <c r="AH50" i="84"/>
  <c r="AG50" i="84"/>
  <c r="AF50" i="84"/>
  <c r="AY49" i="84"/>
  <c r="AX49" i="84"/>
  <c r="AH49" i="84"/>
  <c r="AG49" i="84"/>
  <c r="AF49" i="84"/>
  <c r="AY48" i="84"/>
  <c r="AX48" i="84"/>
  <c r="AH48" i="84"/>
  <c r="AG48" i="84"/>
  <c r="AF48" i="84"/>
  <c r="AY47" i="84"/>
  <c r="AX47" i="84"/>
  <c r="AH47" i="84"/>
  <c r="AG47" i="84"/>
  <c r="AF47" i="84"/>
  <c r="AY46" i="84"/>
  <c r="AX46" i="84"/>
  <c r="AH46" i="84"/>
  <c r="AG46" i="84"/>
  <c r="AF46" i="84"/>
  <c r="AY45" i="84"/>
  <c r="AX45" i="84"/>
  <c r="AH45" i="84"/>
  <c r="AG45" i="84"/>
  <c r="AF45" i="84"/>
  <c r="AY44" i="84"/>
  <c r="AX44" i="84"/>
  <c r="AH44" i="84"/>
  <c r="AG44" i="84"/>
  <c r="AF44" i="84"/>
  <c r="AY43" i="84"/>
  <c r="AX43" i="84"/>
  <c r="AH43" i="84"/>
  <c r="AG43" i="84"/>
  <c r="AF43" i="84"/>
  <c r="AY42" i="84"/>
  <c r="AX42" i="84"/>
  <c r="AH42" i="84"/>
  <c r="AG42" i="84"/>
  <c r="AF42" i="84"/>
  <c r="AY41" i="84"/>
  <c r="AX41" i="84"/>
  <c r="AH41" i="84"/>
  <c r="AG41" i="84"/>
  <c r="AF41" i="84"/>
  <c r="AY40" i="84"/>
  <c r="AX40" i="84"/>
  <c r="AH40" i="84"/>
  <c r="AG40" i="84"/>
  <c r="AF40" i="84"/>
  <c r="H553" i="91"/>
  <c r="H554" i="91"/>
  <c r="H555" i="91"/>
  <c r="H556" i="91"/>
  <c r="H557" i="91"/>
  <c r="H558" i="91"/>
  <c r="M68" i="87" a="1"/>
  <c r="M68" i="87" s="1"/>
  <c r="L68" i="87"/>
  <c r="K68" i="87"/>
  <c r="J68" i="87"/>
  <c r="I68" i="87"/>
  <c r="H68" i="87"/>
  <c r="G68" i="87"/>
  <c r="F68" i="87"/>
  <c r="E68" i="87"/>
  <c r="D68" i="87"/>
  <c r="C68" i="87"/>
  <c r="L67" i="87"/>
  <c r="K67" i="87"/>
  <c r="J67" i="87"/>
  <c r="I67" i="87"/>
  <c r="H67" i="87"/>
  <c r="G67" i="87"/>
  <c r="F67" i="87"/>
  <c r="E67" i="87"/>
  <c r="D67" i="87"/>
  <c r="C67" i="87"/>
  <c r="M66" i="87" a="1"/>
  <c r="M66" i="87" s="1"/>
  <c r="L66" i="87"/>
  <c r="K66" i="87"/>
  <c r="J66" i="87"/>
  <c r="I66" i="87"/>
  <c r="H66" i="87"/>
  <c r="G66" i="87"/>
  <c r="F66" i="87"/>
  <c r="E66" i="87"/>
  <c r="D66" i="87"/>
  <c r="C66" i="87"/>
  <c r="G1" i="99"/>
  <c r="G34" i="99" s="1"/>
  <c r="L1" i="99"/>
  <c r="L34" i="99" s="1"/>
  <c r="L2" i="99"/>
  <c r="L35" i="99"/>
  <c r="P2" i="99"/>
  <c r="G35" i="99"/>
  <c r="P35" i="99"/>
  <c r="R35" i="99"/>
  <c r="G67" i="99"/>
  <c r="G100" i="99" s="1"/>
  <c r="L67" i="99"/>
  <c r="L100" i="99" s="1"/>
  <c r="L68" i="99"/>
  <c r="P68" i="99"/>
  <c r="P101" i="99"/>
  <c r="G101" i="99"/>
  <c r="L101" i="99"/>
  <c r="R101" i="99"/>
  <c r="G133" i="99"/>
  <c r="G166" i="99" s="1"/>
  <c r="L133" i="99"/>
  <c r="L166" i="99" s="1"/>
  <c r="L134" i="99"/>
  <c r="L167" i="99"/>
  <c r="P134" i="99"/>
  <c r="G167" i="99"/>
  <c r="P167" i="99"/>
  <c r="R167" i="99"/>
  <c r="G199" i="99"/>
  <c r="G232" i="99" s="1"/>
  <c r="L199" i="99"/>
  <c r="L232" i="99" s="1"/>
  <c r="L200" i="99"/>
  <c r="P200" i="99"/>
  <c r="P233" i="99"/>
  <c r="L233" i="99"/>
  <c r="R233" i="99"/>
  <c r="G265" i="99"/>
  <c r="G298" i="99" s="1"/>
  <c r="L265" i="99"/>
  <c r="L298" i="99" s="1"/>
  <c r="L266" i="99"/>
  <c r="L299" i="99" s="1"/>
  <c r="P266" i="99"/>
  <c r="G299" i="99"/>
  <c r="P299" i="99"/>
  <c r="R299" i="99"/>
  <c r="G331" i="99"/>
  <c r="G364" i="99" s="1"/>
  <c r="L331" i="99"/>
  <c r="L364" i="99" s="1"/>
  <c r="L332" i="99"/>
  <c r="L365" i="99"/>
  <c r="P332" i="99"/>
  <c r="G365" i="99"/>
  <c r="P365" i="99"/>
  <c r="R365" i="99"/>
  <c r="G397" i="99"/>
  <c r="G430" i="99" s="1"/>
  <c r="L397" i="99"/>
  <c r="L430" i="99" s="1"/>
  <c r="L398" i="99"/>
  <c r="P398" i="99"/>
  <c r="G431" i="99"/>
  <c r="L431" i="99"/>
  <c r="P431" i="99"/>
  <c r="R431" i="99"/>
  <c r="G463" i="99"/>
  <c r="G496" i="99" s="1"/>
  <c r="L463" i="99"/>
  <c r="L496" i="99" s="1"/>
  <c r="L464" i="99"/>
  <c r="P464" i="99"/>
  <c r="P497" i="99"/>
  <c r="G497" i="99"/>
  <c r="L497" i="99"/>
  <c r="R497" i="99"/>
  <c r="G529" i="99"/>
  <c r="G562" i="99" s="1"/>
  <c r="L529" i="99"/>
  <c r="L562" i="99" s="1"/>
  <c r="L530" i="99"/>
  <c r="P530" i="99"/>
  <c r="G563" i="99"/>
  <c r="L563" i="99"/>
  <c r="P563" i="99"/>
  <c r="R563" i="99"/>
  <c r="G595" i="99"/>
  <c r="G628" i="99" s="1"/>
  <c r="L595" i="99"/>
  <c r="L628" i="99" s="1"/>
  <c r="L596" i="99"/>
  <c r="L629" i="99"/>
  <c r="P596" i="99"/>
  <c r="G629" i="99"/>
  <c r="P629" i="99"/>
  <c r="R629" i="99"/>
  <c r="G661" i="99"/>
  <c r="G694" i="99" s="1"/>
  <c r="L661" i="99"/>
  <c r="L694" i="99" s="1"/>
  <c r="L662" i="99"/>
  <c r="P662" i="99"/>
  <c r="G695" i="99"/>
  <c r="L695" i="99"/>
  <c r="P695" i="99"/>
  <c r="R695" i="99"/>
  <c r="G727" i="99"/>
  <c r="G760" i="99" s="1"/>
  <c r="L727" i="99"/>
  <c r="L760" i="99" s="1"/>
  <c r="L728" i="99"/>
  <c r="P728" i="99"/>
  <c r="P761" i="99"/>
  <c r="G761" i="99"/>
  <c r="L761" i="99"/>
  <c r="R761" i="99"/>
  <c r="G793" i="99"/>
  <c r="G826" i="99" s="1"/>
  <c r="L793" i="99"/>
  <c r="L826" i="99" s="1"/>
  <c r="L794" i="99"/>
  <c r="P794" i="99"/>
  <c r="G827" i="99"/>
  <c r="L827" i="99"/>
  <c r="P827" i="99"/>
  <c r="R827" i="99"/>
  <c r="G1" i="98"/>
  <c r="G34" i="98" s="1"/>
  <c r="L1" i="98"/>
  <c r="L34" i="98" s="1"/>
  <c r="L2" i="98"/>
  <c r="P2" i="98"/>
  <c r="P35" i="98"/>
  <c r="G35" i="98"/>
  <c r="L35" i="98"/>
  <c r="R35" i="98"/>
  <c r="G67" i="98"/>
  <c r="G100" i="98" s="1"/>
  <c r="L67" i="98"/>
  <c r="L100" i="98" s="1"/>
  <c r="L68" i="98"/>
  <c r="L101" i="98"/>
  <c r="P68" i="98"/>
  <c r="G101" i="98"/>
  <c r="P101" i="98"/>
  <c r="R101" i="98"/>
  <c r="G133" i="98"/>
  <c r="G166" i="98" s="1"/>
  <c r="L133" i="98"/>
  <c r="L166" i="98" s="1"/>
  <c r="L134" i="98"/>
  <c r="L167" i="98"/>
  <c r="P134" i="98"/>
  <c r="G167" i="98"/>
  <c r="P167" i="98"/>
  <c r="R167" i="98"/>
  <c r="G199" i="98"/>
  <c r="G232" i="98" s="1"/>
  <c r="L199" i="98"/>
  <c r="L232" i="98" s="1"/>
  <c r="L200" i="98"/>
  <c r="P200" i="98"/>
  <c r="P233" i="98"/>
  <c r="L233" i="98"/>
  <c r="R233" i="98"/>
  <c r="G265" i="98"/>
  <c r="G298" i="98" s="1"/>
  <c r="L265" i="98"/>
  <c r="L298" i="98" s="1"/>
  <c r="L266" i="98"/>
  <c r="P266" i="98"/>
  <c r="P299" i="98"/>
  <c r="G299" i="98"/>
  <c r="L299" i="98"/>
  <c r="R299" i="98"/>
  <c r="G331" i="98"/>
  <c r="G364" i="98" s="1"/>
  <c r="L331" i="98"/>
  <c r="L364" i="98" s="1"/>
  <c r="L332" i="98"/>
  <c r="L365" i="98"/>
  <c r="P332" i="98"/>
  <c r="G365" i="98"/>
  <c r="P365" i="98"/>
  <c r="R365" i="98"/>
  <c r="G397" i="98"/>
  <c r="G430" i="98" s="1"/>
  <c r="L397" i="98"/>
  <c r="L430" i="98" s="1"/>
  <c r="T397" i="98"/>
  <c r="T430" i="98" s="1"/>
  <c r="L398" i="98"/>
  <c r="P398" i="98"/>
  <c r="G431" i="98"/>
  <c r="L431" i="98"/>
  <c r="P431" i="98"/>
  <c r="R431" i="98"/>
  <c r="G463" i="98"/>
  <c r="G496" i="98" s="1"/>
  <c r="L463" i="98"/>
  <c r="L496" i="98" s="1"/>
  <c r="L464" i="98"/>
  <c r="P464" i="98"/>
  <c r="G497" i="98"/>
  <c r="L497" i="98"/>
  <c r="P497" i="98"/>
  <c r="R497" i="98"/>
  <c r="G529" i="98"/>
  <c r="G562" i="98" s="1"/>
  <c r="L529" i="98"/>
  <c r="L562" i="98" s="1"/>
  <c r="L530" i="98"/>
  <c r="P530" i="98"/>
  <c r="P563" i="98"/>
  <c r="G563" i="98"/>
  <c r="L563" i="98"/>
  <c r="R563" i="98"/>
  <c r="G595" i="98"/>
  <c r="G628" i="98" s="1"/>
  <c r="L595" i="98"/>
  <c r="L628" i="98" s="1"/>
  <c r="L596" i="98"/>
  <c r="L629" i="98"/>
  <c r="P596" i="98"/>
  <c r="G629" i="98"/>
  <c r="P629" i="98"/>
  <c r="R629" i="98"/>
  <c r="G661" i="98"/>
  <c r="G694" i="98" s="1"/>
  <c r="L661" i="98"/>
  <c r="L694" i="98" s="1"/>
  <c r="T661" i="98"/>
  <c r="T694" i="98" s="1"/>
  <c r="L662" i="98"/>
  <c r="P662" i="98"/>
  <c r="G695" i="98"/>
  <c r="L695" i="98"/>
  <c r="P695" i="98"/>
  <c r="R695" i="98"/>
  <c r="G727" i="98"/>
  <c r="G760" i="98" s="1"/>
  <c r="L727" i="98"/>
  <c r="L760" i="98" s="1"/>
  <c r="L728" i="98"/>
  <c r="P728" i="98"/>
  <c r="G761" i="98"/>
  <c r="L761" i="98"/>
  <c r="P761" i="98"/>
  <c r="R761" i="98"/>
  <c r="G793" i="98"/>
  <c r="G826" i="98" s="1"/>
  <c r="L793" i="98"/>
  <c r="L826" i="98" s="1"/>
  <c r="L794" i="98"/>
  <c r="P794" i="98"/>
  <c r="P827" i="98"/>
  <c r="G827" i="98"/>
  <c r="L827" i="98"/>
  <c r="R827" i="98"/>
  <c r="H1" i="97"/>
  <c r="H34" i="97" s="1"/>
  <c r="O1" i="97"/>
  <c r="O34" i="97" s="1"/>
  <c r="AA1" i="97"/>
  <c r="AA34" i="97" s="1"/>
  <c r="O2" i="97"/>
  <c r="O35" i="97"/>
  <c r="U2" i="97"/>
  <c r="H35" i="97"/>
  <c r="U35" i="97"/>
  <c r="X35" i="97"/>
  <c r="H67" i="97"/>
  <c r="H100" i="97" s="1"/>
  <c r="O67" i="97"/>
  <c r="O100" i="97" s="1"/>
  <c r="O68" i="97"/>
  <c r="U68" i="97"/>
  <c r="U101" i="97"/>
  <c r="H101" i="97"/>
  <c r="O101" i="97"/>
  <c r="X101" i="97"/>
  <c r="H133" i="97"/>
  <c r="H166" i="97" s="1"/>
  <c r="O133" i="97"/>
  <c r="O166" i="97" s="1"/>
  <c r="O134" i="97"/>
  <c r="O167" i="97"/>
  <c r="U134" i="97"/>
  <c r="H167" i="97"/>
  <c r="U167" i="97"/>
  <c r="X167" i="97"/>
  <c r="H199" i="97"/>
  <c r="H232" i="97" s="1"/>
  <c r="O199" i="97"/>
  <c r="O232" i="97" s="1"/>
  <c r="O200" i="97"/>
  <c r="U200" i="97"/>
  <c r="H233" i="97"/>
  <c r="O233" i="97"/>
  <c r="U233" i="97"/>
  <c r="X233" i="97"/>
  <c r="H265" i="97"/>
  <c r="H298" i="97" s="1"/>
  <c r="O265" i="97"/>
  <c r="O298" i="97" s="1"/>
  <c r="AA265" i="97"/>
  <c r="AA298" i="97" s="1"/>
  <c r="O266" i="97"/>
  <c r="O299" i="97"/>
  <c r="U266" i="97"/>
  <c r="H299" i="97"/>
  <c r="U299" i="97"/>
  <c r="X299" i="97"/>
  <c r="H331" i="97"/>
  <c r="H364" i="97" s="1"/>
  <c r="O331" i="97"/>
  <c r="O364" i="97" s="1"/>
  <c r="O332" i="97"/>
  <c r="O365" i="97"/>
  <c r="U332" i="97"/>
  <c r="H365" i="97"/>
  <c r="U365" i="97"/>
  <c r="X365" i="97"/>
  <c r="N47" i="95"/>
  <c r="E47" i="95" a="1"/>
  <c r="E47" i="95" s="1"/>
  <c r="N46" i="95"/>
  <c r="E46" i="95"/>
  <c r="E46" i="95" a="1"/>
  <c r="N45" i="95"/>
  <c r="E45" i="95" a="1"/>
  <c r="E45" i="95" s="1"/>
  <c r="N44" i="95"/>
  <c r="E44" i="95" a="1"/>
  <c r="E44" i="95" s="1"/>
  <c r="N43" i="95"/>
  <c r="E43" i="95" a="1"/>
  <c r="E43" i="95" s="1"/>
  <c r="N42" i="95"/>
  <c r="E42" i="95" a="1"/>
  <c r="E42" i="95" s="1"/>
  <c r="N41" i="95"/>
  <c r="E41" i="95" a="1"/>
  <c r="E41" i="95" s="1"/>
  <c r="N40" i="95"/>
  <c r="E40" i="95" a="1"/>
  <c r="E40" i="95"/>
  <c r="E39" i="95" a="1"/>
  <c r="E39" i="95"/>
  <c r="E38" i="95" a="1"/>
  <c r="E38" i="95" s="1"/>
  <c r="N37" i="95"/>
  <c r="E37" i="95" a="1"/>
  <c r="E37" i="95"/>
  <c r="N36" i="95"/>
  <c r="E36" i="95" a="1"/>
  <c r="E36" i="95"/>
  <c r="N35" i="95"/>
  <c r="E35" i="95" a="1"/>
  <c r="E35" i="95" s="1"/>
  <c r="N34" i="95"/>
  <c r="E34" i="95" a="1"/>
  <c r="E34" i="95" s="1"/>
  <c r="N33" i="95"/>
  <c r="E33" i="95" a="1"/>
  <c r="E33" i="95" s="1"/>
  <c r="N32" i="95"/>
  <c r="E32" i="95" a="1"/>
  <c r="E32" i="95" s="1"/>
  <c r="N31" i="95"/>
  <c r="E31" i="95" a="1"/>
  <c r="E31" i="95" s="1"/>
  <c r="N30" i="95"/>
  <c r="E30" i="95" a="1"/>
  <c r="E30" i="95" s="1"/>
  <c r="N27" i="95"/>
  <c r="E27" i="95" a="1"/>
  <c r="E27" i="95" s="1"/>
  <c r="N26" i="95"/>
  <c r="E26" i="95" a="1"/>
  <c r="E26" i="95" s="1"/>
  <c r="N25" i="95"/>
  <c r="E25" i="95" a="1"/>
  <c r="E25" i="95" s="1"/>
  <c r="N24" i="95"/>
  <c r="E24" i="95" a="1"/>
  <c r="E24" i="95" s="1"/>
  <c r="N22" i="95"/>
  <c r="E22" i="95" a="1"/>
  <c r="E22" i="95" s="1"/>
  <c r="N21" i="95"/>
  <c r="E21" i="95" a="1"/>
  <c r="E21" i="95" s="1"/>
  <c r="N20" i="95"/>
  <c r="E20" i="95" a="1"/>
  <c r="E20" i="95" s="1"/>
  <c r="N19" i="95"/>
  <c r="E19" i="95" a="1"/>
  <c r="E19" i="95" s="1"/>
  <c r="N18" i="95"/>
  <c r="E18" i="95" a="1"/>
  <c r="E18" i="95" s="1"/>
  <c r="N17" i="95"/>
  <c r="E17" i="95" a="1"/>
  <c r="E17" i="95" s="1"/>
  <c r="E14" i="95" a="1"/>
  <c r="E14" i="95" s="1"/>
  <c r="N13" i="95"/>
  <c r="E13" i="95" a="1"/>
  <c r="E13" i="95" s="1"/>
  <c r="E12" i="95" a="1"/>
  <c r="E12" i="95" s="1"/>
  <c r="N11" i="95"/>
  <c r="E11" i="95" a="1"/>
  <c r="E11" i="95" s="1"/>
  <c r="N10" i="95"/>
  <c r="E10" i="95"/>
  <c r="E10" i="95" a="1"/>
  <c r="N9" i="95"/>
  <c r="E9" i="95" a="1"/>
  <c r="E9" i="95" s="1"/>
  <c r="N8" i="95"/>
  <c r="E8" i="95" a="1"/>
  <c r="E8" i="95" s="1"/>
  <c r="N7" i="95"/>
  <c r="E7" i="95" a="1"/>
  <c r="E7" i="95" s="1"/>
  <c r="N6" i="95"/>
  <c r="E6" i="95" a="1"/>
  <c r="E6" i="95" s="1"/>
  <c r="N5" i="95"/>
  <c r="E5" i="95" a="1"/>
  <c r="E5" i="95"/>
  <c r="A2" i="95"/>
  <c r="CZ188" i="90"/>
  <c r="CY188" i="90"/>
  <c r="CX188" i="90"/>
  <c r="CW188" i="90"/>
  <c r="CV188" i="90"/>
  <c r="CU188" i="90"/>
  <c r="CZ158" i="90"/>
  <c r="CY158" i="90"/>
  <c r="CX158" i="90"/>
  <c r="CW158" i="90"/>
  <c r="CV158" i="90"/>
  <c r="CU158" i="90"/>
  <c r="CU128" i="90"/>
  <c r="CY128" i="90"/>
  <c r="CX128" i="90"/>
  <c r="CW128" i="90"/>
  <c r="CT128" i="90"/>
  <c r="CU66" i="90"/>
  <c r="CZ66" i="90"/>
  <c r="CY66" i="90"/>
  <c r="CX66" i="90"/>
  <c r="CW66" i="90"/>
  <c r="CV66" i="90"/>
  <c r="CZ36" i="90"/>
  <c r="CY36" i="90"/>
  <c r="CX36" i="90"/>
  <c r="CW36" i="90"/>
  <c r="CV36" i="90"/>
  <c r="CU36" i="90"/>
  <c r="CT6" i="90"/>
  <c r="CY6" i="90"/>
  <c r="CX6" i="90"/>
  <c r="CW6" i="90"/>
  <c r="CV6" i="90"/>
  <c r="CU6" i="90"/>
  <c r="J1435" i="94"/>
  <c r="I1435" i="94"/>
  <c r="H1435" i="94"/>
  <c r="J1426" i="94"/>
  <c r="I1426" i="94"/>
  <c r="H1426" i="94"/>
  <c r="J1409" i="94"/>
  <c r="I1409" i="94"/>
  <c r="H1409" i="94"/>
  <c r="J1382" i="94"/>
  <c r="I1382" i="94"/>
  <c r="H1382" i="94"/>
  <c r="J1356" i="94"/>
  <c r="I1356" i="94"/>
  <c r="H1356" i="94"/>
  <c r="J1347" i="94"/>
  <c r="I1347" i="94"/>
  <c r="H1347" i="94"/>
  <c r="J1330" i="94"/>
  <c r="I1330" i="94"/>
  <c r="H1330" i="94"/>
  <c r="J1303" i="94"/>
  <c r="I1303" i="94"/>
  <c r="H1303" i="94"/>
  <c r="J1276" i="94"/>
  <c r="I1276" i="94"/>
  <c r="H1276" i="94"/>
  <c r="J1267" i="94"/>
  <c r="I1267" i="94"/>
  <c r="H1267" i="94"/>
  <c r="J1250" i="94"/>
  <c r="I1250" i="94"/>
  <c r="H1250" i="94"/>
  <c r="J1223" i="94"/>
  <c r="I1223" i="94"/>
  <c r="H1223" i="94"/>
  <c r="J1197" i="94"/>
  <c r="I1197" i="94"/>
  <c r="H1197" i="94"/>
  <c r="J1188" i="94"/>
  <c r="I1188" i="94"/>
  <c r="H1188" i="94"/>
  <c r="J1171" i="94"/>
  <c r="I1171" i="94"/>
  <c r="H1171" i="94"/>
  <c r="J1144" i="94"/>
  <c r="I1144" i="94"/>
  <c r="H1144" i="94"/>
  <c r="J1117" i="94"/>
  <c r="I1117" i="94"/>
  <c r="H1117" i="94"/>
  <c r="J1108" i="94"/>
  <c r="I1108" i="94"/>
  <c r="H1108" i="94"/>
  <c r="J1091" i="94"/>
  <c r="I1091" i="94"/>
  <c r="H1091" i="94"/>
  <c r="J1064" i="94"/>
  <c r="I1064" i="94"/>
  <c r="H1064" i="94"/>
  <c r="J1038" i="94"/>
  <c r="I1038" i="94"/>
  <c r="H1038" i="94"/>
  <c r="J1029" i="94"/>
  <c r="I1029" i="94"/>
  <c r="H1029" i="94"/>
  <c r="J1012" i="94"/>
  <c r="I1012" i="94"/>
  <c r="H1012" i="94"/>
  <c r="J985" i="94"/>
  <c r="I985" i="94"/>
  <c r="H985" i="94"/>
  <c r="J958" i="94"/>
  <c r="I958" i="94"/>
  <c r="H958" i="94"/>
  <c r="J949" i="94"/>
  <c r="I949" i="94"/>
  <c r="H949" i="94"/>
  <c r="J932" i="94"/>
  <c r="I932" i="94"/>
  <c r="H932" i="94"/>
  <c r="J905" i="94"/>
  <c r="I905" i="94"/>
  <c r="H905" i="94"/>
  <c r="J879" i="94"/>
  <c r="I879" i="94"/>
  <c r="H879" i="94"/>
  <c r="J870" i="94"/>
  <c r="I870" i="94"/>
  <c r="H870" i="94"/>
  <c r="J853" i="94"/>
  <c r="I853" i="94"/>
  <c r="H853" i="94"/>
  <c r="J826" i="94"/>
  <c r="I826" i="94"/>
  <c r="H826" i="94"/>
  <c r="J799" i="94"/>
  <c r="I799" i="94"/>
  <c r="H799" i="94"/>
  <c r="J790" i="94"/>
  <c r="I790" i="94"/>
  <c r="H790" i="94"/>
  <c r="J773" i="94"/>
  <c r="I773" i="94"/>
  <c r="H773" i="94"/>
  <c r="J746" i="94"/>
  <c r="I746" i="94"/>
  <c r="H746" i="94"/>
  <c r="J720" i="94"/>
  <c r="I720" i="94"/>
  <c r="H720" i="94"/>
  <c r="J711" i="94"/>
  <c r="I711" i="94"/>
  <c r="H711" i="94"/>
  <c r="J694" i="94"/>
  <c r="I694" i="94"/>
  <c r="H694" i="94"/>
  <c r="J667" i="94"/>
  <c r="I667" i="94"/>
  <c r="H667" i="94"/>
  <c r="J640" i="94"/>
  <c r="I640" i="94"/>
  <c r="H640" i="94"/>
  <c r="J631" i="94"/>
  <c r="I631" i="94"/>
  <c r="H631" i="94"/>
  <c r="J614" i="94"/>
  <c r="I614" i="94"/>
  <c r="H614" i="94"/>
  <c r="J587" i="94"/>
  <c r="I587" i="94"/>
  <c r="H587" i="94"/>
  <c r="J561" i="94"/>
  <c r="I561" i="94"/>
  <c r="H561" i="94"/>
  <c r="J552" i="94"/>
  <c r="I552" i="94"/>
  <c r="H552" i="94"/>
  <c r="J535" i="94"/>
  <c r="I535" i="94"/>
  <c r="H535" i="94"/>
  <c r="J508" i="94"/>
  <c r="I508" i="94"/>
  <c r="H508" i="94"/>
  <c r="J481" i="94"/>
  <c r="I481" i="94"/>
  <c r="H481" i="94"/>
  <c r="J472" i="94"/>
  <c r="I472" i="94"/>
  <c r="H472" i="94"/>
  <c r="J455" i="94"/>
  <c r="I455" i="94"/>
  <c r="H455" i="94"/>
  <c r="J428" i="94"/>
  <c r="I428" i="94"/>
  <c r="H428" i="94"/>
  <c r="J402" i="94"/>
  <c r="I402" i="94"/>
  <c r="H402" i="94"/>
  <c r="J393" i="94"/>
  <c r="I393" i="94"/>
  <c r="H393" i="94"/>
  <c r="J376" i="94"/>
  <c r="I376" i="94"/>
  <c r="H376" i="94"/>
  <c r="J349" i="94"/>
  <c r="I349" i="94"/>
  <c r="H349" i="94"/>
  <c r="J322" i="94"/>
  <c r="I322" i="94"/>
  <c r="H322" i="94"/>
  <c r="J313" i="94"/>
  <c r="I313" i="94"/>
  <c r="H313" i="94"/>
  <c r="J296" i="94"/>
  <c r="I296" i="94"/>
  <c r="H296" i="94"/>
  <c r="J269" i="94"/>
  <c r="I269" i="94"/>
  <c r="H269" i="94"/>
  <c r="J243" i="94"/>
  <c r="I243" i="94"/>
  <c r="H243" i="94"/>
  <c r="J234" i="94"/>
  <c r="I234" i="94"/>
  <c r="H234" i="94"/>
  <c r="J217" i="94"/>
  <c r="I217" i="94"/>
  <c r="H217" i="94"/>
  <c r="J190" i="94"/>
  <c r="I190" i="94"/>
  <c r="H190" i="94"/>
  <c r="J163" i="94"/>
  <c r="I163" i="94"/>
  <c r="H163" i="94"/>
  <c r="J154" i="94"/>
  <c r="I154" i="94"/>
  <c r="H154" i="94"/>
  <c r="J137" i="94"/>
  <c r="I137" i="94"/>
  <c r="H137" i="94"/>
  <c r="J110" i="94"/>
  <c r="I110" i="94"/>
  <c r="H110" i="94"/>
  <c r="J84" i="94"/>
  <c r="I84" i="94"/>
  <c r="H84" i="94"/>
  <c r="J75" i="94"/>
  <c r="I75" i="94"/>
  <c r="H75" i="94"/>
  <c r="J58" i="94"/>
  <c r="I58" i="94"/>
  <c r="H58" i="94"/>
  <c r="J31" i="94"/>
  <c r="I31" i="94"/>
  <c r="H31" i="94"/>
  <c r="Q464" i="90"/>
  <c r="Q463" i="90"/>
  <c r="Q462" i="90"/>
  <c r="Q461" i="90"/>
  <c r="Q460" i="90"/>
  <c r="Q459" i="90"/>
  <c r="Q458" i="90"/>
  <c r="Q457" i="90"/>
  <c r="Q453" i="90"/>
  <c r="Q452" i="90"/>
  <c r="Q451" i="90"/>
  <c r="Q450" i="90"/>
  <c r="Q449" i="90"/>
  <c r="Q448" i="90"/>
  <c r="Q447" i="90"/>
  <c r="Q446" i="90"/>
  <c r="Q442" i="90"/>
  <c r="Q441" i="90"/>
  <c r="Q440" i="90"/>
  <c r="Q439" i="90"/>
  <c r="Q438" i="90"/>
  <c r="Q437" i="90"/>
  <c r="Q436" i="90"/>
  <c r="Q435" i="90"/>
  <c r="Q431" i="90"/>
  <c r="Q430" i="90"/>
  <c r="Q429" i="90"/>
  <c r="Q428" i="90"/>
  <c r="Q427" i="90"/>
  <c r="Q426" i="90"/>
  <c r="Q425" i="90"/>
  <c r="Q424" i="90"/>
  <c r="N345" i="90"/>
  <c r="N344" i="90"/>
  <c r="N343" i="90"/>
  <c r="N342" i="90"/>
  <c r="N341" i="90"/>
  <c r="N340" i="90"/>
  <c r="N330" i="90"/>
  <c r="N329" i="90"/>
  <c r="N328" i="90"/>
  <c r="N327" i="90"/>
  <c r="N326" i="90"/>
  <c r="N325" i="90"/>
  <c r="N316" i="90"/>
  <c r="N315" i="90"/>
  <c r="N314" i="90"/>
  <c r="N313" i="90"/>
  <c r="N312" i="90"/>
  <c r="N290" i="90"/>
  <c r="N289" i="90"/>
  <c r="N288" i="90"/>
  <c r="N287" i="90"/>
  <c r="N286" i="90"/>
  <c r="N285" i="90"/>
  <c r="N275" i="90"/>
  <c r="N274" i="90"/>
  <c r="N273" i="90"/>
  <c r="N272" i="90"/>
  <c r="N271" i="90"/>
  <c r="N270" i="90"/>
  <c r="N261" i="90"/>
  <c r="N260" i="90"/>
  <c r="N259" i="90"/>
  <c r="N258" i="90"/>
  <c r="N257" i="90"/>
  <c r="N352" i="90"/>
  <c r="N351" i="90"/>
  <c r="N350" i="90"/>
  <c r="N349" i="90"/>
  <c r="N348" i="90"/>
  <c r="N347" i="90"/>
  <c r="N337" i="90"/>
  <c r="N336" i="90"/>
  <c r="N335" i="90"/>
  <c r="N334" i="90"/>
  <c r="N333" i="90"/>
  <c r="N332" i="90"/>
  <c r="N322" i="90"/>
  <c r="N321" i="90"/>
  <c r="N320" i="90"/>
  <c r="N319" i="90"/>
  <c r="N318" i="90"/>
  <c r="N297" i="90"/>
  <c r="N296" i="90"/>
  <c r="N295" i="90"/>
  <c r="N294" i="90"/>
  <c r="N293" i="90"/>
  <c r="N292" i="90"/>
  <c r="N282" i="90"/>
  <c r="N281" i="90"/>
  <c r="N280" i="90"/>
  <c r="N279" i="90"/>
  <c r="N278" i="90"/>
  <c r="N277" i="90"/>
  <c r="N267" i="90"/>
  <c r="N266" i="90"/>
  <c r="N265" i="90"/>
  <c r="N264" i="90"/>
  <c r="N263" i="90"/>
  <c r="Q401" i="90"/>
  <c r="Q397" i="90"/>
  <c r="Q396" i="90"/>
  <c r="Q395" i="90"/>
  <c r="Q394" i="90"/>
  <c r="Q393" i="90"/>
  <c r="Q392" i="90"/>
  <c r="Q391" i="90"/>
  <c r="Q390" i="90"/>
  <c r="Q403" i="90"/>
  <c r="Q405" i="90"/>
  <c r="Q406" i="90"/>
  <c r="Q407" i="90"/>
  <c r="Q408" i="90"/>
  <c r="Q404" i="90"/>
  <c r="Q402" i="90"/>
  <c r="Q381" i="90"/>
  <c r="Q382" i="90"/>
  <c r="Q383" i="90"/>
  <c r="Q384" i="90"/>
  <c r="Q385" i="90"/>
  <c r="Q386" i="90"/>
  <c r="Q380" i="90"/>
  <c r="Q370" i="90"/>
  <c r="Q371" i="90"/>
  <c r="Q372" i="90"/>
  <c r="Q373" i="90"/>
  <c r="Q374" i="90"/>
  <c r="N468" i="90" a="1"/>
  <c r="N468" i="90" s="1"/>
  <c r="O468" i="90" s="1" a="1"/>
  <c r="O468" i="90" s="1"/>
  <c r="C1357" i="94"/>
  <c r="B1357" i="94" s="1"/>
  <c r="Q369" i="90"/>
  <c r="Q375" i="90"/>
  <c r="A1" i="94"/>
  <c r="A7" i="52"/>
  <c r="F7" i="52"/>
  <c r="G7" i="52"/>
  <c r="F8" i="52"/>
  <c r="G8" i="52"/>
  <c r="F9" i="52"/>
  <c r="G9" i="52"/>
  <c r="F10" i="52"/>
  <c r="G10" i="52"/>
  <c r="F11" i="52"/>
  <c r="G11" i="52"/>
  <c r="F12" i="52"/>
  <c r="G12" i="52"/>
  <c r="F13" i="52"/>
  <c r="G13" i="52"/>
  <c r="F14" i="52"/>
  <c r="G14" i="52"/>
  <c r="F15" i="52"/>
  <c r="G15" i="52"/>
  <c r="F16" i="52"/>
  <c r="G16" i="52"/>
  <c r="F17" i="52"/>
  <c r="G17" i="52"/>
  <c r="F18" i="52"/>
  <c r="G18" i="52"/>
  <c r="F19" i="52"/>
  <c r="G19" i="52"/>
  <c r="F20" i="52"/>
  <c r="G20" i="52"/>
  <c r="F21" i="52"/>
  <c r="G21" i="52"/>
  <c r="F22" i="52"/>
  <c r="G22" i="52"/>
  <c r="F23" i="52"/>
  <c r="G23" i="52"/>
  <c r="F24" i="52"/>
  <c r="G24" i="52"/>
  <c r="F25" i="52"/>
  <c r="G25" i="52"/>
  <c r="F26" i="52"/>
  <c r="G26" i="52"/>
  <c r="F27" i="52"/>
  <c r="G27" i="52"/>
  <c r="F28" i="52"/>
  <c r="G28" i="52"/>
  <c r="F29" i="52"/>
  <c r="G29" i="52"/>
  <c r="F30" i="52"/>
  <c r="G30" i="52"/>
  <c r="F31" i="52"/>
  <c r="G31" i="52"/>
  <c r="F32" i="52"/>
  <c r="G32" i="52"/>
  <c r="F33" i="52"/>
  <c r="G33" i="52"/>
  <c r="F34" i="52"/>
  <c r="G34" i="52"/>
  <c r="F35" i="52"/>
  <c r="G35" i="52"/>
  <c r="F36" i="52"/>
  <c r="G36" i="52"/>
  <c r="F37" i="52"/>
  <c r="G37" i="52"/>
  <c r="F38" i="52"/>
  <c r="G38" i="52"/>
  <c r="F39" i="52"/>
  <c r="G39" i="52"/>
  <c r="F40" i="52"/>
  <c r="G40" i="52"/>
  <c r="F41" i="52"/>
  <c r="G41" i="52"/>
  <c r="F42" i="52"/>
  <c r="G42" i="52"/>
  <c r="F43" i="52"/>
  <c r="G43" i="52"/>
  <c r="F44" i="52"/>
  <c r="G44" i="52"/>
  <c r="F45" i="52"/>
  <c r="G45" i="52"/>
  <c r="F46" i="52"/>
  <c r="G46" i="52"/>
  <c r="F47" i="52"/>
  <c r="G47" i="52"/>
  <c r="F48" i="52"/>
  <c r="G48" i="52"/>
  <c r="F49" i="52"/>
  <c r="G49" i="52"/>
  <c r="F50" i="52"/>
  <c r="G50" i="52"/>
  <c r="F51" i="52"/>
  <c r="G51" i="52"/>
  <c r="F52" i="52"/>
  <c r="G52" i="52"/>
  <c r="F53" i="52"/>
  <c r="G53" i="52"/>
  <c r="F54" i="52"/>
  <c r="G54" i="52"/>
  <c r="F55" i="52"/>
  <c r="G55" i="52"/>
  <c r="F56" i="52"/>
  <c r="G56" i="52"/>
  <c r="F57" i="52"/>
  <c r="G57" i="52"/>
  <c r="F58" i="52"/>
  <c r="G58" i="52"/>
  <c r="F59" i="52"/>
  <c r="G59" i="52"/>
  <c r="F60" i="52"/>
  <c r="G60" i="52"/>
  <c r="F61" i="52"/>
  <c r="G61" i="52"/>
  <c r="F62" i="52"/>
  <c r="G62" i="52"/>
  <c r="F63" i="52"/>
  <c r="G63" i="52"/>
  <c r="F64" i="52"/>
  <c r="G64" i="52"/>
  <c r="F65" i="52"/>
  <c r="G65" i="52"/>
  <c r="F66" i="52"/>
  <c r="G66" i="52"/>
  <c r="F67" i="52"/>
  <c r="G67" i="52"/>
  <c r="F68" i="52"/>
  <c r="G68" i="52"/>
  <c r="F69" i="52"/>
  <c r="G69" i="52"/>
  <c r="F70" i="52"/>
  <c r="G70" i="52"/>
  <c r="F71" i="52"/>
  <c r="G71" i="52"/>
  <c r="F72" i="52"/>
  <c r="G72" i="52"/>
  <c r="F73" i="52"/>
  <c r="G73" i="52"/>
  <c r="F74" i="52"/>
  <c r="G74" i="52"/>
  <c r="F75" i="52"/>
  <c r="G75" i="52"/>
  <c r="F76" i="52"/>
  <c r="G76" i="52"/>
  <c r="F77" i="52"/>
  <c r="G77" i="52"/>
  <c r="F78" i="52"/>
  <c r="G78" i="52"/>
  <c r="F79" i="52"/>
  <c r="G79" i="52"/>
  <c r="F80" i="52"/>
  <c r="G80" i="52"/>
  <c r="F81" i="52"/>
  <c r="G81" i="52"/>
  <c r="F82" i="52"/>
  <c r="G82" i="52"/>
  <c r="F83" i="52"/>
  <c r="G83" i="52"/>
  <c r="F84" i="52"/>
  <c r="G84" i="52"/>
  <c r="F85" i="52"/>
  <c r="G85" i="52"/>
  <c r="F86" i="52"/>
  <c r="G86" i="52"/>
  <c r="F87" i="52"/>
  <c r="G87" i="52"/>
  <c r="F88" i="52"/>
  <c r="G88" i="52"/>
  <c r="F89" i="52"/>
  <c r="G89" i="52"/>
  <c r="F90" i="52"/>
  <c r="G90" i="52"/>
  <c r="F91" i="52"/>
  <c r="G91" i="52"/>
  <c r="F92" i="52"/>
  <c r="G92" i="52"/>
  <c r="F93" i="52"/>
  <c r="G93" i="52"/>
  <c r="F94" i="52"/>
  <c r="G94" i="52"/>
  <c r="F95" i="52"/>
  <c r="G95" i="52"/>
  <c r="F96" i="52"/>
  <c r="G96" i="52"/>
  <c r="F97" i="52"/>
  <c r="G97" i="52"/>
  <c r="F98" i="52"/>
  <c r="G98" i="52"/>
  <c r="F99" i="52"/>
  <c r="G99" i="52"/>
  <c r="F100" i="52"/>
  <c r="G100" i="52"/>
  <c r="F101" i="52"/>
  <c r="G101" i="52"/>
  <c r="F102" i="52"/>
  <c r="G102" i="52"/>
  <c r="F103" i="52"/>
  <c r="G103" i="52"/>
  <c r="F104" i="52"/>
  <c r="G104" i="52"/>
  <c r="F105" i="52"/>
  <c r="G105" i="52"/>
  <c r="F106" i="52"/>
  <c r="G106" i="52"/>
  <c r="F107" i="52"/>
  <c r="G107" i="52"/>
  <c r="F108" i="52"/>
  <c r="G108" i="52"/>
  <c r="F109" i="52"/>
  <c r="G109" i="52"/>
  <c r="F110" i="52"/>
  <c r="G110" i="52"/>
  <c r="F111" i="52"/>
  <c r="G111" i="52"/>
  <c r="F112" i="52"/>
  <c r="G112" i="52"/>
  <c r="F113" i="52"/>
  <c r="G113" i="52"/>
  <c r="F114" i="52"/>
  <c r="G114" i="52"/>
  <c r="F115" i="52"/>
  <c r="G115" i="52"/>
  <c r="F116" i="52"/>
  <c r="G116" i="52"/>
  <c r="F117" i="52"/>
  <c r="G117" i="52"/>
  <c r="F118" i="52"/>
  <c r="G118" i="52"/>
  <c r="F119" i="52"/>
  <c r="G119" i="52"/>
  <c r="F120" i="52"/>
  <c r="G120" i="52"/>
  <c r="F121" i="52"/>
  <c r="G121" i="52"/>
  <c r="F122" i="52"/>
  <c r="G122" i="52"/>
  <c r="F123" i="52"/>
  <c r="G123" i="52"/>
  <c r="F124" i="52"/>
  <c r="G124" i="52"/>
  <c r="F125" i="52"/>
  <c r="G125" i="52"/>
  <c r="F126" i="52"/>
  <c r="G126" i="52"/>
  <c r="F127" i="52"/>
  <c r="G127" i="52"/>
  <c r="F128" i="52"/>
  <c r="G128" i="52"/>
  <c r="F129" i="52"/>
  <c r="G129" i="52"/>
  <c r="F130" i="52"/>
  <c r="G130" i="52"/>
  <c r="F131" i="52"/>
  <c r="G131" i="52"/>
  <c r="F132" i="52"/>
  <c r="G132" i="52"/>
  <c r="F133" i="52"/>
  <c r="G133" i="52"/>
  <c r="F134" i="52"/>
  <c r="G134" i="52"/>
  <c r="F135" i="52"/>
  <c r="G135" i="52"/>
  <c r="F136" i="52"/>
  <c r="G136" i="52"/>
  <c r="F137" i="52"/>
  <c r="G137" i="52"/>
  <c r="F138" i="52"/>
  <c r="G138" i="52"/>
  <c r="F139" i="52"/>
  <c r="G139" i="52"/>
  <c r="F140" i="52"/>
  <c r="G140" i="52"/>
  <c r="F141" i="52"/>
  <c r="G141" i="52"/>
  <c r="F142" i="52"/>
  <c r="G142" i="52"/>
  <c r="F143" i="52"/>
  <c r="G143" i="52"/>
  <c r="F144" i="52"/>
  <c r="G144" i="52"/>
  <c r="F145" i="52"/>
  <c r="G145" i="52"/>
  <c r="F146" i="52"/>
  <c r="G146" i="52"/>
  <c r="F147" i="52"/>
  <c r="G147" i="52"/>
  <c r="F148" i="52"/>
  <c r="G148" i="52"/>
  <c r="F149" i="52"/>
  <c r="G149" i="52"/>
  <c r="F150" i="52"/>
  <c r="G150" i="52"/>
  <c r="F151" i="52"/>
  <c r="G151" i="52"/>
  <c r="F152" i="52"/>
  <c r="G152" i="52"/>
  <c r="F153" i="52"/>
  <c r="G153" i="52"/>
  <c r="F154" i="52"/>
  <c r="G154" i="52"/>
  <c r="F155" i="52"/>
  <c r="G155" i="52"/>
  <c r="F156" i="52"/>
  <c r="G156" i="52"/>
  <c r="F157" i="52"/>
  <c r="G157" i="52"/>
  <c r="F158" i="52"/>
  <c r="G158" i="52"/>
  <c r="F159" i="52"/>
  <c r="G159" i="52"/>
  <c r="F160" i="52"/>
  <c r="G160" i="52"/>
  <c r="F161" i="52"/>
  <c r="G161" i="52"/>
  <c r="F162" i="52"/>
  <c r="G162" i="52"/>
  <c r="F163" i="52"/>
  <c r="G163" i="52"/>
  <c r="F164" i="52"/>
  <c r="G164" i="52"/>
  <c r="F165" i="52"/>
  <c r="G165" i="52"/>
  <c r="F166" i="52"/>
  <c r="G166" i="52"/>
  <c r="F167" i="52"/>
  <c r="G167" i="52"/>
  <c r="F168" i="52"/>
  <c r="G168" i="52"/>
  <c r="F169" i="52"/>
  <c r="G169" i="52"/>
  <c r="F170" i="52"/>
  <c r="G170" i="52"/>
  <c r="F171" i="52"/>
  <c r="G171" i="52"/>
  <c r="F172" i="52"/>
  <c r="G172" i="52"/>
  <c r="F173" i="52"/>
  <c r="G173" i="52"/>
  <c r="F174" i="52"/>
  <c r="G174" i="52"/>
  <c r="F175" i="52"/>
  <c r="G175" i="52"/>
  <c r="F176" i="52"/>
  <c r="G176" i="52"/>
  <c r="F177" i="52"/>
  <c r="G177" i="52"/>
  <c r="F178" i="52"/>
  <c r="G178" i="52"/>
  <c r="F179" i="52"/>
  <c r="G179" i="52"/>
  <c r="F180" i="52"/>
  <c r="G180" i="52"/>
  <c r="F181" i="52"/>
  <c r="G181" i="52"/>
  <c r="F182" i="52"/>
  <c r="G182" i="52"/>
  <c r="F183" i="52"/>
  <c r="G183" i="52"/>
  <c r="F184" i="52"/>
  <c r="G184" i="52"/>
  <c r="F185" i="52"/>
  <c r="G185" i="52"/>
  <c r="F186" i="52"/>
  <c r="G186" i="52"/>
  <c r="F187" i="52"/>
  <c r="G187" i="52"/>
  <c r="F188" i="52"/>
  <c r="G188" i="52"/>
  <c r="F189" i="52"/>
  <c r="G189" i="52"/>
  <c r="F190" i="52"/>
  <c r="G190" i="52"/>
  <c r="F191" i="52"/>
  <c r="G191" i="52"/>
  <c r="F192" i="52"/>
  <c r="G192" i="52"/>
  <c r="F193" i="52"/>
  <c r="G193" i="52"/>
  <c r="F194" i="52"/>
  <c r="G194" i="52"/>
  <c r="F195" i="52"/>
  <c r="G195" i="52"/>
  <c r="F196" i="52"/>
  <c r="G196" i="52"/>
  <c r="F197" i="52"/>
  <c r="G197" i="52"/>
  <c r="F198" i="52"/>
  <c r="G198" i="52"/>
  <c r="F199" i="52"/>
  <c r="G199" i="52"/>
  <c r="F200" i="52"/>
  <c r="G200" i="52"/>
  <c r="F201" i="52"/>
  <c r="G201" i="52"/>
  <c r="F202" i="52"/>
  <c r="G202" i="52"/>
  <c r="F203" i="52"/>
  <c r="G203" i="52"/>
  <c r="F204" i="52"/>
  <c r="G204" i="52"/>
  <c r="F205" i="52"/>
  <c r="G205" i="52"/>
  <c r="F206" i="52"/>
  <c r="G206" i="52"/>
  <c r="F207" i="52"/>
  <c r="G207" i="52"/>
  <c r="F208" i="52"/>
  <c r="G208" i="52"/>
  <c r="F209" i="52"/>
  <c r="G209" i="52"/>
  <c r="F210" i="52"/>
  <c r="G210" i="52"/>
  <c r="F211" i="52"/>
  <c r="G211" i="52"/>
  <c r="F212" i="52"/>
  <c r="G212" i="52"/>
  <c r="F213" i="52"/>
  <c r="G213" i="52"/>
  <c r="F214" i="52"/>
  <c r="G214" i="52"/>
  <c r="F215" i="52"/>
  <c r="G215" i="52"/>
  <c r="F216" i="52"/>
  <c r="G216" i="52"/>
  <c r="F217" i="52"/>
  <c r="G217" i="52"/>
  <c r="F218" i="52"/>
  <c r="G218" i="52"/>
  <c r="F219" i="52"/>
  <c r="G219" i="52"/>
  <c r="F220" i="52"/>
  <c r="G220" i="52"/>
  <c r="F221" i="52"/>
  <c r="G221" i="52"/>
  <c r="F222" i="52"/>
  <c r="G222" i="52"/>
  <c r="F223" i="52"/>
  <c r="G223" i="52"/>
  <c r="F224" i="52"/>
  <c r="G224" i="52"/>
  <c r="F225" i="52"/>
  <c r="G225" i="52"/>
  <c r="F226" i="52"/>
  <c r="G226" i="52"/>
  <c r="F227" i="52"/>
  <c r="G227" i="52"/>
  <c r="F228" i="52"/>
  <c r="G228" i="52"/>
  <c r="F229" i="52"/>
  <c r="G229" i="52"/>
  <c r="F230" i="52"/>
  <c r="G230" i="52"/>
  <c r="F231" i="52"/>
  <c r="G231" i="52"/>
  <c r="F232" i="52"/>
  <c r="G232" i="52"/>
  <c r="F233" i="52"/>
  <c r="G233" i="52"/>
  <c r="F234" i="52"/>
  <c r="G234" i="52"/>
  <c r="F235" i="52"/>
  <c r="G235" i="52"/>
  <c r="F236" i="52"/>
  <c r="G236" i="52"/>
  <c r="F6" i="52"/>
  <c r="G6" i="52"/>
  <c r="B1427" i="94"/>
  <c r="B1410" i="94"/>
  <c r="B1383" i="94"/>
  <c r="B1348" i="94"/>
  <c r="B1331" i="94"/>
  <c r="B1304" i="94"/>
  <c r="C1435" i="94"/>
  <c r="B1435" i="94" s="1"/>
  <c r="C1434" i="94"/>
  <c r="B1434" i="94" s="1"/>
  <c r="C1433" i="94"/>
  <c r="B1433" i="94" s="1"/>
  <c r="C1432" i="94"/>
  <c r="B1432" i="94"/>
  <c r="C1431" i="94"/>
  <c r="B1431" i="94" s="1"/>
  <c r="C1430" i="94"/>
  <c r="B1430" i="94" s="1"/>
  <c r="C1429" i="94"/>
  <c r="C1428" i="94"/>
  <c r="B1428" i="94" s="1"/>
  <c r="C1426" i="94"/>
  <c r="B1426" i="94" s="1"/>
  <c r="C1425" i="94"/>
  <c r="B1425" i="94"/>
  <c r="C1424" i="94"/>
  <c r="B1424" i="94" s="1"/>
  <c r="C1423" i="94"/>
  <c r="B1423" i="94" s="1"/>
  <c r="C1422" i="94"/>
  <c r="B1422" i="94" s="1"/>
  <c r="C1421" i="94"/>
  <c r="B1421" i="94" s="1"/>
  <c r="C1420" i="94"/>
  <c r="B1420" i="94" s="1"/>
  <c r="C1419" i="94"/>
  <c r="B1419" i="94" s="1"/>
  <c r="C1418" i="94"/>
  <c r="B1418" i="94" s="1"/>
  <c r="C1417" i="94"/>
  <c r="B1417" i="94" s="1"/>
  <c r="C1416" i="94"/>
  <c r="B1416" i="94" s="1"/>
  <c r="C1415" i="94"/>
  <c r="B1415" i="94" s="1"/>
  <c r="C1414" i="94"/>
  <c r="B1414" i="94" s="1"/>
  <c r="C1413" i="94"/>
  <c r="B1413" i="94" s="1"/>
  <c r="C1412" i="94"/>
  <c r="B1412" i="94" s="1"/>
  <c r="C1411" i="94"/>
  <c r="C1409" i="94"/>
  <c r="B1409" i="94" s="1"/>
  <c r="C1408" i="94"/>
  <c r="B1408" i="94"/>
  <c r="C1407" i="94"/>
  <c r="B1407" i="94" s="1"/>
  <c r="C1406" i="94"/>
  <c r="B1406" i="94" s="1"/>
  <c r="C1405" i="94"/>
  <c r="B1405" i="94" s="1"/>
  <c r="C1404" i="94"/>
  <c r="B1404" i="94" s="1"/>
  <c r="C1403" i="94"/>
  <c r="B1403" i="94" s="1"/>
  <c r="C1402" i="94"/>
  <c r="B1402" i="94" s="1"/>
  <c r="C1401" i="94"/>
  <c r="B1401" i="94" s="1"/>
  <c r="C1400" i="94"/>
  <c r="B1400" i="94"/>
  <c r="C1399" i="94"/>
  <c r="B1399" i="94" s="1"/>
  <c r="C1398" i="94"/>
  <c r="B1398" i="94" s="1"/>
  <c r="C1397" i="94"/>
  <c r="B1397" i="94" s="1"/>
  <c r="C1396" i="94"/>
  <c r="B1396" i="94"/>
  <c r="C1395" i="94"/>
  <c r="B1395" i="94" s="1"/>
  <c r="C1394" i="94"/>
  <c r="B1394" i="94" s="1"/>
  <c r="C1393" i="94"/>
  <c r="B1393" i="94" s="1"/>
  <c r="C1392" i="94"/>
  <c r="B1392" i="94"/>
  <c r="C1391" i="94"/>
  <c r="B1391" i="94" s="1"/>
  <c r="C1390" i="94"/>
  <c r="B1390" i="94"/>
  <c r="C1389" i="94"/>
  <c r="B1389" i="94" s="1"/>
  <c r="C1388" i="94"/>
  <c r="B1388" i="94" s="1"/>
  <c r="C1387" i="94"/>
  <c r="B1387" i="94" s="1"/>
  <c r="C1386" i="94"/>
  <c r="B1386" i="94" s="1"/>
  <c r="C1385" i="94"/>
  <c r="B1385" i="94"/>
  <c r="C1384" i="94"/>
  <c r="B1384" i="94"/>
  <c r="C1382" i="94"/>
  <c r="B1382" i="94" s="1"/>
  <c r="C1381" i="94"/>
  <c r="B1381" i="94" s="1"/>
  <c r="C1380" i="94"/>
  <c r="B1380" i="94"/>
  <c r="C1379" i="94"/>
  <c r="B1379" i="94" s="1"/>
  <c r="C1378" i="94"/>
  <c r="B1378" i="94" s="1"/>
  <c r="C1377" i="94"/>
  <c r="B1377" i="94"/>
  <c r="C1376" i="94"/>
  <c r="B1376" i="94" s="1"/>
  <c r="C1375" i="94"/>
  <c r="B1375" i="94"/>
  <c r="C1374" i="94"/>
  <c r="B1374" i="94" s="1"/>
  <c r="C1373" i="94"/>
  <c r="B1373" i="94" s="1"/>
  <c r="C1372" i="94"/>
  <c r="B1372" i="94" s="1"/>
  <c r="C1371" i="94"/>
  <c r="B1371" i="94"/>
  <c r="C1370" i="94"/>
  <c r="B1370" i="94" s="1"/>
  <c r="C1369" i="94"/>
  <c r="B1369" i="94"/>
  <c r="C1368" i="94"/>
  <c r="B1368" i="94"/>
  <c r="C1367" i="94"/>
  <c r="B1367" i="94" s="1"/>
  <c r="C1366" i="94"/>
  <c r="B1366" i="94" s="1"/>
  <c r="C1365" i="94"/>
  <c r="B1365" i="94" s="1"/>
  <c r="C1364" i="94"/>
  <c r="B1364" i="94" s="1"/>
  <c r="C1363" i="94"/>
  <c r="B1363" i="94" s="1"/>
  <c r="C1362" i="94"/>
  <c r="B1362" i="94" s="1"/>
  <c r="C1361" i="94"/>
  <c r="B1361" i="94"/>
  <c r="C1360" i="94"/>
  <c r="B1360" i="94"/>
  <c r="C1359" i="94"/>
  <c r="B1359" i="94"/>
  <c r="C1358" i="94"/>
  <c r="C1356" i="94"/>
  <c r="B1356" i="94"/>
  <c r="C1355" i="94"/>
  <c r="B1355" i="94" s="1"/>
  <c r="C1354" i="94"/>
  <c r="B1354" i="94" s="1"/>
  <c r="C1353" i="94"/>
  <c r="B1353" i="94" s="1"/>
  <c r="C1352" i="94"/>
  <c r="B1352" i="94" s="1"/>
  <c r="C1351" i="94"/>
  <c r="B1351" i="94" s="1"/>
  <c r="C1350" i="94"/>
  <c r="B1350" i="94" s="1"/>
  <c r="C1349" i="94"/>
  <c r="C1347" i="94"/>
  <c r="B1347" i="94" s="1"/>
  <c r="C1346" i="94"/>
  <c r="B1346" i="94" s="1"/>
  <c r="C1345" i="94"/>
  <c r="B1345" i="94" s="1"/>
  <c r="C1344" i="94"/>
  <c r="B1344" i="94" s="1"/>
  <c r="C1343" i="94"/>
  <c r="B1343" i="94" s="1"/>
  <c r="C1342" i="94"/>
  <c r="B1342" i="94" s="1"/>
  <c r="C1341" i="94"/>
  <c r="B1341" i="94" s="1"/>
  <c r="C1340" i="94"/>
  <c r="B1340" i="94"/>
  <c r="C1339" i="94"/>
  <c r="B1339" i="94" s="1"/>
  <c r="C1338" i="94"/>
  <c r="B1338" i="94" s="1"/>
  <c r="C1337" i="94"/>
  <c r="B1337" i="94" s="1"/>
  <c r="C1336" i="94"/>
  <c r="B1336" i="94"/>
  <c r="C1335" i="94"/>
  <c r="B1335" i="94" s="1"/>
  <c r="C1334" i="94"/>
  <c r="B1334" i="94" s="1"/>
  <c r="C1333" i="94"/>
  <c r="B1333" i="94" s="1"/>
  <c r="C1332" i="94"/>
  <c r="C1330" i="94"/>
  <c r="B1330" i="94" s="1"/>
  <c r="C1329" i="94"/>
  <c r="B1329" i="94" s="1"/>
  <c r="C1328" i="94"/>
  <c r="B1328" i="94" s="1"/>
  <c r="C1327" i="94"/>
  <c r="B1327" i="94" s="1"/>
  <c r="C1326" i="94"/>
  <c r="B1326" i="94"/>
  <c r="C1325" i="94"/>
  <c r="B1325" i="94" s="1"/>
  <c r="C1324" i="94"/>
  <c r="B1324" i="94" s="1"/>
  <c r="C1323" i="94"/>
  <c r="B1323" i="94" s="1"/>
  <c r="C1322" i="94"/>
  <c r="B1322" i="94" s="1"/>
  <c r="C1321" i="94"/>
  <c r="B1321" i="94" s="1"/>
  <c r="C1320" i="94"/>
  <c r="B1320" i="94" s="1"/>
  <c r="C1319" i="94"/>
  <c r="B1319" i="94"/>
  <c r="C1318" i="94"/>
  <c r="B1318" i="94"/>
  <c r="C1317" i="94"/>
  <c r="B1317" i="94"/>
  <c r="C1316" i="94"/>
  <c r="B1316" i="94" s="1"/>
  <c r="C1315" i="94"/>
  <c r="B1315" i="94" s="1"/>
  <c r="C1314" i="94"/>
  <c r="B1314" i="94" s="1"/>
  <c r="C1313" i="94"/>
  <c r="B1313" i="94" s="1"/>
  <c r="C1312" i="94"/>
  <c r="B1312" i="94" s="1"/>
  <c r="C1311" i="94"/>
  <c r="B1311" i="94" s="1"/>
  <c r="C1310" i="94"/>
  <c r="B1310" i="94" s="1"/>
  <c r="C1309" i="94"/>
  <c r="B1309" i="94"/>
  <c r="C1308" i="94"/>
  <c r="B1308" i="94" s="1"/>
  <c r="C1307" i="94"/>
  <c r="B1307" i="94" s="1"/>
  <c r="C1306" i="94"/>
  <c r="B1306" i="94" s="1"/>
  <c r="C1305" i="94"/>
  <c r="C1303" i="94"/>
  <c r="B1303" i="94" s="1"/>
  <c r="C1302" i="94"/>
  <c r="B1302" i="94" s="1"/>
  <c r="C1301" i="94"/>
  <c r="B1301" i="94" s="1"/>
  <c r="C1300" i="94"/>
  <c r="B1300" i="94"/>
  <c r="C1299" i="94"/>
  <c r="B1299" i="94" s="1"/>
  <c r="C1298" i="94"/>
  <c r="B1298" i="94" s="1"/>
  <c r="C1297" i="94"/>
  <c r="B1297" i="94" s="1"/>
  <c r="C1296" i="94"/>
  <c r="B1296" i="94" s="1"/>
  <c r="C1295" i="94"/>
  <c r="B1295" i="94" s="1"/>
  <c r="C1294" i="94"/>
  <c r="B1294" i="94" s="1"/>
  <c r="C1293" i="94"/>
  <c r="B1293" i="94" s="1"/>
  <c r="C1292" i="94"/>
  <c r="B1292" i="94"/>
  <c r="C1291" i="94"/>
  <c r="B1291" i="94" s="1"/>
  <c r="C1290" i="94"/>
  <c r="B1290" i="94" s="1"/>
  <c r="C1289" i="94"/>
  <c r="B1289" i="94" s="1"/>
  <c r="C1288" i="94"/>
  <c r="B1288" i="94"/>
  <c r="C1287" i="94"/>
  <c r="B1287" i="94" s="1"/>
  <c r="C1286" i="94"/>
  <c r="B1286" i="94" s="1"/>
  <c r="C1285" i="94"/>
  <c r="B1285" i="94" s="1"/>
  <c r="C1284" i="94"/>
  <c r="B1284" i="94"/>
  <c r="C1283" i="94"/>
  <c r="B1283" i="94" s="1"/>
  <c r="C1282" i="94"/>
  <c r="B1282" i="94" s="1"/>
  <c r="C1281" i="94"/>
  <c r="B1281" i="94" s="1"/>
  <c r="C1280" i="94"/>
  <c r="B1280" i="94" s="1"/>
  <c r="C1279" i="94"/>
  <c r="B1279" i="94"/>
  <c r="C1278" i="94"/>
  <c r="C1276" i="94"/>
  <c r="C1275" i="94"/>
  <c r="C1274" i="94"/>
  <c r="C1273" i="94"/>
  <c r="C1272" i="94"/>
  <c r="C1271" i="94"/>
  <c r="C1270" i="94"/>
  <c r="C1269" i="94"/>
  <c r="B1268" i="94"/>
  <c r="C1267" i="94"/>
  <c r="C1266" i="94"/>
  <c r="C1265" i="94"/>
  <c r="C1264" i="94"/>
  <c r="C1263" i="94"/>
  <c r="C1262" i="94"/>
  <c r="C1261" i="94"/>
  <c r="C1260" i="94"/>
  <c r="C1259" i="94"/>
  <c r="C1258" i="94"/>
  <c r="C1257" i="94"/>
  <c r="C1256" i="94"/>
  <c r="C1255" i="94"/>
  <c r="C1254" i="94"/>
  <c r="C1253" i="94"/>
  <c r="C1252" i="94"/>
  <c r="B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25" i="94"/>
  <c r="B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194" i="94"/>
  <c r="C1193" i="94"/>
  <c r="C1192" i="94"/>
  <c r="C1191" i="94"/>
  <c r="C1190" i="94"/>
  <c r="B1189" i="94"/>
  <c r="C1188" i="94"/>
  <c r="C1187" i="94"/>
  <c r="C1186" i="94"/>
  <c r="C1185" i="94"/>
  <c r="C1184" i="94"/>
  <c r="C1183" i="94"/>
  <c r="C1182" i="94"/>
  <c r="C1181" i="94"/>
  <c r="C1180" i="94"/>
  <c r="C1179" i="94"/>
  <c r="C1178" i="94"/>
  <c r="C1177" i="94"/>
  <c r="C1176" i="94"/>
  <c r="C1175" i="94"/>
  <c r="C1174" i="94"/>
  <c r="C1173" i="94"/>
  <c r="B1172" i="94"/>
  <c r="C1171" i="94"/>
  <c r="C1170" i="94"/>
  <c r="C1169" i="94"/>
  <c r="C1168" i="94"/>
  <c r="C1167" i="94"/>
  <c r="C1166" i="94"/>
  <c r="C1165" i="94"/>
  <c r="C1164" i="94"/>
  <c r="C1163" i="94"/>
  <c r="C1162" i="94"/>
  <c r="C1161" i="94"/>
  <c r="C1160" i="94"/>
  <c r="C1159" i="94"/>
  <c r="C1158" i="94"/>
  <c r="C1157" i="94"/>
  <c r="C1156" i="94"/>
  <c r="C1155" i="94"/>
  <c r="C1154" i="94"/>
  <c r="C1153" i="94"/>
  <c r="C1152" i="94"/>
  <c r="C1151" i="94"/>
  <c r="C1150" i="94"/>
  <c r="C1149" i="94"/>
  <c r="C1148" i="94"/>
  <c r="C1147" i="94"/>
  <c r="C1146" i="94"/>
  <c r="B1145" i="94"/>
  <c r="C1144" i="94"/>
  <c r="C1143" i="94"/>
  <c r="C1142" i="94"/>
  <c r="C1141" i="94"/>
  <c r="C1140" i="94"/>
  <c r="C1139" i="94"/>
  <c r="C1138" i="94"/>
  <c r="C1137" i="94"/>
  <c r="C1136" i="94"/>
  <c r="C1135" i="94"/>
  <c r="C1134" i="94"/>
  <c r="C1133" i="94"/>
  <c r="C1132" i="94"/>
  <c r="C1131" i="94"/>
  <c r="C1130" i="94"/>
  <c r="C1129" i="94"/>
  <c r="C1128" i="94"/>
  <c r="C1127" i="94"/>
  <c r="C1126" i="94"/>
  <c r="C1125" i="94"/>
  <c r="C1124" i="94"/>
  <c r="C1123" i="94"/>
  <c r="C1122" i="94"/>
  <c r="C1121" i="94"/>
  <c r="C1120" i="94"/>
  <c r="C1119" i="94"/>
  <c r="C1117" i="94"/>
  <c r="C1116" i="94"/>
  <c r="C1115" i="94"/>
  <c r="C1114" i="94"/>
  <c r="C1113" i="94"/>
  <c r="C1112" i="94"/>
  <c r="C1111" i="94"/>
  <c r="C1110" i="94"/>
  <c r="B1109" i="94"/>
  <c r="C1108" i="94"/>
  <c r="C1107" i="94"/>
  <c r="C1106" i="94"/>
  <c r="C1105" i="94"/>
  <c r="C1104" i="94"/>
  <c r="C1103" i="94"/>
  <c r="C1102" i="94"/>
  <c r="C1101" i="94"/>
  <c r="C1100" i="94"/>
  <c r="C1099" i="94"/>
  <c r="C1098" i="94"/>
  <c r="C1097" i="94"/>
  <c r="C1096" i="94"/>
  <c r="C1095" i="94"/>
  <c r="C1094" i="94"/>
  <c r="C1093" i="94"/>
  <c r="B1092" i="94"/>
  <c r="C1091" i="94"/>
  <c r="C1090" i="94"/>
  <c r="C1089" i="94"/>
  <c r="C1088" i="94"/>
  <c r="C1087" i="94"/>
  <c r="C1086" i="94"/>
  <c r="C1085" i="94"/>
  <c r="C1084" i="94"/>
  <c r="C1083" i="94"/>
  <c r="C1082" i="94"/>
  <c r="C1081" i="94"/>
  <c r="C1080" i="94"/>
  <c r="C1079" i="94"/>
  <c r="C1078" i="94"/>
  <c r="C1077" i="94"/>
  <c r="C1076" i="94"/>
  <c r="C1075" i="94"/>
  <c r="C1074" i="94"/>
  <c r="C1073" i="94"/>
  <c r="C1072" i="94"/>
  <c r="C1071" i="94"/>
  <c r="C1070" i="94"/>
  <c r="C1069" i="94"/>
  <c r="C1068" i="94"/>
  <c r="C1067" i="94"/>
  <c r="C1066" i="94"/>
  <c r="B1065" i="94"/>
  <c r="C1064" i="94"/>
  <c r="C1063" i="94"/>
  <c r="C1062" i="94"/>
  <c r="C1061" i="94"/>
  <c r="C1060" i="94"/>
  <c r="C1059" i="94"/>
  <c r="C1058" i="94"/>
  <c r="C1057" i="94"/>
  <c r="C1056" i="94"/>
  <c r="C1055" i="94"/>
  <c r="C1054" i="94"/>
  <c r="C1053" i="94"/>
  <c r="C1052" i="94"/>
  <c r="C1051" i="94"/>
  <c r="C1050" i="94"/>
  <c r="C1049" i="94"/>
  <c r="C1048" i="94"/>
  <c r="C1047" i="94"/>
  <c r="C1046" i="94"/>
  <c r="C1045" i="94"/>
  <c r="C1044" i="94"/>
  <c r="C1043" i="94"/>
  <c r="C1042" i="94"/>
  <c r="C1041" i="94"/>
  <c r="C1040" i="94"/>
  <c r="C1039" i="94"/>
  <c r="C1038" i="94"/>
  <c r="C1037" i="94"/>
  <c r="C1036" i="94"/>
  <c r="C1035" i="94"/>
  <c r="C1034" i="94"/>
  <c r="C1033" i="94"/>
  <c r="C1032" i="94"/>
  <c r="C1031" i="94"/>
  <c r="B1030" i="94"/>
  <c r="C1029" i="94"/>
  <c r="C1028" i="94"/>
  <c r="C1027" i="94"/>
  <c r="C1026" i="94"/>
  <c r="C1025" i="94"/>
  <c r="C1024" i="94"/>
  <c r="C1023" i="94"/>
  <c r="C1022" i="94"/>
  <c r="C1021" i="94"/>
  <c r="C1020" i="94"/>
  <c r="C1019" i="94"/>
  <c r="C1018" i="94"/>
  <c r="C1017" i="94"/>
  <c r="C1016" i="94"/>
  <c r="C1015" i="94"/>
  <c r="C1014" i="94"/>
  <c r="B1013" i="94"/>
  <c r="C1012" i="94"/>
  <c r="C1011" i="94"/>
  <c r="C1010" i="94"/>
  <c r="C1009" i="94"/>
  <c r="C1008" i="94"/>
  <c r="C1007" i="94"/>
  <c r="C1006" i="94"/>
  <c r="C1005" i="94"/>
  <c r="C1004" i="94"/>
  <c r="C1003" i="94"/>
  <c r="C1002" i="94"/>
  <c r="C1001" i="94"/>
  <c r="C1000" i="94"/>
  <c r="C999" i="94"/>
  <c r="C998" i="94"/>
  <c r="C997" i="94"/>
  <c r="C996" i="94"/>
  <c r="C995" i="94"/>
  <c r="C994" i="94"/>
  <c r="C993" i="94"/>
  <c r="C992" i="94"/>
  <c r="C991" i="94"/>
  <c r="C990" i="94"/>
  <c r="C989" i="94"/>
  <c r="C988" i="94"/>
  <c r="C987" i="94"/>
  <c r="B986" i="94"/>
  <c r="C985" i="94"/>
  <c r="C984" i="94"/>
  <c r="C983" i="94"/>
  <c r="C982" i="94"/>
  <c r="C981" i="94"/>
  <c r="C980" i="94"/>
  <c r="C979" i="94"/>
  <c r="C978" i="94"/>
  <c r="C977" i="94"/>
  <c r="C976" i="94"/>
  <c r="C975" i="94"/>
  <c r="C974" i="94"/>
  <c r="C973" i="94"/>
  <c r="C972" i="94"/>
  <c r="C971" i="94"/>
  <c r="C970" i="94"/>
  <c r="C969" i="94"/>
  <c r="C968" i="94"/>
  <c r="C967" i="94"/>
  <c r="C966" i="94"/>
  <c r="C965" i="94"/>
  <c r="C964" i="94"/>
  <c r="C963" i="94"/>
  <c r="C962" i="94"/>
  <c r="C961" i="94"/>
  <c r="C960" i="94"/>
  <c r="C958" i="94"/>
  <c r="C957" i="94"/>
  <c r="C956" i="94"/>
  <c r="C955" i="94"/>
  <c r="C954" i="94"/>
  <c r="C953" i="94"/>
  <c r="C952" i="94"/>
  <c r="C951" i="94"/>
  <c r="B950" i="94"/>
  <c r="C949" i="94"/>
  <c r="C948" i="94"/>
  <c r="C947" i="94"/>
  <c r="C946" i="94"/>
  <c r="C945" i="94"/>
  <c r="C944" i="94"/>
  <c r="C943" i="94"/>
  <c r="C942" i="94"/>
  <c r="C941" i="94"/>
  <c r="C940" i="94"/>
  <c r="C939" i="94"/>
  <c r="C938" i="94"/>
  <c r="C937" i="94"/>
  <c r="C936" i="94"/>
  <c r="C935" i="94"/>
  <c r="C934" i="94"/>
  <c r="B933" i="94"/>
  <c r="C932" i="94"/>
  <c r="C931" i="94"/>
  <c r="C930" i="94"/>
  <c r="C929" i="94"/>
  <c r="C928" i="94"/>
  <c r="C927" i="94"/>
  <c r="C926" i="94"/>
  <c r="C925" i="94"/>
  <c r="C924" i="94"/>
  <c r="C923" i="94"/>
  <c r="C922" i="94"/>
  <c r="C921" i="94"/>
  <c r="C920" i="94"/>
  <c r="C919" i="94"/>
  <c r="C918" i="94"/>
  <c r="C917" i="94"/>
  <c r="C916" i="94"/>
  <c r="C915" i="94"/>
  <c r="C914" i="94"/>
  <c r="C913" i="94"/>
  <c r="C912" i="94"/>
  <c r="C911" i="94"/>
  <c r="C910" i="94"/>
  <c r="C909" i="94"/>
  <c r="C908" i="94"/>
  <c r="C907" i="94"/>
  <c r="B906" i="94"/>
  <c r="C905" i="94"/>
  <c r="C904" i="94"/>
  <c r="C903" i="94"/>
  <c r="C902" i="94"/>
  <c r="C901" i="94"/>
  <c r="C900" i="94"/>
  <c r="C899" i="94"/>
  <c r="C898" i="94"/>
  <c r="C897" i="94"/>
  <c r="C896" i="94"/>
  <c r="C895" i="94"/>
  <c r="C894" i="94"/>
  <c r="C893" i="94"/>
  <c r="C892" i="94"/>
  <c r="C891" i="94"/>
  <c r="C890" i="94"/>
  <c r="C889" i="94"/>
  <c r="C888" i="94"/>
  <c r="C887" i="94"/>
  <c r="C886" i="94"/>
  <c r="C885" i="94"/>
  <c r="C884" i="94"/>
  <c r="C883" i="94"/>
  <c r="C882" i="94"/>
  <c r="C881" i="94"/>
  <c r="C880" i="94"/>
  <c r="C879" i="94"/>
  <c r="C878" i="94"/>
  <c r="C877" i="94"/>
  <c r="C876" i="94"/>
  <c r="C875" i="94"/>
  <c r="C874" i="94"/>
  <c r="C873" i="94"/>
  <c r="C872" i="94"/>
  <c r="B871" i="94"/>
  <c r="C870" i="94"/>
  <c r="C869" i="94"/>
  <c r="C868" i="94"/>
  <c r="C867" i="94"/>
  <c r="C866" i="94"/>
  <c r="C865" i="94"/>
  <c r="C864" i="94"/>
  <c r="C863" i="94"/>
  <c r="C862" i="94"/>
  <c r="C861" i="94"/>
  <c r="C860" i="94"/>
  <c r="C859" i="94"/>
  <c r="C858" i="94"/>
  <c r="C857" i="94"/>
  <c r="C856" i="94"/>
  <c r="C855" i="94"/>
  <c r="B854" i="94"/>
  <c r="C853" i="94"/>
  <c r="C852" i="94"/>
  <c r="C851" i="94"/>
  <c r="C850" i="94"/>
  <c r="C849" i="94"/>
  <c r="C848" i="94"/>
  <c r="C847" i="94"/>
  <c r="C846" i="94"/>
  <c r="C845" i="94"/>
  <c r="C844" i="94"/>
  <c r="C843" i="94"/>
  <c r="C842" i="94"/>
  <c r="C841" i="94"/>
  <c r="C840" i="94"/>
  <c r="C839" i="94"/>
  <c r="C838" i="94"/>
  <c r="C837" i="94"/>
  <c r="C836" i="94"/>
  <c r="C835" i="94"/>
  <c r="C834" i="94"/>
  <c r="C833" i="94"/>
  <c r="C832" i="94"/>
  <c r="C831" i="94"/>
  <c r="C830" i="94"/>
  <c r="C829" i="94"/>
  <c r="C828" i="94"/>
  <c r="B827" i="94"/>
  <c r="C826" i="94"/>
  <c r="C825" i="94"/>
  <c r="C824" i="94"/>
  <c r="C823" i="94"/>
  <c r="C822" i="94"/>
  <c r="C821" i="94"/>
  <c r="C820" i="94"/>
  <c r="C819" i="94"/>
  <c r="C818" i="94"/>
  <c r="C817" i="94"/>
  <c r="C816" i="94"/>
  <c r="C815" i="94"/>
  <c r="C814" i="94"/>
  <c r="C813" i="94"/>
  <c r="C812" i="94"/>
  <c r="C811" i="94"/>
  <c r="C810" i="94"/>
  <c r="C809" i="94"/>
  <c r="C808" i="94"/>
  <c r="C807" i="94"/>
  <c r="C806" i="94"/>
  <c r="C805" i="94"/>
  <c r="C804" i="94"/>
  <c r="C803" i="94"/>
  <c r="C802" i="94"/>
  <c r="C801" i="94"/>
  <c r="C799" i="94"/>
  <c r="C798" i="94"/>
  <c r="C797" i="94"/>
  <c r="C796" i="94"/>
  <c r="C795" i="94"/>
  <c r="C794" i="94"/>
  <c r="C793" i="94"/>
  <c r="C792" i="94"/>
  <c r="B791" i="94"/>
  <c r="C790" i="94"/>
  <c r="C789" i="94"/>
  <c r="C788" i="94"/>
  <c r="C787" i="94"/>
  <c r="C786" i="94"/>
  <c r="C785" i="94"/>
  <c r="C784" i="94"/>
  <c r="C783" i="94"/>
  <c r="C782" i="94"/>
  <c r="C781" i="94"/>
  <c r="C780" i="94"/>
  <c r="C779" i="94"/>
  <c r="C778" i="94"/>
  <c r="C777" i="94"/>
  <c r="C776" i="94"/>
  <c r="C775" i="94"/>
  <c r="B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B747" i="94"/>
  <c r="C746" i="94"/>
  <c r="C745" i="94"/>
  <c r="C744" i="94"/>
  <c r="C743" i="94"/>
  <c r="C742" i="94"/>
  <c r="C741" i="94"/>
  <c r="C740" i="94"/>
  <c r="C739" i="94"/>
  <c r="C738" i="94"/>
  <c r="C737" i="94"/>
  <c r="C736" i="94"/>
  <c r="C735" i="94"/>
  <c r="C734" i="94"/>
  <c r="C733" i="94"/>
  <c r="C732" i="94"/>
  <c r="C731" i="94"/>
  <c r="C730" i="94"/>
  <c r="C729" i="94"/>
  <c r="C728" i="94"/>
  <c r="C727" i="94"/>
  <c r="C726" i="94"/>
  <c r="C725" i="94"/>
  <c r="C724" i="94"/>
  <c r="C723" i="94"/>
  <c r="C722" i="94"/>
  <c r="C721" i="94"/>
  <c r="C720" i="94"/>
  <c r="C719" i="94"/>
  <c r="C718" i="94"/>
  <c r="C717" i="94"/>
  <c r="C716" i="94"/>
  <c r="C715" i="94"/>
  <c r="C714" i="94"/>
  <c r="C713" i="94"/>
  <c r="B712" i="94"/>
  <c r="C711" i="94"/>
  <c r="C710" i="94"/>
  <c r="C709" i="94"/>
  <c r="C708" i="94"/>
  <c r="C707" i="94"/>
  <c r="C706" i="94"/>
  <c r="C705" i="94"/>
  <c r="C704" i="94"/>
  <c r="C703" i="94"/>
  <c r="C702" i="94"/>
  <c r="C701" i="94"/>
  <c r="C700" i="94"/>
  <c r="C699" i="94"/>
  <c r="C698" i="94"/>
  <c r="C697" i="94"/>
  <c r="C696" i="94"/>
  <c r="B695" i="94"/>
  <c r="C694" i="94"/>
  <c r="C693" i="94"/>
  <c r="C692" i="94"/>
  <c r="C691" i="94"/>
  <c r="C690" i="94"/>
  <c r="C689" i="94"/>
  <c r="C688" i="94"/>
  <c r="C687" i="94"/>
  <c r="C686" i="94"/>
  <c r="C685" i="94"/>
  <c r="C684" i="94"/>
  <c r="C683" i="94"/>
  <c r="C682" i="94"/>
  <c r="C681" i="94"/>
  <c r="C680" i="94"/>
  <c r="C679" i="94"/>
  <c r="C678" i="94"/>
  <c r="C677" i="94"/>
  <c r="C676" i="94"/>
  <c r="C675" i="94"/>
  <c r="C674" i="94"/>
  <c r="C673" i="94"/>
  <c r="C672" i="94"/>
  <c r="C671" i="94"/>
  <c r="C670" i="94"/>
  <c r="C669" i="94"/>
  <c r="B668" i="94"/>
  <c r="C667" i="94"/>
  <c r="C666" i="94"/>
  <c r="C665" i="94"/>
  <c r="C664" i="94"/>
  <c r="C663" i="94"/>
  <c r="C662" i="94"/>
  <c r="C661" i="94"/>
  <c r="C660" i="94"/>
  <c r="C659" i="94"/>
  <c r="C658" i="94"/>
  <c r="C657" i="94"/>
  <c r="C656" i="94"/>
  <c r="C655" i="94"/>
  <c r="C654" i="94"/>
  <c r="C653" i="94"/>
  <c r="C652" i="94"/>
  <c r="C651" i="94"/>
  <c r="C650" i="94"/>
  <c r="C649" i="94"/>
  <c r="C648" i="94"/>
  <c r="C647" i="94"/>
  <c r="C646" i="94"/>
  <c r="C645" i="94"/>
  <c r="C644" i="94"/>
  <c r="C643" i="94"/>
  <c r="C642" i="94"/>
  <c r="C640" i="94"/>
  <c r="C639" i="94"/>
  <c r="C638" i="94"/>
  <c r="C637" i="94"/>
  <c r="C636" i="94"/>
  <c r="C635" i="94"/>
  <c r="C634" i="94"/>
  <c r="C633" i="94"/>
  <c r="B632" i="94"/>
  <c r="C631" i="94"/>
  <c r="C630" i="94"/>
  <c r="C629" i="94"/>
  <c r="C628" i="94"/>
  <c r="C627" i="94"/>
  <c r="C626" i="94"/>
  <c r="C625" i="94"/>
  <c r="C624" i="94"/>
  <c r="C623" i="94"/>
  <c r="C622" i="94"/>
  <c r="C621" i="94"/>
  <c r="C620" i="94"/>
  <c r="C619" i="94"/>
  <c r="C618" i="94"/>
  <c r="C617" i="94"/>
  <c r="C616" i="94"/>
  <c r="B615" i="94"/>
  <c r="C614" i="94"/>
  <c r="C613" i="94"/>
  <c r="C612" i="94"/>
  <c r="C611" i="94"/>
  <c r="C610" i="94"/>
  <c r="C609" i="94"/>
  <c r="C608" i="94"/>
  <c r="C607" i="94"/>
  <c r="C606" i="94"/>
  <c r="C605" i="94"/>
  <c r="C604" i="94"/>
  <c r="C603" i="94"/>
  <c r="C602" i="94"/>
  <c r="C601" i="94"/>
  <c r="C600" i="94"/>
  <c r="C599" i="94"/>
  <c r="C598" i="94"/>
  <c r="C597" i="94"/>
  <c r="C596" i="94"/>
  <c r="C595" i="94"/>
  <c r="C594" i="94"/>
  <c r="C593" i="94"/>
  <c r="C592" i="94"/>
  <c r="C591" i="94"/>
  <c r="C590" i="94"/>
  <c r="C589" i="94"/>
  <c r="B588" i="94"/>
  <c r="C587" i="94"/>
  <c r="C586" i="94"/>
  <c r="C585" i="94"/>
  <c r="C584" i="94"/>
  <c r="C583" i="94"/>
  <c r="C582" i="94"/>
  <c r="C581" i="94"/>
  <c r="C580" i="94"/>
  <c r="C579" i="94"/>
  <c r="C578" i="94"/>
  <c r="C577" i="94"/>
  <c r="C576" i="94"/>
  <c r="C575" i="94"/>
  <c r="C574" i="94"/>
  <c r="C573" i="94"/>
  <c r="C572" i="94"/>
  <c r="C571" i="94"/>
  <c r="C570" i="94"/>
  <c r="C569" i="94"/>
  <c r="C568" i="94"/>
  <c r="C567" i="94"/>
  <c r="C566" i="94"/>
  <c r="C565" i="94"/>
  <c r="C564" i="94"/>
  <c r="C563" i="94"/>
  <c r="C562" i="94"/>
  <c r="C561" i="94"/>
  <c r="C560" i="94"/>
  <c r="C559" i="94"/>
  <c r="C558" i="94"/>
  <c r="C557" i="94"/>
  <c r="C556" i="94"/>
  <c r="C555" i="94"/>
  <c r="C554" i="94"/>
  <c r="B553" i="94"/>
  <c r="C552" i="94"/>
  <c r="C551" i="94"/>
  <c r="C550" i="94"/>
  <c r="C549" i="94"/>
  <c r="C548" i="94"/>
  <c r="C547" i="94"/>
  <c r="C546" i="94"/>
  <c r="C545" i="94"/>
  <c r="C544" i="94"/>
  <c r="C543" i="94"/>
  <c r="C542" i="94"/>
  <c r="C541" i="94"/>
  <c r="C540" i="94"/>
  <c r="C539" i="94"/>
  <c r="C538" i="94"/>
  <c r="C537" i="94"/>
  <c r="B536" i="94"/>
  <c r="C535" i="94"/>
  <c r="C534" i="94"/>
  <c r="C533" i="94"/>
  <c r="C532" i="94"/>
  <c r="C531" i="94"/>
  <c r="C530" i="94"/>
  <c r="C529" i="94"/>
  <c r="C528" i="94"/>
  <c r="C527" i="94"/>
  <c r="C526" i="94"/>
  <c r="C525" i="94"/>
  <c r="C524" i="94"/>
  <c r="C523" i="94"/>
  <c r="C522" i="94"/>
  <c r="C521" i="94"/>
  <c r="C520" i="94"/>
  <c r="C519" i="94"/>
  <c r="C518" i="94"/>
  <c r="C517" i="94"/>
  <c r="C516" i="94"/>
  <c r="C515" i="94"/>
  <c r="C514" i="94"/>
  <c r="C513" i="94"/>
  <c r="C512" i="94"/>
  <c r="C511" i="94"/>
  <c r="C510" i="94"/>
  <c r="B509" i="94"/>
  <c r="C508" i="94"/>
  <c r="C507" i="94"/>
  <c r="C506" i="94"/>
  <c r="C505" i="94"/>
  <c r="C504" i="94"/>
  <c r="C503" i="94"/>
  <c r="C502" i="94"/>
  <c r="C501" i="94"/>
  <c r="C500" i="94"/>
  <c r="C499" i="94"/>
  <c r="C498" i="94"/>
  <c r="C497" i="94"/>
  <c r="C496" i="94"/>
  <c r="C495" i="94"/>
  <c r="C494" i="94"/>
  <c r="C493" i="94"/>
  <c r="C492" i="94"/>
  <c r="C491" i="94"/>
  <c r="C490" i="94"/>
  <c r="C489" i="94"/>
  <c r="C488" i="94"/>
  <c r="C487" i="94"/>
  <c r="C486" i="94"/>
  <c r="C485" i="94"/>
  <c r="C484" i="94"/>
  <c r="C483" i="94"/>
  <c r="C481" i="94"/>
  <c r="C480" i="94"/>
  <c r="C479" i="94"/>
  <c r="C478" i="94"/>
  <c r="C477" i="94"/>
  <c r="C476" i="94"/>
  <c r="C475" i="94"/>
  <c r="C474" i="94"/>
  <c r="B473" i="94"/>
  <c r="C472" i="94"/>
  <c r="C471" i="94"/>
  <c r="C470" i="94"/>
  <c r="C469" i="94"/>
  <c r="C468" i="94"/>
  <c r="C467" i="94"/>
  <c r="C466" i="94"/>
  <c r="C465" i="94"/>
  <c r="C464" i="94"/>
  <c r="C463" i="94"/>
  <c r="C462" i="94"/>
  <c r="C461" i="94"/>
  <c r="C460" i="94"/>
  <c r="C459" i="94"/>
  <c r="C458" i="94"/>
  <c r="C457" i="94"/>
  <c r="B456" i="94"/>
  <c r="C455" i="94"/>
  <c r="C454" i="94"/>
  <c r="C453" i="94"/>
  <c r="C452" i="94"/>
  <c r="C451" i="94"/>
  <c r="C450" i="94"/>
  <c r="C449" i="94"/>
  <c r="C448" i="94"/>
  <c r="C447" i="94"/>
  <c r="C446" i="94"/>
  <c r="C445" i="94"/>
  <c r="C444" i="94"/>
  <c r="C443" i="94"/>
  <c r="C442" i="94"/>
  <c r="C441" i="94"/>
  <c r="C440" i="94"/>
  <c r="C439" i="94"/>
  <c r="C438" i="94"/>
  <c r="C437" i="94"/>
  <c r="C436" i="94"/>
  <c r="C435" i="94"/>
  <c r="C434" i="94"/>
  <c r="C433" i="94"/>
  <c r="C432" i="94"/>
  <c r="C431" i="94"/>
  <c r="C430" i="94"/>
  <c r="B429" i="94"/>
  <c r="C428" i="94"/>
  <c r="C427" i="94"/>
  <c r="C426" i="94"/>
  <c r="C425" i="94"/>
  <c r="C424" i="94"/>
  <c r="C423" i="94"/>
  <c r="C422" i="94"/>
  <c r="C421" i="94"/>
  <c r="C420" i="94"/>
  <c r="C419" i="94"/>
  <c r="C418" i="94"/>
  <c r="C417" i="94"/>
  <c r="C416" i="94"/>
  <c r="C415" i="94"/>
  <c r="C414" i="94"/>
  <c r="C413" i="94"/>
  <c r="C412" i="94"/>
  <c r="C411" i="94"/>
  <c r="C410" i="94"/>
  <c r="C409" i="94"/>
  <c r="C408" i="94"/>
  <c r="C407" i="94"/>
  <c r="C406" i="94"/>
  <c r="C405" i="94"/>
  <c r="C404" i="94"/>
  <c r="C403" i="94"/>
  <c r="C402" i="94"/>
  <c r="C401" i="94"/>
  <c r="C400" i="94"/>
  <c r="C399" i="94"/>
  <c r="C398" i="94"/>
  <c r="C397" i="94"/>
  <c r="C396" i="94"/>
  <c r="C395" i="94"/>
  <c r="B394" i="94"/>
  <c r="C393" i="94"/>
  <c r="C392" i="94"/>
  <c r="C391" i="94"/>
  <c r="C390" i="94"/>
  <c r="C389" i="94"/>
  <c r="C388" i="94"/>
  <c r="C387" i="94"/>
  <c r="C386" i="94"/>
  <c r="C385" i="94"/>
  <c r="C384" i="94"/>
  <c r="C383" i="94"/>
  <c r="C382" i="94"/>
  <c r="C381" i="94"/>
  <c r="C380" i="94"/>
  <c r="C379" i="94"/>
  <c r="C378" i="94"/>
  <c r="B377" i="94"/>
  <c r="C376" i="94"/>
  <c r="C375" i="94"/>
  <c r="C374" i="94"/>
  <c r="C373" i="94"/>
  <c r="C372" i="94"/>
  <c r="C371" i="94"/>
  <c r="C370" i="94"/>
  <c r="C369" i="94"/>
  <c r="C368" i="94"/>
  <c r="C367" i="94"/>
  <c r="C366" i="94"/>
  <c r="C365" i="94"/>
  <c r="C364" i="94"/>
  <c r="C363" i="94"/>
  <c r="C362" i="94"/>
  <c r="C361" i="94"/>
  <c r="C360" i="94"/>
  <c r="C359" i="94"/>
  <c r="C358" i="94"/>
  <c r="C357" i="94"/>
  <c r="C356" i="94"/>
  <c r="C355" i="94"/>
  <c r="C354" i="94"/>
  <c r="C353" i="94"/>
  <c r="C352" i="94"/>
  <c r="C351" i="94"/>
  <c r="B350" i="94"/>
  <c r="C349" i="94"/>
  <c r="C348" i="94"/>
  <c r="C347" i="94"/>
  <c r="C346" i="94"/>
  <c r="C345" i="94"/>
  <c r="C344" i="94"/>
  <c r="C343" i="94"/>
  <c r="C342" i="94"/>
  <c r="C341" i="94"/>
  <c r="C340" i="94"/>
  <c r="C339" i="94"/>
  <c r="C338" i="94"/>
  <c r="C337" i="94"/>
  <c r="C336" i="94"/>
  <c r="C335" i="94"/>
  <c r="C334" i="94"/>
  <c r="C333" i="94"/>
  <c r="C332" i="94"/>
  <c r="C331" i="94"/>
  <c r="C330" i="94"/>
  <c r="C329" i="94"/>
  <c r="C328" i="94"/>
  <c r="C327" i="94"/>
  <c r="C326" i="94"/>
  <c r="C325" i="94"/>
  <c r="C324" i="94"/>
  <c r="C322" i="94"/>
  <c r="C321" i="94"/>
  <c r="C320" i="94"/>
  <c r="C319" i="94"/>
  <c r="C318" i="94"/>
  <c r="C317" i="94"/>
  <c r="C316" i="94"/>
  <c r="C315" i="94"/>
  <c r="B314" i="94"/>
  <c r="C313" i="94"/>
  <c r="C312" i="94"/>
  <c r="C311" i="94"/>
  <c r="C310" i="94"/>
  <c r="C309" i="94"/>
  <c r="C308" i="94"/>
  <c r="C307" i="94"/>
  <c r="C306" i="94"/>
  <c r="C305" i="94"/>
  <c r="C304" i="94"/>
  <c r="C303" i="94"/>
  <c r="C302" i="94"/>
  <c r="C301" i="94"/>
  <c r="C300" i="94"/>
  <c r="C299" i="94"/>
  <c r="C298" i="94"/>
  <c r="B297" i="94"/>
  <c r="C296" i="94"/>
  <c r="C295" i="94"/>
  <c r="C294" i="94"/>
  <c r="C293" i="94"/>
  <c r="C292" i="94"/>
  <c r="C291" i="94"/>
  <c r="C290" i="94"/>
  <c r="C289" i="94"/>
  <c r="C288" i="94"/>
  <c r="C287" i="94"/>
  <c r="C286" i="94"/>
  <c r="C285" i="94"/>
  <c r="C284" i="94"/>
  <c r="C283" i="94"/>
  <c r="C282" i="94"/>
  <c r="C281" i="94"/>
  <c r="C280" i="94"/>
  <c r="C279" i="94"/>
  <c r="C278" i="94"/>
  <c r="C277" i="94"/>
  <c r="C276" i="94"/>
  <c r="C275" i="94"/>
  <c r="C274" i="94"/>
  <c r="C273" i="94"/>
  <c r="C272" i="94"/>
  <c r="C271" i="94"/>
  <c r="B270" i="94"/>
  <c r="C269" i="94"/>
  <c r="C268" i="94"/>
  <c r="C267" i="94"/>
  <c r="C266" i="94"/>
  <c r="C265" i="94"/>
  <c r="C264" i="94"/>
  <c r="C263" i="94"/>
  <c r="C262" i="94"/>
  <c r="C261" i="94"/>
  <c r="C260" i="94"/>
  <c r="C259" i="94"/>
  <c r="C258" i="94"/>
  <c r="C257" i="94"/>
  <c r="C256" i="94"/>
  <c r="C255" i="94"/>
  <c r="C254" i="94"/>
  <c r="C253" i="94"/>
  <c r="C252" i="94"/>
  <c r="C251" i="94"/>
  <c r="C250" i="94"/>
  <c r="C249" i="94"/>
  <c r="C248" i="94"/>
  <c r="C247" i="94"/>
  <c r="C246" i="94"/>
  <c r="C245" i="94"/>
  <c r="C244" i="94"/>
  <c r="C243" i="94"/>
  <c r="C242" i="94"/>
  <c r="C241" i="94"/>
  <c r="C240" i="94"/>
  <c r="C239" i="94"/>
  <c r="C238" i="94"/>
  <c r="C237" i="94"/>
  <c r="C236" i="94"/>
  <c r="B235" i="94"/>
  <c r="C234" i="94"/>
  <c r="C233" i="94"/>
  <c r="C232" i="94"/>
  <c r="C231" i="94"/>
  <c r="C230" i="94"/>
  <c r="C229" i="94"/>
  <c r="C228" i="94"/>
  <c r="C227" i="94"/>
  <c r="C226" i="94"/>
  <c r="C225" i="94"/>
  <c r="C224" i="94"/>
  <c r="C223" i="94"/>
  <c r="C222" i="94"/>
  <c r="C221" i="94"/>
  <c r="C220" i="94"/>
  <c r="C219" i="94"/>
  <c r="B218" i="94"/>
  <c r="C217" i="94"/>
  <c r="C216" i="94"/>
  <c r="C215" i="94"/>
  <c r="C214" i="94"/>
  <c r="C213" i="94"/>
  <c r="C212" i="94"/>
  <c r="C211" i="94"/>
  <c r="C210" i="94"/>
  <c r="C209" i="94"/>
  <c r="C208" i="94"/>
  <c r="C207" i="94"/>
  <c r="C206" i="94"/>
  <c r="C205" i="94"/>
  <c r="C204" i="94"/>
  <c r="C203" i="94"/>
  <c r="C202" i="94"/>
  <c r="C201" i="94"/>
  <c r="C200" i="94"/>
  <c r="C199" i="94"/>
  <c r="C198" i="94"/>
  <c r="C197" i="94"/>
  <c r="C196" i="94"/>
  <c r="C195" i="94"/>
  <c r="C194" i="94"/>
  <c r="C193" i="94"/>
  <c r="C192" i="94"/>
  <c r="B191" i="94"/>
  <c r="C190" i="94"/>
  <c r="C189" i="94"/>
  <c r="C188" i="94"/>
  <c r="C187" i="94"/>
  <c r="C186" i="94"/>
  <c r="C185" i="94"/>
  <c r="C184" i="94"/>
  <c r="C183" i="94"/>
  <c r="C182" i="94"/>
  <c r="C181" i="94"/>
  <c r="C180" i="94"/>
  <c r="C179" i="94"/>
  <c r="C178" i="94"/>
  <c r="C177" i="94"/>
  <c r="C176" i="94"/>
  <c r="C175" i="94"/>
  <c r="C174" i="94"/>
  <c r="C173" i="94"/>
  <c r="C172" i="94"/>
  <c r="C171" i="94"/>
  <c r="C170" i="94"/>
  <c r="C169" i="94"/>
  <c r="C168" i="94"/>
  <c r="C167" i="94"/>
  <c r="C166" i="94"/>
  <c r="C165" i="94"/>
  <c r="C163" i="94"/>
  <c r="C162" i="94"/>
  <c r="C161" i="94"/>
  <c r="C160" i="94"/>
  <c r="C159" i="94"/>
  <c r="C158" i="94"/>
  <c r="C157" i="94"/>
  <c r="C156" i="94"/>
  <c r="B155" i="94"/>
  <c r="C154" i="94"/>
  <c r="C153" i="94"/>
  <c r="C152" i="94"/>
  <c r="C151" i="94"/>
  <c r="C150" i="94"/>
  <c r="C149" i="94"/>
  <c r="C148" i="94"/>
  <c r="C147" i="94"/>
  <c r="C146" i="94"/>
  <c r="C145" i="94"/>
  <c r="C144" i="94"/>
  <c r="C143" i="94"/>
  <c r="C142" i="94"/>
  <c r="C141" i="94"/>
  <c r="C140" i="94"/>
  <c r="C139" i="94"/>
  <c r="B138" i="94"/>
  <c r="C137" i="94"/>
  <c r="C136" i="94"/>
  <c r="C135" i="94"/>
  <c r="C134" i="94"/>
  <c r="C133" i="94"/>
  <c r="C132" i="94"/>
  <c r="C131" i="94"/>
  <c r="C130" i="94"/>
  <c r="C129" i="94"/>
  <c r="C128" i="94"/>
  <c r="C127" i="94"/>
  <c r="C126" i="94"/>
  <c r="C125" i="94"/>
  <c r="C124" i="94"/>
  <c r="C123" i="94"/>
  <c r="C122" i="94"/>
  <c r="C121" i="94"/>
  <c r="C120" i="94"/>
  <c r="C119" i="94"/>
  <c r="C118" i="94"/>
  <c r="C117" i="94"/>
  <c r="C116" i="94"/>
  <c r="C115" i="94"/>
  <c r="C114" i="94"/>
  <c r="C113" i="94"/>
  <c r="C112" i="94"/>
  <c r="B111" i="94"/>
  <c r="C110" i="94"/>
  <c r="C109" i="94"/>
  <c r="C108" i="94"/>
  <c r="C107" i="94"/>
  <c r="C106" i="94"/>
  <c r="C105" i="94"/>
  <c r="C104" i="94"/>
  <c r="C103" i="94"/>
  <c r="C102" i="94"/>
  <c r="C101" i="94"/>
  <c r="C100" i="94"/>
  <c r="C99" i="94"/>
  <c r="C98" i="94"/>
  <c r="C97" i="94"/>
  <c r="C96" i="94"/>
  <c r="C95" i="94"/>
  <c r="C94" i="94"/>
  <c r="C93" i="94"/>
  <c r="C92" i="94"/>
  <c r="C91" i="94"/>
  <c r="C90" i="94"/>
  <c r="C89" i="94"/>
  <c r="C88" i="94"/>
  <c r="C87" i="94"/>
  <c r="C86" i="94"/>
  <c r="C85" i="94"/>
  <c r="C84" i="94"/>
  <c r="C83" i="94"/>
  <c r="C82" i="94"/>
  <c r="C81" i="94"/>
  <c r="C80" i="94"/>
  <c r="C79" i="94"/>
  <c r="C78" i="94"/>
  <c r="C77" i="94"/>
  <c r="B76" i="94"/>
  <c r="C75" i="94"/>
  <c r="C74" i="94"/>
  <c r="C73" i="94"/>
  <c r="C72" i="94"/>
  <c r="C71" i="94"/>
  <c r="C70" i="94"/>
  <c r="C69" i="94"/>
  <c r="C68" i="94"/>
  <c r="C67" i="94"/>
  <c r="C66" i="94"/>
  <c r="C65" i="94"/>
  <c r="C64" i="94"/>
  <c r="C63" i="94"/>
  <c r="C62" i="94"/>
  <c r="C61" i="94"/>
  <c r="C60" i="94"/>
  <c r="B59" i="94"/>
  <c r="C58" i="94"/>
  <c r="C57" i="94"/>
  <c r="C56" i="94"/>
  <c r="C55" i="94"/>
  <c r="C54" i="94"/>
  <c r="C53" i="94"/>
  <c r="C52" i="94"/>
  <c r="C51" i="94"/>
  <c r="C50" i="94"/>
  <c r="C49" i="94"/>
  <c r="C48" i="94"/>
  <c r="C47" i="94"/>
  <c r="C46" i="94"/>
  <c r="C45" i="94"/>
  <c r="C44" i="94"/>
  <c r="C43" i="94"/>
  <c r="C42" i="94"/>
  <c r="C41" i="94"/>
  <c r="C40" i="94"/>
  <c r="C39" i="94"/>
  <c r="C38" i="94"/>
  <c r="C37" i="94"/>
  <c r="C36" i="94"/>
  <c r="C35" i="94"/>
  <c r="C34" i="94"/>
  <c r="C33" i="94"/>
  <c r="B32" i="94"/>
  <c r="C31" i="94"/>
  <c r="C30" i="94"/>
  <c r="C29" i="94"/>
  <c r="C28" i="94"/>
  <c r="C27" i="94"/>
  <c r="C26" i="94"/>
  <c r="C25" i="94"/>
  <c r="C24" i="94"/>
  <c r="C23" i="94"/>
  <c r="C22" i="94"/>
  <c r="C21" i="94"/>
  <c r="C20" i="94"/>
  <c r="C19" i="94"/>
  <c r="C18" i="94"/>
  <c r="C17" i="94"/>
  <c r="C16" i="94"/>
  <c r="C15" i="94"/>
  <c r="C14" i="94"/>
  <c r="C13" i="94"/>
  <c r="C12" i="94"/>
  <c r="C11" i="94"/>
  <c r="C10" i="94"/>
  <c r="C9" i="94"/>
  <c r="C8" i="94"/>
  <c r="C7" i="94"/>
  <c r="C6" i="94"/>
  <c r="C3" i="52"/>
  <c r="A1" i="52" s="1"/>
  <c r="B80" i="52"/>
  <c r="B160" i="52"/>
  <c r="B176" i="52"/>
  <c r="B180" i="52"/>
  <c r="B184" i="52"/>
  <c r="B188" i="52"/>
  <c r="B192" i="52"/>
  <c r="B196" i="52"/>
  <c r="B200" i="52"/>
  <c r="B204" i="52"/>
  <c r="B208" i="52"/>
  <c r="B212" i="52"/>
  <c r="B216" i="52"/>
  <c r="B220" i="52"/>
  <c r="B224" i="52"/>
  <c r="B228" i="52"/>
  <c r="B232" i="52"/>
  <c r="B236" i="52"/>
  <c r="F3" i="52"/>
  <c r="A3" i="52"/>
  <c r="A1" i="81"/>
  <c r="T595" i="99" s="1"/>
  <c r="T628" i="99" s="1"/>
  <c r="J666" i="93" a="1"/>
  <c r="J666" i="93" s="1"/>
  <c r="J665" i="93" a="1"/>
  <c r="J665" i="93" s="1"/>
  <c r="J664" i="93" a="1"/>
  <c r="J664" i="93"/>
  <c r="J663" i="93" a="1"/>
  <c r="J663" i="93" s="1"/>
  <c r="J662" i="93" a="1"/>
  <c r="J662" i="93" s="1"/>
  <c r="J661" i="93" a="1"/>
  <c r="J661" i="93" s="1"/>
  <c r="J660" i="93" a="1"/>
  <c r="J660" i="93" s="1"/>
  <c r="J659" i="93" a="1"/>
  <c r="J659" i="93"/>
  <c r="J657" i="93" a="1"/>
  <c r="J657" i="93" s="1"/>
  <c r="J656" i="93" a="1"/>
  <c r="J656" i="93" s="1"/>
  <c r="J655" i="93" a="1"/>
  <c r="J655" i="93" s="1"/>
  <c r="J654" i="93" a="1"/>
  <c r="J654" i="93" s="1"/>
  <c r="J653" i="93" a="1"/>
  <c r="J653" i="93" s="1"/>
  <c r="J652" i="93" a="1"/>
  <c r="J652" i="93" s="1"/>
  <c r="J651" i="93" a="1"/>
  <c r="J651" i="93" s="1"/>
  <c r="J650" i="93" a="1"/>
  <c r="J650" i="93" s="1"/>
  <c r="J648" i="93" a="1"/>
  <c r="J648" i="93" s="1"/>
  <c r="J647" i="93" a="1"/>
  <c r="J647" i="93" s="1"/>
  <c r="J646" i="93" a="1"/>
  <c r="J646" i="93" s="1"/>
  <c r="J645" i="93" a="1"/>
  <c r="J645" i="93" s="1"/>
  <c r="J644" i="93" a="1"/>
  <c r="J644" i="93" s="1"/>
  <c r="J643" i="93" a="1"/>
  <c r="J643" i="93" s="1"/>
  <c r="J642" i="93" a="1"/>
  <c r="J642" i="93" s="1"/>
  <c r="J641" i="93" a="1"/>
  <c r="J641" i="93" s="1"/>
  <c r="J639" i="93" a="1"/>
  <c r="J639" i="93" s="1"/>
  <c r="J638" i="93" a="1"/>
  <c r="J638" i="93" s="1"/>
  <c r="J637" i="93" a="1"/>
  <c r="J637" i="93" s="1"/>
  <c r="J636" i="93" a="1"/>
  <c r="J636" i="93" s="1"/>
  <c r="J635" i="93" a="1"/>
  <c r="J635" i="93" s="1"/>
  <c r="J634" i="93" a="1"/>
  <c r="J634" i="93" s="1"/>
  <c r="J633" i="93" a="1"/>
  <c r="J633" i="93" s="1"/>
  <c r="J632" i="93" a="1"/>
  <c r="J632" i="93" s="1"/>
  <c r="J630" i="93" a="1"/>
  <c r="J630" i="93" s="1"/>
  <c r="J629" i="93" a="1"/>
  <c r="J629" i="93" s="1"/>
  <c r="J628" i="93" a="1"/>
  <c r="J628" i="93" s="1"/>
  <c r="J627" i="93" a="1"/>
  <c r="J627" i="93" s="1"/>
  <c r="J626" i="93" a="1"/>
  <c r="J626" i="93" s="1"/>
  <c r="J625" i="93" a="1"/>
  <c r="J625" i="93" s="1"/>
  <c r="J624" i="93" a="1"/>
  <c r="J624" i="93" s="1"/>
  <c r="J623" i="93" a="1"/>
  <c r="J623" i="93" s="1"/>
  <c r="J621" i="93" a="1"/>
  <c r="J621" i="93" s="1"/>
  <c r="J620" i="93" a="1"/>
  <c r="J620" i="93" s="1"/>
  <c r="J619" i="93" a="1"/>
  <c r="J619" i="93" s="1"/>
  <c r="J618" i="93" a="1"/>
  <c r="J618" i="93" s="1"/>
  <c r="J617" i="93" a="1"/>
  <c r="J617" i="93" s="1"/>
  <c r="J616" i="93" a="1"/>
  <c r="J616" i="93" s="1"/>
  <c r="J615" i="93" a="1"/>
  <c r="J615" i="93" s="1"/>
  <c r="J614" i="93" a="1"/>
  <c r="J614" i="93" s="1"/>
  <c r="J612" i="93" a="1"/>
  <c r="J612" i="93" s="1"/>
  <c r="J611" i="93" a="1"/>
  <c r="J611" i="93" s="1"/>
  <c r="J610" i="93" a="1"/>
  <c r="J610" i="93" s="1"/>
  <c r="J609" i="93" a="1"/>
  <c r="J609" i="93" s="1"/>
  <c r="J608" i="93" a="1"/>
  <c r="J608" i="93" s="1"/>
  <c r="J607" i="93" a="1"/>
  <c r="J607" i="93" s="1"/>
  <c r="J606" i="93" a="1"/>
  <c r="J606" i="93" s="1"/>
  <c r="J605" i="93" a="1"/>
  <c r="J605" i="93" s="1"/>
  <c r="J603" i="93" a="1"/>
  <c r="J603" i="93" s="1"/>
  <c r="J602" i="93" a="1"/>
  <c r="J602" i="93" s="1"/>
  <c r="J601" i="93" a="1"/>
  <c r="J601" i="93" s="1"/>
  <c r="J600" i="93" a="1"/>
  <c r="J600" i="93" s="1"/>
  <c r="J599" i="93" a="1"/>
  <c r="J599" i="93" s="1"/>
  <c r="J598" i="93" a="1"/>
  <c r="J598" i="93" s="1"/>
  <c r="J597" i="93" a="1"/>
  <c r="J597" i="93" s="1"/>
  <c r="J596" i="93" a="1"/>
  <c r="J596" i="93" s="1"/>
  <c r="J594" i="93" a="1"/>
  <c r="J594" i="93" s="1"/>
  <c r="J593" i="93" a="1"/>
  <c r="J593" i="93" s="1"/>
  <c r="J592" i="93" a="1"/>
  <c r="J592" i="93" s="1"/>
  <c r="J591" i="93" a="1"/>
  <c r="J591" i="93" s="1"/>
  <c r="J590" i="93" a="1"/>
  <c r="J590" i="93" s="1"/>
  <c r="J589" i="93" a="1"/>
  <c r="J589" i="93" s="1"/>
  <c r="J588" i="93" a="1"/>
  <c r="J588" i="93" s="1"/>
  <c r="J587" i="93" a="1"/>
  <c r="J587" i="93" s="1"/>
  <c r="J585" i="93" a="1"/>
  <c r="J585" i="93" s="1"/>
  <c r="J584" i="93" a="1"/>
  <c r="J584" i="93" s="1"/>
  <c r="J583" i="93" a="1"/>
  <c r="J583" i="93" s="1"/>
  <c r="J582" i="93" a="1"/>
  <c r="J582" i="93" s="1"/>
  <c r="J581" i="93" a="1"/>
  <c r="J581" i="93" s="1"/>
  <c r="J580" i="93" a="1"/>
  <c r="J580" i="93" s="1"/>
  <c r="J579" i="93" a="1"/>
  <c r="J579" i="93" s="1"/>
  <c r="J578" i="93" a="1"/>
  <c r="J578" i="93" s="1"/>
  <c r="J576" i="93" a="1"/>
  <c r="J576" i="93" s="1"/>
  <c r="J575" i="93" a="1"/>
  <c r="J575" i="93" s="1"/>
  <c r="J574" i="93" a="1"/>
  <c r="J574" i="93" s="1"/>
  <c r="J573" i="93" a="1"/>
  <c r="J573" i="93" s="1"/>
  <c r="J572" i="93" a="1"/>
  <c r="J572" i="93" s="1"/>
  <c r="J571" i="93" a="1"/>
  <c r="J571" i="93" s="1"/>
  <c r="J570" i="93" a="1"/>
  <c r="J570" i="93" s="1"/>
  <c r="J569" i="93" a="1"/>
  <c r="J569" i="93" s="1"/>
  <c r="J561" i="93" a="1"/>
  <c r="J561" i="93" s="1"/>
  <c r="J562" i="93" a="1"/>
  <c r="J562" i="93" s="1"/>
  <c r="J563" i="93" a="1"/>
  <c r="J563" i="93" s="1"/>
  <c r="J564" i="93" a="1"/>
  <c r="J564" i="93" s="1"/>
  <c r="J565" i="93" a="1"/>
  <c r="J565" i="93" s="1"/>
  <c r="J566" i="93" a="1"/>
  <c r="J566" i="93" s="1"/>
  <c r="J567" i="93" a="1"/>
  <c r="J567" i="93" s="1"/>
  <c r="J560" i="93" a="1"/>
  <c r="J560" i="93" s="1"/>
  <c r="J549" i="93" a="1"/>
  <c r="J549" i="93" s="1"/>
  <c r="J548" i="93" a="1"/>
  <c r="J548" i="93" s="1"/>
  <c r="J547" i="93" a="1"/>
  <c r="J547" i="93" s="1"/>
  <c r="J546" i="93" a="1"/>
  <c r="J546" i="93" s="1"/>
  <c r="J545" i="93" a="1"/>
  <c r="J545" i="93" s="1"/>
  <c r="J544" i="93" a="1"/>
  <c r="J544" i="93" s="1"/>
  <c r="J543" i="93" a="1"/>
  <c r="J543" i="93" s="1"/>
  <c r="J542" i="93" a="1"/>
  <c r="J542" i="93" s="1"/>
  <c r="J534" i="93" a="1"/>
  <c r="J534" i="93" s="1"/>
  <c r="J535" i="93" a="1"/>
  <c r="J535" i="93" s="1"/>
  <c r="J536" i="93" a="1"/>
  <c r="J536" i="93" s="1"/>
  <c r="J537" i="93" a="1"/>
  <c r="J537" i="93" s="1"/>
  <c r="J538" i="93" a="1"/>
  <c r="J538" i="93" s="1"/>
  <c r="J539" i="93" a="1"/>
  <c r="J539" i="93" s="1"/>
  <c r="J540" i="93" a="1"/>
  <c r="J540" i="93" s="1"/>
  <c r="J533" i="93" a="1"/>
  <c r="J533" i="93" s="1"/>
  <c r="J531" i="93" a="1"/>
  <c r="J531" i="93" s="1"/>
  <c r="J530" i="93" a="1"/>
  <c r="J530" i="93" s="1"/>
  <c r="J529" i="93" a="1"/>
  <c r="J529" i="93" s="1"/>
  <c r="J528" i="93" a="1"/>
  <c r="J528" i="93" s="1"/>
  <c r="J527" i="93" a="1"/>
  <c r="J527" i="93" s="1"/>
  <c r="J526" i="93" a="1"/>
  <c r="J526" i="93" s="1"/>
  <c r="J525" i="93" a="1"/>
  <c r="J525" i="93" s="1"/>
  <c r="J524" i="93" a="1"/>
  <c r="J524" i="93" s="1"/>
  <c r="J522" i="93" a="1"/>
  <c r="J522" i="93" s="1"/>
  <c r="J521" i="93" a="1"/>
  <c r="J521" i="93" s="1"/>
  <c r="J520" i="93" a="1"/>
  <c r="J520" i="93" s="1"/>
  <c r="J519" i="93" a="1"/>
  <c r="J519" i="93" s="1"/>
  <c r="J518" i="93" a="1"/>
  <c r="J518" i="93" s="1"/>
  <c r="J517" i="93" a="1"/>
  <c r="J517" i="93" s="1"/>
  <c r="J516" i="93" a="1"/>
  <c r="J516" i="93" s="1"/>
  <c r="J515" i="93" a="1"/>
  <c r="J515" i="93" s="1"/>
  <c r="J513" i="93" a="1"/>
  <c r="J513" i="93" s="1"/>
  <c r="J512" i="93" a="1"/>
  <c r="J512" i="93" s="1"/>
  <c r="J511" i="93" a="1"/>
  <c r="J511" i="93" s="1"/>
  <c r="J510" i="93" a="1"/>
  <c r="J510" i="93" s="1"/>
  <c r="J509" i="93" a="1"/>
  <c r="J509" i="93" s="1"/>
  <c r="J508" i="93" a="1"/>
  <c r="J508" i="93" s="1"/>
  <c r="J507" i="93" a="1"/>
  <c r="J507" i="93" s="1"/>
  <c r="J506" i="93" a="1"/>
  <c r="J506" i="93" s="1"/>
  <c r="J504" i="93" a="1"/>
  <c r="J504" i="93" s="1"/>
  <c r="J503" i="93" a="1"/>
  <c r="J503" i="93" s="1"/>
  <c r="J502" i="93" a="1"/>
  <c r="J502" i="93" s="1"/>
  <c r="J501" i="93" a="1"/>
  <c r="J501" i="93" s="1"/>
  <c r="J500" i="93" a="1"/>
  <c r="J500" i="93" s="1"/>
  <c r="J499" i="93" a="1"/>
  <c r="J499" i="93" s="1"/>
  <c r="J498" i="93" a="1"/>
  <c r="J498" i="93" s="1"/>
  <c r="J497" i="93" a="1"/>
  <c r="J497" i="93" s="1"/>
  <c r="J495" i="93" a="1"/>
  <c r="J495" i="93" s="1"/>
  <c r="J494" i="93" a="1"/>
  <c r="J494" i="93" s="1"/>
  <c r="J493" i="93" a="1"/>
  <c r="J493" i="93" s="1"/>
  <c r="J492" i="93" a="1"/>
  <c r="J492" i="93" s="1"/>
  <c r="J491" i="93" a="1"/>
  <c r="J491" i="93" s="1"/>
  <c r="J490" i="93" a="1"/>
  <c r="J490" i="93" s="1"/>
  <c r="J489" i="93" a="1"/>
  <c r="J489" i="93" s="1"/>
  <c r="J488" i="93" a="1"/>
  <c r="J488" i="93" s="1"/>
  <c r="J486" i="93" a="1"/>
  <c r="J486" i="93" s="1"/>
  <c r="J485" i="93" a="1"/>
  <c r="J485" i="93" s="1"/>
  <c r="J484" i="93" a="1"/>
  <c r="J484" i="93" s="1"/>
  <c r="J483" i="93" a="1"/>
  <c r="J483" i="93" s="1"/>
  <c r="J482" i="93" a="1"/>
  <c r="J482" i="93" s="1"/>
  <c r="J481" i="93" a="1"/>
  <c r="J481" i="93" s="1"/>
  <c r="J480" i="93" a="1"/>
  <c r="J480" i="93" s="1"/>
  <c r="J479" i="93" a="1"/>
  <c r="J479" i="93" s="1"/>
  <c r="J477" i="93" a="1"/>
  <c r="J477" i="93" s="1"/>
  <c r="J476" i="93" a="1"/>
  <c r="J476" i="93" s="1"/>
  <c r="J475" i="93" a="1"/>
  <c r="J475" i="93" s="1"/>
  <c r="J474" i="93" a="1"/>
  <c r="J474" i="93" s="1"/>
  <c r="J473" i="93" a="1"/>
  <c r="J473" i="93" s="1"/>
  <c r="J472" i="93" a="1"/>
  <c r="J472" i="93" s="1"/>
  <c r="J471" i="93" a="1"/>
  <c r="J471" i="93" s="1"/>
  <c r="J470" i="93" a="1"/>
  <c r="J470" i="93" s="1"/>
  <c r="J468" i="93" a="1"/>
  <c r="J468" i="93" s="1"/>
  <c r="J467" i="93" a="1"/>
  <c r="J467" i="93" s="1"/>
  <c r="J466" i="93" a="1"/>
  <c r="J466" i="93" s="1"/>
  <c r="J465" i="93" a="1"/>
  <c r="J465" i="93" s="1"/>
  <c r="J464" i="93" a="1"/>
  <c r="J464" i="93" s="1"/>
  <c r="J463" i="93" a="1"/>
  <c r="J463" i="93" s="1"/>
  <c r="J462" i="93" a="1"/>
  <c r="J462" i="93" s="1"/>
  <c r="J461" i="93" a="1"/>
  <c r="J461" i="93" s="1"/>
  <c r="J459" i="93" a="1"/>
  <c r="J459" i="93" s="1"/>
  <c r="J458" i="93" a="1"/>
  <c r="J458" i="93" s="1"/>
  <c r="J457" i="93" a="1"/>
  <c r="J457" i="93" s="1"/>
  <c r="J456" i="93" a="1"/>
  <c r="J456" i="93" s="1"/>
  <c r="J455" i="93" a="1"/>
  <c r="J455" i="93" s="1"/>
  <c r="J454" i="93" a="1"/>
  <c r="J454" i="93" s="1"/>
  <c r="J453" i="93" a="1"/>
  <c r="J453" i="93" s="1"/>
  <c r="J452" i="93" a="1"/>
  <c r="J452" i="93" s="1"/>
  <c r="J444" i="93" a="1"/>
  <c r="J444" i="93" s="1"/>
  <c r="J445" i="93" a="1"/>
  <c r="J445" i="93" s="1"/>
  <c r="J446" i="93" a="1"/>
  <c r="J446" i="93" s="1"/>
  <c r="J447" i="93" a="1"/>
  <c r="J447" i="93" s="1"/>
  <c r="J448" i="93" a="1"/>
  <c r="J448" i="93" s="1"/>
  <c r="J449" i="93" a="1"/>
  <c r="J449" i="93" s="1"/>
  <c r="J450" i="93" a="1"/>
  <c r="J450" i="93" s="1"/>
  <c r="J443" i="93" a="1"/>
  <c r="J443" i="93" s="1"/>
  <c r="J649" i="93"/>
  <c r="J631" i="93"/>
  <c r="J613" i="93"/>
  <c r="J595" i="93"/>
  <c r="J577" i="93"/>
  <c r="J559" i="93"/>
  <c r="J550" i="93"/>
  <c r="J532" i="93"/>
  <c r="J514" i="93"/>
  <c r="J496" i="93"/>
  <c r="J478" i="93"/>
  <c r="J460" i="93"/>
  <c r="J442" i="93"/>
  <c r="H666" i="93"/>
  <c r="H665" i="93"/>
  <c r="H664" i="93"/>
  <c r="H663" i="93"/>
  <c r="H662" i="93"/>
  <c r="H661" i="93"/>
  <c r="H660" i="93"/>
  <c r="H659" i="93"/>
  <c r="H657" i="93"/>
  <c r="H656" i="93"/>
  <c r="H655" i="93"/>
  <c r="H654" i="93"/>
  <c r="H653" i="93"/>
  <c r="H648" i="93"/>
  <c r="H647" i="93"/>
  <c r="H646" i="93"/>
  <c r="H645" i="93"/>
  <c r="H644" i="93"/>
  <c r="H643" i="93"/>
  <c r="H642" i="93"/>
  <c r="H641" i="93"/>
  <c r="H639" i="93"/>
  <c r="H638" i="93"/>
  <c r="H637" i="93"/>
  <c r="H636" i="93"/>
  <c r="H635" i="93"/>
  <c r="H634" i="93"/>
  <c r="H630" i="93"/>
  <c r="H629" i="93"/>
  <c r="H628" i="93"/>
  <c r="H627" i="93"/>
  <c r="H626" i="93"/>
  <c r="H625" i="93"/>
  <c r="H621" i="93"/>
  <c r="H620" i="93"/>
  <c r="H619" i="93"/>
  <c r="H618" i="93"/>
  <c r="H617" i="93"/>
  <c r="H612" i="93"/>
  <c r="H611" i="93"/>
  <c r="H610" i="93"/>
  <c r="H609" i="93"/>
  <c r="H608" i="93"/>
  <c r="H607" i="93"/>
  <c r="H606" i="93"/>
  <c r="H605" i="93"/>
  <c r="H603" i="93"/>
  <c r="H602" i="93"/>
  <c r="H601" i="93"/>
  <c r="H600" i="93"/>
  <c r="H599" i="93"/>
  <c r="H598" i="93"/>
  <c r="H597" i="93"/>
  <c r="H596" i="93"/>
  <c r="H594" i="93"/>
  <c r="H593" i="93"/>
  <c r="H592" i="93"/>
  <c r="H591" i="93"/>
  <c r="H590" i="93"/>
  <c r="H589" i="93"/>
  <c r="H588" i="93"/>
  <c r="H585" i="93"/>
  <c r="H584" i="93"/>
  <c r="H576" i="93"/>
  <c r="H575" i="93"/>
  <c r="H574" i="93"/>
  <c r="H573" i="93"/>
  <c r="H572" i="93"/>
  <c r="H571" i="93"/>
  <c r="H570" i="93"/>
  <c r="H567" i="93"/>
  <c r="H566" i="93"/>
  <c r="H565" i="93"/>
  <c r="H564" i="93"/>
  <c r="H563" i="93"/>
  <c r="H562" i="93"/>
  <c r="H558" i="93"/>
  <c r="H557" i="93"/>
  <c r="H556" i="93"/>
  <c r="H555" i="93"/>
  <c r="H549" i="93"/>
  <c r="H548" i="93"/>
  <c r="H547" i="93"/>
  <c r="H546" i="93"/>
  <c r="H545" i="93"/>
  <c r="H544" i="93"/>
  <c r="H543" i="93"/>
  <c r="H542" i="93"/>
  <c r="H540" i="93"/>
  <c r="H539" i="93"/>
  <c r="H538" i="93"/>
  <c r="H537" i="93"/>
  <c r="H536" i="93"/>
  <c r="H535" i="93"/>
  <c r="H534" i="93"/>
  <c r="H531" i="93"/>
  <c r="H530" i="93"/>
  <c r="H529" i="93"/>
  <c r="H528" i="93"/>
  <c r="H527" i="93"/>
  <c r="H526" i="93"/>
  <c r="H525" i="93"/>
  <c r="H522" i="93"/>
  <c r="H521" i="93"/>
  <c r="H520" i="93"/>
  <c r="H519" i="93"/>
  <c r="H518" i="93"/>
  <c r="H513" i="93"/>
  <c r="H512" i="93"/>
  <c r="H511" i="93"/>
  <c r="H510" i="93"/>
  <c r="H509" i="93"/>
  <c r="H508" i="93"/>
  <c r="H507" i="93"/>
  <c r="H504" i="93"/>
  <c r="H503" i="93"/>
  <c r="H502" i="93"/>
  <c r="H501" i="93"/>
  <c r="H495" i="93"/>
  <c r="H494" i="93"/>
  <c r="H493" i="93"/>
  <c r="H492" i="93"/>
  <c r="H491" i="93"/>
  <c r="H490" i="93"/>
  <c r="H486" i="93"/>
  <c r="H477" i="93"/>
  <c r="H476" i="93"/>
  <c r="H475" i="93"/>
  <c r="H468" i="93"/>
  <c r="H467" i="93"/>
  <c r="H459" i="93"/>
  <c r="H458" i="93"/>
  <c r="H457" i="93"/>
  <c r="H456" i="93"/>
  <c r="H455" i="93"/>
  <c r="H454" i="93"/>
  <c r="H453" i="93"/>
  <c r="H450" i="93"/>
  <c r="H449" i="93"/>
  <c r="H448" i="93"/>
  <c r="H447" i="93"/>
  <c r="H446" i="93"/>
  <c r="H445" i="93"/>
  <c r="H209" i="93"/>
  <c r="J429" i="93" a="1"/>
  <c r="J429" i="93"/>
  <c r="J428" i="93" a="1"/>
  <c r="J428" i="93" s="1"/>
  <c r="J427" i="93" a="1"/>
  <c r="J427" i="93" s="1"/>
  <c r="J426" i="93" a="1"/>
  <c r="J426" i="93" s="1"/>
  <c r="J425" i="93" a="1"/>
  <c r="J425" i="93"/>
  <c r="J424" i="93" a="1"/>
  <c r="J424" i="93" s="1"/>
  <c r="J423" i="93" a="1"/>
  <c r="J423" i="93" s="1"/>
  <c r="J422" i="93" a="1"/>
  <c r="J422" i="93" s="1"/>
  <c r="J420" i="93" a="1"/>
  <c r="J420" i="93" s="1"/>
  <c r="J419" i="93" a="1"/>
  <c r="J419" i="93"/>
  <c r="J418" i="93" a="1"/>
  <c r="J418" i="93"/>
  <c r="J417" i="93" a="1"/>
  <c r="J417" i="93" s="1"/>
  <c r="J416" i="93" a="1"/>
  <c r="J416" i="93" s="1"/>
  <c r="J415" i="93" a="1"/>
  <c r="J415" i="93" s="1"/>
  <c r="J414" i="93" a="1"/>
  <c r="J414" i="93" s="1"/>
  <c r="J413" i="93" a="1"/>
  <c r="J413" i="93" s="1"/>
  <c r="J411" i="93" a="1"/>
  <c r="J411" i="93" s="1"/>
  <c r="J410" i="93" a="1"/>
  <c r="J410" i="93" s="1"/>
  <c r="J409" i="93" a="1"/>
  <c r="J409" i="93" s="1"/>
  <c r="J408" i="93" a="1"/>
  <c r="J408" i="93" s="1"/>
  <c r="J407" i="93" a="1"/>
  <c r="J407" i="93" s="1"/>
  <c r="J406" i="93" a="1"/>
  <c r="J406" i="93" s="1"/>
  <c r="J405" i="93" a="1"/>
  <c r="J405" i="93" s="1"/>
  <c r="J404" i="93" a="1"/>
  <c r="J404" i="93" s="1"/>
  <c r="J402" i="93" a="1"/>
  <c r="J402" i="93" s="1"/>
  <c r="J401" i="93" a="1"/>
  <c r="J401" i="93" s="1"/>
  <c r="J400" i="93" a="1"/>
  <c r="J400" i="93" s="1"/>
  <c r="J399" i="93" a="1"/>
  <c r="J399" i="93" s="1"/>
  <c r="J398" i="93" a="1"/>
  <c r="J398" i="93"/>
  <c r="J397" i="93" a="1"/>
  <c r="J397" i="93" s="1"/>
  <c r="J396" i="93" a="1"/>
  <c r="J396" i="93" s="1"/>
  <c r="J395" i="93" a="1"/>
  <c r="J395" i="93" s="1"/>
  <c r="J393" i="93" a="1"/>
  <c r="J393" i="93" s="1"/>
  <c r="J392" i="93" a="1"/>
  <c r="J392" i="93" s="1"/>
  <c r="J391" i="93" a="1"/>
  <c r="J391" i="93" s="1"/>
  <c r="J390" i="93" a="1"/>
  <c r="J390" i="93" s="1"/>
  <c r="J389" i="93" a="1"/>
  <c r="J389" i="93" s="1"/>
  <c r="J388" i="93" a="1"/>
  <c r="J388" i="93" s="1"/>
  <c r="J387" i="93" a="1"/>
  <c r="J387" i="93" s="1"/>
  <c r="J386" i="93" a="1"/>
  <c r="J386" i="93" s="1"/>
  <c r="J384" i="93" a="1"/>
  <c r="J384" i="93" s="1"/>
  <c r="J383" i="93" a="1"/>
  <c r="J383" i="93" s="1"/>
  <c r="J382" i="93" a="1"/>
  <c r="J382" i="93" s="1"/>
  <c r="J381" i="93" a="1"/>
  <c r="J381" i="93" s="1"/>
  <c r="J380" i="93" a="1"/>
  <c r="J380" i="93" s="1"/>
  <c r="J379" i="93" a="1"/>
  <c r="J379" i="93" s="1"/>
  <c r="J378" i="93" a="1"/>
  <c r="J378" i="93" s="1"/>
  <c r="J377" i="93" a="1"/>
  <c r="J377" i="93" s="1"/>
  <c r="J375" i="93" a="1"/>
  <c r="J375" i="93" s="1"/>
  <c r="J374" i="93" a="1"/>
  <c r="J374" i="93" s="1"/>
  <c r="J373" i="93" a="1"/>
  <c r="J373" i="93" s="1"/>
  <c r="J372" i="93" a="1"/>
  <c r="J372" i="93" s="1"/>
  <c r="J371" i="93" a="1"/>
  <c r="J371" i="93" s="1"/>
  <c r="J370" i="93" a="1"/>
  <c r="J370" i="93"/>
  <c r="J369" i="93" a="1"/>
  <c r="J369" i="93" s="1"/>
  <c r="J368" i="93" a="1"/>
  <c r="J368" i="93" s="1"/>
  <c r="J366" i="93" a="1"/>
  <c r="J366" i="93" s="1"/>
  <c r="J365" i="93" a="1"/>
  <c r="J365" i="93"/>
  <c r="J364" i="93" a="1"/>
  <c r="J364" i="93" s="1"/>
  <c r="J363" i="93" a="1"/>
  <c r="J363" i="93" s="1"/>
  <c r="J362" i="93" a="1"/>
  <c r="J362" i="93" s="1"/>
  <c r="J361" i="93" a="1"/>
  <c r="J361" i="93" s="1"/>
  <c r="J360" i="93" a="1"/>
  <c r="J360" i="93" s="1"/>
  <c r="J359" i="93" a="1"/>
  <c r="J359" i="93" s="1"/>
  <c r="J357" i="93" a="1"/>
  <c r="J357" i="93" s="1"/>
  <c r="J356" i="93" a="1"/>
  <c r="J356" i="93"/>
  <c r="J355" i="93" a="1"/>
  <c r="J355" i="93" s="1"/>
  <c r="J354" i="93" a="1"/>
  <c r="J354" i="93" s="1"/>
  <c r="J353" i="93" a="1"/>
  <c r="J353" i="93" s="1"/>
  <c r="J352" i="93" a="1"/>
  <c r="J352" i="93" s="1"/>
  <c r="J351" i="93" a="1"/>
  <c r="J351" i="93" s="1"/>
  <c r="J350" i="93" a="1"/>
  <c r="J350" i="93" s="1"/>
  <c r="J348" i="93" a="1"/>
  <c r="J348" i="93" s="1"/>
  <c r="J347" i="93" a="1"/>
  <c r="J347" i="93" s="1"/>
  <c r="J346" i="93" a="1"/>
  <c r="J346" i="93" s="1"/>
  <c r="J345" i="93" a="1"/>
  <c r="J345" i="93" s="1"/>
  <c r="J344" i="93" a="1"/>
  <c r="J344" i="93" s="1"/>
  <c r="J343" i="93" a="1"/>
  <c r="J343" i="93" s="1"/>
  <c r="J342" i="93" a="1"/>
  <c r="J342" i="93" s="1"/>
  <c r="J341" i="93" a="1"/>
  <c r="J341" i="93" s="1"/>
  <c r="J339" i="93" a="1"/>
  <c r="J339" i="93" s="1"/>
  <c r="J338" i="93" a="1"/>
  <c r="J338" i="93"/>
  <c r="J337" i="93" a="1"/>
  <c r="J337" i="93" s="1"/>
  <c r="J336" i="93" a="1"/>
  <c r="J336" i="93" s="1"/>
  <c r="J335" i="93" a="1"/>
  <c r="J335" i="93" s="1"/>
  <c r="J334" i="93" a="1"/>
  <c r="J334" i="93"/>
  <c r="J333" i="93" a="1"/>
  <c r="J333" i="93" s="1"/>
  <c r="J332" i="93" a="1"/>
  <c r="J332" i="93" s="1"/>
  <c r="J330" i="93" a="1"/>
  <c r="J330" i="93" s="1"/>
  <c r="J329" i="93" a="1"/>
  <c r="J329" i="93" s="1"/>
  <c r="J328" i="93" a="1"/>
  <c r="J328" i="93" s="1"/>
  <c r="J327" i="93" a="1"/>
  <c r="J327" i="93" s="1"/>
  <c r="J326" i="93" a="1"/>
  <c r="J326" i="93" s="1"/>
  <c r="J325" i="93" a="1"/>
  <c r="J325" i="93" s="1"/>
  <c r="J324" i="93" a="1"/>
  <c r="J324" i="93" s="1"/>
  <c r="J323" i="93" a="1"/>
  <c r="J323" i="93" s="1"/>
  <c r="J312" i="93" a="1"/>
  <c r="J312" i="93" s="1"/>
  <c r="J311" i="93" a="1"/>
  <c r="J311" i="93" s="1"/>
  <c r="J310" i="93" a="1"/>
  <c r="J310" i="93"/>
  <c r="J309" i="93" a="1"/>
  <c r="J309" i="93" s="1"/>
  <c r="J308" i="93" a="1"/>
  <c r="J308" i="93" s="1"/>
  <c r="J307" i="93" a="1"/>
  <c r="J307" i="93" s="1"/>
  <c r="J306" i="93" a="1"/>
  <c r="J306" i="93" s="1"/>
  <c r="J305" i="93" a="1"/>
  <c r="J305" i="93" s="1"/>
  <c r="J303" i="93" a="1"/>
  <c r="J303" i="93" s="1"/>
  <c r="J302" i="93" a="1"/>
  <c r="J302" i="93" s="1"/>
  <c r="J301" i="93" a="1"/>
  <c r="J301" i="93" s="1"/>
  <c r="J300" i="93" a="1"/>
  <c r="J300" i="93" s="1"/>
  <c r="J299" i="93" a="1"/>
  <c r="J299" i="93" s="1"/>
  <c r="J298" i="93" a="1"/>
  <c r="J298" i="93" s="1"/>
  <c r="J297" i="93" a="1"/>
  <c r="J297" i="93" s="1"/>
  <c r="J296" i="93" a="1"/>
  <c r="J296" i="93" s="1"/>
  <c r="J294" i="93" a="1"/>
  <c r="J294" i="93" s="1"/>
  <c r="J293" i="93" a="1"/>
  <c r="J293" i="93" s="1"/>
  <c r="J292" i="93" a="1"/>
  <c r="J292" i="93" s="1"/>
  <c r="J291" i="93" a="1"/>
  <c r="J291" i="93" s="1"/>
  <c r="J290" i="93" a="1"/>
  <c r="J290" i="93" s="1"/>
  <c r="J289" i="93" a="1"/>
  <c r="J289" i="93" s="1"/>
  <c r="J288" i="93" a="1"/>
  <c r="J288" i="93" s="1"/>
  <c r="J287" i="93" a="1"/>
  <c r="J287" i="93" s="1"/>
  <c r="J285" i="93" a="1"/>
  <c r="J285" i="93" s="1"/>
  <c r="J284" i="93" a="1"/>
  <c r="J284" i="93"/>
  <c r="J283" i="93" a="1"/>
  <c r="J283" i="93"/>
  <c r="J282" i="93" a="1"/>
  <c r="J282" i="93" s="1"/>
  <c r="J281" i="93" a="1"/>
  <c r="J281" i="93" s="1"/>
  <c r="J280" i="93" a="1"/>
  <c r="J280" i="93" s="1"/>
  <c r="J279" i="93" a="1"/>
  <c r="J279" i="93" s="1"/>
  <c r="J278" i="93" a="1"/>
  <c r="J278" i="93" s="1"/>
  <c r="J276" i="93" a="1"/>
  <c r="J276" i="93" s="1"/>
  <c r="J275" i="93" a="1"/>
  <c r="J275" i="93" s="1"/>
  <c r="J274" i="93" a="1"/>
  <c r="J274" i="93" s="1"/>
  <c r="J273" i="93" a="1"/>
  <c r="J273" i="93" s="1"/>
  <c r="J272" i="93" a="1"/>
  <c r="J272" i="93" s="1"/>
  <c r="J271" i="93" a="1"/>
  <c r="J271" i="93" s="1"/>
  <c r="J270" i="93" a="1"/>
  <c r="J270" i="93" s="1"/>
  <c r="J269" i="93" a="1"/>
  <c r="J269" i="93" s="1"/>
  <c r="J267" i="93" a="1"/>
  <c r="J267" i="93" s="1"/>
  <c r="J266" i="93" a="1"/>
  <c r="J266" i="93" s="1"/>
  <c r="J265" i="93" a="1"/>
  <c r="J265" i="93" s="1"/>
  <c r="J264" i="93" a="1"/>
  <c r="J264" i="93" s="1"/>
  <c r="J263" i="93" a="1"/>
  <c r="J263" i="93" s="1"/>
  <c r="J262" i="93" a="1"/>
  <c r="J262" i="93" s="1"/>
  <c r="J261" i="93" a="1"/>
  <c r="J261" i="93" s="1"/>
  <c r="J260" i="93" a="1"/>
  <c r="J260" i="93" s="1"/>
  <c r="J258" i="93" a="1"/>
  <c r="J258" i="93" s="1"/>
  <c r="J257" i="93" a="1"/>
  <c r="J257" i="93" s="1"/>
  <c r="J256" i="93" a="1"/>
  <c r="J256" i="93" s="1"/>
  <c r="J255" i="93" a="1"/>
  <c r="J255" i="93" s="1"/>
  <c r="J254" i="93" a="1"/>
  <c r="J254" i="93" s="1"/>
  <c r="J253" i="93" a="1"/>
  <c r="J253" i="93" s="1"/>
  <c r="J252" i="93" a="1"/>
  <c r="J252" i="93" s="1"/>
  <c r="J251" i="93" a="1"/>
  <c r="J251" i="93" s="1"/>
  <c r="J249" i="93" a="1"/>
  <c r="J249" i="93" s="1"/>
  <c r="J248" i="93" a="1"/>
  <c r="J248" i="93" s="1"/>
  <c r="J247" i="93" a="1"/>
  <c r="J247" i="93" s="1"/>
  <c r="J246" i="93" a="1"/>
  <c r="J246" i="93" s="1"/>
  <c r="J245" i="93" a="1"/>
  <c r="J245" i="93" s="1"/>
  <c r="J244" i="93" a="1"/>
  <c r="J244" i="93"/>
  <c r="J243" i="93" a="1"/>
  <c r="J243" i="93" s="1"/>
  <c r="J242" i="93" a="1"/>
  <c r="J242" i="93" s="1"/>
  <c r="J240" i="93" a="1"/>
  <c r="J240" i="93" s="1"/>
  <c r="J239" i="93" a="1"/>
  <c r="J239" i="93"/>
  <c r="J238" i="93" a="1"/>
  <c r="J238" i="93" s="1"/>
  <c r="J237" i="93" a="1"/>
  <c r="J237" i="93" s="1"/>
  <c r="J236" i="93" a="1"/>
  <c r="J236" i="93" s="1"/>
  <c r="J235" i="93" a="1"/>
  <c r="J235" i="93" s="1"/>
  <c r="J234" i="93" a="1"/>
  <c r="J234" i="93" s="1"/>
  <c r="J233" i="93" a="1"/>
  <c r="J233" i="93" s="1"/>
  <c r="J231" i="93" a="1"/>
  <c r="J231" i="93" s="1"/>
  <c r="J230" i="93" a="1"/>
  <c r="J230" i="93" s="1"/>
  <c r="J229" i="93" a="1"/>
  <c r="J229" i="93" s="1"/>
  <c r="J228" i="93" a="1"/>
  <c r="J228" i="93" s="1"/>
  <c r="J227" i="93" a="1"/>
  <c r="J227" i="93" s="1"/>
  <c r="J226" i="93" a="1"/>
  <c r="J226" i="93" s="1"/>
  <c r="J225" i="93" a="1"/>
  <c r="J225" i="93" s="1"/>
  <c r="J224" i="93" a="1"/>
  <c r="J224" i="93" s="1"/>
  <c r="J222" i="93" a="1"/>
  <c r="J222" i="93" s="1"/>
  <c r="J221" i="93" a="1"/>
  <c r="J221" i="93" s="1"/>
  <c r="J220" i="93" a="1"/>
  <c r="J220" i="93"/>
  <c r="J219" i="93" a="1"/>
  <c r="J219" i="93" s="1"/>
  <c r="J218" i="93" a="1"/>
  <c r="J218" i="93" s="1"/>
  <c r="J217" i="93" a="1"/>
  <c r="J217" i="93" s="1"/>
  <c r="J216" i="93" a="1"/>
  <c r="J216" i="93" s="1"/>
  <c r="J215" i="93" a="1"/>
  <c r="J215" i="93" s="1"/>
  <c r="J213" i="93" a="1"/>
  <c r="J213" i="93" s="1"/>
  <c r="J212" i="93" a="1"/>
  <c r="J212" i="93" s="1"/>
  <c r="J211" i="93" a="1"/>
  <c r="J211" i="93" s="1"/>
  <c r="J210" i="93" a="1"/>
  <c r="J210" i="93" s="1"/>
  <c r="J209" i="93" a="1"/>
  <c r="J209" i="93" s="1"/>
  <c r="J208" i="93" a="1"/>
  <c r="J208" i="93" s="1"/>
  <c r="J207" i="93" a="1"/>
  <c r="J207" i="93" s="1"/>
  <c r="J206" i="93" a="1"/>
  <c r="J206" i="93" s="1"/>
  <c r="J412" i="93"/>
  <c r="J394" i="93"/>
  <c r="J376" i="93"/>
  <c r="J358" i="93"/>
  <c r="J340" i="93"/>
  <c r="J322" i="93"/>
  <c r="J313" i="93"/>
  <c r="J295" i="93"/>
  <c r="J277" i="93"/>
  <c r="J259" i="93"/>
  <c r="J241" i="93"/>
  <c r="J223" i="93"/>
  <c r="J205" i="93"/>
  <c r="B1429" i="94"/>
  <c r="B164" i="52"/>
  <c r="B144" i="52"/>
  <c r="B128" i="52"/>
  <c r="B112" i="52"/>
  <c r="B100" i="52"/>
  <c r="B76" i="52"/>
  <c r="B60" i="52"/>
  <c r="B44" i="52"/>
  <c r="B28" i="52"/>
  <c r="B12" i="52"/>
  <c r="B231" i="52"/>
  <c r="B219" i="52"/>
  <c r="B207" i="52"/>
  <c r="B191" i="52"/>
  <c r="B179" i="52"/>
  <c r="B163" i="52"/>
  <c r="B147" i="52"/>
  <c r="B135" i="52"/>
  <c r="B123" i="52"/>
  <c r="B115" i="52"/>
  <c r="B103" i="52"/>
  <c r="B91" i="52"/>
  <c r="B75" i="52"/>
  <c r="B59" i="52"/>
  <c r="B47" i="52"/>
  <c r="B35" i="52"/>
  <c r="B15" i="52"/>
  <c r="B234" i="52"/>
  <c r="B230" i="52"/>
  <c r="B226" i="52"/>
  <c r="B222" i="52"/>
  <c r="B218" i="52"/>
  <c r="B214" i="52"/>
  <c r="B210" i="52"/>
  <c r="B206" i="52"/>
  <c r="B202" i="52"/>
  <c r="B198" i="52"/>
  <c r="B194" i="52"/>
  <c r="B190" i="52"/>
  <c r="B186" i="52"/>
  <c r="B182" i="52"/>
  <c r="B178" i="52"/>
  <c r="B174" i="52"/>
  <c r="B170" i="52"/>
  <c r="B166" i="52"/>
  <c r="B162" i="52"/>
  <c r="B158" i="52"/>
  <c r="B154" i="52"/>
  <c r="B150" i="52"/>
  <c r="B146" i="52"/>
  <c r="B142" i="52"/>
  <c r="B138" i="52"/>
  <c r="B134" i="52"/>
  <c r="B130" i="52"/>
  <c r="B126" i="52"/>
  <c r="B122" i="52"/>
  <c r="B118" i="52"/>
  <c r="B114" i="52"/>
  <c r="B110" i="52"/>
  <c r="B106" i="52"/>
  <c r="B102" i="52"/>
  <c r="B98" i="52"/>
  <c r="B94" i="52"/>
  <c r="B90" i="52"/>
  <c r="B86" i="52"/>
  <c r="B82" i="52"/>
  <c r="B78" i="52"/>
  <c r="B74" i="52"/>
  <c r="B70" i="52"/>
  <c r="B66" i="52"/>
  <c r="B62" i="52"/>
  <c r="B58" i="52"/>
  <c r="B54" i="52"/>
  <c r="B50" i="52"/>
  <c r="B46" i="52"/>
  <c r="B42" i="52"/>
  <c r="B38" i="52"/>
  <c r="B34" i="52"/>
  <c r="B30" i="52"/>
  <c r="B26" i="52"/>
  <c r="B22" i="52"/>
  <c r="B18" i="52"/>
  <c r="B14" i="52"/>
  <c r="B10" i="52"/>
  <c r="B172" i="52"/>
  <c r="B152" i="52"/>
  <c r="B136" i="52"/>
  <c r="B120" i="52"/>
  <c r="B96" i="52"/>
  <c r="B72" i="52"/>
  <c r="B56" i="52"/>
  <c r="B40" i="52"/>
  <c r="B16" i="52"/>
  <c r="B235" i="52"/>
  <c r="B223" i="52"/>
  <c r="B211" i="52"/>
  <c r="B195" i="52"/>
  <c r="B183" i="52"/>
  <c r="B171" i="52"/>
  <c r="B159" i="52"/>
  <c r="B151" i="52"/>
  <c r="B139" i="52"/>
  <c r="B127" i="52"/>
  <c r="B119" i="52"/>
  <c r="B107" i="52"/>
  <c r="B95" i="52"/>
  <c r="B79" i="52"/>
  <c r="B67" i="52"/>
  <c r="B55" i="52"/>
  <c r="B43" i="52"/>
  <c r="B31" i="52"/>
  <c r="B19" i="52"/>
  <c r="A234" i="52"/>
  <c r="A230" i="52"/>
  <c r="A226" i="52"/>
  <c r="A222" i="52"/>
  <c r="A218" i="52"/>
  <c r="A214" i="52"/>
  <c r="A210" i="52"/>
  <c r="A206" i="52"/>
  <c r="A202" i="52"/>
  <c r="A198" i="52"/>
  <c r="A194" i="52"/>
  <c r="A190" i="52"/>
  <c r="A186" i="52"/>
  <c r="A182" i="52"/>
  <c r="A178" i="52"/>
  <c r="A174" i="52"/>
  <c r="A170" i="52"/>
  <c r="A166" i="52"/>
  <c r="A162" i="52"/>
  <c r="A158" i="52"/>
  <c r="A154" i="52"/>
  <c r="A150" i="52"/>
  <c r="A146" i="52"/>
  <c r="A142" i="52"/>
  <c r="A138" i="52"/>
  <c r="A134" i="52"/>
  <c r="A130" i="52"/>
  <c r="A126" i="52"/>
  <c r="A122" i="52"/>
  <c r="A118" i="52"/>
  <c r="A114" i="52"/>
  <c r="A110" i="52"/>
  <c r="A106" i="52"/>
  <c r="A102" i="52"/>
  <c r="A98" i="52"/>
  <c r="A94" i="52"/>
  <c r="A90" i="52"/>
  <c r="A86" i="52"/>
  <c r="A82" i="52"/>
  <c r="A78" i="52"/>
  <c r="A74" i="52"/>
  <c r="A70" i="52"/>
  <c r="A66" i="52"/>
  <c r="A62" i="52"/>
  <c r="A58" i="52"/>
  <c r="A54" i="52"/>
  <c r="A50" i="52"/>
  <c r="A46" i="52"/>
  <c r="A42" i="52"/>
  <c r="A38" i="52"/>
  <c r="A34" i="52"/>
  <c r="A30" i="52"/>
  <c r="A26" i="52"/>
  <c r="A22" i="52"/>
  <c r="A18" i="52"/>
  <c r="A14" i="52"/>
  <c r="A10" i="52"/>
  <c r="B84" i="52"/>
  <c r="A6" i="52"/>
  <c r="B233" i="52"/>
  <c r="B229" i="52"/>
  <c r="B225" i="52"/>
  <c r="B221" i="52"/>
  <c r="B217" i="52"/>
  <c r="B213" i="52"/>
  <c r="B209" i="52"/>
  <c r="B205" i="52"/>
  <c r="B201" i="52"/>
  <c r="B197" i="52"/>
  <c r="B193" i="52"/>
  <c r="B189" i="52"/>
  <c r="B185" i="52"/>
  <c r="B181" i="52"/>
  <c r="B177" i="52"/>
  <c r="B173" i="52"/>
  <c r="B169" i="52"/>
  <c r="B165" i="52"/>
  <c r="B161" i="52"/>
  <c r="B157" i="52"/>
  <c r="B153" i="52"/>
  <c r="B149" i="52"/>
  <c r="B145" i="52"/>
  <c r="B141" i="52"/>
  <c r="B137" i="52"/>
  <c r="B133" i="52"/>
  <c r="B129" i="52"/>
  <c r="B125" i="52"/>
  <c r="B121" i="52"/>
  <c r="B117" i="52"/>
  <c r="B113" i="52"/>
  <c r="B109" i="52"/>
  <c r="B105" i="52"/>
  <c r="B101" i="52"/>
  <c r="B97" i="52"/>
  <c r="B93" i="52"/>
  <c r="B89" i="52"/>
  <c r="B85" i="52"/>
  <c r="B81" i="52"/>
  <c r="B77" i="52"/>
  <c r="B73" i="52"/>
  <c r="B69" i="52"/>
  <c r="B65" i="52"/>
  <c r="B61" i="52"/>
  <c r="B57" i="52"/>
  <c r="B53" i="52"/>
  <c r="B49" i="52"/>
  <c r="B45" i="52"/>
  <c r="B41" i="52"/>
  <c r="B37" i="52"/>
  <c r="B33" i="52"/>
  <c r="B29" i="52"/>
  <c r="B25" i="52"/>
  <c r="B21" i="52"/>
  <c r="B17" i="52"/>
  <c r="B13" i="52"/>
  <c r="B9" i="52"/>
  <c r="B24" i="52"/>
  <c r="B6" i="52"/>
  <c r="A233" i="52"/>
  <c r="A229" i="52"/>
  <c r="A225" i="52"/>
  <c r="A221" i="52"/>
  <c r="A217" i="52"/>
  <c r="A213" i="52"/>
  <c r="A209" i="52"/>
  <c r="A205" i="52"/>
  <c r="A201" i="52"/>
  <c r="A197" i="52"/>
  <c r="A193" i="52"/>
  <c r="A189" i="52"/>
  <c r="A185" i="52"/>
  <c r="A181" i="52"/>
  <c r="A177" i="52"/>
  <c r="A173" i="52"/>
  <c r="A169" i="52"/>
  <c r="A165" i="52"/>
  <c r="A161" i="52"/>
  <c r="A157" i="52"/>
  <c r="A153" i="52"/>
  <c r="A149" i="52"/>
  <c r="A145" i="52"/>
  <c r="A141" i="52"/>
  <c r="A137" i="52"/>
  <c r="A133" i="52"/>
  <c r="A129" i="52"/>
  <c r="A125" i="52"/>
  <c r="A121" i="52"/>
  <c r="A117" i="52"/>
  <c r="A113" i="52"/>
  <c r="A109" i="52"/>
  <c r="A105" i="52"/>
  <c r="A101" i="52"/>
  <c r="A97" i="52"/>
  <c r="A93" i="52"/>
  <c r="A89" i="52"/>
  <c r="A85" i="52"/>
  <c r="A81" i="52"/>
  <c r="A77" i="52"/>
  <c r="A73" i="52"/>
  <c r="A69" i="52"/>
  <c r="A65" i="52"/>
  <c r="A61" i="52"/>
  <c r="A57" i="52"/>
  <c r="A53" i="52"/>
  <c r="A49" i="52"/>
  <c r="A45" i="52"/>
  <c r="A41" i="52"/>
  <c r="A37" i="52"/>
  <c r="A33" i="52"/>
  <c r="A29" i="52"/>
  <c r="A25" i="52"/>
  <c r="A21" i="52"/>
  <c r="A17" i="52"/>
  <c r="A13" i="52"/>
  <c r="A9" i="52"/>
  <c r="B168" i="52"/>
  <c r="B148" i="52"/>
  <c r="B132" i="52"/>
  <c r="B116" i="52"/>
  <c r="B104" i="52"/>
  <c r="B88" i="52"/>
  <c r="B64" i="52"/>
  <c r="B48" i="52"/>
  <c r="B32" i="52"/>
  <c r="B20" i="52"/>
  <c r="A236" i="52"/>
  <c r="A232" i="52"/>
  <c r="A228" i="52"/>
  <c r="A224" i="52"/>
  <c r="A220" i="52"/>
  <c r="A216" i="52"/>
  <c r="A212" i="52"/>
  <c r="A208" i="52"/>
  <c r="A204" i="52"/>
  <c r="A200" i="52"/>
  <c r="A196" i="52"/>
  <c r="A192" i="52"/>
  <c r="A188" i="52"/>
  <c r="A184" i="52"/>
  <c r="A180" i="52"/>
  <c r="A176" i="52"/>
  <c r="A172" i="52"/>
  <c r="A168" i="52"/>
  <c r="A164" i="52"/>
  <c r="A160" i="52"/>
  <c r="A156" i="52"/>
  <c r="A152" i="52"/>
  <c r="A148" i="52"/>
  <c r="A144" i="52"/>
  <c r="A140" i="52"/>
  <c r="A136" i="52"/>
  <c r="A132" i="52"/>
  <c r="A128" i="52"/>
  <c r="A124" i="52"/>
  <c r="A120" i="52"/>
  <c r="A116" i="52"/>
  <c r="A112" i="52"/>
  <c r="A108" i="52"/>
  <c r="A104" i="52"/>
  <c r="A100" i="52"/>
  <c r="A96" i="52"/>
  <c r="A92" i="52"/>
  <c r="A88" i="52"/>
  <c r="A84" i="52"/>
  <c r="A80" i="52"/>
  <c r="A76" i="52"/>
  <c r="A72" i="52"/>
  <c r="A68" i="52"/>
  <c r="A64" i="52"/>
  <c r="A60" i="52"/>
  <c r="A56" i="52"/>
  <c r="A52" i="52"/>
  <c r="A48" i="52"/>
  <c r="A44" i="52"/>
  <c r="A40" i="52"/>
  <c r="A36" i="52"/>
  <c r="A32" i="52"/>
  <c r="A28" i="52"/>
  <c r="A24" i="52"/>
  <c r="A20" i="52"/>
  <c r="A16" i="52"/>
  <c r="A12" i="52"/>
  <c r="A8" i="52"/>
  <c r="B199" i="52"/>
  <c r="B87" i="52"/>
  <c r="B27" i="52"/>
  <c r="B7" i="52"/>
  <c r="B156" i="52"/>
  <c r="B140" i="52"/>
  <c r="B124" i="52"/>
  <c r="B108" i="52"/>
  <c r="B92" i="52"/>
  <c r="B68" i="52"/>
  <c r="B52" i="52"/>
  <c r="B36" i="52"/>
  <c r="B8" i="52"/>
  <c r="B227" i="52"/>
  <c r="B215" i="52"/>
  <c r="B203" i="52"/>
  <c r="B187" i="52"/>
  <c r="B175" i="52"/>
  <c r="B167" i="52"/>
  <c r="B155" i="52"/>
  <c r="B143" i="52"/>
  <c r="B131" i="52"/>
  <c r="B111" i="52"/>
  <c r="B99" i="52"/>
  <c r="B83" i="52"/>
  <c r="B71" i="52"/>
  <c r="B63" i="52"/>
  <c r="B51" i="52"/>
  <c r="B39" i="52"/>
  <c r="B23" i="52"/>
  <c r="B11" i="52"/>
  <c r="A235" i="52"/>
  <c r="A231" i="52"/>
  <c r="A227" i="52"/>
  <c r="A223" i="52"/>
  <c r="A219" i="52"/>
  <c r="A215" i="52"/>
  <c r="A211" i="52"/>
  <c r="A207" i="52"/>
  <c r="A203" i="52"/>
  <c r="A199" i="52"/>
  <c r="A195" i="52"/>
  <c r="A191" i="52"/>
  <c r="A187" i="52"/>
  <c r="A183" i="52"/>
  <c r="A179" i="52"/>
  <c r="A175" i="52"/>
  <c r="A171" i="52"/>
  <c r="A167" i="52"/>
  <c r="A163" i="52"/>
  <c r="A159" i="52"/>
  <c r="A155" i="52"/>
  <c r="A151" i="52"/>
  <c r="A147" i="52"/>
  <c r="A143" i="52"/>
  <c r="A139" i="52"/>
  <c r="A135" i="52"/>
  <c r="A131" i="52"/>
  <c r="A127" i="52"/>
  <c r="A123" i="52"/>
  <c r="A119" i="52"/>
  <c r="A115" i="52"/>
  <c r="A111" i="52"/>
  <c r="A107" i="52"/>
  <c r="A103" i="52"/>
  <c r="A99" i="52"/>
  <c r="A95" i="52"/>
  <c r="A91" i="52"/>
  <c r="A87" i="52"/>
  <c r="A83" i="52"/>
  <c r="A79" i="52"/>
  <c r="A75" i="52"/>
  <c r="A71" i="52"/>
  <c r="A67" i="52"/>
  <c r="A63" i="52"/>
  <c r="A59" i="52"/>
  <c r="A55" i="52"/>
  <c r="A51" i="52"/>
  <c r="A47" i="52"/>
  <c r="A43" i="52"/>
  <c r="A39" i="52"/>
  <c r="A35" i="52"/>
  <c r="A31" i="52"/>
  <c r="A27" i="52"/>
  <c r="A23" i="52"/>
  <c r="A19" i="52"/>
  <c r="A15" i="52"/>
  <c r="A11" i="52"/>
  <c r="H429" i="93"/>
  <c r="H428" i="93"/>
  <c r="H427" i="93"/>
  <c r="H420" i="93"/>
  <c r="H416" i="93"/>
  <c r="H415" i="93"/>
  <c r="H411" i="93"/>
  <c r="H410" i="93"/>
  <c r="H409" i="93"/>
  <c r="H408" i="93"/>
  <c r="H407" i="93"/>
  <c r="H406" i="93"/>
  <c r="H404" i="93"/>
  <c r="H402" i="93"/>
  <c r="H401" i="93"/>
  <c r="H398" i="93"/>
  <c r="H393" i="93"/>
  <c r="H392" i="93"/>
  <c r="H391" i="93"/>
  <c r="H390" i="93"/>
  <c r="H389" i="93"/>
  <c r="H388" i="93"/>
  <c r="H387" i="93"/>
  <c r="H386" i="93"/>
  <c r="H384" i="93"/>
  <c r="H383" i="93"/>
  <c r="H381" i="93"/>
  <c r="H380" i="93"/>
  <c r="H378" i="93"/>
  <c r="H375" i="93"/>
  <c r="H374" i="93"/>
  <c r="H373" i="93"/>
  <c r="H372" i="93"/>
  <c r="H371" i="93"/>
  <c r="H370" i="93"/>
  <c r="H369" i="93"/>
  <c r="H366" i="93"/>
  <c r="H365" i="93"/>
  <c r="H364" i="93"/>
  <c r="H363" i="93"/>
  <c r="H362" i="93"/>
  <c r="H361" i="93"/>
  <c r="H357" i="93"/>
  <c r="H356" i="93"/>
  <c r="H352" i="93"/>
  <c r="H350" i="93"/>
  <c r="H348" i="93"/>
  <c r="H346" i="93"/>
  <c r="H344" i="93"/>
  <c r="H343" i="93"/>
  <c r="H339" i="93"/>
  <c r="H338" i="93"/>
  <c r="H337" i="93"/>
  <c r="H336" i="93"/>
  <c r="H335" i="93"/>
  <c r="H334" i="93"/>
  <c r="H330" i="93"/>
  <c r="H329" i="93"/>
  <c r="H328" i="93"/>
  <c r="H327" i="93"/>
  <c r="H326" i="93"/>
  <c r="H320" i="93"/>
  <c r="H321" i="93"/>
  <c r="H312" i="93"/>
  <c r="H311" i="93"/>
  <c r="H310" i="93"/>
  <c r="H309" i="93"/>
  <c r="H308" i="93"/>
  <c r="H307" i="93"/>
  <c r="H305" i="93"/>
  <c r="H298" i="93"/>
  <c r="H299" i="93"/>
  <c r="H300" i="93"/>
  <c r="H301" i="93"/>
  <c r="H302" i="93"/>
  <c r="H303" i="93"/>
  <c r="H296" i="93"/>
  <c r="H294" i="93"/>
  <c r="H293" i="93"/>
  <c r="H292" i="93"/>
  <c r="H291" i="93"/>
  <c r="H290" i="93"/>
  <c r="H288" i="93"/>
  <c r="H282" i="93"/>
  <c r="H283" i="93"/>
  <c r="H284" i="93"/>
  <c r="H285" i="93"/>
  <c r="H278" i="93"/>
  <c r="H276" i="93"/>
  <c r="H275" i="93"/>
  <c r="H274" i="93"/>
  <c r="H273" i="93"/>
  <c r="H267" i="93"/>
  <c r="H266" i="93"/>
  <c r="H265" i="93"/>
  <c r="H261" i="93"/>
  <c r="H260" i="93"/>
  <c r="H258" i="93"/>
  <c r="H257" i="93"/>
  <c r="H256" i="93"/>
  <c r="H255" i="93"/>
  <c r="H254" i="93"/>
  <c r="H249" i="93"/>
  <c r="H248" i="93"/>
  <c r="H247" i="93"/>
  <c r="H240" i="93"/>
  <c r="H239" i="93"/>
  <c r="H238" i="93"/>
  <c r="H235" i="93"/>
  <c r="H231" i="93"/>
  <c r="H230" i="93"/>
  <c r="H222" i="93"/>
  <c r="H221" i="93"/>
  <c r="H220" i="93"/>
  <c r="H219" i="93"/>
  <c r="H218" i="93"/>
  <c r="H217" i="93"/>
  <c r="H216" i="93"/>
  <c r="H213" i="93"/>
  <c r="H212" i="93"/>
  <c r="H211" i="93"/>
  <c r="H210" i="93"/>
  <c r="H206" i="93"/>
  <c r="J193" i="93" a="1"/>
  <c r="J193" i="93" s="1"/>
  <c r="J192" i="93" a="1"/>
  <c r="J192" i="93" s="1"/>
  <c r="J191" i="93" a="1"/>
  <c r="J191" i="93" s="1"/>
  <c r="J190" i="93" a="1"/>
  <c r="J190" i="93" s="1"/>
  <c r="J189" i="93" a="1"/>
  <c r="J189" i="93" s="1"/>
  <c r="J188" i="93" a="1"/>
  <c r="J188" i="93" s="1"/>
  <c r="J187" i="93" a="1"/>
  <c r="J187" i="93" s="1"/>
  <c r="J186" i="93" a="1"/>
  <c r="J186" i="93" s="1"/>
  <c r="J184" i="93" a="1"/>
  <c r="J184" i="93" s="1"/>
  <c r="J183" i="93" a="1"/>
  <c r="J183" i="93" s="1"/>
  <c r="J182" i="93" a="1"/>
  <c r="J182" i="93" s="1"/>
  <c r="J181" i="93" a="1"/>
  <c r="J181" i="93" s="1"/>
  <c r="J180" i="93" a="1"/>
  <c r="J180" i="93" s="1"/>
  <c r="J179" i="93" a="1"/>
  <c r="J179" i="93" s="1"/>
  <c r="J178" i="93" a="1"/>
  <c r="J178" i="93" s="1"/>
  <c r="J177" i="93" a="1"/>
  <c r="J177" i="93" s="1"/>
  <c r="J175" i="93" a="1"/>
  <c r="J175" i="93"/>
  <c r="J174" i="93" a="1"/>
  <c r="J174" i="93" s="1"/>
  <c r="J173" i="93" a="1"/>
  <c r="J173" i="93" s="1"/>
  <c r="J172" i="93" a="1"/>
  <c r="J172" i="93" s="1"/>
  <c r="J171" i="93" a="1"/>
  <c r="J171" i="93" s="1"/>
  <c r="J170" i="93" a="1"/>
  <c r="J170" i="93" s="1"/>
  <c r="J169" i="93" a="1"/>
  <c r="J169" i="93" s="1"/>
  <c r="J168" i="93" a="1"/>
  <c r="J168" i="93" s="1"/>
  <c r="J166" i="93" a="1"/>
  <c r="J166" i="93"/>
  <c r="J165" i="93" a="1"/>
  <c r="J165" i="93" s="1"/>
  <c r="J164" i="93" a="1"/>
  <c r="J164" i="93" s="1"/>
  <c r="J163" i="93" a="1"/>
  <c r="J163" i="93" s="1"/>
  <c r="J162" i="93" a="1"/>
  <c r="J162" i="93" s="1"/>
  <c r="J161" i="93" a="1"/>
  <c r="J161" i="93" s="1"/>
  <c r="J160" i="93" a="1"/>
  <c r="J160" i="93" s="1"/>
  <c r="J159" i="93" a="1"/>
  <c r="J159" i="93"/>
  <c r="J157" i="93" a="1"/>
  <c r="J157" i="93" s="1"/>
  <c r="J156" i="93" a="1"/>
  <c r="J156" i="93" s="1"/>
  <c r="J155" i="93" a="1"/>
  <c r="J155" i="93" s="1"/>
  <c r="J154" i="93" a="1"/>
  <c r="J154" i="93" s="1"/>
  <c r="J153" i="93" a="1"/>
  <c r="J153" i="93" s="1"/>
  <c r="J152" i="93" a="1"/>
  <c r="J152" i="93" s="1"/>
  <c r="J151" i="93" a="1"/>
  <c r="J151" i="93" s="1"/>
  <c r="J150" i="93" a="1"/>
  <c r="J150" i="93" s="1"/>
  <c r="J148" i="93" a="1"/>
  <c r="J148" i="93" s="1"/>
  <c r="J147" i="93" a="1"/>
  <c r="J147" i="93" s="1"/>
  <c r="J146" i="93" a="1"/>
  <c r="J146" i="93" s="1"/>
  <c r="J145" i="93" a="1"/>
  <c r="J145" i="93" s="1"/>
  <c r="J144" i="93" a="1"/>
  <c r="J144" i="93" s="1"/>
  <c r="J143" i="93" a="1"/>
  <c r="J143" i="93" s="1"/>
  <c r="J142" i="93" a="1"/>
  <c r="J142" i="93" s="1"/>
  <c r="J141" i="93" a="1"/>
  <c r="J141" i="93" s="1"/>
  <c r="J139" i="93" a="1"/>
  <c r="J139" i="93"/>
  <c r="J138" i="93" a="1"/>
  <c r="J138" i="93" s="1"/>
  <c r="J137" i="93" a="1"/>
  <c r="J137" i="93" s="1"/>
  <c r="J136" i="93" a="1"/>
  <c r="J136" i="93" s="1"/>
  <c r="J135" i="93" a="1"/>
  <c r="J135" i="93" s="1"/>
  <c r="J134" i="93" a="1"/>
  <c r="J134" i="93" s="1"/>
  <c r="J133" i="93" a="1"/>
  <c r="J133" i="93" s="1"/>
  <c r="J132" i="93" a="1"/>
  <c r="J132" i="93" s="1"/>
  <c r="J124" i="93" a="1"/>
  <c r="J124" i="93" s="1"/>
  <c r="J125" i="93" a="1"/>
  <c r="J125" i="93" s="1"/>
  <c r="J126" i="93" a="1"/>
  <c r="J126" i="93" s="1"/>
  <c r="J127" i="93" a="1"/>
  <c r="J127" i="93" s="1"/>
  <c r="J128" i="93" a="1"/>
  <c r="J128" i="93" s="1"/>
  <c r="J129" i="93" a="1"/>
  <c r="J129" i="93" s="1"/>
  <c r="J130" i="93" a="1"/>
  <c r="J130" i="93" s="1"/>
  <c r="J123" i="93" a="1"/>
  <c r="J123" i="93" s="1"/>
  <c r="J121" i="93" a="1"/>
  <c r="J121" i="93" s="1"/>
  <c r="J120" i="93" a="1"/>
  <c r="J120" i="93" s="1"/>
  <c r="J119" i="93" a="1"/>
  <c r="J119" i="93" s="1"/>
  <c r="J118" i="93" a="1"/>
  <c r="J118" i="93"/>
  <c r="J117" i="93" a="1"/>
  <c r="J117" i="93" s="1"/>
  <c r="J116" i="93" a="1"/>
  <c r="J116" i="93" s="1"/>
  <c r="J115" i="93" a="1"/>
  <c r="J115" i="93" s="1"/>
  <c r="J114" i="93" a="1"/>
  <c r="J114" i="93" s="1"/>
  <c r="J106" i="93" a="1"/>
  <c r="J106" i="93" s="1"/>
  <c r="J107" i="93" a="1"/>
  <c r="J107" i="93" s="1"/>
  <c r="J108" i="93" a="1"/>
  <c r="J108" i="93" s="1"/>
  <c r="J109" i="93" a="1"/>
  <c r="J109" i="93" s="1"/>
  <c r="J110" i="93" a="1"/>
  <c r="J110" i="93" s="1"/>
  <c r="J111" i="93" a="1"/>
  <c r="J111" i="93" s="1"/>
  <c r="J112" i="93" a="1"/>
  <c r="J112" i="93" s="1"/>
  <c r="J105" i="93" a="1"/>
  <c r="J105" i="93" s="1"/>
  <c r="J94" i="93" a="1"/>
  <c r="J94" i="93" s="1"/>
  <c r="J93" i="93" a="1"/>
  <c r="J93" i="93" s="1"/>
  <c r="J92" i="93" a="1"/>
  <c r="J92" i="93" s="1"/>
  <c r="J91" i="93" a="1"/>
  <c r="J91" i="93"/>
  <c r="J90" i="93" a="1"/>
  <c r="J90" i="93" s="1"/>
  <c r="J89" i="93" a="1"/>
  <c r="J89" i="93" s="1"/>
  <c r="J88" i="93" a="1"/>
  <c r="J88" i="93" s="1"/>
  <c r="J87" i="93" a="1"/>
  <c r="J87" i="93" s="1"/>
  <c r="J85" i="93" a="1"/>
  <c r="J85" i="93" s="1"/>
  <c r="J84" i="93" a="1"/>
  <c r="J84" i="93" s="1"/>
  <c r="J83" i="93" a="1"/>
  <c r="J83" i="93" s="1"/>
  <c r="J82" i="93" a="1"/>
  <c r="J82" i="93" s="1"/>
  <c r="J81" i="93" a="1"/>
  <c r="J81" i="93" s="1"/>
  <c r="J80" i="93" a="1"/>
  <c r="J80" i="93" s="1"/>
  <c r="J79" i="93" a="1"/>
  <c r="J79" i="93" s="1"/>
  <c r="J78" i="93" a="1"/>
  <c r="J78" i="93" s="1"/>
  <c r="J76" i="93" a="1"/>
  <c r="J76" i="93" s="1"/>
  <c r="J75" i="93" a="1"/>
  <c r="J75" i="93" s="1"/>
  <c r="J74" i="93" a="1"/>
  <c r="J74" i="93" s="1"/>
  <c r="J73" i="93" a="1"/>
  <c r="J73" i="93" s="1"/>
  <c r="J72" i="93" a="1"/>
  <c r="J72" i="93" s="1"/>
  <c r="J71" i="93" a="1"/>
  <c r="J71" i="93" s="1"/>
  <c r="J70" i="93" a="1"/>
  <c r="J70" i="93" s="1"/>
  <c r="J69" i="93" a="1"/>
  <c r="J69" i="93" s="1"/>
  <c r="J61" i="93" a="1"/>
  <c r="J61" i="93" s="1"/>
  <c r="J62" i="93" a="1"/>
  <c r="J62" i="93" s="1"/>
  <c r="J63" i="93" a="1"/>
  <c r="J63" i="93" s="1"/>
  <c r="J64" i="93" a="1"/>
  <c r="J64" i="93" s="1"/>
  <c r="J65" i="93" a="1"/>
  <c r="J65" i="93" s="1"/>
  <c r="J66" i="93" a="1"/>
  <c r="J66" i="93" s="1"/>
  <c r="J67" i="93" a="1"/>
  <c r="J67" i="93" s="1"/>
  <c r="J60" i="93" a="1"/>
  <c r="J60" i="93" s="1"/>
  <c r="J58" i="93" a="1"/>
  <c r="J58" i="93" s="1"/>
  <c r="J57" i="93" a="1"/>
  <c r="J57" i="93" s="1"/>
  <c r="J56" i="93" a="1"/>
  <c r="J56" i="93" s="1"/>
  <c r="J55" i="93" a="1"/>
  <c r="J55" i="93" s="1"/>
  <c r="J54" i="93" a="1"/>
  <c r="J54" i="93" s="1"/>
  <c r="J53" i="93" a="1"/>
  <c r="J53" i="93" s="1"/>
  <c r="J52" i="93" a="1"/>
  <c r="J52" i="93" s="1"/>
  <c r="J51" i="93" a="1"/>
  <c r="J51" i="93" s="1"/>
  <c r="J43" i="93" a="1"/>
  <c r="J43" i="93" s="1"/>
  <c r="J44" i="93" a="1"/>
  <c r="J44" i="93" s="1"/>
  <c r="J45" i="93" a="1"/>
  <c r="J45" i="93" s="1"/>
  <c r="J46" i="93" a="1"/>
  <c r="J46" i="93"/>
  <c r="J47" i="93" a="1"/>
  <c r="J47" i="93" s="1"/>
  <c r="J48" i="93" a="1"/>
  <c r="J48" i="93" s="1"/>
  <c r="J49" i="93" a="1"/>
  <c r="J49" i="93" s="1"/>
  <c r="J42" i="93" a="1"/>
  <c r="J42" i="93" s="1"/>
  <c r="J40" i="93" a="1"/>
  <c r="J40" i="93" s="1"/>
  <c r="J39" i="93" a="1"/>
  <c r="J39" i="93" s="1"/>
  <c r="J38" i="93" a="1"/>
  <c r="J38" i="93" s="1"/>
  <c r="J37" i="93" a="1"/>
  <c r="J37" i="93" s="1"/>
  <c r="J36" i="93" a="1"/>
  <c r="J36" i="93" s="1"/>
  <c r="J35" i="93" a="1"/>
  <c r="J35" i="93" s="1"/>
  <c r="J34" i="93" a="1"/>
  <c r="J34" i="93" s="1"/>
  <c r="J33" i="93" a="1"/>
  <c r="J33" i="93" s="1"/>
  <c r="J25" i="93" a="1"/>
  <c r="J25" i="93" s="1"/>
  <c r="J26" i="93" a="1"/>
  <c r="J26" i="93" s="1"/>
  <c r="J27" i="93" a="1"/>
  <c r="J27" i="93" s="1"/>
  <c r="J28" i="93" a="1"/>
  <c r="J28" i="93" s="1"/>
  <c r="J29" i="93" a="1"/>
  <c r="J29" i="93" s="1"/>
  <c r="J30" i="93" a="1"/>
  <c r="J30" i="93" s="1"/>
  <c r="J31" i="93" a="1"/>
  <c r="J31" i="93" s="1"/>
  <c r="J24" i="93" a="1"/>
  <c r="J24" i="93" s="1"/>
  <c r="J22" i="93" a="1"/>
  <c r="J22" i="93" s="1"/>
  <c r="J21" i="93" a="1"/>
  <c r="J21" i="93" s="1"/>
  <c r="J20" i="93" a="1"/>
  <c r="J20" i="93" s="1"/>
  <c r="J19" i="93" a="1"/>
  <c r="J19" i="93" s="1"/>
  <c r="J18" i="93" a="1"/>
  <c r="J18" i="93" s="1"/>
  <c r="J17" i="93" a="1"/>
  <c r="J17" i="93" s="1"/>
  <c r="J16" i="93" a="1"/>
  <c r="J16" i="93" s="1"/>
  <c r="J15" i="93" a="1"/>
  <c r="J15" i="93" s="1"/>
  <c r="J7" i="93" a="1"/>
  <c r="J7" i="93" s="1"/>
  <c r="J8" i="93" a="1"/>
  <c r="J8" i="93" s="1"/>
  <c r="J9" i="93" a="1"/>
  <c r="J9" i="93" s="1"/>
  <c r="J10" i="93" a="1"/>
  <c r="J10" i="93" s="1"/>
  <c r="J11" i="93" a="1"/>
  <c r="J11" i="93" s="1"/>
  <c r="J12" i="93" a="1"/>
  <c r="J12" i="93" s="1"/>
  <c r="J13" i="93" a="1"/>
  <c r="J13" i="93" s="1"/>
  <c r="J6" i="93" a="1"/>
  <c r="J6" i="93" s="1"/>
  <c r="J176" i="93"/>
  <c r="J158" i="93"/>
  <c r="J140" i="93"/>
  <c r="J122" i="93"/>
  <c r="J104" i="93"/>
  <c r="J95" i="93"/>
  <c r="J77" i="93"/>
  <c r="J59" i="93"/>
  <c r="J41" i="93"/>
  <c r="J23" i="93"/>
  <c r="H184" i="93"/>
  <c r="H183" i="93"/>
  <c r="H180" i="93"/>
  <c r="H178" i="93"/>
  <c r="H193" i="93"/>
  <c r="H192" i="93"/>
  <c r="H191" i="93"/>
  <c r="H190" i="93"/>
  <c r="H189" i="93"/>
  <c r="H186" i="93"/>
  <c r="H175" i="93"/>
  <c r="H174" i="93"/>
  <c r="H173" i="93"/>
  <c r="H172" i="93"/>
  <c r="H171" i="93"/>
  <c r="H170" i="93"/>
  <c r="H169" i="93"/>
  <c r="H166" i="93"/>
  <c r="H165" i="93"/>
  <c r="H164" i="93"/>
  <c r="H163" i="93"/>
  <c r="H162" i="93"/>
  <c r="H161" i="93"/>
  <c r="H157" i="93"/>
  <c r="H156" i="93"/>
  <c r="H155" i="93"/>
  <c r="H154" i="93"/>
  <c r="H153" i="93"/>
  <c r="H148" i="93"/>
  <c r="H146" i="93"/>
  <c r="H145" i="93"/>
  <c r="H142" i="93"/>
  <c r="H141" i="93"/>
  <c r="H130" i="93"/>
  <c r="H127" i="93"/>
  <c r="H139" i="93"/>
  <c r="H137" i="93"/>
  <c r="H136" i="93"/>
  <c r="H132" i="93"/>
  <c r="H112" i="93"/>
  <c r="H111" i="93"/>
  <c r="H108" i="93"/>
  <c r="H121" i="93"/>
  <c r="H120" i="93"/>
  <c r="H119" i="93"/>
  <c r="H118" i="93"/>
  <c r="H117" i="93"/>
  <c r="H116" i="93"/>
  <c r="H105" i="93"/>
  <c r="H101" i="93"/>
  <c r="H102" i="93"/>
  <c r="H103" i="93"/>
  <c r="H85" i="93"/>
  <c r="H84" i="93"/>
  <c r="H94" i="93"/>
  <c r="H93" i="93"/>
  <c r="H92" i="93"/>
  <c r="H91" i="93"/>
  <c r="H90" i="93"/>
  <c r="H67" i="93"/>
  <c r="H66" i="93"/>
  <c r="H63" i="93"/>
  <c r="H76" i="93"/>
  <c r="H75" i="93"/>
  <c r="H74" i="93"/>
  <c r="H73" i="93"/>
  <c r="H72" i="93"/>
  <c r="H49" i="93"/>
  <c r="H47" i="93"/>
  <c r="H46" i="93"/>
  <c r="H45" i="93"/>
  <c r="H58" i="93"/>
  <c r="H56" i="93"/>
  <c r="H54" i="93"/>
  <c r="H51" i="93"/>
  <c r="H37" i="93"/>
  <c r="H25" i="93"/>
  <c r="H28" i="93"/>
  <c r="H29" i="93"/>
  <c r="H30" i="93"/>
  <c r="H31" i="93"/>
  <c r="H22" i="93"/>
  <c r="H21" i="93"/>
  <c r="H20" i="93"/>
  <c r="H19" i="93"/>
  <c r="H18" i="93"/>
  <c r="H17" i="93"/>
  <c r="H11" i="93"/>
  <c r="H12" i="93"/>
  <c r="H13" i="93"/>
  <c r="J5" i="93"/>
  <c r="W210" i="90"/>
  <c r="V210" i="90"/>
  <c r="U210" i="90"/>
  <c r="T210" i="90"/>
  <c r="U208" i="90"/>
  <c r="V208" i="90"/>
  <c r="W208" i="90"/>
  <c r="T208" i="90"/>
  <c r="W207" i="90"/>
  <c r="V207" i="90"/>
  <c r="U207" i="90"/>
  <c r="T207" i="90"/>
  <c r="U205" i="90"/>
  <c r="V205" i="90"/>
  <c r="W205" i="90"/>
  <c r="T205" i="90"/>
  <c r="W204" i="90"/>
  <c r="V204" i="90"/>
  <c r="U204" i="90"/>
  <c r="T204" i="90"/>
  <c r="U202" i="90"/>
  <c r="V202" i="90"/>
  <c r="X202" i="90" s="1"/>
  <c r="W202" i="90"/>
  <c r="T202" i="90"/>
  <c r="U201" i="90"/>
  <c r="V201" i="90"/>
  <c r="W201" i="90"/>
  <c r="T201" i="90"/>
  <c r="U199" i="90"/>
  <c r="V199" i="90"/>
  <c r="W199" i="90"/>
  <c r="T199" i="90"/>
  <c r="W198" i="90"/>
  <c r="V198" i="90"/>
  <c r="U198" i="90"/>
  <c r="T198" i="90"/>
  <c r="X198" i="90" s="1"/>
  <c r="U196" i="90"/>
  <c r="V196" i="90"/>
  <c r="W196" i="90"/>
  <c r="T196" i="90"/>
  <c r="W195" i="90"/>
  <c r="V195" i="90"/>
  <c r="U195" i="90"/>
  <c r="T195" i="90"/>
  <c r="U193" i="90"/>
  <c r="V193" i="90"/>
  <c r="W193" i="90"/>
  <c r="T193" i="90"/>
  <c r="W192" i="90"/>
  <c r="V192" i="90"/>
  <c r="U192" i="90"/>
  <c r="T192" i="90"/>
  <c r="U190" i="90"/>
  <c r="V190" i="90"/>
  <c r="W190" i="90"/>
  <c r="T190" i="90"/>
  <c r="X190" i="90" s="1"/>
  <c r="W189" i="90"/>
  <c r="V189" i="90"/>
  <c r="U189" i="90"/>
  <c r="T189" i="90"/>
  <c r="U187" i="90"/>
  <c r="V187" i="90"/>
  <c r="W187" i="90"/>
  <c r="T187" i="90"/>
  <c r="W186" i="90"/>
  <c r="V186" i="90"/>
  <c r="U186" i="90"/>
  <c r="T186" i="90"/>
  <c r="U184" i="90"/>
  <c r="V184" i="90"/>
  <c r="W184" i="90"/>
  <c r="T184" i="90"/>
  <c r="W180" i="90"/>
  <c r="V180" i="90"/>
  <c r="U180" i="90"/>
  <c r="T180" i="90"/>
  <c r="U178" i="90"/>
  <c r="V178" i="90"/>
  <c r="W178" i="90"/>
  <c r="T178" i="90"/>
  <c r="W177" i="90"/>
  <c r="V177" i="90"/>
  <c r="U177" i="90"/>
  <c r="T177" i="90"/>
  <c r="U175" i="90"/>
  <c r="V175" i="90"/>
  <c r="W175" i="90"/>
  <c r="T175" i="90"/>
  <c r="W174" i="90"/>
  <c r="V174" i="90"/>
  <c r="U174" i="90"/>
  <c r="T174" i="90"/>
  <c r="U172" i="90"/>
  <c r="V172" i="90"/>
  <c r="X172" i="90" s="1"/>
  <c r="W172" i="90"/>
  <c r="T172" i="90"/>
  <c r="W171" i="90"/>
  <c r="V171" i="90"/>
  <c r="U171" i="90"/>
  <c r="T171" i="90"/>
  <c r="W169" i="90"/>
  <c r="U169" i="90"/>
  <c r="V169" i="90"/>
  <c r="T169" i="90"/>
  <c r="W168" i="90"/>
  <c r="V168" i="90"/>
  <c r="U168" i="90"/>
  <c r="T168" i="90"/>
  <c r="X168" i="90" s="1"/>
  <c r="U166" i="90"/>
  <c r="V166" i="90"/>
  <c r="W166" i="90"/>
  <c r="T166" i="90"/>
  <c r="W165" i="90"/>
  <c r="V165" i="90"/>
  <c r="U165" i="90"/>
  <c r="T165" i="90"/>
  <c r="U163" i="90"/>
  <c r="V163" i="90"/>
  <c r="W163" i="90"/>
  <c r="T163" i="90"/>
  <c r="W162" i="90"/>
  <c r="V162" i="90"/>
  <c r="U162" i="90"/>
  <c r="T162" i="90"/>
  <c r="U160" i="90"/>
  <c r="V160" i="90"/>
  <c r="W160" i="90"/>
  <c r="T160" i="90"/>
  <c r="W159" i="90"/>
  <c r="V159" i="90"/>
  <c r="U159" i="90"/>
  <c r="X159" i="90" s="1"/>
  <c r="T159" i="90"/>
  <c r="U157" i="90"/>
  <c r="V157" i="90"/>
  <c r="W157" i="90"/>
  <c r="T157" i="90"/>
  <c r="U156" i="90"/>
  <c r="V156" i="90"/>
  <c r="W156" i="90"/>
  <c r="T156" i="90"/>
  <c r="U154" i="90"/>
  <c r="X154" i="90" s="1"/>
  <c r="H316" i="93" s="1"/>
  <c r="V154" i="90"/>
  <c r="W154" i="90"/>
  <c r="T154" i="90"/>
  <c r="W150" i="90"/>
  <c r="V150" i="90"/>
  <c r="U150" i="90"/>
  <c r="T150" i="90"/>
  <c r="U148" i="90"/>
  <c r="V148" i="90"/>
  <c r="W148" i="90"/>
  <c r="T148" i="90"/>
  <c r="W147" i="90"/>
  <c r="V147" i="90"/>
  <c r="U147" i="90"/>
  <c r="T147" i="90"/>
  <c r="U145" i="90"/>
  <c r="V145" i="90"/>
  <c r="W145" i="90"/>
  <c r="T145" i="90"/>
  <c r="W144" i="90"/>
  <c r="V144" i="90"/>
  <c r="U144" i="90"/>
  <c r="T144" i="90"/>
  <c r="U142" i="90"/>
  <c r="V142" i="90"/>
  <c r="W142" i="90"/>
  <c r="T142" i="90"/>
  <c r="W141" i="90"/>
  <c r="V141" i="90"/>
  <c r="U141" i="90"/>
  <c r="T141" i="90"/>
  <c r="W139" i="90"/>
  <c r="U139" i="90"/>
  <c r="V139" i="90"/>
  <c r="T139" i="90"/>
  <c r="W138" i="90"/>
  <c r="V138" i="90"/>
  <c r="U138" i="90"/>
  <c r="T138" i="90"/>
  <c r="U136" i="90"/>
  <c r="V136" i="90"/>
  <c r="W136" i="90"/>
  <c r="T136" i="90"/>
  <c r="W135" i="90"/>
  <c r="V135" i="90"/>
  <c r="U135" i="90"/>
  <c r="T135" i="90"/>
  <c r="U133" i="90"/>
  <c r="V133" i="90"/>
  <c r="W133" i="90"/>
  <c r="T133" i="90"/>
  <c r="W132" i="90"/>
  <c r="V132" i="90"/>
  <c r="U132" i="90"/>
  <c r="T132" i="90"/>
  <c r="U130" i="90"/>
  <c r="V130" i="90"/>
  <c r="W130" i="90"/>
  <c r="T130" i="90"/>
  <c r="W129" i="90"/>
  <c r="V129" i="90"/>
  <c r="U129" i="90"/>
  <c r="T129" i="90"/>
  <c r="U127" i="90"/>
  <c r="V127" i="90"/>
  <c r="W127" i="90"/>
  <c r="T127" i="90"/>
  <c r="U126" i="90"/>
  <c r="V126" i="90"/>
  <c r="W126" i="90"/>
  <c r="T126" i="90"/>
  <c r="U124" i="90"/>
  <c r="V124" i="90"/>
  <c r="W124" i="90"/>
  <c r="T124" i="90"/>
  <c r="X124" i="90" s="1"/>
  <c r="D239" i="90"/>
  <c r="E239" i="90"/>
  <c r="F239" i="90"/>
  <c r="H239" i="90"/>
  <c r="I239" i="90"/>
  <c r="AC238" i="90" s="1" a="1"/>
  <c r="AC238" i="90" s="1"/>
  <c r="J239" i="90"/>
  <c r="K239" i="90"/>
  <c r="L239" i="90"/>
  <c r="M239" i="90"/>
  <c r="N239" i="90"/>
  <c r="O239" i="90"/>
  <c r="D240" i="90"/>
  <c r="E240" i="90"/>
  <c r="F240" i="90"/>
  <c r="H240" i="90"/>
  <c r="I240" i="90"/>
  <c r="J240" i="90"/>
  <c r="K240" i="90"/>
  <c r="L240" i="90"/>
  <c r="M240" i="90"/>
  <c r="N240" i="90"/>
  <c r="O240" i="90"/>
  <c r="E238" i="90"/>
  <c r="F238" i="90"/>
  <c r="H238" i="90"/>
  <c r="I238" i="90"/>
  <c r="J238" i="90"/>
  <c r="K238" i="90"/>
  <c r="L238" i="90"/>
  <c r="M238" i="90"/>
  <c r="N238" i="90"/>
  <c r="O238" i="90"/>
  <c r="D238" i="90"/>
  <c r="D236" i="90"/>
  <c r="E236" i="90"/>
  <c r="F236" i="90"/>
  <c r="H236" i="90"/>
  <c r="I236" i="90"/>
  <c r="J236" i="90"/>
  <c r="K236" i="90"/>
  <c r="L236" i="90"/>
  <c r="M236" i="90"/>
  <c r="N236" i="90"/>
  <c r="O236" i="90"/>
  <c r="D237" i="90"/>
  <c r="E237" i="90"/>
  <c r="F237" i="90"/>
  <c r="H237" i="90"/>
  <c r="I237" i="90"/>
  <c r="J237" i="90"/>
  <c r="K237" i="90"/>
  <c r="L237" i="90"/>
  <c r="M237" i="90"/>
  <c r="N237" i="90"/>
  <c r="O237" i="90"/>
  <c r="E235" i="90"/>
  <c r="F235" i="90"/>
  <c r="H235" i="90"/>
  <c r="I235" i="90"/>
  <c r="J235" i="90"/>
  <c r="K235" i="90"/>
  <c r="L235" i="90"/>
  <c r="M235" i="90"/>
  <c r="N235" i="90"/>
  <c r="O235" i="90"/>
  <c r="D235" i="90"/>
  <c r="D233" i="90"/>
  <c r="E233" i="90"/>
  <c r="F233" i="90"/>
  <c r="H233" i="90"/>
  <c r="I233" i="90"/>
  <c r="J233" i="90"/>
  <c r="K233" i="90"/>
  <c r="L233" i="90"/>
  <c r="M233" i="90"/>
  <c r="N233" i="90"/>
  <c r="O233" i="90"/>
  <c r="D234" i="90"/>
  <c r="E234" i="90"/>
  <c r="F234" i="90"/>
  <c r="H234" i="90"/>
  <c r="I234" i="90"/>
  <c r="J234" i="90"/>
  <c r="K234" i="90"/>
  <c r="L234" i="90"/>
  <c r="M234" i="90"/>
  <c r="N234" i="90"/>
  <c r="O234" i="90"/>
  <c r="E232" i="90"/>
  <c r="F232" i="90"/>
  <c r="H232" i="90"/>
  <c r="I232" i="90"/>
  <c r="J232" i="90"/>
  <c r="K232" i="90"/>
  <c r="L232" i="90"/>
  <c r="M232" i="90"/>
  <c r="N232" i="90"/>
  <c r="O232" i="90"/>
  <c r="D232" i="90"/>
  <c r="D230" i="90"/>
  <c r="E230" i="90"/>
  <c r="F230" i="90"/>
  <c r="H230" i="90"/>
  <c r="I230" i="90"/>
  <c r="J230" i="90"/>
  <c r="K230" i="90"/>
  <c r="L230" i="90"/>
  <c r="M230" i="90"/>
  <c r="N230" i="90"/>
  <c r="O230" i="90"/>
  <c r="D231" i="90"/>
  <c r="E231" i="90"/>
  <c r="F231" i="90"/>
  <c r="H231" i="90"/>
  <c r="I231" i="90"/>
  <c r="J231" i="90"/>
  <c r="K231" i="90"/>
  <c r="L231" i="90"/>
  <c r="M231" i="90"/>
  <c r="N231" i="90"/>
  <c r="O231" i="90"/>
  <c r="E229" i="90"/>
  <c r="F229" i="90"/>
  <c r="H229" i="90"/>
  <c r="I229" i="90"/>
  <c r="J229" i="90"/>
  <c r="K229" i="90"/>
  <c r="L229" i="90"/>
  <c r="M229" i="90"/>
  <c r="N229" i="90"/>
  <c r="O229" i="90"/>
  <c r="D229" i="90"/>
  <c r="D227" i="90"/>
  <c r="E227" i="90"/>
  <c r="F227" i="90"/>
  <c r="H227" i="90"/>
  <c r="I227" i="90"/>
  <c r="J227" i="90"/>
  <c r="K227" i="90"/>
  <c r="L227" i="90"/>
  <c r="M227" i="90"/>
  <c r="N227" i="90"/>
  <c r="O227" i="90"/>
  <c r="D228" i="90"/>
  <c r="E228" i="90"/>
  <c r="F228" i="90"/>
  <c r="H228" i="90"/>
  <c r="I228" i="90"/>
  <c r="J228" i="90"/>
  <c r="K228" i="90"/>
  <c r="L228" i="90"/>
  <c r="M228" i="90"/>
  <c r="N228" i="90"/>
  <c r="O228" i="90"/>
  <c r="E226" i="90"/>
  <c r="F226" i="90"/>
  <c r="H226" i="90"/>
  <c r="I226" i="90"/>
  <c r="J226" i="90"/>
  <c r="K226" i="90"/>
  <c r="L226" i="90"/>
  <c r="M226" i="90"/>
  <c r="N226" i="90"/>
  <c r="O226" i="90"/>
  <c r="D226" i="90"/>
  <c r="D224" i="90"/>
  <c r="E224" i="90"/>
  <c r="F224" i="90"/>
  <c r="H224" i="90"/>
  <c r="I224" i="90"/>
  <c r="J224" i="90"/>
  <c r="K224" i="90"/>
  <c r="L224" i="90"/>
  <c r="M224" i="90"/>
  <c r="N224" i="90"/>
  <c r="O224" i="90"/>
  <c r="D225" i="90"/>
  <c r="E225" i="90"/>
  <c r="F225" i="90"/>
  <c r="H225" i="90"/>
  <c r="I225" i="90"/>
  <c r="J225" i="90"/>
  <c r="K225" i="90"/>
  <c r="L225" i="90"/>
  <c r="M225" i="90"/>
  <c r="N225" i="90"/>
  <c r="O225" i="90"/>
  <c r="E223" i="90"/>
  <c r="F223" i="90"/>
  <c r="H223" i="90"/>
  <c r="I223" i="90"/>
  <c r="J223" i="90"/>
  <c r="K223" i="90"/>
  <c r="L223" i="90"/>
  <c r="M223" i="90"/>
  <c r="N223" i="90"/>
  <c r="O223" i="90"/>
  <c r="D223" i="90"/>
  <c r="D221" i="90"/>
  <c r="E221" i="90"/>
  <c r="F221" i="90"/>
  <c r="H221" i="90"/>
  <c r="I221" i="90"/>
  <c r="J221" i="90"/>
  <c r="K221" i="90"/>
  <c r="L221" i="90"/>
  <c r="M221" i="90"/>
  <c r="N221" i="90"/>
  <c r="O221" i="90"/>
  <c r="D222" i="90"/>
  <c r="E222" i="90"/>
  <c r="F222" i="90"/>
  <c r="H222" i="90"/>
  <c r="I222" i="90"/>
  <c r="J222" i="90"/>
  <c r="K222" i="90"/>
  <c r="L222" i="90"/>
  <c r="M222" i="90"/>
  <c r="N222" i="90"/>
  <c r="O222" i="90"/>
  <c r="E220" i="90"/>
  <c r="F220" i="90"/>
  <c r="H220" i="90"/>
  <c r="I220" i="90"/>
  <c r="J220" i="90"/>
  <c r="K220" i="90"/>
  <c r="L220" i="90"/>
  <c r="M220" i="90"/>
  <c r="N220" i="90"/>
  <c r="O220" i="90"/>
  <c r="D220" i="90"/>
  <c r="D218" i="90"/>
  <c r="E218" i="90"/>
  <c r="F218" i="90"/>
  <c r="H218" i="90"/>
  <c r="I218" i="90"/>
  <c r="J218" i="90"/>
  <c r="K218" i="90"/>
  <c r="L218" i="90"/>
  <c r="M218" i="90"/>
  <c r="N218" i="90"/>
  <c r="O218" i="90"/>
  <c r="D219" i="90"/>
  <c r="E219" i="90"/>
  <c r="F219" i="90"/>
  <c r="H219" i="90"/>
  <c r="I219" i="90"/>
  <c r="J219" i="90"/>
  <c r="K219" i="90"/>
  <c r="L219" i="90"/>
  <c r="M219" i="90"/>
  <c r="N219" i="90"/>
  <c r="O219" i="90"/>
  <c r="E217" i="90"/>
  <c r="F217" i="90"/>
  <c r="H217" i="90"/>
  <c r="I217" i="90"/>
  <c r="J217" i="90"/>
  <c r="K217" i="90"/>
  <c r="L217" i="90"/>
  <c r="M217" i="90"/>
  <c r="N217" i="90"/>
  <c r="O217" i="90"/>
  <c r="D217" i="90"/>
  <c r="D215" i="90"/>
  <c r="E215" i="90"/>
  <c r="F215" i="90"/>
  <c r="H215" i="90"/>
  <c r="I215" i="90"/>
  <c r="J215" i="90"/>
  <c r="K215" i="90"/>
  <c r="L215" i="90"/>
  <c r="M215" i="90"/>
  <c r="N215" i="90"/>
  <c r="O215" i="90"/>
  <c r="D216" i="90"/>
  <c r="E216" i="90"/>
  <c r="F216" i="90"/>
  <c r="H216" i="90"/>
  <c r="I216" i="90"/>
  <c r="J216" i="90"/>
  <c r="K216" i="90"/>
  <c r="L216" i="90"/>
  <c r="M216" i="90"/>
  <c r="N216" i="90"/>
  <c r="O216" i="90"/>
  <c r="E214" i="90"/>
  <c r="F214" i="90"/>
  <c r="H214" i="90"/>
  <c r="I214" i="90"/>
  <c r="J214" i="90"/>
  <c r="K214" i="90"/>
  <c r="L214" i="90"/>
  <c r="M214" i="90"/>
  <c r="N214" i="90"/>
  <c r="O214" i="90"/>
  <c r="D117" i="90"/>
  <c r="E117" i="90"/>
  <c r="F117" i="90"/>
  <c r="BV116" i="90" s="1" a="1"/>
  <c r="BV116" i="90" s="1"/>
  <c r="H117" i="90"/>
  <c r="I117" i="90"/>
  <c r="J117" i="90"/>
  <c r="K117" i="90"/>
  <c r="L117" i="90"/>
  <c r="M117" i="90"/>
  <c r="N117" i="90"/>
  <c r="O117" i="90"/>
  <c r="D118" i="90"/>
  <c r="E118" i="90"/>
  <c r="F118" i="90"/>
  <c r="H118" i="90"/>
  <c r="I118" i="90"/>
  <c r="J118" i="90"/>
  <c r="K118" i="90"/>
  <c r="L118" i="90"/>
  <c r="BD116" i="90" s="1" a="1"/>
  <c r="BD116" i="90" s="1"/>
  <c r="M118" i="90"/>
  <c r="N118" i="90"/>
  <c r="O118" i="90"/>
  <c r="E116" i="90"/>
  <c r="F116" i="90"/>
  <c r="H116" i="90"/>
  <c r="I116" i="90"/>
  <c r="AU116" i="90" a="1"/>
  <c r="AU116" i="90" s="1"/>
  <c r="J116" i="90"/>
  <c r="K116" i="90"/>
  <c r="L116" i="90"/>
  <c r="M116" i="90"/>
  <c r="N116" i="90"/>
  <c r="O116" i="90"/>
  <c r="D116" i="90"/>
  <c r="BM116" i="90" s="1" a="1"/>
  <c r="D114" i="90"/>
  <c r="E114" i="90"/>
  <c r="F114" i="90"/>
  <c r="H114" i="90"/>
  <c r="I114" i="90"/>
  <c r="J114" i="90"/>
  <c r="K114" i="90"/>
  <c r="L114" i="90"/>
  <c r="M114" i="90"/>
  <c r="N114" i="90"/>
  <c r="O114" i="90"/>
  <c r="D115" i="90"/>
  <c r="E115" i="90"/>
  <c r="F115" i="90"/>
  <c r="H115" i="90"/>
  <c r="I115" i="90"/>
  <c r="J115" i="90"/>
  <c r="K115" i="90"/>
  <c r="L115" i="90"/>
  <c r="M115" i="90"/>
  <c r="N115" i="90"/>
  <c r="O115" i="90"/>
  <c r="E113" i="90"/>
  <c r="F113" i="90"/>
  <c r="H113" i="90"/>
  <c r="I113" i="90"/>
  <c r="J113" i="90"/>
  <c r="K113" i="90"/>
  <c r="L113" i="90"/>
  <c r="M113" i="90"/>
  <c r="N113" i="90"/>
  <c r="O113" i="90"/>
  <c r="D113" i="90"/>
  <c r="D111" i="90"/>
  <c r="E111" i="90"/>
  <c r="F111" i="90"/>
  <c r="H111" i="90"/>
  <c r="I111" i="90"/>
  <c r="J111" i="90"/>
  <c r="K111" i="90"/>
  <c r="L111" i="90"/>
  <c r="M111" i="90"/>
  <c r="N111" i="90"/>
  <c r="O111" i="90"/>
  <c r="D112" i="90"/>
  <c r="E112" i="90"/>
  <c r="F112" i="90"/>
  <c r="H112" i="90"/>
  <c r="I112" i="90"/>
  <c r="J112" i="90"/>
  <c r="K112" i="90"/>
  <c r="L112" i="90"/>
  <c r="M112" i="90"/>
  <c r="N112" i="90"/>
  <c r="O112" i="90"/>
  <c r="E110" i="90"/>
  <c r="F110" i="90"/>
  <c r="H110" i="90"/>
  <c r="I110" i="90"/>
  <c r="J110" i="90"/>
  <c r="K110" i="90"/>
  <c r="L110" i="90"/>
  <c r="M110" i="90"/>
  <c r="N110" i="90"/>
  <c r="O110" i="90"/>
  <c r="D110" i="90"/>
  <c r="D108" i="90"/>
  <c r="E108" i="90"/>
  <c r="F108" i="90"/>
  <c r="H108" i="90"/>
  <c r="I108" i="90"/>
  <c r="J108" i="90"/>
  <c r="K108" i="90"/>
  <c r="L108" i="90"/>
  <c r="M108" i="90"/>
  <c r="N108" i="90"/>
  <c r="O108" i="90"/>
  <c r="D109" i="90"/>
  <c r="E109" i="90"/>
  <c r="F109" i="90"/>
  <c r="H109" i="90"/>
  <c r="I109" i="90"/>
  <c r="J109" i="90"/>
  <c r="K109" i="90"/>
  <c r="L109" i="90"/>
  <c r="M109" i="90"/>
  <c r="N109" i="90"/>
  <c r="O109" i="90"/>
  <c r="E107" i="90"/>
  <c r="F107" i="90"/>
  <c r="H107" i="90"/>
  <c r="I107" i="90"/>
  <c r="J107" i="90"/>
  <c r="K107" i="90"/>
  <c r="L107" i="90"/>
  <c r="M107" i="90"/>
  <c r="N107" i="90"/>
  <c r="O107" i="90"/>
  <c r="D107" i="90"/>
  <c r="D105" i="90"/>
  <c r="E105" i="90"/>
  <c r="F105" i="90"/>
  <c r="H105" i="90"/>
  <c r="I105" i="90"/>
  <c r="J105" i="90"/>
  <c r="K105" i="90"/>
  <c r="L105" i="90"/>
  <c r="M105" i="90"/>
  <c r="N105" i="90"/>
  <c r="O105" i="90"/>
  <c r="D106" i="90"/>
  <c r="E106" i="90"/>
  <c r="F106" i="90"/>
  <c r="H106" i="90"/>
  <c r="I106" i="90"/>
  <c r="J106" i="90"/>
  <c r="K106" i="90"/>
  <c r="L106" i="90"/>
  <c r="M106" i="90"/>
  <c r="N106" i="90"/>
  <c r="O106" i="90"/>
  <c r="E104" i="90"/>
  <c r="F104" i="90"/>
  <c r="H104" i="90"/>
  <c r="I104" i="90"/>
  <c r="J104" i="90"/>
  <c r="K104" i="90"/>
  <c r="L104" i="90"/>
  <c r="M104" i="90"/>
  <c r="N104" i="90"/>
  <c r="O104" i="90"/>
  <c r="D104" i="90"/>
  <c r="D102" i="90"/>
  <c r="E102" i="90"/>
  <c r="F102" i="90"/>
  <c r="H102" i="90"/>
  <c r="I102" i="90"/>
  <c r="J102" i="90"/>
  <c r="K102" i="90"/>
  <c r="L102" i="90"/>
  <c r="M102" i="90"/>
  <c r="N102" i="90"/>
  <c r="O102" i="90"/>
  <c r="D103" i="90"/>
  <c r="E103" i="90"/>
  <c r="F103" i="90"/>
  <c r="H103" i="90"/>
  <c r="I103" i="90"/>
  <c r="J103" i="90"/>
  <c r="K103" i="90"/>
  <c r="L103" i="90"/>
  <c r="M103" i="90"/>
  <c r="N103" i="90"/>
  <c r="O103" i="90"/>
  <c r="E101" i="90"/>
  <c r="F101" i="90"/>
  <c r="H101" i="90"/>
  <c r="I101" i="90"/>
  <c r="J101" i="90"/>
  <c r="K101" i="90"/>
  <c r="L101" i="90"/>
  <c r="M101" i="90"/>
  <c r="N101" i="90"/>
  <c r="O101" i="90"/>
  <c r="D101" i="90"/>
  <c r="D99" i="90"/>
  <c r="E99" i="90"/>
  <c r="F99" i="90"/>
  <c r="H99" i="90"/>
  <c r="I99" i="90"/>
  <c r="J99" i="90"/>
  <c r="K99" i="90"/>
  <c r="L99" i="90"/>
  <c r="M99" i="90"/>
  <c r="N99" i="90"/>
  <c r="O99" i="90"/>
  <c r="D100" i="90"/>
  <c r="E100" i="90"/>
  <c r="F100" i="90"/>
  <c r="H100" i="90"/>
  <c r="I100" i="90"/>
  <c r="J100" i="90"/>
  <c r="K100" i="90"/>
  <c r="L100" i="90"/>
  <c r="M100" i="90"/>
  <c r="N100" i="90"/>
  <c r="O100" i="90"/>
  <c r="E98" i="90"/>
  <c r="F98" i="90"/>
  <c r="H98" i="90"/>
  <c r="I98" i="90"/>
  <c r="J98" i="90"/>
  <c r="K98" i="90"/>
  <c r="L98" i="90"/>
  <c r="M98" i="90"/>
  <c r="N98" i="90"/>
  <c r="O98" i="90"/>
  <c r="D98" i="90"/>
  <c r="D96" i="90"/>
  <c r="E96" i="90"/>
  <c r="F96" i="90"/>
  <c r="H96" i="90"/>
  <c r="I96" i="90"/>
  <c r="J96" i="90"/>
  <c r="K96" i="90"/>
  <c r="L96" i="90"/>
  <c r="M96" i="90"/>
  <c r="N96" i="90"/>
  <c r="O96" i="90"/>
  <c r="D97" i="90"/>
  <c r="E97" i="90"/>
  <c r="F97" i="90"/>
  <c r="H97" i="90"/>
  <c r="I97" i="90"/>
  <c r="J97" i="90"/>
  <c r="K97" i="90"/>
  <c r="L97" i="90"/>
  <c r="M97" i="90"/>
  <c r="N97" i="90"/>
  <c r="O97" i="90"/>
  <c r="E95" i="90"/>
  <c r="F95" i="90"/>
  <c r="H95" i="90"/>
  <c r="I95" i="90"/>
  <c r="J95" i="90"/>
  <c r="K95" i="90"/>
  <c r="L95" i="90"/>
  <c r="M95" i="90"/>
  <c r="N95" i="90"/>
  <c r="O95" i="90"/>
  <c r="D95" i="90"/>
  <c r="D214" i="90"/>
  <c r="D206" i="90"/>
  <c r="E206" i="90"/>
  <c r="F206" i="90"/>
  <c r="G206" i="90"/>
  <c r="H206" i="90"/>
  <c r="I206" i="90"/>
  <c r="J206" i="90"/>
  <c r="K206" i="90"/>
  <c r="L206" i="90"/>
  <c r="M206" i="90"/>
  <c r="N206" i="90"/>
  <c r="O206" i="90"/>
  <c r="D207" i="90"/>
  <c r="E207" i="90"/>
  <c r="F207" i="90"/>
  <c r="G207" i="90"/>
  <c r="H207" i="90"/>
  <c r="I207" i="90"/>
  <c r="J207" i="90"/>
  <c r="K207" i="90"/>
  <c r="L207" i="90"/>
  <c r="M207" i="90"/>
  <c r="N207" i="90"/>
  <c r="O207" i="90"/>
  <c r="E205" i="90"/>
  <c r="F205" i="90"/>
  <c r="G205" i="90"/>
  <c r="H205" i="90"/>
  <c r="I205" i="90"/>
  <c r="J205" i="90"/>
  <c r="K205" i="90"/>
  <c r="L205" i="90"/>
  <c r="H500" i="93" s="1"/>
  <c r="M205" i="90"/>
  <c r="H581" i="93" s="1"/>
  <c r="N205" i="90"/>
  <c r="H485" i="93" s="1"/>
  <c r="O205" i="90"/>
  <c r="D205" i="90"/>
  <c r="D203" i="90"/>
  <c r="E203" i="90"/>
  <c r="F203" i="90"/>
  <c r="G203" i="90"/>
  <c r="H203" i="90"/>
  <c r="I203" i="90"/>
  <c r="J203" i="90"/>
  <c r="K203" i="90"/>
  <c r="L203" i="90"/>
  <c r="M203" i="90"/>
  <c r="N203" i="90"/>
  <c r="O203" i="90"/>
  <c r="D204" i="90"/>
  <c r="E204" i="90"/>
  <c r="F204" i="90"/>
  <c r="G204" i="90"/>
  <c r="H204" i="90"/>
  <c r="I204" i="90"/>
  <c r="J204" i="90"/>
  <c r="K204" i="90"/>
  <c r="L204" i="90"/>
  <c r="M204" i="90"/>
  <c r="N204" i="90"/>
  <c r="O204" i="90"/>
  <c r="E202" i="90"/>
  <c r="F202" i="90"/>
  <c r="G202" i="90"/>
  <c r="H202" i="90"/>
  <c r="I202" i="90"/>
  <c r="J202" i="90"/>
  <c r="K202" i="90"/>
  <c r="L202" i="90"/>
  <c r="M202" i="90"/>
  <c r="N202" i="90"/>
  <c r="O202" i="90"/>
  <c r="D202" i="90"/>
  <c r="D200" i="90"/>
  <c r="E200" i="90"/>
  <c r="F200" i="90"/>
  <c r="G200" i="90"/>
  <c r="H200" i="90"/>
  <c r="I200" i="90"/>
  <c r="J200" i="90"/>
  <c r="H471" i="93" s="1"/>
  <c r="K200" i="90"/>
  <c r="L200" i="90"/>
  <c r="M200" i="90"/>
  <c r="H587" i="93" s="1"/>
  <c r="N200" i="90"/>
  <c r="H488" i="93" s="1"/>
  <c r="O200" i="90"/>
  <c r="D201" i="90"/>
  <c r="E201" i="90"/>
  <c r="F201" i="90"/>
  <c r="G201" i="90"/>
  <c r="H201" i="90"/>
  <c r="I201" i="90"/>
  <c r="J201" i="90"/>
  <c r="K201" i="90"/>
  <c r="L201" i="90"/>
  <c r="M201" i="90"/>
  <c r="N201" i="90"/>
  <c r="O201" i="90"/>
  <c r="E199" i="90"/>
  <c r="F199" i="90"/>
  <c r="H632" i="93" s="1"/>
  <c r="G199" i="90"/>
  <c r="H199" i="90"/>
  <c r="I199" i="90"/>
  <c r="H650" i="93" s="1"/>
  <c r="J199" i="90"/>
  <c r="H465" i="93" s="1"/>
  <c r="K199" i="90"/>
  <c r="H614" i="93" s="1"/>
  <c r="L199" i="90"/>
  <c r="M199" i="90"/>
  <c r="H578" i="93" s="1"/>
  <c r="N199" i="90"/>
  <c r="H481" i="93" s="1"/>
  <c r="O199" i="90"/>
  <c r="D199" i="90"/>
  <c r="D197" i="90"/>
  <c r="E197" i="90"/>
  <c r="H569" i="93" s="1"/>
  <c r="F197" i="90"/>
  <c r="G197" i="90"/>
  <c r="H452" i="93" s="1"/>
  <c r="H197" i="90"/>
  <c r="I197" i="90"/>
  <c r="J197" i="90"/>
  <c r="H473" i="93" s="1"/>
  <c r="K197" i="90"/>
  <c r="H616" i="93" s="1"/>
  <c r="L197" i="90"/>
  <c r="H506" i="93" s="1"/>
  <c r="M197" i="90"/>
  <c r="N197" i="90"/>
  <c r="H489" i="93" s="1"/>
  <c r="O197" i="90"/>
  <c r="D198" i="90"/>
  <c r="E198" i="90"/>
  <c r="F198" i="90"/>
  <c r="G198" i="90"/>
  <c r="H198" i="90"/>
  <c r="I198" i="90"/>
  <c r="J198" i="90"/>
  <c r="K198" i="90"/>
  <c r="L198" i="90"/>
  <c r="M198" i="90"/>
  <c r="N198" i="90"/>
  <c r="O198" i="90"/>
  <c r="E196" i="90"/>
  <c r="H560" i="93" s="1"/>
  <c r="F196" i="90"/>
  <c r="H633" i="93" s="1"/>
  <c r="G196" i="90"/>
  <c r="H444" i="93" s="1"/>
  <c r="H196" i="90"/>
  <c r="I196" i="90"/>
  <c r="H652" i="93" s="1"/>
  <c r="J196" i="90"/>
  <c r="H463" i="93" s="1"/>
  <c r="K196" i="90"/>
  <c r="H624" i="93" s="1"/>
  <c r="L196" i="90"/>
  <c r="H497" i="93" s="1"/>
  <c r="M196" i="90"/>
  <c r="H583" i="93" s="1"/>
  <c r="N196" i="90"/>
  <c r="H482" i="93" s="1"/>
  <c r="O196" i="90"/>
  <c r="D196" i="90"/>
  <c r="D194" i="90"/>
  <c r="E194" i="90"/>
  <c r="F194" i="90"/>
  <c r="G194" i="90"/>
  <c r="H194" i="90"/>
  <c r="I194" i="90"/>
  <c r="J194" i="90"/>
  <c r="H472" i="93" s="1"/>
  <c r="K194" i="90"/>
  <c r="L194" i="90"/>
  <c r="M194" i="90"/>
  <c r="N194" i="90"/>
  <c r="O194" i="90"/>
  <c r="H516" i="93" s="1"/>
  <c r="D195" i="90"/>
  <c r="E195" i="90"/>
  <c r="F195" i="90"/>
  <c r="G195" i="90"/>
  <c r="H195" i="90"/>
  <c r="I195" i="90"/>
  <c r="J195" i="90"/>
  <c r="K195" i="90"/>
  <c r="L195" i="90"/>
  <c r="M195" i="90"/>
  <c r="N195" i="90"/>
  <c r="O195" i="90"/>
  <c r="E193" i="90"/>
  <c r="F193" i="90"/>
  <c r="G193" i="90"/>
  <c r="H443" i="93" s="1"/>
  <c r="H193" i="90"/>
  <c r="I193" i="90"/>
  <c r="J193" i="90"/>
  <c r="H462" i="93" s="1"/>
  <c r="K193" i="90"/>
  <c r="L193" i="90"/>
  <c r="M193" i="90"/>
  <c r="N193" i="90"/>
  <c r="H479" i="93" s="1"/>
  <c r="O193" i="90"/>
  <c r="H524" i="93" s="1"/>
  <c r="D193" i="90"/>
  <c r="D191" i="90"/>
  <c r="E191" i="90"/>
  <c r="F191" i="90"/>
  <c r="G191" i="90"/>
  <c r="H191" i="90"/>
  <c r="I191" i="90"/>
  <c r="J191" i="90"/>
  <c r="H470" i="93" s="1"/>
  <c r="K191" i="90"/>
  <c r="L191" i="90"/>
  <c r="M191" i="90"/>
  <c r="H579" i="93" s="1"/>
  <c r="N191" i="90"/>
  <c r="O191" i="90"/>
  <c r="D192" i="90"/>
  <c r="E192" i="90"/>
  <c r="F192" i="90"/>
  <c r="G192" i="90"/>
  <c r="H192" i="90"/>
  <c r="I192" i="90"/>
  <c r="J192" i="90"/>
  <c r="K192" i="90"/>
  <c r="L192" i="90"/>
  <c r="M192" i="90"/>
  <c r="N192" i="90"/>
  <c r="O192" i="90"/>
  <c r="E190" i="90"/>
  <c r="F190" i="90"/>
  <c r="G190" i="90"/>
  <c r="H190" i="90"/>
  <c r="I190" i="90"/>
  <c r="H651" i="93" s="1"/>
  <c r="J190" i="90"/>
  <c r="H461" i="93" s="1"/>
  <c r="K190" i="90"/>
  <c r="L190" i="90"/>
  <c r="M190" i="90"/>
  <c r="N190" i="90"/>
  <c r="H484" i="93" s="1"/>
  <c r="O190" i="90"/>
  <c r="D190" i="90"/>
  <c r="D188" i="90"/>
  <c r="E188" i="90"/>
  <c r="F188" i="90"/>
  <c r="G188" i="90"/>
  <c r="H188" i="90"/>
  <c r="I188" i="90"/>
  <c r="J188" i="90"/>
  <c r="K188" i="90"/>
  <c r="L188" i="90"/>
  <c r="M188" i="90"/>
  <c r="N188" i="90"/>
  <c r="O188" i="90"/>
  <c r="D189" i="90"/>
  <c r="E189" i="90"/>
  <c r="F189" i="90"/>
  <c r="G189" i="90"/>
  <c r="H189" i="90"/>
  <c r="I189" i="90"/>
  <c r="J189" i="90"/>
  <c r="K189" i="90"/>
  <c r="L189" i="90"/>
  <c r="M189" i="90"/>
  <c r="N189" i="90"/>
  <c r="O189" i="90"/>
  <c r="E187" i="90"/>
  <c r="H561" i="93" s="1"/>
  <c r="F187" i="90"/>
  <c r="G187" i="90"/>
  <c r="H187" i="90"/>
  <c r="H533" i="93"/>
  <c r="I187" i="90"/>
  <c r="J187" i="90"/>
  <c r="H464" i="93"/>
  <c r="K187" i="90"/>
  <c r="L187" i="90"/>
  <c r="M187" i="90"/>
  <c r="H582" i="93" s="1"/>
  <c r="N187" i="90"/>
  <c r="H483" i="93" s="1"/>
  <c r="O187" i="90"/>
  <c r="H515" i="93" s="1"/>
  <c r="D187" i="90"/>
  <c r="D185" i="90"/>
  <c r="E185" i="90"/>
  <c r="F185" i="90"/>
  <c r="G185" i="90"/>
  <c r="H185" i="90"/>
  <c r="I185" i="90"/>
  <c r="J185" i="90"/>
  <c r="H474" i="93" s="1"/>
  <c r="K185" i="90"/>
  <c r="H623" i="93" s="1"/>
  <c r="L185" i="90"/>
  <c r="M185" i="90"/>
  <c r="N185" i="90"/>
  <c r="O185" i="90"/>
  <c r="D186" i="90"/>
  <c r="E186" i="90"/>
  <c r="F186" i="90"/>
  <c r="G186" i="90"/>
  <c r="H186" i="90"/>
  <c r="I186" i="90"/>
  <c r="J186" i="90"/>
  <c r="K186" i="90"/>
  <c r="L186" i="90"/>
  <c r="M186" i="90"/>
  <c r="N186" i="90"/>
  <c r="O186" i="90"/>
  <c r="E184" i="90"/>
  <c r="F184" i="90"/>
  <c r="G184" i="90"/>
  <c r="H184" i="90"/>
  <c r="I184" i="90"/>
  <c r="J184" i="90"/>
  <c r="H466" i="93" s="1"/>
  <c r="K184" i="90"/>
  <c r="H615" i="93" s="1"/>
  <c r="L184" i="90"/>
  <c r="H498" i="93" s="1"/>
  <c r="M184" i="90"/>
  <c r="N184" i="90"/>
  <c r="H480" i="93" s="1"/>
  <c r="O184" i="90"/>
  <c r="H517" i="93" s="1"/>
  <c r="D184" i="90"/>
  <c r="O210" i="90"/>
  <c r="N210" i="90"/>
  <c r="M210" i="90"/>
  <c r="L210" i="90"/>
  <c r="K210" i="90"/>
  <c r="J210" i="90"/>
  <c r="I210" i="90"/>
  <c r="H210" i="90"/>
  <c r="G210" i="90"/>
  <c r="F210" i="90"/>
  <c r="E210" i="90"/>
  <c r="D210" i="90"/>
  <c r="O209" i="90"/>
  <c r="N209" i="90"/>
  <c r="M209" i="90"/>
  <c r="L209" i="90"/>
  <c r="K209" i="90"/>
  <c r="J209" i="90"/>
  <c r="I209" i="90"/>
  <c r="H209" i="90"/>
  <c r="G209" i="90"/>
  <c r="F209" i="90"/>
  <c r="E209" i="90"/>
  <c r="D209" i="90"/>
  <c r="O208" i="90"/>
  <c r="N208" i="90"/>
  <c r="M208" i="90"/>
  <c r="L208" i="90"/>
  <c r="K208" i="90"/>
  <c r="J208" i="90"/>
  <c r="I208" i="90"/>
  <c r="H208" i="90"/>
  <c r="CS187" i="90" s="1" a="1"/>
  <c r="CS187" i="90" s="1"/>
  <c r="G208" i="90"/>
  <c r="F208" i="90"/>
  <c r="E208" i="90"/>
  <c r="D208" i="90"/>
  <c r="D179" i="90"/>
  <c r="E179" i="90"/>
  <c r="F179" i="90"/>
  <c r="G179" i="90"/>
  <c r="H179" i="90"/>
  <c r="I179" i="90"/>
  <c r="J179" i="90"/>
  <c r="K179" i="90"/>
  <c r="L179" i="90"/>
  <c r="M179" i="90"/>
  <c r="N179" i="90"/>
  <c r="O179" i="90"/>
  <c r="D180" i="90"/>
  <c r="E180" i="90"/>
  <c r="F180" i="90"/>
  <c r="G180" i="90"/>
  <c r="H180" i="90"/>
  <c r="I180" i="90"/>
  <c r="J180" i="90"/>
  <c r="CO157" i="90" s="1" a="1"/>
  <c r="CO157" i="90" s="1"/>
  <c r="K180" i="90"/>
  <c r="L180" i="90"/>
  <c r="M180" i="90"/>
  <c r="N180" i="90"/>
  <c r="O180" i="90"/>
  <c r="E178" i="90"/>
  <c r="F178" i="90"/>
  <c r="G178" i="90"/>
  <c r="H178" i="90"/>
  <c r="I178" i="90"/>
  <c r="J178" i="90"/>
  <c r="K178" i="90"/>
  <c r="L178" i="90"/>
  <c r="M178" i="90"/>
  <c r="N178" i="90"/>
  <c r="O178" i="90"/>
  <c r="D178" i="90"/>
  <c r="D176" i="90"/>
  <c r="E176" i="90"/>
  <c r="F176" i="90"/>
  <c r="G176" i="90"/>
  <c r="H176" i="90"/>
  <c r="I176" i="90"/>
  <c r="H423" i="93" s="1"/>
  <c r="J176" i="90"/>
  <c r="H237" i="93" s="1"/>
  <c r="K176" i="90"/>
  <c r="L176" i="90"/>
  <c r="H272" i="93" s="1"/>
  <c r="M176" i="90"/>
  <c r="H355" i="93" s="1"/>
  <c r="N176" i="90"/>
  <c r="O176" i="90"/>
  <c r="D177" i="90"/>
  <c r="E177" i="90"/>
  <c r="F177" i="90"/>
  <c r="G177" i="90"/>
  <c r="H177" i="90"/>
  <c r="I177" i="90"/>
  <c r="J177" i="90"/>
  <c r="K177" i="90"/>
  <c r="L177" i="90"/>
  <c r="M177" i="90"/>
  <c r="N177" i="90"/>
  <c r="O177" i="90"/>
  <c r="E175" i="90"/>
  <c r="F175" i="90"/>
  <c r="G175" i="90"/>
  <c r="H399" i="93" s="1"/>
  <c r="H175" i="90"/>
  <c r="I175" i="90"/>
  <c r="J175" i="90"/>
  <c r="H227" i="93" s="1"/>
  <c r="K175" i="90"/>
  <c r="H382" i="93" s="1"/>
  <c r="L175" i="90"/>
  <c r="H263" i="93" s="1"/>
  <c r="M175" i="90"/>
  <c r="H347" i="93" s="1"/>
  <c r="N175" i="90"/>
  <c r="H246" i="93" s="1"/>
  <c r="O175" i="90"/>
  <c r="H281" i="93" s="1"/>
  <c r="D175" i="90"/>
  <c r="D173" i="90"/>
  <c r="E173" i="90"/>
  <c r="F173" i="90"/>
  <c r="G173" i="90"/>
  <c r="H173" i="90"/>
  <c r="I173" i="90"/>
  <c r="J173" i="90"/>
  <c r="K173" i="90"/>
  <c r="L173" i="90"/>
  <c r="M173" i="90"/>
  <c r="N173" i="90"/>
  <c r="O173" i="90"/>
  <c r="D174" i="90"/>
  <c r="E174" i="90"/>
  <c r="F174" i="90"/>
  <c r="G174" i="90"/>
  <c r="H174" i="90"/>
  <c r="I174" i="90"/>
  <c r="J174" i="90"/>
  <c r="K174" i="90"/>
  <c r="L174" i="90"/>
  <c r="M174" i="90"/>
  <c r="N174" i="90"/>
  <c r="O174" i="90"/>
  <c r="E172" i="90"/>
  <c r="F172" i="90"/>
  <c r="G172" i="90"/>
  <c r="H172" i="90"/>
  <c r="I172" i="90"/>
  <c r="J172" i="90"/>
  <c r="K172" i="90"/>
  <c r="L172" i="90"/>
  <c r="M172" i="90"/>
  <c r="N172" i="90"/>
  <c r="O172" i="90"/>
  <c r="D172" i="90"/>
  <c r="D170" i="90"/>
  <c r="E170" i="90"/>
  <c r="H324" i="93" s="1"/>
  <c r="F170" i="90"/>
  <c r="G170" i="90"/>
  <c r="H170" i="90"/>
  <c r="I170" i="90"/>
  <c r="J170" i="90"/>
  <c r="K170" i="90"/>
  <c r="L170" i="90"/>
  <c r="H269" i="93" s="1"/>
  <c r="M170" i="90"/>
  <c r="N170" i="90"/>
  <c r="O170" i="90"/>
  <c r="H287" i="93" s="1"/>
  <c r="D171" i="90"/>
  <c r="E171" i="90"/>
  <c r="F171" i="90"/>
  <c r="G171" i="90"/>
  <c r="H171" i="90"/>
  <c r="I171" i="90"/>
  <c r="J171" i="90"/>
  <c r="K171" i="90"/>
  <c r="L171" i="90"/>
  <c r="M171" i="90"/>
  <c r="N171" i="90"/>
  <c r="O171" i="90"/>
  <c r="E169" i="90"/>
  <c r="H333" i="93" s="1"/>
  <c r="F169" i="90"/>
  <c r="G169" i="90"/>
  <c r="H395" i="93" s="1"/>
  <c r="H169" i="90"/>
  <c r="H297" i="93" s="1"/>
  <c r="I169" i="90"/>
  <c r="H414" i="93" s="1"/>
  <c r="J169" i="90"/>
  <c r="K169" i="90"/>
  <c r="H377" i="93" s="1"/>
  <c r="L169" i="90"/>
  <c r="M169" i="90"/>
  <c r="N169" i="90"/>
  <c r="O169" i="90"/>
  <c r="H279" i="93" s="1"/>
  <c r="D169" i="90"/>
  <c r="D167" i="90"/>
  <c r="E167" i="90"/>
  <c r="F167" i="90"/>
  <c r="G167" i="90"/>
  <c r="H167" i="90"/>
  <c r="I167" i="90"/>
  <c r="J167" i="90"/>
  <c r="H236" i="93" s="1"/>
  <c r="K167" i="90"/>
  <c r="L167" i="90"/>
  <c r="M167" i="90"/>
  <c r="H354" i="93" s="1"/>
  <c r="N167" i="90"/>
  <c r="O167" i="90"/>
  <c r="D168" i="90"/>
  <c r="E168" i="90"/>
  <c r="F168" i="90"/>
  <c r="G168" i="90"/>
  <c r="H168" i="90"/>
  <c r="I168" i="90"/>
  <c r="J168" i="90"/>
  <c r="K168" i="90"/>
  <c r="L168" i="90"/>
  <c r="M168" i="90"/>
  <c r="N168" i="90"/>
  <c r="O168" i="90"/>
  <c r="E166" i="90"/>
  <c r="F166" i="90"/>
  <c r="G166" i="90"/>
  <c r="H397" i="93" s="1"/>
  <c r="H166" i="90"/>
  <c r="I166" i="90"/>
  <c r="H417" i="93" s="1"/>
  <c r="J166" i="90"/>
  <c r="H229" i="93" s="1"/>
  <c r="K166" i="90"/>
  <c r="L166" i="90"/>
  <c r="H262" i="93" s="1"/>
  <c r="M166" i="90"/>
  <c r="H345" i="93"/>
  <c r="N166" i="90"/>
  <c r="O166" i="90"/>
  <c r="D166" i="90"/>
  <c r="H360" i="93" s="1"/>
  <c r="D164" i="90"/>
  <c r="E164" i="90"/>
  <c r="H332" i="93" s="1"/>
  <c r="F164" i="90"/>
  <c r="G164" i="90"/>
  <c r="H164" i="90"/>
  <c r="H306" i="93" s="1"/>
  <c r="I164" i="90"/>
  <c r="H422" i="93" s="1"/>
  <c r="J164" i="90"/>
  <c r="H233" i="93" s="1"/>
  <c r="K164" i="90"/>
  <c r="L164" i="90"/>
  <c r="M164" i="90"/>
  <c r="N164" i="90"/>
  <c r="O164" i="90"/>
  <c r="D165" i="90"/>
  <c r="E165" i="90"/>
  <c r="F165" i="90"/>
  <c r="G165" i="90"/>
  <c r="H165" i="90"/>
  <c r="I165" i="90"/>
  <c r="J165" i="90"/>
  <c r="K165" i="90"/>
  <c r="L165" i="90"/>
  <c r="M165" i="90"/>
  <c r="N165" i="90"/>
  <c r="O165" i="90"/>
  <c r="E163" i="90"/>
  <c r="H323" i="93" s="1"/>
  <c r="F163" i="90"/>
  <c r="H215" i="93" s="1"/>
  <c r="G163" i="90"/>
  <c r="H396" i="93" s="1"/>
  <c r="H163" i="90"/>
  <c r="I163" i="90"/>
  <c r="H413" i="93" s="1"/>
  <c r="J163" i="90"/>
  <c r="K163" i="90"/>
  <c r="L163" i="90"/>
  <c r="M163" i="90"/>
  <c r="H341" i="93" s="1"/>
  <c r="N163" i="90"/>
  <c r="H242" i="93" s="1"/>
  <c r="O163" i="90"/>
  <c r="D163" i="90"/>
  <c r="H359" i="93" s="1"/>
  <c r="D161" i="90"/>
  <c r="E161" i="90"/>
  <c r="F161" i="90"/>
  <c r="G161" i="90"/>
  <c r="H161" i="90"/>
  <c r="I161" i="90"/>
  <c r="H426" i="93" s="1"/>
  <c r="J161" i="90"/>
  <c r="K161" i="90"/>
  <c r="L161" i="90"/>
  <c r="M161" i="90"/>
  <c r="H342" i="93" s="1"/>
  <c r="N161" i="90"/>
  <c r="O161" i="90"/>
  <c r="D162" i="90"/>
  <c r="E162" i="90"/>
  <c r="F162" i="90"/>
  <c r="G162" i="90"/>
  <c r="H162" i="90"/>
  <c r="I162" i="90"/>
  <c r="J162" i="90"/>
  <c r="K162" i="90"/>
  <c r="L162" i="90"/>
  <c r="M162" i="90"/>
  <c r="N162" i="90"/>
  <c r="O162" i="90"/>
  <c r="E160" i="90"/>
  <c r="F160" i="90"/>
  <c r="G160" i="90"/>
  <c r="H160" i="90"/>
  <c r="I160" i="90"/>
  <c r="J160" i="90"/>
  <c r="H224" i="93" s="1"/>
  <c r="K160" i="90"/>
  <c r="L160" i="90"/>
  <c r="M160" i="90"/>
  <c r="N160" i="90"/>
  <c r="H244" i="93" s="1"/>
  <c r="O160" i="90"/>
  <c r="D160" i="90"/>
  <c r="D158" i="90"/>
  <c r="E158" i="90"/>
  <c r="F158" i="90"/>
  <c r="H207" i="93" s="1"/>
  <c r="G158" i="90"/>
  <c r="H158" i="90"/>
  <c r="I158" i="90"/>
  <c r="H424" i="93" s="1"/>
  <c r="J158" i="90"/>
  <c r="H234" i="93" s="1"/>
  <c r="K158" i="90"/>
  <c r="L158" i="90"/>
  <c r="H270" i="93" s="1"/>
  <c r="M158" i="90"/>
  <c r="N158" i="90"/>
  <c r="H252" i="93" s="1"/>
  <c r="O158" i="90"/>
  <c r="H289" i="93" s="1"/>
  <c r="D159" i="90"/>
  <c r="E159" i="90"/>
  <c r="F159" i="90"/>
  <c r="G159" i="90"/>
  <c r="H159" i="90"/>
  <c r="I159" i="90"/>
  <c r="J159" i="90"/>
  <c r="K159" i="90"/>
  <c r="L159" i="90"/>
  <c r="M159" i="90"/>
  <c r="N159" i="90"/>
  <c r="O159" i="90"/>
  <c r="E157" i="90"/>
  <c r="H325" i="93" s="1"/>
  <c r="F157" i="90"/>
  <c r="G157" i="90"/>
  <c r="H405" i="93" s="1"/>
  <c r="H157" i="90"/>
  <c r="I157" i="90"/>
  <c r="J157" i="90"/>
  <c r="H228" i="93" s="1"/>
  <c r="K157" i="90"/>
  <c r="H379" i="93" s="1"/>
  <c r="L157" i="90"/>
  <c r="H264" i="93" s="1"/>
  <c r="M157" i="90"/>
  <c r="H353" i="93" s="1"/>
  <c r="N157" i="90"/>
  <c r="H245" i="93" s="1"/>
  <c r="O157" i="90"/>
  <c r="H280" i="93" s="1"/>
  <c r="D157" i="90"/>
  <c r="D149" i="90"/>
  <c r="E149" i="90"/>
  <c r="CN127" i="90" s="1" a="1"/>
  <c r="CN127" i="90" s="1"/>
  <c r="F149" i="90"/>
  <c r="G149" i="90"/>
  <c r="H149" i="90"/>
  <c r="I149" i="90"/>
  <c r="CO127" i="90" s="1" a="1"/>
  <c r="CO127" i="90" s="1"/>
  <c r="J149" i="90"/>
  <c r="K149" i="90"/>
  <c r="L149" i="90"/>
  <c r="M149" i="90"/>
  <c r="AU148" i="90" s="1" a="1"/>
  <c r="AU148" i="90" s="1"/>
  <c r="D150" i="90"/>
  <c r="E150" i="90"/>
  <c r="F150" i="90"/>
  <c r="G150" i="90"/>
  <c r="H150" i="90"/>
  <c r="I150" i="90"/>
  <c r="J150" i="90"/>
  <c r="K150" i="90"/>
  <c r="L150" i="90"/>
  <c r="M150" i="90"/>
  <c r="E148" i="90"/>
  <c r="F148" i="90"/>
  <c r="G148" i="90"/>
  <c r="AL148" i="90" s="1" a="1"/>
  <c r="H148" i="90"/>
  <c r="I148" i="90"/>
  <c r="J148" i="90"/>
  <c r="K148" i="90"/>
  <c r="L148" i="90"/>
  <c r="M148" i="90"/>
  <c r="D148" i="90"/>
  <c r="D146" i="90"/>
  <c r="E146" i="90"/>
  <c r="F146" i="90"/>
  <c r="G146" i="90"/>
  <c r="H146" i="90"/>
  <c r="I146" i="90"/>
  <c r="H39" i="93" s="1"/>
  <c r="J146" i="90"/>
  <c r="K146" i="90"/>
  <c r="L146" i="90"/>
  <c r="M146" i="90"/>
  <c r="D147" i="90"/>
  <c r="E147" i="90"/>
  <c r="F147" i="90"/>
  <c r="G147" i="90"/>
  <c r="H147" i="90"/>
  <c r="I147" i="90"/>
  <c r="J147" i="90"/>
  <c r="K147" i="90"/>
  <c r="L147" i="90"/>
  <c r="M147" i="90"/>
  <c r="E145" i="90"/>
  <c r="F145" i="90"/>
  <c r="G145" i="90"/>
  <c r="H145" i="90"/>
  <c r="I145" i="90"/>
  <c r="J145" i="90"/>
  <c r="K145" i="90"/>
  <c r="H43" i="93" s="1"/>
  <c r="L145" i="90"/>
  <c r="H64" i="93" s="1"/>
  <c r="M145" i="90"/>
  <c r="H144" i="93" s="1"/>
  <c r="D145" i="90"/>
  <c r="H128" i="93" s="1"/>
  <c r="D143" i="90"/>
  <c r="E143" i="90"/>
  <c r="F143" i="90"/>
  <c r="G143" i="90"/>
  <c r="H143" i="90"/>
  <c r="I143" i="90"/>
  <c r="H40" i="93" s="1"/>
  <c r="J143" i="90"/>
  <c r="H188" i="93" s="1"/>
  <c r="K143" i="90"/>
  <c r="L143" i="90"/>
  <c r="M143" i="90"/>
  <c r="D144" i="90"/>
  <c r="E144" i="90"/>
  <c r="F144" i="90"/>
  <c r="G144" i="90"/>
  <c r="H144" i="90"/>
  <c r="I144" i="90"/>
  <c r="J144" i="90"/>
  <c r="K144" i="90"/>
  <c r="L144" i="90"/>
  <c r="M144" i="90"/>
  <c r="E142" i="90"/>
  <c r="F142" i="90"/>
  <c r="G142" i="90"/>
  <c r="H142" i="90"/>
  <c r="I142" i="90"/>
  <c r="J142" i="90"/>
  <c r="H182" i="93" s="1"/>
  <c r="K142" i="90"/>
  <c r="L142" i="90"/>
  <c r="M142" i="90"/>
  <c r="D142" i="90"/>
  <c r="D140" i="90"/>
  <c r="E140" i="90"/>
  <c r="F140" i="90"/>
  <c r="H87" i="93" s="1"/>
  <c r="G140" i="90"/>
  <c r="H140" i="90"/>
  <c r="I140" i="90"/>
  <c r="H35" i="93" s="1"/>
  <c r="J140" i="90"/>
  <c r="K140" i="90"/>
  <c r="L140" i="90"/>
  <c r="H70" i="93" s="1"/>
  <c r="M140" i="90"/>
  <c r="H150" i="93" s="1"/>
  <c r="D141" i="90"/>
  <c r="E141" i="90"/>
  <c r="F141" i="90"/>
  <c r="G141" i="90"/>
  <c r="H141" i="90"/>
  <c r="I141" i="90"/>
  <c r="J141" i="90"/>
  <c r="K141" i="90"/>
  <c r="L141" i="90"/>
  <c r="M141" i="90"/>
  <c r="E139" i="90"/>
  <c r="H10" i="93" s="1"/>
  <c r="F139" i="90"/>
  <c r="H78" i="93" s="1"/>
  <c r="G139" i="90"/>
  <c r="H139" i="90"/>
  <c r="H114" i="93" s="1"/>
  <c r="I139" i="90"/>
  <c r="H26" i="93" s="1"/>
  <c r="J139" i="90"/>
  <c r="H179" i="93" s="1"/>
  <c r="K139" i="90"/>
  <c r="L139" i="90"/>
  <c r="H60" i="93" s="1"/>
  <c r="M139" i="90"/>
  <c r="D139" i="90"/>
  <c r="H129" i="93" s="1"/>
  <c r="D137" i="90"/>
  <c r="E137" i="90"/>
  <c r="H16" i="93" s="1"/>
  <c r="F137" i="90"/>
  <c r="G137" i="90"/>
  <c r="H137" i="90"/>
  <c r="I137" i="90"/>
  <c r="H38" i="93" s="1"/>
  <c r="J137" i="90"/>
  <c r="K137" i="90"/>
  <c r="H55" i="93" s="1"/>
  <c r="L137" i="90"/>
  <c r="M137" i="90"/>
  <c r="D138" i="90"/>
  <c r="E138" i="90"/>
  <c r="F138" i="90"/>
  <c r="G138" i="90"/>
  <c r="H138" i="90"/>
  <c r="I138" i="90"/>
  <c r="J138" i="90"/>
  <c r="K138" i="90"/>
  <c r="L138" i="90"/>
  <c r="M138" i="90"/>
  <c r="E136" i="90"/>
  <c r="H8" i="93" s="1"/>
  <c r="F136" i="90"/>
  <c r="H80" i="93" s="1"/>
  <c r="G136" i="90"/>
  <c r="H136" i="90"/>
  <c r="H106" i="93" s="1"/>
  <c r="I136" i="90"/>
  <c r="J136" i="90"/>
  <c r="K136" i="90"/>
  <c r="H44" i="93" s="1"/>
  <c r="L136" i="90"/>
  <c r="M136" i="90"/>
  <c r="H143" i="93" s="1"/>
  <c r="D136" i="90"/>
  <c r="H125" i="93" s="1"/>
  <c r="D134" i="90"/>
  <c r="E134" i="90"/>
  <c r="F134" i="90"/>
  <c r="H89" i="93"/>
  <c r="G134" i="90"/>
  <c r="H134" i="90"/>
  <c r="I134" i="90"/>
  <c r="H33" i="93"/>
  <c r="J134" i="90"/>
  <c r="K134" i="90"/>
  <c r="L134" i="90"/>
  <c r="H69" i="93" s="1"/>
  <c r="M134" i="90"/>
  <c r="H151" i="93" s="1"/>
  <c r="D135" i="90"/>
  <c r="E135" i="90"/>
  <c r="F135" i="90"/>
  <c r="G135" i="90"/>
  <c r="H135" i="90"/>
  <c r="I135" i="90"/>
  <c r="J135" i="90"/>
  <c r="K135" i="90"/>
  <c r="L135" i="90"/>
  <c r="M135" i="90"/>
  <c r="E133" i="90"/>
  <c r="F133" i="90"/>
  <c r="H79" i="93" s="1"/>
  <c r="G133" i="90"/>
  <c r="H133" i="90"/>
  <c r="H107" i="93" s="1"/>
  <c r="I133" i="90"/>
  <c r="J133" i="90"/>
  <c r="H177" i="93" s="1"/>
  <c r="K133" i="90"/>
  <c r="L133" i="90"/>
  <c r="H61" i="93" s="1"/>
  <c r="M133" i="90"/>
  <c r="D133" i="90"/>
  <c r="D131" i="90"/>
  <c r="E131" i="90"/>
  <c r="F131" i="90"/>
  <c r="G131" i="90"/>
  <c r="H131" i="90"/>
  <c r="I131" i="90"/>
  <c r="H34" i="93" s="1"/>
  <c r="J131" i="90"/>
  <c r="K131" i="90"/>
  <c r="L131" i="90"/>
  <c r="M131" i="90"/>
  <c r="D132" i="90"/>
  <c r="E132" i="90"/>
  <c r="F132" i="90"/>
  <c r="G132" i="90"/>
  <c r="H132" i="90"/>
  <c r="I132" i="90"/>
  <c r="J132" i="90"/>
  <c r="K132" i="90"/>
  <c r="L132" i="90"/>
  <c r="M132" i="90"/>
  <c r="E130" i="90"/>
  <c r="F130" i="90"/>
  <c r="H82" i="93" s="1"/>
  <c r="G130" i="90"/>
  <c r="H130" i="90"/>
  <c r="I130" i="90"/>
  <c r="J130" i="90"/>
  <c r="K130" i="90"/>
  <c r="H48" i="93" s="1"/>
  <c r="L130" i="90"/>
  <c r="H65" i="93" s="1"/>
  <c r="M130" i="90"/>
  <c r="H152" i="93" s="1"/>
  <c r="D130" i="90"/>
  <c r="H138" i="93" s="1"/>
  <c r="D128" i="90"/>
  <c r="H134" i="93" s="1"/>
  <c r="E128" i="90"/>
  <c r="F128" i="90"/>
  <c r="H88" i="93" s="1"/>
  <c r="G128" i="90"/>
  <c r="H128" i="90"/>
  <c r="I128" i="90"/>
  <c r="J128" i="90"/>
  <c r="K128" i="90"/>
  <c r="H52" i="93" s="1"/>
  <c r="L128" i="90"/>
  <c r="M128" i="90"/>
  <c r="D129" i="90"/>
  <c r="E129" i="90"/>
  <c r="F129" i="90"/>
  <c r="G129" i="90"/>
  <c r="H129" i="90"/>
  <c r="I129" i="90"/>
  <c r="J129" i="90"/>
  <c r="K129" i="90"/>
  <c r="L129" i="90"/>
  <c r="M129" i="90"/>
  <c r="E127" i="90"/>
  <c r="H9" i="93" s="1"/>
  <c r="F127" i="90"/>
  <c r="H81" i="93" s="1"/>
  <c r="G127" i="90"/>
  <c r="H127" i="90"/>
  <c r="H109" i="93" s="1"/>
  <c r="I127" i="90"/>
  <c r="J127" i="90"/>
  <c r="K127" i="90"/>
  <c r="L127" i="90"/>
  <c r="M127" i="90"/>
  <c r="D127" i="90"/>
  <c r="H126" i="93" s="1"/>
  <c r="D156" i="90"/>
  <c r="E156" i="90"/>
  <c r="F156" i="90"/>
  <c r="G156" i="90"/>
  <c r="H156" i="90"/>
  <c r="I156" i="90"/>
  <c r="J156" i="90"/>
  <c r="K156" i="90"/>
  <c r="L156" i="90"/>
  <c r="M156" i="90"/>
  <c r="N156" i="90"/>
  <c r="O156" i="90"/>
  <c r="D155" i="90"/>
  <c r="E155" i="90"/>
  <c r="F155" i="90"/>
  <c r="G155" i="90"/>
  <c r="H155" i="90"/>
  <c r="I155" i="90"/>
  <c r="J155" i="90"/>
  <c r="K155" i="90"/>
  <c r="L155" i="90"/>
  <c r="M155" i="90"/>
  <c r="N155" i="90"/>
  <c r="H253" i="93" s="1"/>
  <c r="O155" i="90"/>
  <c r="E154" i="90"/>
  <c r="F154" i="90"/>
  <c r="H208" i="93" s="1"/>
  <c r="G154" i="90"/>
  <c r="H154" i="90"/>
  <c r="I154" i="90"/>
  <c r="H419" i="93" s="1"/>
  <c r="J154" i="90"/>
  <c r="H226" i="93" s="1"/>
  <c r="K154" i="90"/>
  <c r="L154" i="90"/>
  <c r="M154" i="90"/>
  <c r="N154" i="90"/>
  <c r="H243" i="93" s="1"/>
  <c r="O154" i="90"/>
  <c r="D154" i="90"/>
  <c r="D125" i="90"/>
  <c r="H133" i="93" s="1"/>
  <c r="E125" i="90"/>
  <c r="F125" i="90"/>
  <c r="G125" i="90"/>
  <c r="H159" i="93" s="1"/>
  <c r="H125" i="90"/>
  <c r="I125" i="90"/>
  <c r="H36" i="93" s="1"/>
  <c r="J125" i="90"/>
  <c r="H187" i="93" s="1"/>
  <c r="K125" i="90"/>
  <c r="H57" i="93" s="1"/>
  <c r="L125" i="90"/>
  <c r="H71" i="93" s="1"/>
  <c r="M125" i="90"/>
  <c r="D126" i="90"/>
  <c r="E126" i="90"/>
  <c r="F126" i="90"/>
  <c r="G126" i="90"/>
  <c r="H126" i="90"/>
  <c r="I126" i="90"/>
  <c r="J126" i="90"/>
  <c r="K126" i="90"/>
  <c r="L126" i="90"/>
  <c r="M126" i="90"/>
  <c r="E124" i="90"/>
  <c r="H7" i="93" s="1"/>
  <c r="H6" i="93"/>
  <c r="F124" i="90"/>
  <c r="H83" i="93" s="1"/>
  <c r="G124" i="90"/>
  <c r="H168" i="93" s="1"/>
  <c r="H124" i="90"/>
  <c r="H110" i="93" s="1"/>
  <c r="I124" i="90"/>
  <c r="H27" i="93" s="1"/>
  <c r="J124" i="90"/>
  <c r="H181" i="93" s="1"/>
  <c r="K124" i="90"/>
  <c r="H42" i="93" s="1"/>
  <c r="L124" i="90"/>
  <c r="H62" i="93" s="1"/>
  <c r="M124" i="90"/>
  <c r="H147" i="93" s="1"/>
  <c r="D124" i="90"/>
  <c r="H123" i="93" s="1"/>
  <c r="E213" i="90"/>
  <c r="F213" i="90"/>
  <c r="G213" i="90"/>
  <c r="H213" i="90"/>
  <c r="I213" i="90"/>
  <c r="J213" i="90"/>
  <c r="K213" i="90"/>
  <c r="L213" i="90"/>
  <c r="M213" i="90"/>
  <c r="N213" i="90"/>
  <c r="O213" i="90"/>
  <c r="D213" i="90"/>
  <c r="E183" i="90"/>
  <c r="F183" i="90"/>
  <c r="G183" i="90"/>
  <c r="H183" i="90"/>
  <c r="I183" i="90"/>
  <c r="J183" i="90"/>
  <c r="K183" i="90"/>
  <c r="L183" i="90"/>
  <c r="M183" i="90"/>
  <c r="N183" i="90"/>
  <c r="O183" i="90"/>
  <c r="D183" i="90"/>
  <c r="E153" i="90"/>
  <c r="F153" i="90"/>
  <c r="G153" i="90"/>
  <c r="H153" i="90"/>
  <c r="I153" i="90"/>
  <c r="J153" i="90"/>
  <c r="K153" i="90"/>
  <c r="L153" i="90"/>
  <c r="M153" i="90"/>
  <c r="N153" i="90"/>
  <c r="O153" i="90"/>
  <c r="D153" i="90"/>
  <c r="E123" i="90"/>
  <c r="F123" i="90"/>
  <c r="G123" i="90"/>
  <c r="H123" i="90"/>
  <c r="I123" i="90"/>
  <c r="J123" i="90"/>
  <c r="K123" i="90"/>
  <c r="L123" i="90"/>
  <c r="M123" i="90"/>
  <c r="D123" i="90"/>
  <c r="Z666" i="93"/>
  <c r="Y666" i="93"/>
  <c r="N666" i="93"/>
  <c r="W666" i="93" s="1"/>
  <c r="I666" i="93"/>
  <c r="Z665" i="93"/>
  <c r="Y665" i="93"/>
  <c r="N665" i="93"/>
  <c r="V665" i="93" s="1"/>
  <c r="I665" i="93"/>
  <c r="Z664" i="93"/>
  <c r="Y664" i="93"/>
  <c r="N664" i="93"/>
  <c r="U664" i="93" s="1"/>
  <c r="I664" i="93"/>
  <c r="Z663" i="93"/>
  <c r="Y663" i="93"/>
  <c r="N663" i="93"/>
  <c r="T663" i="93" s="1"/>
  <c r="I663" i="93"/>
  <c r="Z662" i="93"/>
  <c r="Y662" i="93"/>
  <c r="N662" i="93"/>
  <c r="S662" i="93" s="1"/>
  <c r="I662" i="93"/>
  <c r="Z661" i="93"/>
  <c r="Y661" i="93"/>
  <c r="N661" i="93"/>
  <c r="R661" i="93" s="1"/>
  <c r="I661" i="93"/>
  <c r="Z660" i="93"/>
  <c r="Y660" i="93"/>
  <c r="N660" i="93"/>
  <c r="Q660" i="93" s="1"/>
  <c r="I660" i="93"/>
  <c r="Z659" i="93"/>
  <c r="Y659" i="93"/>
  <c r="N659" i="93"/>
  <c r="P659" i="93" s="1"/>
  <c r="I659" i="93"/>
  <c r="Z657" i="93"/>
  <c r="Y657" i="93"/>
  <c r="N657" i="93"/>
  <c r="W657" i="93" s="1"/>
  <c r="I657" i="93"/>
  <c r="Z656" i="93"/>
  <c r="Y656" i="93"/>
  <c r="N656" i="93"/>
  <c r="V656" i="93" s="1"/>
  <c r="I656" i="93"/>
  <c r="Z655" i="93"/>
  <c r="Y655" i="93"/>
  <c r="N655" i="93"/>
  <c r="U655" i="93" s="1"/>
  <c r="I655" i="93"/>
  <c r="Z654" i="93"/>
  <c r="Y654" i="93"/>
  <c r="N654" i="93"/>
  <c r="T654" i="93" s="1"/>
  <c r="I654" i="93"/>
  <c r="Z653" i="93"/>
  <c r="Y653" i="93"/>
  <c r="N653" i="93"/>
  <c r="S653" i="93" s="1"/>
  <c r="I653" i="93"/>
  <c r="Z652" i="93"/>
  <c r="Y652" i="93"/>
  <c r="N652" i="93"/>
  <c r="R652" i="93" s="1"/>
  <c r="I652" i="93"/>
  <c r="Z651" i="93"/>
  <c r="Y651" i="93"/>
  <c r="N651" i="93"/>
  <c r="Q651" i="93" s="1"/>
  <c r="I651" i="93"/>
  <c r="Z650" i="93"/>
  <c r="Y650" i="93"/>
  <c r="N650" i="93"/>
  <c r="P650" i="93" s="1"/>
  <c r="I650" i="93"/>
  <c r="Z648" i="93"/>
  <c r="Y648" i="93"/>
  <c r="N648" i="93"/>
  <c r="W648" i="93" s="1"/>
  <c r="I648" i="93"/>
  <c r="Z647" i="93"/>
  <c r="Y647" i="93"/>
  <c r="N647" i="93"/>
  <c r="V647" i="93"/>
  <c r="I647" i="93"/>
  <c r="Z646" i="93"/>
  <c r="Y646" i="93"/>
  <c r="N646" i="93"/>
  <c r="U646" i="93" s="1"/>
  <c r="I646" i="93"/>
  <c r="Z645" i="93"/>
  <c r="Y645" i="93"/>
  <c r="N645" i="93"/>
  <c r="T645" i="93" s="1"/>
  <c r="I645" i="93"/>
  <c r="Z644" i="93"/>
  <c r="Y644" i="93"/>
  <c r="N644" i="93"/>
  <c r="S644" i="93" s="1"/>
  <c r="I644" i="93"/>
  <c r="Z643" i="93"/>
  <c r="Y643" i="93"/>
  <c r="N643" i="93"/>
  <c r="R643" i="93" s="1"/>
  <c r="I643" i="93"/>
  <c r="Z642" i="93"/>
  <c r="Y642" i="93"/>
  <c r="N642" i="93"/>
  <c r="Q642" i="93" s="1"/>
  <c r="I642" i="93"/>
  <c r="Z641" i="93"/>
  <c r="Y641" i="93"/>
  <c r="N641" i="93"/>
  <c r="P641" i="93" s="1"/>
  <c r="I641" i="93"/>
  <c r="Z639" i="93"/>
  <c r="Y639" i="93"/>
  <c r="N639" i="93"/>
  <c r="W639" i="93" s="1"/>
  <c r="I639" i="93"/>
  <c r="Z638" i="93"/>
  <c r="Y638" i="93"/>
  <c r="N638" i="93"/>
  <c r="V638" i="93" s="1"/>
  <c r="I638" i="93"/>
  <c r="Z637" i="93"/>
  <c r="Y637" i="93"/>
  <c r="N637" i="93"/>
  <c r="U637" i="93" s="1"/>
  <c r="I637" i="93"/>
  <c r="Z636" i="93"/>
  <c r="Y636" i="93"/>
  <c r="N636" i="93"/>
  <c r="T636" i="93" s="1"/>
  <c r="I636" i="93"/>
  <c r="Z635" i="93"/>
  <c r="Y635" i="93"/>
  <c r="N635" i="93"/>
  <c r="S635" i="93" s="1"/>
  <c r="I635" i="93"/>
  <c r="Z634" i="93"/>
  <c r="Y634" i="93"/>
  <c r="N634" i="93"/>
  <c r="R634" i="93" s="1"/>
  <c r="I634" i="93"/>
  <c r="Z633" i="93"/>
  <c r="Y633" i="93"/>
  <c r="N633" i="93"/>
  <c r="Q633" i="93" s="1"/>
  <c r="I633" i="93"/>
  <c r="Z632" i="93"/>
  <c r="Y632" i="93"/>
  <c r="N632" i="93"/>
  <c r="P632" i="93" s="1"/>
  <c r="I632" i="93"/>
  <c r="Z630" i="93"/>
  <c r="Y630" i="93"/>
  <c r="N630" i="93"/>
  <c r="W630" i="93" s="1"/>
  <c r="I630" i="93"/>
  <c r="Z629" i="93"/>
  <c r="Y629" i="93"/>
  <c r="N629" i="93"/>
  <c r="V629" i="93" s="1"/>
  <c r="I629" i="93"/>
  <c r="Z628" i="93"/>
  <c r="Y628" i="93"/>
  <c r="N628" i="93"/>
  <c r="U628" i="93" s="1"/>
  <c r="I628" i="93"/>
  <c r="Z627" i="93"/>
  <c r="Y627" i="93"/>
  <c r="N627" i="93"/>
  <c r="T627" i="93" s="1"/>
  <c r="I627" i="93"/>
  <c r="Z626" i="93"/>
  <c r="Y626" i="93"/>
  <c r="N626" i="93"/>
  <c r="S626" i="93" s="1"/>
  <c r="I626" i="93"/>
  <c r="Z625" i="93"/>
  <c r="Y625" i="93"/>
  <c r="N625" i="93"/>
  <c r="R625" i="93" s="1"/>
  <c r="I625" i="93"/>
  <c r="Z624" i="93"/>
  <c r="Y624" i="93"/>
  <c r="N624" i="93"/>
  <c r="Q624" i="93" s="1"/>
  <c r="I624" i="93"/>
  <c r="Z623" i="93"/>
  <c r="Y623" i="93"/>
  <c r="N623" i="93"/>
  <c r="P623" i="93" s="1"/>
  <c r="I623" i="93"/>
  <c r="Z621" i="93"/>
  <c r="Y621" i="93"/>
  <c r="N621" i="93"/>
  <c r="W621" i="93" s="1"/>
  <c r="I621" i="93"/>
  <c r="Z620" i="93"/>
  <c r="Y620" i="93"/>
  <c r="N620" i="93"/>
  <c r="V620" i="93" s="1"/>
  <c r="I620" i="93"/>
  <c r="Z619" i="93"/>
  <c r="Y619" i="93"/>
  <c r="N619" i="93"/>
  <c r="U619" i="93" s="1"/>
  <c r="I619" i="93"/>
  <c r="Z618" i="93"/>
  <c r="Y618" i="93"/>
  <c r="N618" i="93"/>
  <c r="T618" i="93" s="1"/>
  <c r="I618" i="93"/>
  <c r="Z617" i="93"/>
  <c r="Y617" i="93"/>
  <c r="N617" i="93"/>
  <c r="S617" i="93" s="1"/>
  <c r="I617" i="93"/>
  <c r="Z616" i="93"/>
  <c r="Y616" i="93"/>
  <c r="N616" i="93"/>
  <c r="R616" i="93" s="1"/>
  <c r="I616" i="93"/>
  <c r="Z615" i="93"/>
  <c r="Y615" i="93"/>
  <c r="N615" i="93"/>
  <c r="Q615" i="93" s="1"/>
  <c r="I615" i="93"/>
  <c r="Z614" i="93"/>
  <c r="Y614" i="93"/>
  <c r="N614" i="93"/>
  <c r="P614" i="93" s="1"/>
  <c r="I614" i="93"/>
  <c r="Z612" i="93"/>
  <c r="Y612" i="93"/>
  <c r="W612" i="93"/>
  <c r="I612" i="93"/>
  <c r="Z611" i="93"/>
  <c r="Y611" i="93"/>
  <c r="V611" i="93"/>
  <c r="I611" i="93"/>
  <c r="Z610" i="93"/>
  <c r="Y610" i="93"/>
  <c r="U610" i="93"/>
  <c r="I610" i="93"/>
  <c r="Z609" i="93"/>
  <c r="Y609" i="93"/>
  <c r="T609" i="93"/>
  <c r="I609" i="93"/>
  <c r="Z608" i="93"/>
  <c r="Y608" i="93"/>
  <c r="S608" i="93"/>
  <c r="I608" i="93"/>
  <c r="Z607" i="93"/>
  <c r="Y607" i="93"/>
  <c r="R607" i="93"/>
  <c r="I607" i="93"/>
  <c r="Z606" i="93"/>
  <c r="Y606" i="93"/>
  <c r="Q606" i="93"/>
  <c r="I606" i="93"/>
  <c r="Z605" i="93"/>
  <c r="Y605" i="93"/>
  <c r="P605" i="93"/>
  <c r="I605" i="93"/>
  <c r="Z603" i="93"/>
  <c r="Y603" i="93"/>
  <c r="W603" i="93"/>
  <c r="I603" i="93"/>
  <c r="Z602" i="93"/>
  <c r="Y602" i="93"/>
  <c r="V602" i="93"/>
  <c r="I602" i="93"/>
  <c r="Z601" i="93"/>
  <c r="Y601" i="93"/>
  <c r="U601" i="93"/>
  <c r="I601" i="93"/>
  <c r="Z600" i="93"/>
  <c r="Y600" i="93"/>
  <c r="T600" i="93"/>
  <c r="I600" i="93"/>
  <c r="Z599" i="93"/>
  <c r="Y599" i="93"/>
  <c r="S599" i="93"/>
  <c r="I599" i="93"/>
  <c r="Z598" i="93"/>
  <c r="Y598" i="93"/>
  <c r="R598" i="93"/>
  <c r="I598" i="93"/>
  <c r="Z597" i="93"/>
  <c r="Y597" i="93"/>
  <c r="Q597" i="93"/>
  <c r="I597" i="93"/>
  <c r="Z596" i="93"/>
  <c r="Y596" i="93"/>
  <c r="P596" i="93"/>
  <c r="I596" i="93"/>
  <c r="Z594" i="93"/>
  <c r="Y594" i="93"/>
  <c r="N594" i="93"/>
  <c r="W594" i="93" s="1"/>
  <c r="I594" i="93"/>
  <c r="Z593" i="93"/>
  <c r="Y593" i="93"/>
  <c r="N593" i="93"/>
  <c r="V593" i="93" s="1"/>
  <c r="I593" i="93"/>
  <c r="Z592" i="93"/>
  <c r="Y592" i="93"/>
  <c r="N592" i="93"/>
  <c r="U592" i="93" s="1"/>
  <c r="I592" i="93"/>
  <c r="Z591" i="93"/>
  <c r="Y591" i="93"/>
  <c r="N591" i="93"/>
  <c r="T591" i="93" s="1"/>
  <c r="I591" i="93"/>
  <c r="Z590" i="93"/>
  <c r="Y590" i="93"/>
  <c r="N590" i="93"/>
  <c r="S590" i="93" s="1"/>
  <c r="I590" i="93"/>
  <c r="Z589" i="93"/>
  <c r="Y589" i="93"/>
  <c r="N589" i="93"/>
  <c r="R589" i="93" s="1"/>
  <c r="I589" i="93"/>
  <c r="Z588" i="93"/>
  <c r="Y588" i="93"/>
  <c r="N588" i="93"/>
  <c r="Q588" i="93" s="1"/>
  <c r="I588" i="93"/>
  <c r="Z587" i="93"/>
  <c r="Y587" i="93"/>
  <c r="N587" i="93"/>
  <c r="P587" i="93" s="1"/>
  <c r="I587" i="93"/>
  <c r="Z585" i="93"/>
  <c r="Y585" i="93"/>
  <c r="N585" i="93"/>
  <c r="W585" i="93" s="1"/>
  <c r="I585" i="93"/>
  <c r="Z584" i="93"/>
  <c r="Y584" i="93"/>
  <c r="N584" i="93"/>
  <c r="V584" i="93" s="1"/>
  <c r="I584" i="93"/>
  <c r="Z583" i="93"/>
  <c r="Y583" i="93"/>
  <c r="N583" i="93"/>
  <c r="U583" i="93" s="1"/>
  <c r="I583" i="93"/>
  <c r="Z582" i="93"/>
  <c r="Y582" i="93"/>
  <c r="N582" i="93"/>
  <c r="T582" i="93" s="1"/>
  <c r="I582" i="93"/>
  <c r="Z581" i="93"/>
  <c r="Y581" i="93"/>
  <c r="N581" i="93"/>
  <c r="S581" i="93" s="1"/>
  <c r="I581" i="93"/>
  <c r="Z580" i="93"/>
  <c r="Y580" i="93"/>
  <c r="N580" i="93"/>
  <c r="R580" i="93" s="1"/>
  <c r="I580" i="93"/>
  <c r="Z579" i="93"/>
  <c r="Y579" i="93"/>
  <c r="N579" i="93"/>
  <c r="Q579" i="93" s="1"/>
  <c r="I579" i="93"/>
  <c r="Z578" i="93"/>
  <c r="Y578" i="93"/>
  <c r="N578" i="93"/>
  <c r="P578" i="93" s="1"/>
  <c r="I578" i="93"/>
  <c r="Z576" i="93"/>
  <c r="Y576" i="93"/>
  <c r="N576" i="93"/>
  <c r="W576" i="93" s="1"/>
  <c r="I576" i="93"/>
  <c r="Z575" i="93"/>
  <c r="Y575" i="93"/>
  <c r="N575" i="93"/>
  <c r="V575" i="93" s="1"/>
  <c r="I575" i="93"/>
  <c r="Z574" i="93"/>
  <c r="Y574" i="93"/>
  <c r="N574" i="93"/>
  <c r="U574" i="93" s="1"/>
  <c r="I574" i="93"/>
  <c r="Z573" i="93"/>
  <c r="Y573" i="93"/>
  <c r="N573" i="93"/>
  <c r="T573" i="93" s="1"/>
  <c r="I573" i="93"/>
  <c r="Z572" i="93"/>
  <c r="Y572" i="93"/>
  <c r="N572" i="93"/>
  <c r="S572" i="93" s="1"/>
  <c r="I572" i="93"/>
  <c r="Z571" i="93"/>
  <c r="Y571" i="93"/>
  <c r="N571" i="93"/>
  <c r="R571" i="93" s="1"/>
  <c r="I571" i="93"/>
  <c r="Z570" i="93"/>
  <c r="Y570" i="93"/>
  <c r="N570" i="93"/>
  <c r="Q570" i="93" s="1"/>
  <c r="I570" i="93"/>
  <c r="Z569" i="93"/>
  <c r="Y569" i="93"/>
  <c r="N569" i="93"/>
  <c r="P569" i="93" s="1"/>
  <c r="I569" i="93"/>
  <c r="Z567" i="93"/>
  <c r="Y567" i="93"/>
  <c r="N567" i="93"/>
  <c r="W567" i="93" s="1"/>
  <c r="I567" i="93"/>
  <c r="Z566" i="93"/>
  <c r="Y566" i="93"/>
  <c r="N566" i="93"/>
  <c r="V566" i="93" s="1"/>
  <c r="I566" i="93"/>
  <c r="Z565" i="93"/>
  <c r="Y565" i="93"/>
  <c r="N565" i="93"/>
  <c r="U565" i="93" s="1"/>
  <c r="I565" i="93"/>
  <c r="Z564" i="93"/>
  <c r="Y564" i="93"/>
  <c r="N564" i="93"/>
  <c r="T564" i="93" s="1"/>
  <c r="I564" i="93"/>
  <c r="Z563" i="93"/>
  <c r="Y563" i="93"/>
  <c r="N563" i="93"/>
  <c r="S563" i="93" s="1"/>
  <c r="I563" i="93"/>
  <c r="Z562" i="93"/>
  <c r="Y562" i="93"/>
  <c r="N562" i="93"/>
  <c r="R562" i="93" s="1"/>
  <c r="I562" i="93"/>
  <c r="Z561" i="93"/>
  <c r="Y561" i="93"/>
  <c r="N561" i="93"/>
  <c r="Q561" i="93" s="1"/>
  <c r="I561" i="93"/>
  <c r="Z560" i="93"/>
  <c r="Y560" i="93"/>
  <c r="N560" i="93"/>
  <c r="P560" i="93" s="1"/>
  <c r="I560" i="93"/>
  <c r="Z558" i="93"/>
  <c r="Y558" i="93"/>
  <c r="N558" i="93"/>
  <c r="W558" i="93" s="1"/>
  <c r="I558" i="93"/>
  <c r="Z557" i="93"/>
  <c r="Y557" i="93"/>
  <c r="N557" i="93"/>
  <c r="V557" i="93" s="1"/>
  <c r="I557" i="93"/>
  <c r="Z556" i="93"/>
  <c r="Y556" i="93"/>
  <c r="N556" i="93"/>
  <c r="U556" i="93" s="1"/>
  <c r="I556" i="93"/>
  <c r="Z555" i="93"/>
  <c r="Y555" i="93"/>
  <c r="N555" i="93"/>
  <c r="T555" i="93" s="1"/>
  <c r="I555" i="93"/>
  <c r="Z554" i="93"/>
  <c r="Y554" i="93"/>
  <c r="N554" i="93"/>
  <c r="S554" i="93" s="1"/>
  <c r="I554" i="93"/>
  <c r="Z553" i="93"/>
  <c r="Y553" i="93"/>
  <c r="N553" i="93"/>
  <c r="R553" i="93" s="1"/>
  <c r="I553" i="93"/>
  <c r="Z552" i="93"/>
  <c r="Y552" i="93"/>
  <c r="N552" i="93"/>
  <c r="Q552" i="93" s="1"/>
  <c r="I552" i="93"/>
  <c r="Z551" i="93"/>
  <c r="Y551" i="93"/>
  <c r="N551" i="93"/>
  <c r="P551" i="93" s="1"/>
  <c r="I551" i="93"/>
  <c r="Z549" i="93"/>
  <c r="Y549" i="93"/>
  <c r="N549" i="93"/>
  <c r="W549" i="93" s="1"/>
  <c r="I549" i="93"/>
  <c r="Z548" i="93"/>
  <c r="Y548" i="93"/>
  <c r="N548" i="93"/>
  <c r="V548" i="93"/>
  <c r="I548" i="93"/>
  <c r="Z547" i="93"/>
  <c r="Y547" i="93"/>
  <c r="N547" i="93"/>
  <c r="U547" i="93" s="1"/>
  <c r="I547" i="93"/>
  <c r="Z546" i="93"/>
  <c r="Y546" i="93"/>
  <c r="N546" i="93"/>
  <c r="T546" i="93" s="1"/>
  <c r="I546" i="93"/>
  <c r="Z545" i="93"/>
  <c r="Y545" i="93"/>
  <c r="N545" i="93"/>
  <c r="S545" i="93" s="1"/>
  <c r="I545" i="93"/>
  <c r="Z544" i="93"/>
  <c r="Y544" i="93"/>
  <c r="N544" i="93"/>
  <c r="R544" i="93" s="1"/>
  <c r="I544" i="93"/>
  <c r="Z543" i="93"/>
  <c r="Y543" i="93"/>
  <c r="N543" i="93"/>
  <c r="Q543" i="93" s="1"/>
  <c r="I543" i="93"/>
  <c r="Z542" i="93"/>
  <c r="Y542" i="93"/>
  <c r="N542" i="93"/>
  <c r="P542" i="93" s="1"/>
  <c r="I542" i="93"/>
  <c r="Z540" i="93"/>
  <c r="Y540" i="93"/>
  <c r="N540" i="93"/>
  <c r="W540" i="93" s="1"/>
  <c r="I540" i="93"/>
  <c r="Z539" i="93"/>
  <c r="Y539" i="93"/>
  <c r="N539" i="93"/>
  <c r="V539" i="93" s="1"/>
  <c r="I539" i="93"/>
  <c r="Z538" i="93"/>
  <c r="Y538" i="93"/>
  <c r="N538" i="93"/>
  <c r="U538" i="93" s="1"/>
  <c r="I538" i="93"/>
  <c r="Z537" i="93"/>
  <c r="Y537" i="93"/>
  <c r="N537" i="93"/>
  <c r="T537" i="93" s="1"/>
  <c r="I537" i="93"/>
  <c r="Z536" i="93"/>
  <c r="Y536" i="93"/>
  <c r="N536" i="93"/>
  <c r="S536" i="93" s="1"/>
  <c r="I536" i="93"/>
  <c r="Z535" i="93"/>
  <c r="Y535" i="93"/>
  <c r="N535" i="93"/>
  <c r="R535" i="93" s="1"/>
  <c r="I535" i="93"/>
  <c r="Z534" i="93"/>
  <c r="Y534" i="93"/>
  <c r="N534" i="93"/>
  <c r="Q534" i="93" s="1"/>
  <c r="I534" i="93"/>
  <c r="Z533" i="93"/>
  <c r="Y533" i="93"/>
  <c r="N533" i="93"/>
  <c r="P533" i="93" s="1"/>
  <c r="I533" i="93"/>
  <c r="Z531" i="93"/>
  <c r="Y531" i="93"/>
  <c r="N531" i="93"/>
  <c r="W531" i="93" s="1"/>
  <c r="I531" i="93"/>
  <c r="Z530" i="93"/>
  <c r="Y530" i="93"/>
  <c r="N530" i="93"/>
  <c r="V530" i="93" s="1"/>
  <c r="I530" i="93"/>
  <c r="Z529" i="93"/>
  <c r="Y529" i="93"/>
  <c r="N529" i="93"/>
  <c r="U529" i="93" s="1"/>
  <c r="I529" i="93"/>
  <c r="Z528" i="93"/>
  <c r="Y528" i="93"/>
  <c r="N528" i="93"/>
  <c r="T528" i="93" s="1"/>
  <c r="I528" i="93"/>
  <c r="Z527" i="93"/>
  <c r="Y527" i="93"/>
  <c r="N527" i="93"/>
  <c r="S527" i="93" s="1"/>
  <c r="I527" i="93"/>
  <c r="Z526" i="93"/>
  <c r="Y526" i="93"/>
  <c r="N526" i="93"/>
  <c r="R526" i="93" s="1"/>
  <c r="I526" i="93"/>
  <c r="Z525" i="93"/>
  <c r="Y525" i="93"/>
  <c r="N525" i="93"/>
  <c r="Q525" i="93" s="1"/>
  <c r="I525" i="93"/>
  <c r="Z524" i="93"/>
  <c r="Y524" i="93"/>
  <c r="N524" i="93"/>
  <c r="P524" i="93" s="1"/>
  <c r="I524" i="93"/>
  <c r="Z522" i="93"/>
  <c r="Y522" i="93"/>
  <c r="N522" i="93"/>
  <c r="W522" i="93" s="1"/>
  <c r="I522" i="93"/>
  <c r="Z521" i="93"/>
  <c r="Y521" i="93"/>
  <c r="N521" i="93"/>
  <c r="V521" i="93" s="1"/>
  <c r="I521" i="93"/>
  <c r="Z520" i="93"/>
  <c r="Y520" i="93"/>
  <c r="N520" i="93"/>
  <c r="U520" i="93" s="1"/>
  <c r="I520" i="93"/>
  <c r="Z519" i="93"/>
  <c r="Y519" i="93"/>
  <c r="N519" i="93"/>
  <c r="T519" i="93" s="1"/>
  <c r="I519" i="93"/>
  <c r="Z518" i="93"/>
  <c r="Y518" i="93"/>
  <c r="N518" i="93"/>
  <c r="S518" i="93" s="1"/>
  <c r="I518" i="93"/>
  <c r="Z517" i="93"/>
  <c r="Y517" i="93"/>
  <c r="N517" i="93"/>
  <c r="R517" i="93" s="1"/>
  <c r="I517" i="93"/>
  <c r="Z516" i="93"/>
  <c r="Y516" i="93"/>
  <c r="N516" i="93"/>
  <c r="Q516" i="93" s="1"/>
  <c r="I516" i="93"/>
  <c r="Z515" i="93"/>
  <c r="Y515" i="93"/>
  <c r="N515" i="93"/>
  <c r="P515" i="93" s="1"/>
  <c r="I515" i="93"/>
  <c r="Z513" i="93"/>
  <c r="Y513" i="93"/>
  <c r="N513" i="93"/>
  <c r="W513" i="93" s="1"/>
  <c r="I513" i="93"/>
  <c r="Z512" i="93"/>
  <c r="Y512" i="93"/>
  <c r="N512" i="93"/>
  <c r="V512" i="93" s="1"/>
  <c r="I512" i="93"/>
  <c r="Z511" i="93"/>
  <c r="Y511" i="93"/>
  <c r="N511" i="93"/>
  <c r="U511" i="93" s="1"/>
  <c r="I511" i="93"/>
  <c r="Z510" i="93"/>
  <c r="Y510" i="93"/>
  <c r="N510" i="93"/>
  <c r="T510" i="93" s="1"/>
  <c r="I510" i="93"/>
  <c r="Z509" i="93"/>
  <c r="Y509" i="93"/>
  <c r="N509" i="93"/>
  <c r="S509" i="93" s="1"/>
  <c r="I509" i="93"/>
  <c r="Z508" i="93"/>
  <c r="Y508" i="93"/>
  <c r="N508" i="93"/>
  <c r="R508" i="93" s="1"/>
  <c r="I508" i="93"/>
  <c r="Z507" i="93"/>
  <c r="Y507" i="93"/>
  <c r="N507" i="93"/>
  <c r="Q507" i="93" s="1"/>
  <c r="I507" i="93"/>
  <c r="Z506" i="93"/>
  <c r="Y506" i="93"/>
  <c r="N506" i="93"/>
  <c r="P506" i="93" s="1"/>
  <c r="I506" i="93"/>
  <c r="Z504" i="93"/>
  <c r="Y504" i="93"/>
  <c r="N504" i="93"/>
  <c r="W504" i="93" s="1"/>
  <c r="I504" i="93"/>
  <c r="Z503" i="93"/>
  <c r="Y503" i="93"/>
  <c r="N503" i="93"/>
  <c r="V503" i="93" s="1"/>
  <c r="I503" i="93"/>
  <c r="Z502" i="93"/>
  <c r="Y502" i="93"/>
  <c r="N502" i="93"/>
  <c r="U502" i="93" s="1"/>
  <c r="I502" i="93"/>
  <c r="Z501" i="93"/>
  <c r="Y501" i="93"/>
  <c r="N501" i="93"/>
  <c r="T501" i="93" s="1"/>
  <c r="I501" i="93"/>
  <c r="Z500" i="93"/>
  <c r="Y500" i="93"/>
  <c r="N500" i="93"/>
  <c r="S500" i="93" s="1"/>
  <c r="I500" i="93"/>
  <c r="Z499" i="93"/>
  <c r="Y499" i="93"/>
  <c r="N499" i="93"/>
  <c r="R499" i="93" s="1"/>
  <c r="I499" i="93"/>
  <c r="Z498" i="93"/>
  <c r="Y498" i="93"/>
  <c r="N498" i="93"/>
  <c r="Q498" i="93" s="1"/>
  <c r="I498" i="93"/>
  <c r="Z497" i="93"/>
  <c r="Y497" i="93"/>
  <c r="N497" i="93"/>
  <c r="P497" i="93" s="1"/>
  <c r="I497" i="93"/>
  <c r="Z495" i="93"/>
  <c r="Y495" i="93"/>
  <c r="N495" i="93"/>
  <c r="W495" i="93" s="1"/>
  <c r="I495" i="93"/>
  <c r="Z494" i="93"/>
  <c r="Y494" i="93"/>
  <c r="N494" i="93"/>
  <c r="V494" i="93" s="1"/>
  <c r="I494" i="93"/>
  <c r="Z493" i="93"/>
  <c r="Y493" i="93"/>
  <c r="N493" i="93"/>
  <c r="U493" i="93" s="1"/>
  <c r="I493" i="93"/>
  <c r="Z492" i="93"/>
  <c r="Y492" i="93"/>
  <c r="N492" i="93"/>
  <c r="T492" i="93" s="1"/>
  <c r="I492" i="93"/>
  <c r="Z491" i="93"/>
  <c r="Y491" i="93"/>
  <c r="N491" i="93"/>
  <c r="S491" i="93" s="1"/>
  <c r="I491" i="93"/>
  <c r="Z490" i="93"/>
  <c r="Y490" i="93"/>
  <c r="N490" i="93"/>
  <c r="R490" i="93" s="1"/>
  <c r="I490" i="93"/>
  <c r="Z489" i="93"/>
  <c r="Y489" i="93"/>
  <c r="N489" i="93"/>
  <c r="Q489" i="93" s="1"/>
  <c r="I489" i="93"/>
  <c r="Z488" i="93"/>
  <c r="Y488" i="93"/>
  <c r="N488" i="93"/>
  <c r="P488" i="93" s="1"/>
  <c r="I488" i="93"/>
  <c r="Z486" i="93"/>
  <c r="Y486" i="93"/>
  <c r="N486" i="93"/>
  <c r="W486" i="93" s="1"/>
  <c r="I486" i="93"/>
  <c r="Z485" i="93"/>
  <c r="Y485" i="93"/>
  <c r="N485" i="93"/>
  <c r="V485" i="93" s="1"/>
  <c r="I485" i="93"/>
  <c r="Z484" i="93"/>
  <c r="Y484" i="93"/>
  <c r="N484" i="93"/>
  <c r="U484" i="93" s="1"/>
  <c r="I484" i="93"/>
  <c r="Z483" i="93"/>
  <c r="Y483" i="93"/>
  <c r="N483" i="93"/>
  <c r="T483" i="93" s="1"/>
  <c r="I483" i="93"/>
  <c r="Z482" i="93"/>
  <c r="Y482" i="93"/>
  <c r="N482" i="93"/>
  <c r="S482" i="93" s="1"/>
  <c r="I482" i="93"/>
  <c r="Z481" i="93"/>
  <c r="Y481" i="93"/>
  <c r="N481" i="93"/>
  <c r="R481" i="93" s="1"/>
  <c r="I481" i="93"/>
  <c r="Z480" i="93"/>
  <c r="Y480" i="93"/>
  <c r="N480" i="93"/>
  <c r="Q480" i="93" s="1"/>
  <c r="I480" i="93"/>
  <c r="Z479" i="93"/>
  <c r="Y479" i="93"/>
  <c r="N479" i="93"/>
  <c r="P479" i="93" s="1"/>
  <c r="I479" i="93"/>
  <c r="Z477" i="93"/>
  <c r="Y477" i="93"/>
  <c r="N477" i="93"/>
  <c r="W477" i="93" s="1"/>
  <c r="I477" i="93"/>
  <c r="Z476" i="93"/>
  <c r="Y476" i="93"/>
  <c r="N476" i="93"/>
  <c r="V476" i="93" s="1"/>
  <c r="I476" i="93"/>
  <c r="Z475" i="93"/>
  <c r="Y475" i="93"/>
  <c r="N475" i="93"/>
  <c r="U475" i="93" s="1"/>
  <c r="I475" i="93"/>
  <c r="Z474" i="93"/>
  <c r="Y474" i="93"/>
  <c r="N474" i="93"/>
  <c r="T474" i="93" s="1"/>
  <c r="I474" i="93"/>
  <c r="Z473" i="93"/>
  <c r="Y473" i="93"/>
  <c r="N473" i="93"/>
  <c r="S473" i="93" s="1"/>
  <c r="I473" i="93"/>
  <c r="Z472" i="93"/>
  <c r="Y472" i="93"/>
  <c r="N472" i="93"/>
  <c r="R472" i="93" s="1"/>
  <c r="I472" i="93"/>
  <c r="Z471" i="93"/>
  <c r="Y471" i="93"/>
  <c r="N471" i="93"/>
  <c r="Q471" i="93" s="1"/>
  <c r="I471" i="93"/>
  <c r="Z470" i="93"/>
  <c r="Y470" i="93"/>
  <c r="N470" i="93"/>
  <c r="P470" i="93" s="1"/>
  <c r="I470" i="93"/>
  <c r="Z468" i="93"/>
  <c r="Y468" i="93"/>
  <c r="N468" i="93"/>
  <c r="W468" i="93" s="1"/>
  <c r="I468" i="93"/>
  <c r="Z467" i="93"/>
  <c r="Y467" i="93"/>
  <c r="N467" i="93"/>
  <c r="V467" i="93" s="1"/>
  <c r="I467" i="93"/>
  <c r="Z466" i="93"/>
  <c r="Y466" i="93"/>
  <c r="N466" i="93"/>
  <c r="U466" i="93" s="1"/>
  <c r="I466" i="93"/>
  <c r="Z465" i="93"/>
  <c r="Y465" i="93"/>
  <c r="N465" i="93"/>
  <c r="T465" i="93" s="1"/>
  <c r="I465" i="93"/>
  <c r="Z464" i="93"/>
  <c r="Y464" i="93"/>
  <c r="N464" i="93"/>
  <c r="S464" i="93" s="1"/>
  <c r="I464" i="93"/>
  <c r="Z463" i="93"/>
  <c r="Y463" i="93"/>
  <c r="N463" i="93"/>
  <c r="R463" i="93" s="1"/>
  <c r="I463" i="93"/>
  <c r="Z462" i="93"/>
  <c r="Y462" i="93"/>
  <c r="N462" i="93"/>
  <c r="Q462" i="93" s="1"/>
  <c r="I462" i="93"/>
  <c r="Z461" i="93"/>
  <c r="Y461" i="93"/>
  <c r="N461" i="93"/>
  <c r="P461" i="93" s="1"/>
  <c r="I461" i="93"/>
  <c r="Z459" i="93"/>
  <c r="Y459" i="93"/>
  <c r="N459" i="93"/>
  <c r="W459" i="93"/>
  <c r="I459" i="93"/>
  <c r="Z458" i="93"/>
  <c r="Y458" i="93"/>
  <c r="N458" i="93"/>
  <c r="V458" i="93" s="1"/>
  <c r="I458" i="93"/>
  <c r="Z457" i="93"/>
  <c r="Y457" i="93"/>
  <c r="N457" i="93"/>
  <c r="U457" i="93" s="1"/>
  <c r="I457" i="93"/>
  <c r="Z456" i="93"/>
  <c r="Y456" i="93"/>
  <c r="N456" i="93"/>
  <c r="T456" i="93" s="1"/>
  <c r="I456" i="93"/>
  <c r="Z455" i="93"/>
  <c r="Y455" i="93"/>
  <c r="N455" i="93"/>
  <c r="S455" i="93" s="1"/>
  <c r="I455" i="93"/>
  <c r="Z454" i="93"/>
  <c r="Y454" i="93"/>
  <c r="N454" i="93"/>
  <c r="R454" i="93" s="1"/>
  <c r="I454" i="93"/>
  <c r="Z453" i="93"/>
  <c r="Y453" i="93"/>
  <c r="N453" i="93"/>
  <c r="Q453" i="93" s="1"/>
  <c r="I453" i="93"/>
  <c r="Z452" i="93"/>
  <c r="Y452" i="93"/>
  <c r="N452" i="93"/>
  <c r="P452" i="93" s="1"/>
  <c r="I452" i="93"/>
  <c r="Z450" i="93"/>
  <c r="Y450" i="93"/>
  <c r="N450" i="93"/>
  <c r="W450" i="93" s="1"/>
  <c r="I450" i="93"/>
  <c r="Z449" i="93"/>
  <c r="Y449" i="93"/>
  <c r="N449" i="93"/>
  <c r="V449" i="93"/>
  <c r="I449" i="93"/>
  <c r="Z448" i="93"/>
  <c r="Y448" i="93"/>
  <c r="N448" i="93"/>
  <c r="U448" i="93" s="1"/>
  <c r="I448" i="93"/>
  <c r="Z447" i="93"/>
  <c r="Y447" i="93"/>
  <c r="N447" i="93"/>
  <c r="T447" i="93" s="1"/>
  <c r="I447" i="93"/>
  <c r="Z446" i="93"/>
  <c r="Y446" i="93"/>
  <c r="N446" i="93"/>
  <c r="S446" i="93" s="1"/>
  <c r="I446" i="93"/>
  <c r="Z445" i="93"/>
  <c r="Y445" i="93"/>
  <c r="N445" i="93"/>
  <c r="R445" i="93" s="1"/>
  <c r="I445" i="93"/>
  <c r="Z444" i="93"/>
  <c r="Y444" i="93"/>
  <c r="N444" i="93"/>
  <c r="Q444" i="93" s="1"/>
  <c r="I444" i="93"/>
  <c r="Z443" i="93"/>
  <c r="Y443" i="93"/>
  <c r="N443" i="93"/>
  <c r="P443" i="93"/>
  <c r="I443" i="93"/>
  <c r="Z429" i="93"/>
  <c r="Y429" i="93"/>
  <c r="N429" i="93"/>
  <c r="W429" i="93" s="1"/>
  <c r="I429" i="93"/>
  <c r="Z428" i="93"/>
  <c r="Y428" i="93"/>
  <c r="N428" i="93"/>
  <c r="V428" i="93" s="1"/>
  <c r="I428" i="93"/>
  <c r="Z427" i="93"/>
  <c r="Y427" i="93"/>
  <c r="N427" i="93"/>
  <c r="U427" i="93" s="1"/>
  <c r="I427" i="93"/>
  <c r="Z426" i="93"/>
  <c r="Y426" i="93"/>
  <c r="N426" i="93"/>
  <c r="T426" i="93" s="1"/>
  <c r="I426" i="93"/>
  <c r="Z425" i="93"/>
  <c r="Y425" i="93"/>
  <c r="N425" i="93"/>
  <c r="S425" i="93" s="1"/>
  <c r="I425" i="93"/>
  <c r="Z424" i="93"/>
  <c r="Y424" i="93"/>
  <c r="N424" i="93"/>
  <c r="R424" i="93" s="1"/>
  <c r="I424" i="93"/>
  <c r="Z423" i="93"/>
  <c r="Y423" i="93"/>
  <c r="N423" i="93"/>
  <c r="Q423" i="93" s="1"/>
  <c r="I423" i="93"/>
  <c r="Z422" i="93"/>
  <c r="Y422" i="93"/>
  <c r="N422" i="93"/>
  <c r="P422" i="93" s="1"/>
  <c r="I422" i="93"/>
  <c r="Z420" i="93"/>
  <c r="Y420" i="93"/>
  <c r="N420" i="93"/>
  <c r="W420" i="93" s="1"/>
  <c r="I420" i="93"/>
  <c r="Z419" i="93"/>
  <c r="Y419" i="93"/>
  <c r="N419" i="93"/>
  <c r="V419" i="93" s="1"/>
  <c r="I419" i="93"/>
  <c r="Z418" i="93"/>
  <c r="Y418" i="93"/>
  <c r="N418" i="93"/>
  <c r="U418" i="93" s="1"/>
  <c r="I418" i="93"/>
  <c r="Z417" i="93"/>
  <c r="Y417" i="93"/>
  <c r="N417" i="93"/>
  <c r="T417" i="93" s="1"/>
  <c r="I417" i="93"/>
  <c r="Z416" i="93"/>
  <c r="Y416" i="93"/>
  <c r="N416" i="93"/>
  <c r="S416" i="93" s="1"/>
  <c r="I416" i="93"/>
  <c r="Z415" i="93"/>
  <c r="Y415" i="93"/>
  <c r="N415" i="93"/>
  <c r="R415" i="93" s="1"/>
  <c r="I415" i="93"/>
  <c r="Z414" i="93"/>
  <c r="Y414" i="93"/>
  <c r="N414" i="93"/>
  <c r="Q414" i="93" s="1"/>
  <c r="I414" i="93"/>
  <c r="Z413" i="93"/>
  <c r="Y413" i="93"/>
  <c r="N413" i="93"/>
  <c r="P413" i="93" s="1"/>
  <c r="I413" i="93"/>
  <c r="Z411" i="93"/>
  <c r="Y411" i="93"/>
  <c r="N411" i="93"/>
  <c r="W411" i="93" s="1"/>
  <c r="I411" i="93"/>
  <c r="Z410" i="93"/>
  <c r="Y410" i="93"/>
  <c r="N410" i="93"/>
  <c r="V410" i="93" s="1"/>
  <c r="I410" i="93"/>
  <c r="Z409" i="93"/>
  <c r="Y409" i="93"/>
  <c r="N409" i="93"/>
  <c r="U409" i="93" s="1"/>
  <c r="I409" i="93"/>
  <c r="Z408" i="93"/>
  <c r="Y408" i="93"/>
  <c r="N408" i="93"/>
  <c r="T408" i="93" s="1"/>
  <c r="I408" i="93"/>
  <c r="Z407" i="93"/>
  <c r="Y407" i="93"/>
  <c r="N407" i="93"/>
  <c r="S407" i="93" s="1"/>
  <c r="I407" i="93"/>
  <c r="Z406" i="93"/>
  <c r="Y406" i="93"/>
  <c r="N406" i="93"/>
  <c r="R406" i="93" s="1"/>
  <c r="I406" i="93"/>
  <c r="Z405" i="93"/>
  <c r="Y405" i="93"/>
  <c r="N405" i="93"/>
  <c r="Q405" i="93" s="1"/>
  <c r="I405" i="93"/>
  <c r="Z404" i="93"/>
  <c r="Y404" i="93"/>
  <c r="N404" i="93"/>
  <c r="P404" i="93" s="1"/>
  <c r="I404" i="93"/>
  <c r="Z402" i="93"/>
  <c r="Y402" i="93"/>
  <c r="N402" i="93"/>
  <c r="W402" i="93" s="1"/>
  <c r="I402" i="93"/>
  <c r="Z401" i="93"/>
  <c r="Y401" i="93"/>
  <c r="N401" i="93"/>
  <c r="V401" i="93" s="1"/>
  <c r="I401" i="93"/>
  <c r="Z400" i="93"/>
  <c r="Y400" i="93"/>
  <c r="N400" i="93"/>
  <c r="U400" i="93" s="1"/>
  <c r="I400" i="93"/>
  <c r="Z399" i="93"/>
  <c r="Y399" i="93"/>
  <c r="N399" i="93"/>
  <c r="T399" i="93" s="1"/>
  <c r="I399" i="93"/>
  <c r="Z398" i="93"/>
  <c r="Y398" i="93"/>
  <c r="N398" i="93"/>
  <c r="S398" i="93" s="1"/>
  <c r="I398" i="93"/>
  <c r="Z397" i="93"/>
  <c r="Y397" i="93"/>
  <c r="N397" i="93"/>
  <c r="R397" i="93" s="1"/>
  <c r="I397" i="93"/>
  <c r="Z396" i="93"/>
  <c r="Y396" i="93"/>
  <c r="N396" i="93"/>
  <c r="Q396" i="93" s="1"/>
  <c r="I396" i="93"/>
  <c r="Z395" i="93"/>
  <c r="Y395" i="93"/>
  <c r="N395" i="93"/>
  <c r="P395" i="93" s="1"/>
  <c r="I395" i="93"/>
  <c r="Z393" i="93"/>
  <c r="Y393" i="93"/>
  <c r="N393" i="93"/>
  <c r="W393" i="93" s="1"/>
  <c r="I393" i="93"/>
  <c r="Z392" i="93"/>
  <c r="Y392" i="93"/>
  <c r="N392" i="93"/>
  <c r="V392" i="93" s="1"/>
  <c r="I392" i="93"/>
  <c r="Z391" i="93"/>
  <c r="Y391" i="93"/>
  <c r="N391" i="93"/>
  <c r="U391" i="93" s="1"/>
  <c r="I391" i="93"/>
  <c r="Z390" i="93"/>
  <c r="Y390" i="93"/>
  <c r="N390" i="93"/>
  <c r="T390" i="93" s="1"/>
  <c r="I390" i="93"/>
  <c r="Z389" i="93"/>
  <c r="Y389" i="93"/>
  <c r="N389" i="93"/>
  <c r="S389" i="93" s="1"/>
  <c r="I389" i="93"/>
  <c r="Z388" i="93"/>
  <c r="Y388" i="93"/>
  <c r="N388" i="93"/>
  <c r="R388" i="93" s="1"/>
  <c r="I388" i="93"/>
  <c r="Z387" i="93"/>
  <c r="Y387" i="93"/>
  <c r="N387" i="93"/>
  <c r="Q387" i="93" s="1"/>
  <c r="I387" i="93"/>
  <c r="Z386" i="93"/>
  <c r="Y386" i="93"/>
  <c r="N386" i="93"/>
  <c r="P386" i="93" s="1"/>
  <c r="I386" i="93"/>
  <c r="Z384" i="93"/>
  <c r="Y384" i="93"/>
  <c r="N384" i="93"/>
  <c r="W384" i="93" s="1"/>
  <c r="I384" i="93"/>
  <c r="Z383" i="93"/>
  <c r="Y383" i="93"/>
  <c r="N383" i="93"/>
  <c r="V383" i="93" s="1"/>
  <c r="I383" i="93"/>
  <c r="Z382" i="93"/>
  <c r="Y382" i="93"/>
  <c r="N382" i="93"/>
  <c r="U382" i="93" s="1"/>
  <c r="I382" i="93"/>
  <c r="Z381" i="93"/>
  <c r="Y381" i="93"/>
  <c r="N381" i="93"/>
  <c r="T381" i="93" s="1"/>
  <c r="I381" i="93"/>
  <c r="Z380" i="93"/>
  <c r="Y380" i="93"/>
  <c r="N380" i="93"/>
  <c r="S380" i="93" s="1"/>
  <c r="I380" i="93"/>
  <c r="Z379" i="93"/>
  <c r="Y379" i="93"/>
  <c r="N379" i="93"/>
  <c r="R379" i="93" s="1"/>
  <c r="I379" i="93"/>
  <c r="Z378" i="93"/>
  <c r="Y378" i="93"/>
  <c r="N378" i="93"/>
  <c r="Q378" i="93" s="1"/>
  <c r="I378" i="93"/>
  <c r="Z377" i="93"/>
  <c r="Y377" i="93"/>
  <c r="N377" i="93"/>
  <c r="P377" i="93" s="1"/>
  <c r="I377" i="93"/>
  <c r="Z375" i="93"/>
  <c r="Y375" i="93"/>
  <c r="W375" i="93"/>
  <c r="I375" i="93"/>
  <c r="Z374" i="93"/>
  <c r="Y374" i="93"/>
  <c r="V374" i="93"/>
  <c r="I374" i="93"/>
  <c r="Z373" i="93"/>
  <c r="Y373" i="93"/>
  <c r="U373" i="93"/>
  <c r="I373" i="93"/>
  <c r="Z372" i="93"/>
  <c r="Y372" i="93"/>
  <c r="T372" i="93"/>
  <c r="I372" i="93"/>
  <c r="Z371" i="93"/>
  <c r="Y371" i="93"/>
  <c r="S371" i="93"/>
  <c r="I371" i="93"/>
  <c r="Z370" i="93"/>
  <c r="Y370" i="93"/>
  <c r="R370" i="93"/>
  <c r="I370" i="93"/>
  <c r="Z369" i="93"/>
  <c r="Y369" i="93"/>
  <c r="Q369" i="93"/>
  <c r="I369" i="93"/>
  <c r="Z368" i="93"/>
  <c r="Y368" i="93"/>
  <c r="P368" i="93"/>
  <c r="I368" i="93"/>
  <c r="Z366" i="93"/>
  <c r="Y366" i="93"/>
  <c r="W366" i="93"/>
  <c r="I366" i="93"/>
  <c r="Z365" i="93"/>
  <c r="Y365" i="93"/>
  <c r="V365" i="93"/>
  <c r="I365" i="93"/>
  <c r="Z364" i="93"/>
  <c r="Y364" i="93"/>
  <c r="U364" i="93"/>
  <c r="I364" i="93"/>
  <c r="Z363" i="93"/>
  <c r="Y363" i="93"/>
  <c r="T363" i="93"/>
  <c r="I363" i="93"/>
  <c r="Z362" i="93"/>
  <c r="Y362" i="93"/>
  <c r="S362" i="93"/>
  <c r="I362" i="93"/>
  <c r="Z361" i="93"/>
  <c r="Y361" i="93"/>
  <c r="R361" i="93"/>
  <c r="I361" i="93"/>
  <c r="Z360" i="93"/>
  <c r="Y360" i="93"/>
  <c r="Q360" i="93"/>
  <c r="I360" i="93"/>
  <c r="Z359" i="93"/>
  <c r="Y359" i="93"/>
  <c r="P359" i="93"/>
  <c r="I359" i="93"/>
  <c r="Z357" i="93"/>
  <c r="Y357" i="93"/>
  <c r="N357" i="93"/>
  <c r="W357" i="93" s="1"/>
  <c r="I357" i="93"/>
  <c r="Z356" i="93"/>
  <c r="Y356" i="93"/>
  <c r="N356" i="93"/>
  <c r="V356" i="93" s="1"/>
  <c r="I356" i="93"/>
  <c r="Z355" i="93"/>
  <c r="Y355" i="93"/>
  <c r="N355" i="93"/>
  <c r="U355" i="93" s="1"/>
  <c r="I355" i="93"/>
  <c r="Z354" i="93"/>
  <c r="Y354" i="93"/>
  <c r="N354" i="93"/>
  <c r="T354" i="93" s="1"/>
  <c r="I354" i="93"/>
  <c r="Z353" i="93"/>
  <c r="Y353" i="93"/>
  <c r="N353" i="93"/>
  <c r="S353" i="93" s="1"/>
  <c r="I353" i="93"/>
  <c r="Z352" i="93"/>
  <c r="Y352" i="93"/>
  <c r="N352" i="93"/>
  <c r="R352" i="93" s="1"/>
  <c r="I352" i="93"/>
  <c r="Z351" i="93"/>
  <c r="Y351" i="93"/>
  <c r="N351" i="93"/>
  <c r="Q351" i="93" s="1"/>
  <c r="I351" i="93"/>
  <c r="Z350" i="93"/>
  <c r="Y350" i="93"/>
  <c r="N350" i="93"/>
  <c r="P350" i="93" s="1"/>
  <c r="I350" i="93"/>
  <c r="Z348" i="93"/>
  <c r="Y348" i="93"/>
  <c r="N348" i="93"/>
  <c r="W348" i="93" s="1"/>
  <c r="I348" i="93"/>
  <c r="Z347" i="93"/>
  <c r="Y347" i="93"/>
  <c r="N347" i="93"/>
  <c r="V347" i="93" s="1"/>
  <c r="I347" i="93"/>
  <c r="Z346" i="93"/>
  <c r="Y346" i="93"/>
  <c r="N346" i="93"/>
  <c r="U346" i="93" s="1"/>
  <c r="I346" i="93"/>
  <c r="Z345" i="93"/>
  <c r="Y345" i="93"/>
  <c r="N345" i="93"/>
  <c r="T345" i="93" s="1"/>
  <c r="I345" i="93"/>
  <c r="Z344" i="93"/>
  <c r="Y344" i="93"/>
  <c r="N344" i="93"/>
  <c r="S344" i="93" s="1"/>
  <c r="I344" i="93"/>
  <c r="Z343" i="93"/>
  <c r="Y343" i="93"/>
  <c r="N343" i="93"/>
  <c r="R343" i="93" s="1"/>
  <c r="I343" i="93"/>
  <c r="Z342" i="93"/>
  <c r="Y342" i="93"/>
  <c r="N342" i="93"/>
  <c r="Q342" i="93" s="1"/>
  <c r="I342" i="93"/>
  <c r="Z341" i="93"/>
  <c r="Y341" i="93"/>
  <c r="N341" i="93"/>
  <c r="P341" i="93" s="1"/>
  <c r="I341" i="93"/>
  <c r="Z339" i="93"/>
  <c r="Y339" i="93"/>
  <c r="N339" i="93"/>
  <c r="W339" i="93" s="1"/>
  <c r="I339" i="93"/>
  <c r="Z338" i="93"/>
  <c r="Y338" i="93"/>
  <c r="N338" i="93"/>
  <c r="V338" i="93" s="1"/>
  <c r="I338" i="93"/>
  <c r="Z337" i="93"/>
  <c r="Y337" i="93"/>
  <c r="N337" i="93"/>
  <c r="U337" i="93" s="1"/>
  <c r="I337" i="93"/>
  <c r="Z336" i="93"/>
  <c r="Y336" i="93"/>
  <c r="N336" i="93"/>
  <c r="T336" i="93" s="1"/>
  <c r="I336" i="93"/>
  <c r="Z335" i="93"/>
  <c r="Y335" i="93"/>
  <c r="N335" i="93"/>
  <c r="S335" i="93" s="1"/>
  <c r="I335" i="93"/>
  <c r="Z334" i="93"/>
  <c r="Y334" i="93"/>
  <c r="N334" i="93"/>
  <c r="R334" i="93" s="1"/>
  <c r="I334" i="93"/>
  <c r="Z333" i="93"/>
  <c r="Y333" i="93"/>
  <c r="N333" i="93"/>
  <c r="Q333" i="93" s="1"/>
  <c r="I333" i="93"/>
  <c r="Z332" i="93"/>
  <c r="Y332" i="93"/>
  <c r="N332" i="93"/>
  <c r="P332" i="93" s="1"/>
  <c r="I332" i="93"/>
  <c r="Z330" i="93"/>
  <c r="Y330" i="93"/>
  <c r="N330" i="93"/>
  <c r="W330" i="93" s="1"/>
  <c r="I330" i="93"/>
  <c r="Z329" i="93"/>
  <c r="Y329" i="93"/>
  <c r="N329" i="93"/>
  <c r="V329" i="93" s="1"/>
  <c r="I329" i="93"/>
  <c r="Z328" i="93"/>
  <c r="Y328" i="93"/>
  <c r="N328" i="93"/>
  <c r="U328" i="93" s="1"/>
  <c r="I328" i="93"/>
  <c r="Z327" i="93"/>
  <c r="Y327" i="93"/>
  <c r="N327" i="93"/>
  <c r="T327" i="93" s="1"/>
  <c r="I327" i="93"/>
  <c r="Z326" i="93"/>
  <c r="Y326" i="93"/>
  <c r="N326" i="93"/>
  <c r="S326" i="93" s="1"/>
  <c r="I326" i="93"/>
  <c r="Z325" i="93"/>
  <c r="Y325" i="93"/>
  <c r="N325" i="93"/>
  <c r="R325" i="93" s="1"/>
  <c r="I325" i="93"/>
  <c r="Z324" i="93"/>
  <c r="Y324" i="93"/>
  <c r="N324" i="93"/>
  <c r="Q324" i="93" s="1"/>
  <c r="I324" i="93"/>
  <c r="Z323" i="93"/>
  <c r="Y323" i="93"/>
  <c r="N323" i="93"/>
  <c r="P323" i="93" s="1"/>
  <c r="I323" i="93"/>
  <c r="Z321" i="93"/>
  <c r="Y321" i="93"/>
  <c r="N321" i="93"/>
  <c r="W321" i="93" s="1"/>
  <c r="I321" i="93"/>
  <c r="Z320" i="93"/>
  <c r="Y320" i="93"/>
  <c r="N320" i="93"/>
  <c r="V320" i="93" s="1"/>
  <c r="I320" i="93"/>
  <c r="Z319" i="93"/>
  <c r="Y319" i="93"/>
  <c r="N319" i="93"/>
  <c r="U319" i="93" s="1"/>
  <c r="I319" i="93"/>
  <c r="Z318" i="93"/>
  <c r="Y318" i="93"/>
  <c r="N318" i="93"/>
  <c r="T318" i="93" s="1"/>
  <c r="I318" i="93"/>
  <c r="Z317" i="93"/>
  <c r="Y317" i="93"/>
  <c r="N317" i="93"/>
  <c r="S317" i="93" s="1"/>
  <c r="I317" i="93"/>
  <c r="Z316" i="93"/>
  <c r="Y316" i="93"/>
  <c r="N316" i="93"/>
  <c r="R316" i="93" s="1"/>
  <c r="I316" i="93"/>
  <c r="Z315" i="93"/>
  <c r="Y315" i="93"/>
  <c r="N315" i="93"/>
  <c r="Q315" i="93" s="1"/>
  <c r="I315" i="93"/>
  <c r="Z314" i="93"/>
  <c r="Y314" i="93"/>
  <c r="N314" i="93"/>
  <c r="P314" i="93" s="1"/>
  <c r="I314" i="93"/>
  <c r="Z312" i="93"/>
  <c r="Y312" i="93"/>
  <c r="N312" i="93"/>
  <c r="W312" i="93"/>
  <c r="I312" i="93"/>
  <c r="Z311" i="93"/>
  <c r="Y311" i="93"/>
  <c r="N311" i="93"/>
  <c r="V311" i="93" s="1"/>
  <c r="I311" i="93"/>
  <c r="Z310" i="93"/>
  <c r="Y310" i="93"/>
  <c r="N310" i="93"/>
  <c r="U310" i="93" s="1"/>
  <c r="I310" i="93"/>
  <c r="Z309" i="93"/>
  <c r="Y309" i="93"/>
  <c r="N309" i="93"/>
  <c r="T309" i="93" s="1"/>
  <c r="I309" i="93"/>
  <c r="Z308" i="93"/>
  <c r="Y308" i="93"/>
  <c r="N308" i="93"/>
  <c r="S308" i="93" s="1"/>
  <c r="I308" i="93"/>
  <c r="Z307" i="93"/>
  <c r="Y307" i="93"/>
  <c r="N307" i="93"/>
  <c r="R307" i="93" s="1"/>
  <c r="I307" i="93"/>
  <c r="Z306" i="93"/>
  <c r="Y306" i="93"/>
  <c r="N306" i="93"/>
  <c r="Q306" i="93" s="1"/>
  <c r="I306" i="93"/>
  <c r="Z305" i="93"/>
  <c r="Y305" i="93"/>
  <c r="N305" i="93"/>
  <c r="P305" i="93" s="1"/>
  <c r="I305" i="93"/>
  <c r="Z303" i="93"/>
  <c r="Y303" i="93"/>
  <c r="N303" i="93"/>
  <c r="W303" i="93" s="1"/>
  <c r="I303" i="93"/>
  <c r="Z302" i="93"/>
  <c r="Y302" i="93"/>
  <c r="N302" i="93"/>
  <c r="V302" i="93" s="1"/>
  <c r="I302" i="93"/>
  <c r="Z301" i="93"/>
  <c r="Y301" i="93"/>
  <c r="N301" i="93"/>
  <c r="U301" i="93" s="1"/>
  <c r="I301" i="93"/>
  <c r="Z300" i="93"/>
  <c r="Y300" i="93"/>
  <c r="N300" i="93"/>
  <c r="T300" i="93" s="1"/>
  <c r="I300" i="93"/>
  <c r="Z299" i="93"/>
  <c r="Y299" i="93"/>
  <c r="N299" i="93"/>
  <c r="S299" i="93" s="1"/>
  <c r="I299" i="93"/>
  <c r="Z298" i="93"/>
  <c r="Y298" i="93"/>
  <c r="N298" i="93"/>
  <c r="R298" i="93" s="1"/>
  <c r="I298" i="93"/>
  <c r="Z297" i="93"/>
  <c r="Y297" i="93"/>
  <c r="N297" i="93"/>
  <c r="Q297" i="93" s="1"/>
  <c r="I297" i="93"/>
  <c r="Z296" i="93"/>
  <c r="Y296" i="93"/>
  <c r="N296" i="93"/>
  <c r="P296" i="93" s="1"/>
  <c r="I296" i="93"/>
  <c r="Z294" i="93"/>
  <c r="Y294" i="93"/>
  <c r="N294" i="93"/>
  <c r="W294" i="93" s="1"/>
  <c r="I294" i="93"/>
  <c r="Z293" i="93"/>
  <c r="Y293" i="93"/>
  <c r="N293" i="93"/>
  <c r="V293" i="93" s="1"/>
  <c r="I293" i="93"/>
  <c r="Z292" i="93"/>
  <c r="Y292" i="93"/>
  <c r="N292" i="93"/>
  <c r="U292" i="93" s="1"/>
  <c r="I292" i="93"/>
  <c r="Z291" i="93"/>
  <c r="Y291" i="93"/>
  <c r="N291" i="93"/>
  <c r="T291" i="93" s="1"/>
  <c r="I291" i="93"/>
  <c r="Z290" i="93"/>
  <c r="Y290" i="93"/>
  <c r="N290" i="93"/>
  <c r="S290" i="93" s="1"/>
  <c r="I290" i="93"/>
  <c r="Z289" i="93"/>
  <c r="Y289" i="93"/>
  <c r="N289" i="93"/>
  <c r="R289" i="93" s="1"/>
  <c r="I289" i="93"/>
  <c r="Z288" i="93"/>
  <c r="Y288" i="93"/>
  <c r="N288" i="93"/>
  <c r="Q288" i="93" s="1"/>
  <c r="I288" i="93"/>
  <c r="Z287" i="93"/>
  <c r="Y287" i="93"/>
  <c r="N287" i="93"/>
  <c r="P287" i="93" s="1"/>
  <c r="I287" i="93"/>
  <c r="Z285" i="93"/>
  <c r="Y285" i="93"/>
  <c r="N285" i="93"/>
  <c r="W285" i="93" s="1"/>
  <c r="I285" i="93"/>
  <c r="Z284" i="93"/>
  <c r="Y284" i="93"/>
  <c r="N284" i="93"/>
  <c r="V284" i="93" s="1"/>
  <c r="I284" i="93"/>
  <c r="Z283" i="93"/>
  <c r="Y283" i="93"/>
  <c r="N283" i="93"/>
  <c r="U283" i="93" s="1"/>
  <c r="I283" i="93"/>
  <c r="Z282" i="93"/>
  <c r="Y282" i="93"/>
  <c r="N282" i="93"/>
  <c r="T282" i="93" s="1"/>
  <c r="I282" i="93"/>
  <c r="Z281" i="93"/>
  <c r="Y281" i="93"/>
  <c r="N281" i="93"/>
  <c r="S281" i="93" s="1"/>
  <c r="I281" i="93"/>
  <c r="Z280" i="93"/>
  <c r="Y280" i="93"/>
  <c r="N280" i="93"/>
  <c r="R280" i="93" s="1"/>
  <c r="I280" i="93"/>
  <c r="Z279" i="93"/>
  <c r="Y279" i="93"/>
  <c r="N279" i="93"/>
  <c r="Q279" i="93" s="1"/>
  <c r="I279" i="93"/>
  <c r="Z278" i="93"/>
  <c r="Y278" i="93"/>
  <c r="N278" i="93"/>
  <c r="P278" i="93" s="1"/>
  <c r="I278" i="93"/>
  <c r="Z276" i="93"/>
  <c r="Y276" i="93"/>
  <c r="N276" i="93"/>
  <c r="W276" i="93" s="1"/>
  <c r="I276" i="93"/>
  <c r="Z275" i="93"/>
  <c r="Y275" i="93"/>
  <c r="N275" i="93"/>
  <c r="V275" i="93" s="1"/>
  <c r="I275" i="93"/>
  <c r="Z274" i="93"/>
  <c r="Y274" i="93"/>
  <c r="N274" i="93"/>
  <c r="U274" i="93" s="1"/>
  <c r="I274" i="93"/>
  <c r="Z273" i="93"/>
  <c r="Y273" i="93"/>
  <c r="N273" i="93"/>
  <c r="T273" i="93" s="1"/>
  <c r="I273" i="93"/>
  <c r="Z272" i="93"/>
  <c r="Y272" i="93"/>
  <c r="N272" i="93"/>
  <c r="S272" i="93" s="1"/>
  <c r="I272" i="93"/>
  <c r="Z271" i="93"/>
  <c r="Y271" i="93"/>
  <c r="N271" i="93"/>
  <c r="R271" i="93" s="1"/>
  <c r="I271" i="93"/>
  <c r="Z270" i="93"/>
  <c r="Y270" i="93"/>
  <c r="N270" i="93"/>
  <c r="Q270" i="93" s="1"/>
  <c r="I270" i="93"/>
  <c r="Z269" i="93"/>
  <c r="Y269" i="93"/>
  <c r="N269" i="93"/>
  <c r="P269" i="93" s="1"/>
  <c r="I269" i="93"/>
  <c r="Z267" i="93"/>
  <c r="Y267" i="93"/>
  <c r="N267" i="93"/>
  <c r="W267" i="93" s="1"/>
  <c r="I267" i="93"/>
  <c r="Z266" i="93"/>
  <c r="Y266" i="93"/>
  <c r="N266" i="93"/>
  <c r="V266" i="93" s="1"/>
  <c r="I266" i="93"/>
  <c r="Z265" i="93"/>
  <c r="Y265" i="93"/>
  <c r="N265" i="93"/>
  <c r="U265" i="93" s="1"/>
  <c r="I265" i="93"/>
  <c r="Z264" i="93"/>
  <c r="Y264" i="93"/>
  <c r="N264" i="93"/>
  <c r="T264" i="93" s="1"/>
  <c r="I264" i="93"/>
  <c r="Z263" i="93"/>
  <c r="Y263" i="93"/>
  <c r="N263" i="93"/>
  <c r="S263" i="93" s="1"/>
  <c r="I263" i="93"/>
  <c r="Z262" i="93"/>
  <c r="Y262" i="93"/>
  <c r="N262" i="93"/>
  <c r="R262" i="93" s="1"/>
  <c r="I262" i="93"/>
  <c r="Z261" i="93"/>
  <c r="Y261" i="93"/>
  <c r="N261" i="93"/>
  <c r="Q261" i="93" s="1"/>
  <c r="I261" i="93"/>
  <c r="Z260" i="93"/>
  <c r="Y260" i="93"/>
  <c r="N260" i="93"/>
  <c r="P260" i="93" s="1"/>
  <c r="I260" i="93"/>
  <c r="Z258" i="93"/>
  <c r="Y258" i="93"/>
  <c r="N258" i="93"/>
  <c r="W258" i="93" s="1"/>
  <c r="I258" i="93"/>
  <c r="Z257" i="93"/>
  <c r="Y257" i="93"/>
  <c r="N257" i="93"/>
  <c r="V257" i="93" s="1"/>
  <c r="I257" i="93"/>
  <c r="Z256" i="93"/>
  <c r="Y256" i="93"/>
  <c r="N256" i="93"/>
  <c r="U256" i="93" s="1"/>
  <c r="I256" i="93"/>
  <c r="Z255" i="93"/>
  <c r="Y255" i="93"/>
  <c r="N255" i="93"/>
  <c r="T255" i="93" s="1"/>
  <c r="I255" i="93"/>
  <c r="Z254" i="93"/>
  <c r="Y254" i="93"/>
  <c r="N254" i="93"/>
  <c r="S254" i="93" s="1"/>
  <c r="I254" i="93"/>
  <c r="Z253" i="93"/>
  <c r="Y253" i="93"/>
  <c r="N253" i="93"/>
  <c r="R253" i="93" s="1"/>
  <c r="I253" i="93"/>
  <c r="Z252" i="93"/>
  <c r="Y252" i="93"/>
  <c r="N252" i="93"/>
  <c r="Q252" i="93" s="1"/>
  <c r="I252" i="93"/>
  <c r="Z251" i="93"/>
  <c r="Y251" i="93"/>
  <c r="N251" i="93"/>
  <c r="P251" i="93" s="1"/>
  <c r="I251" i="93"/>
  <c r="Z249" i="93"/>
  <c r="Y249" i="93"/>
  <c r="N249" i="93"/>
  <c r="W249" i="93" s="1"/>
  <c r="I249" i="93"/>
  <c r="Z248" i="93"/>
  <c r="Y248" i="93"/>
  <c r="N248" i="93"/>
  <c r="V248" i="93" s="1"/>
  <c r="I248" i="93"/>
  <c r="Z247" i="93"/>
  <c r="Y247" i="93"/>
  <c r="N247" i="93"/>
  <c r="U247" i="93" s="1"/>
  <c r="I247" i="93"/>
  <c r="Z246" i="93"/>
  <c r="Y246" i="93"/>
  <c r="N246" i="93"/>
  <c r="T246" i="93" s="1"/>
  <c r="I246" i="93"/>
  <c r="Z245" i="93"/>
  <c r="Y245" i="93"/>
  <c r="N245" i="93"/>
  <c r="S245" i="93" s="1"/>
  <c r="I245" i="93"/>
  <c r="Z244" i="93"/>
  <c r="Y244" i="93"/>
  <c r="N244" i="93"/>
  <c r="R244" i="93" s="1"/>
  <c r="I244" i="93"/>
  <c r="Z243" i="93"/>
  <c r="Y243" i="93"/>
  <c r="N243" i="93"/>
  <c r="Q243" i="93" s="1"/>
  <c r="I243" i="93"/>
  <c r="Z242" i="93"/>
  <c r="Y242" i="93"/>
  <c r="N242" i="93"/>
  <c r="P242" i="93" s="1"/>
  <c r="I242" i="93"/>
  <c r="Z240" i="93"/>
  <c r="Y240" i="93"/>
  <c r="N240" i="93"/>
  <c r="W240" i="93" s="1"/>
  <c r="I240" i="93"/>
  <c r="Z239" i="93"/>
  <c r="Y239" i="93"/>
  <c r="N239" i="93"/>
  <c r="V239" i="93" s="1"/>
  <c r="I239" i="93"/>
  <c r="Z238" i="93"/>
  <c r="Y238" i="93"/>
  <c r="N238" i="93"/>
  <c r="U238" i="93" s="1"/>
  <c r="I238" i="93"/>
  <c r="Z237" i="93"/>
  <c r="Y237" i="93"/>
  <c r="N237" i="93"/>
  <c r="T237" i="93" s="1"/>
  <c r="I237" i="93"/>
  <c r="Z236" i="93"/>
  <c r="Y236" i="93"/>
  <c r="N236" i="93"/>
  <c r="S236" i="93" s="1"/>
  <c r="I236" i="93"/>
  <c r="Z235" i="93"/>
  <c r="Y235" i="93"/>
  <c r="N235" i="93"/>
  <c r="R235" i="93" s="1"/>
  <c r="I235" i="93"/>
  <c r="Z234" i="93"/>
  <c r="Y234" i="93"/>
  <c r="N234" i="93"/>
  <c r="Q234" i="93" s="1"/>
  <c r="I234" i="93"/>
  <c r="Z233" i="93"/>
  <c r="Y233" i="93"/>
  <c r="N233" i="93"/>
  <c r="P233" i="93"/>
  <c r="I233" i="93"/>
  <c r="Z231" i="93"/>
  <c r="Y231" i="93"/>
  <c r="N231" i="93"/>
  <c r="W231" i="93" s="1"/>
  <c r="I231" i="93"/>
  <c r="Z230" i="93"/>
  <c r="Y230" i="93"/>
  <c r="N230" i="93"/>
  <c r="V230" i="93" s="1"/>
  <c r="I230" i="93"/>
  <c r="Z229" i="93"/>
  <c r="Y229" i="93"/>
  <c r="N229" i="93"/>
  <c r="U229" i="93" s="1"/>
  <c r="I229" i="93"/>
  <c r="Z228" i="93"/>
  <c r="Y228" i="93"/>
  <c r="N228" i="93"/>
  <c r="T228" i="93" s="1"/>
  <c r="I228" i="93"/>
  <c r="Z227" i="93"/>
  <c r="Y227" i="93"/>
  <c r="N227" i="93"/>
  <c r="S227" i="93" s="1"/>
  <c r="I227" i="93"/>
  <c r="Z226" i="93"/>
  <c r="Y226" i="93"/>
  <c r="N226" i="93"/>
  <c r="R226" i="93" s="1"/>
  <c r="I226" i="93"/>
  <c r="Z225" i="93"/>
  <c r="Y225" i="93"/>
  <c r="N225" i="93"/>
  <c r="Q225" i="93" s="1"/>
  <c r="I225" i="93"/>
  <c r="Z224" i="93"/>
  <c r="Y224" i="93"/>
  <c r="N224" i="93"/>
  <c r="P224" i="93" s="1"/>
  <c r="I224" i="93"/>
  <c r="Z222" i="93"/>
  <c r="Y222" i="93"/>
  <c r="N222" i="93"/>
  <c r="W222" i="93" s="1"/>
  <c r="I222" i="93"/>
  <c r="Z221" i="93"/>
  <c r="Y221" i="93"/>
  <c r="N221" i="93"/>
  <c r="V221" i="93" s="1"/>
  <c r="I221" i="93"/>
  <c r="Z220" i="93"/>
  <c r="Y220" i="93"/>
  <c r="N220" i="93"/>
  <c r="U220" i="93" s="1"/>
  <c r="I220" i="93"/>
  <c r="Z219" i="93"/>
  <c r="Y219" i="93"/>
  <c r="N219" i="93"/>
  <c r="T219" i="93" s="1"/>
  <c r="I219" i="93"/>
  <c r="Z218" i="93"/>
  <c r="Y218" i="93"/>
  <c r="N218" i="93"/>
  <c r="S218" i="93" s="1"/>
  <c r="I218" i="93"/>
  <c r="Z217" i="93"/>
  <c r="Y217" i="93"/>
  <c r="N217" i="93"/>
  <c r="R217" i="93" s="1"/>
  <c r="I217" i="93"/>
  <c r="Z216" i="93"/>
  <c r="Y216" i="93"/>
  <c r="N216" i="93"/>
  <c r="Q216" i="93" s="1"/>
  <c r="I216" i="93"/>
  <c r="Z215" i="93"/>
  <c r="Y215" i="93"/>
  <c r="N215" i="93"/>
  <c r="P215" i="93" s="1"/>
  <c r="I215" i="93"/>
  <c r="Z213" i="93"/>
  <c r="Y213" i="93"/>
  <c r="N213" i="93"/>
  <c r="W213" i="93" s="1"/>
  <c r="I213" i="93"/>
  <c r="Z212" i="93"/>
  <c r="Y212" i="93"/>
  <c r="N212" i="93"/>
  <c r="V212" i="93" s="1"/>
  <c r="I212" i="93"/>
  <c r="Z211" i="93"/>
  <c r="Y211" i="93"/>
  <c r="N211" i="93"/>
  <c r="U211" i="93" s="1"/>
  <c r="I211" i="93"/>
  <c r="Z210" i="93"/>
  <c r="Y210" i="93"/>
  <c r="N210" i="93"/>
  <c r="T210" i="93" s="1"/>
  <c r="I210" i="93"/>
  <c r="Z209" i="93"/>
  <c r="Y209" i="93"/>
  <c r="N209" i="93"/>
  <c r="S209" i="93" s="1"/>
  <c r="I209" i="93"/>
  <c r="Z208" i="93"/>
  <c r="Y208" i="93"/>
  <c r="N208" i="93"/>
  <c r="R208" i="93" s="1"/>
  <c r="I208" i="93"/>
  <c r="Z207" i="93"/>
  <c r="Y207" i="93"/>
  <c r="N207" i="93"/>
  <c r="Q207" i="93" s="1"/>
  <c r="I207" i="93"/>
  <c r="Z206" i="93"/>
  <c r="Y206" i="93"/>
  <c r="N206" i="93"/>
  <c r="P206" i="93" s="1"/>
  <c r="I206" i="93"/>
  <c r="Z193" i="93"/>
  <c r="Y193" i="93"/>
  <c r="N193" i="93"/>
  <c r="W193" i="93" s="1"/>
  <c r="I193" i="93"/>
  <c r="Z192" i="93"/>
  <c r="Y192" i="93"/>
  <c r="N192" i="93"/>
  <c r="V192" i="93" s="1"/>
  <c r="I192" i="93"/>
  <c r="Z191" i="93"/>
  <c r="Y191" i="93"/>
  <c r="N191" i="93"/>
  <c r="U191" i="93" s="1"/>
  <c r="I191" i="93"/>
  <c r="Z190" i="93"/>
  <c r="Y190" i="93"/>
  <c r="N190" i="93"/>
  <c r="T190" i="93" s="1"/>
  <c r="I190" i="93"/>
  <c r="Z189" i="93"/>
  <c r="Y189" i="93"/>
  <c r="N189" i="93"/>
  <c r="S189" i="93" s="1"/>
  <c r="I189" i="93"/>
  <c r="Z188" i="93"/>
  <c r="Y188" i="93"/>
  <c r="N188" i="93"/>
  <c r="R188" i="93" s="1"/>
  <c r="I188" i="93"/>
  <c r="Z187" i="93"/>
  <c r="Y187" i="93"/>
  <c r="N187" i="93"/>
  <c r="Q187" i="93" s="1"/>
  <c r="I187" i="93"/>
  <c r="Z186" i="93"/>
  <c r="Y186" i="93"/>
  <c r="N186" i="93"/>
  <c r="P186" i="93" s="1"/>
  <c r="I186" i="93"/>
  <c r="Z184" i="93"/>
  <c r="Y184" i="93"/>
  <c r="N184" i="93"/>
  <c r="W184" i="93" s="1"/>
  <c r="I184" i="93"/>
  <c r="Z183" i="93"/>
  <c r="Y183" i="93"/>
  <c r="N183" i="93"/>
  <c r="V183" i="93" s="1"/>
  <c r="I183" i="93"/>
  <c r="Z182" i="93"/>
  <c r="Y182" i="93"/>
  <c r="N182" i="93"/>
  <c r="U182" i="93" s="1"/>
  <c r="I182" i="93"/>
  <c r="Z181" i="93"/>
  <c r="Y181" i="93"/>
  <c r="N181" i="93"/>
  <c r="T181" i="93" s="1"/>
  <c r="I181" i="93"/>
  <c r="Z180" i="93"/>
  <c r="Y180" i="93"/>
  <c r="N180" i="93"/>
  <c r="S180" i="93" s="1"/>
  <c r="I180" i="93"/>
  <c r="Z179" i="93"/>
  <c r="Y179" i="93"/>
  <c r="N179" i="93"/>
  <c r="R179" i="93" s="1"/>
  <c r="I179" i="93"/>
  <c r="Z178" i="93"/>
  <c r="Y178" i="93"/>
  <c r="N178" i="93"/>
  <c r="Q178" i="93" s="1"/>
  <c r="I178" i="93"/>
  <c r="Z177" i="93"/>
  <c r="Y177" i="93"/>
  <c r="N177" i="93"/>
  <c r="P177" i="93" s="1"/>
  <c r="I177" i="93"/>
  <c r="Z175" i="93"/>
  <c r="Y175" i="93"/>
  <c r="N175" i="93"/>
  <c r="W175" i="93" s="1"/>
  <c r="I175" i="93"/>
  <c r="Z174" i="93"/>
  <c r="Y174" i="93"/>
  <c r="N174" i="93"/>
  <c r="V174" i="93"/>
  <c r="I174" i="93"/>
  <c r="Z173" i="93"/>
  <c r="Y173" i="93"/>
  <c r="N173" i="93"/>
  <c r="U173" i="93" s="1"/>
  <c r="I173" i="93"/>
  <c r="Z172" i="93"/>
  <c r="Y172" i="93"/>
  <c r="N172" i="93"/>
  <c r="T172" i="93" s="1"/>
  <c r="I172" i="93"/>
  <c r="Z171" i="93"/>
  <c r="Y171" i="93"/>
  <c r="N171" i="93"/>
  <c r="S171" i="93" s="1"/>
  <c r="I171" i="93"/>
  <c r="Z170" i="93"/>
  <c r="Y170" i="93"/>
  <c r="N170" i="93"/>
  <c r="R170" i="93" s="1"/>
  <c r="I170" i="93"/>
  <c r="Z169" i="93"/>
  <c r="Y169" i="93"/>
  <c r="N169" i="93"/>
  <c r="Q169" i="93" s="1"/>
  <c r="I169" i="93"/>
  <c r="Z168" i="93"/>
  <c r="Y168" i="93"/>
  <c r="N168" i="93"/>
  <c r="P168" i="93" s="1"/>
  <c r="I168" i="93"/>
  <c r="Z166" i="93"/>
  <c r="Y166" i="93"/>
  <c r="N166" i="93"/>
  <c r="W166" i="93" s="1"/>
  <c r="I166" i="93"/>
  <c r="Z165" i="93"/>
  <c r="Y165" i="93"/>
  <c r="N165" i="93"/>
  <c r="V165" i="93" s="1"/>
  <c r="I165" i="93"/>
  <c r="Z164" i="93"/>
  <c r="Y164" i="93"/>
  <c r="N164" i="93"/>
  <c r="U164" i="93" s="1"/>
  <c r="I164" i="93"/>
  <c r="Z163" i="93"/>
  <c r="Y163" i="93"/>
  <c r="N163" i="93"/>
  <c r="T163" i="93" s="1"/>
  <c r="I163" i="93"/>
  <c r="Z162" i="93"/>
  <c r="Y162" i="93"/>
  <c r="N162" i="93"/>
  <c r="S162" i="93" s="1"/>
  <c r="I162" i="93"/>
  <c r="Z161" i="93"/>
  <c r="Y161" i="93"/>
  <c r="N161" i="93"/>
  <c r="R161" i="93" s="1"/>
  <c r="I161" i="93"/>
  <c r="Z160" i="93"/>
  <c r="Y160" i="93"/>
  <c r="N160" i="93"/>
  <c r="Q160" i="93" s="1"/>
  <c r="I160" i="93"/>
  <c r="Z159" i="93"/>
  <c r="Y159" i="93"/>
  <c r="N159" i="93"/>
  <c r="P159" i="93" s="1"/>
  <c r="I159" i="93"/>
  <c r="Z157" i="93"/>
  <c r="Y157" i="93"/>
  <c r="N157" i="93"/>
  <c r="W157" i="93" s="1"/>
  <c r="I157" i="93"/>
  <c r="Z156" i="93"/>
  <c r="Y156" i="93"/>
  <c r="N156" i="93"/>
  <c r="V156" i="93" s="1"/>
  <c r="I156" i="93"/>
  <c r="Z155" i="93"/>
  <c r="Y155" i="93"/>
  <c r="N155" i="93"/>
  <c r="U155" i="93" s="1"/>
  <c r="I155" i="93"/>
  <c r="Z154" i="93"/>
  <c r="Y154" i="93"/>
  <c r="N154" i="93"/>
  <c r="T154" i="93" s="1"/>
  <c r="I154" i="93"/>
  <c r="Z153" i="93"/>
  <c r="Y153" i="93"/>
  <c r="N153" i="93"/>
  <c r="S153" i="93" s="1"/>
  <c r="I153" i="93"/>
  <c r="Z152" i="93"/>
  <c r="Y152" i="93"/>
  <c r="N152" i="93"/>
  <c r="R152" i="93" s="1"/>
  <c r="I152" i="93"/>
  <c r="Z151" i="93"/>
  <c r="Y151" i="93"/>
  <c r="N151" i="93"/>
  <c r="Q151" i="93" s="1"/>
  <c r="I151" i="93"/>
  <c r="Z150" i="93"/>
  <c r="Y150" i="93"/>
  <c r="N150" i="93"/>
  <c r="P150" i="93" s="1"/>
  <c r="I150" i="93"/>
  <c r="Z148" i="93"/>
  <c r="Y148" i="93"/>
  <c r="N148" i="93"/>
  <c r="W148" i="93" s="1"/>
  <c r="I148" i="93"/>
  <c r="Z147" i="93"/>
  <c r="Y147" i="93"/>
  <c r="N147" i="93"/>
  <c r="V147" i="93" s="1"/>
  <c r="I147" i="93"/>
  <c r="Z146" i="93"/>
  <c r="Y146" i="93"/>
  <c r="N146" i="93"/>
  <c r="U146" i="93" s="1"/>
  <c r="I146" i="93"/>
  <c r="Z145" i="93"/>
  <c r="Y145" i="93"/>
  <c r="N145" i="93"/>
  <c r="T145" i="93" s="1"/>
  <c r="I145" i="93"/>
  <c r="Z144" i="93"/>
  <c r="Y144" i="93"/>
  <c r="N144" i="93"/>
  <c r="S144" i="93" s="1"/>
  <c r="I144" i="93"/>
  <c r="Z143" i="93"/>
  <c r="Y143" i="93"/>
  <c r="N143" i="93"/>
  <c r="R143" i="93" s="1"/>
  <c r="I143" i="93"/>
  <c r="Z142" i="93"/>
  <c r="Y142" i="93"/>
  <c r="N142" i="93"/>
  <c r="Q142" i="93" s="1"/>
  <c r="I142" i="93"/>
  <c r="Z141" i="93"/>
  <c r="Y141" i="93"/>
  <c r="N141" i="93"/>
  <c r="P141" i="93" s="1"/>
  <c r="I141" i="93"/>
  <c r="Z139" i="93"/>
  <c r="Y139" i="93"/>
  <c r="N139" i="93"/>
  <c r="W139" i="93" s="1"/>
  <c r="I139" i="93"/>
  <c r="Z138" i="93"/>
  <c r="Y138" i="93"/>
  <c r="N138" i="93"/>
  <c r="V138" i="93" s="1"/>
  <c r="I138" i="93"/>
  <c r="Z137" i="93"/>
  <c r="Y137" i="93"/>
  <c r="N137" i="93"/>
  <c r="U137" i="93" s="1"/>
  <c r="I137" i="93"/>
  <c r="Z136" i="93"/>
  <c r="Y136" i="93"/>
  <c r="N136" i="93"/>
  <c r="T136" i="93" s="1"/>
  <c r="I136" i="93"/>
  <c r="Z135" i="93"/>
  <c r="Y135" i="93"/>
  <c r="N135" i="93"/>
  <c r="S135" i="93" s="1"/>
  <c r="I135" i="93"/>
  <c r="Z134" i="93"/>
  <c r="Y134" i="93"/>
  <c r="N134" i="93"/>
  <c r="R134" i="93" s="1"/>
  <c r="I134" i="93"/>
  <c r="Z133" i="93"/>
  <c r="Y133" i="93"/>
  <c r="N133" i="93"/>
  <c r="Q133" i="93" s="1"/>
  <c r="I133" i="93"/>
  <c r="Z132" i="93"/>
  <c r="Y132" i="93"/>
  <c r="N132" i="93"/>
  <c r="P132" i="93" s="1"/>
  <c r="I132" i="93"/>
  <c r="Z130" i="93"/>
  <c r="Y130" i="93"/>
  <c r="N130" i="93"/>
  <c r="W130" i="93" s="1"/>
  <c r="I130" i="93"/>
  <c r="Z129" i="93"/>
  <c r="Y129" i="93"/>
  <c r="N129" i="93"/>
  <c r="V129" i="93" s="1"/>
  <c r="I129" i="93"/>
  <c r="Z128" i="93"/>
  <c r="Y128" i="93"/>
  <c r="N128" i="93"/>
  <c r="U128" i="93" s="1"/>
  <c r="I128" i="93"/>
  <c r="Z127" i="93"/>
  <c r="Y127" i="93"/>
  <c r="N127" i="93"/>
  <c r="T127" i="93" s="1"/>
  <c r="I127" i="93"/>
  <c r="Z126" i="93"/>
  <c r="Y126" i="93"/>
  <c r="N126" i="93"/>
  <c r="S126" i="93" s="1"/>
  <c r="I126" i="93"/>
  <c r="Z125" i="93"/>
  <c r="Y125" i="93"/>
  <c r="N125" i="93"/>
  <c r="R125" i="93" s="1"/>
  <c r="I125" i="93"/>
  <c r="Z124" i="93"/>
  <c r="Y124" i="93"/>
  <c r="N124" i="93"/>
  <c r="Q124" i="93" s="1"/>
  <c r="I124" i="93"/>
  <c r="Z123" i="93"/>
  <c r="Y123" i="93"/>
  <c r="N123" i="93"/>
  <c r="P123" i="93" s="1"/>
  <c r="I123" i="93"/>
  <c r="Z121" i="93"/>
  <c r="Y121" i="93"/>
  <c r="N121" i="93"/>
  <c r="W121" i="93" s="1"/>
  <c r="I121" i="93"/>
  <c r="Z120" i="93"/>
  <c r="Y120" i="93"/>
  <c r="N120" i="93"/>
  <c r="V120" i="93" s="1"/>
  <c r="I120" i="93"/>
  <c r="Z119" i="93"/>
  <c r="Y119" i="93"/>
  <c r="N119" i="93"/>
  <c r="U119" i="93" s="1"/>
  <c r="I119" i="93"/>
  <c r="Z118" i="93"/>
  <c r="Y118" i="93"/>
  <c r="N118" i="93"/>
  <c r="T118" i="93" s="1"/>
  <c r="I118" i="93"/>
  <c r="Z117" i="93"/>
  <c r="Y117" i="93"/>
  <c r="N117" i="93"/>
  <c r="S117" i="93" s="1"/>
  <c r="I117" i="93"/>
  <c r="Z116" i="93"/>
  <c r="Y116" i="93"/>
  <c r="N116" i="93"/>
  <c r="R116" i="93" s="1"/>
  <c r="I116" i="93"/>
  <c r="Z115" i="93"/>
  <c r="Y115" i="93"/>
  <c r="N115" i="93"/>
  <c r="Q115" i="93" s="1"/>
  <c r="I115" i="93"/>
  <c r="Z114" i="93"/>
  <c r="Y114" i="93"/>
  <c r="N114" i="93"/>
  <c r="P114" i="93" s="1"/>
  <c r="I114" i="93"/>
  <c r="Z112" i="93"/>
  <c r="Y112" i="93"/>
  <c r="N112" i="93"/>
  <c r="W112" i="93" s="1"/>
  <c r="I112" i="93"/>
  <c r="Z111" i="93"/>
  <c r="Y111" i="93"/>
  <c r="N111" i="93"/>
  <c r="V111" i="93" s="1"/>
  <c r="I111" i="93"/>
  <c r="Z110" i="93"/>
  <c r="Y110" i="93"/>
  <c r="N110" i="93"/>
  <c r="U110" i="93" s="1"/>
  <c r="I110" i="93"/>
  <c r="Z109" i="93"/>
  <c r="Y109" i="93"/>
  <c r="N109" i="93"/>
  <c r="T109" i="93" s="1"/>
  <c r="I109" i="93"/>
  <c r="Z108" i="93"/>
  <c r="Y108" i="93"/>
  <c r="N108" i="93"/>
  <c r="S108" i="93" s="1"/>
  <c r="I108" i="93"/>
  <c r="Z107" i="93"/>
  <c r="Y107" i="93"/>
  <c r="N107" i="93"/>
  <c r="R107" i="93" s="1"/>
  <c r="I107" i="93"/>
  <c r="Z106" i="93"/>
  <c r="Y106" i="93"/>
  <c r="N106" i="93"/>
  <c r="Q106" i="93" s="1"/>
  <c r="I106" i="93"/>
  <c r="Z105" i="93"/>
  <c r="Y105" i="93"/>
  <c r="N105" i="93"/>
  <c r="P105" i="93" s="1"/>
  <c r="I105" i="93"/>
  <c r="Z103" i="93"/>
  <c r="Y103" i="93"/>
  <c r="N103" i="93"/>
  <c r="W103" i="93" s="1"/>
  <c r="I103" i="93"/>
  <c r="Z102" i="93"/>
  <c r="Y102" i="93"/>
  <c r="N102" i="93"/>
  <c r="V102" i="93" s="1"/>
  <c r="I102" i="93"/>
  <c r="Z101" i="93"/>
  <c r="Y101" i="93"/>
  <c r="N101" i="93"/>
  <c r="U101" i="93" s="1"/>
  <c r="I101" i="93"/>
  <c r="Z100" i="93"/>
  <c r="Y100" i="93"/>
  <c r="N100" i="93"/>
  <c r="T100" i="93" s="1"/>
  <c r="I100" i="93"/>
  <c r="Z99" i="93"/>
  <c r="Y99" i="93"/>
  <c r="N99" i="93"/>
  <c r="S99" i="93" s="1"/>
  <c r="I99" i="93"/>
  <c r="Z98" i="93"/>
  <c r="Y98" i="93"/>
  <c r="N98" i="93"/>
  <c r="R98" i="93" s="1"/>
  <c r="I98" i="93"/>
  <c r="Z97" i="93"/>
  <c r="Y97" i="93"/>
  <c r="N97" i="93"/>
  <c r="Q97" i="93" s="1"/>
  <c r="I97" i="93"/>
  <c r="Z96" i="93"/>
  <c r="Y96" i="93"/>
  <c r="N96" i="93"/>
  <c r="P96" i="93" s="1"/>
  <c r="I96" i="93"/>
  <c r="Z94" i="93"/>
  <c r="Y94" i="93"/>
  <c r="N94" i="93"/>
  <c r="W94" i="93" s="1"/>
  <c r="I94" i="93"/>
  <c r="Z93" i="93"/>
  <c r="Y93" i="93"/>
  <c r="N93" i="93"/>
  <c r="V93" i="93" s="1"/>
  <c r="I93" i="93"/>
  <c r="Z92" i="93"/>
  <c r="Y92" i="93"/>
  <c r="N92" i="93"/>
  <c r="U92" i="93" s="1"/>
  <c r="I92" i="93"/>
  <c r="Z91" i="93"/>
  <c r="Y91" i="93"/>
  <c r="N91" i="93"/>
  <c r="T91" i="93" s="1"/>
  <c r="I91" i="93"/>
  <c r="Z90" i="93"/>
  <c r="Y90" i="93"/>
  <c r="N90" i="93"/>
  <c r="S90" i="93" s="1"/>
  <c r="I90" i="93"/>
  <c r="Z89" i="93"/>
  <c r="Y89" i="93"/>
  <c r="N89" i="93"/>
  <c r="R89" i="93" s="1"/>
  <c r="I89" i="93"/>
  <c r="Z88" i="93"/>
  <c r="Y88" i="93"/>
  <c r="N88" i="93"/>
  <c r="Q88" i="93" s="1"/>
  <c r="I88" i="93"/>
  <c r="Z87" i="93"/>
  <c r="Y87" i="93"/>
  <c r="N87" i="93"/>
  <c r="P87" i="93" s="1"/>
  <c r="I87" i="93"/>
  <c r="Z85" i="93"/>
  <c r="Y85" i="93"/>
  <c r="N85" i="93"/>
  <c r="W85" i="93" s="1"/>
  <c r="I85" i="93"/>
  <c r="Z84" i="93"/>
  <c r="Y84" i="93"/>
  <c r="N84" i="93"/>
  <c r="V84" i="93" s="1"/>
  <c r="I84" i="93"/>
  <c r="Z83" i="93"/>
  <c r="Y83" i="93"/>
  <c r="N83" i="93"/>
  <c r="U83" i="93" s="1"/>
  <c r="I83" i="93"/>
  <c r="Z82" i="93"/>
  <c r="Y82" i="93"/>
  <c r="N82" i="93"/>
  <c r="T82" i="93" s="1"/>
  <c r="I82" i="93"/>
  <c r="Z81" i="93"/>
  <c r="Y81" i="93"/>
  <c r="N81" i="93"/>
  <c r="S81" i="93" s="1"/>
  <c r="I81" i="93"/>
  <c r="Z80" i="93"/>
  <c r="Y80" i="93"/>
  <c r="N80" i="93"/>
  <c r="R80" i="93" s="1"/>
  <c r="I80" i="93"/>
  <c r="Z79" i="93"/>
  <c r="Y79" i="93"/>
  <c r="N79" i="93"/>
  <c r="Q79" i="93" s="1"/>
  <c r="I79" i="93"/>
  <c r="Z78" i="93"/>
  <c r="Y78" i="93"/>
  <c r="N78" i="93"/>
  <c r="P78" i="93" s="1"/>
  <c r="I78" i="93"/>
  <c r="Z76" i="93"/>
  <c r="Y76" i="93"/>
  <c r="N76" i="93"/>
  <c r="W76" i="93" s="1"/>
  <c r="I76" i="93"/>
  <c r="Z75" i="93"/>
  <c r="Y75" i="93"/>
  <c r="N75" i="93"/>
  <c r="V75" i="93" s="1"/>
  <c r="I75" i="93"/>
  <c r="Z74" i="93"/>
  <c r="Y74" i="93"/>
  <c r="N74" i="93"/>
  <c r="U74" i="93" s="1"/>
  <c r="I74" i="93"/>
  <c r="Z73" i="93"/>
  <c r="Y73" i="93"/>
  <c r="N73" i="93"/>
  <c r="T73" i="93" s="1"/>
  <c r="I73" i="93"/>
  <c r="Z72" i="93"/>
  <c r="Y72" i="93"/>
  <c r="N72" i="93"/>
  <c r="S72" i="93" s="1"/>
  <c r="I72" i="93"/>
  <c r="Z71" i="93"/>
  <c r="Y71" i="93"/>
  <c r="N71" i="93"/>
  <c r="R71" i="93" s="1"/>
  <c r="I71" i="93"/>
  <c r="Z70" i="93"/>
  <c r="Y70" i="93"/>
  <c r="N70" i="93"/>
  <c r="Q70" i="93" s="1"/>
  <c r="I70" i="93"/>
  <c r="Z69" i="93"/>
  <c r="Y69" i="93"/>
  <c r="N69" i="93"/>
  <c r="P69" i="93" s="1"/>
  <c r="I69" i="93"/>
  <c r="Z67" i="93"/>
  <c r="Y67" i="93"/>
  <c r="N67" i="93"/>
  <c r="W67" i="93" s="1"/>
  <c r="I67" i="93"/>
  <c r="Z66" i="93"/>
  <c r="Y66" i="93"/>
  <c r="N66" i="93"/>
  <c r="V66" i="93" s="1"/>
  <c r="I66" i="93"/>
  <c r="Z65" i="93"/>
  <c r="Y65" i="93"/>
  <c r="N65" i="93"/>
  <c r="U65" i="93" s="1"/>
  <c r="I65" i="93"/>
  <c r="Z64" i="93"/>
  <c r="Y64" i="93"/>
  <c r="N64" i="93"/>
  <c r="T64" i="93" s="1"/>
  <c r="I64" i="93"/>
  <c r="Z63" i="93"/>
  <c r="Y63" i="93"/>
  <c r="N63" i="93"/>
  <c r="S63" i="93" s="1"/>
  <c r="I63" i="93"/>
  <c r="Z62" i="93"/>
  <c r="Y62" i="93"/>
  <c r="N62" i="93"/>
  <c r="R62" i="93" s="1"/>
  <c r="I62" i="93"/>
  <c r="Z61" i="93"/>
  <c r="Y61" i="93"/>
  <c r="N61" i="93"/>
  <c r="Q61" i="93" s="1"/>
  <c r="I61" i="93"/>
  <c r="Z60" i="93"/>
  <c r="Y60" i="93"/>
  <c r="N60" i="93"/>
  <c r="P60" i="93" s="1"/>
  <c r="I60" i="93"/>
  <c r="Z58" i="93"/>
  <c r="Y58" i="93"/>
  <c r="N58" i="93"/>
  <c r="W58" i="93" s="1"/>
  <c r="I58" i="93"/>
  <c r="Z57" i="93"/>
  <c r="Y57" i="93"/>
  <c r="N57" i="93"/>
  <c r="V57" i="93" s="1"/>
  <c r="I57" i="93"/>
  <c r="Z56" i="93"/>
  <c r="Y56" i="93"/>
  <c r="N56" i="93"/>
  <c r="U56" i="93" s="1"/>
  <c r="I56" i="93"/>
  <c r="Z55" i="93"/>
  <c r="Y55" i="93"/>
  <c r="N55" i="93"/>
  <c r="T55" i="93" s="1"/>
  <c r="I55" i="93"/>
  <c r="Z54" i="93"/>
  <c r="Y54" i="93"/>
  <c r="N54" i="93"/>
  <c r="S54" i="93" s="1"/>
  <c r="I54" i="93"/>
  <c r="Z53" i="93"/>
  <c r="Y53" i="93"/>
  <c r="N53" i="93"/>
  <c r="R53" i="93" s="1"/>
  <c r="I53" i="93"/>
  <c r="Z52" i="93"/>
  <c r="Y52" i="93"/>
  <c r="N52" i="93"/>
  <c r="Q52" i="93" s="1"/>
  <c r="I52" i="93"/>
  <c r="Z51" i="93"/>
  <c r="Y51" i="93"/>
  <c r="N51" i="93"/>
  <c r="P51" i="93" s="1"/>
  <c r="I51" i="93"/>
  <c r="Z49" i="93"/>
  <c r="Y49" i="93"/>
  <c r="N49" i="93"/>
  <c r="W49" i="93" s="1"/>
  <c r="I49" i="93"/>
  <c r="Z48" i="93"/>
  <c r="Y48" i="93"/>
  <c r="N48" i="93"/>
  <c r="V48" i="93" s="1"/>
  <c r="I48" i="93"/>
  <c r="Z47" i="93"/>
  <c r="Y47" i="93"/>
  <c r="N47" i="93"/>
  <c r="U47" i="93" s="1"/>
  <c r="I47" i="93"/>
  <c r="Z46" i="93"/>
  <c r="Y46" i="93"/>
  <c r="N46" i="93"/>
  <c r="T46" i="93" s="1"/>
  <c r="I46" i="93"/>
  <c r="Z45" i="93"/>
  <c r="Y45" i="93"/>
  <c r="N45" i="93"/>
  <c r="S45" i="93" s="1"/>
  <c r="I45" i="93"/>
  <c r="Z44" i="93"/>
  <c r="Y44" i="93"/>
  <c r="N44" i="93"/>
  <c r="R44" i="93" s="1"/>
  <c r="I44" i="93"/>
  <c r="Z43" i="93"/>
  <c r="Y43" i="93"/>
  <c r="N43" i="93"/>
  <c r="Q43" i="93" s="1"/>
  <c r="I43" i="93"/>
  <c r="Z42" i="93"/>
  <c r="Y42" i="93"/>
  <c r="N42" i="93"/>
  <c r="P42" i="93" s="1"/>
  <c r="I42" i="93"/>
  <c r="Z40" i="93"/>
  <c r="Y40" i="93"/>
  <c r="N40" i="93"/>
  <c r="W40" i="93" s="1"/>
  <c r="I40" i="93"/>
  <c r="Z39" i="93"/>
  <c r="Y39" i="93"/>
  <c r="N39" i="93"/>
  <c r="V39" i="93" s="1"/>
  <c r="I39" i="93"/>
  <c r="Z38" i="93"/>
  <c r="Y38" i="93"/>
  <c r="N38" i="93"/>
  <c r="U38" i="93" s="1"/>
  <c r="I38" i="93"/>
  <c r="Z37" i="93"/>
  <c r="Y37" i="93"/>
  <c r="N37" i="93"/>
  <c r="T37" i="93" s="1"/>
  <c r="I37" i="93"/>
  <c r="Z36" i="93"/>
  <c r="Y36" i="93"/>
  <c r="N36" i="93"/>
  <c r="S36" i="93" s="1"/>
  <c r="I36" i="93"/>
  <c r="Z35" i="93"/>
  <c r="Y35" i="93"/>
  <c r="N35" i="93"/>
  <c r="R35" i="93" s="1"/>
  <c r="I35" i="93"/>
  <c r="Z34" i="93"/>
  <c r="Y34" i="93"/>
  <c r="N34" i="93"/>
  <c r="Q34" i="93" s="1"/>
  <c r="I34" i="93"/>
  <c r="Z33" i="93"/>
  <c r="Y33" i="93"/>
  <c r="N33" i="93"/>
  <c r="P33" i="93" s="1"/>
  <c r="I33" i="93"/>
  <c r="Z31" i="93"/>
  <c r="Y31" i="93"/>
  <c r="N31" i="93"/>
  <c r="W31" i="93" s="1"/>
  <c r="I31" i="93"/>
  <c r="Z30" i="93"/>
  <c r="Y30" i="93"/>
  <c r="N30" i="93"/>
  <c r="V30" i="93" s="1"/>
  <c r="I30" i="93"/>
  <c r="Z29" i="93"/>
  <c r="Y29" i="93"/>
  <c r="N29" i="93"/>
  <c r="U29" i="93" s="1"/>
  <c r="I29" i="93"/>
  <c r="Z28" i="93"/>
  <c r="Y28" i="93"/>
  <c r="N28" i="93"/>
  <c r="T28" i="93" s="1"/>
  <c r="I28" i="93"/>
  <c r="Z27" i="93"/>
  <c r="Y27" i="93"/>
  <c r="N27" i="93"/>
  <c r="S27" i="93" s="1"/>
  <c r="I27" i="93"/>
  <c r="Z26" i="93"/>
  <c r="Y26" i="93"/>
  <c r="N26" i="93"/>
  <c r="R26" i="93" s="1"/>
  <c r="I26" i="93"/>
  <c r="Z25" i="93"/>
  <c r="Y25" i="93"/>
  <c r="N25" i="93"/>
  <c r="Q25" i="93" s="1"/>
  <c r="I25" i="93"/>
  <c r="Z24" i="93"/>
  <c r="Y24" i="93"/>
  <c r="N24" i="93"/>
  <c r="P24" i="93" s="1"/>
  <c r="I24" i="93"/>
  <c r="Z22" i="93"/>
  <c r="Y22" i="93"/>
  <c r="N22" i="93"/>
  <c r="W22" i="93" s="1"/>
  <c r="I22" i="93"/>
  <c r="Z21" i="93"/>
  <c r="Y21" i="93"/>
  <c r="N21" i="93"/>
  <c r="V21" i="93" s="1"/>
  <c r="I21" i="93"/>
  <c r="Z20" i="93"/>
  <c r="Y20" i="93"/>
  <c r="N20" i="93"/>
  <c r="U20" i="93" s="1"/>
  <c r="I20" i="93"/>
  <c r="Z19" i="93"/>
  <c r="Y19" i="93"/>
  <c r="N19" i="93"/>
  <c r="T19" i="93" s="1"/>
  <c r="I19" i="93"/>
  <c r="Z18" i="93"/>
  <c r="Y18" i="93"/>
  <c r="N18" i="93"/>
  <c r="S18" i="93" s="1"/>
  <c r="I18" i="93"/>
  <c r="Z17" i="93"/>
  <c r="Y17" i="93"/>
  <c r="N17" i="93"/>
  <c r="R17" i="93" s="1"/>
  <c r="I17" i="93"/>
  <c r="Z16" i="93"/>
  <c r="Y16" i="93"/>
  <c r="N16" i="93"/>
  <c r="Q16" i="93" s="1"/>
  <c r="I16" i="93"/>
  <c r="Z15" i="93"/>
  <c r="Y15" i="93"/>
  <c r="N15" i="93"/>
  <c r="P15" i="93" s="1"/>
  <c r="I15" i="93"/>
  <c r="Z13" i="93"/>
  <c r="Y13" i="93"/>
  <c r="N13" i="93"/>
  <c r="W13" i="93" s="1"/>
  <c r="I13" i="93"/>
  <c r="Z12" i="93"/>
  <c r="Y12" i="93"/>
  <c r="N12" i="93"/>
  <c r="V12" i="93" s="1"/>
  <c r="I12" i="93"/>
  <c r="Z11" i="93"/>
  <c r="Y11" i="93"/>
  <c r="N11" i="93"/>
  <c r="U11" i="93" s="1"/>
  <c r="I11" i="93"/>
  <c r="Z10" i="93"/>
  <c r="Y10" i="93"/>
  <c r="N10" i="93"/>
  <c r="T10" i="93" s="1"/>
  <c r="I10" i="93"/>
  <c r="Z9" i="93"/>
  <c r="Y9" i="93"/>
  <c r="N9" i="93"/>
  <c r="S9" i="93" s="1"/>
  <c r="I9" i="93"/>
  <c r="Z8" i="93"/>
  <c r="Y8" i="93"/>
  <c r="N8" i="93"/>
  <c r="R8" i="93" s="1"/>
  <c r="I8" i="93"/>
  <c r="Z7" i="93"/>
  <c r="Y7" i="93"/>
  <c r="N7" i="93"/>
  <c r="Q7" i="93" s="1"/>
  <c r="I7" i="93"/>
  <c r="Z6" i="93"/>
  <c r="Y6" i="93"/>
  <c r="N6" i="93"/>
  <c r="P6" i="93" s="1"/>
  <c r="I6" i="93"/>
  <c r="I3" i="93"/>
  <c r="G3" i="93"/>
  <c r="E1" i="93" s="1"/>
  <c r="E3" i="93"/>
  <c r="C3" i="92"/>
  <c r="A3" i="92"/>
  <c r="E3" i="91"/>
  <c r="G3" i="91"/>
  <c r="E1" i="91" s="1"/>
  <c r="I3" i="91"/>
  <c r="B1" i="80"/>
  <c r="B2" i="80"/>
  <c r="Q1" i="80" s="1"/>
  <c r="Z660" i="91"/>
  <c r="Z661" i="91"/>
  <c r="Z662" i="91"/>
  <c r="Z663" i="91"/>
  <c r="Z664" i="91"/>
  <c r="Z665" i="91"/>
  <c r="Z666" i="91"/>
  <c r="Z659" i="91"/>
  <c r="Z651" i="91"/>
  <c r="Z652" i="91"/>
  <c r="Z653" i="91"/>
  <c r="Z654" i="91"/>
  <c r="Z655" i="91"/>
  <c r="Z656" i="91"/>
  <c r="Z657" i="91"/>
  <c r="Z650" i="91"/>
  <c r="Y666" i="91"/>
  <c r="Y665" i="91"/>
  <c r="Y664" i="91"/>
  <c r="Y663" i="91"/>
  <c r="Y662" i="91"/>
  <c r="Y661" i="91"/>
  <c r="Y660" i="91"/>
  <c r="Y659" i="91"/>
  <c r="Y651" i="91"/>
  <c r="Y652" i="91"/>
  <c r="Y653" i="91"/>
  <c r="Y654" i="91"/>
  <c r="Y655" i="91"/>
  <c r="Y656" i="91"/>
  <c r="Y657" i="91"/>
  <c r="Y650" i="91"/>
  <c r="N660" i="91"/>
  <c r="Q660" i="91" s="1"/>
  <c r="N661" i="91"/>
  <c r="N662" i="91"/>
  <c r="S662" i="91" s="1"/>
  <c r="N663" i="91"/>
  <c r="T663" i="91" s="1"/>
  <c r="N664" i="91"/>
  <c r="U664" i="91" s="1"/>
  <c r="N665" i="91"/>
  <c r="V665" i="91" s="1"/>
  <c r="N666" i="91"/>
  <c r="W666" i="91" s="1"/>
  <c r="N659" i="91"/>
  <c r="P659" i="91" s="1"/>
  <c r="N651" i="91"/>
  <c r="Q651" i="91" s="1"/>
  <c r="N652" i="91"/>
  <c r="R652" i="91" s="1"/>
  <c r="N653" i="91"/>
  <c r="S653" i="91" s="1"/>
  <c r="N654" i="91"/>
  <c r="T654" i="91" s="1"/>
  <c r="N655" i="91"/>
  <c r="U655" i="91" s="1"/>
  <c r="N656" i="91"/>
  <c r="V656" i="91" s="1"/>
  <c r="N657" i="91"/>
  <c r="W657" i="91" s="1"/>
  <c r="N650" i="91"/>
  <c r="P650" i="91" s="1"/>
  <c r="J666" i="91" a="1"/>
  <c r="J666" i="91" s="1"/>
  <c r="J665" i="91" a="1"/>
  <c r="J665" i="91" s="1"/>
  <c r="J664" i="91" a="1"/>
  <c r="J664" i="91" s="1"/>
  <c r="J663" i="91" a="1"/>
  <c r="J663" i="91" s="1"/>
  <c r="J662" i="91" a="1"/>
  <c r="J662" i="91" s="1"/>
  <c r="J661" i="91" a="1"/>
  <c r="J661" i="91" s="1"/>
  <c r="J660" i="91" a="1"/>
  <c r="J660" i="91" s="1"/>
  <c r="J659" i="91" a="1"/>
  <c r="J659" i="91" s="1"/>
  <c r="J651" i="91" a="1"/>
  <c r="J651" i="91" s="1"/>
  <c r="J652" i="91" a="1"/>
  <c r="J652" i="91" s="1"/>
  <c r="J653" i="91" a="1"/>
  <c r="J653" i="91" s="1"/>
  <c r="J654" i="91" a="1"/>
  <c r="J654" i="91" s="1"/>
  <c r="J655" i="91" a="1"/>
  <c r="J655" i="91" s="1"/>
  <c r="J656" i="91" a="1"/>
  <c r="J656" i="91" s="1"/>
  <c r="J657" i="91" a="1"/>
  <c r="J657" i="91" s="1"/>
  <c r="J650" i="91" a="1"/>
  <c r="J650" i="91" s="1"/>
  <c r="J649" i="91"/>
  <c r="H666" i="91"/>
  <c r="H665" i="91"/>
  <c r="H664" i="91"/>
  <c r="H663" i="91"/>
  <c r="H662" i="91"/>
  <c r="H661" i="91"/>
  <c r="H660" i="91"/>
  <c r="H659" i="91"/>
  <c r="H657" i="91"/>
  <c r="H656" i="91"/>
  <c r="H655" i="91"/>
  <c r="H654" i="91"/>
  <c r="H653" i="91"/>
  <c r="H652" i="91"/>
  <c r="H650" i="91"/>
  <c r="J648" i="91" a="1"/>
  <c r="J648" i="91" s="1"/>
  <c r="J647" i="91" a="1"/>
  <c r="J647" i="91" s="1"/>
  <c r="J646" i="91" a="1"/>
  <c r="J646" i="91" s="1"/>
  <c r="J645" i="91" a="1"/>
  <c r="J645" i="91" s="1"/>
  <c r="J644" i="91" a="1"/>
  <c r="J644" i="91" s="1"/>
  <c r="J643" i="91" a="1"/>
  <c r="J643" i="91" s="1"/>
  <c r="J642" i="91" a="1"/>
  <c r="J642" i="91" s="1"/>
  <c r="J641" i="91" a="1"/>
  <c r="J641" i="91" s="1"/>
  <c r="J633" i="91" a="1"/>
  <c r="J633" i="91" s="1"/>
  <c r="J634" i="91" a="1"/>
  <c r="J634" i="91" s="1"/>
  <c r="J635" i="91" a="1"/>
  <c r="J635" i="91" s="1"/>
  <c r="J636" i="91" a="1"/>
  <c r="J636" i="91" s="1"/>
  <c r="J637" i="91" a="1"/>
  <c r="J637" i="91" s="1"/>
  <c r="J638" i="91" a="1"/>
  <c r="J638" i="91" s="1"/>
  <c r="J639" i="91" a="1"/>
  <c r="J639" i="91" s="1"/>
  <c r="J632" i="91" a="1"/>
  <c r="J632" i="91" s="1"/>
  <c r="J631" i="91"/>
  <c r="J630" i="91" a="1"/>
  <c r="J630" i="91" s="1"/>
  <c r="J629" i="91" a="1"/>
  <c r="J629" i="91" s="1"/>
  <c r="J628" i="91" a="1"/>
  <c r="J628" i="91" s="1"/>
  <c r="J627" i="91" a="1"/>
  <c r="J627" i="91" s="1"/>
  <c r="J626" i="91" a="1"/>
  <c r="J626" i="91" s="1"/>
  <c r="J625" i="91" a="1"/>
  <c r="J625" i="91" s="1"/>
  <c r="J624" i="91" a="1"/>
  <c r="J624" i="91" s="1"/>
  <c r="J623" i="91" a="1"/>
  <c r="J623" i="91" s="1"/>
  <c r="J621" i="91" a="1"/>
  <c r="J621" i="91" s="1"/>
  <c r="J620" i="91" a="1"/>
  <c r="J620" i="91" s="1"/>
  <c r="J619" i="91" a="1"/>
  <c r="J619" i="91" s="1"/>
  <c r="J618" i="91" a="1"/>
  <c r="J618" i="91" s="1"/>
  <c r="J617" i="91" a="1"/>
  <c r="J617" i="91" s="1"/>
  <c r="J616" i="91" a="1"/>
  <c r="J616" i="91" s="1"/>
  <c r="J615" i="91" a="1"/>
  <c r="J615" i="91" s="1"/>
  <c r="J614" i="91" a="1"/>
  <c r="J614" i="91" s="1"/>
  <c r="J613" i="91"/>
  <c r="Z648" i="91"/>
  <c r="Z647" i="91"/>
  <c r="Z646" i="91"/>
  <c r="Z645" i="91"/>
  <c r="Z644" i="91"/>
  <c r="Z643" i="91"/>
  <c r="Z642" i="91"/>
  <c r="Z641" i="91"/>
  <c r="Z632" i="91"/>
  <c r="Z639" i="91"/>
  <c r="Z638" i="91"/>
  <c r="Z637" i="91"/>
  <c r="Z636" i="91"/>
  <c r="Z635" i="91"/>
  <c r="Z634" i="91"/>
  <c r="Z633" i="91"/>
  <c r="Y648" i="91"/>
  <c r="Y647" i="91"/>
  <c r="Y646" i="91"/>
  <c r="Y645" i="91"/>
  <c r="Y644" i="91"/>
  <c r="Y643" i="91"/>
  <c r="Y642" i="91"/>
  <c r="Y641" i="91"/>
  <c r="Y639" i="91"/>
  <c r="Y638" i="91"/>
  <c r="Y637" i="91"/>
  <c r="Y636" i="91"/>
  <c r="Y635" i="91"/>
  <c r="Y634" i="91"/>
  <c r="Y633" i="91"/>
  <c r="Y632" i="91"/>
  <c r="N642" i="91"/>
  <c r="Q642" i="91" s="1"/>
  <c r="N643" i="91"/>
  <c r="R643" i="91" s="1"/>
  <c r="N644" i="91"/>
  <c r="S644" i="91" s="1"/>
  <c r="N645" i="91"/>
  <c r="T645" i="91" s="1"/>
  <c r="N646" i="91"/>
  <c r="U646" i="91" s="1"/>
  <c r="N647" i="91"/>
  <c r="V647" i="91" s="1"/>
  <c r="N648" i="91"/>
  <c r="W648" i="91" s="1"/>
  <c r="N641" i="91"/>
  <c r="P641" i="91" s="1"/>
  <c r="N633" i="91"/>
  <c r="Q633" i="91" s="1"/>
  <c r="N634" i="91"/>
  <c r="R634" i="91" s="1"/>
  <c r="N635" i="91"/>
  <c r="S635" i="91" s="1"/>
  <c r="N636" i="91"/>
  <c r="T636" i="91" s="1"/>
  <c r="N637" i="91"/>
  <c r="U637" i="91" s="1"/>
  <c r="N638" i="91"/>
  <c r="V638" i="91" s="1"/>
  <c r="N639" i="91"/>
  <c r="W639" i="91" s="1"/>
  <c r="N632" i="91"/>
  <c r="P632" i="91" s="1"/>
  <c r="H648" i="91"/>
  <c r="H647" i="91"/>
  <c r="H646" i="91"/>
  <c r="H645" i="91"/>
  <c r="H644" i="91"/>
  <c r="H643" i="91"/>
  <c r="H642" i="91"/>
  <c r="H641" i="91"/>
  <c r="H636" i="91"/>
  <c r="H637" i="91"/>
  <c r="H638" i="91"/>
  <c r="H639" i="91"/>
  <c r="H632" i="91"/>
  <c r="Z606" i="91"/>
  <c r="Z607" i="91"/>
  <c r="Z608" i="91"/>
  <c r="Z609" i="91"/>
  <c r="Z610" i="91"/>
  <c r="Z611" i="91"/>
  <c r="Z612" i="91"/>
  <c r="Z605" i="91"/>
  <c r="Z597" i="91"/>
  <c r="Z598" i="91"/>
  <c r="Z599" i="91"/>
  <c r="Z600" i="91"/>
  <c r="Z601" i="91"/>
  <c r="Z602" i="91"/>
  <c r="Z603" i="91"/>
  <c r="Z596" i="91"/>
  <c r="Y611" i="91"/>
  <c r="Y612" i="91"/>
  <c r="Y610" i="91"/>
  <c r="Y609" i="91"/>
  <c r="Y608" i="91"/>
  <c r="Y607" i="91"/>
  <c r="Y606" i="91"/>
  <c r="Y605" i="91"/>
  <c r="Y597" i="91"/>
  <c r="Y598" i="91"/>
  <c r="Y599" i="91"/>
  <c r="Y600" i="91"/>
  <c r="Y601" i="91"/>
  <c r="Y602" i="91"/>
  <c r="Y603" i="91"/>
  <c r="Y596" i="91"/>
  <c r="Q606" i="91"/>
  <c r="R607" i="91"/>
  <c r="S608" i="91"/>
  <c r="T609" i="91"/>
  <c r="U610" i="91"/>
  <c r="V611" i="91"/>
  <c r="W612" i="91"/>
  <c r="P605" i="91"/>
  <c r="Q597" i="91"/>
  <c r="R598" i="91"/>
  <c r="S599" i="91"/>
  <c r="T600" i="91"/>
  <c r="U601" i="91"/>
  <c r="V602" i="91"/>
  <c r="W603" i="91"/>
  <c r="P596" i="91"/>
  <c r="J612" i="91" a="1"/>
  <c r="J612" i="91" s="1"/>
  <c r="J611" i="91" a="1"/>
  <c r="J611" i="91" s="1"/>
  <c r="J610" i="91" a="1"/>
  <c r="J610" i="91" s="1"/>
  <c r="J609" i="91" a="1"/>
  <c r="J609" i="91" s="1"/>
  <c r="J608" i="91" a="1"/>
  <c r="J608" i="91" s="1"/>
  <c r="J607" i="91" a="1"/>
  <c r="J607" i="91" s="1"/>
  <c r="J606" i="91" a="1"/>
  <c r="J606" i="91" s="1"/>
  <c r="J605" i="91" a="1"/>
  <c r="J605" i="91" s="1"/>
  <c r="J597" i="91" a="1"/>
  <c r="J597" i="91" s="1"/>
  <c r="J598" i="91" a="1"/>
  <c r="J598" i="91" s="1"/>
  <c r="J599" i="91" a="1"/>
  <c r="J599" i="91" s="1"/>
  <c r="J600" i="91" a="1"/>
  <c r="J600" i="91" s="1"/>
  <c r="J601" i="91" a="1"/>
  <c r="J601" i="91" s="1"/>
  <c r="J602" i="91" a="1"/>
  <c r="J602" i="91" s="1"/>
  <c r="J603" i="91" a="1"/>
  <c r="J603" i="91" s="1"/>
  <c r="J596" i="91" a="1"/>
  <c r="J596" i="91" s="1"/>
  <c r="J595" i="91"/>
  <c r="H612" i="91"/>
  <c r="H611" i="91"/>
  <c r="H610" i="91"/>
  <c r="H609" i="91"/>
  <c r="H608" i="91"/>
  <c r="H607" i="91"/>
  <c r="H606" i="91"/>
  <c r="H605" i="91"/>
  <c r="H597" i="91"/>
  <c r="H598" i="91"/>
  <c r="H599" i="91"/>
  <c r="H600" i="91"/>
  <c r="H601" i="91"/>
  <c r="H602" i="91"/>
  <c r="H603" i="91"/>
  <c r="H596" i="91"/>
  <c r="I612" i="91"/>
  <c r="I611" i="91"/>
  <c r="I610" i="91"/>
  <c r="I609" i="91"/>
  <c r="I608" i="91"/>
  <c r="I607" i="91"/>
  <c r="I606" i="91"/>
  <c r="I605" i="91"/>
  <c r="I603" i="91"/>
  <c r="I602" i="91"/>
  <c r="I601" i="91"/>
  <c r="I600" i="91"/>
  <c r="I599" i="91"/>
  <c r="I598" i="91"/>
  <c r="I597" i="91"/>
  <c r="I596" i="91"/>
  <c r="Z369" i="91"/>
  <c r="Z370" i="91"/>
  <c r="Z371" i="91"/>
  <c r="Z372" i="91"/>
  <c r="Z373" i="91"/>
  <c r="Z374" i="91"/>
  <c r="Z375" i="91"/>
  <c r="Z368" i="91"/>
  <c r="Z360" i="91"/>
  <c r="Z361" i="91"/>
  <c r="Z362" i="91"/>
  <c r="Z363" i="91"/>
  <c r="Z364" i="91"/>
  <c r="Z365" i="91"/>
  <c r="Z366" i="91"/>
  <c r="Z359" i="91"/>
  <c r="Y375" i="91"/>
  <c r="Y374" i="91"/>
  <c r="Y373" i="91"/>
  <c r="Y372" i="91"/>
  <c r="Y371" i="91"/>
  <c r="Y370" i="91"/>
  <c r="Y369" i="91"/>
  <c r="Y368" i="91"/>
  <c r="Y360" i="91"/>
  <c r="Y361" i="91"/>
  <c r="Y362" i="91"/>
  <c r="Y363" i="91"/>
  <c r="Y364" i="91"/>
  <c r="Y365" i="91"/>
  <c r="Y366" i="91"/>
  <c r="Y359" i="91"/>
  <c r="Q369" i="91"/>
  <c r="R370" i="91"/>
  <c r="S371" i="91"/>
  <c r="T372" i="91"/>
  <c r="U373" i="91"/>
  <c r="V374" i="91"/>
  <c r="W375" i="91"/>
  <c r="P368" i="91"/>
  <c r="Q360" i="91"/>
  <c r="R361" i="91"/>
  <c r="S362" i="91"/>
  <c r="T363" i="91"/>
  <c r="U364" i="91"/>
  <c r="V365" i="91"/>
  <c r="W366" i="91"/>
  <c r="P359" i="91"/>
  <c r="J375" i="91" a="1"/>
  <c r="J375" i="91" s="1"/>
  <c r="J374" i="91" a="1"/>
  <c r="J374" i="91" s="1"/>
  <c r="J373" i="91" a="1"/>
  <c r="J373" i="91" s="1"/>
  <c r="J372" i="91" a="1"/>
  <c r="J372" i="91" s="1"/>
  <c r="J371" i="91" a="1"/>
  <c r="J371" i="91" s="1"/>
  <c r="J370" i="91" a="1"/>
  <c r="J370" i="91" s="1"/>
  <c r="J369" i="91" a="1"/>
  <c r="J369" i="91" s="1"/>
  <c r="J368" i="91" a="1"/>
  <c r="J368" i="91" s="1"/>
  <c r="J360" i="91" a="1"/>
  <c r="J360" i="91" s="1"/>
  <c r="J361" i="91" a="1"/>
  <c r="J361" i="91" s="1"/>
  <c r="J362" i="91" a="1"/>
  <c r="J362" i="91" s="1"/>
  <c r="J363" i="91" a="1"/>
  <c r="J363" i="91" s="1"/>
  <c r="J364" i="91" a="1"/>
  <c r="J364" i="91" s="1"/>
  <c r="J365" i="91" a="1"/>
  <c r="J365" i="91" s="1"/>
  <c r="J366" i="91" a="1"/>
  <c r="J366" i="91" s="1"/>
  <c r="J359" i="91" a="1"/>
  <c r="J359" i="91" s="1"/>
  <c r="J358" i="91"/>
  <c r="I375" i="91"/>
  <c r="I374" i="91"/>
  <c r="I373" i="91"/>
  <c r="I372" i="91"/>
  <c r="I371" i="91"/>
  <c r="I370" i="91"/>
  <c r="I369" i="91"/>
  <c r="I368" i="91"/>
  <c r="I366" i="91"/>
  <c r="I365" i="91"/>
  <c r="I364" i="91"/>
  <c r="I363" i="91"/>
  <c r="I362" i="91"/>
  <c r="I361" i="91"/>
  <c r="I360" i="91"/>
  <c r="I359" i="91"/>
  <c r="H375" i="91"/>
  <c r="H374" i="91"/>
  <c r="H373" i="91"/>
  <c r="H372" i="91"/>
  <c r="H371" i="91"/>
  <c r="H370" i="91"/>
  <c r="H369" i="91"/>
  <c r="H368" i="91"/>
  <c r="H360" i="91"/>
  <c r="H361" i="91"/>
  <c r="H362" i="91"/>
  <c r="H363" i="91"/>
  <c r="H364" i="91"/>
  <c r="H365" i="91"/>
  <c r="H366" i="91"/>
  <c r="H359" i="91"/>
  <c r="Z624" i="91"/>
  <c r="Z625" i="91"/>
  <c r="Z626" i="91"/>
  <c r="Z627" i="91"/>
  <c r="Z628" i="91"/>
  <c r="Z629" i="91"/>
  <c r="Z630" i="91"/>
  <c r="Z623" i="91"/>
  <c r="Z621" i="91"/>
  <c r="Z620" i="91"/>
  <c r="Z619" i="91"/>
  <c r="Z618" i="91"/>
  <c r="Z617" i="91"/>
  <c r="Z616" i="91"/>
  <c r="Z615" i="91"/>
  <c r="Z614" i="91"/>
  <c r="Y630" i="91"/>
  <c r="Y629" i="91"/>
  <c r="Y628" i="91"/>
  <c r="Y627" i="91"/>
  <c r="Y626" i="91"/>
  <c r="Y625" i="91"/>
  <c r="Y624" i="91"/>
  <c r="Y623" i="91"/>
  <c r="Y615" i="91"/>
  <c r="Y616" i="91"/>
  <c r="Y617" i="91"/>
  <c r="Y618" i="91"/>
  <c r="Y619" i="91"/>
  <c r="Y620" i="91"/>
  <c r="Y621" i="91"/>
  <c r="Y614" i="91"/>
  <c r="N624" i="91"/>
  <c r="Q624" i="91" s="1"/>
  <c r="N625" i="91"/>
  <c r="R625" i="91" s="1"/>
  <c r="N626" i="91"/>
  <c r="S626" i="91" s="1"/>
  <c r="N627" i="91"/>
  <c r="T627" i="91" s="1"/>
  <c r="N628" i="91"/>
  <c r="U628" i="91" s="1"/>
  <c r="N629" i="91"/>
  <c r="V629" i="91" s="1"/>
  <c r="N630" i="91"/>
  <c r="W630" i="91" s="1"/>
  <c r="N623" i="91"/>
  <c r="P623" i="91" s="1"/>
  <c r="N615" i="91"/>
  <c r="Q615" i="91" s="1"/>
  <c r="N616" i="91"/>
  <c r="R616" i="91" s="1"/>
  <c r="N617" i="91"/>
  <c r="S617" i="91" s="1"/>
  <c r="N618" i="91"/>
  <c r="T618" i="91" s="1"/>
  <c r="N619" i="91"/>
  <c r="U619" i="91" s="1"/>
  <c r="N620" i="91"/>
  <c r="V620" i="91" s="1"/>
  <c r="N621" i="91"/>
  <c r="W621" i="91" s="1"/>
  <c r="N614" i="91"/>
  <c r="P614" i="91" s="1"/>
  <c r="H630" i="91"/>
  <c r="H629" i="91"/>
  <c r="H628" i="91"/>
  <c r="H627" i="91"/>
  <c r="H626" i="91"/>
  <c r="H625" i="91"/>
  <c r="H624" i="91"/>
  <c r="H623" i="91"/>
  <c r="H616" i="91"/>
  <c r="H618" i="91"/>
  <c r="H619" i="91"/>
  <c r="H620" i="91"/>
  <c r="H621" i="91"/>
  <c r="Z588" i="91"/>
  <c r="Z589" i="91"/>
  <c r="Z590" i="91"/>
  <c r="Z591" i="91"/>
  <c r="Z592" i="91"/>
  <c r="Z593" i="91"/>
  <c r="Z594" i="91"/>
  <c r="Z587" i="91"/>
  <c r="Z579" i="91"/>
  <c r="Z580" i="91"/>
  <c r="Z581" i="91"/>
  <c r="Z582" i="91"/>
  <c r="Z583" i="91"/>
  <c r="Z584" i="91"/>
  <c r="Z585" i="91"/>
  <c r="Z578" i="91"/>
  <c r="Y594" i="91"/>
  <c r="Y593" i="91"/>
  <c r="Y592" i="91"/>
  <c r="Y591" i="91"/>
  <c r="Y590" i="91"/>
  <c r="Y589" i="91"/>
  <c r="Y588" i="91"/>
  <c r="Y587" i="91"/>
  <c r="Y585" i="91"/>
  <c r="Y584" i="91"/>
  <c r="Y583" i="91"/>
  <c r="Y582" i="91"/>
  <c r="Y581" i="91"/>
  <c r="Y580" i="91"/>
  <c r="Y579" i="91"/>
  <c r="Y578" i="91"/>
  <c r="N588" i="91"/>
  <c r="Q588" i="91" s="1"/>
  <c r="N589" i="91"/>
  <c r="R589" i="91" s="1"/>
  <c r="N590" i="91"/>
  <c r="S590" i="91" s="1"/>
  <c r="N591" i="91"/>
  <c r="T591" i="91" s="1"/>
  <c r="N592" i="91"/>
  <c r="U592" i="91" s="1"/>
  <c r="N593" i="91"/>
  <c r="V593" i="91" s="1"/>
  <c r="N594" i="91"/>
  <c r="W594" i="91" s="1"/>
  <c r="N587" i="91"/>
  <c r="P587" i="91" s="1"/>
  <c r="N579" i="91"/>
  <c r="Q579" i="91" s="1"/>
  <c r="N580" i="91"/>
  <c r="R580" i="91" s="1"/>
  <c r="N581" i="91"/>
  <c r="S581" i="91" s="1"/>
  <c r="N582" i="91"/>
  <c r="T582" i="91" s="1"/>
  <c r="N583" i="91"/>
  <c r="U583" i="91" s="1"/>
  <c r="N584" i="91"/>
  <c r="V584" i="91" s="1"/>
  <c r="N585" i="91"/>
  <c r="W585" i="91" s="1"/>
  <c r="N578" i="91"/>
  <c r="P578" i="91" s="1"/>
  <c r="J594" i="91" a="1"/>
  <c r="J594" i="91" s="1"/>
  <c r="J593" i="91" a="1"/>
  <c r="J593" i="91" s="1"/>
  <c r="J592" i="91" a="1"/>
  <c r="J592" i="91" s="1"/>
  <c r="J591" i="91" a="1"/>
  <c r="J591" i="91" s="1"/>
  <c r="J590" i="91" a="1"/>
  <c r="J590" i="91" s="1"/>
  <c r="J589" i="91" a="1"/>
  <c r="J589" i="91" s="1"/>
  <c r="J588" i="91" a="1"/>
  <c r="J588" i="91" s="1"/>
  <c r="J587" i="91" a="1"/>
  <c r="J587" i="91" s="1"/>
  <c r="J579" i="91" a="1"/>
  <c r="J579" i="91" s="1"/>
  <c r="J580" i="91" a="1"/>
  <c r="J580" i="91" s="1"/>
  <c r="J581" i="91" a="1"/>
  <c r="J581" i="91" s="1"/>
  <c r="J582" i="91" a="1"/>
  <c r="J582" i="91" s="1"/>
  <c r="J583" i="91" a="1"/>
  <c r="J583" i="91" s="1"/>
  <c r="J584" i="91" a="1"/>
  <c r="J584" i="91" s="1"/>
  <c r="J585" i="91" a="1"/>
  <c r="J585" i="91" s="1"/>
  <c r="J578" i="91" a="1"/>
  <c r="J578" i="91" s="1"/>
  <c r="J577" i="91"/>
  <c r="H594" i="91"/>
  <c r="H593" i="91"/>
  <c r="H592" i="91"/>
  <c r="H591" i="91"/>
  <c r="H590" i="91"/>
  <c r="H589" i="91"/>
  <c r="H588" i="91"/>
  <c r="H587" i="91"/>
  <c r="H583" i="91"/>
  <c r="H584" i="91"/>
  <c r="H585" i="91"/>
  <c r="Z570" i="91"/>
  <c r="Z571" i="91"/>
  <c r="Z572" i="91"/>
  <c r="Z573" i="91"/>
  <c r="Z574" i="91"/>
  <c r="Z575" i="91"/>
  <c r="Z576" i="91"/>
  <c r="Z569" i="91"/>
  <c r="Z561" i="91"/>
  <c r="Z562" i="91"/>
  <c r="Z563" i="91"/>
  <c r="Z564" i="91"/>
  <c r="Z565" i="91"/>
  <c r="Z566" i="91"/>
  <c r="Z567" i="91"/>
  <c r="Z560" i="91"/>
  <c r="Y570" i="91"/>
  <c r="Y571" i="91"/>
  <c r="Y572" i="91"/>
  <c r="Y573" i="91"/>
  <c r="Y574" i="91"/>
  <c r="Y575" i="91"/>
  <c r="Y576" i="91"/>
  <c r="Y569" i="91"/>
  <c r="Y561" i="91"/>
  <c r="Y562" i="91"/>
  <c r="Y563" i="91"/>
  <c r="Y564" i="91"/>
  <c r="Y565" i="91"/>
  <c r="Y566" i="91"/>
  <c r="Y567" i="91"/>
  <c r="Y560" i="91"/>
  <c r="N570" i="91"/>
  <c r="Q570" i="91" s="1"/>
  <c r="N571" i="91"/>
  <c r="R571" i="91" s="1"/>
  <c r="N572" i="91"/>
  <c r="S572" i="91" s="1"/>
  <c r="N573" i="91"/>
  <c r="T573" i="91" s="1"/>
  <c r="N574" i="91"/>
  <c r="U574" i="91" s="1"/>
  <c r="N575" i="91"/>
  <c r="V575" i="91" s="1"/>
  <c r="N576" i="91"/>
  <c r="W576" i="91" s="1"/>
  <c r="N569" i="91"/>
  <c r="P569" i="91" s="1"/>
  <c r="N561" i="91"/>
  <c r="Q561" i="91" s="1"/>
  <c r="N562" i="91"/>
  <c r="R562" i="91" s="1"/>
  <c r="N563" i="91"/>
  <c r="S563" i="91" s="1"/>
  <c r="N564" i="91"/>
  <c r="T564" i="91" s="1"/>
  <c r="N565" i="91"/>
  <c r="U565" i="91" s="1"/>
  <c r="N566" i="91"/>
  <c r="V566" i="91" s="1"/>
  <c r="N567" i="91"/>
  <c r="W567" i="91" s="1"/>
  <c r="N560" i="91"/>
  <c r="P560" i="91" s="1"/>
  <c r="J576" i="91" a="1"/>
  <c r="J576" i="91" s="1"/>
  <c r="J575" i="91" a="1"/>
  <c r="J575" i="91" s="1"/>
  <c r="J574" i="91" a="1"/>
  <c r="J574" i="91" s="1"/>
  <c r="J573" i="91" a="1"/>
  <c r="J573" i="91" s="1"/>
  <c r="J572" i="91" a="1"/>
  <c r="J572" i="91" s="1"/>
  <c r="J571" i="91" a="1"/>
  <c r="J571" i="91" s="1"/>
  <c r="J570" i="91" a="1"/>
  <c r="J570" i="91" s="1"/>
  <c r="J569" i="91" a="1"/>
  <c r="J569" i="91" s="1"/>
  <c r="J567" i="91" a="1"/>
  <c r="J567" i="91" s="1"/>
  <c r="J561" i="91" a="1"/>
  <c r="J561" i="91" s="1"/>
  <c r="J562" i="91" a="1"/>
  <c r="J562" i="91" s="1"/>
  <c r="J563" i="91" a="1"/>
  <c r="J563" i="91" s="1"/>
  <c r="J564" i="91" a="1"/>
  <c r="J564" i="91" s="1"/>
  <c r="J565" i="91" a="1"/>
  <c r="J565" i="91" s="1"/>
  <c r="J566" i="91" a="1"/>
  <c r="J566" i="91" s="1"/>
  <c r="J560" i="91" a="1"/>
  <c r="J560" i="91" s="1"/>
  <c r="J550" i="91"/>
  <c r="J559" i="91"/>
  <c r="H576" i="91"/>
  <c r="H575" i="91"/>
  <c r="H574" i="91"/>
  <c r="H573" i="91"/>
  <c r="H572" i="91"/>
  <c r="H571" i="91"/>
  <c r="H570" i="91"/>
  <c r="H562" i="91"/>
  <c r="H563" i="91"/>
  <c r="H564" i="91"/>
  <c r="H565" i="91"/>
  <c r="H566" i="91"/>
  <c r="H567" i="91"/>
  <c r="D93" i="90"/>
  <c r="E93" i="90"/>
  <c r="F93" i="90"/>
  <c r="H93" i="90"/>
  <c r="I93" i="90"/>
  <c r="J93" i="90"/>
  <c r="K93" i="90"/>
  <c r="L93" i="90"/>
  <c r="M93" i="90"/>
  <c r="N93" i="90"/>
  <c r="O93" i="90"/>
  <c r="D94" i="90"/>
  <c r="E94" i="90"/>
  <c r="F94" i="90"/>
  <c r="H94" i="90"/>
  <c r="I94" i="90"/>
  <c r="J94" i="90"/>
  <c r="K94" i="90"/>
  <c r="L94" i="90"/>
  <c r="M94" i="90"/>
  <c r="N94" i="90"/>
  <c r="O94" i="90"/>
  <c r="O92" i="90"/>
  <c r="E92" i="90"/>
  <c r="F92" i="90"/>
  <c r="H92" i="90"/>
  <c r="I92" i="90"/>
  <c r="J92" i="90"/>
  <c r="K92" i="90"/>
  <c r="L92" i="90"/>
  <c r="M92" i="90"/>
  <c r="N92" i="90"/>
  <c r="D92" i="90"/>
  <c r="O91" i="90"/>
  <c r="N91" i="90"/>
  <c r="M91" i="90"/>
  <c r="L91" i="90"/>
  <c r="K91" i="90"/>
  <c r="J91" i="90"/>
  <c r="I91" i="90"/>
  <c r="H91" i="90"/>
  <c r="F91" i="90"/>
  <c r="E91" i="90"/>
  <c r="D91" i="90"/>
  <c r="Z552" i="91"/>
  <c r="Z553" i="91"/>
  <c r="Z554" i="91"/>
  <c r="Z555" i="91"/>
  <c r="Z556" i="91"/>
  <c r="Z557" i="91"/>
  <c r="Z558" i="91"/>
  <c r="Z551" i="91"/>
  <c r="Y552" i="91"/>
  <c r="Y553" i="91"/>
  <c r="Y554" i="91"/>
  <c r="Y555" i="91"/>
  <c r="Y556" i="91"/>
  <c r="Y557" i="91"/>
  <c r="Y558" i="91"/>
  <c r="Y551" i="91"/>
  <c r="N552" i="91"/>
  <c r="Q552" i="91" s="1"/>
  <c r="N553" i="91"/>
  <c r="R553" i="91" s="1"/>
  <c r="N554" i="91"/>
  <c r="S554" i="91" s="1"/>
  <c r="N555" i="91"/>
  <c r="T555" i="91" s="1"/>
  <c r="N556" i="91"/>
  <c r="U556" i="91" s="1"/>
  <c r="N557" i="91"/>
  <c r="V557" i="91" s="1"/>
  <c r="N558" i="91"/>
  <c r="W558" i="91" s="1"/>
  <c r="N551" i="91"/>
  <c r="P551" i="91" s="1"/>
  <c r="Z543" i="91"/>
  <c r="Z544" i="91"/>
  <c r="Z545" i="91"/>
  <c r="Z546" i="91"/>
  <c r="Z547" i="91"/>
  <c r="Z548" i="91"/>
  <c r="Z549" i="91"/>
  <c r="Z542" i="91"/>
  <c r="Z540" i="91"/>
  <c r="Z539" i="91"/>
  <c r="Z538" i="91"/>
  <c r="Z537" i="91"/>
  <c r="Z536" i="91"/>
  <c r="Z535" i="91"/>
  <c r="Z534" i="91"/>
  <c r="Z533" i="91"/>
  <c r="Y549" i="91"/>
  <c r="Y548" i="91"/>
  <c r="Y547" i="91"/>
  <c r="Y546" i="91"/>
  <c r="Y545" i="91"/>
  <c r="Y544" i="91"/>
  <c r="Y543" i="91"/>
  <c r="Y542" i="91"/>
  <c r="Y534" i="91"/>
  <c r="Y535" i="91"/>
  <c r="Y536" i="91"/>
  <c r="Y537" i="91"/>
  <c r="Y538" i="91"/>
  <c r="Y539" i="91"/>
  <c r="Y540" i="91"/>
  <c r="Y533" i="91"/>
  <c r="N543" i="91"/>
  <c r="Q543" i="91" s="1"/>
  <c r="N544" i="91"/>
  <c r="R544" i="91" s="1"/>
  <c r="N545" i="91"/>
  <c r="S545" i="91" s="1"/>
  <c r="N546" i="91"/>
  <c r="T546" i="91" s="1"/>
  <c r="N547" i="91"/>
  <c r="U547" i="91" s="1"/>
  <c r="N548" i="91"/>
  <c r="V548" i="91" s="1"/>
  <c r="N549" i="91"/>
  <c r="W549" i="91" s="1"/>
  <c r="N542" i="91"/>
  <c r="P542" i="91" s="1"/>
  <c r="N534" i="91"/>
  <c r="Q534" i="91" s="1"/>
  <c r="N535" i="91"/>
  <c r="R535" i="91" s="1"/>
  <c r="N536" i="91"/>
  <c r="S536" i="91" s="1"/>
  <c r="N537" i="91"/>
  <c r="T537" i="91" s="1"/>
  <c r="N538" i="91"/>
  <c r="U538" i="91" s="1"/>
  <c r="N539" i="91"/>
  <c r="V539" i="91" s="1"/>
  <c r="N540" i="91"/>
  <c r="W540" i="91" s="1"/>
  <c r="N533" i="91"/>
  <c r="P533" i="91" s="1"/>
  <c r="J549" i="91" a="1"/>
  <c r="J549" i="91" s="1"/>
  <c r="J548" i="91" a="1"/>
  <c r="J548" i="91" s="1"/>
  <c r="J547" i="91" a="1"/>
  <c r="J547" i="91" s="1"/>
  <c r="J546" i="91" a="1"/>
  <c r="J546" i="91" s="1"/>
  <c r="J545" i="91" a="1"/>
  <c r="J545" i="91" s="1"/>
  <c r="J544" i="91" a="1"/>
  <c r="J544" i="91" s="1"/>
  <c r="J543" i="91" a="1"/>
  <c r="J543" i="91" s="1"/>
  <c r="J542" i="91" a="1"/>
  <c r="J542" i="91" s="1"/>
  <c r="J540" i="91" a="1"/>
  <c r="J540" i="91" s="1"/>
  <c r="J539" i="91" a="1"/>
  <c r="J539" i="91" s="1"/>
  <c r="J538" i="91" a="1"/>
  <c r="J538" i="91" s="1"/>
  <c r="J537" i="91" a="1"/>
  <c r="J537" i="91" s="1"/>
  <c r="J536" i="91" a="1"/>
  <c r="J536" i="91" s="1"/>
  <c r="J535" i="91" a="1"/>
  <c r="J535" i="91" s="1"/>
  <c r="J534" i="91" a="1"/>
  <c r="J534" i="91" s="1"/>
  <c r="J533" i="91" a="1"/>
  <c r="J533" i="91" s="1"/>
  <c r="J532" i="91"/>
  <c r="H549" i="91"/>
  <c r="H548" i="91"/>
  <c r="H547" i="91"/>
  <c r="H546" i="91"/>
  <c r="H545" i="91"/>
  <c r="H544" i="91"/>
  <c r="H543" i="91"/>
  <c r="H542" i="91"/>
  <c r="H540" i="91"/>
  <c r="H539" i="91"/>
  <c r="H538" i="91"/>
  <c r="H537" i="91"/>
  <c r="H536" i="91"/>
  <c r="H535" i="91"/>
  <c r="Z531" i="91"/>
  <c r="Z530" i="91"/>
  <c r="Z529" i="91"/>
  <c r="Z528" i="91"/>
  <c r="Z527" i="91"/>
  <c r="Z526" i="91"/>
  <c r="Z525" i="91"/>
  <c r="Z524" i="91"/>
  <c r="Z522" i="91"/>
  <c r="Z521" i="91"/>
  <c r="Z520" i="91"/>
  <c r="Z519" i="91"/>
  <c r="Z518" i="91"/>
  <c r="Z517" i="91"/>
  <c r="Z516" i="91"/>
  <c r="Z515" i="91"/>
  <c r="Y531" i="91"/>
  <c r="Y530" i="91"/>
  <c r="Y529" i="91"/>
  <c r="Y528" i="91"/>
  <c r="Y527" i="91"/>
  <c r="Y526" i="91"/>
  <c r="Y525" i="91"/>
  <c r="Y524" i="91"/>
  <c r="Y522" i="91"/>
  <c r="Y521" i="91"/>
  <c r="Y520" i="91"/>
  <c r="Y519" i="91"/>
  <c r="Y518" i="91"/>
  <c r="Y517" i="91"/>
  <c r="Y516" i="91"/>
  <c r="Y515" i="91"/>
  <c r="N525" i="91"/>
  <c r="Q525" i="91" s="1"/>
  <c r="N526" i="91"/>
  <c r="R526" i="91" s="1"/>
  <c r="N527" i="91"/>
  <c r="S527" i="91" s="1"/>
  <c r="N528" i="91"/>
  <c r="T528" i="91" s="1"/>
  <c r="N529" i="91"/>
  <c r="U529" i="91" s="1"/>
  <c r="N530" i="91"/>
  <c r="V530" i="91" s="1"/>
  <c r="N531" i="91"/>
  <c r="W531" i="91" s="1"/>
  <c r="N524" i="91"/>
  <c r="P524" i="91" s="1"/>
  <c r="N522" i="91"/>
  <c r="W522" i="91" s="1"/>
  <c r="N521" i="91"/>
  <c r="V521" i="91" s="1"/>
  <c r="N520" i="91"/>
  <c r="U520" i="91" s="1"/>
  <c r="N519" i="91"/>
  <c r="T519" i="91" s="1"/>
  <c r="N518" i="91"/>
  <c r="S518" i="91" s="1"/>
  <c r="N517" i="91"/>
  <c r="R517" i="91" s="1"/>
  <c r="N516" i="91"/>
  <c r="Q516" i="91" s="1"/>
  <c r="N515" i="91"/>
  <c r="P515" i="91" s="1"/>
  <c r="J531" i="91" a="1"/>
  <c r="J531" i="91" s="1"/>
  <c r="J530" i="91" a="1"/>
  <c r="J530" i="91" s="1"/>
  <c r="J529" i="91" a="1"/>
  <c r="J529" i="91" s="1"/>
  <c r="J528" i="91" a="1"/>
  <c r="J528" i="91" s="1"/>
  <c r="J527" i="91" a="1"/>
  <c r="J527" i="91" s="1"/>
  <c r="J526" i="91" a="1"/>
  <c r="J526" i="91" s="1"/>
  <c r="J525" i="91" a="1"/>
  <c r="J525" i="91" s="1"/>
  <c r="J524" i="91" a="1"/>
  <c r="J524" i="91" s="1"/>
  <c r="J516" i="91" a="1"/>
  <c r="J516" i="91" s="1"/>
  <c r="J517" i="91" a="1"/>
  <c r="J517" i="91" s="1"/>
  <c r="J518" i="91" a="1"/>
  <c r="J518" i="91" s="1"/>
  <c r="J519" i="91" a="1"/>
  <c r="J519" i="91" s="1"/>
  <c r="J520" i="91" a="1"/>
  <c r="J520" i="91" s="1"/>
  <c r="J521" i="91" a="1"/>
  <c r="J521" i="91" s="1"/>
  <c r="J522" i="91" a="1"/>
  <c r="J522" i="91" s="1"/>
  <c r="J515" i="91" a="1"/>
  <c r="J515" i="91" s="1"/>
  <c r="J514" i="91"/>
  <c r="H531" i="91"/>
  <c r="H530" i="91"/>
  <c r="H529" i="91"/>
  <c r="H528" i="91"/>
  <c r="H527" i="91"/>
  <c r="H526" i="91"/>
  <c r="H525" i="91"/>
  <c r="H516" i="91"/>
  <c r="H518" i="91"/>
  <c r="H519" i="91"/>
  <c r="H520" i="91"/>
  <c r="H521" i="91"/>
  <c r="H522" i="91"/>
  <c r="H515" i="91"/>
  <c r="Z507" i="91"/>
  <c r="Z508" i="91"/>
  <c r="Z509" i="91"/>
  <c r="Z510" i="91"/>
  <c r="Z511" i="91"/>
  <c r="Z512" i="91"/>
  <c r="Z513" i="91"/>
  <c r="Z506" i="91"/>
  <c r="Z504" i="91"/>
  <c r="Z503" i="91"/>
  <c r="Z502" i="91"/>
  <c r="Z501" i="91"/>
  <c r="Z500" i="91"/>
  <c r="Z499" i="91"/>
  <c r="Z498" i="91"/>
  <c r="Z497" i="91"/>
  <c r="Y513" i="91"/>
  <c r="Y512" i="91"/>
  <c r="Y511" i="91"/>
  <c r="Y510" i="91"/>
  <c r="Y509" i="91"/>
  <c r="Y508" i="91"/>
  <c r="Y507" i="91"/>
  <c r="Y506" i="91"/>
  <c r="Y504" i="91"/>
  <c r="Y503" i="91"/>
  <c r="Y502" i="91"/>
  <c r="Y501" i="91"/>
  <c r="Y500" i="91"/>
  <c r="Y499" i="91"/>
  <c r="Y498" i="91"/>
  <c r="Y497" i="91"/>
  <c r="N507" i="91"/>
  <c r="Q507" i="91" s="1"/>
  <c r="N508" i="91"/>
  <c r="R508" i="91" s="1"/>
  <c r="N509" i="91"/>
  <c r="S509" i="91" s="1"/>
  <c r="N510" i="91"/>
  <c r="T510" i="91" s="1"/>
  <c r="N511" i="91"/>
  <c r="U511" i="91" s="1"/>
  <c r="N512" i="91"/>
  <c r="V512" i="91" s="1"/>
  <c r="N513" i="91"/>
  <c r="W513" i="91"/>
  <c r="N506" i="91"/>
  <c r="P506" i="91" s="1"/>
  <c r="N498" i="91"/>
  <c r="Q498" i="91" s="1"/>
  <c r="N499" i="91"/>
  <c r="R499" i="91" s="1"/>
  <c r="N500" i="91"/>
  <c r="S500" i="91" s="1"/>
  <c r="N501" i="91"/>
  <c r="T501" i="91" s="1"/>
  <c r="N502" i="91"/>
  <c r="U502" i="91" s="1"/>
  <c r="N503" i="91"/>
  <c r="V503" i="91" s="1"/>
  <c r="N504" i="91"/>
  <c r="W504" i="91" s="1"/>
  <c r="N497" i="91"/>
  <c r="P497" i="91" s="1"/>
  <c r="J513" i="91" a="1"/>
  <c r="J513" i="91" s="1"/>
  <c r="J512" i="91" a="1"/>
  <c r="J512" i="91" s="1"/>
  <c r="J511" i="91" a="1"/>
  <c r="J511" i="91" s="1"/>
  <c r="J510" i="91" a="1"/>
  <c r="J510" i="91" s="1"/>
  <c r="J509" i="91" a="1"/>
  <c r="J509" i="91" s="1"/>
  <c r="J508" i="91" a="1"/>
  <c r="J508" i="91" s="1"/>
  <c r="J507" i="91" a="1"/>
  <c r="J507" i="91" s="1"/>
  <c r="J506" i="91" a="1"/>
  <c r="J506" i="91" s="1"/>
  <c r="J498" i="91" a="1"/>
  <c r="J498" i="91" s="1"/>
  <c r="J499" i="91" a="1"/>
  <c r="J499" i="91" s="1"/>
  <c r="J500" i="91" a="1"/>
  <c r="J500" i="91" s="1"/>
  <c r="J501" i="91" a="1"/>
  <c r="J501" i="91" s="1"/>
  <c r="J502" i="91" a="1"/>
  <c r="J502" i="91" s="1"/>
  <c r="J503" i="91" a="1"/>
  <c r="J503" i="91" s="1"/>
  <c r="J504" i="91" a="1"/>
  <c r="J504" i="91" s="1"/>
  <c r="J497" i="91" a="1"/>
  <c r="J497" i="91" s="1"/>
  <c r="J496" i="91"/>
  <c r="H502" i="91"/>
  <c r="H503" i="91"/>
  <c r="H504" i="91"/>
  <c r="H513" i="91"/>
  <c r="H512" i="91"/>
  <c r="H511" i="91"/>
  <c r="H510" i="91"/>
  <c r="H509" i="91"/>
  <c r="H508" i="91"/>
  <c r="H507" i="91"/>
  <c r="H506" i="91"/>
  <c r="Z489" i="91"/>
  <c r="Z490" i="91"/>
  <c r="Z491" i="91"/>
  <c r="Z492" i="91"/>
  <c r="Z493" i="91"/>
  <c r="Z494" i="91"/>
  <c r="Z495" i="91"/>
  <c r="Z488" i="91"/>
  <c r="Z480" i="91"/>
  <c r="Z481" i="91"/>
  <c r="Z482" i="91"/>
  <c r="Z483" i="91"/>
  <c r="Z484" i="91"/>
  <c r="Z485" i="91"/>
  <c r="Z486" i="91"/>
  <c r="Z479" i="91"/>
  <c r="Z471" i="91"/>
  <c r="Z472" i="91"/>
  <c r="Z473" i="91"/>
  <c r="Z474" i="91"/>
  <c r="Z475" i="91"/>
  <c r="Z476" i="91"/>
  <c r="Z477" i="91"/>
  <c r="Z470" i="91"/>
  <c r="Y495" i="91"/>
  <c r="Y494" i="91"/>
  <c r="Y493" i="91"/>
  <c r="Y492" i="91"/>
  <c r="Y491" i="91"/>
  <c r="Y490" i="91"/>
  <c r="Y489" i="91"/>
  <c r="Y488" i="91"/>
  <c r="Y480" i="91"/>
  <c r="Y481" i="91"/>
  <c r="Y482" i="91"/>
  <c r="Y483" i="91"/>
  <c r="Y484" i="91"/>
  <c r="Y485" i="91"/>
  <c r="Y486" i="91"/>
  <c r="Y479" i="91"/>
  <c r="N489" i="91"/>
  <c r="Q489" i="91" s="1"/>
  <c r="N490" i="91"/>
  <c r="R490" i="91" s="1"/>
  <c r="N491" i="91"/>
  <c r="S491" i="91" s="1"/>
  <c r="N492" i="91"/>
  <c r="T492" i="91" s="1"/>
  <c r="N493" i="91"/>
  <c r="U493" i="91" s="1"/>
  <c r="N494" i="91"/>
  <c r="V494" i="91" s="1"/>
  <c r="N495" i="91"/>
  <c r="W495" i="91" s="1"/>
  <c r="N488" i="91"/>
  <c r="P488" i="91" s="1"/>
  <c r="N480" i="91"/>
  <c r="Q480" i="91" s="1"/>
  <c r="N481" i="91"/>
  <c r="R481" i="91" s="1"/>
  <c r="N482" i="91"/>
  <c r="S482" i="91" s="1"/>
  <c r="N483" i="91"/>
  <c r="T483" i="91" s="1"/>
  <c r="N484" i="91"/>
  <c r="U484" i="91" s="1"/>
  <c r="N485" i="91"/>
  <c r="V485" i="91" s="1"/>
  <c r="N486" i="91"/>
  <c r="W486" i="91" s="1"/>
  <c r="N479" i="91"/>
  <c r="P479" i="91" s="1"/>
  <c r="J495" i="91" a="1"/>
  <c r="J495" i="91" s="1"/>
  <c r="J494" i="91" a="1"/>
  <c r="J494" i="91" s="1"/>
  <c r="J493" i="91" a="1"/>
  <c r="J493" i="91" s="1"/>
  <c r="J492" i="91" a="1"/>
  <c r="J492" i="91" s="1"/>
  <c r="J491" i="91" a="1"/>
  <c r="J491" i="91" s="1"/>
  <c r="J490" i="91" a="1"/>
  <c r="J490" i="91" s="1"/>
  <c r="J489" i="91" a="1"/>
  <c r="J489" i="91" s="1"/>
  <c r="J488" i="91" a="1"/>
  <c r="J488" i="91" s="1"/>
  <c r="J480" i="91" a="1"/>
  <c r="J480" i="91" s="1"/>
  <c r="J481" i="91" a="1"/>
  <c r="J481" i="91" s="1"/>
  <c r="J482" i="91" a="1"/>
  <c r="J482" i="91" s="1"/>
  <c r="J483" i="91" a="1"/>
  <c r="J483" i="91" s="1"/>
  <c r="J484" i="91" a="1"/>
  <c r="J484" i="91" s="1"/>
  <c r="J485" i="91" a="1"/>
  <c r="J485" i="91" s="1"/>
  <c r="J486" i="91" a="1"/>
  <c r="J486" i="91" s="1"/>
  <c r="J479" i="91" a="1"/>
  <c r="J479" i="91" s="1"/>
  <c r="H495" i="91"/>
  <c r="H494" i="91"/>
  <c r="H493" i="91"/>
  <c r="H492" i="91"/>
  <c r="H491" i="91"/>
  <c r="H489" i="91"/>
  <c r="H480" i="91"/>
  <c r="H483" i="91"/>
  <c r="H484" i="91"/>
  <c r="H485" i="91"/>
  <c r="H486" i="91"/>
  <c r="J478" i="91"/>
  <c r="Z462" i="91"/>
  <c r="Z463" i="91"/>
  <c r="Z464" i="91"/>
  <c r="Z465" i="91"/>
  <c r="Z466" i="91"/>
  <c r="Z467" i="91"/>
  <c r="Z468" i="91"/>
  <c r="Z461" i="91"/>
  <c r="Y477" i="91"/>
  <c r="Y476" i="91"/>
  <c r="Y475" i="91"/>
  <c r="Y474" i="91"/>
  <c r="Y473" i="91"/>
  <c r="Y472" i="91"/>
  <c r="Y471" i="91"/>
  <c r="Y470" i="91"/>
  <c r="Y462" i="91"/>
  <c r="Y463" i="91"/>
  <c r="Y464" i="91"/>
  <c r="Y465" i="91"/>
  <c r="Y466" i="91"/>
  <c r="Y467" i="91"/>
  <c r="Y468" i="91"/>
  <c r="Y461" i="91"/>
  <c r="N471" i="91"/>
  <c r="Q471" i="91" s="1"/>
  <c r="N472" i="91"/>
  <c r="R472" i="91" s="1"/>
  <c r="N473" i="91"/>
  <c r="S473" i="91" s="1"/>
  <c r="N474" i="91"/>
  <c r="T474" i="91" s="1"/>
  <c r="N475" i="91"/>
  <c r="U475" i="91" s="1"/>
  <c r="N476" i="91"/>
  <c r="V476" i="91" s="1"/>
  <c r="N477" i="91"/>
  <c r="W477" i="91" s="1"/>
  <c r="N470" i="91"/>
  <c r="P470" i="91" s="1"/>
  <c r="N462" i="91"/>
  <c r="Q462" i="91" s="1"/>
  <c r="N463" i="91"/>
  <c r="R463" i="91" s="1"/>
  <c r="N464" i="91"/>
  <c r="S464" i="91" s="1"/>
  <c r="N465" i="91"/>
  <c r="T465" i="91" s="1"/>
  <c r="N466" i="91"/>
  <c r="U466" i="91" s="1"/>
  <c r="N467" i="91"/>
  <c r="V467" i="91" s="1"/>
  <c r="N468" i="91"/>
  <c r="W468" i="91" s="1"/>
  <c r="N461" i="91"/>
  <c r="P461" i="91" s="1"/>
  <c r="N453" i="91"/>
  <c r="Q453" i="91" s="1"/>
  <c r="N454" i="91"/>
  <c r="R454" i="91" s="1"/>
  <c r="N455" i="91"/>
  <c r="S455" i="91" s="1"/>
  <c r="N456" i="91"/>
  <c r="T456" i="91" s="1"/>
  <c r="N457" i="91"/>
  <c r="U457" i="91" s="1"/>
  <c r="N458" i="91"/>
  <c r="V458" i="91" s="1"/>
  <c r="N459" i="91"/>
  <c r="W459" i="91" s="1"/>
  <c r="N452" i="91"/>
  <c r="P452" i="91" s="1"/>
  <c r="J477" i="91" a="1"/>
  <c r="J477" i="91" s="1"/>
  <c r="J476" i="91" a="1"/>
  <c r="J476" i="91" s="1"/>
  <c r="J475" i="91" a="1"/>
  <c r="J475" i="91" s="1"/>
  <c r="J474" i="91" a="1"/>
  <c r="J474" i="91" s="1"/>
  <c r="J473" i="91" a="1"/>
  <c r="J473" i="91" s="1"/>
  <c r="J472" i="91" a="1"/>
  <c r="J472" i="91" s="1"/>
  <c r="J471" i="91" a="1"/>
  <c r="J471" i="91" s="1"/>
  <c r="J470" i="91" a="1"/>
  <c r="J470" i="91" s="1"/>
  <c r="J462" i="91" a="1"/>
  <c r="J462" i="91" s="1"/>
  <c r="J463" i="91" a="1"/>
  <c r="J463" i="91" s="1"/>
  <c r="J464" i="91" a="1"/>
  <c r="J464" i="91" s="1"/>
  <c r="J465" i="91" a="1"/>
  <c r="J465" i="91" s="1"/>
  <c r="J466" i="91" a="1"/>
  <c r="J466" i="91" s="1"/>
  <c r="J467" i="91" a="1"/>
  <c r="J467" i="91" s="1"/>
  <c r="J468" i="91" a="1"/>
  <c r="J468" i="91" s="1"/>
  <c r="J461" i="91" a="1"/>
  <c r="J461" i="91" s="1"/>
  <c r="J460" i="91"/>
  <c r="H477" i="91"/>
  <c r="H476" i="91"/>
  <c r="H475" i="91"/>
  <c r="H470" i="91"/>
  <c r="H462" i="91"/>
  <c r="H466" i="91"/>
  <c r="H467" i="91"/>
  <c r="H468" i="91"/>
  <c r="J459" i="91" a="1"/>
  <c r="J459" i="91" s="1"/>
  <c r="J458" i="91" a="1"/>
  <c r="J458" i="91" s="1"/>
  <c r="J457" i="91" a="1"/>
  <c r="J457" i="91" s="1"/>
  <c r="J456" i="91" a="1"/>
  <c r="J456" i="91" s="1"/>
  <c r="J455" i="91" a="1"/>
  <c r="J455" i="91" s="1"/>
  <c r="J454" i="91" a="1"/>
  <c r="J454" i="91" s="1"/>
  <c r="J453" i="91" a="1"/>
  <c r="J453" i="91" s="1"/>
  <c r="J452" i="91" a="1"/>
  <c r="J452" i="91" s="1"/>
  <c r="J444" i="91" a="1"/>
  <c r="J444" i="91" s="1"/>
  <c r="J445" i="91" a="1"/>
  <c r="J445" i="91" s="1"/>
  <c r="J446" i="91" a="1"/>
  <c r="J446" i="91" s="1"/>
  <c r="J447" i="91" a="1"/>
  <c r="J447" i="91" s="1"/>
  <c r="J448" i="91" a="1"/>
  <c r="J448" i="91" s="1"/>
  <c r="J449" i="91" a="1"/>
  <c r="J449" i="91" s="1"/>
  <c r="J450" i="91" a="1"/>
  <c r="J450" i="91" s="1"/>
  <c r="J443" i="91" a="1"/>
  <c r="J443" i="91" s="1"/>
  <c r="Z453" i="91"/>
  <c r="Z454" i="91"/>
  <c r="Z455" i="91"/>
  <c r="Z456" i="91"/>
  <c r="Z457" i="91"/>
  <c r="Z458" i="91"/>
  <c r="Z459" i="91"/>
  <c r="Z452" i="91"/>
  <c r="Y459" i="91"/>
  <c r="Y458" i="91"/>
  <c r="Y457" i="91"/>
  <c r="Y456" i="91"/>
  <c r="Y455" i="91"/>
  <c r="Y454" i="91"/>
  <c r="Y453" i="91"/>
  <c r="Y452" i="91"/>
  <c r="H459" i="91"/>
  <c r="H458" i="91"/>
  <c r="H457" i="91"/>
  <c r="H456" i="91"/>
  <c r="H455" i="91"/>
  <c r="H454" i="91"/>
  <c r="H453" i="91"/>
  <c r="H452" i="91"/>
  <c r="Y450" i="91"/>
  <c r="J442" i="91"/>
  <c r="H444" i="91"/>
  <c r="H445" i="91"/>
  <c r="H446" i="91"/>
  <c r="H447" i="91"/>
  <c r="H448" i="91"/>
  <c r="H449" i="91"/>
  <c r="H450" i="91"/>
  <c r="Y444" i="91"/>
  <c r="Z444" i="91"/>
  <c r="Y445" i="91"/>
  <c r="Z445" i="91"/>
  <c r="Y446" i="91"/>
  <c r="Z446" i="91"/>
  <c r="Y447" i="91"/>
  <c r="Z447" i="91"/>
  <c r="Y448" i="91"/>
  <c r="Z448" i="91"/>
  <c r="Y449" i="91"/>
  <c r="Z449" i="91"/>
  <c r="Z450" i="91"/>
  <c r="Z443" i="91"/>
  <c r="Y443" i="91"/>
  <c r="N444" i="91"/>
  <c r="Q444" i="91" s="1"/>
  <c r="N445" i="91"/>
  <c r="R445" i="91" s="1"/>
  <c r="N446" i="91"/>
  <c r="S446" i="91" s="1"/>
  <c r="N447" i="91"/>
  <c r="T447" i="91" s="1"/>
  <c r="N448" i="91"/>
  <c r="U448" i="91" s="1"/>
  <c r="N449" i="91"/>
  <c r="V449" i="91" s="1"/>
  <c r="N450" i="91"/>
  <c r="W450" i="91" s="1"/>
  <c r="N443" i="91"/>
  <c r="P443" i="91" s="1"/>
  <c r="I666" i="91"/>
  <c r="I665" i="91"/>
  <c r="I664" i="91"/>
  <c r="I663" i="91"/>
  <c r="I662" i="91"/>
  <c r="I661" i="91"/>
  <c r="I660" i="91"/>
  <c r="I659" i="91"/>
  <c r="I657" i="91"/>
  <c r="I656" i="91"/>
  <c r="I655" i="91"/>
  <c r="I654" i="91"/>
  <c r="I653" i="91"/>
  <c r="I652" i="91"/>
  <c r="I651" i="91"/>
  <c r="I650" i="91"/>
  <c r="I648" i="91"/>
  <c r="I647" i="91"/>
  <c r="I646" i="91"/>
  <c r="I645" i="91"/>
  <c r="I644" i="91"/>
  <c r="I643" i="91"/>
  <c r="I642" i="91"/>
  <c r="I641" i="91"/>
  <c r="I639" i="91"/>
  <c r="I638" i="91"/>
  <c r="I637" i="91"/>
  <c r="I636" i="91"/>
  <c r="I635" i="91"/>
  <c r="I634" i="91"/>
  <c r="I633" i="91"/>
  <c r="I632" i="91"/>
  <c r="I630" i="91"/>
  <c r="I629" i="91"/>
  <c r="I628" i="91"/>
  <c r="I627" i="91"/>
  <c r="I626" i="91"/>
  <c r="I625" i="91"/>
  <c r="I624" i="91"/>
  <c r="I623" i="91"/>
  <c r="I621" i="91"/>
  <c r="I620" i="91"/>
  <c r="I619" i="91"/>
  <c r="I618" i="91"/>
  <c r="I617" i="91"/>
  <c r="I616" i="91"/>
  <c r="I615" i="91"/>
  <c r="I614" i="91"/>
  <c r="I594" i="91"/>
  <c r="I593" i="91"/>
  <c r="I592" i="91"/>
  <c r="I591" i="91"/>
  <c r="I590" i="91"/>
  <c r="I589" i="91"/>
  <c r="I588" i="91"/>
  <c r="I587" i="91"/>
  <c r="I585" i="91"/>
  <c r="I584" i="91"/>
  <c r="I583" i="91"/>
  <c r="I582" i="91"/>
  <c r="I581" i="91"/>
  <c r="I580" i="91"/>
  <c r="I579" i="91"/>
  <c r="I578" i="91"/>
  <c r="I576" i="91"/>
  <c r="I575" i="91"/>
  <c r="I574" i="91"/>
  <c r="I573" i="91"/>
  <c r="I572" i="91"/>
  <c r="I571" i="91"/>
  <c r="I570" i="91"/>
  <c r="I569" i="91"/>
  <c r="I567" i="91"/>
  <c r="I566" i="91"/>
  <c r="I565" i="91"/>
  <c r="I564" i="91"/>
  <c r="I563" i="91"/>
  <c r="I562" i="91"/>
  <c r="I561" i="91"/>
  <c r="I560" i="91"/>
  <c r="I558" i="91"/>
  <c r="I557" i="91"/>
  <c r="I556" i="91"/>
  <c r="I555" i="91"/>
  <c r="I554" i="91"/>
  <c r="I553" i="91"/>
  <c r="I552" i="91"/>
  <c r="I551" i="91"/>
  <c r="I549" i="91"/>
  <c r="I548" i="91"/>
  <c r="I547" i="91"/>
  <c r="I546" i="91"/>
  <c r="I545" i="91"/>
  <c r="I544" i="91"/>
  <c r="I543" i="91"/>
  <c r="I542" i="91"/>
  <c r="I540" i="91"/>
  <c r="I539" i="91"/>
  <c r="I538" i="91"/>
  <c r="I537" i="91"/>
  <c r="I536" i="91"/>
  <c r="I535" i="91"/>
  <c r="I534" i="91"/>
  <c r="I533" i="91"/>
  <c r="I531" i="91"/>
  <c r="I530" i="91"/>
  <c r="I529" i="91"/>
  <c r="I528" i="91"/>
  <c r="I527" i="91"/>
  <c r="I526" i="91"/>
  <c r="I525" i="91"/>
  <c r="I524" i="91"/>
  <c r="I522" i="91"/>
  <c r="I521" i="91"/>
  <c r="I520" i="91"/>
  <c r="I519" i="91"/>
  <c r="I518" i="91"/>
  <c r="I517" i="91"/>
  <c r="I516" i="91"/>
  <c r="I515" i="91"/>
  <c r="I513" i="91"/>
  <c r="I512" i="91"/>
  <c r="I511" i="91"/>
  <c r="I510" i="91"/>
  <c r="I509" i="91"/>
  <c r="I508" i="91"/>
  <c r="I507" i="91"/>
  <c r="I506" i="91"/>
  <c r="I504" i="91"/>
  <c r="I503" i="91"/>
  <c r="I502" i="91"/>
  <c r="I501" i="91"/>
  <c r="I500" i="91"/>
  <c r="I499" i="91"/>
  <c r="I498" i="91"/>
  <c r="I497" i="91"/>
  <c r="I495" i="91"/>
  <c r="I494" i="91"/>
  <c r="I493" i="91"/>
  <c r="I492" i="91"/>
  <c r="I491" i="91"/>
  <c r="I490" i="91"/>
  <c r="I489" i="91"/>
  <c r="I488" i="91"/>
  <c r="I486" i="91"/>
  <c r="I485" i="91"/>
  <c r="I484" i="91"/>
  <c r="I483" i="91"/>
  <c r="I482" i="91"/>
  <c r="I481" i="91"/>
  <c r="I480" i="91"/>
  <c r="I479" i="91"/>
  <c r="I477" i="91"/>
  <c r="I476" i="91"/>
  <c r="I475" i="91"/>
  <c r="I474" i="91"/>
  <c r="I473" i="91"/>
  <c r="I472" i="91"/>
  <c r="I471" i="91"/>
  <c r="I470" i="91"/>
  <c r="I468" i="91"/>
  <c r="I467" i="91"/>
  <c r="I466" i="91"/>
  <c r="I465" i="91"/>
  <c r="I464" i="91"/>
  <c r="I463" i="91"/>
  <c r="I462" i="91"/>
  <c r="I461" i="91"/>
  <c r="I459" i="91"/>
  <c r="I458" i="91"/>
  <c r="I457" i="91"/>
  <c r="I456" i="91"/>
  <c r="I455" i="91"/>
  <c r="I454" i="91"/>
  <c r="I453" i="91"/>
  <c r="I452" i="91"/>
  <c r="I450" i="91"/>
  <c r="I449" i="91"/>
  <c r="I448" i="91"/>
  <c r="I447" i="91"/>
  <c r="I446" i="91"/>
  <c r="I445" i="91"/>
  <c r="I444" i="91"/>
  <c r="I443" i="91"/>
  <c r="R661" i="91"/>
  <c r="D87" i="90"/>
  <c r="BM86" i="90" s="1" a="1"/>
  <c r="BM86" i="90" s="1"/>
  <c r="E87" i="90"/>
  <c r="F87" i="90"/>
  <c r="G87" i="90"/>
  <c r="H87" i="90"/>
  <c r="I87" i="90"/>
  <c r="J87" i="90"/>
  <c r="K87" i="90"/>
  <c r="L87" i="90"/>
  <c r="BD86" i="90" s="1" a="1"/>
  <c r="M87" i="90"/>
  <c r="N87" i="90"/>
  <c r="O87" i="90"/>
  <c r="D88" i="90"/>
  <c r="E88" i="90"/>
  <c r="F88" i="90"/>
  <c r="G88" i="90"/>
  <c r="H88" i="90"/>
  <c r="I88" i="90"/>
  <c r="J88" i="90"/>
  <c r="K88" i="90"/>
  <c r="L88" i="90"/>
  <c r="M88" i="90"/>
  <c r="N88" i="90"/>
  <c r="O88" i="90"/>
  <c r="E86" i="90"/>
  <c r="AL86" i="90" s="1" a="1"/>
  <c r="AL86" i="90" s="1"/>
  <c r="F86" i="90"/>
  <c r="G86" i="90"/>
  <c r="H86" i="90"/>
  <c r="I86" i="90"/>
  <c r="J86" i="90"/>
  <c r="K86" i="90"/>
  <c r="L86" i="90"/>
  <c r="M86" i="90"/>
  <c r="AC86" i="90" s="1" a="1"/>
  <c r="N86" i="90"/>
  <c r="O86" i="90"/>
  <c r="D86" i="90"/>
  <c r="D84" i="90"/>
  <c r="E84" i="90"/>
  <c r="F84" i="90"/>
  <c r="G84" i="90"/>
  <c r="H84" i="90"/>
  <c r="I84" i="90"/>
  <c r="J84" i="90"/>
  <c r="K84" i="90"/>
  <c r="L84" i="90"/>
  <c r="M84" i="90"/>
  <c r="N84" i="90"/>
  <c r="O84" i="90"/>
  <c r="D85" i="90"/>
  <c r="E85" i="90"/>
  <c r="F85" i="90"/>
  <c r="G85" i="90"/>
  <c r="H85" i="90"/>
  <c r="I85" i="90"/>
  <c r="J85" i="90"/>
  <c r="K85" i="90"/>
  <c r="L85" i="90"/>
  <c r="M85" i="90"/>
  <c r="N85" i="90"/>
  <c r="O85" i="90"/>
  <c r="E83" i="90"/>
  <c r="F83" i="90"/>
  <c r="G83" i="90"/>
  <c r="H83" i="90"/>
  <c r="I83" i="90"/>
  <c r="J83" i="90"/>
  <c r="H464" i="91" s="1"/>
  <c r="K83" i="90"/>
  <c r="H501" i="91" s="1"/>
  <c r="L83" i="90"/>
  <c r="M83" i="90"/>
  <c r="N83" i="90"/>
  <c r="H481" i="91" s="1"/>
  <c r="O83" i="90"/>
  <c r="D83" i="90"/>
  <c r="D81" i="90"/>
  <c r="E81" i="90"/>
  <c r="F81" i="90"/>
  <c r="G81" i="90"/>
  <c r="H81" i="90"/>
  <c r="I81" i="90"/>
  <c r="J81" i="90"/>
  <c r="K81" i="90"/>
  <c r="L81" i="90"/>
  <c r="M81" i="90"/>
  <c r="N81" i="90"/>
  <c r="O81" i="90"/>
  <c r="D82" i="90"/>
  <c r="E82" i="90"/>
  <c r="F82" i="90"/>
  <c r="G82" i="90"/>
  <c r="H82" i="90"/>
  <c r="I82" i="90"/>
  <c r="J82" i="90"/>
  <c r="K82" i="90"/>
  <c r="L82" i="90"/>
  <c r="M82" i="90"/>
  <c r="N82" i="90"/>
  <c r="O82" i="90"/>
  <c r="E80" i="90"/>
  <c r="F80" i="90"/>
  <c r="G80" i="90"/>
  <c r="H80" i="90"/>
  <c r="I80" i="90"/>
  <c r="J80" i="90"/>
  <c r="K80" i="90"/>
  <c r="L80" i="90"/>
  <c r="M80" i="90"/>
  <c r="N80" i="90"/>
  <c r="O80" i="90"/>
  <c r="D80" i="90"/>
  <c r="D78" i="90"/>
  <c r="E78" i="90"/>
  <c r="F78" i="90"/>
  <c r="G78" i="90"/>
  <c r="H78" i="90"/>
  <c r="I78" i="90"/>
  <c r="J78" i="90"/>
  <c r="H474" i="91" s="1"/>
  <c r="K78" i="90"/>
  <c r="L78" i="90"/>
  <c r="H582" i="91" s="1"/>
  <c r="M78" i="90"/>
  <c r="N78" i="90"/>
  <c r="O78" i="90"/>
  <c r="D79" i="90"/>
  <c r="E79" i="90"/>
  <c r="F79" i="90"/>
  <c r="G79" i="90"/>
  <c r="H79" i="90"/>
  <c r="I79" i="90"/>
  <c r="J79" i="90"/>
  <c r="K79" i="90"/>
  <c r="L79" i="90"/>
  <c r="M79" i="90"/>
  <c r="N79" i="90"/>
  <c r="O79" i="90"/>
  <c r="E77" i="90"/>
  <c r="H633" i="91" s="1"/>
  <c r="F77" i="90"/>
  <c r="H561" i="91" s="1"/>
  <c r="G77" i="90"/>
  <c r="H77" i="90"/>
  <c r="I77" i="90"/>
  <c r="H614" i="91" s="1"/>
  <c r="J77" i="90"/>
  <c r="K77" i="90"/>
  <c r="L77" i="90"/>
  <c r="M77" i="90"/>
  <c r="N77" i="90"/>
  <c r="O77" i="90"/>
  <c r="D77" i="90"/>
  <c r="D75" i="90"/>
  <c r="E75" i="90"/>
  <c r="F75" i="90"/>
  <c r="G75" i="90"/>
  <c r="H75" i="90"/>
  <c r="I75" i="90"/>
  <c r="J75" i="90"/>
  <c r="H473" i="91" s="1"/>
  <c r="K75" i="90"/>
  <c r="L75" i="90"/>
  <c r="H578" i="91" s="1"/>
  <c r="M75" i="90"/>
  <c r="N75" i="90"/>
  <c r="H490" i="91" s="1"/>
  <c r="O75" i="90"/>
  <c r="D76" i="90"/>
  <c r="E76" i="90"/>
  <c r="F76" i="90"/>
  <c r="G76" i="90"/>
  <c r="H76" i="90"/>
  <c r="I76" i="90"/>
  <c r="J76" i="90"/>
  <c r="K76" i="90"/>
  <c r="L76" i="90"/>
  <c r="M76" i="90"/>
  <c r="N76" i="90"/>
  <c r="O76" i="90"/>
  <c r="E74" i="90"/>
  <c r="H635" i="91" s="1"/>
  <c r="F74" i="90"/>
  <c r="G74" i="90"/>
  <c r="H443" i="91" s="1"/>
  <c r="H74" i="90"/>
  <c r="H533" i="91" s="1"/>
  <c r="I74" i="90"/>
  <c r="J74" i="90"/>
  <c r="H463" i="91" s="1"/>
  <c r="K74" i="90"/>
  <c r="H499" i="91"/>
  <c r="L74" i="90"/>
  <c r="M74" i="90"/>
  <c r="N74" i="90"/>
  <c r="H479" i="91" s="1"/>
  <c r="O74" i="90"/>
  <c r="D74" i="90"/>
  <c r="D72" i="90"/>
  <c r="E72" i="90"/>
  <c r="F72" i="90"/>
  <c r="G72" i="90"/>
  <c r="H72" i="90"/>
  <c r="I72" i="90"/>
  <c r="J72" i="90"/>
  <c r="K72" i="90"/>
  <c r="H497" i="91" s="1"/>
  <c r="L72" i="90"/>
  <c r="M72" i="90"/>
  <c r="N72" i="90"/>
  <c r="H488" i="91" s="1"/>
  <c r="O72" i="90"/>
  <c r="D73" i="90"/>
  <c r="E73" i="90"/>
  <c r="F73" i="90"/>
  <c r="G73" i="90"/>
  <c r="H73" i="90"/>
  <c r="I73" i="90"/>
  <c r="J73" i="90"/>
  <c r="K73" i="90"/>
  <c r="L73" i="90"/>
  <c r="M73" i="90"/>
  <c r="N73" i="90"/>
  <c r="O73" i="90"/>
  <c r="E71" i="90"/>
  <c r="F71" i="90"/>
  <c r="G71" i="90"/>
  <c r="H71" i="90"/>
  <c r="I71" i="90"/>
  <c r="J71" i="90"/>
  <c r="H465" i="91" s="1"/>
  <c r="K71" i="90"/>
  <c r="L71" i="90"/>
  <c r="M71" i="90"/>
  <c r="N71" i="90"/>
  <c r="H482" i="91" s="1"/>
  <c r="O71" i="90"/>
  <c r="H524" i="91" s="1"/>
  <c r="D71" i="90"/>
  <c r="E68" i="90"/>
  <c r="F68" i="90"/>
  <c r="G68" i="90"/>
  <c r="H68" i="90"/>
  <c r="H534" i="91" s="1"/>
  <c r="I68" i="90"/>
  <c r="J68" i="90"/>
  <c r="K68" i="90"/>
  <c r="L68" i="90"/>
  <c r="H579" i="91" s="1"/>
  <c r="M68" i="90"/>
  <c r="N68" i="90"/>
  <c r="O68" i="90"/>
  <c r="E69" i="90"/>
  <c r="F69" i="90"/>
  <c r="G69" i="90"/>
  <c r="H69" i="90"/>
  <c r="I69" i="90"/>
  <c r="J69" i="90"/>
  <c r="K69" i="90"/>
  <c r="L69" i="90"/>
  <c r="M69" i="90"/>
  <c r="N69" i="90"/>
  <c r="O69" i="90"/>
  <c r="E70" i="90"/>
  <c r="F70" i="90"/>
  <c r="G70" i="90"/>
  <c r="H70" i="90"/>
  <c r="I70" i="90"/>
  <c r="J70" i="90"/>
  <c r="K70" i="90"/>
  <c r="L70" i="90"/>
  <c r="M70" i="90"/>
  <c r="N70" i="90"/>
  <c r="O70" i="90"/>
  <c r="D69" i="90"/>
  <c r="D70" i="90"/>
  <c r="D68" i="90"/>
  <c r="D66" i="90"/>
  <c r="E66" i="90"/>
  <c r="F66" i="90"/>
  <c r="G66" i="90"/>
  <c r="H66" i="90"/>
  <c r="I66" i="90"/>
  <c r="J66" i="90"/>
  <c r="H472" i="91" s="1"/>
  <c r="K66" i="90"/>
  <c r="L66" i="90"/>
  <c r="M66" i="90"/>
  <c r="N66" i="90"/>
  <c r="O66" i="90"/>
  <c r="D67" i="90"/>
  <c r="E67" i="90"/>
  <c r="F67" i="90"/>
  <c r="G67" i="90"/>
  <c r="H67" i="90"/>
  <c r="I67" i="90"/>
  <c r="J67" i="90"/>
  <c r="K67" i="90"/>
  <c r="L67" i="90"/>
  <c r="M67" i="90"/>
  <c r="N67" i="90"/>
  <c r="O67" i="90"/>
  <c r="E65" i="90"/>
  <c r="F65" i="90"/>
  <c r="G65" i="90"/>
  <c r="H65" i="90"/>
  <c r="I65" i="90"/>
  <c r="J65" i="90"/>
  <c r="H461" i="91" s="1"/>
  <c r="K65" i="90"/>
  <c r="H498" i="91" s="1"/>
  <c r="L65" i="90"/>
  <c r="H580" i="91" s="1"/>
  <c r="M65" i="90"/>
  <c r="N65" i="90"/>
  <c r="O65" i="90"/>
  <c r="D65" i="90"/>
  <c r="Z423" i="91"/>
  <c r="Z424" i="91"/>
  <c r="Z425" i="91"/>
  <c r="Z426" i="91"/>
  <c r="Z427" i="91"/>
  <c r="Z428" i="91"/>
  <c r="Z429" i="91"/>
  <c r="Z422" i="91"/>
  <c r="Z414" i="91"/>
  <c r="Z415" i="91"/>
  <c r="Z416" i="91"/>
  <c r="Z417" i="91"/>
  <c r="Z418" i="91"/>
  <c r="Z419" i="91"/>
  <c r="Z420" i="91"/>
  <c r="Z413" i="91"/>
  <c r="Y429" i="91"/>
  <c r="Y428" i="91"/>
  <c r="Y427" i="91"/>
  <c r="Y426" i="91"/>
  <c r="Y425" i="91"/>
  <c r="Y424" i="91"/>
  <c r="Y423" i="91"/>
  <c r="Y422" i="91"/>
  <c r="Y420" i="91"/>
  <c r="Y419" i="91"/>
  <c r="Y418" i="91"/>
  <c r="Y417" i="91"/>
  <c r="Y416" i="91"/>
  <c r="Y415" i="91"/>
  <c r="Y414" i="91"/>
  <c r="Y413" i="91"/>
  <c r="N423" i="91"/>
  <c r="Q423" i="91" s="1"/>
  <c r="N424" i="91"/>
  <c r="R424" i="91" s="1"/>
  <c r="N425" i="91"/>
  <c r="S425" i="91" s="1"/>
  <c r="N426" i="91"/>
  <c r="T426" i="91" s="1"/>
  <c r="N427" i="91"/>
  <c r="U427" i="91" s="1"/>
  <c r="N428" i="91"/>
  <c r="V428" i="91" s="1"/>
  <c r="N429" i="91"/>
  <c r="W429" i="91" s="1"/>
  <c r="N422" i="91"/>
  <c r="P422" i="91" s="1"/>
  <c r="N414" i="91"/>
  <c r="Q414" i="91" s="1"/>
  <c r="N415" i="91"/>
  <c r="R415" i="91" s="1"/>
  <c r="N416" i="91"/>
  <c r="S416" i="91" s="1"/>
  <c r="N417" i="91"/>
  <c r="T417" i="91" s="1"/>
  <c r="N418" i="91"/>
  <c r="U418" i="91" s="1"/>
  <c r="N419" i="91"/>
  <c r="V419" i="91" s="1"/>
  <c r="N420" i="91"/>
  <c r="W420" i="91" s="1"/>
  <c r="N413" i="91"/>
  <c r="P413" i="91" s="1"/>
  <c r="J429" i="91" a="1"/>
  <c r="J429" i="91" s="1"/>
  <c r="J428" i="91" a="1"/>
  <c r="J428" i="91" s="1"/>
  <c r="J427" i="91" a="1"/>
  <c r="J427" i="91" s="1"/>
  <c r="J426" i="91" a="1"/>
  <c r="J426" i="91" s="1"/>
  <c r="J425" i="91" a="1"/>
  <c r="J425" i="91" s="1"/>
  <c r="J424" i="91" a="1"/>
  <c r="J424" i="91" s="1"/>
  <c r="J423" i="91" a="1"/>
  <c r="J423" i="91" s="1"/>
  <c r="J422" i="91" a="1"/>
  <c r="J422" i="91" s="1"/>
  <c r="J414" i="91" a="1"/>
  <c r="J414" i="91" s="1"/>
  <c r="J415" i="91" a="1"/>
  <c r="J415" i="91" s="1"/>
  <c r="J416" i="91" a="1"/>
  <c r="J416" i="91" s="1"/>
  <c r="J417" i="91" a="1"/>
  <c r="J417" i="91" s="1"/>
  <c r="J418" i="91" a="1"/>
  <c r="J418" i="91" s="1"/>
  <c r="J419" i="91" a="1"/>
  <c r="J419" i="91" s="1"/>
  <c r="J420" i="91" a="1"/>
  <c r="J420" i="91" s="1"/>
  <c r="J413" i="91" a="1"/>
  <c r="J413" i="91" s="1"/>
  <c r="J412" i="91"/>
  <c r="H429" i="91"/>
  <c r="H428" i="91"/>
  <c r="H427" i="91"/>
  <c r="H426" i="91"/>
  <c r="H425" i="91"/>
  <c r="H424" i="91"/>
  <c r="Z405" i="91"/>
  <c r="Z406" i="91"/>
  <c r="Z407" i="91"/>
  <c r="Z408" i="91"/>
  <c r="Z409" i="91"/>
  <c r="Z410" i="91"/>
  <c r="Z411" i="91"/>
  <c r="Z404" i="91"/>
  <c r="Z396" i="91"/>
  <c r="Z397" i="91"/>
  <c r="Z398" i="91"/>
  <c r="Z399" i="91"/>
  <c r="Z400" i="91"/>
  <c r="Z401" i="91"/>
  <c r="Z402" i="91"/>
  <c r="Z395" i="91"/>
  <c r="Y411" i="91"/>
  <c r="Y410" i="91"/>
  <c r="Y409" i="91"/>
  <c r="Y408" i="91"/>
  <c r="Y407" i="91"/>
  <c r="Y406" i="91"/>
  <c r="Y405" i="91"/>
  <c r="Y404" i="91"/>
  <c r="Y396" i="91"/>
  <c r="Y397" i="91"/>
  <c r="Y398" i="91"/>
  <c r="Y399" i="91"/>
  <c r="Y400" i="91"/>
  <c r="Y401" i="91"/>
  <c r="Y402" i="91"/>
  <c r="Y395" i="91"/>
  <c r="N405" i="91"/>
  <c r="Q405" i="91" s="1"/>
  <c r="N406" i="91"/>
  <c r="R406" i="91" s="1"/>
  <c r="N407" i="91"/>
  <c r="S407" i="91" s="1"/>
  <c r="N408" i="91"/>
  <c r="T408" i="91" s="1"/>
  <c r="N409" i="91"/>
  <c r="U409" i="91" s="1"/>
  <c r="N410" i="91"/>
  <c r="V410" i="91" s="1"/>
  <c r="N411" i="91"/>
  <c r="W411" i="91" s="1"/>
  <c r="N404" i="91"/>
  <c r="P404" i="91" s="1"/>
  <c r="N396" i="91"/>
  <c r="Q396" i="91" s="1"/>
  <c r="N397" i="91"/>
  <c r="R397" i="91" s="1"/>
  <c r="N398" i="91"/>
  <c r="S398" i="91" s="1"/>
  <c r="N399" i="91"/>
  <c r="T399" i="91" s="1"/>
  <c r="N400" i="91"/>
  <c r="U400" i="91" s="1"/>
  <c r="N401" i="91"/>
  <c r="V401" i="91" s="1"/>
  <c r="N402" i="91"/>
  <c r="W402" i="91" s="1"/>
  <c r="N395" i="91"/>
  <c r="P395" i="91" s="1"/>
  <c r="J411" i="91" a="1"/>
  <c r="J411" i="91" s="1"/>
  <c r="J410" i="91" a="1"/>
  <c r="J410" i="91" s="1"/>
  <c r="J409" i="91" a="1"/>
  <c r="J409" i="91" s="1"/>
  <c r="J408" i="91" a="1"/>
  <c r="J408" i="91" s="1"/>
  <c r="J407" i="91" a="1"/>
  <c r="J407" i="91" s="1"/>
  <c r="J406" i="91" a="1"/>
  <c r="J406" i="91" s="1"/>
  <c r="J405" i="91" a="1"/>
  <c r="J405" i="91" s="1"/>
  <c r="J404" i="91" a="1"/>
  <c r="J404" i="91" s="1"/>
  <c r="J396" i="91" a="1"/>
  <c r="J396" i="91" s="1"/>
  <c r="J397" i="91" a="1"/>
  <c r="J397" i="91" s="1"/>
  <c r="J398" i="91" a="1"/>
  <c r="J398" i="91" s="1"/>
  <c r="J399" i="91" a="1"/>
  <c r="J399" i="91" s="1"/>
  <c r="J400" i="91" a="1"/>
  <c r="J400" i="91" s="1"/>
  <c r="J401" i="91" a="1"/>
  <c r="J401" i="91" s="1"/>
  <c r="J402" i="91" a="1"/>
  <c r="J402" i="91" s="1"/>
  <c r="H411" i="91"/>
  <c r="H410" i="91"/>
  <c r="H409" i="91"/>
  <c r="H408" i="91"/>
  <c r="H407" i="91"/>
  <c r="H406" i="91"/>
  <c r="H405" i="91"/>
  <c r="H404" i="91"/>
  <c r="H396" i="91"/>
  <c r="H400" i="91"/>
  <c r="H401" i="91"/>
  <c r="H402" i="91"/>
  <c r="J395" i="91" a="1"/>
  <c r="J395" i="91" s="1"/>
  <c r="J394" i="91"/>
  <c r="H395" i="91"/>
  <c r="Z387" i="91"/>
  <c r="Z388" i="91"/>
  <c r="Z389" i="91"/>
  <c r="Z390" i="91"/>
  <c r="Z391" i="91"/>
  <c r="Z392" i="91"/>
  <c r="Z393" i="91"/>
  <c r="Z386" i="91"/>
  <c r="Z384" i="91"/>
  <c r="Z383" i="91"/>
  <c r="Z382" i="91"/>
  <c r="Z381" i="91"/>
  <c r="Z380" i="91"/>
  <c r="Z379" i="91"/>
  <c r="Z378" i="91"/>
  <c r="Z377" i="91"/>
  <c r="Y393" i="91"/>
  <c r="Y392" i="91"/>
  <c r="Y391" i="91"/>
  <c r="Y390" i="91"/>
  <c r="Y389" i="91"/>
  <c r="Y388" i="91"/>
  <c r="Y387" i="91"/>
  <c r="Y386" i="91"/>
  <c r="Y378" i="91"/>
  <c r="Y379" i="91"/>
  <c r="Y380" i="91"/>
  <c r="Y381" i="91"/>
  <c r="Y382" i="91"/>
  <c r="Y383" i="91"/>
  <c r="Y384" i="91"/>
  <c r="Y377" i="91"/>
  <c r="N387" i="91"/>
  <c r="Q387" i="91" s="1"/>
  <c r="N388" i="91"/>
  <c r="R388" i="91" s="1"/>
  <c r="N389" i="91"/>
  <c r="S389" i="91" s="1"/>
  <c r="N390" i="91"/>
  <c r="T390" i="91" s="1"/>
  <c r="N391" i="91"/>
  <c r="U391" i="91" s="1"/>
  <c r="N392" i="91"/>
  <c r="V392" i="91" s="1"/>
  <c r="N393" i="91"/>
  <c r="W393" i="91" s="1"/>
  <c r="N386" i="91"/>
  <c r="P386" i="91" s="1"/>
  <c r="N378" i="91"/>
  <c r="Q378" i="91" s="1"/>
  <c r="N379" i="91"/>
  <c r="R379" i="91" s="1"/>
  <c r="N380" i="91"/>
  <c r="S380" i="91" s="1"/>
  <c r="N381" i="91"/>
  <c r="T381" i="91" s="1"/>
  <c r="N382" i="91"/>
  <c r="U382" i="91" s="1"/>
  <c r="N383" i="91"/>
  <c r="V383" i="91" s="1"/>
  <c r="N384" i="91"/>
  <c r="W384" i="91" s="1"/>
  <c r="N377" i="91"/>
  <c r="P377" i="91" s="1"/>
  <c r="J376" i="91"/>
  <c r="J393" i="91" a="1"/>
  <c r="J393" i="91" s="1"/>
  <c r="J392" i="91" a="1"/>
  <c r="J392" i="91" s="1"/>
  <c r="J391" i="91" a="1"/>
  <c r="J391" i="91" s="1"/>
  <c r="J390" i="91" a="1"/>
  <c r="J390" i="91" s="1"/>
  <c r="J389" i="91" a="1"/>
  <c r="J389" i="91" s="1"/>
  <c r="J388" i="91" a="1"/>
  <c r="J388" i="91" s="1"/>
  <c r="J387" i="91" a="1"/>
  <c r="J387" i="91" s="1"/>
  <c r="J386" i="91" a="1"/>
  <c r="J386" i="91" s="1"/>
  <c r="J378" i="91" a="1"/>
  <c r="J378" i="91" s="1"/>
  <c r="J379" i="91" a="1"/>
  <c r="J379" i="91" s="1"/>
  <c r="J380" i="91" a="1"/>
  <c r="J380" i="91" s="1"/>
  <c r="J381" i="91" a="1"/>
  <c r="J381" i="91" s="1"/>
  <c r="J382" i="91" a="1"/>
  <c r="J382" i="91" s="1"/>
  <c r="J383" i="91" a="1"/>
  <c r="J383" i="91" s="1"/>
  <c r="J384" i="91" a="1"/>
  <c r="J384" i="91" s="1"/>
  <c r="J377" i="91" a="1"/>
  <c r="J377" i="91" s="1"/>
  <c r="H393" i="91"/>
  <c r="H392" i="91"/>
  <c r="H391" i="91"/>
  <c r="H390" i="91"/>
  <c r="H389" i="91"/>
  <c r="H378" i="91"/>
  <c r="H379" i="91"/>
  <c r="H382" i="91"/>
  <c r="H383" i="91"/>
  <c r="H384" i="91"/>
  <c r="Z351" i="91"/>
  <c r="Z352" i="91"/>
  <c r="Z353" i="91"/>
  <c r="Z354" i="91"/>
  <c r="Z355" i="91"/>
  <c r="Z356" i="91"/>
  <c r="Z357" i="91"/>
  <c r="Z350" i="91"/>
  <c r="Z342" i="91"/>
  <c r="Z343" i="91"/>
  <c r="Z344" i="91"/>
  <c r="Z345" i="91"/>
  <c r="Z346" i="91"/>
  <c r="Z347" i="91"/>
  <c r="Z348" i="91"/>
  <c r="Z341" i="91"/>
  <c r="Y357" i="91"/>
  <c r="Y356" i="91"/>
  <c r="Y355" i="91"/>
  <c r="Y354" i="91"/>
  <c r="Y353" i="91"/>
  <c r="Y352" i="91"/>
  <c r="Y351" i="91"/>
  <c r="Y350" i="91"/>
  <c r="Y342" i="91"/>
  <c r="Y343" i="91"/>
  <c r="Y344" i="91"/>
  <c r="Y345" i="91"/>
  <c r="Y346" i="91"/>
  <c r="Y347" i="91"/>
  <c r="Y348" i="91"/>
  <c r="Y341" i="91"/>
  <c r="N351" i="91"/>
  <c r="Q351" i="91" s="1"/>
  <c r="N352" i="91"/>
  <c r="R352" i="91" s="1"/>
  <c r="N353" i="91"/>
  <c r="S353" i="91" s="1"/>
  <c r="N354" i="91"/>
  <c r="T354" i="91" s="1"/>
  <c r="N355" i="91"/>
  <c r="U355" i="91" s="1"/>
  <c r="N356" i="91"/>
  <c r="V356" i="91" s="1"/>
  <c r="N357" i="91"/>
  <c r="W357" i="91" s="1"/>
  <c r="N350" i="91"/>
  <c r="P350" i="91" s="1"/>
  <c r="N342" i="91"/>
  <c r="Q342" i="91" s="1"/>
  <c r="N343" i="91"/>
  <c r="R343" i="91" s="1"/>
  <c r="N344" i="91"/>
  <c r="S344" i="91" s="1"/>
  <c r="N345" i="91"/>
  <c r="T345" i="91" s="1"/>
  <c r="N346" i="91"/>
  <c r="U346" i="91" s="1"/>
  <c r="N347" i="91"/>
  <c r="V347" i="91" s="1"/>
  <c r="N348" i="91"/>
  <c r="W348" i="91" s="1"/>
  <c r="N341" i="91"/>
  <c r="P341" i="91" s="1"/>
  <c r="J357" i="91" a="1"/>
  <c r="J357" i="91" s="1"/>
  <c r="J356" i="91" a="1"/>
  <c r="J356" i="91" s="1"/>
  <c r="J355" i="91" a="1"/>
  <c r="J355" i="91" s="1"/>
  <c r="J354" i="91" a="1"/>
  <c r="J354" i="91" s="1"/>
  <c r="J353" i="91" a="1"/>
  <c r="J353" i="91" s="1"/>
  <c r="J352" i="91" a="1"/>
  <c r="J352" i="91" s="1"/>
  <c r="J351" i="91" a="1"/>
  <c r="J351" i="91" s="1"/>
  <c r="J350" i="91" a="1"/>
  <c r="J350" i="91" s="1"/>
  <c r="J342" i="91" a="1"/>
  <c r="J342" i="91" s="1"/>
  <c r="J343" i="91" a="1"/>
  <c r="J343" i="91" s="1"/>
  <c r="J344" i="91" a="1"/>
  <c r="J344" i="91" s="1"/>
  <c r="J345" i="91" a="1"/>
  <c r="J345" i="91" s="1"/>
  <c r="J346" i="91" a="1"/>
  <c r="J346" i="91" s="1"/>
  <c r="J347" i="91" a="1"/>
  <c r="J347" i="91" s="1"/>
  <c r="J348" i="91" a="1"/>
  <c r="J348" i="91" s="1"/>
  <c r="J341" i="91" a="1"/>
  <c r="J341" i="91" s="1"/>
  <c r="J340" i="91"/>
  <c r="H357" i="91"/>
  <c r="H356" i="91"/>
  <c r="H355" i="91"/>
  <c r="H354" i="91"/>
  <c r="H342" i="91"/>
  <c r="H343" i="91"/>
  <c r="H344" i="91"/>
  <c r="H347" i="91"/>
  <c r="H348" i="91"/>
  <c r="N333" i="91"/>
  <c r="Q333" i="91" s="1"/>
  <c r="N334" i="91"/>
  <c r="R334" i="91" s="1"/>
  <c r="N335" i="91"/>
  <c r="S335" i="91" s="1"/>
  <c r="N336" i="91"/>
  <c r="T336" i="91" s="1"/>
  <c r="N337" i="91"/>
  <c r="U337" i="91" s="1"/>
  <c r="N338" i="91"/>
  <c r="V338" i="91" s="1"/>
  <c r="N339" i="91"/>
  <c r="W339" i="91" s="1"/>
  <c r="Z333" i="91"/>
  <c r="Z334" i="91"/>
  <c r="Z335" i="91"/>
  <c r="Z336" i="91"/>
  <c r="Z337" i="91"/>
  <c r="Z338" i="91"/>
  <c r="Z339" i="91"/>
  <c r="Z332" i="91"/>
  <c r="Z324" i="91"/>
  <c r="Z325" i="91"/>
  <c r="Z326" i="91"/>
  <c r="Z327" i="91"/>
  <c r="Z328" i="91"/>
  <c r="Z329" i="91"/>
  <c r="Z330" i="91"/>
  <c r="Z323" i="91"/>
  <c r="Y339" i="91"/>
  <c r="Y338" i="91"/>
  <c r="Y337" i="91"/>
  <c r="Y336" i="91"/>
  <c r="Y335" i="91"/>
  <c r="Y334" i="91"/>
  <c r="Y333" i="91"/>
  <c r="Y332" i="91"/>
  <c r="Y324" i="91"/>
  <c r="Y325" i="91"/>
  <c r="Y326" i="91"/>
  <c r="Y327" i="91"/>
  <c r="Y328" i="91"/>
  <c r="Y329" i="91"/>
  <c r="Y330" i="91"/>
  <c r="Y323" i="91"/>
  <c r="N332" i="91"/>
  <c r="P332" i="91" s="1"/>
  <c r="N330" i="91"/>
  <c r="W330" i="91" s="1"/>
  <c r="N329" i="91"/>
  <c r="V329" i="91" s="1"/>
  <c r="N328" i="91"/>
  <c r="U328" i="91" s="1"/>
  <c r="N327" i="91"/>
  <c r="T327" i="91" s="1"/>
  <c r="N326" i="91"/>
  <c r="S326" i="91" s="1"/>
  <c r="N325" i="91"/>
  <c r="R325" i="91" s="1"/>
  <c r="N324" i="91"/>
  <c r="Q324" i="91" s="1"/>
  <c r="N323" i="91"/>
  <c r="P323" i="91" s="1"/>
  <c r="J339" i="91" a="1"/>
  <c r="J339" i="91" s="1"/>
  <c r="J338" i="91" a="1"/>
  <c r="J338" i="91" s="1"/>
  <c r="J337" i="91" a="1"/>
  <c r="J337" i="91"/>
  <c r="J336" i="91" a="1"/>
  <c r="J336" i="91" s="1"/>
  <c r="J335" i="91" a="1"/>
  <c r="J335" i="91" s="1"/>
  <c r="J334" i="91" a="1"/>
  <c r="J334" i="91" s="1"/>
  <c r="J333" i="91" a="1"/>
  <c r="J333" i="91" s="1"/>
  <c r="J332" i="91" a="1"/>
  <c r="J332" i="91" s="1"/>
  <c r="J330" i="91" a="1"/>
  <c r="J330" i="91" s="1"/>
  <c r="J329" i="91" a="1"/>
  <c r="J329" i="91" s="1"/>
  <c r="J328" i="91" a="1"/>
  <c r="J328" i="91" s="1"/>
  <c r="J327" i="91" a="1"/>
  <c r="J327" i="91" s="1"/>
  <c r="J326" i="91" a="1"/>
  <c r="J326" i="91" s="1"/>
  <c r="J325" i="91" a="1"/>
  <c r="J325" i="91" s="1"/>
  <c r="J324" i="91" a="1"/>
  <c r="J324" i="91" s="1"/>
  <c r="J323" i="91" a="1"/>
  <c r="J323" i="91" s="1"/>
  <c r="H339" i="91"/>
  <c r="H338" i="91"/>
  <c r="H337" i="91"/>
  <c r="H336" i="91"/>
  <c r="H335" i="91"/>
  <c r="H334" i="91"/>
  <c r="H333" i="91"/>
  <c r="H332" i="91"/>
  <c r="H324" i="91"/>
  <c r="H325" i="91"/>
  <c r="H326" i="91"/>
  <c r="H328" i="91"/>
  <c r="H329" i="91"/>
  <c r="H330" i="91"/>
  <c r="Z315" i="91"/>
  <c r="Z316" i="91"/>
  <c r="Z317" i="91"/>
  <c r="Z318" i="91"/>
  <c r="Z319" i="91"/>
  <c r="Z320" i="91"/>
  <c r="Z321" i="91"/>
  <c r="Z314" i="91"/>
  <c r="Y315" i="91"/>
  <c r="Y316" i="91"/>
  <c r="Y317" i="91"/>
  <c r="Y318" i="91"/>
  <c r="Y319" i="91"/>
  <c r="Y320" i="91"/>
  <c r="Y321" i="91"/>
  <c r="Y314" i="91"/>
  <c r="N315" i="91"/>
  <c r="Q315" i="91" s="1"/>
  <c r="N316" i="91"/>
  <c r="R316" i="91" s="1"/>
  <c r="N317" i="91"/>
  <c r="S317" i="91" s="1"/>
  <c r="N318" i="91"/>
  <c r="T318" i="91" s="1"/>
  <c r="N319" i="91"/>
  <c r="U319" i="91" s="1"/>
  <c r="N320" i="91"/>
  <c r="V320" i="91" s="1"/>
  <c r="N321" i="91"/>
  <c r="W321" i="91" s="1"/>
  <c r="N314" i="91"/>
  <c r="P314" i="91" s="1"/>
  <c r="H319" i="91"/>
  <c r="H320" i="91"/>
  <c r="H321" i="91"/>
  <c r="Z312" i="91"/>
  <c r="Z311" i="91"/>
  <c r="Z310" i="91"/>
  <c r="Z309" i="91"/>
  <c r="Z308" i="91"/>
  <c r="Z307" i="91"/>
  <c r="Z306" i="91"/>
  <c r="Z305" i="91"/>
  <c r="Z303" i="91"/>
  <c r="Z302" i="91"/>
  <c r="Z301" i="91"/>
  <c r="Z300" i="91"/>
  <c r="Z299" i="91"/>
  <c r="Z298" i="91"/>
  <c r="Z297" i="91"/>
  <c r="Z296" i="91"/>
  <c r="Y312" i="91"/>
  <c r="Y311" i="91"/>
  <c r="Y310" i="91"/>
  <c r="Y309" i="91"/>
  <c r="Y308" i="91"/>
  <c r="Y307" i="91"/>
  <c r="Y306" i="91"/>
  <c r="Y305" i="91"/>
  <c r="Y303" i="91"/>
  <c r="Y302" i="91"/>
  <c r="Y301" i="91"/>
  <c r="Y300" i="91"/>
  <c r="Y299" i="91"/>
  <c r="Y298" i="91"/>
  <c r="Y297" i="91"/>
  <c r="Y296" i="91"/>
  <c r="N306" i="91"/>
  <c r="Q306" i="91" s="1"/>
  <c r="N307" i="91"/>
  <c r="R307" i="91" s="1"/>
  <c r="N308" i="91"/>
  <c r="S308" i="91" s="1"/>
  <c r="N309" i="91"/>
  <c r="T309" i="91" s="1"/>
  <c r="N310" i="91"/>
  <c r="N311" i="91"/>
  <c r="V311" i="91" s="1"/>
  <c r="N312" i="91"/>
  <c r="W312" i="91" s="1"/>
  <c r="N305" i="91"/>
  <c r="P305" i="91" s="1"/>
  <c r="N297" i="91"/>
  <c r="Q297" i="91" s="1"/>
  <c r="N298" i="91"/>
  <c r="R298" i="91" s="1"/>
  <c r="N299" i="91"/>
  <c r="S299" i="91" s="1"/>
  <c r="N300" i="91"/>
  <c r="T300" i="91" s="1"/>
  <c r="N301" i="91"/>
  <c r="U301" i="91" s="1"/>
  <c r="N302" i="91"/>
  <c r="V302" i="91" s="1"/>
  <c r="N303" i="91"/>
  <c r="W303" i="91" s="1"/>
  <c r="N296" i="91"/>
  <c r="P296" i="91" s="1"/>
  <c r="J312" i="91" a="1"/>
  <c r="J312" i="91" s="1"/>
  <c r="J311" i="91" a="1"/>
  <c r="J311" i="91" s="1"/>
  <c r="J310" i="91" a="1"/>
  <c r="J310" i="91" s="1"/>
  <c r="J309" i="91" a="1"/>
  <c r="J309" i="91" s="1"/>
  <c r="J308" i="91" a="1"/>
  <c r="J308" i="91" s="1"/>
  <c r="J307" i="91" a="1"/>
  <c r="J307" i="91" s="1"/>
  <c r="J306" i="91" a="1"/>
  <c r="J306" i="91" s="1"/>
  <c r="J305" i="91" a="1"/>
  <c r="J305" i="91" s="1"/>
  <c r="J297" i="91" a="1"/>
  <c r="J297" i="91" s="1"/>
  <c r="J298" i="91" a="1"/>
  <c r="J298" i="91" s="1"/>
  <c r="J299" i="91" a="1"/>
  <c r="J299" i="91" s="1"/>
  <c r="J300" i="91" a="1"/>
  <c r="J300" i="91" s="1"/>
  <c r="J301" i="91" a="1"/>
  <c r="J301" i="91" s="1"/>
  <c r="J302" i="91" a="1"/>
  <c r="J302" i="91" s="1"/>
  <c r="J303" i="91" a="1"/>
  <c r="J303" i="91" s="1"/>
  <c r="J296" i="91" a="1"/>
  <c r="J296" i="91" s="1"/>
  <c r="J295" i="91"/>
  <c r="H312" i="91"/>
  <c r="H311" i="91"/>
  <c r="H310" i="91"/>
  <c r="H309" i="91"/>
  <c r="H308" i="91"/>
  <c r="H307" i="91"/>
  <c r="H305" i="91"/>
  <c r="H297" i="91"/>
  <c r="H302" i="91"/>
  <c r="H303" i="91"/>
  <c r="H296" i="91"/>
  <c r="Z288" i="91"/>
  <c r="Z289" i="91"/>
  <c r="Z290" i="91"/>
  <c r="Z291" i="91"/>
  <c r="Z292" i="91"/>
  <c r="Z293" i="91"/>
  <c r="Z294" i="91"/>
  <c r="Z287" i="91"/>
  <c r="Z285" i="91"/>
  <c r="Z284" i="91"/>
  <c r="Z283" i="91"/>
  <c r="Z282" i="91"/>
  <c r="Z281" i="91"/>
  <c r="Z280" i="91"/>
  <c r="Z279" i="91"/>
  <c r="Z278" i="91"/>
  <c r="Y288" i="91"/>
  <c r="Y289" i="91"/>
  <c r="Y290" i="91"/>
  <c r="Y291" i="91"/>
  <c r="Y292" i="91"/>
  <c r="Y293" i="91"/>
  <c r="Y294" i="91"/>
  <c r="Y287" i="91"/>
  <c r="Y279" i="91"/>
  <c r="Y280" i="91"/>
  <c r="Y281" i="91"/>
  <c r="Y282" i="91"/>
  <c r="Y283" i="91"/>
  <c r="Y284" i="91"/>
  <c r="Y285" i="91"/>
  <c r="Y278" i="91"/>
  <c r="N288" i="91"/>
  <c r="Q288" i="91" s="1"/>
  <c r="N289" i="91"/>
  <c r="R289" i="91" s="1"/>
  <c r="N290" i="91"/>
  <c r="S290" i="91" s="1"/>
  <c r="N291" i="91"/>
  <c r="T291" i="91" s="1"/>
  <c r="N292" i="91"/>
  <c r="U292" i="91" s="1"/>
  <c r="N293" i="91"/>
  <c r="V293" i="91" s="1"/>
  <c r="N294" i="91"/>
  <c r="W294" i="91" s="1"/>
  <c r="N287" i="91"/>
  <c r="P287" i="91" s="1"/>
  <c r="N279" i="91"/>
  <c r="Q279" i="91" s="1"/>
  <c r="N280" i="91"/>
  <c r="R280" i="91" s="1"/>
  <c r="N281" i="91"/>
  <c r="S281" i="91" s="1"/>
  <c r="N282" i="91"/>
  <c r="T282" i="91" s="1"/>
  <c r="N283" i="91"/>
  <c r="U283" i="91" s="1"/>
  <c r="N284" i="91"/>
  <c r="V284" i="91" s="1"/>
  <c r="N285" i="91"/>
  <c r="W285" i="91" s="1"/>
  <c r="N278" i="91"/>
  <c r="P278" i="91" s="1"/>
  <c r="J294" i="91" a="1"/>
  <c r="J294" i="91" s="1"/>
  <c r="J293" i="91" a="1"/>
  <c r="J293" i="91" s="1"/>
  <c r="J292" i="91" a="1"/>
  <c r="J292" i="91" s="1"/>
  <c r="J291" i="91" a="1"/>
  <c r="J291" i="91" s="1"/>
  <c r="J290" i="91" a="1"/>
  <c r="J290" i="91" s="1"/>
  <c r="J289" i="91" a="1"/>
  <c r="J289" i="91" s="1"/>
  <c r="J288" i="91" a="1"/>
  <c r="J288" i="91" s="1"/>
  <c r="J287" i="91" a="1"/>
  <c r="J287" i="91" s="1"/>
  <c r="J279" i="91" a="1"/>
  <c r="J279" i="91" s="1"/>
  <c r="J280" i="91" a="1"/>
  <c r="J280" i="91" s="1"/>
  <c r="J281" i="91" a="1"/>
  <c r="J281" i="91" s="1"/>
  <c r="J282" i="91" a="1"/>
  <c r="J282" i="91" s="1"/>
  <c r="J283" i="91" a="1"/>
  <c r="J283" i="91" s="1"/>
  <c r="J284" i="91" a="1"/>
  <c r="J284" i="91" s="1"/>
  <c r="J285" i="91" a="1"/>
  <c r="J285" i="91" s="1"/>
  <c r="J278" i="91" a="1"/>
  <c r="J278" i="91" s="1"/>
  <c r="J277" i="91"/>
  <c r="H288" i="91"/>
  <c r="H289" i="91"/>
  <c r="H290" i="91"/>
  <c r="H291" i="91"/>
  <c r="H292" i="91"/>
  <c r="H293" i="91"/>
  <c r="H294" i="91"/>
  <c r="H279" i="91"/>
  <c r="H281" i="91"/>
  <c r="H282" i="91"/>
  <c r="H284" i="91"/>
  <c r="H285" i="91"/>
  <c r="H278" i="91"/>
  <c r="Z270" i="91"/>
  <c r="Z271" i="91"/>
  <c r="Z272" i="91"/>
  <c r="Z273" i="91"/>
  <c r="Z274" i="91"/>
  <c r="Z275" i="91"/>
  <c r="Z276" i="91"/>
  <c r="Z269" i="91"/>
  <c r="Z267" i="91"/>
  <c r="Z266" i="91"/>
  <c r="Z265" i="91"/>
  <c r="Z264" i="91"/>
  <c r="Z263" i="91"/>
  <c r="Z262" i="91"/>
  <c r="Z261" i="91"/>
  <c r="Z260" i="91"/>
  <c r="Y276" i="91"/>
  <c r="Y275" i="91"/>
  <c r="Y274" i="91"/>
  <c r="Y273" i="91"/>
  <c r="Y272" i="91"/>
  <c r="Y271" i="91"/>
  <c r="Y270" i="91"/>
  <c r="Y269" i="91"/>
  <c r="Y267" i="91"/>
  <c r="Y266" i="91"/>
  <c r="Y265" i="91"/>
  <c r="Y264" i="91"/>
  <c r="Y263" i="91"/>
  <c r="Y262" i="91"/>
  <c r="Y261" i="91"/>
  <c r="Y260" i="91"/>
  <c r="N270" i="91"/>
  <c r="Q270" i="91" s="1"/>
  <c r="N271" i="91"/>
  <c r="R271" i="91" s="1"/>
  <c r="N272" i="91"/>
  <c r="S272" i="91" s="1"/>
  <c r="N273" i="91"/>
  <c r="T273" i="91" s="1"/>
  <c r="N274" i="91"/>
  <c r="U274" i="91" s="1"/>
  <c r="N275" i="91"/>
  <c r="V275" i="91" s="1"/>
  <c r="N276" i="91"/>
  <c r="W276" i="91" s="1"/>
  <c r="N269" i="91"/>
  <c r="P269" i="91" s="1"/>
  <c r="N267" i="91"/>
  <c r="W267" i="91" s="1"/>
  <c r="N266" i="91"/>
  <c r="V266" i="91" s="1"/>
  <c r="N265" i="91"/>
  <c r="U265" i="91" s="1"/>
  <c r="N264" i="91"/>
  <c r="T264" i="91" s="1"/>
  <c r="N263" i="91"/>
  <c r="S263" i="91" s="1"/>
  <c r="N262" i="91"/>
  <c r="R262" i="91" s="1"/>
  <c r="N261" i="91"/>
  <c r="Q261" i="91" s="1"/>
  <c r="N260" i="91"/>
  <c r="P260" i="91" s="1"/>
  <c r="J276" i="91" a="1"/>
  <c r="J276" i="91" s="1"/>
  <c r="J275" i="91" a="1"/>
  <c r="J275" i="91" s="1"/>
  <c r="J274" i="91" a="1"/>
  <c r="J274" i="91" s="1"/>
  <c r="J273" i="91" a="1"/>
  <c r="J273" i="91" s="1"/>
  <c r="J272" i="91" a="1"/>
  <c r="J272" i="91" s="1"/>
  <c r="J271" i="91" a="1"/>
  <c r="J271" i="91" s="1"/>
  <c r="J270" i="91" a="1"/>
  <c r="J270" i="91" s="1"/>
  <c r="J269" i="91" a="1"/>
  <c r="J269" i="91" s="1"/>
  <c r="J267" i="91" a="1"/>
  <c r="J267" i="91" s="1"/>
  <c r="J266" i="91" a="1"/>
  <c r="J266" i="91" s="1"/>
  <c r="J265" i="91" a="1"/>
  <c r="J265" i="91" s="1"/>
  <c r="J264" i="91" a="1"/>
  <c r="J264" i="91" s="1"/>
  <c r="J263" i="91" a="1"/>
  <c r="J263" i="91" s="1"/>
  <c r="J262" i="91" a="1"/>
  <c r="J262" i="91" s="1"/>
  <c r="J261" i="91" a="1"/>
  <c r="J261" i="91" s="1"/>
  <c r="J260" i="91" a="1"/>
  <c r="J260" i="91" s="1"/>
  <c r="J259" i="91"/>
  <c r="H276" i="91"/>
  <c r="H275" i="91"/>
  <c r="H274" i="91"/>
  <c r="H273" i="91"/>
  <c r="H272" i="91"/>
  <c r="H271" i="91"/>
  <c r="H270" i="91"/>
  <c r="H262" i="91"/>
  <c r="H264" i="91"/>
  <c r="H267" i="91"/>
  <c r="Z252" i="91"/>
  <c r="Z253" i="91"/>
  <c r="Z254" i="91"/>
  <c r="Z255" i="91"/>
  <c r="Z256" i="91"/>
  <c r="Z257" i="91"/>
  <c r="Z258" i="91"/>
  <c r="Z251" i="91"/>
  <c r="Z243" i="91"/>
  <c r="Z244" i="91"/>
  <c r="Z245" i="91"/>
  <c r="Z246" i="91"/>
  <c r="Z247" i="91"/>
  <c r="Z248" i="91"/>
  <c r="Z249" i="91"/>
  <c r="Z242" i="91"/>
  <c r="Y252" i="91"/>
  <c r="Y253" i="91"/>
  <c r="Y254" i="91"/>
  <c r="Y255" i="91"/>
  <c r="Y256" i="91"/>
  <c r="Y257" i="91"/>
  <c r="Y258" i="91"/>
  <c r="Y251" i="91"/>
  <c r="Y249" i="91"/>
  <c r="Y248" i="91"/>
  <c r="Y247" i="91"/>
  <c r="Y246" i="91"/>
  <c r="Y245" i="91"/>
  <c r="Y244" i="91"/>
  <c r="Y243" i="91"/>
  <c r="Y242" i="91"/>
  <c r="N252" i="91"/>
  <c r="Q252" i="91" s="1"/>
  <c r="N253" i="91"/>
  <c r="R253" i="91" s="1"/>
  <c r="N254" i="91"/>
  <c r="S254" i="91" s="1"/>
  <c r="N255" i="91"/>
  <c r="T255" i="91" s="1"/>
  <c r="N256" i="91"/>
  <c r="U256" i="91" s="1"/>
  <c r="N257" i="91"/>
  <c r="V257" i="91" s="1"/>
  <c r="N258" i="91"/>
  <c r="N251" i="91"/>
  <c r="P251" i="91" s="1"/>
  <c r="N243" i="91"/>
  <c r="Q243" i="91" s="1"/>
  <c r="N244" i="91"/>
  <c r="R244" i="91" s="1"/>
  <c r="N245" i="91"/>
  <c r="S245" i="91" s="1"/>
  <c r="N246" i="91"/>
  <c r="T246" i="91" s="1"/>
  <c r="N247" i="91"/>
  <c r="U247" i="91" s="1"/>
  <c r="N248" i="91"/>
  <c r="V248" i="91" s="1"/>
  <c r="N249" i="91"/>
  <c r="W249" i="91" s="1"/>
  <c r="N242" i="91"/>
  <c r="P242" i="91" s="1"/>
  <c r="J252" i="91" a="1"/>
  <c r="J252" i="91" s="1"/>
  <c r="J253" i="91" a="1"/>
  <c r="J253" i="91" s="1"/>
  <c r="J254" i="91" a="1"/>
  <c r="J254" i="91" s="1"/>
  <c r="J255" i="91" a="1"/>
  <c r="J255" i="91" s="1"/>
  <c r="J256" i="91" a="1"/>
  <c r="J256" i="91" s="1"/>
  <c r="J257" i="91" a="1"/>
  <c r="J257" i="91" s="1"/>
  <c r="J258" i="91" a="1"/>
  <c r="J258" i="91" s="1"/>
  <c r="J251" i="91" a="1"/>
  <c r="J251" i="91" s="1"/>
  <c r="J243" i="91" a="1"/>
  <c r="J243" i="91" s="1"/>
  <c r="J244" i="91" a="1"/>
  <c r="J244" i="91" s="1"/>
  <c r="J245" i="91" a="1"/>
  <c r="J245" i="91" s="1"/>
  <c r="J246" i="91" a="1"/>
  <c r="J246" i="91" s="1"/>
  <c r="J247" i="91" a="1"/>
  <c r="J247" i="91" s="1"/>
  <c r="J248" i="91" a="1"/>
  <c r="J248" i="91" s="1"/>
  <c r="J249" i="91" a="1"/>
  <c r="J249" i="91" s="1"/>
  <c r="J242" i="91" a="1"/>
  <c r="J242" i="91" s="1"/>
  <c r="H252" i="91"/>
  <c r="H253" i="91"/>
  <c r="H254" i="91"/>
  <c r="H256" i="91"/>
  <c r="H257" i="91"/>
  <c r="H258" i="91"/>
  <c r="H243" i="91"/>
  <c r="H246" i="91"/>
  <c r="H247" i="91"/>
  <c r="H248" i="91"/>
  <c r="H249" i="91"/>
  <c r="J241" i="91"/>
  <c r="Z234" i="91"/>
  <c r="Z235" i="91"/>
  <c r="Z236" i="91"/>
  <c r="Z237" i="91"/>
  <c r="Z238" i="91"/>
  <c r="Z239" i="91"/>
  <c r="Z240" i="91"/>
  <c r="Z233" i="91"/>
  <c r="Z231" i="91"/>
  <c r="Z230" i="91"/>
  <c r="Z229" i="91"/>
  <c r="Z228" i="91"/>
  <c r="Z227" i="91"/>
  <c r="Z226" i="91"/>
  <c r="Z225" i="91"/>
  <c r="Z224" i="91"/>
  <c r="Y240" i="91"/>
  <c r="Y239" i="91"/>
  <c r="Y238" i="91"/>
  <c r="Y237" i="91"/>
  <c r="Y236" i="91"/>
  <c r="Y235" i="91"/>
  <c r="Y234" i="91"/>
  <c r="Y233" i="91"/>
  <c r="Y231" i="91"/>
  <c r="Y230" i="91"/>
  <c r="Y229" i="91"/>
  <c r="Y228" i="91"/>
  <c r="Y227" i="91"/>
  <c r="Y226" i="91"/>
  <c r="Y225" i="91"/>
  <c r="Y224" i="91"/>
  <c r="N234" i="91"/>
  <c r="Q234" i="91" s="1"/>
  <c r="N235" i="91"/>
  <c r="R235" i="91" s="1"/>
  <c r="N236" i="91"/>
  <c r="S236" i="91" s="1"/>
  <c r="N237" i="91"/>
  <c r="T237" i="91" s="1"/>
  <c r="N238" i="91"/>
  <c r="U238" i="91" s="1"/>
  <c r="N239" i="91"/>
  <c r="V239" i="91" s="1"/>
  <c r="N240" i="91"/>
  <c r="W240" i="91" s="1"/>
  <c r="N233" i="91"/>
  <c r="P233" i="91" s="1"/>
  <c r="N231" i="91"/>
  <c r="W231" i="91" s="1"/>
  <c r="N230" i="91"/>
  <c r="V230" i="91" s="1"/>
  <c r="N229" i="91"/>
  <c r="U229" i="91" s="1"/>
  <c r="N228" i="91"/>
  <c r="T228" i="91" s="1"/>
  <c r="N227" i="91"/>
  <c r="S227" i="91" s="1"/>
  <c r="N226" i="91"/>
  <c r="R226" i="91" s="1"/>
  <c r="N225" i="91"/>
  <c r="Q225" i="91" s="1"/>
  <c r="N224" i="91"/>
  <c r="P224" i="91" s="1"/>
  <c r="J240" i="91" a="1"/>
  <c r="J240" i="91" s="1"/>
  <c r="J239" i="91" a="1"/>
  <c r="J239" i="91" s="1"/>
  <c r="J238" i="91" a="1"/>
  <c r="J238" i="91" s="1"/>
  <c r="J237" i="91" a="1"/>
  <c r="J237" i="91" s="1"/>
  <c r="J236" i="91" a="1"/>
  <c r="J236" i="91" s="1"/>
  <c r="J235" i="91" a="1"/>
  <c r="J235" i="91" s="1"/>
  <c r="J234" i="91" a="1"/>
  <c r="J234" i="91" s="1"/>
  <c r="J233" i="91" a="1"/>
  <c r="J233" i="91" s="1"/>
  <c r="J231" i="91" a="1"/>
  <c r="J231" i="91" s="1"/>
  <c r="J230" i="91" a="1"/>
  <c r="J230" i="91" s="1"/>
  <c r="J229" i="91" a="1"/>
  <c r="J229" i="91" s="1"/>
  <c r="J228" i="91" a="1"/>
  <c r="J228" i="91" s="1"/>
  <c r="J227" i="91" a="1"/>
  <c r="J227" i="91" s="1"/>
  <c r="J226" i="91" a="1"/>
  <c r="J226" i="91" s="1"/>
  <c r="J225" i="91" a="1"/>
  <c r="J225" i="91" s="1"/>
  <c r="J224" i="91" a="1"/>
  <c r="J224" i="91" s="1"/>
  <c r="I224" i="91"/>
  <c r="H237" i="91"/>
  <c r="H238" i="91"/>
  <c r="H239" i="91"/>
  <c r="H240" i="91"/>
  <c r="H225" i="91"/>
  <c r="H228" i="91"/>
  <c r="H230" i="91"/>
  <c r="H231" i="91"/>
  <c r="J223" i="91"/>
  <c r="AC116" i="90" a="1"/>
  <c r="X174" i="90"/>
  <c r="Z216" i="91"/>
  <c r="Z217" i="91"/>
  <c r="Z218" i="91"/>
  <c r="Z219" i="91"/>
  <c r="Z220" i="91"/>
  <c r="Z221" i="91"/>
  <c r="Z222" i="91"/>
  <c r="Z215" i="91"/>
  <c r="Z207" i="91"/>
  <c r="Z208" i="91"/>
  <c r="Z209" i="91"/>
  <c r="Z210" i="91"/>
  <c r="Z211" i="91"/>
  <c r="Z212" i="91"/>
  <c r="Z213" i="91"/>
  <c r="Z206" i="91"/>
  <c r="Y222" i="91"/>
  <c r="Y221" i="91"/>
  <c r="Y220" i="91"/>
  <c r="Y219" i="91"/>
  <c r="Y218" i="91"/>
  <c r="Y217" i="91"/>
  <c r="Y216" i="91"/>
  <c r="Y215" i="91"/>
  <c r="Y207" i="91"/>
  <c r="Y208" i="91"/>
  <c r="Y209" i="91"/>
  <c r="Y210" i="91"/>
  <c r="Y211" i="91"/>
  <c r="Y212" i="91"/>
  <c r="Y213" i="91"/>
  <c r="Y206" i="91"/>
  <c r="N206" i="91"/>
  <c r="P206" i="91" s="1"/>
  <c r="N216" i="91"/>
  <c r="Q216" i="91" s="1"/>
  <c r="N217" i="91"/>
  <c r="R217" i="91" s="1"/>
  <c r="N218" i="91"/>
  <c r="S218" i="91" s="1"/>
  <c r="N219" i="91"/>
  <c r="T219" i="91" s="1"/>
  <c r="N220" i="91"/>
  <c r="U220" i="91" s="1"/>
  <c r="N221" i="91"/>
  <c r="V221" i="91" s="1"/>
  <c r="N222" i="91"/>
  <c r="W222" i="91" s="1"/>
  <c r="N215" i="91"/>
  <c r="P215" i="91" s="1"/>
  <c r="N207" i="91"/>
  <c r="Q207" i="91" s="1"/>
  <c r="N208" i="91"/>
  <c r="R208" i="91" s="1"/>
  <c r="N209" i="91"/>
  <c r="S209" i="91" s="1"/>
  <c r="N210" i="91"/>
  <c r="T210" i="91" s="1"/>
  <c r="N211" i="91"/>
  <c r="U211" i="91" s="1"/>
  <c r="N212" i="91"/>
  <c r="V212" i="91" s="1"/>
  <c r="N213" i="91"/>
  <c r="W213" i="91" s="1"/>
  <c r="J216" i="91" a="1"/>
  <c r="J216" i="91" s="1"/>
  <c r="J217" i="91" a="1"/>
  <c r="J217" i="91" s="1"/>
  <c r="J218" i="91" a="1"/>
  <c r="J218" i="91" s="1"/>
  <c r="J219" i="91" a="1"/>
  <c r="J219" i="91" s="1"/>
  <c r="J220" i="91" a="1"/>
  <c r="J220" i="91" s="1"/>
  <c r="J221" i="91" a="1"/>
  <c r="J221" i="91" s="1"/>
  <c r="J222" i="91" a="1"/>
  <c r="J222" i="91" s="1"/>
  <c r="J215" i="91" a="1"/>
  <c r="J215" i="91" s="1"/>
  <c r="J213" i="91" a="1"/>
  <c r="J213" i="91" s="1"/>
  <c r="J212" i="91" a="1"/>
  <c r="J212" i="91" s="1"/>
  <c r="J211" i="91" a="1"/>
  <c r="J211" i="91" s="1"/>
  <c r="J210" i="91" a="1"/>
  <c r="J210" i="91" s="1"/>
  <c r="J209" i="91" a="1"/>
  <c r="J209" i="91" s="1"/>
  <c r="J208" i="91" a="1"/>
  <c r="J208" i="91" s="1"/>
  <c r="J207" i="91" a="1"/>
  <c r="J207" i="91" s="1"/>
  <c r="J206" i="91" a="1"/>
  <c r="J206" i="91" s="1"/>
  <c r="J205" i="91"/>
  <c r="H216" i="91"/>
  <c r="H217" i="91"/>
  <c r="H218" i="91"/>
  <c r="H219" i="91"/>
  <c r="H220" i="91"/>
  <c r="H221" i="91"/>
  <c r="H222" i="91"/>
  <c r="H208" i="91"/>
  <c r="H209" i="91"/>
  <c r="H210" i="91"/>
  <c r="H211" i="91"/>
  <c r="H212" i="91"/>
  <c r="H213" i="91"/>
  <c r="H215" i="91"/>
  <c r="I429" i="91"/>
  <c r="I428" i="91"/>
  <c r="I427" i="91"/>
  <c r="I426" i="91"/>
  <c r="I425" i="91"/>
  <c r="I424" i="91"/>
  <c r="I423" i="91"/>
  <c r="I422" i="91"/>
  <c r="I420" i="91"/>
  <c r="I419" i="91"/>
  <c r="I418" i="91"/>
  <c r="I417" i="91"/>
  <c r="I416" i="91"/>
  <c r="I415" i="91"/>
  <c r="I414" i="91"/>
  <c r="I413" i="91"/>
  <c r="I411" i="91"/>
  <c r="I410" i="91"/>
  <c r="I409" i="91"/>
  <c r="I408" i="91"/>
  <c r="I407" i="91"/>
  <c r="I406" i="91"/>
  <c r="I405" i="91"/>
  <c r="I404" i="91"/>
  <c r="I402" i="91"/>
  <c r="I401" i="91"/>
  <c r="I400" i="91"/>
  <c r="I399" i="91"/>
  <c r="I398" i="91"/>
  <c r="I397" i="91"/>
  <c r="I396" i="91"/>
  <c r="I395" i="91"/>
  <c r="I393" i="91"/>
  <c r="I392" i="91"/>
  <c r="I391" i="91"/>
  <c r="I390" i="91"/>
  <c r="I389" i="91"/>
  <c r="I388" i="91"/>
  <c r="I387" i="91"/>
  <c r="I386" i="91"/>
  <c r="I384" i="91"/>
  <c r="I383" i="91"/>
  <c r="I382" i="91"/>
  <c r="I381" i="91"/>
  <c r="I380" i="91"/>
  <c r="I379" i="91"/>
  <c r="I378" i="91"/>
  <c r="I377" i="91"/>
  <c r="I357" i="91"/>
  <c r="I356" i="91"/>
  <c r="I355" i="91"/>
  <c r="I354" i="91"/>
  <c r="I353" i="91"/>
  <c r="I352" i="91"/>
  <c r="I351" i="91"/>
  <c r="I350" i="91"/>
  <c r="I348" i="91"/>
  <c r="I347" i="91"/>
  <c r="I346" i="91"/>
  <c r="I345" i="91"/>
  <c r="I344" i="91"/>
  <c r="I343" i="91"/>
  <c r="I342" i="91"/>
  <c r="I341" i="91"/>
  <c r="I339" i="91"/>
  <c r="I338" i="91"/>
  <c r="I337" i="91"/>
  <c r="I336" i="91"/>
  <c r="I335" i="91"/>
  <c r="I334" i="91"/>
  <c r="I333" i="91"/>
  <c r="I332" i="91"/>
  <c r="I330" i="91"/>
  <c r="I329" i="91"/>
  <c r="I328" i="91"/>
  <c r="I327" i="91"/>
  <c r="I326" i="91"/>
  <c r="I325" i="91"/>
  <c r="I324" i="91"/>
  <c r="I323" i="91"/>
  <c r="I321" i="91"/>
  <c r="I320" i="91"/>
  <c r="I319" i="91"/>
  <c r="I318" i="91"/>
  <c r="I317" i="91"/>
  <c r="I316" i="91"/>
  <c r="I315" i="91"/>
  <c r="I314" i="91"/>
  <c r="I312" i="91"/>
  <c r="I311" i="91"/>
  <c r="I310" i="91"/>
  <c r="I309" i="91"/>
  <c r="I308" i="91"/>
  <c r="I307" i="91"/>
  <c r="I306" i="91"/>
  <c r="I305" i="91"/>
  <c r="I303" i="91"/>
  <c r="I302" i="91"/>
  <c r="I301" i="91"/>
  <c r="I300" i="91"/>
  <c r="I299" i="91"/>
  <c r="I298" i="91"/>
  <c r="I297" i="91"/>
  <c r="I296" i="91"/>
  <c r="I294" i="91"/>
  <c r="I293" i="91"/>
  <c r="I292" i="91"/>
  <c r="I291" i="91"/>
  <c r="I290" i="91"/>
  <c r="I289" i="91"/>
  <c r="I288" i="91"/>
  <c r="I287" i="91"/>
  <c r="I285" i="91"/>
  <c r="I284" i="91"/>
  <c r="I283" i="91"/>
  <c r="I282" i="91"/>
  <c r="I281" i="91"/>
  <c r="I280" i="91"/>
  <c r="I279" i="91"/>
  <c r="I278" i="91"/>
  <c r="I276" i="91"/>
  <c r="I275" i="91"/>
  <c r="I274" i="91"/>
  <c r="I273" i="91"/>
  <c r="I272" i="91"/>
  <c r="I271" i="91"/>
  <c r="I270" i="91"/>
  <c r="I269" i="91"/>
  <c r="I267" i="91"/>
  <c r="I266" i="91"/>
  <c r="I265" i="91"/>
  <c r="I264" i="91"/>
  <c r="I263" i="91"/>
  <c r="I262" i="91"/>
  <c r="I261" i="91"/>
  <c r="I260" i="91"/>
  <c r="I258" i="91"/>
  <c r="I257" i="91"/>
  <c r="I256" i="91"/>
  <c r="I255" i="91"/>
  <c r="I254" i="91"/>
  <c r="I253" i="91"/>
  <c r="I252" i="91"/>
  <c r="I251" i="91"/>
  <c r="I249" i="91"/>
  <c r="I248" i="91"/>
  <c r="I247" i="91"/>
  <c r="I246" i="91"/>
  <c r="I245" i="91"/>
  <c r="I244" i="91"/>
  <c r="I243" i="91"/>
  <c r="I242" i="91"/>
  <c r="I240" i="91"/>
  <c r="I239" i="91"/>
  <c r="I238" i="91"/>
  <c r="I237" i="91"/>
  <c r="I236" i="91"/>
  <c r="I235" i="91"/>
  <c r="I234" i="91"/>
  <c r="I233" i="91"/>
  <c r="I231" i="91"/>
  <c r="I230" i="91"/>
  <c r="I229" i="91"/>
  <c r="I228" i="91"/>
  <c r="I227" i="91"/>
  <c r="I226" i="91"/>
  <c r="I225" i="91"/>
  <c r="I222" i="91"/>
  <c r="I221" i="91"/>
  <c r="I220" i="91"/>
  <c r="I219" i="91"/>
  <c r="I218" i="91"/>
  <c r="I217" i="91"/>
  <c r="I216" i="91"/>
  <c r="I215" i="91"/>
  <c r="I207" i="91"/>
  <c r="I208" i="91"/>
  <c r="I209" i="91"/>
  <c r="I210" i="91"/>
  <c r="I211" i="91"/>
  <c r="I212" i="91"/>
  <c r="I213" i="91"/>
  <c r="I206" i="91"/>
  <c r="U310" i="91"/>
  <c r="W258" i="91"/>
  <c r="H102" i="91"/>
  <c r="H103" i="91"/>
  <c r="D63" i="90"/>
  <c r="E63" i="90"/>
  <c r="F63" i="90"/>
  <c r="G63" i="90"/>
  <c r="H63" i="90"/>
  <c r="I63" i="90"/>
  <c r="J63" i="90"/>
  <c r="H471" i="91" s="1"/>
  <c r="K63" i="90"/>
  <c r="L63" i="90"/>
  <c r="M63" i="90"/>
  <c r="N63" i="90"/>
  <c r="O63" i="90"/>
  <c r="D64" i="90"/>
  <c r="E64" i="90"/>
  <c r="F64" i="90"/>
  <c r="G64" i="90"/>
  <c r="H64" i="90"/>
  <c r="I64" i="90"/>
  <c r="J64" i="90"/>
  <c r="K64" i="90"/>
  <c r="L64" i="90"/>
  <c r="M64" i="90"/>
  <c r="N64" i="90"/>
  <c r="O64" i="90"/>
  <c r="E62" i="90"/>
  <c r="F62" i="90"/>
  <c r="G62" i="90"/>
  <c r="H62" i="90"/>
  <c r="I62" i="90"/>
  <c r="J62" i="90"/>
  <c r="K62" i="90"/>
  <c r="L62" i="90"/>
  <c r="M62" i="90"/>
  <c r="N62" i="90"/>
  <c r="O62" i="90"/>
  <c r="H517" i="91" s="1"/>
  <c r="D62" i="90"/>
  <c r="E61" i="90"/>
  <c r="F61" i="90"/>
  <c r="G61" i="90"/>
  <c r="H61" i="90"/>
  <c r="I61" i="90"/>
  <c r="J61" i="90"/>
  <c r="K61" i="90"/>
  <c r="L61" i="90"/>
  <c r="M61" i="90"/>
  <c r="N61" i="90"/>
  <c r="O61" i="90"/>
  <c r="D61" i="90"/>
  <c r="W58" i="90"/>
  <c r="V58" i="90"/>
  <c r="U58" i="90"/>
  <c r="T58" i="90"/>
  <c r="U56" i="90"/>
  <c r="V56" i="90"/>
  <c r="W56" i="90"/>
  <c r="T56" i="90"/>
  <c r="W55" i="90"/>
  <c r="V55" i="90"/>
  <c r="U55" i="90"/>
  <c r="T55" i="90"/>
  <c r="W53" i="90"/>
  <c r="V53" i="90"/>
  <c r="U53" i="90"/>
  <c r="T53" i="90"/>
  <c r="W52" i="90"/>
  <c r="V52" i="90"/>
  <c r="U52" i="90"/>
  <c r="T52" i="90"/>
  <c r="W50" i="90"/>
  <c r="V50" i="90"/>
  <c r="U50" i="90"/>
  <c r="T50" i="90"/>
  <c r="W49" i="90"/>
  <c r="V49" i="90"/>
  <c r="U49" i="90"/>
  <c r="T49" i="90"/>
  <c r="W47" i="90"/>
  <c r="V47" i="90"/>
  <c r="U47" i="90"/>
  <c r="T47" i="90"/>
  <c r="W46" i="90"/>
  <c r="V46" i="90"/>
  <c r="U46" i="90"/>
  <c r="T46" i="90"/>
  <c r="W44" i="90"/>
  <c r="V44" i="90"/>
  <c r="U44" i="90"/>
  <c r="T44" i="90"/>
  <c r="W43" i="90"/>
  <c r="V43" i="90"/>
  <c r="U43" i="90"/>
  <c r="T43" i="90"/>
  <c r="W41" i="90"/>
  <c r="V41" i="90"/>
  <c r="U41" i="90"/>
  <c r="T41" i="90"/>
  <c r="W40" i="90"/>
  <c r="V40" i="90"/>
  <c r="U40" i="90"/>
  <c r="T40" i="90"/>
  <c r="W38" i="90"/>
  <c r="V38" i="90"/>
  <c r="U38" i="90"/>
  <c r="T38" i="90"/>
  <c r="W37" i="90"/>
  <c r="V37" i="90"/>
  <c r="U37" i="90"/>
  <c r="T37" i="90"/>
  <c r="W35" i="90"/>
  <c r="V35" i="90"/>
  <c r="U35" i="90"/>
  <c r="T35" i="90"/>
  <c r="W34" i="90"/>
  <c r="V34" i="90"/>
  <c r="U34" i="90"/>
  <c r="T34" i="90"/>
  <c r="X34" i="90" s="1"/>
  <c r="U32" i="90"/>
  <c r="V32" i="90"/>
  <c r="W32" i="90"/>
  <c r="T32" i="90"/>
  <c r="W28" i="90"/>
  <c r="V28" i="90"/>
  <c r="U28" i="90"/>
  <c r="T28" i="90"/>
  <c r="U26" i="90"/>
  <c r="V26" i="90"/>
  <c r="W26" i="90"/>
  <c r="T26" i="90"/>
  <c r="W25" i="90"/>
  <c r="V25" i="90"/>
  <c r="U25" i="90"/>
  <c r="T25" i="90"/>
  <c r="W23" i="90"/>
  <c r="V23" i="90"/>
  <c r="U23" i="90"/>
  <c r="T23" i="90"/>
  <c r="W22" i="90"/>
  <c r="V22" i="90"/>
  <c r="U22" i="90"/>
  <c r="X22" i="90" s="1"/>
  <c r="T22" i="90"/>
  <c r="W20" i="90"/>
  <c r="V20" i="90"/>
  <c r="U20" i="90"/>
  <c r="T20" i="90"/>
  <c r="W19" i="90"/>
  <c r="V19" i="90"/>
  <c r="U19" i="90"/>
  <c r="X19" i="90" s="1"/>
  <c r="T19" i="90"/>
  <c r="W17" i="90"/>
  <c r="V17" i="90"/>
  <c r="U17" i="90"/>
  <c r="T17" i="90"/>
  <c r="W16" i="90"/>
  <c r="V16" i="90"/>
  <c r="U16" i="90"/>
  <c r="T16" i="90"/>
  <c r="W14" i="90"/>
  <c r="V14" i="90"/>
  <c r="U14" i="90"/>
  <c r="T14" i="90"/>
  <c r="W13" i="90"/>
  <c r="V13" i="90"/>
  <c r="U13" i="90"/>
  <c r="T13" i="90"/>
  <c r="W11" i="90"/>
  <c r="V11" i="90"/>
  <c r="U11" i="90"/>
  <c r="T11" i="90"/>
  <c r="W10" i="90"/>
  <c r="V10" i="90"/>
  <c r="U10" i="90"/>
  <c r="T10" i="90"/>
  <c r="W8" i="90"/>
  <c r="V8" i="90"/>
  <c r="U8" i="90"/>
  <c r="T8" i="90"/>
  <c r="W7" i="90"/>
  <c r="V7" i="90"/>
  <c r="U7" i="90"/>
  <c r="T7" i="90"/>
  <c r="X7" i="90" s="1"/>
  <c r="W5" i="90"/>
  <c r="V5" i="90"/>
  <c r="U5" i="90"/>
  <c r="T5" i="90"/>
  <c r="U4" i="90"/>
  <c r="V4" i="90"/>
  <c r="W4" i="90"/>
  <c r="U2" i="90"/>
  <c r="V2" i="90"/>
  <c r="W2" i="90"/>
  <c r="T4" i="90"/>
  <c r="T2" i="90"/>
  <c r="B85" i="94"/>
  <c r="B86" i="94"/>
  <c r="B87" i="94"/>
  <c r="B88" i="94"/>
  <c r="B89" i="94"/>
  <c r="B90" i="94"/>
  <c r="B91" i="94"/>
  <c r="B92" i="94"/>
  <c r="B93" i="94"/>
  <c r="B94" i="94"/>
  <c r="B95" i="94"/>
  <c r="B96" i="94"/>
  <c r="B97" i="94"/>
  <c r="B98" i="94"/>
  <c r="B99" i="94"/>
  <c r="B100" i="94"/>
  <c r="B101" i="94"/>
  <c r="B102" i="94"/>
  <c r="B103" i="94"/>
  <c r="B104" i="94"/>
  <c r="B105" i="94"/>
  <c r="B106" i="94"/>
  <c r="B107" i="94"/>
  <c r="B108" i="94"/>
  <c r="B109" i="94"/>
  <c r="B110" i="94"/>
  <c r="D57" i="90"/>
  <c r="E57" i="90"/>
  <c r="F57" i="90"/>
  <c r="G57" i="90"/>
  <c r="H57" i="90"/>
  <c r="I57" i="90"/>
  <c r="J57" i="90"/>
  <c r="K57" i="90"/>
  <c r="L57" i="90"/>
  <c r="M57" i="90"/>
  <c r="N57" i="90"/>
  <c r="O57" i="90"/>
  <c r="D58" i="90"/>
  <c r="E58" i="90"/>
  <c r="F58" i="90"/>
  <c r="G58" i="90"/>
  <c r="H58" i="90"/>
  <c r="I58" i="90"/>
  <c r="J58" i="90"/>
  <c r="K58" i="90"/>
  <c r="L58" i="90"/>
  <c r="M58" i="90"/>
  <c r="N58" i="90"/>
  <c r="O58" i="90"/>
  <c r="E56" i="90"/>
  <c r="F56" i="90"/>
  <c r="G56" i="90"/>
  <c r="H56" i="90"/>
  <c r="CS35" i="90" s="1" a="1"/>
  <c r="CS35" i="90" s="1"/>
  <c r="I56" i="90"/>
  <c r="J56" i="90"/>
  <c r="AU56" i="90" s="1" a="1"/>
  <c r="AU56" i="90" s="1"/>
  <c r="K56" i="90"/>
  <c r="L56" i="90"/>
  <c r="M56" i="90"/>
  <c r="N56" i="90"/>
  <c r="O56" i="90"/>
  <c r="CR35" i="90" s="1" a="1"/>
  <c r="CR35" i="90" s="1"/>
  <c r="D56" i="90"/>
  <c r="D54" i="90"/>
  <c r="E54" i="90"/>
  <c r="F54" i="90"/>
  <c r="G54" i="90"/>
  <c r="H54" i="90"/>
  <c r="I54" i="90"/>
  <c r="J54" i="90"/>
  <c r="H387" i="91" s="1"/>
  <c r="K54" i="90"/>
  <c r="L54" i="90"/>
  <c r="M54" i="90"/>
  <c r="H414" i="91" s="1"/>
  <c r="H420" i="91"/>
  <c r="N54" i="90"/>
  <c r="O54" i="90"/>
  <c r="D55" i="90"/>
  <c r="E55" i="90"/>
  <c r="F55" i="90"/>
  <c r="G55" i="90"/>
  <c r="H55" i="90"/>
  <c r="I55" i="90"/>
  <c r="J55" i="90"/>
  <c r="K55" i="90"/>
  <c r="L55" i="90"/>
  <c r="M55" i="90"/>
  <c r="N55" i="90"/>
  <c r="O55" i="90"/>
  <c r="E53" i="90"/>
  <c r="H397" i="91" s="1"/>
  <c r="F53" i="90"/>
  <c r="G53" i="90"/>
  <c r="H323" i="91" s="1"/>
  <c r="H53" i="90"/>
  <c r="I53" i="90"/>
  <c r="J53" i="90"/>
  <c r="K53" i="90"/>
  <c r="H352" i="91" s="1"/>
  <c r="L53" i="90"/>
  <c r="H261" i="91"/>
  <c r="M53" i="90"/>
  <c r="H422" i="91" s="1"/>
  <c r="N53" i="90"/>
  <c r="O53" i="90"/>
  <c r="H280" i="91"/>
  <c r="D53" i="90"/>
  <c r="D51" i="90"/>
  <c r="E51" i="90"/>
  <c r="F51" i="90"/>
  <c r="G51" i="90"/>
  <c r="H51" i="90"/>
  <c r="I51" i="90"/>
  <c r="J51" i="90"/>
  <c r="K51" i="90"/>
  <c r="L51" i="90"/>
  <c r="M51" i="90"/>
  <c r="H419" i="91"/>
  <c r="N51" i="90"/>
  <c r="O51" i="90"/>
  <c r="D52" i="90"/>
  <c r="E52" i="90"/>
  <c r="F52" i="90"/>
  <c r="G52" i="90"/>
  <c r="H52" i="90"/>
  <c r="I52" i="90"/>
  <c r="J52" i="90"/>
  <c r="K52" i="90"/>
  <c r="L52" i="90"/>
  <c r="M52" i="90"/>
  <c r="N52" i="90"/>
  <c r="O52" i="90"/>
  <c r="E50" i="90"/>
  <c r="F50" i="90"/>
  <c r="G50" i="90"/>
  <c r="H50" i="90"/>
  <c r="I50" i="90"/>
  <c r="J50" i="90"/>
  <c r="K50" i="90"/>
  <c r="L50" i="90"/>
  <c r="M50" i="90"/>
  <c r="H423" i="91"/>
  <c r="N50" i="90"/>
  <c r="O50" i="90"/>
  <c r="D50" i="90"/>
  <c r="D48" i="90"/>
  <c r="E48" i="90"/>
  <c r="F48" i="90"/>
  <c r="G48" i="90"/>
  <c r="H48" i="90"/>
  <c r="H300" i="91" s="1"/>
  <c r="I48" i="90"/>
  <c r="J48" i="90"/>
  <c r="H386" i="91" s="1"/>
  <c r="K48" i="90"/>
  <c r="H351" i="91" s="1"/>
  <c r="L48" i="90"/>
  <c r="M48" i="90"/>
  <c r="N48" i="90"/>
  <c r="H255" i="91" s="1"/>
  <c r="O48" i="90"/>
  <c r="D49" i="90"/>
  <c r="E49" i="90"/>
  <c r="F49" i="90"/>
  <c r="G49" i="90"/>
  <c r="H49" i="90"/>
  <c r="I49" i="90"/>
  <c r="J49" i="90"/>
  <c r="K49" i="90"/>
  <c r="L49" i="90"/>
  <c r="M49" i="90"/>
  <c r="N49" i="90"/>
  <c r="O49" i="90"/>
  <c r="E47" i="90"/>
  <c r="F47" i="90"/>
  <c r="G47" i="90"/>
  <c r="H47" i="90"/>
  <c r="H306" i="91" s="1"/>
  <c r="I47" i="90"/>
  <c r="H229" i="91" s="1"/>
  <c r="J47" i="90"/>
  <c r="K47" i="90"/>
  <c r="L47" i="90"/>
  <c r="H266" i="91" s="1"/>
  <c r="M47" i="90"/>
  <c r="N47" i="90"/>
  <c r="O47" i="90"/>
  <c r="H283" i="91" s="1"/>
  <c r="D47" i="90"/>
  <c r="D46" i="90"/>
  <c r="E46" i="90"/>
  <c r="F46" i="90"/>
  <c r="G46" i="90"/>
  <c r="H46" i="90"/>
  <c r="I46" i="90"/>
  <c r="J46" i="90"/>
  <c r="K46" i="90"/>
  <c r="L46" i="90"/>
  <c r="M46" i="90"/>
  <c r="N46" i="90"/>
  <c r="O46" i="90"/>
  <c r="D45" i="90"/>
  <c r="E45" i="90"/>
  <c r="F45" i="90"/>
  <c r="G45" i="90"/>
  <c r="H45" i="90"/>
  <c r="I45" i="90"/>
  <c r="H233" i="91" s="1"/>
  <c r="J45" i="90"/>
  <c r="H388" i="91" s="1"/>
  <c r="K45" i="90"/>
  <c r="L45" i="90"/>
  <c r="M45" i="90"/>
  <c r="H418" i="91" s="1"/>
  <c r="N45" i="90"/>
  <c r="O45" i="90"/>
  <c r="E44" i="90"/>
  <c r="H398" i="91" s="1"/>
  <c r="F44" i="90"/>
  <c r="H207" i="91" s="1"/>
  <c r="G44" i="90"/>
  <c r="H44" i="90"/>
  <c r="I44" i="90"/>
  <c r="J44" i="90"/>
  <c r="H381" i="91" s="1"/>
  <c r="K44" i="90"/>
  <c r="L44" i="90"/>
  <c r="H263" i="91" s="1"/>
  <c r="M44" i="90"/>
  <c r="N44" i="90"/>
  <c r="H244" i="91" s="1"/>
  <c r="O44" i="90"/>
  <c r="D44" i="90"/>
  <c r="D42" i="90"/>
  <c r="E42" i="90"/>
  <c r="F42" i="90"/>
  <c r="G42" i="90"/>
  <c r="H42" i="90"/>
  <c r="I42" i="90"/>
  <c r="J42" i="90"/>
  <c r="K42" i="90"/>
  <c r="L42" i="90"/>
  <c r="M42" i="90"/>
  <c r="N42" i="90"/>
  <c r="O42" i="90"/>
  <c r="D43" i="90"/>
  <c r="E43" i="90"/>
  <c r="F43" i="90"/>
  <c r="G43" i="90"/>
  <c r="H43" i="90"/>
  <c r="I43" i="90"/>
  <c r="J43" i="90"/>
  <c r="K43" i="90"/>
  <c r="L43" i="90"/>
  <c r="M43" i="90"/>
  <c r="N43" i="90"/>
  <c r="O43" i="90"/>
  <c r="E41" i="90"/>
  <c r="F41" i="90"/>
  <c r="H206" i="91" s="1"/>
  <c r="G41" i="90"/>
  <c r="H327" i="91" s="1"/>
  <c r="H41" i="90"/>
  <c r="H299" i="91" s="1"/>
  <c r="I41" i="90"/>
  <c r="J41" i="90"/>
  <c r="K41" i="90"/>
  <c r="L41" i="90"/>
  <c r="M41" i="90"/>
  <c r="H415" i="91" s="1"/>
  <c r="N41" i="90"/>
  <c r="H245" i="91" s="1"/>
  <c r="O41" i="90"/>
  <c r="D41" i="90"/>
  <c r="D39" i="90"/>
  <c r="E39" i="90"/>
  <c r="F39" i="90"/>
  <c r="G39" i="90"/>
  <c r="H39" i="90"/>
  <c r="H298" i="91" s="1"/>
  <c r="I39" i="90"/>
  <c r="H236" i="91" s="1"/>
  <c r="J39" i="90"/>
  <c r="K39" i="90"/>
  <c r="H353" i="91" s="1"/>
  <c r="L39" i="90"/>
  <c r="M39" i="90"/>
  <c r="N39" i="90"/>
  <c r="O39" i="90"/>
  <c r="D40" i="90"/>
  <c r="E40" i="90"/>
  <c r="F40" i="90"/>
  <c r="G40" i="90"/>
  <c r="H40" i="90"/>
  <c r="I40" i="90"/>
  <c r="J40" i="90"/>
  <c r="K40" i="90"/>
  <c r="L40" i="90"/>
  <c r="M40" i="90"/>
  <c r="N40" i="90"/>
  <c r="O40" i="90"/>
  <c r="E38" i="90"/>
  <c r="F38" i="90"/>
  <c r="G38" i="90"/>
  <c r="H38" i="90"/>
  <c r="I38" i="90"/>
  <c r="J38" i="90"/>
  <c r="K38" i="90"/>
  <c r="H345" i="91" s="1"/>
  <c r="L38" i="90"/>
  <c r="H265" i="91" s="1"/>
  <c r="M38" i="90"/>
  <c r="N38" i="90"/>
  <c r="O38" i="90"/>
  <c r="D38" i="90"/>
  <c r="D36" i="90"/>
  <c r="E36" i="90"/>
  <c r="F36" i="90"/>
  <c r="G36" i="90"/>
  <c r="H36" i="90"/>
  <c r="I36" i="90"/>
  <c r="H234" i="91" s="1"/>
  <c r="J36" i="90"/>
  <c r="K36" i="90"/>
  <c r="H346" i="91" s="1"/>
  <c r="L36" i="90"/>
  <c r="M36" i="90"/>
  <c r="N36" i="90"/>
  <c r="O36" i="90"/>
  <c r="D37" i="90"/>
  <c r="E37" i="90"/>
  <c r="F37" i="90"/>
  <c r="G37" i="90"/>
  <c r="H37" i="90"/>
  <c r="I37" i="90"/>
  <c r="J37" i="90"/>
  <c r="K37" i="90"/>
  <c r="L37" i="90"/>
  <c r="M37" i="90"/>
  <c r="N37" i="90"/>
  <c r="O37" i="90"/>
  <c r="E35" i="90"/>
  <c r="H399" i="91" s="1"/>
  <c r="F35" i="90"/>
  <c r="G35" i="90"/>
  <c r="H35" i="90"/>
  <c r="H301" i="91" s="1"/>
  <c r="I35" i="90"/>
  <c r="H226" i="91" s="1"/>
  <c r="J35" i="90"/>
  <c r="H380" i="91" s="1"/>
  <c r="K35" i="90"/>
  <c r="L35" i="90"/>
  <c r="M35" i="90"/>
  <c r="H417" i="91" s="1"/>
  <c r="N35" i="90"/>
  <c r="O35" i="90"/>
  <c r="D35" i="90"/>
  <c r="D34" i="90"/>
  <c r="E34" i="90"/>
  <c r="F34" i="90"/>
  <c r="G34" i="90"/>
  <c r="H34" i="90"/>
  <c r="I34" i="90"/>
  <c r="J34" i="90"/>
  <c r="K34" i="90"/>
  <c r="L34" i="90"/>
  <c r="M34" i="90"/>
  <c r="N34" i="90"/>
  <c r="O34" i="90"/>
  <c r="D33" i="90"/>
  <c r="E33" i="90"/>
  <c r="F33" i="90"/>
  <c r="G33" i="90"/>
  <c r="H33" i="90"/>
  <c r="I33" i="90"/>
  <c r="H235" i="91" s="1"/>
  <c r="J33" i="90"/>
  <c r="K33" i="90"/>
  <c r="H350" i="91" s="1"/>
  <c r="L33" i="90"/>
  <c r="H269" i="91" s="1"/>
  <c r="M33" i="90"/>
  <c r="N33" i="90"/>
  <c r="H251" i="91" s="1"/>
  <c r="O33" i="90"/>
  <c r="H287" i="91" s="1"/>
  <c r="E32" i="90"/>
  <c r="F32" i="90"/>
  <c r="G32" i="90"/>
  <c r="H32" i="90"/>
  <c r="I32" i="90"/>
  <c r="J32" i="90"/>
  <c r="H377" i="91" s="1"/>
  <c r="K32" i="90"/>
  <c r="H341" i="91" s="1"/>
  <c r="L32" i="90"/>
  <c r="H260" i="91" s="1"/>
  <c r="M32" i="90"/>
  <c r="N32" i="90"/>
  <c r="H242" i="91" s="1"/>
  <c r="O32" i="90"/>
  <c r="D32" i="90"/>
  <c r="M31" i="90"/>
  <c r="N31" i="90"/>
  <c r="O31" i="90"/>
  <c r="E31" i="90"/>
  <c r="F31" i="90"/>
  <c r="G31" i="90"/>
  <c r="H31" i="90"/>
  <c r="I31" i="90"/>
  <c r="J31" i="90"/>
  <c r="K31" i="90"/>
  <c r="L31" i="90"/>
  <c r="D31" i="90"/>
  <c r="H413" i="91"/>
  <c r="Z186" i="91"/>
  <c r="Z187" i="91"/>
  <c r="Z188" i="91"/>
  <c r="Z189" i="91"/>
  <c r="Z190" i="91"/>
  <c r="Z191" i="91"/>
  <c r="Z192" i="91"/>
  <c r="Z193" i="91"/>
  <c r="Z178" i="91"/>
  <c r="Z179" i="91"/>
  <c r="Z180" i="91"/>
  <c r="Z181" i="91"/>
  <c r="Z182" i="91"/>
  <c r="Z183" i="91"/>
  <c r="Z184" i="91"/>
  <c r="Z177" i="91"/>
  <c r="Y193" i="91"/>
  <c r="Y192" i="91"/>
  <c r="Y191" i="91"/>
  <c r="Y190" i="91"/>
  <c r="Y189" i="91"/>
  <c r="Y188" i="91"/>
  <c r="Y187" i="91"/>
  <c r="Y186" i="91"/>
  <c r="Y184" i="91"/>
  <c r="Y183" i="91"/>
  <c r="Y182" i="91"/>
  <c r="Y181" i="91"/>
  <c r="Y180" i="91"/>
  <c r="Y179" i="91"/>
  <c r="Y178" i="91"/>
  <c r="Y177" i="91"/>
  <c r="N187" i="91"/>
  <c r="Q187" i="91" s="1"/>
  <c r="N188" i="91"/>
  <c r="R188" i="91" s="1"/>
  <c r="N189" i="91"/>
  <c r="S189" i="91" s="1"/>
  <c r="N190" i="91"/>
  <c r="T190" i="91" s="1"/>
  <c r="N191" i="91"/>
  <c r="U191" i="91" s="1"/>
  <c r="N192" i="91"/>
  <c r="V192" i="91" s="1"/>
  <c r="N193" i="91"/>
  <c r="W193" i="91" s="1"/>
  <c r="N186" i="91"/>
  <c r="P186" i="91" s="1"/>
  <c r="N184" i="91"/>
  <c r="W184" i="91" s="1"/>
  <c r="N183" i="91"/>
  <c r="V183" i="91" s="1"/>
  <c r="N182" i="91"/>
  <c r="U182" i="91" s="1"/>
  <c r="N181" i="91"/>
  <c r="T181" i="91" s="1"/>
  <c r="N180" i="91"/>
  <c r="S180" i="91" s="1"/>
  <c r="N179" i="91"/>
  <c r="R179" i="91" s="1"/>
  <c r="N178" i="91"/>
  <c r="Q178" i="91" s="1"/>
  <c r="N177" i="91"/>
  <c r="P177" i="91" s="1"/>
  <c r="J193" i="91" a="1"/>
  <c r="J193" i="91" s="1"/>
  <c r="J192" i="91" a="1"/>
  <c r="J192" i="91" s="1"/>
  <c r="J191" i="91" a="1"/>
  <c r="J191" i="91" s="1"/>
  <c r="J190" i="91" a="1"/>
  <c r="J190" i="91" s="1"/>
  <c r="J189" i="91" a="1"/>
  <c r="J189" i="91" s="1"/>
  <c r="J188" i="91" a="1"/>
  <c r="J188" i="91" s="1"/>
  <c r="J187" i="91" a="1"/>
  <c r="J187" i="91" s="1"/>
  <c r="J186" i="91" a="1"/>
  <c r="J186" i="91" s="1"/>
  <c r="J184" i="91" a="1"/>
  <c r="J184" i="91" s="1"/>
  <c r="J183" i="91" a="1"/>
  <c r="J183" i="91" s="1"/>
  <c r="J182" i="91" a="1"/>
  <c r="J182" i="91" s="1"/>
  <c r="J181" i="91" a="1"/>
  <c r="J181" i="91" s="1"/>
  <c r="J180" i="91" a="1"/>
  <c r="J180" i="91" s="1"/>
  <c r="J179" i="91" a="1"/>
  <c r="J179" i="91" s="1"/>
  <c r="J178" i="91" a="1"/>
  <c r="J178" i="91" s="1"/>
  <c r="J177" i="91" a="1"/>
  <c r="J177" i="91" s="1"/>
  <c r="H193" i="91"/>
  <c r="H192" i="91"/>
  <c r="H181" i="91"/>
  <c r="H182" i="91"/>
  <c r="H184" i="91"/>
  <c r="J176" i="91"/>
  <c r="I193" i="91"/>
  <c r="I192" i="91"/>
  <c r="I191" i="91"/>
  <c r="I190" i="91"/>
  <c r="I189" i="91"/>
  <c r="I188" i="91"/>
  <c r="I187" i="91"/>
  <c r="I186" i="91"/>
  <c r="I184" i="91"/>
  <c r="I183" i="91"/>
  <c r="I182" i="91"/>
  <c r="I181" i="91"/>
  <c r="I180" i="91"/>
  <c r="I179" i="91"/>
  <c r="I178" i="91"/>
  <c r="I177" i="91"/>
  <c r="Z169" i="91"/>
  <c r="Z170" i="91"/>
  <c r="Z171" i="91"/>
  <c r="Z172" i="91"/>
  <c r="Z173" i="91"/>
  <c r="Z174" i="91"/>
  <c r="Z175" i="91"/>
  <c r="Z168" i="91"/>
  <c r="Z160" i="91"/>
  <c r="Z161" i="91"/>
  <c r="Z162" i="91"/>
  <c r="Z163" i="91"/>
  <c r="Z164" i="91"/>
  <c r="Z165" i="91"/>
  <c r="Z166" i="91"/>
  <c r="Z159" i="91"/>
  <c r="Y175" i="91"/>
  <c r="Y174" i="91"/>
  <c r="Y173" i="91"/>
  <c r="Y172" i="91"/>
  <c r="Y171" i="91"/>
  <c r="Y170" i="91"/>
  <c r="Y169" i="91"/>
  <c r="Y168" i="91"/>
  <c r="Y160" i="91"/>
  <c r="Y161" i="91"/>
  <c r="Y162" i="91"/>
  <c r="Y163" i="91"/>
  <c r="Y164" i="91"/>
  <c r="Y165" i="91"/>
  <c r="Y166" i="91"/>
  <c r="Y159" i="91"/>
  <c r="N169" i="91"/>
  <c r="Q169" i="91" s="1"/>
  <c r="N170" i="91"/>
  <c r="R170" i="91" s="1"/>
  <c r="N171" i="91"/>
  <c r="S171" i="91" s="1"/>
  <c r="N172" i="91"/>
  <c r="T172" i="91" s="1"/>
  <c r="N173" i="91"/>
  <c r="U173" i="91" s="1"/>
  <c r="N174" i="91"/>
  <c r="V174" i="91" s="1"/>
  <c r="N175" i="91"/>
  <c r="W175" i="91" s="1"/>
  <c r="N168" i="91"/>
  <c r="P168" i="91" s="1"/>
  <c r="N166" i="91"/>
  <c r="W166" i="91" s="1"/>
  <c r="N165" i="91"/>
  <c r="V165" i="91" s="1"/>
  <c r="N164" i="91"/>
  <c r="U164" i="91" s="1"/>
  <c r="N163" i="91"/>
  <c r="T163" i="91" s="1"/>
  <c r="N162" i="91"/>
  <c r="S162" i="91" s="1"/>
  <c r="N161" i="91"/>
  <c r="R161" i="91" s="1"/>
  <c r="N160" i="91"/>
  <c r="Q160" i="91" s="1"/>
  <c r="N159" i="91"/>
  <c r="P159" i="91" s="1"/>
  <c r="J175" i="91" a="1"/>
  <c r="J175" i="91" s="1"/>
  <c r="J174" i="91" a="1"/>
  <c r="J174" i="91" s="1"/>
  <c r="J173" i="91" a="1"/>
  <c r="J173" i="91" s="1"/>
  <c r="J172" i="91" a="1"/>
  <c r="J172" i="91" s="1"/>
  <c r="J171" i="91" a="1"/>
  <c r="J171" i="91" s="1"/>
  <c r="J170" i="91" a="1"/>
  <c r="J170" i="91" s="1"/>
  <c r="J169" i="91" a="1"/>
  <c r="J169" i="91" s="1"/>
  <c r="J168" i="91" a="1"/>
  <c r="J168" i="91" s="1"/>
  <c r="J160" i="91" a="1"/>
  <c r="J160" i="91" s="1"/>
  <c r="J161" i="91" a="1"/>
  <c r="J161" i="91" s="1"/>
  <c r="J162" i="91" a="1"/>
  <c r="J162" i="91" s="1"/>
  <c r="J163" i="91" a="1"/>
  <c r="J163" i="91" s="1"/>
  <c r="J164" i="91" a="1"/>
  <c r="J164" i="91" s="1"/>
  <c r="J165" i="91" a="1"/>
  <c r="J165" i="91" s="1"/>
  <c r="J166" i="91" a="1"/>
  <c r="J166" i="91" s="1"/>
  <c r="J159" i="91" a="1"/>
  <c r="J159" i="91" s="1"/>
  <c r="H175" i="91"/>
  <c r="H174" i="91"/>
  <c r="H173" i="91"/>
  <c r="H172" i="91"/>
  <c r="H171" i="91"/>
  <c r="H170" i="91"/>
  <c r="H163" i="91"/>
  <c r="H164" i="91"/>
  <c r="H165" i="91"/>
  <c r="H166" i="91"/>
  <c r="J158" i="91"/>
  <c r="I175" i="91"/>
  <c r="I174" i="91"/>
  <c r="I173" i="91"/>
  <c r="I172" i="91"/>
  <c r="I171" i="91"/>
  <c r="I170" i="91"/>
  <c r="I169" i="91"/>
  <c r="I168" i="91"/>
  <c r="I166" i="91"/>
  <c r="I165" i="91"/>
  <c r="I164" i="91"/>
  <c r="I163" i="91"/>
  <c r="I162" i="91"/>
  <c r="I161" i="91"/>
  <c r="I160" i="91"/>
  <c r="I159" i="91"/>
  <c r="Z151" i="91"/>
  <c r="Z152" i="91"/>
  <c r="Z153" i="91"/>
  <c r="Z154" i="91"/>
  <c r="Z155" i="91"/>
  <c r="Z156" i="91"/>
  <c r="Z157" i="91"/>
  <c r="Z150" i="91"/>
  <c r="Z142" i="91"/>
  <c r="Z143" i="91"/>
  <c r="Z144" i="91"/>
  <c r="Z145" i="91"/>
  <c r="Z146" i="91"/>
  <c r="Z147" i="91"/>
  <c r="Z148" i="91"/>
  <c r="Z141" i="91"/>
  <c r="Y151" i="91"/>
  <c r="Y152" i="91"/>
  <c r="Y153" i="91"/>
  <c r="Y154" i="91"/>
  <c r="Y155" i="91"/>
  <c r="Y156" i="91"/>
  <c r="Y157" i="91"/>
  <c r="Y150" i="91"/>
  <c r="Y148" i="91"/>
  <c r="Y142" i="91"/>
  <c r="Y143" i="91"/>
  <c r="Y144" i="91"/>
  <c r="Y145" i="91"/>
  <c r="Y146" i="91"/>
  <c r="Y147" i="91"/>
  <c r="Y141" i="91"/>
  <c r="N151" i="91"/>
  <c r="Q151" i="91" s="1"/>
  <c r="N152" i="91"/>
  <c r="R152" i="91" s="1"/>
  <c r="N153" i="91"/>
  <c r="S153" i="91" s="1"/>
  <c r="N154" i="91"/>
  <c r="T154" i="91" s="1"/>
  <c r="N155" i="91"/>
  <c r="U155" i="91" s="1"/>
  <c r="N156" i="91"/>
  <c r="V156" i="91" s="1"/>
  <c r="N157" i="91"/>
  <c r="W157" i="91" s="1"/>
  <c r="N150" i="91"/>
  <c r="P150" i="91" s="1"/>
  <c r="N148" i="91"/>
  <c r="W148" i="91" s="1"/>
  <c r="N147" i="91"/>
  <c r="V147" i="91" s="1"/>
  <c r="N146" i="91"/>
  <c r="U146" i="91" s="1"/>
  <c r="N145" i="91"/>
  <c r="T145" i="91" s="1"/>
  <c r="N144" i="91"/>
  <c r="S144" i="91" s="1"/>
  <c r="N143" i="91"/>
  <c r="R143" i="91" s="1"/>
  <c r="N142" i="91"/>
  <c r="Q142" i="91" s="1"/>
  <c r="N141" i="91"/>
  <c r="P141" i="91" s="1"/>
  <c r="J151" i="91" a="1"/>
  <c r="J151" i="91" s="1"/>
  <c r="J152" i="91" a="1"/>
  <c r="J152" i="91" s="1"/>
  <c r="J153" i="91" a="1"/>
  <c r="J153" i="91" s="1"/>
  <c r="J154" i="91" a="1"/>
  <c r="J154" i="91" s="1"/>
  <c r="J155" i="91" a="1"/>
  <c r="J155" i="91" s="1"/>
  <c r="J156" i="91" a="1"/>
  <c r="J156" i="91" s="1"/>
  <c r="J157" i="91" a="1"/>
  <c r="J157" i="91" s="1"/>
  <c r="J150" i="91" a="1"/>
  <c r="J150" i="91" s="1"/>
  <c r="J142" i="91" a="1"/>
  <c r="J142" i="91" s="1"/>
  <c r="J143" i="91" a="1"/>
  <c r="J143" i="91" s="1"/>
  <c r="J144" i="91" a="1"/>
  <c r="J144" i="91" s="1"/>
  <c r="J145" i="91" a="1"/>
  <c r="J145" i="91" s="1"/>
  <c r="J146" i="91" a="1"/>
  <c r="J146" i="91" s="1"/>
  <c r="J147" i="91" a="1"/>
  <c r="J147" i="91" s="1"/>
  <c r="J148" i="91" a="1"/>
  <c r="J148" i="91" s="1"/>
  <c r="J141" i="91" a="1"/>
  <c r="J141" i="91" s="1"/>
  <c r="H154" i="91"/>
  <c r="H155" i="91"/>
  <c r="H156" i="91"/>
  <c r="H157" i="91"/>
  <c r="H150" i="91"/>
  <c r="H142" i="91"/>
  <c r="H147" i="91"/>
  <c r="H148" i="91"/>
  <c r="J140" i="91"/>
  <c r="I157" i="91"/>
  <c r="I156" i="91"/>
  <c r="I155" i="91"/>
  <c r="I154" i="91"/>
  <c r="I153" i="91"/>
  <c r="I152" i="91"/>
  <c r="I151" i="91"/>
  <c r="I150" i="91"/>
  <c r="I148" i="91"/>
  <c r="I147" i="91"/>
  <c r="I146" i="91"/>
  <c r="I145" i="91"/>
  <c r="I144" i="91"/>
  <c r="I143" i="91"/>
  <c r="I142" i="91"/>
  <c r="I141" i="91"/>
  <c r="Z133" i="91"/>
  <c r="Z134" i="91"/>
  <c r="Z135" i="91"/>
  <c r="Z136" i="91"/>
  <c r="Z137" i="91"/>
  <c r="Z138" i="91"/>
  <c r="Z139" i="91"/>
  <c r="Z132" i="91"/>
  <c r="Z124" i="91"/>
  <c r="Z125" i="91"/>
  <c r="Z126" i="91"/>
  <c r="Z127" i="91"/>
  <c r="Z128" i="91"/>
  <c r="Z129" i="91"/>
  <c r="Z130" i="91"/>
  <c r="Z123" i="91"/>
  <c r="Y133" i="91"/>
  <c r="Y134" i="91"/>
  <c r="Y135" i="91"/>
  <c r="Y136" i="91"/>
  <c r="Y137" i="91"/>
  <c r="Y138" i="91"/>
  <c r="Y139" i="91"/>
  <c r="Y132" i="91"/>
  <c r="Y124" i="91"/>
  <c r="Y125" i="91"/>
  <c r="Y126" i="91"/>
  <c r="Y127" i="91"/>
  <c r="Y128" i="91"/>
  <c r="Y129" i="91"/>
  <c r="Y130" i="91"/>
  <c r="Y123" i="91"/>
  <c r="N124" i="91"/>
  <c r="Q124" i="91" s="1"/>
  <c r="N125" i="91"/>
  <c r="R125" i="91" s="1"/>
  <c r="N126" i="91"/>
  <c r="S126" i="91" s="1"/>
  <c r="N127" i="91"/>
  <c r="T127" i="91" s="1"/>
  <c r="N128" i="91"/>
  <c r="U128" i="91" s="1"/>
  <c r="N129" i="91"/>
  <c r="V129" i="91" s="1"/>
  <c r="N130" i="91"/>
  <c r="W130" i="91" s="1"/>
  <c r="N133" i="91"/>
  <c r="Q133" i="91" s="1"/>
  <c r="N134" i="91"/>
  <c r="R134" i="91" s="1"/>
  <c r="N135" i="91"/>
  <c r="S135" i="91" s="1"/>
  <c r="N136" i="91"/>
  <c r="T136" i="91" s="1"/>
  <c r="N137" i="91"/>
  <c r="U137" i="91" s="1"/>
  <c r="N138" i="91"/>
  <c r="V138" i="91" s="1"/>
  <c r="N139" i="91"/>
  <c r="W139" i="91" s="1"/>
  <c r="N132" i="91"/>
  <c r="P132" i="91" s="1"/>
  <c r="N123" i="91"/>
  <c r="P123" i="91" s="1"/>
  <c r="J139" i="91" a="1"/>
  <c r="J139" i="91" s="1"/>
  <c r="J138" i="91" a="1"/>
  <c r="J138" i="91" s="1"/>
  <c r="J137" i="91" a="1"/>
  <c r="J137" i="91" s="1"/>
  <c r="J136" i="91" a="1"/>
  <c r="J136" i="91" s="1"/>
  <c r="J135" i="91" a="1"/>
  <c r="J135" i="91" s="1"/>
  <c r="J134" i="91" a="1"/>
  <c r="J134" i="91" s="1"/>
  <c r="J133" i="91" a="1"/>
  <c r="J133" i="91" s="1"/>
  <c r="J132" i="91" a="1"/>
  <c r="J132" i="91" s="1"/>
  <c r="J130" i="91" a="1"/>
  <c r="J130" i="91" s="1"/>
  <c r="J129" i="91" a="1"/>
  <c r="J129" i="91" s="1"/>
  <c r="J128" i="91" a="1"/>
  <c r="J128" i="91" s="1"/>
  <c r="J127" i="91" a="1"/>
  <c r="J127" i="91" s="1"/>
  <c r="J126" i="91" a="1"/>
  <c r="J126" i="91" s="1"/>
  <c r="J125" i="91" a="1"/>
  <c r="J125" i="91" s="1"/>
  <c r="J124" i="91" a="1"/>
  <c r="J124" i="91" s="1"/>
  <c r="J123" i="91" a="1"/>
  <c r="J123" i="91" s="1"/>
  <c r="H139" i="91"/>
  <c r="H138" i="91"/>
  <c r="H134" i="91"/>
  <c r="H133" i="91"/>
  <c r="H129" i="91"/>
  <c r="J122" i="91"/>
  <c r="I139" i="91"/>
  <c r="I138" i="91"/>
  <c r="I137" i="91"/>
  <c r="I136" i="91"/>
  <c r="I135" i="91"/>
  <c r="I134" i="91"/>
  <c r="I133" i="91"/>
  <c r="I132" i="91"/>
  <c r="I130" i="91"/>
  <c r="I129" i="91"/>
  <c r="I128" i="91"/>
  <c r="I127" i="91"/>
  <c r="I126" i="91"/>
  <c r="I125" i="91"/>
  <c r="I124" i="91"/>
  <c r="I123" i="91"/>
  <c r="J121" i="91" a="1"/>
  <c r="J121" i="91" s="1"/>
  <c r="J120" i="91" a="1"/>
  <c r="J120" i="91" s="1"/>
  <c r="J119" i="91" a="1"/>
  <c r="J119" i="91" s="1"/>
  <c r="J118" i="91" a="1"/>
  <c r="J118" i="91" s="1"/>
  <c r="J117" i="91" a="1"/>
  <c r="J117" i="91" s="1"/>
  <c r="J116" i="91" a="1"/>
  <c r="J116" i="91" s="1"/>
  <c r="J115" i="91" a="1"/>
  <c r="J115" i="91" s="1"/>
  <c r="J114" i="91" a="1"/>
  <c r="J114" i="91" s="1"/>
  <c r="J106" i="91" a="1"/>
  <c r="J106" i="91" s="1"/>
  <c r="J107" i="91" a="1"/>
  <c r="J107" i="91" s="1"/>
  <c r="J108" i="91" a="1"/>
  <c r="J108" i="91" s="1"/>
  <c r="J109" i="91" a="1"/>
  <c r="J109" i="91" s="1"/>
  <c r="J110" i="91" a="1"/>
  <c r="J110" i="91" s="1"/>
  <c r="J111" i="91" a="1"/>
  <c r="J111" i="91" s="1"/>
  <c r="J112" i="91" a="1"/>
  <c r="J112" i="91" s="1"/>
  <c r="J105" i="91" a="1"/>
  <c r="J105" i="91" s="1"/>
  <c r="Y115" i="91"/>
  <c r="Z115" i="91"/>
  <c r="Y116" i="91"/>
  <c r="Z116" i="91"/>
  <c r="Y117" i="91"/>
  <c r="Z117" i="91"/>
  <c r="Y118" i="91"/>
  <c r="Z118" i="91"/>
  <c r="Y119" i="91"/>
  <c r="Z119" i="91"/>
  <c r="Y120" i="91"/>
  <c r="Z120" i="91"/>
  <c r="Y121" i="91"/>
  <c r="Z121" i="91"/>
  <c r="N115" i="91"/>
  <c r="Q115" i="91" s="1"/>
  <c r="N116" i="91"/>
  <c r="R116" i="91" s="1"/>
  <c r="N117" i="91"/>
  <c r="S117" i="91" s="1"/>
  <c r="N118" i="91"/>
  <c r="T118" i="91" s="1"/>
  <c r="N119" i="91"/>
  <c r="U119" i="91" s="1"/>
  <c r="N120" i="91"/>
  <c r="V120" i="91" s="1"/>
  <c r="N121" i="91"/>
  <c r="W121" i="91" s="1"/>
  <c r="H115" i="91"/>
  <c r="I115" i="91"/>
  <c r="I116" i="91"/>
  <c r="H117" i="91"/>
  <c r="I117" i="91"/>
  <c r="H118" i="91"/>
  <c r="I118" i="91"/>
  <c r="H119" i="91"/>
  <c r="I119" i="91"/>
  <c r="H120" i="91"/>
  <c r="I120" i="91"/>
  <c r="H121" i="91"/>
  <c r="I121" i="91"/>
  <c r="Z114" i="91"/>
  <c r="Y114" i="91"/>
  <c r="N114" i="91"/>
  <c r="P114" i="91" s="1"/>
  <c r="I114" i="91"/>
  <c r="Y106" i="91"/>
  <c r="Z106" i="91"/>
  <c r="Y107" i="91"/>
  <c r="Z107" i="91"/>
  <c r="Y108" i="91"/>
  <c r="Z108" i="91"/>
  <c r="Y109" i="91"/>
  <c r="Z109" i="91"/>
  <c r="Y110" i="91"/>
  <c r="Z110" i="91"/>
  <c r="Y111" i="91"/>
  <c r="Z111" i="91"/>
  <c r="Y112" i="91"/>
  <c r="Z112" i="91"/>
  <c r="Z105" i="91"/>
  <c r="Y105" i="91"/>
  <c r="N106" i="91"/>
  <c r="Q106" i="91" s="1"/>
  <c r="N107" i="91"/>
  <c r="R107" i="91" s="1"/>
  <c r="N108" i="91"/>
  <c r="S108" i="91" s="1"/>
  <c r="N109" i="91"/>
  <c r="T109" i="91" s="1"/>
  <c r="N110" i="91"/>
  <c r="U110" i="91" s="1"/>
  <c r="N111" i="91"/>
  <c r="V111" i="91" s="1"/>
  <c r="N112" i="91"/>
  <c r="W112" i="91" s="1"/>
  <c r="I106" i="91"/>
  <c r="I107" i="91"/>
  <c r="I108" i="91"/>
  <c r="H109" i="91"/>
  <c r="I109" i="91"/>
  <c r="H110" i="91"/>
  <c r="I110" i="91"/>
  <c r="H111" i="91"/>
  <c r="I111" i="91"/>
  <c r="H112" i="91"/>
  <c r="I112" i="91"/>
  <c r="N105" i="91"/>
  <c r="P105" i="91" s="1"/>
  <c r="J104" i="91"/>
  <c r="I105" i="91"/>
  <c r="I97" i="91"/>
  <c r="I98" i="91"/>
  <c r="I99" i="91"/>
  <c r="I100" i="91"/>
  <c r="I101" i="91"/>
  <c r="I102" i="91"/>
  <c r="I103" i="91"/>
  <c r="Y97" i="91"/>
  <c r="Z97" i="91"/>
  <c r="Y98" i="91"/>
  <c r="Z98" i="91"/>
  <c r="Y99" i="91"/>
  <c r="Z99" i="91"/>
  <c r="Y100" i="91"/>
  <c r="Z100" i="91"/>
  <c r="Y101" i="91"/>
  <c r="Z101" i="91"/>
  <c r="Y102" i="91"/>
  <c r="Z102" i="91"/>
  <c r="Y103" i="91"/>
  <c r="Z103" i="91"/>
  <c r="Z96" i="91"/>
  <c r="Y96" i="91"/>
  <c r="N97" i="91"/>
  <c r="Q97" i="91" s="1"/>
  <c r="N98" i="91"/>
  <c r="R98" i="91" s="1"/>
  <c r="N99" i="91"/>
  <c r="S99" i="91" s="1"/>
  <c r="N100" i="91"/>
  <c r="T100" i="91" s="1"/>
  <c r="N101" i="91"/>
  <c r="U101" i="91" s="1"/>
  <c r="N102" i="91"/>
  <c r="V102" i="91" s="1"/>
  <c r="N103" i="91"/>
  <c r="W103" i="91" s="1"/>
  <c r="N96" i="91"/>
  <c r="P96" i="91" s="1"/>
  <c r="J95" i="91"/>
  <c r="I96" i="91"/>
  <c r="Z88" i="91"/>
  <c r="Z89" i="91"/>
  <c r="Z90" i="91"/>
  <c r="Z91" i="91"/>
  <c r="Z92" i="91"/>
  <c r="Z93" i="91"/>
  <c r="Z94" i="91"/>
  <c r="Z87" i="91"/>
  <c r="Y87" i="91"/>
  <c r="N88" i="91"/>
  <c r="Q88" i="91" s="1"/>
  <c r="N89" i="91"/>
  <c r="R89" i="91" s="1"/>
  <c r="N90" i="91"/>
  <c r="S90" i="91" s="1"/>
  <c r="N91" i="91"/>
  <c r="T91" i="91" s="1"/>
  <c r="N92" i="91"/>
  <c r="U92" i="91" s="1"/>
  <c r="N93" i="91"/>
  <c r="V93" i="91" s="1"/>
  <c r="N94" i="91"/>
  <c r="W94" i="91" s="1"/>
  <c r="N87" i="91"/>
  <c r="P87" i="91" s="1"/>
  <c r="I88" i="91"/>
  <c r="J88" i="91" a="1"/>
  <c r="J88" i="91" s="1"/>
  <c r="H89" i="91"/>
  <c r="I89" i="91"/>
  <c r="J89" i="91" a="1"/>
  <c r="J89" i="91" s="1"/>
  <c r="H90" i="91"/>
  <c r="I90" i="91"/>
  <c r="J90" i="91" a="1"/>
  <c r="J90" i="91" s="1"/>
  <c r="H91" i="91"/>
  <c r="I91" i="91"/>
  <c r="J91" i="91" a="1"/>
  <c r="J91" i="91" s="1"/>
  <c r="H92" i="91"/>
  <c r="I92" i="91"/>
  <c r="J92" i="91" a="1"/>
  <c r="J92" i="91" s="1"/>
  <c r="H93" i="91"/>
  <c r="I93" i="91"/>
  <c r="J93" i="91" a="1"/>
  <c r="J93" i="91" s="1"/>
  <c r="H94" i="91"/>
  <c r="I94" i="91"/>
  <c r="J94" i="91" a="1"/>
  <c r="J94" i="91" s="1"/>
  <c r="Y88" i="91"/>
  <c r="Y89" i="91"/>
  <c r="Y90" i="91"/>
  <c r="Y91" i="91"/>
  <c r="Y92" i="91"/>
  <c r="Y93" i="91"/>
  <c r="Y94" i="91"/>
  <c r="J87" i="91" a="1"/>
  <c r="J87" i="91" s="1"/>
  <c r="I87" i="91"/>
  <c r="H87" i="91"/>
  <c r="N78" i="91"/>
  <c r="P78" i="91" s="1"/>
  <c r="Y79" i="91"/>
  <c r="Z79" i="91"/>
  <c r="Y80" i="91"/>
  <c r="Z80" i="91"/>
  <c r="Y81" i="91"/>
  <c r="Z81" i="91"/>
  <c r="Y82" i="91"/>
  <c r="Z82" i="91"/>
  <c r="Y83" i="91"/>
  <c r="Z83" i="91"/>
  <c r="Y84" i="91"/>
  <c r="Z84" i="91"/>
  <c r="Y85" i="91"/>
  <c r="Z85" i="91"/>
  <c r="N79" i="91"/>
  <c r="Q79" i="91" s="1"/>
  <c r="N80" i="91"/>
  <c r="R80" i="91" s="1"/>
  <c r="N81" i="91"/>
  <c r="S81" i="91" s="1"/>
  <c r="N82" i="91"/>
  <c r="T82" i="91" s="1"/>
  <c r="N83" i="91"/>
  <c r="U83" i="91" s="1"/>
  <c r="N84" i="91"/>
  <c r="V84" i="91" s="1"/>
  <c r="N85" i="91"/>
  <c r="W85" i="91" s="1"/>
  <c r="I79" i="91"/>
  <c r="J79" i="91" a="1"/>
  <c r="J79" i="91" s="1"/>
  <c r="H80" i="91"/>
  <c r="I80" i="91"/>
  <c r="J80" i="91" a="1"/>
  <c r="J80" i="91" s="1"/>
  <c r="H81" i="91"/>
  <c r="I81" i="91"/>
  <c r="J81" i="91" a="1"/>
  <c r="J81" i="91" s="1"/>
  <c r="I82" i="91"/>
  <c r="J82" i="91" a="1"/>
  <c r="J82" i="91" s="1"/>
  <c r="I83" i="91"/>
  <c r="J83" i="91" a="1"/>
  <c r="J83" i="91" s="1"/>
  <c r="H84" i="91"/>
  <c r="I84" i="91"/>
  <c r="J84" i="91" a="1"/>
  <c r="J84" i="91" s="1"/>
  <c r="H85" i="91"/>
  <c r="I85" i="91"/>
  <c r="J85" i="91" a="1"/>
  <c r="J85" i="91" s="1"/>
  <c r="Z78" i="91"/>
  <c r="Y78" i="91"/>
  <c r="J78" i="91" a="1"/>
  <c r="J78" i="91" s="1"/>
  <c r="I78" i="91"/>
  <c r="J77" i="91"/>
  <c r="H42" i="91"/>
  <c r="I42" i="91"/>
  <c r="J42" i="91" a="1"/>
  <c r="J42" i="91" s="1"/>
  <c r="H43" i="91"/>
  <c r="I43" i="91"/>
  <c r="J43" i="91" a="1"/>
  <c r="J43" i="91" s="1"/>
  <c r="H44" i="91"/>
  <c r="I44" i="91"/>
  <c r="J44" i="91" a="1"/>
  <c r="J44" i="91" s="1"/>
  <c r="I45" i="91"/>
  <c r="J45" i="91" a="1"/>
  <c r="J45" i="91" s="1"/>
  <c r="I46" i="91"/>
  <c r="J46" i="91" a="1"/>
  <c r="J46" i="91" s="1"/>
  <c r="I47" i="91"/>
  <c r="J47" i="91" a="1"/>
  <c r="J47" i="91" s="1"/>
  <c r="I48" i="91"/>
  <c r="J48" i="91" a="1"/>
  <c r="J48" i="91" s="1"/>
  <c r="H49" i="91"/>
  <c r="I49" i="91"/>
  <c r="J49" i="91" a="1"/>
  <c r="J49" i="91" s="1"/>
  <c r="Z70" i="91"/>
  <c r="Z71" i="91"/>
  <c r="Z72" i="91"/>
  <c r="Z73" i="91"/>
  <c r="Z74" i="91"/>
  <c r="Z75" i="91"/>
  <c r="Z76" i="91"/>
  <c r="Z69" i="91"/>
  <c r="Y69" i="91"/>
  <c r="N70" i="91"/>
  <c r="Q70" i="91" s="1"/>
  <c r="N71" i="91"/>
  <c r="R71" i="91" s="1"/>
  <c r="N72" i="91"/>
  <c r="S72" i="91" s="1"/>
  <c r="N73" i="91"/>
  <c r="T73" i="91" s="1"/>
  <c r="N74" i="91"/>
  <c r="U74" i="91" s="1"/>
  <c r="N75" i="91"/>
  <c r="V75" i="91" s="1"/>
  <c r="N76" i="91"/>
  <c r="W76" i="91" s="1"/>
  <c r="N69" i="91"/>
  <c r="P69" i="91" s="1"/>
  <c r="Y76" i="91"/>
  <c r="Y75" i="91"/>
  <c r="Y74" i="91"/>
  <c r="Y73" i="91"/>
  <c r="Y72" i="91"/>
  <c r="Y71" i="91"/>
  <c r="Y70" i="91"/>
  <c r="I70" i="91"/>
  <c r="J70" i="91" a="1"/>
  <c r="J70" i="91" s="1"/>
  <c r="I71" i="91"/>
  <c r="J71" i="91" a="1"/>
  <c r="J71" i="91" s="1"/>
  <c r="I72" i="91"/>
  <c r="J72" i="91" a="1"/>
  <c r="J72" i="91" s="1"/>
  <c r="I73" i="91"/>
  <c r="J73" i="91" a="1"/>
  <c r="J73" i="91" s="1"/>
  <c r="H74" i="91"/>
  <c r="I74" i="91"/>
  <c r="J74" i="91" a="1"/>
  <c r="J74" i="91" s="1"/>
  <c r="H75" i="91"/>
  <c r="I75" i="91"/>
  <c r="J75" i="91" a="1"/>
  <c r="J75" i="91" s="1"/>
  <c r="H76" i="91"/>
  <c r="I76" i="91"/>
  <c r="J76" i="91" a="1"/>
  <c r="J76" i="91" s="1"/>
  <c r="J69" i="91" a="1"/>
  <c r="J69" i="91" s="1"/>
  <c r="I69" i="91"/>
  <c r="Y61" i="91"/>
  <c r="Z61" i="91"/>
  <c r="Y62" i="91"/>
  <c r="Z62" i="91"/>
  <c r="Y63" i="91"/>
  <c r="Z63" i="91"/>
  <c r="Y64" i="91"/>
  <c r="Z64" i="91"/>
  <c r="Y65" i="91"/>
  <c r="Z65" i="91"/>
  <c r="Y66" i="91"/>
  <c r="Z66" i="91"/>
  <c r="Y67" i="91"/>
  <c r="Z67" i="91"/>
  <c r="N61" i="91"/>
  <c r="Q61" i="91" s="1"/>
  <c r="N62" i="91"/>
  <c r="R62" i="91" s="1"/>
  <c r="N63" i="91"/>
  <c r="S63" i="91" s="1"/>
  <c r="N64" i="91"/>
  <c r="T64" i="91" s="1"/>
  <c r="N65" i="91"/>
  <c r="U65" i="91" s="1"/>
  <c r="N66" i="91"/>
  <c r="V66" i="91" s="1"/>
  <c r="N67" i="91"/>
  <c r="W67" i="91" s="1"/>
  <c r="I61" i="91"/>
  <c r="J61" i="91" a="1"/>
  <c r="J61" i="91" s="1"/>
  <c r="I62" i="91"/>
  <c r="J62" i="91" a="1"/>
  <c r="J62" i="91" s="1"/>
  <c r="H63" i="91"/>
  <c r="I63" i="91"/>
  <c r="J63" i="91" a="1"/>
  <c r="J63" i="91" s="1"/>
  <c r="I64" i="91"/>
  <c r="J64" i="91" a="1"/>
  <c r="J64" i="91" s="1"/>
  <c r="I65" i="91"/>
  <c r="J65" i="91" a="1"/>
  <c r="J65" i="91" s="1"/>
  <c r="H66" i="91"/>
  <c r="I66" i="91"/>
  <c r="J66" i="91" a="1"/>
  <c r="J66" i="91" s="1"/>
  <c r="H67" i="91"/>
  <c r="I67" i="91"/>
  <c r="J67" i="91" a="1"/>
  <c r="J67" i="91" s="1"/>
  <c r="Z60" i="91"/>
  <c r="Y60" i="91"/>
  <c r="N60" i="91"/>
  <c r="P60" i="91" s="1"/>
  <c r="J60" i="91" a="1"/>
  <c r="J60" i="91" s="1"/>
  <c r="J59" i="91"/>
  <c r="I60" i="91"/>
  <c r="N42" i="91"/>
  <c r="P42" i="91" s="1"/>
  <c r="J41" i="91"/>
  <c r="Y52" i="91"/>
  <c r="Z52" i="91"/>
  <c r="Y53" i="91"/>
  <c r="Z53" i="91"/>
  <c r="Y54" i="91"/>
  <c r="Z54" i="91"/>
  <c r="Y55" i="91"/>
  <c r="Z55" i="91"/>
  <c r="Y56" i="91"/>
  <c r="Z56" i="91"/>
  <c r="Y57" i="91"/>
  <c r="Z57" i="91"/>
  <c r="Y58" i="91"/>
  <c r="Z58" i="91"/>
  <c r="Z51" i="91"/>
  <c r="Y51" i="91"/>
  <c r="N52" i="91"/>
  <c r="Q52" i="91" s="1"/>
  <c r="N53" i="91"/>
  <c r="R53" i="91" s="1"/>
  <c r="N54" i="91"/>
  <c r="S54" i="91" s="1"/>
  <c r="N55" i="91"/>
  <c r="T55" i="91" s="1"/>
  <c r="N56" i="91"/>
  <c r="U56" i="91" s="1"/>
  <c r="N57" i="91"/>
  <c r="V57" i="91" s="1"/>
  <c r="N58" i="91"/>
  <c r="W58" i="91" s="1"/>
  <c r="N51" i="91"/>
  <c r="P51" i="91" s="1"/>
  <c r="I52" i="91"/>
  <c r="J52" i="91" a="1"/>
  <c r="J52" i="91" s="1"/>
  <c r="H53" i="91"/>
  <c r="I53" i="91"/>
  <c r="J53" i="91" a="1"/>
  <c r="J53" i="91" s="1"/>
  <c r="I54" i="91"/>
  <c r="J54" i="91" a="1"/>
  <c r="J54" i="91" s="1"/>
  <c r="H55" i="91"/>
  <c r="I55" i="91"/>
  <c r="J55" i="91" a="1"/>
  <c r="J55" i="91" s="1"/>
  <c r="H56" i="91"/>
  <c r="I56" i="91"/>
  <c r="J56" i="91" a="1"/>
  <c r="J56" i="91" s="1"/>
  <c r="H57" i="91"/>
  <c r="I57" i="91"/>
  <c r="J57" i="91" a="1"/>
  <c r="J57" i="91" s="1"/>
  <c r="H58" i="91"/>
  <c r="I58" i="91"/>
  <c r="J58" i="91" a="1"/>
  <c r="J58" i="91" s="1"/>
  <c r="J51" i="91" a="1"/>
  <c r="J51" i="91" s="1"/>
  <c r="I51" i="91"/>
  <c r="Y43" i="91"/>
  <c r="Z43" i="91"/>
  <c r="Y44" i="91"/>
  <c r="Z44" i="91"/>
  <c r="Y45" i="91"/>
  <c r="Z45" i="91"/>
  <c r="Y46" i="91"/>
  <c r="Z46" i="91"/>
  <c r="Y47" i="91"/>
  <c r="Z47" i="91"/>
  <c r="Y48" i="91"/>
  <c r="Z48" i="91"/>
  <c r="Y49" i="91"/>
  <c r="Z49" i="91"/>
  <c r="Z42" i="91"/>
  <c r="Y42" i="91"/>
  <c r="N43" i="91"/>
  <c r="Q43" i="91" s="1"/>
  <c r="N44" i="91"/>
  <c r="R44" i="91" s="1"/>
  <c r="N45" i="91"/>
  <c r="S45" i="91" s="1"/>
  <c r="N46" i="91"/>
  <c r="T46" i="91" s="1"/>
  <c r="N47" i="91"/>
  <c r="U47" i="91" s="1"/>
  <c r="N48" i="91"/>
  <c r="V48" i="91" s="1"/>
  <c r="N49" i="91"/>
  <c r="W49" i="91" s="1"/>
  <c r="Y22" i="91"/>
  <c r="Y40" i="91"/>
  <c r="Y39" i="91"/>
  <c r="Y38" i="91"/>
  <c r="Y37" i="91"/>
  <c r="Y36" i="91"/>
  <c r="Y35" i="91"/>
  <c r="Y34" i="91"/>
  <c r="Y33" i="91"/>
  <c r="Y31" i="91"/>
  <c r="Y30" i="91"/>
  <c r="Y29" i="91"/>
  <c r="Y28" i="91"/>
  <c r="Y27" i="91"/>
  <c r="Y26" i="91"/>
  <c r="Y25" i="91"/>
  <c r="Y24" i="91"/>
  <c r="Z34" i="91"/>
  <c r="Z35" i="91"/>
  <c r="Z36" i="91"/>
  <c r="Z37" i="91"/>
  <c r="Z38" i="91"/>
  <c r="Z39" i="91"/>
  <c r="Z40" i="91"/>
  <c r="Z33" i="91"/>
  <c r="Z25" i="91"/>
  <c r="Z26" i="91"/>
  <c r="Z27" i="91"/>
  <c r="Z28" i="91"/>
  <c r="Z29" i="91"/>
  <c r="Z30" i="91"/>
  <c r="Z31" i="91"/>
  <c r="Z24" i="91"/>
  <c r="H34" i="91"/>
  <c r="I34" i="91"/>
  <c r="J34" i="91" a="1"/>
  <c r="J34" i="91" s="1"/>
  <c r="I35" i="91"/>
  <c r="J35" i="91" a="1"/>
  <c r="J35" i="91" s="1"/>
  <c r="H36" i="91"/>
  <c r="I36" i="91"/>
  <c r="J36" i="91" a="1"/>
  <c r="J36" i="91" s="1"/>
  <c r="I37" i="91"/>
  <c r="J37" i="91" a="1"/>
  <c r="J37" i="91" s="1"/>
  <c r="H38" i="91"/>
  <c r="I38" i="91"/>
  <c r="J38" i="91" a="1"/>
  <c r="J38" i="91" s="1"/>
  <c r="H39" i="91"/>
  <c r="I39" i="91"/>
  <c r="J39" i="91" a="1"/>
  <c r="J39" i="91" s="1"/>
  <c r="H40" i="91"/>
  <c r="I40" i="91"/>
  <c r="J40" i="91" a="1"/>
  <c r="J40" i="91" s="1"/>
  <c r="N34" i="91"/>
  <c r="Q34" i="91" s="1"/>
  <c r="N35" i="91"/>
  <c r="R35" i="91" s="1"/>
  <c r="N36" i="91"/>
  <c r="S36" i="91" s="1"/>
  <c r="N37" i="91"/>
  <c r="T37" i="91" s="1"/>
  <c r="N38" i="91"/>
  <c r="U38" i="91" s="1"/>
  <c r="N39" i="91"/>
  <c r="V39" i="91" s="1"/>
  <c r="N40" i="91"/>
  <c r="W40" i="91" s="1"/>
  <c r="N33" i="91"/>
  <c r="P33" i="91" s="1"/>
  <c r="N25" i="91"/>
  <c r="Q25" i="91" s="1"/>
  <c r="N26" i="91"/>
  <c r="R26" i="91" s="1"/>
  <c r="N27" i="91"/>
  <c r="S27" i="91" s="1"/>
  <c r="N28" i="91"/>
  <c r="T28" i="91" s="1"/>
  <c r="N29" i="91"/>
  <c r="U29" i="91" s="1"/>
  <c r="N30" i="91"/>
  <c r="V30" i="91" s="1"/>
  <c r="N31" i="91"/>
  <c r="W31" i="91" s="1"/>
  <c r="N24" i="91"/>
  <c r="P24" i="91" s="1"/>
  <c r="J33" i="91" a="1"/>
  <c r="J33" i="91" s="1"/>
  <c r="I33" i="91"/>
  <c r="I25" i="91"/>
  <c r="J25" i="91" a="1"/>
  <c r="J25" i="91" s="1"/>
  <c r="H26" i="91"/>
  <c r="I26" i="91"/>
  <c r="J26" i="91" a="1"/>
  <c r="J26" i="91" s="1"/>
  <c r="H27" i="91"/>
  <c r="I27" i="91"/>
  <c r="J27" i="91" a="1"/>
  <c r="J27" i="91" s="1"/>
  <c r="H28" i="91"/>
  <c r="I28" i="91"/>
  <c r="J28" i="91" a="1"/>
  <c r="J28" i="91" s="1"/>
  <c r="I29" i="91"/>
  <c r="J29" i="91" a="1"/>
  <c r="J29" i="91" s="1"/>
  <c r="I30" i="91"/>
  <c r="J30" i="91" a="1"/>
  <c r="J30" i="91" s="1"/>
  <c r="H31" i="91"/>
  <c r="I31" i="91"/>
  <c r="J31" i="91" a="1"/>
  <c r="J31" i="91"/>
  <c r="J24" i="91" a="1"/>
  <c r="J24" i="91" s="1"/>
  <c r="I24" i="91"/>
  <c r="J23" i="91"/>
  <c r="H16" i="91"/>
  <c r="I16" i="91"/>
  <c r="J16" i="91" a="1"/>
  <c r="J16" i="91" s="1"/>
  <c r="H17" i="91"/>
  <c r="I17" i="91"/>
  <c r="J17" i="91" a="1"/>
  <c r="J17" i="91" s="1"/>
  <c r="H18" i="91"/>
  <c r="I18" i="91"/>
  <c r="J18" i="91" a="1"/>
  <c r="J18" i="91" s="1"/>
  <c r="H19" i="91"/>
  <c r="I19" i="91"/>
  <c r="J19" i="91" a="1"/>
  <c r="J19" i="91" s="1"/>
  <c r="H20" i="91"/>
  <c r="I20" i="91"/>
  <c r="J20" i="91" a="1"/>
  <c r="J20" i="91" s="1"/>
  <c r="H21" i="91"/>
  <c r="I21" i="91"/>
  <c r="J21" i="91" a="1"/>
  <c r="J21" i="91" s="1"/>
  <c r="H22" i="91"/>
  <c r="I22" i="91"/>
  <c r="J22" i="91" a="1"/>
  <c r="J22" i="91" s="1"/>
  <c r="I15" i="91"/>
  <c r="J15" i="91" a="1"/>
  <c r="J15" i="91" s="1"/>
  <c r="Y15" i="91"/>
  <c r="N15" i="91"/>
  <c r="P15" i="91" s="1"/>
  <c r="N6" i="91"/>
  <c r="P6" i="91" s="1"/>
  <c r="H7" i="91"/>
  <c r="I7" i="91"/>
  <c r="J7" i="91" a="1"/>
  <c r="J7" i="91" s="1"/>
  <c r="H8" i="91"/>
  <c r="I8" i="91"/>
  <c r="J8" i="91" a="1"/>
  <c r="J8" i="91" s="1"/>
  <c r="H9" i="91"/>
  <c r="I9" i="91"/>
  <c r="J9" i="91" a="1"/>
  <c r="J9" i="91" s="1"/>
  <c r="H10" i="91"/>
  <c r="I10" i="91"/>
  <c r="J10" i="91" a="1"/>
  <c r="J10" i="91" s="1"/>
  <c r="H11" i="91"/>
  <c r="I11" i="91"/>
  <c r="J11" i="91" a="1"/>
  <c r="J11" i="91" s="1"/>
  <c r="H12" i="91"/>
  <c r="I12" i="91"/>
  <c r="J12" i="91" a="1"/>
  <c r="J12" i="91" s="1"/>
  <c r="H13" i="91"/>
  <c r="I13" i="91"/>
  <c r="J13" i="91" a="1"/>
  <c r="J13" i="91" s="1"/>
  <c r="J6" i="91" a="1"/>
  <c r="J6" i="91" s="1"/>
  <c r="I6" i="91"/>
  <c r="J5" i="91"/>
  <c r="N16" i="91"/>
  <c r="Q16" i="91" s="1"/>
  <c r="N17" i="91"/>
  <c r="R17" i="91" s="1"/>
  <c r="N18" i="91"/>
  <c r="S18" i="91" s="1"/>
  <c r="N19" i="91"/>
  <c r="T19" i="91" s="1"/>
  <c r="N20" i="91"/>
  <c r="U20" i="91" s="1"/>
  <c r="N21" i="91"/>
  <c r="V21" i="91" s="1"/>
  <c r="N22" i="91"/>
  <c r="W22" i="91" s="1"/>
  <c r="N7" i="91"/>
  <c r="Q7" i="91" s="1"/>
  <c r="N8" i="91"/>
  <c r="R8" i="91" s="1"/>
  <c r="N9" i="91"/>
  <c r="S9" i="91" s="1"/>
  <c r="N10" i="91"/>
  <c r="T10" i="91" s="1"/>
  <c r="N11" i="91"/>
  <c r="U11" i="91" s="1"/>
  <c r="N12" i="91"/>
  <c r="V12" i="91" s="1"/>
  <c r="N13" i="91"/>
  <c r="W13" i="91" s="1"/>
  <c r="Z15" i="91"/>
  <c r="Z16" i="91"/>
  <c r="Z17" i="91"/>
  <c r="Z18" i="91"/>
  <c r="Z19" i="91"/>
  <c r="Z20" i="91"/>
  <c r="Z21" i="91"/>
  <c r="Z22" i="91"/>
  <c r="Z7" i="91"/>
  <c r="Z8" i="91"/>
  <c r="Z9" i="91"/>
  <c r="Z10" i="91"/>
  <c r="Z11" i="91"/>
  <c r="Z12" i="91"/>
  <c r="Z13" i="91"/>
  <c r="Z6" i="91"/>
  <c r="Y6" i="91"/>
  <c r="E2" i="90"/>
  <c r="F2" i="90"/>
  <c r="H178" i="91" s="1"/>
  <c r="G2" i="90"/>
  <c r="H161" i="91" s="1"/>
  <c r="H2" i="90"/>
  <c r="H125" i="91" s="1"/>
  <c r="I2" i="90"/>
  <c r="H29" i="91" s="1"/>
  <c r="J2" i="90"/>
  <c r="H106" i="91" s="1"/>
  <c r="K2" i="90"/>
  <c r="L2" i="90"/>
  <c r="H47" i="91" s="1"/>
  <c r="M2" i="90"/>
  <c r="H62" i="91" s="1"/>
  <c r="E3" i="90"/>
  <c r="H15" i="91"/>
  <c r="F3" i="90"/>
  <c r="H189" i="91" s="1"/>
  <c r="G3" i="90"/>
  <c r="H3" i="90"/>
  <c r="H137" i="91" s="1"/>
  <c r="I3" i="90"/>
  <c r="J3" i="90"/>
  <c r="H114" i="91"/>
  <c r="K3" i="90"/>
  <c r="L3" i="90"/>
  <c r="H54" i="91" s="1"/>
  <c r="M3" i="90"/>
  <c r="H69" i="91" s="1"/>
  <c r="E4" i="90"/>
  <c r="F4" i="90"/>
  <c r="G4" i="90"/>
  <c r="H4" i="90"/>
  <c r="I4" i="90"/>
  <c r="J4" i="90"/>
  <c r="K4" i="90"/>
  <c r="L4" i="90"/>
  <c r="M4" i="90"/>
  <c r="E5" i="90"/>
  <c r="F5" i="90"/>
  <c r="H180" i="91" s="1"/>
  <c r="G5" i="90"/>
  <c r="H5" i="90"/>
  <c r="H132" i="91" s="1"/>
  <c r="I5" i="90"/>
  <c r="J5" i="90"/>
  <c r="K5" i="90"/>
  <c r="L5" i="90"/>
  <c r="M5" i="90"/>
  <c r="E6" i="90"/>
  <c r="F6" i="90"/>
  <c r="H191" i="91" s="1"/>
  <c r="G6" i="90"/>
  <c r="H169" i="91"/>
  <c r="H6" i="90"/>
  <c r="H124" i="91" s="1"/>
  <c r="I6" i="90"/>
  <c r="J6" i="90"/>
  <c r="K6" i="90"/>
  <c r="L6" i="90"/>
  <c r="H52" i="91" s="1"/>
  <c r="M6" i="90"/>
  <c r="H71" i="91" s="1"/>
  <c r="E7" i="90"/>
  <c r="F7" i="90"/>
  <c r="G7" i="90"/>
  <c r="H7" i="90"/>
  <c r="I7" i="90"/>
  <c r="J7" i="90"/>
  <c r="K7" i="90"/>
  <c r="L7" i="90"/>
  <c r="M7" i="90"/>
  <c r="E8" i="90"/>
  <c r="F8" i="90"/>
  <c r="H186" i="91" s="1"/>
  <c r="G8" i="90"/>
  <c r="H8" i="90"/>
  <c r="I8" i="90"/>
  <c r="H25" i="91" s="1"/>
  <c r="J8" i="90"/>
  <c r="H108" i="91" s="1"/>
  <c r="K8" i="90"/>
  <c r="L8" i="90"/>
  <c r="H45" i="91" s="1"/>
  <c r="M8" i="90"/>
  <c r="E9" i="90"/>
  <c r="F9" i="90"/>
  <c r="H179" i="91"/>
  <c r="G9" i="90"/>
  <c r="H9" i="90"/>
  <c r="H126" i="91" s="1"/>
  <c r="I9" i="90"/>
  <c r="J9" i="90"/>
  <c r="H116" i="91"/>
  <c r="K9" i="90"/>
  <c r="H152" i="91" s="1"/>
  <c r="L9" i="90"/>
  <c r="M9" i="90"/>
  <c r="E10" i="90"/>
  <c r="F10" i="90"/>
  <c r="G10" i="90"/>
  <c r="H10" i="90"/>
  <c r="I10" i="90"/>
  <c r="J10" i="90"/>
  <c r="K10" i="90"/>
  <c r="L10" i="90"/>
  <c r="M10" i="90"/>
  <c r="E11" i="90"/>
  <c r="F11" i="90"/>
  <c r="H177" i="91"/>
  <c r="G11" i="90"/>
  <c r="H11" i="90"/>
  <c r="I11" i="90"/>
  <c r="J11" i="90"/>
  <c r="K11" i="90"/>
  <c r="H145" i="91" s="1"/>
  <c r="L11" i="90"/>
  <c r="M11" i="90"/>
  <c r="H60" i="91" s="1"/>
  <c r="E12" i="90"/>
  <c r="F12" i="90"/>
  <c r="H188" i="91" s="1"/>
  <c r="G12" i="90"/>
  <c r="H12" i="90"/>
  <c r="I12" i="90"/>
  <c r="H33" i="91" s="1"/>
  <c r="J12" i="90"/>
  <c r="K12" i="90"/>
  <c r="H151" i="91" s="1"/>
  <c r="L12" i="90"/>
  <c r="H51" i="91" s="1"/>
  <c r="M12" i="90"/>
  <c r="E13" i="90"/>
  <c r="F13" i="90"/>
  <c r="G13" i="90"/>
  <c r="H13" i="90"/>
  <c r="I13" i="90"/>
  <c r="J13" i="90"/>
  <c r="K13" i="90"/>
  <c r="L13" i="90"/>
  <c r="M13" i="90"/>
  <c r="E14" i="90"/>
  <c r="F14" i="90"/>
  <c r="H183" i="91" s="1"/>
  <c r="G14" i="90"/>
  <c r="H14" i="90"/>
  <c r="H127" i="91" s="1"/>
  <c r="I14" i="90"/>
  <c r="H30" i="91" s="1"/>
  <c r="J14" i="90"/>
  <c r="K14" i="90"/>
  <c r="L14" i="90"/>
  <c r="H48" i="91"/>
  <c r="M14" i="90"/>
  <c r="H70" i="91" s="1"/>
  <c r="E15" i="90"/>
  <c r="F15" i="90"/>
  <c r="G15" i="90"/>
  <c r="H15" i="90"/>
  <c r="H136" i="91" s="1"/>
  <c r="I15" i="90"/>
  <c r="H37" i="91" s="1"/>
  <c r="J15" i="90"/>
  <c r="K15" i="90"/>
  <c r="H153" i="91" s="1"/>
  <c r="L15" i="90"/>
  <c r="M15" i="90"/>
  <c r="H61" i="91" s="1"/>
  <c r="E16" i="90"/>
  <c r="F16" i="90"/>
  <c r="G16" i="90"/>
  <c r="H16" i="90"/>
  <c r="I16" i="90"/>
  <c r="J16" i="90"/>
  <c r="K16" i="90"/>
  <c r="L16" i="90"/>
  <c r="M16" i="90"/>
  <c r="E17" i="90"/>
  <c r="F17" i="90"/>
  <c r="H187" i="91"/>
  <c r="G17" i="90"/>
  <c r="H159" i="91" s="1"/>
  <c r="H17" i="90"/>
  <c r="H128" i="91" s="1"/>
  <c r="I17" i="90"/>
  <c r="J17" i="90"/>
  <c r="H107" i="91" s="1"/>
  <c r="K17" i="90"/>
  <c r="H141" i="91" s="1"/>
  <c r="L17" i="90"/>
  <c r="M17" i="90"/>
  <c r="H72" i="91" s="1"/>
  <c r="E18" i="90"/>
  <c r="F18" i="90"/>
  <c r="G18" i="90"/>
  <c r="H168" i="91" s="1"/>
  <c r="H18" i="90"/>
  <c r="I18" i="90"/>
  <c r="J18" i="90"/>
  <c r="K18" i="90"/>
  <c r="L18" i="90"/>
  <c r="M18" i="90"/>
  <c r="H64" i="91" s="1"/>
  <c r="E19" i="90"/>
  <c r="F19" i="90"/>
  <c r="G19" i="90"/>
  <c r="H19" i="90"/>
  <c r="I19" i="90"/>
  <c r="J19" i="90"/>
  <c r="K19" i="90"/>
  <c r="L19" i="90"/>
  <c r="M19" i="90"/>
  <c r="E20" i="90"/>
  <c r="F20" i="90"/>
  <c r="G20" i="90"/>
  <c r="H20" i="90"/>
  <c r="H130" i="91" s="1"/>
  <c r="I20" i="90"/>
  <c r="J20" i="90"/>
  <c r="K20" i="90"/>
  <c r="L20" i="90"/>
  <c r="M20" i="90"/>
  <c r="E21" i="90"/>
  <c r="F21" i="90"/>
  <c r="G21" i="90"/>
  <c r="H21" i="90"/>
  <c r="I21" i="90"/>
  <c r="J21" i="90"/>
  <c r="K21" i="90"/>
  <c r="L21" i="90"/>
  <c r="M21" i="90"/>
  <c r="E22" i="90"/>
  <c r="F22" i="90"/>
  <c r="G22" i="90"/>
  <c r="H22" i="90"/>
  <c r="I22" i="90"/>
  <c r="J22" i="90"/>
  <c r="K22" i="90"/>
  <c r="L22" i="90"/>
  <c r="M22" i="90"/>
  <c r="E23" i="90"/>
  <c r="H6" i="91" s="1"/>
  <c r="F23" i="90"/>
  <c r="G23" i="90"/>
  <c r="H23" i="90"/>
  <c r="I23" i="90"/>
  <c r="J23" i="90"/>
  <c r="K23" i="90"/>
  <c r="H146" i="91" s="1"/>
  <c r="L23" i="90"/>
  <c r="H46" i="91" s="1"/>
  <c r="M23" i="90"/>
  <c r="H65" i="91" s="1"/>
  <c r="E24" i="90"/>
  <c r="F24" i="90"/>
  <c r="G24" i="90"/>
  <c r="H24" i="90"/>
  <c r="H135" i="91" s="1"/>
  <c r="I24" i="90"/>
  <c r="J24" i="90"/>
  <c r="K24" i="90"/>
  <c r="L24" i="90"/>
  <c r="M24" i="90"/>
  <c r="E25" i="90"/>
  <c r="F25" i="90"/>
  <c r="G25" i="90"/>
  <c r="H25" i="90"/>
  <c r="I25" i="90"/>
  <c r="J25" i="90"/>
  <c r="K25" i="90"/>
  <c r="L25" i="90"/>
  <c r="M25" i="90"/>
  <c r="E26" i="90"/>
  <c r="F26" i="90"/>
  <c r="G26" i="90"/>
  <c r="AL26" i="90" s="1" a="1"/>
  <c r="AL26" i="90" s="1"/>
  <c r="H26" i="90"/>
  <c r="I26" i="90"/>
  <c r="J26" i="90"/>
  <c r="K26" i="90"/>
  <c r="L26" i="90"/>
  <c r="M26" i="90"/>
  <c r="E27" i="90"/>
  <c r="F27" i="90"/>
  <c r="AC26" i="90" s="1" a="1"/>
  <c r="G27" i="90"/>
  <c r="H27" i="90"/>
  <c r="I27" i="90"/>
  <c r="J27" i="90"/>
  <c r="BV26" i="90" s="1" a="1"/>
  <c r="BV26" i="90" s="1"/>
  <c r="K27" i="90"/>
  <c r="L27" i="90"/>
  <c r="CP5" i="90" s="1" a="1"/>
  <c r="CP5" i="90" s="1"/>
  <c r="M27" i="90"/>
  <c r="E28" i="90"/>
  <c r="F28" i="90"/>
  <c r="G28" i="90"/>
  <c r="H28" i="90"/>
  <c r="I28" i="90"/>
  <c r="CO5" i="90" s="1" a="1"/>
  <c r="CO5" i="90" s="1"/>
  <c r="J28" i="90"/>
  <c r="K28" i="90"/>
  <c r="L28" i="90"/>
  <c r="M28" i="90"/>
  <c r="D28" i="90"/>
  <c r="D27" i="90"/>
  <c r="D26" i="90"/>
  <c r="D25" i="90"/>
  <c r="D24" i="90"/>
  <c r="D23" i="90"/>
  <c r="D22" i="90"/>
  <c r="D21" i="90"/>
  <c r="D20" i="90"/>
  <c r="D19" i="90"/>
  <c r="D18" i="90"/>
  <c r="D17" i="90"/>
  <c r="H78" i="91" s="1"/>
  <c r="D16" i="90"/>
  <c r="D15" i="90"/>
  <c r="D14" i="90"/>
  <c r="D13" i="90"/>
  <c r="D12" i="90"/>
  <c r="D11" i="90"/>
  <c r="D10" i="90"/>
  <c r="D9" i="90"/>
  <c r="D8" i="90"/>
  <c r="D7" i="90"/>
  <c r="D6" i="90"/>
  <c r="H88" i="91" s="1"/>
  <c r="D5" i="90"/>
  <c r="D4" i="90"/>
  <c r="D3" i="90"/>
  <c r="D2" i="90"/>
  <c r="H82" i="91" s="1"/>
  <c r="Y21" i="91"/>
  <c r="Y20" i="91"/>
  <c r="Y19" i="91"/>
  <c r="Y18" i="91"/>
  <c r="Y17" i="91"/>
  <c r="Y16" i="91"/>
  <c r="Y7" i="91"/>
  <c r="Y8" i="91"/>
  <c r="Y9" i="91"/>
  <c r="Y10" i="91"/>
  <c r="Y11" i="91"/>
  <c r="Y12" i="91"/>
  <c r="Y13" i="91"/>
  <c r="H105" i="91"/>
  <c r="E1" i="90"/>
  <c r="F1" i="90"/>
  <c r="G1" i="90"/>
  <c r="H1" i="90"/>
  <c r="I1" i="90"/>
  <c r="J1" i="90"/>
  <c r="K1" i="90"/>
  <c r="L1" i="90"/>
  <c r="M1" i="90"/>
  <c r="D1" i="90"/>
  <c r="B243" i="94"/>
  <c r="B242" i="94"/>
  <c r="B241" i="94"/>
  <c r="B240" i="94"/>
  <c r="B217" i="94"/>
  <c r="B190" i="94"/>
  <c r="B239" i="94"/>
  <c r="B216" i="94"/>
  <c r="B189" i="94"/>
  <c r="B238" i="94"/>
  <c r="B215" i="94"/>
  <c r="B188" i="94"/>
  <c r="B237" i="94"/>
  <c r="B214" i="94"/>
  <c r="B187" i="94"/>
  <c r="B236" i="94"/>
  <c r="B213" i="94"/>
  <c r="B186" i="94"/>
  <c r="B212" i="94"/>
  <c r="B185" i="94"/>
  <c r="B211" i="94"/>
  <c r="B184" i="94"/>
  <c r="B210" i="94"/>
  <c r="B183" i="94"/>
  <c r="B209" i="94"/>
  <c r="B182" i="94"/>
  <c r="B208" i="94"/>
  <c r="B181" i="94"/>
  <c r="B234" i="94"/>
  <c r="B207" i="94"/>
  <c r="B180" i="94"/>
  <c r="B233" i="94"/>
  <c r="B206" i="94"/>
  <c r="B179" i="94"/>
  <c r="B232" i="94"/>
  <c r="B205" i="94"/>
  <c r="B178" i="94"/>
  <c r="B231" i="94"/>
  <c r="B204" i="94"/>
  <c r="B177" i="94"/>
  <c r="B230" i="94"/>
  <c r="B203" i="94"/>
  <c r="B176" i="94"/>
  <c r="B229" i="94"/>
  <c r="B202" i="94"/>
  <c r="B175" i="94"/>
  <c r="B228" i="94"/>
  <c r="B201" i="94"/>
  <c r="B174" i="94"/>
  <c r="B227" i="94"/>
  <c r="B200" i="94"/>
  <c r="B173" i="94"/>
  <c r="B226" i="94"/>
  <c r="B199" i="94"/>
  <c r="B172" i="94"/>
  <c r="B225" i="94"/>
  <c r="B198" i="94"/>
  <c r="B171" i="94"/>
  <c r="B224" i="94"/>
  <c r="B197" i="94"/>
  <c r="B170" i="94"/>
  <c r="B223" i="94"/>
  <c r="B196" i="94"/>
  <c r="B169" i="94"/>
  <c r="B222" i="94"/>
  <c r="B195" i="94"/>
  <c r="B168" i="94"/>
  <c r="B221" i="94"/>
  <c r="B194" i="94"/>
  <c r="B167" i="94"/>
  <c r="B220" i="94"/>
  <c r="B193" i="94"/>
  <c r="B166" i="94"/>
  <c r="B219" i="94"/>
  <c r="B192" i="94"/>
  <c r="B165" i="94"/>
  <c r="B37" i="89"/>
  <c r="Q36" i="89" s="1"/>
  <c r="B36" i="89"/>
  <c r="B322" i="94"/>
  <c r="B321" i="94"/>
  <c r="B320" i="94"/>
  <c r="B319" i="94"/>
  <c r="B296" i="94"/>
  <c r="B269" i="94"/>
  <c r="B318" i="94"/>
  <c r="B295" i="94"/>
  <c r="B268" i="94"/>
  <c r="B317" i="94"/>
  <c r="B294" i="94"/>
  <c r="B267" i="94"/>
  <c r="B316" i="94"/>
  <c r="B293" i="94"/>
  <c r="B266" i="94"/>
  <c r="B315" i="94"/>
  <c r="B292" i="94"/>
  <c r="B265" i="94"/>
  <c r="B291" i="94"/>
  <c r="B264" i="94"/>
  <c r="B290" i="94"/>
  <c r="B263" i="94"/>
  <c r="B289" i="94"/>
  <c r="B262" i="94"/>
  <c r="B288" i="94"/>
  <c r="B261" i="94"/>
  <c r="B287" i="94"/>
  <c r="B260" i="94"/>
  <c r="B313" i="94"/>
  <c r="B286" i="94"/>
  <c r="B259" i="94"/>
  <c r="B312" i="94"/>
  <c r="B285" i="94"/>
  <c r="B258" i="94"/>
  <c r="B311" i="94"/>
  <c r="B284" i="94"/>
  <c r="B257" i="94"/>
  <c r="B310" i="94"/>
  <c r="B283" i="94"/>
  <c r="B256" i="94"/>
  <c r="B309" i="94"/>
  <c r="B282" i="94"/>
  <c r="B255" i="94"/>
  <c r="B308" i="94"/>
  <c r="B281" i="94"/>
  <c r="B254" i="94"/>
  <c r="B307" i="94"/>
  <c r="B280" i="94"/>
  <c r="B253" i="94"/>
  <c r="B306" i="94"/>
  <c r="B279" i="94"/>
  <c r="B252" i="94"/>
  <c r="B305" i="94"/>
  <c r="B278" i="94"/>
  <c r="B251" i="94"/>
  <c r="B304" i="94"/>
  <c r="B277" i="94"/>
  <c r="B250" i="94"/>
  <c r="B303" i="94"/>
  <c r="B276" i="94"/>
  <c r="B249" i="94"/>
  <c r="B302" i="94"/>
  <c r="B275" i="94"/>
  <c r="B248" i="94"/>
  <c r="B301" i="94"/>
  <c r="B274" i="94"/>
  <c r="B247" i="94"/>
  <c r="B300" i="94"/>
  <c r="B273" i="94"/>
  <c r="B246" i="94"/>
  <c r="B299" i="94"/>
  <c r="B272" i="94"/>
  <c r="B245" i="94"/>
  <c r="B298" i="94"/>
  <c r="B271" i="94"/>
  <c r="B244" i="94"/>
  <c r="B2" i="89"/>
  <c r="Q1" i="89" s="1"/>
  <c r="B1" i="89"/>
  <c r="B402" i="94"/>
  <c r="B401" i="94"/>
  <c r="B400" i="94"/>
  <c r="B399" i="94"/>
  <c r="B376" i="94"/>
  <c r="B349" i="94"/>
  <c r="B398" i="94"/>
  <c r="B375" i="94"/>
  <c r="B348" i="94"/>
  <c r="B397" i="94"/>
  <c r="B374" i="94"/>
  <c r="B347" i="94"/>
  <c r="B396" i="94"/>
  <c r="B373" i="94"/>
  <c r="B346" i="94"/>
  <c r="B395" i="94"/>
  <c r="B372" i="94"/>
  <c r="B345" i="94"/>
  <c r="B371" i="94"/>
  <c r="B344" i="94"/>
  <c r="B370" i="94"/>
  <c r="B343" i="94"/>
  <c r="B369" i="94"/>
  <c r="B342" i="94"/>
  <c r="B368" i="94"/>
  <c r="B341" i="94"/>
  <c r="B367" i="94"/>
  <c r="B340" i="94"/>
  <c r="B393" i="94"/>
  <c r="B366" i="94"/>
  <c r="B339" i="94"/>
  <c r="B392" i="94"/>
  <c r="B365" i="94"/>
  <c r="B338" i="94"/>
  <c r="B391" i="94"/>
  <c r="B364" i="94"/>
  <c r="B337" i="94"/>
  <c r="B390" i="94"/>
  <c r="B363" i="94"/>
  <c r="B336" i="94"/>
  <c r="B389" i="94"/>
  <c r="B362" i="94"/>
  <c r="B335" i="94"/>
  <c r="B388" i="94"/>
  <c r="B361" i="94"/>
  <c r="B334" i="94"/>
  <c r="B387" i="94"/>
  <c r="B360" i="94"/>
  <c r="B333" i="94"/>
  <c r="B386" i="94"/>
  <c r="B359" i="94"/>
  <c r="B332" i="94"/>
  <c r="B385" i="94"/>
  <c r="B358" i="94"/>
  <c r="B331" i="94"/>
  <c r="B384" i="94"/>
  <c r="B357" i="94"/>
  <c r="B330" i="94"/>
  <c r="B383" i="94"/>
  <c r="B356" i="94"/>
  <c r="B329" i="94"/>
  <c r="B382" i="94"/>
  <c r="B355" i="94"/>
  <c r="B328" i="94"/>
  <c r="B381" i="94"/>
  <c r="B354" i="94"/>
  <c r="B327" i="94"/>
  <c r="B380" i="94"/>
  <c r="B353" i="94"/>
  <c r="B326" i="94"/>
  <c r="B379" i="94"/>
  <c r="B352" i="94"/>
  <c r="B325" i="94"/>
  <c r="B378" i="94"/>
  <c r="B351" i="94"/>
  <c r="B324" i="94"/>
  <c r="B37" i="88"/>
  <c r="Q36" i="88" s="1"/>
  <c r="B36" i="88"/>
  <c r="B481" i="94"/>
  <c r="B480" i="94"/>
  <c r="B479" i="94"/>
  <c r="B478" i="94"/>
  <c r="B455" i="94"/>
  <c r="B428" i="94"/>
  <c r="B477" i="94"/>
  <c r="B454" i="94"/>
  <c r="B427" i="94"/>
  <c r="B476" i="94"/>
  <c r="B453" i="94"/>
  <c r="B426" i="94"/>
  <c r="B475" i="94"/>
  <c r="B452" i="94"/>
  <c r="B425" i="94"/>
  <c r="B474" i="94"/>
  <c r="B451" i="94"/>
  <c r="B424" i="94"/>
  <c r="B450" i="94"/>
  <c r="B423" i="94"/>
  <c r="B449" i="94"/>
  <c r="B422" i="94"/>
  <c r="B448" i="94"/>
  <c r="B421" i="94"/>
  <c r="B447" i="94"/>
  <c r="B420" i="94"/>
  <c r="B446" i="94"/>
  <c r="B419" i="94"/>
  <c r="B472" i="94"/>
  <c r="B445" i="94"/>
  <c r="B418" i="94"/>
  <c r="B471" i="94"/>
  <c r="B444" i="94"/>
  <c r="B417" i="94"/>
  <c r="B470" i="94"/>
  <c r="B443" i="94"/>
  <c r="B416" i="94"/>
  <c r="B469" i="94"/>
  <c r="B442" i="94"/>
  <c r="B415" i="94"/>
  <c r="B468" i="94"/>
  <c r="B441" i="94"/>
  <c r="B414" i="94"/>
  <c r="B467" i="94"/>
  <c r="B440" i="94"/>
  <c r="B413" i="94"/>
  <c r="B466" i="94"/>
  <c r="B439" i="94"/>
  <c r="B412" i="94"/>
  <c r="B465" i="94"/>
  <c r="B438" i="94"/>
  <c r="B411" i="94"/>
  <c r="B464" i="94"/>
  <c r="B437" i="94"/>
  <c r="B410" i="94"/>
  <c r="B463" i="94"/>
  <c r="B436" i="94"/>
  <c r="B409" i="94"/>
  <c r="B462" i="94"/>
  <c r="B435" i="94"/>
  <c r="B408" i="94"/>
  <c r="B461" i="94"/>
  <c r="B434" i="94"/>
  <c r="B407" i="94"/>
  <c r="B460" i="94"/>
  <c r="B433" i="94"/>
  <c r="B406" i="94"/>
  <c r="B459" i="94"/>
  <c r="B432" i="94"/>
  <c r="B405" i="94"/>
  <c r="B458" i="94"/>
  <c r="B431" i="94"/>
  <c r="B404" i="94"/>
  <c r="B457" i="94"/>
  <c r="B430" i="94"/>
  <c r="B403" i="94"/>
  <c r="B2" i="88"/>
  <c r="Q1" i="88" s="1"/>
  <c r="B1" i="88"/>
  <c r="B561" i="94"/>
  <c r="B560" i="94"/>
  <c r="B559" i="94"/>
  <c r="B558" i="94"/>
  <c r="B535" i="94"/>
  <c r="B508" i="94"/>
  <c r="B557" i="94"/>
  <c r="B534" i="94"/>
  <c r="B507" i="94"/>
  <c r="B556" i="94"/>
  <c r="B533" i="94"/>
  <c r="B506" i="94"/>
  <c r="B555" i="94"/>
  <c r="B532" i="94"/>
  <c r="B505" i="94"/>
  <c r="B554" i="94"/>
  <c r="B531" i="94"/>
  <c r="B504" i="94"/>
  <c r="B530" i="94"/>
  <c r="B503" i="94"/>
  <c r="B529" i="94"/>
  <c r="B502" i="94"/>
  <c r="B528" i="94"/>
  <c r="B501" i="94"/>
  <c r="B527" i="94"/>
  <c r="B500" i="94"/>
  <c r="B526" i="94"/>
  <c r="B499" i="94"/>
  <c r="B552" i="94"/>
  <c r="B525" i="94"/>
  <c r="B498" i="94"/>
  <c r="B551" i="94"/>
  <c r="B524" i="94"/>
  <c r="B497" i="94"/>
  <c r="B550" i="94"/>
  <c r="B523" i="94"/>
  <c r="B496" i="94"/>
  <c r="B549" i="94"/>
  <c r="B522" i="94"/>
  <c r="B495" i="94"/>
  <c r="B548" i="94"/>
  <c r="B521" i="94"/>
  <c r="B494" i="94"/>
  <c r="B547" i="94"/>
  <c r="B520" i="94"/>
  <c r="B493" i="94"/>
  <c r="B546" i="94"/>
  <c r="B519" i="94"/>
  <c r="B492" i="94"/>
  <c r="B545" i="94"/>
  <c r="B518" i="94"/>
  <c r="B491" i="94"/>
  <c r="B544" i="94"/>
  <c r="B517" i="94"/>
  <c r="B490" i="94"/>
  <c r="B543" i="94"/>
  <c r="B516" i="94"/>
  <c r="B489" i="94"/>
  <c r="B542" i="94"/>
  <c r="B515" i="94"/>
  <c r="B488" i="94"/>
  <c r="B541" i="94"/>
  <c r="B514" i="94"/>
  <c r="B487" i="94"/>
  <c r="B540" i="94"/>
  <c r="B513" i="94"/>
  <c r="B486" i="94"/>
  <c r="B539" i="94"/>
  <c r="B512" i="94"/>
  <c r="B485" i="94"/>
  <c r="B538" i="94"/>
  <c r="B511" i="94"/>
  <c r="B484" i="94"/>
  <c r="B537" i="94"/>
  <c r="B510" i="94"/>
  <c r="B483" i="94"/>
  <c r="B37" i="87"/>
  <c r="Q36" i="87" s="1"/>
  <c r="B36" i="87"/>
  <c r="B640" i="94"/>
  <c r="B639" i="94"/>
  <c r="B638" i="94"/>
  <c r="B637" i="94"/>
  <c r="B614" i="94"/>
  <c r="B587" i="94"/>
  <c r="B636" i="94"/>
  <c r="B613" i="94"/>
  <c r="B586" i="94"/>
  <c r="B635" i="94"/>
  <c r="B612" i="94"/>
  <c r="B585" i="94"/>
  <c r="B634" i="94"/>
  <c r="B611" i="94"/>
  <c r="B584" i="94"/>
  <c r="B633" i="94"/>
  <c r="B610" i="94"/>
  <c r="B583" i="94"/>
  <c r="B609" i="94"/>
  <c r="B582" i="94"/>
  <c r="B608" i="94"/>
  <c r="B581" i="94"/>
  <c r="B607" i="94"/>
  <c r="B580" i="94"/>
  <c r="B606" i="94"/>
  <c r="B579" i="94"/>
  <c r="B605" i="94"/>
  <c r="B578" i="94"/>
  <c r="B631" i="94"/>
  <c r="B604" i="94"/>
  <c r="B577" i="94"/>
  <c r="B630" i="94"/>
  <c r="B603" i="94"/>
  <c r="B576" i="94"/>
  <c r="B629" i="94"/>
  <c r="B602" i="94"/>
  <c r="B575" i="94"/>
  <c r="B628" i="94"/>
  <c r="B601" i="94"/>
  <c r="B574" i="94"/>
  <c r="B627" i="94"/>
  <c r="B600" i="94"/>
  <c r="B573" i="94"/>
  <c r="B626" i="94"/>
  <c r="B599" i="94"/>
  <c r="B572" i="94"/>
  <c r="B625" i="94"/>
  <c r="B598" i="94"/>
  <c r="B571" i="94"/>
  <c r="B624" i="94"/>
  <c r="B597" i="94"/>
  <c r="B570" i="94"/>
  <c r="B623" i="94"/>
  <c r="B596" i="94"/>
  <c r="B569" i="94"/>
  <c r="B622" i="94"/>
  <c r="B595" i="94"/>
  <c r="B568" i="94"/>
  <c r="B621" i="94"/>
  <c r="B594" i="94"/>
  <c r="B567" i="94"/>
  <c r="B620" i="94"/>
  <c r="B593" i="94"/>
  <c r="B566" i="94"/>
  <c r="B619" i="94"/>
  <c r="B592" i="94"/>
  <c r="B565" i="94"/>
  <c r="B618" i="94"/>
  <c r="B591" i="94"/>
  <c r="B564" i="94"/>
  <c r="B617" i="94"/>
  <c r="B590" i="94"/>
  <c r="B563" i="94"/>
  <c r="B616" i="94"/>
  <c r="B589" i="94"/>
  <c r="B562" i="94"/>
  <c r="B2" i="87"/>
  <c r="Q1" i="87" s="1"/>
  <c r="B1" i="87"/>
  <c r="B720" i="94"/>
  <c r="B719" i="94"/>
  <c r="B718" i="94"/>
  <c r="B717" i="94"/>
  <c r="B694" i="94"/>
  <c r="B667" i="94"/>
  <c r="B716" i="94"/>
  <c r="B693" i="94"/>
  <c r="B666" i="94"/>
  <c r="B715" i="94"/>
  <c r="B692" i="94"/>
  <c r="B665" i="94"/>
  <c r="B714" i="94"/>
  <c r="B691" i="94"/>
  <c r="B664" i="94"/>
  <c r="B713" i="94"/>
  <c r="B690" i="94"/>
  <c r="B663" i="94"/>
  <c r="B689" i="94"/>
  <c r="B662" i="94"/>
  <c r="B688" i="94"/>
  <c r="B661" i="94"/>
  <c r="B687" i="94"/>
  <c r="B660" i="94"/>
  <c r="B686" i="94"/>
  <c r="B659" i="94"/>
  <c r="B685" i="94"/>
  <c r="B658" i="94"/>
  <c r="B711" i="94"/>
  <c r="B684" i="94"/>
  <c r="B657" i="94"/>
  <c r="B710" i="94"/>
  <c r="B683" i="94"/>
  <c r="B656" i="94"/>
  <c r="B709" i="94"/>
  <c r="B682" i="94"/>
  <c r="B655" i="94"/>
  <c r="B708" i="94"/>
  <c r="B681" i="94"/>
  <c r="B654" i="94"/>
  <c r="B707" i="94"/>
  <c r="B680" i="94"/>
  <c r="B653" i="94"/>
  <c r="B706" i="94"/>
  <c r="B679" i="94"/>
  <c r="B652" i="94"/>
  <c r="B705" i="94"/>
  <c r="B678" i="94"/>
  <c r="B651" i="94"/>
  <c r="B704" i="94"/>
  <c r="B677" i="94"/>
  <c r="B650" i="94"/>
  <c r="B703" i="94"/>
  <c r="B676" i="94"/>
  <c r="B649" i="94"/>
  <c r="B702" i="94"/>
  <c r="B675" i="94"/>
  <c r="B648" i="94"/>
  <c r="B701" i="94"/>
  <c r="B674" i="94"/>
  <c r="B647" i="94"/>
  <c r="B700" i="94"/>
  <c r="B673" i="94"/>
  <c r="B646" i="94"/>
  <c r="B699" i="94"/>
  <c r="B672" i="94"/>
  <c r="B645" i="94"/>
  <c r="B698" i="94"/>
  <c r="B671" i="94"/>
  <c r="B644" i="94"/>
  <c r="B697" i="94"/>
  <c r="B670" i="94"/>
  <c r="B643" i="94"/>
  <c r="B696" i="94"/>
  <c r="B669" i="94"/>
  <c r="B642" i="94"/>
  <c r="B37" i="86"/>
  <c r="Q36" i="86" s="1"/>
  <c r="B36" i="86"/>
  <c r="B799" i="94"/>
  <c r="B798" i="94"/>
  <c r="B797" i="94"/>
  <c r="B796" i="94"/>
  <c r="B773" i="94"/>
  <c r="B746" i="94"/>
  <c r="B795" i="94"/>
  <c r="B772" i="94"/>
  <c r="B745" i="94"/>
  <c r="B794" i="94"/>
  <c r="B771" i="94"/>
  <c r="B744" i="94"/>
  <c r="B793" i="94"/>
  <c r="B770" i="94"/>
  <c r="B743" i="94"/>
  <c r="B792" i="94"/>
  <c r="B769" i="94"/>
  <c r="B742" i="94"/>
  <c r="B768" i="94"/>
  <c r="B741" i="94"/>
  <c r="B767" i="94"/>
  <c r="B740" i="94"/>
  <c r="B766" i="94"/>
  <c r="B739" i="94"/>
  <c r="B765" i="94"/>
  <c r="B738" i="94"/>
  <c r="B764" i="94"/>
  <c r="B737" i="94"/>
  <c r="B790" i="94"/>
  <c r="B763" i="94"/>
  <c r="B736" i="94"/>
  <c r="B789" i="94"/>
  <c r="B762" i="94"/>
  <c r="B735" i="94"/>
  <c r="B788" i="94"/>
  <c r="B761" i="94"/>
  <c r="B734" i="94"/>
  <c r="B787" i="94"/>
  <c r="B760" i="94"/>
  <c r="B733" i="94"/>
  <c r="B786" i="94"/>
  <c r="B759" i="94"/>
  <c r="B732" i="94"/>
  <c r="B785" i="94"/>
  <c r="B758" i="94"/>
  <c r="B731" i="94"/>
  <c r="B784" i="94"/>
  <c r="B757" i="94"/>
  <c r="B730" i="94"/>
  <c r="B783" i="94"/>
  <c r="B756" i="94"/>
  <c r="B729" i="94"/>
  <c r="B782" i="94"/>
  <c r="B755" i="94"/>
  <c r="B728" i="94"/>
  <c r="B781" i="94"/>
  <c r="B754" i="94"/>
  <c r="B727" i="94"/>
  <c r="B780" i="94"/>
  <c r="B753" i="94"/>
  <c r="B726" i="94"/>
  <c r="B779" i="94"/>
  <c r="B752" i="94"/>
  <c r="B725" i="94"/>
  <c r="B778" i="94"/>
  <c r="B751" i="94"/>
  <c r="B724" i="94"/>
  <c r="B777" i="94"/>
  <c r="B750" i="94"/>
  <c r="B723" i="94"/>
  <c r="B776" i="94"/>
  <c r="B749" i="94"/>
  <c r="B722" i="94"/>
  <c r="B775" i="94"/>
  <c r="B748" i="94"/>
  <c r="B721" i="94"/>
  <c r="B2" i="86"/>
  <c r="Q1" i="86" s="1"/>
  <c r="B1" i="86"/>
  <c r="B879" i="94"/>
  <c r="B878" i="94"/>
  <c r="B877" i="94"/>
  <c r="B876" i="94"/>
  <c r="B853" i="94"/>
  <c r="B826" i="94"/>
  <c r="B875" i="94"/>
  <c r="B852" i="94"/>
  <c r="B825" i="94"/>
  <c r="B874" i="94"/>
  <c r="B851" i="94"/>
  <c r="B824" i="94"/>
  <c r="B873" i="94"/>
  <c r="B850" i="94"/>
  <c r="B823" i="94"/>
  <c r="B872" i="94"/>
  <c r="B849" i="94"/>
  <c r="B822" i="94"/>
  <c r="B848" i="94"/>
  <c r="B821" i="94"/>
  <c r="B847" i="94"/>
  <c r="B820" i="94"/>
  <c r="B846" i="94"/>
  <c r="B819" i="94"/>
  <c r="B845" i="94"/>
  <c r="B818" i="94"/>
  <c r="B844" i="94"/>
  <c r="B817" i="94"/>
  <c r="B870" i="94"/>
  <c r="B843" i="94"/>
  <c r="B816" i="94"/>
  <c r="B869" i="94"/>
  <c r="B842" i="94"/>
  <c r="B815" i="94"/>
  <c r="B868" i="94"/>
  <c r="B841" i="94"/>
  <c r="B814" i="94"/>
  <c r="B867" i="94"/>
  <c r="B840" i="94"/>
  <c r="B813" i="94"/>
  <c r="B866" i="94"/>
  <c r="B839" i="94"/>
  <c r="B812" i="94"/>
  <c r="B865" i="94"/>
  <c r="B838" i="94"/>
  <c r="B811" i="94"/>
  <c r="B864" i="94"/>
  <c r="B837" i="94"/>
  <c r="B810" i="94"/>
  <c r="B863" i="94"/>
  <c r="B836" i="94"/>
  <c r="B809" i="94"/>
  <c r="B862" i="94"/>
  <c r="B835" i="94"/>
  <c r="B808" i="94"/>
  <c r="B861" i="94"/>
  <c r="B834" i="94"/>
  <c r="B807" i="94"/>
  <c r="B860" i="94"/>
  <c r="B833" i="94"/>
  <c r="B806" i="94"/>
  <c r="B859" i="94"/>
  <c r="B832" i="94"/>
  <c r="B805" i="94"/>
  <c r="B858" i="94"/>
  <c r="B831" i="94"/>
  <c r="B804" i="94"/>
  <c r="B857" i="94"/>
  <c r="B830" i="94"/>
  <c r="B803" i="94"/>
  <c r="B856" i="94"/>
  <c r="B829" i="94"/>
  <c r="B802" i="94"/>
  <c r="B855" i="94"/>
  <c r="B828" i="94"/>
  <c r="B801" i="94"/>
  <c r="B37" i="85"/>
  <c r="Q36" i="85" s="1"/>
  <c r="B36" i="85"/>
  <c r="B958" i="94"/>
  <c r="B957" i="94"/>
  <c r="B956" i="94"/>
  <c r="B955" i="94"/>
  <c r="B932" i="94"/>
  <c r="B905" i="94"/>
  <c r="B954" i="94"/>
  <c r="B931" i="94"/>
  <c r="B904" i="94"/>
  <c r="B953" i="94"/>
  <c r="B930" i="94"/>
  <c r="B903" i="94"/>
  <c r="B952" i="94"/>
  <c r="B929" i="94"/>
  <c r="B902" i="94"/>
  <c r="B951" i="94"/>
  <c r="B928" i="94"/>
  <c r="B901" i="94"/>
  <c r="B927" i="94"/>
  <c r="B900" i="94"/>
  <c r="B926" i="94"/>
  <c r="B899" i="94"/>
  <c r="B925" i="94"/>
  <c r="B898" i="94"/>
  <c r="B924" i="94"/>
  <c r="B897" i="94"/>
  <c r="B923" i="94"/>
  <c r="B896" i="94"/>
  <c r="B949" i="94"/>
  <c r="B922" i="94"/>
  <c r="B895" i="94"/>
  <c r="B948" i="94"/>
  <c r="B921" i="94"/>
  <c r="B894" i="94"/>
  <c r="B947" i="94"/>
  <c r="B920" i="94"/>
  <c r="B893" i="94"/>
  <c r="B946" i="94"/>
  <c r="B919" i="94"/>
  <c r="B892" i="94"/>
  <c r="B945" i="94"/>
  <c r="B918" i="94"/>
  <c r="B891" i="94"/>
  <c r="B944" i="94"/>
  <c r="B917" i="94"/>
  <c r="B890" i="94"/>
  <c r="B943" i="94"/>
  <c r="B916" i="94"/>
  <c r="B889" i="94"/>
  <c r="B942" i="94"/>
  <c r="B915" i="94"/>
  <c r="B888" i="94"/>
  <c r="B941" i="94"/>
  <c r="B914" i="94"/>
  <c r="B887" i="94"/>
  <c r="B940" i="94"/>
  <c r="B913" i="94"/>
  <c r="B886" i="94"/>
  <c r="B939" i="94"/>
  <c r="B912" i="94"/>
  <c r="B885" i="94"/>
  <c r="B938" i="94"/>
  <c r="B911" i="94"/>
  <c r="B884" i="94"/>
  <c r="B937" i="94"/>
  <c r="B910" i="94"/>
  <c r="B883" i="94"/>
  <c r="B936" i="94"/>
  <c r="B909" i="94"/>
  <c r="B882" i="94"/>
  <c r="B935" i="94"/>
  <c r="B908" i="94"/>
  <c r="B881" i="94"/>
  <c r="B934" i="94"/>
  <c r="B907" i="94"/>
  <c r="B880" i="94"/>
  <c r="B2" i="85"/>
  <c r="Q1" i="85" s="1"/>
  <c r="B1" i="85"/>
  <c r="B1038" i="94"/>
  <c r="B1037" i="94"/>
  <c r="B1036" i="94"/>
  <c r="B1035" i="94"/>
  <c r="B1012" i="94"/>
  <c r="B985" i="94"/>
  <c r="B1034" i="94"/>
  <c r="B1011" i="94"/>
  <c r="B984" i="94"/>
  <c r="B1033" i="94"/>
  <c r="B1010" i="94"/>
  <c r="B983" i="94"/>
  <c r="B1032" i="94"/>
  <c r="B1009" i="94"/>
  <c r="B982" i="94"/>
  <c r="B1031" i="94"/>
  <c r="B1008" i="94"/>
  <c r="B981" i="94"/>
  <c r="B1007" i="94"/>
  <c r="B980" i="94"/>
  <c r="B1006" i="94"/>
  <c r="B979" i="94"/>
  <c r="B1005" i="94"/>
  <c r="B978" i="94"/>
  <c r="B1004" i="94"/>
  <c r="B977" i="94"/>
  <c r="B1003" i="94"/>
  <c r="B976" i="94"/>
  <c r="B1029" i="94"/>
  <c r="B1002" i="94"/>
  <c r="B975" i="94"/>
  <c r="B1028" i="94"/>
  <c r="B1001" i="94"/>
  <c r="B974" i="94"/>
  <c r="B1027" i="94"/>
  <c r="B1000" i="94"/>
  <c r="B973" i="94"/>
  <c r="B1026" i="94"/>
  <c r="B999" i="94"/>
  <c r="B972" i="94"/>
  <c r="B1025" i="94"/>
  <c r="B998" i="94"/>
  <c r="B971" i="94"/>
  <c r="B1024" i="94"/>
  <c r="B997" i="94"/>
  <c r="B970" i="94"/>
  <c r="B1023" i="94"/>
  <c r="B996" i="94"/>
  <c r="B969" i="94"/>
  <c r="B1022" i="94"/>
  <c r="B995" i="94"/>
  <c r="B968" i="94"/>
  <c r="B1021" i="94"/>
  <c r="B994" i="94"/>
  <c r="B967" i="94"/>
  <c r="B1020" i="94"/>
  <c r="B993" i="94"/>
  <c r="B966" i="94"/>
  <c r="B1019" i="94"/>
  <c r="B992" i="94"/>
  <c r="B965" i="94"/>
  <c r="B1018" i="94"/>
  <c r="B991" i="94"/>
  <c r="B964" i="94"/>
  <c r="B1017" i="94"/>
  <c r="B990" i="94"/>
  <c r="B963" i="94"/>
  <c r="B1016" i="94"/>
  <c r="B989" i="94"/>
  <c r="B962" i="94"/>
  <c r="B1015" i="94"/>
  <c r="B988" i="94"/>
  <c r="B961" i="94"/>
  <c r="B1014" i="94"/>
  <c r="B987" i="94"/>
  <c r="B960" i="94"/>
  <c r="B37" i="84"/>
  <c r="Q36" i="84" s="1"/>
  <c r="B36" i="84"/>
  <c r="B1117" i="94"/>
  <c r="B1116" i="94"/>
  <c r="B1115" i="94"/>
  <c r="B1114" i="94"/>
  <c r="B1091" i="94"/>
  <c r="B1064" i="94"/>
  <c r="B1113" i="94"/>
  <c r="B1090" i="94"/>
  <c r="B1063" i="94"/>
  <c r="B1112" i="94"/>
  <c r="B1089" i="94"/>
  <c r="B1062" i="94"/>
  <c r="B1111" i="94"/>
  <c r="B1088" i="94"/>
  <c r="B1061" i="94"/>
  <c r="B1110" i="94"/>
  <c r="B1087" i="94"/>
  <c r="B1060" i="94"/>
  <c r="B1086" i="94"/>
  <c r="B1059" i="94"/>
  <c r="B1085" i="94"/>
  <c r="B1058" i="94"/>
  <c r="B1084" i="94"/>
  <c r="B1057" i="94"/>
  <c r="B1083" i="94"/>
  <c r="B1056" i="94"/>
  <c r="B1082" i="94"/>
  <c r="B1055" i="94"/>
  <c r="B1108" i="94"/>
  <c r="B1081" i="94"/>
  <c r="B1054" i="94"/>
  <c r="B1107" i="94"/>
  <c r="B1080" i="94"/>
  <c r="B1053" i="94"/>
  <c r="B1106" i="94"/>
  <c r="B1079" i="94"/>
  <c r="B1052" i="94"/>
  <c r="B1105" i="94"/>
  <c r="B1078" i="94"/>
  <c r="B1051" i="94"/>
  <c r="B1104" i="94"/>
  <c r="B1077" i="94"/>
  <c r="B1050" i="94"/>
  <c r="B1103" i="94"/>
  <c r="B1076" i="94"/>
  <c r="B1049" i="94"/>
  <c r="B1102" i="94"/>
  <c r="B1075" i="94"/>
  <c r="B1048" i="94"/>
  <c r="B1101" i="94"/>
  <c r="B1074" i="94"/>
  <c r="B1047" i="94"/>
  <c r="B1100" i="94"/>
  <c r="B1073" i="94"/>
  <c r="B1046" i="94"/>
  <c r="B1099" i="94"/>
  <c r="B1072" i="94"/>
  <c r="B1045" i="94"/>
  <c r="B1098" i="94"/>
  <c r="B1071" i="94"/>
  <c r="B1044" i="94"/>
  <c r="B1097" i="94"/>
  <c r="B1070" i="94"/>
  <c r="B1043" i="94"/>
  <c r="B1096" i="94"/>
  <c r="B1069" i="94"/>
  <c r="B1042" i="94"/>
  <c r="B1095" i="94"/>
  <c r="B1068" i="94"/>
  <c r="B1041" i="94"/>
  <c r="B1094" i="94"/>
  <c r="B1067" i="94"/>
  <c r="B1040" i="94"/>
  <c r="B1093" i="94"/>
  <c r="B1066" i="94"/>
  <c r="B1039" i="94"/>
  <c r="B2" i="84"/>
  <c r="Q1" i="84" s="1"/>
  <c r="B1" i="84"/>
  <c r="B1197" i="94"/>
  <c r="B1196" i="94"/>
  <c r="B1195" i="94"/>
  <c r="B1194" i="94"/>
  <c r="B1171" i="94"/>
  <c r="B1144" i="94"/>
  <c r="B1193" i="94"/>
  <c r="B1170" i="94"/>
  <c r="B1143" i="94"/>
  <c r="B1192" i="94"/>
  <c r="B1169" i="94"/>
  <c r="B1142" i="94"/>
  <c r="B1191" i="94"/>
  <c r="B1168" i="94"/>
  <c r="B1141" i="94"/>
  <c r="B1190" i="94"/>
  <c r="B1167" i="94"/>
  <c r="B1140" i="94"/>
  <c r="B1166" i="94"/>
  <c r="B1139" i="94"/>
  <c r="B1165" i="94"/>
  <c r="B1138" i="94"/>
  <c r="B1164" i="94"/>
  <c r="B1137" i="94"/>
  <c r="B1163" i="94"/>
  <c r="B1136" i="94"/>
  <c r="B1162" i="94"/>
  <c r="B1135" i="94"/>
  <c r="B1188" i="94"/>
  <c r="B1161" i="94"/>
  <c r="B1134" i="94"/>
  <c r="B1187" i="94"/>
  <c r="B1160" i="94"/>
  <c r="B1133" i="94"/>
  <c r="B1186" i="94"/>
  <c r="B1159" i="94"/>
  <c r="B1132" i="94"/>
  <c r="B1185" i="94"/>
  <c r="B1158" i="94"/>
  <c r="B1131" i="94"/>
  <c r="B1184" i="94"/>
  <c r="B1157" i="94"/>
  <c r="B1130" i="94"/>
  <c r="B1183" i="94"/>
  <c r="B1156" i="94"/>
  <c r="B1129" i="94"/>
  <c r="B1182" i="94"/>
  <c r="B1155" i="94"/>
  <c r="B1128" i="94"/>
  <c r="B1181" i="94"/>
  <c r="B1154" i="94"/>
  <c r="B1127" i="94"/>
  <c r="B1180" i="94"/>
  <c r="B1153" i="94"/>
  <c r="B1126" i="94"/>
  <c r="B1179" i="94"/>
  <c r="B1152" i="94"/>
  <c r="B1125" i="94"/>
  <c r="B1178" i="94"/>
  <c r="B1151" i="94"/>
  <c r="B1124" i="94"/>
  <c r="B1177" i="94"/>
  <c r="B1150" i="94"/>
  <c r="B1123" i="94"/>
  <c r="B1176" i="94"/>
  <c r="B1149" i="94"/>
  <c r="B1122" i="94"/>
  <c r="B1175" i="94"/>
  <c r="B1148" i="94"/>
  <c r="B1121" i="94"/>
  <c r="B1174" i="94"/>
  <c r="B1147" i="94"/>
  <c r="B1120" i="94"/>
  <c r="B1173" i="94"/>
  <c r="B1146" i="94"/>
  <c r="B1119" i="94"/>
  <c r="B37" i="83"/>
  <c r="Q36" i="83" s="1"/>
  <c r="B36" i="83"/>
  <c r="B1276" i="94"/>
  <c r="B1275" i="94"/>
  <c r="B1274" i="94"/>
  <c r="B1273" i="94"/>
  <c r="B1250" i="94"/>
  <c r="B1223" i="94"/>
  <c r="B1272" i="94"/>
  <c r="B1249" i="94"/>
  <c r="B1222" i="94"/>
  <c r="B1271" i="94"/>
  <c r="B1248" i="94"/>
  <c r="B1221" i="94"/>
  <c r="B1270" i="94"/>
  <c r="B1247" i="94"/>
  <c r="B1220" i="94"/>
  <c r="B1269" i="94"/>
  <c r="B1246" i="94"/>
  <c r="B1219" i="94"/>
  <c r="B1245" i="94"/>
  <c r="B1218" i="94"/>
  <c r="B1244" i="94"/>
  <c r="B1217" i="94"/>
  <c r="B1243" i="94"/>
  <c r="B1216" i="94"/>
  <c r="B1242" i="94"/>
  <c r="B1215" i="94"/>
  <c r="B1241" i="94"/>
  <c r="B1214" i="94"/>
  <c r="B1267" i="94"/>
  <c r="B1240" i="94"/>
  <c r="B1213" i="94"/>
  <c r="B1266" i="94"/>
  <c r="B1239" i="94"/>
  <c r="B1212" i="94"/>
  <c r="B1265" i="94"/>
  <c r="B1238" i="94"/>
  <c r="B1211" i="94"/>
  <c r="B1264" i="94"/>
  <c r="B1237" i="94"/>
  <c r="B1210" i="94"/>
  <c r="B1263" i="94"/>
  <c r="B1236" i="94"/>
  <c r="B1209" i="94"/>
  <c r="B1262" i="94"/>
  <c r="B1235" i="94"/>
  <c r="B1208" i="94"/>
  <c r="B1261" i="94"/>
  <c r="B1234" i="94"/>
  <c r="B1207" i="94"/>
  <c r="B1260" i="94"/>
  <c r="B1233" i="94"/>
  <c r="B1206" i="94"/>
  <c r="B1259" i="94"/>
  <c r="B1232" i="94"/>
  <c r="B1205" i="94"/>
  <c r="B1258" i="94"/>
  <c r="B1231" i="94"/>
  <c r="B1204" i="94"/>
  <c r="B1257" i="94"/>
  <c r="B1230" i="94"/>
  <c r="B1203" i="94"/>
  <c r="B1256" i="94"/>
  <c r="B1229" i="94"/>
  <c r="B1202" i="94"/>
  <c r="B1255" i="94"/>
  <c r="B1228" i="94"/>
  <c r="B1201" i="94"/>
  <c r="B1254" i="94"/>
  <c r="B1227" i="94"/>
  <c r="B1200" i="94"/>
  <c r="B1253" i="94"/>
  <c r="B1226" i="94"/>
  <c r="B1199" i="94"/>
  <c r="B1252" i="94"/>
  <c r="B1225" i="94"/>
  <c r="B1198" i="94"/>
  <c r="B2" i="83"/>
  <c r="Q1" i="83" s="1"/>
  <c r="B1" i="83"/>
  <c r="B37" i="82"/>
  <c r="Q36" i="82" s="1"/>
  <c r="B36" i="82"/>
  <c r="U86" i="90"/>
  <c r="B2" i="82"/>
  <c r="Q1" i="82" s="1"/>
  <c r="B1" i="82"/>
  <c r="B36" i="80"/>
  <c r="B37" i="80"/>
  <c r="Q36" i="80" s="1"/>
  <c r="B6" i="94"/>
  <c r="B33" i="94"/>
  <c r="B60" i="94"/>
  <c r="B7" i="94"/>
  <c r="B34" i="94"/>
  <c r="B61" i="94"/>
  <c r="B8" i="94"/>
  <c r="B35" i="94"/>
  <c r="B62" i="94"/>
  <c r="B9" i="94"/>
  <c r="B36" i="94"/>
  <c r="B63" i="94"/>
  <c r="B10" i="94"/>
  <c r="B37" i="94"/>
  <c r="B64" i="94"/>
  <c r="B11" i="94"/>
  <c r="B38" i="94"/>
  <c r="B65" i="94"/>
  <c r="B12" i="94"/>
  <c r="B39" i="94"/>
  <c r="B66" i="94"/>
  <c r="B13" i="94"/>
  <c r="B40" i="94"/>
  <c r="B67" i="94"/>
  <c r="B14" i="94"/>
  <c r="B41" i="94"/>
  <c r="B68" i="94"/>
  <c r="B15" i="94"/>
  <c r="B42" i="94"/>
  <c r="B69" i="94"/>
  <c r="B16" i="94"/>
  <c r="B43" i="94"/>
  <c r="B70" i="94"/>
  <c r="B17" i="94"/>
  <c r="B44" i="94"/>
  <c r="B71" i="94"/>
  <c r="B18" i="94"/>
  <c r="B45" i="94"/>
  <c r="B72" i="94"/>
  <c r="B19" i="94"/>
  <c r="B46" i="94"/>
  <c r="B73" i="94"/>
  <c r="B20" i="94"/>
  <c r="B47" i="94"/>
  <c r="B74" i="94"/>
  <c r="B21" i="94"/>
  <c r="B48" i="94"/>
  <c r="B75" i="94"/>
  <c r="B22" i="94"/>
  <c r="B49" i="94"/>
  <c r="B23" i="94"/>
  <c r="B50" i="94"/>
  <c r="B24" i="94"/>
  <c r="B51" i="94"/>
  <c r="B25" i="94"/>
  <c r="B52" i="94"/>
  <c r="B26" i="94"/>
  <c r="B53" i="94"/>
  <c r="B27" i="94"/>
  <c r="B54" i="94"/>
  <c r="B77" i="94"/>
  <c r="B28" i="94"/>
  <c r="B55" i="94"/>
  <c r="B78" i="94"/>
  <c r="B29" i="94"/>
  <c r="B56" i="94"/>
  <c r="B79" i="94"/>
  <c r="B30" i="94"/>
  <c r="B57" i="94"/>
  <c r="B80" i="94"/>
  <c r="B31" i="94"/>
  <c r="B58" i="94"/>
  <c r="B81" i="94"/>
  <c r="B82" i="94"/>
  <c r="B83" i="94"/>
  <c r="B84" i="94"/>
  <c r="T74" i="90"/>
  <c r="T76" i="90"/>
  <c r="U74" i="90"/>
  <c r="U76" i="90"/>
  <c r="W76" i="90"/>
  <c r="V76" i="90"/>
  <c r="W74" i="90"/>
  <c r="V74" i="90"/>
  <c r="W88" i="90"/>
  <c r="T88" i="90"/>
  <c r="X88" i="90" s="1"/>
  <c r="B163" i="94"/>
  <c r="B162" i="94"/>
  <c r="B161" i="94"/>
  <c r="B160" i="94"/>
  <c r="B137" i="94"/>
  <c r="B159" i="94"/>
  <c r="B136" i="94"/>
  <c r="B158" i="94"/>
  <c r="B135" i="94"/>
  <c r="B157" i="94"/>
  <c r="B134" i="94"/>
  <c r="B156" i="94"/>
  <c r="B133" i="94"/>
  <c r="B132" i="94"/>
  <c r="B131" i="94"/>
  <c r="B130" i="94"/>
  <c r="B129" i="94"/>
  <c r="B128" i="94"/>
  <c r="B154" i="94"/>
  <c r="B127" i="94"/>
  <c r="B153" i="94"/>
  <c r="B126" i="94"/>
  <c r="B152" i="94"/>
  <c r="B125" i="94"/>
  <c r="B151" i="94"/>
  <c r="B124" i="94"/>
  <c r="B150" i="94"/>
  <c r="B123" i="94"/>
  <c r="B149" i="94"/>
  <c r="B122" i="94"/>
  <c r="B148" i="94"/>
  <c r="B121" i="94"/>
  <c r="B147" i="94"/>
  <c r="B120" i="94"/>
  <c r="B146" i="94"/>
  <c r="B119" i="94"/>
  <c r="B145" i="94"/>
  <c r="B118" i="94"/>
  <c r="B144" i="94"/>
  <c r="B117" i="94"/>
  <c r="B143" i="94"/>
  <c r="B116" i="94"/>
  <c r="B142" i="94"/>
  <c r="B115" i="94"/>
  <c r="B141" i="94"/>
  <c r="B114" i="94"/>
  <c r="B140" i="94"/>
  <c r="B113" i="94"/>
  <c r="B139" i="94"/>
  <c r="B112" i="94"/>
  <c r="K879" i="94"/>
  <c r="K711" i="94"/>
  <c r="K799" i="94"/>
  <c r="K552" i="94"/>
  <c r="K561" i="94"/>
  <c r="K455" i="94"/>
  <c r="K84" i="94"/>
  <c r="K1171" i="94"/>
  <c r="AU86" i="90" a="1"/>
  <c r="AU86" i="90" s="1"/>
  <c r="AL116" i="90" a="1"/>
  <c r="AL116" i="90" s="1"/>
  <c r="BV86" i="90" a="1"/>
  <c r="BV86" i="90" s="1"/>
  <c r="CE26" i="90" a="1"/>
  <c r="CE26" i="90" s="1"/>
  <c r="CS65" i="90" a="1"/>
  <c r="CS65" i="90" s="1"/>
  <c r="BM56" i="90" a="1"/>
  <c r="CQ35" i="90" a="1"/>
  <c r="CQ35" i="90" s="1"/>
  <c r="CQ65" i="90" a="1"/>
  <c r="CQ65" i="90"/>
  <c r="X47" i="90"/>
  <c r="H318" i="91" s="1"/>
  <c r="BD26" i="90" a="1"/>
  <c r="BD26" i="90" s="1"/>
  <c r="CR65" i="90" a="1"/>
  <c r="CR65" i="90"/>
  <c r="H317" i="93"/>
  <c r="K720" i="94"/>
  <c r="K667" i="94"/>
  <c r="K694" i="94"/>
  <c r="K746" i="94"/>
  <c r="K773" i="94"/>
  <c r="K587" i="94"/>
  <c r="K614" i="94"/>
  <c r="K1108" i="94"/>
  <c r="K1117" i="94"/>
  <c r="K1064" i="94"/>
  <c r="K1012" i="94"/>
  <c r="K1029" i="94"/>
  <c r="K1038" i="94"/>
  <c r="K985" i="94"/>
  <c r="K631" i="94"/>
  <c r="K640" i="94"/>
  <c r="K826" i="94"/>
  <c r="K853" i="94"/>
  <c r="K870" i="94"/>
  <c r="X49" i="90"/>
  <c r="K932" i="94"/>
  <c r="K949" i="94"/>
  <c r="K958" i="94"/>
  <c r="K163" i="94"/>
  <c r="K75" i="94"/>
  <c r="K31" i="94"/>
  <c r="K58" i="94"/>
  <c r="K1267" i="94"/>
  <c r="K1276" i="94"/>
  <c r="K1223" i="94"/>
  <c r="K1250" i="94"/>
  <c r="K1188" i="94"/>
  <c r="K1197" i="94"/>
  <c r="K1144" i="94"/>
  <c r="K1347" i="94"/>
  <c r="B1305" i="94"/>
  <c r="K1330" i="94"/>
  <c r="B1278" i="94"/>
  <c r="K1303" i="94"/>
  <c r="B1349" i="94"/>
  <c r="K1356" i="94"/>
  <c r="B1332" i="94"/>
  <c r="K472" i="94"/>
  <c r="K481" i="94"/>
  <c r="K428" i="94"/>
  <c r="K376" i="94"/>
  <c r="K393" i="94"/>
  <c r="K402" i="94"/>
  <c r="K349" i="94"/>
  <c r="K190" i="94"/>
  <c r="K217" i="94"/>
  <c r="K234" i="94"/>
  <c r="K243" i="94"/>
  <c r="K535" i="94"/>
  <c r="K508" i="94"/>
  <c r="K110" i="94"/>
  <c r="K137" i="94"/>
  <c r="K154" i="94"/>
  <c r="K296" i="94"/>
  <c r="K313" i="94"/>
  <c r="K322" i="94"/>
  <c r="K269" i="94"/>
  <c r="CO65" i="90" a="1"/>
  <c r="CO65" i="90"/>
  <c r="X204" i="90"/>
  <c r="AU26" i="90" a="1"/>
  <c r="AU26" i="90" s="1"/>
  <c r="CN65" i="90" a="1"/>
  <c r="CN65" i="90"/>
  <c r="CP65" i="90" a="1"/>
  <c r="CP65" i="90" s="1"/>
  <c r="X157" i="90"/>
  <c r="H318" i="93" s="1"/>
  <c r="X187" i="90"/>
  <c r="H554" i="93" s="1"/>
  <c r="V88" i="90"/>
  <c r="T86" i="90"/>
  <c r="X86" i="90" s="1"/>
  <c r="CT65" i="90" s="1" a="1"/>
  <c r="CT65" i="90" s="1"/>
  <c r="V86" i="90"/>
  <c r="U88" i="90"/>
  <c r="W86" i="90"/>
  <c r="X207" i="90" l="1"/>
  <c r="X147" i="90"/>
  <c r="BD214" i="90" a="1"/>
  <c r="BC216" i="90" s="1" a="1"/>
  <c r="BC216" i="90" s="1"/>
  <c r="AL230" i="90" a="1"/>
  <c r="AL230" i="90" s="1"/>
  <c r="X205" i="90"/>
  <c r="X177" i="90"/>
  <c r="X145" i="90"/>
  <c r="X55" i="90"/>
  <c r="X20" i="90"/>
  <c r="X192" i="90"/>
  <c r="X38" i="90"/>
  <c r="H317" i="91" s="1"/>
  <c r="X40" i="90"/>
  <c r="K1382" i="94"/>
  <c r="K1426" i="94"/>
  <c r="AL238" i="90" a="1"/>
  <c r="BV238" i="90" a="1"/>
  <c r="BV238" i="90" s="1"/>
  <c r="AU238" i="90" a="1"/>
  <c r="BD238" i="90" a="1"/>
  <c r="BM238" i="90" a="1"/>
  <c r="BM238" i="90" s="1"/>
  <c r="AC148" i="90" a="1"/>
  <c r="CP127" i="90" a="1"/>
  <c r="CP127" i="90" s="1"/>
  <c r="CQ5" i="90" a="1"/>
  <c r="CQ5" i="90" s="1"/>
  <c r="CN5" i="90" a="1"/>
  <c r="CN5" i="90" s="1"/>
  <c r="X26" i="90"/>
  <c r="X28" i="90"/>
  <c r="X53" i="90"/>
  <c r="H315" i="91" s="1"/>
  <c r="X175" i="90"/>
  <c r="H319" i="93" s="1"/>
  <c r="X171" i="90"/>
  <c r="AL214" i="90" a="1"/>
  <c r="X196" i="90"/>
  <c r="H553" i="93" s="1"/>
  <c r="X166" i="90"/>
  <c r="X41" i="90"/>
  <c r="X43" i="90"/>
  <c r="BU184" i="90" a="1"/>
  <c r="BU184" i="90" s="1"/>
  <c r="X162" i="90"/>
  <c r="X160" i="90"/>
  <c r="X132" i="90"/>
  <c r="X130" i="90"/>
  <c r="H100" i="93" s="1"/>
  <c r="AC100" i="90" a="1"/>
  <c r="AB105" i="90" s="1" a="1"/>
  <c r="AB105" i="90" s="1"/>
  <c r="BV100" i="90" a="1"/>
  <c r="BU154" i="90" a="1"/>
  <c r="BU154" i="90" s="1"/>
  <c r="X127" i="90"/>
  <c r="H99" i="93" s="1"/>
  <c r="X37" i="90"/>
  <c r="X35" i="90"/>
  <c r="H316" i="91" s="1"/>
  <c r="X156" i="90"/>
  <c r="X126" i="90"/>
  <c r="T133" i="99"/>
  <c r="T166" i="99" s="1"/>
  <c r="T133" i="98"/>
  <c r="T166" i="98" s="1"/>
  <c r="T793" i="99"/>
  <c r="T826" i="99" s="1"/>
  <c r="T331" i="99"/>
  <c r="T364" i="99" s="1"/>
  <c r="AA199" i="97"/>
  <c r="AA232" i="97" s="1"/>
  <c r="T793" i="98"/>
  <c r="T826" i="98" s="1"/>
  <c r="T595" i="98"/>
  <c r="T628" i="98" s="1"/>
  <c r="T529" i="99"/>
  <c r="T562" i="99" s="1"/>
  <c r="T265" i="99"/>
  <c r="T298" i="99" s="1"/>
  <c r="T67" i="99"/>
  <c r="T100" i="99" s="1"/>
  <c r="T331" i="98"/>
  <c r="T364" i="98" s="1"/>
  <c r="T727" i="99"/>
  <c r="T760" i="99" s="1"/>
  <c r="A1" i="95"/>
  <c r="AA133" i="97"/>
  <c r="AA166" i="97" s="1"/>
  <c r="T529" i="98"/>
  <c r="T562" i="98" s="1"/>
  <c r="T67" i="98"/>
  <c r="T100" i="98" s="1"/>
  <c r="T463" i="99"/>
  <c r="T496" i="99" s="1"/>
  <c r="T199" i="99"/>
  <c r="T232" i="99" s="1"/>
  <c r="T1" i="99"/>
  <c r="T34" i="99" s="1"/>
  <c r="A1" i="96"/>
  <c r="AA331" i="97"/>
  <c r="AA364" i="97" s="1"/>
  <c r="T265" i="98"/>
  <c r="T298" i="98" s="1"/>
  <c r="T661" i="99"/>
  <c r="T694" i="99" s="1"/>
  <c r="AA67" i="97"/>
  <c r="AA100" i="97" s="1"/>
  <c r="T727" i="98"/>
  <c r="T760" i="98" s="1"/>
  <c r="T463" i="98"/>
  <c r="T496" i="98" s="1"/>
  <c r="T199" i="98"/>
  <c r="T232" i="98" s="1"/>
  <c r="T1" i="98"/>
  <c r="T34" i="98" s="1"/>
  <c r="T397" i="99"/>
  <c r="T430" i="99" s="1"/>
  <c r="K1438" i="94"/>
  <c r="K1439" i="94"/>
  <c r="K1444" i="94"/>
  <c r="K1440" i="94"/>
  <c r="K1437" i="94"/>
  <c r="H162" i="91"/>
  <c r="H144" i="91"/>
  <c r="H143" i="91"/>
  <c r="H83" i="91"/>
  <c r="X135" i="90"/>
  <c r="X4" i="90"/>
  <c r="X17" i="90"/>
  <c r="H99" i="91" s="1"/>
  <c r="H224" i="91"/>
  <c r="X16" i="90"/>
  <c r="X14" i="90"/>
  <c r="H101" i="91" s="1"/>
  <c r="AB124" i="90" a="1"/>
  <c r="AB124" i="90" s="1"/>
  <c r="H135" i="93"/>
  <c r="H124" i="93"/>
  <c r="J675" i="93"/>
  <c r="J676" i="93"/>
  <c r="K711" i="93" s="1"/>
  <c r="J669" i="93"/>
  <c r="K704" i="93" s="1"/>
  <c r="J439" i="91"/>
  <c r="K699" i="91" s="1"/>
  <c r="J438" i="93"/>
  <c r="J439" i="93"/>
  <c r="K701" i="93" s="1"/>
  <c r="J433" i="93"/>
  <c r="K695" i="93" s="1"/>
  <c r="J437" i="93"/>
  <c r="K699" i="93" s="1"/>
  <c r="J437" i="91"/>
  <c r="K697" i="91" s="1"/>
  <c r="J433" i="91"/>
  <c r="K693" i="91" s="1"/>
  <c r="J438" i="91"/>
  <c r="K698" i="91" s="1"/>
  <c r="J432" i="91"/>
  <c r="K692" i="91" s="1"/>
  <c r="J436" i="91"/>
  <c r="K696" i="91" s="1"/>
  <c r="J434" i="91"/>
  <c r="K694" i="91" s="1"/>
  <c r="J196" i="93"/>
  <c r="K684" i="93" s="1"/>
  <c r="J198" i="93"/>
  <c r="K686" i="93" s="1"/>
  <c r="J200" i="93"/>
  <c r="K688" i="93" s="1"/>
  <c r="J202" i="93"/>
  <c r="K690" i="93" s="1"/>
  <c r="J201" i="93"/>
  <c r="K689" i="93" s="1"/>
  <c r="J203" i="93"/>
  <c r="K691" i="93" s="1"/>
  <c r="X5" i="90"/>
  <c r="H97" i="91" s="1"/>
  <c r="X184" i="90"/>
  <c r="H552" i="93" s="1"/>
  <c r="X186" i="90"/>
  <c r="X13" i="90"/>
  <c r="X11" i="90"/>
  <c r="H96" i="91" s="1"/>
  <c r="X25" i="90"/>
  <c r="BV18" i="90" a="1"/>
  <c r="BU25" i="90" s="1" a="1"/>
  <c r="BU25" i="90" s="1"/>
  <c r="AL18" i="90" a="1"/>
  <c r="AK21" i="90" s="1" a="1"/>
  <c r="AK21" i="90" s="1"/>
  <c r="BD78" i="90" a="1"/>
  <c r="BC83" i="90" s="1" a="1"/>
  <c r="BC83" i="90" s="1"/>
  <c r="BV78" i="90" a="1"/>
  <c r="BU85" i="90" s="1" a="1"/>
  <c r="BU85" i="90" s="1"/>
  <c r="BM108" i="90" a="1"/>
  <c r="AC214" i="90" a="1"/>
  <c r="AC214" i="90" s="1"/>
  <c r="AL170" i="90" a="1"/>
  <c r="AK172" i="90" s="1" a="1"/>
  <c r="AK172" i="90" s="1"/>
  <c r="BM214" i="90" a="1"/>
  <c r="BL221" i="90" s="1" a="1"/>
  <c r="BL221" i="90" s="1"/>
  <c r="BM222" i="90" a="1"/>
  <c r="BL228" i="90" s="1" a="1"/>
  <c r="BL228" i="90" s="1"/>
  <c r="AK154" i="90" a="1"/>
  <c r="AK154" i="90" s="1"/>
  <c r="BD200" i="90" a="1"/>
  <c r="BD200" i="90" s="1"/>
  <c r="BC200" i="90" s="1" a="1"/>
  <c r="BC200" i="90" s="1"/>
  <c r="BV200" i="90" a="1"/>
  <c r="BV200" i="90" s="1"/>
  <c r="BU200" i="90" s="1" a="1"/>
  <c r="BU200" i="90" s="1"/>
  <c r="AT162" i="90" a="1"/>
  <c r="AT162" i="90" s="1"/>
  <c r="BV222" i="90" a="1"/>
  <c r="BU224" i="90" s="1" a="1"/>
  <c r="BU224" i="90" s="1"/>
  <c r="X44" i="90"/>
  <c r="BU2" i="90" a="1"/>
  <c r="BU2" i="90" s="1"/>
  <c r="CO64" i="90" a="1"/>
  <c r="CO64" i="90" s="1"/>
  <c r="X76" i="90"/>
  <c r="AT40" i="90" a="1"/>
  <c r="AT40" i="90" s="1"/>
  <c r="X46" i="90"/>
  <c r="AB2" i="90" a="1"/>
  <c r="AB2" i="90" s="1"/>
  <c r="K790" i="94"/>
  <c r="AL140" i="90" a="1"/>
  <c r="CQ125" i="90" a="1"/>
  <c r="CQ125" i="90" s="1"/>
  <c r="AC230" i="90" a="1"/>
  <c r="AB235" i="90" s="1" a="1"/>
  <c r="AB235" i="90" s="1"/>
  <c r="X136" i="90"/>
  <c r="AK221" i="90" a="1"/>
  <c r="AK221" i="90" s="1"/>
  <c r="AK116" i="90" a="1"/>
  <c r="AK116" i="90" s="1"/>
  <c r="BL114" i="90" a="1"/>
  <c r="BL114" i="90" s="1"/>
  <c r="BU107" i="90" a="1"/>
  <c r="BU107" i="90" s="1"/>
  <c r="AB238" i="90" a="1"/>
  <c r="AB238" i="90" s="1"/>
  <c r="K1091" i="94"/>
  <c r="K1443" i="94" s="1"/>
  <c r="AT86" i="90" a="1"/>
  <c r="AT86" i="90" s="1"/>
  <c r="X52" i="90"/>
  <c r="BU26" i="90" a="1"/>
  <c r="BU26" i="90" s="1"/>
  <c r="AK230" i="90" a="1"/>
  <c r="AK230" i="90" s="1"/>
  <c r="BL86" i="90" a="1"/>
  <c r="BL86" i="90" s="1"/>
  <c r="AT116" i="90" a="1"/>
  <c r="AT116" i="90" s="1"/>
  <c r="BC26" i="90" a="1"/>
  <c r="BC26" i="90" s="1"/>
  <c r="BC240" i="90" a="1"/>
  <c r="BC240" i="90" s="1"/>
  <c r="BU238" i="90" a="1"/>
  <c r="BU238" i="90" s="1"/>
  <c r="AK144" i="90" a="1"/>
  <c r="AK144" i="90" s="1"/>
  <c r="AK239" i="90" a="1"/>
  <c r="AK239" i="90" s="1"/>
  <c r="AK220" i="90" a="1"/>
  <c r="AK220" i="90" s="1"/>
  <c r="AK86" i="90" a="1"/>
  <c r="AK86" i="90" s="1"/>
  <c r="AT148" i="90" a="1"/>
  <c r="AT148" i="90" s="1"/>
  <c r="BU116" i="90" a="1"/>
  <c r="BU116" i="90" s="1"/>
  <c r="CD26" i="90" a="1"/>
  <c r="CD26" i="90" s="1"/>
  <c r="AT56" i="90" a="1"/>
  <c r="AT56" i="90" s="1"/>
  <c r="BU86" i="90" a="1"/>
  <c r="BU86" i="90" s="1"/>
  <c r="X50" i="90"/>
  <c r="BL58" i="90" a="1"/>
  <c r="BL58" i="90" s="1"/>
  <c r="AK149" i="90" a="1"/>
  <c r="AK149" i="90" s="1"/>
  <c r="AB28" i="90" a="1"/>
  <c r="AB28" i="90" s="1"/>
  <c r="AK26" i="90" a="1"/>
  <c r="AK26" i="90" s="1"/>
  <c r="AL48" i="90" a="1"/>
  <c r="AL48" i="90" s="1"/>
  <c r="AK48" i="90" s="1" a="1"/>
  <c r="AK48" i="90" s="1"/>
  <c r="X144" i="90"/>
  <c r="X142" i="90"/>
  <c r="AU140" i="90" a="1"/>
  <c r="AU140" i="90" s="1"/>
  <c r="AT140" i="90" s="1" a="1"/>
  <c r="AT140" i="90" s="1"/>
  <c r="CP92" i="90" a="1"/>
  <c r="CP92" i="90" s="1"/>
  <c r="F400" i="90" s="1"/>
  <c r="X10" i="90"/>
  <c r="BU106" i="90" a="1"/>
  <c r="BU106" i="90" s="1"/>
  <c r="BL238" i="90" a="1"/>
  <c r="BL238" i="90" s="1"/>
  <c r="BU103" i="90" a="1"/>
  <c r="BU103" i="90" s="1"/>
  <c r="CO34" i="90" a="1"/>
  <c r="CO34" i="90" s="1"/>
  <c r="BU105" i="90" a="1"/>
  <c r="BU105" i="90" s="1"/>
  <c r="CP4" i="90" a="1"/>
  <c r="CP4" i="90" s="1"/>
  <c r="AT2" i="90" a="1"/>
  <c r="AT2" i="90" s="1"/>
  <c r="BU101" i="90" a="1"/>
  <c r="BU101" i="90" s="1"/>
  <c r="BU104" i="90" a="1"/>
  <c r="BU104" i="90" s="1"/>
  <c r="BC162" i="90" a="1"/>
  <c r="BC162" i="90" s="1"/>
  <c r="AB117" i="90" a="1"/>
  <c r="AB117" i="90" s="1"/>
  <c r="BD86" i="90"/>
  <c r="BC86" i="90" s="1" a="1"/>
  <c r="BC86" i="90" s="1"/>
  <c r="BC88" i="90" a="1"/>
  <c r="BC88" i="90" s="1"/>
  <c r="BM116" i="90"/>
  <c r="BL116" i="90" s="1" a="1"/>
  <c r="BL116" i="90" s="1"/>
  <c r="BL118" i="90" a="1"/>
  <c r="BL118" i="90" s="1"/>
  <c r="BL117" i="90" a="1"/>
  <c r="BL117" i="90" s="1"/>
  <c r="AC86" i="90"/>
  <c r="AB86" i="90" s="1" a="1"/>
  <c r="AB86" i="90" s="1"/>
  <c r="AB88" i="90" a="1"/>
  <c r="AB88" i="90" s="1"/>
  <c r="CO35" i="90" a="1"/>
  <c r="CO35" i="90" s="1"/>
  <c r="BD56" i="90" a="1"/>
  <c r="BD56" i="90" s="1"/>
  <c r="BC56" i="90" s="1" a="1"/>
  <c r="BC56" i="90" s="1"/>
  <c r="BV56" i="90" a="1"/>
  <c r="BV56" i="90" s="1"/>
  <c r="BU56" i="90" s="1" a="1"/>
  <c r="BU56" i="90" s="1"/>
  <c r="CP63" i="90" a="1"/>
  <c r="CP63" i="90" s="1"/>
  <c r="K1435" i="94"/>
  <c r="CR5" i="90" a="1"/>
  <c r="CR5" i="90" s="1"/>
  <c r="AC56" i="90" a="1"/>
  <c r="AC56" i="90" s="1"/>
  <c r="AB56" i="90" s="1" a="1"/>
  <c r="AB56" i="90" s="1"/>
  <c r="AL56" i="90" a="1"/>
  <c r="AL56" i="90" s="1"/>
  <c r="AK56" i="90" s="1" a="1"/>
  <c r="AK56" i="90" s="1"/>
  <c r="B1411" i="94"/>
  <c r="AT87" i="90" a="1"/>
  <c r="AT87" i="90" s="1"/>
  <c r="BU81" i="90" a="1"/>
  <c r="BU81" i="90" s="1"/>
  <c r="B1358" i="94"/>
  <c r="AU238" i="90"/>
  <c r="AT238" i="90" s="1" a="1"/>
  <c r="AT238" i="90" s="1"/>
  <c r="AT240" i="90" a="1"/>
  <c r="AT240" i="90" s="1"/>
  <c r="CQ127" i="90" a="1"/>
  <c r="CQ127" i="90" s="1"/>
  <c r="X208" i="90"/>
  <c r="X150" i="90"/>
  <c r="CS186" i="90" a="1"/>
  <c r="CS186" i="90" s="1"/>
  <c r="BV148" i="90" a="1"/>
  <c r="BV148" i="90" s="1"/>
  <c r="BU148" i="90" s="1" a="1"/>
  <c r="BU148" i="90" s="1"/>
  <c r="AL208" i="90" a="1"/>
  <c r="AL208" i="90" s="1"/>
  <c r="AK208" i="90" s="1" a="1"/>
  <c r="AK208" i="90" s="1"/>
  <c r="AB149" i="90" a="1"/>
  <c r="AB149" i="90" s="1"/>
  <c r="AC148" i="90"/>
  <c r="AB148" i="90" s="1" a="1"/>
  <c r="AB148" i="90" s="1"/>
  <c r="AB150" i="90" a="1"/>
  <c r="AB150" i="90" s="1"/>
  <c r="BD148" i="90" a="1"/>
  <c r="BC150" i="90" s="1" a="1"/>
  <c r="BC150" i="90" s="1"/>
  <c r="BM178" i="90" a="1"/>
  <c r="BM178" i="90" s="1"/>
  <c r="BL178" i="90" s="1" a="1"/>
  <c r="BL178" i="90" s="1"/>
  <c r="CS157" i="90" a="1"/>
  <c r="CS157" i="90" s="1"/>
  <c r="X148" i="90"/>
  <c r="BM56" i="90"/>
  <c r="BL56" i="90" s="1" a="1"/>
  <c r="BL56" i="90" s="1"/>
  <c r="CR34" i="90" a="1"/>
  <c r="CR34" i="90" s="1"/>
  <c r="BU32" i="90" a="1"/>
  <c r="BU32" i="90" s="1"/>
  <c r="CQ34" i="90" a="1"/>
  <c r="CQ34" i="90" s="1"/>
  <c r="CS64" i="90" a="1"/>
  <c r="CS64" i="90" s="1"/>
  <c r="CN62" i="90" a="1"/>
  <c r="CN62" i="90" s="1"/>
  <c r="AU108" i="90" a="1"/>
  <c r="AT111" i="90" s="1" a="1"/>
  <c r="AT111" i="90" s="1"/>
  <c r="BL115" i="90" a="1"/>
  <c r="BL115" i="90" s="1"/>
  <c r="AB233" i="90" a="1"/>
  <c r="AB233" i="90" s="1"/>
  <c r="AB236" i="90" a="1"/>
  <c r="AB236" i="90" s="1"/>
  <c r="AC170" i="90" a="1"/>
  <c r="AB176" i="90" s="1" a="1"/>
  <c r="AB176" i="90" s="1"/>
  <c r="BU162" i="90" a="1"/>
  <c r="BU162" i="90" s="1"/>
  <c r="BL192" i="90" a="1"/>
  <c r="BL192" i="90" s="1"/>
  <c r="X129" i="90"/>
  <c r="X189" i="90"/>
  <c r="BV230" i="90" a="1"/>
  <c r="BU234" i="90" s="1" a="1"/>
  <c r="BU234" i="90" s="1"/>
  <c r="AU214" i="90" a="1"/>
  <c r="AT218" i="90" s="1" a="1"/>
  <c r="AT218" i="90" s="1"/>
  <c r="BD230" i="90" a="1"/>
  <c r="BC234" i="90" s="1" a="1"/>
  <c r="BC234" i="90" s="1"/>
  <c r="D241" i="90"/>
  <c r="AK215" i="90" a="1"/>
  <c r="AK215" i="90" s="1"/>
  <c r="AL214" i="90"/>
  <c r="AK214" i="90" s="1" a="1"/>
  <c r="AK214" i="90" s="1"/>
  <c r="AK233" i="90" a="1"/>
  <c r="AK233" i="90" s="1"/>
  <c r="AK192" i="90" a="1"/>
  <c r="AK192" i="90" s="1"/>
  <c r="AT239" i="90" a="1"/>
  <c r="AT239" i="90" s="1"/>
  <c r="AK231" i="90" a="1"/>
  <c r="AK231" i="90" s="1"/>
  <c r="AK184" i="90" a="1"/>
  <c r="AK184" i="90" s="1"/>
  <c r="BC192" i="90" a="1"/>
  <c r="BC192" i="90" s="1"/>
  <c r="BU192" i="90" a="1"/>
  <c r="BU192" i="90" s="1"/>
  <c r="J119" i="90"/>
  <c r="BU79" i="90" a="1"/>
  <c r="BU79" i="90" s="1"/>
  <c r="BU83" i="90" a="1"/>
  <c r="BU83" i="90" s="1"/>
  <c r="BU70" i="90" a="1"/>
  <c r="BU70" i="90" s="1"/>
  <c r="K905" i="94"/>
  <c r="K1442" i="94" s="1"/>
  <c r="CP32" i="90" a="1"/>
  <c r="CP32" i="90" s="1"/>
  <c r="BU82" i="90" a="1"/>
  <c r="BU82" i="90" s="1"/>
  <c r="AC78" i="90" a="1"/>
  <c r="AB83" i="90" s="1" a="1"/>
  <c r="AB83" i="90" s="1"/>
  <c r="BU80" i="90" a="1"/>
  <c r="BU80" i="90" s="1"/>
  <c r="BD18" i="90" a="1"/>
  <c r="BC23" i="90" s="1" a="1"/>
  <c r="BC23" i="90" s="1"/>
  <c r="O89" i="90"/>
  <c r="CN64" i="90" a="1"/>
  <c r="CN64" i="90" s="1"/>
  <c r="BL154" i="90" a="1"/>
  <c r="BL154" i="90" s="1"/>
  <c r="AB192" i="90" a="1"/>
  <c r="AB192" i="90" s="1"/>
  <c r="X169" i="90"/>
  <c r="H314" i="93" s="1"/>
  <c r="X199" i="90"/>
  <c r="X139" i="90"/>
  <c r="BU239" i="90" a="1"/>
  <c r="BU239" i="90" s="1"/>
  <c r="AT147" i="90" a="1"/>
  <c r="AT147" i="90" s="1"/>
  <c r="AT154" i="90" a="1"/>
  <c r="AT154" i="90" s="1"/>
  <c r="X141" i="90"/>
  <c r="AK145" i="90" a="1"/>
  <c r="AK145" i="90" s="1"/>
  <c r="AT144" i="90" a="1"/>
  <c r="AT144" i="90" s="1"/>
  <c r="AT145" i="90" a="1"/>
  <c r="AT145" i="90" s="1"/>
  <c r="AT141" i="90" a="1"/>
  <c r="AT141" i="90" s="1"/>
  <c r="AK143" i="90" a="1"/>
  <c r="AK143" i="90" s="1"/>
  <c r="AT146" i="90" a="1"/>
  <c r="AT146" i="90" s="1"/>
  <c r="AK147" i="90" a="1"/>
  <c r="AK147" i="90" s="1"/>
  <c r="AT142" i="90" a="1"/>
  <c r="AT142" i="90" s="1"/>
  <c r="AC140" i="90" a="1"/>
  <c r="AB143" i="90" s="1" a="1"/>
  <c r="AB143" i="90" s="1"/>
  <c r="L151" i="90"/>
  <c r="X133" i="90"/>
  <c r="H97" i="93" s="1"/>
  <c r="BC116" i="90" a="1"/>
  <c r="BC116" i="90" s="1"/>
  <c r="AT114" i="90" a="1"/>
  <c r="AT114" i="90" s="1"/>
  <c r="BL111" i="90" a="1"/>
  <c r="BL111" i="90" s="1"/>
  <c r="BL109" i="90" a="1"/>
  <c r="BL109" i="90" s="1"/>
  <c r="AB104" i="90" a="1"/>
  <c r="AB104" i="90" s="1"/>
  <c r="CR64" i="90" a="1"/>
  <c r="CR64" i="90" s="1"/>
  <c r="BL112" i="90" a="1"/>
  <c r="BL112" i="90" s="1"/>
  <c r="AT88" i="90" a="1"/>
  <c r="AT88" i="90" s="1"/>
  <c r="CR62" i="90" a="1"/>
  <c r="CR62" i="90" s="1"/>
  <c r="AK32" i="90" a="1"/>
  <c r="AK32" i="90" s="1"/>
  <c r="BD48" i="90" a="1"/>
  <c r="BC50" i="90" s="1" a="1"/>
  <c r="BC50" i="90" s="1"/>
  <c r="AB87" i="90" a="1"/>
  <c r="AB87" i="90" s="1"/>
  <c r="I29" i="90"/>
  <c r="BM108" i="90"/>
  <c r="BL108" i="90" s="1" a="1"/>
  <c r="BL108" i="90" s="1"/>
  <c r="BC10" i="90" a="1"/>
  <c r="BC10" i="90" s="1"/>
  <c r="AK87" i="90" a="1"/>
  <c r="AK87" i="90" s="1"/>
  <c r="AC26" i="90"/>
  <c r="AB26" i="90" s="1" a="1"/>
  <c r="AB26" i="90" s="1"/>
  <c r="K29" i="90"/>
  <c r="CO62" i="90" a="1"/>
  <c r="CO62" i="90" s="1"/>
  <c r="AL140" i="90"/>
  <c r="AK140" i="90" s="1" a="1"/>
  <c r="AK140" i="90" s="1"/>
  <c r="AU170" i="90" a="1"/>
  <c r="AT176" i="90" s="1" a="1"/>
  <c r="AT176" i="90" s="1"/>
  <c r="AK162" i="90" a="1"/>
  <c r="AK162" i="90" s="1"/>
  <c r="N181" i="90"/>
  <c r="BC239" i="90" a="1"/>
  <c r="BC239" i="90" s="1"/>
  <c r="AK146" i="90" a="1"/>
  <c r="AK146" i="90" s="1"/>
  <c r="AT143" i="90" a="1"/>
  <c r="AT143" i="90" s="1"/>
  <c r="AK236" i="90" a="1"/>
  <c r="AK236" i="90" s="1"/>
  <c r="CQ185" i="90" a="1"/>
  <c r="CQ185" i="90" s="1"/>
  <c r="F151" i="90"/>
  <c r="BU235" i="90" a="1"/>
  <c r="BU235" i="90" s="1"/>
  <c r="X195" i="90"/>
  <c r="AK219" i="90" a="1"/>
  <c r="AK219" i="90" s="1"/>
  <c r="BL224" i="90" a="1"/>
  <c r="BL224" i="90" s="1"/>
  <c r="BU240" i="90" a="1"/>
  <c r="BU240" i="90" s="1"/>
  <c r="AV57" i="87"/>
  <c r="AV58" i="87" s="1"/>
  <c r="AK217" i="90" a="1"/>
  <c r="AK217" i="90" s="1"/>
  <c r="AK216" i="90" a="1"/>
  <c r="AK216" i="90" s="1"/>
  <c r="BM230" i="90" a="1"/>
  <c r="AT192" i="90" a="1"/>
  <c r="AT192" i="90" s="1"/>
  <c r="AK240" i="90" a="1"/>
  <c r="AK240" i="90" s="1"/>
  <c r="AK218" i="90" a="1"/>
  <c r="AK218" i="90" s="1"/>
  <c r="AL238" i="90"/>
  <c r="AK238" i="90" s="1" a="1"/>
  <c r="AK238" i="90" s="1"/>
  <c r="X193" i="90"/>
  <c r="H551" i="93" s="1"/>
  <c r="BL227" i="90" a="1"/>
  <c r="BL227" i="90" s="1"/>
  <c r="AT184" i="90" a="1"/>
  <c r="AT184" i="90" s="1"/>
  <c r="AL200" i="90" a="1"/>
  <c r="AK207" i="90" s="1" a="1"/>
  <c r="AK207" i="90" s="1"/>
  <c r="BM48" i="90" a="1"/>
  <c r="BM48" i="90" s="1"/>
  <c r="BL48" i="90" s="1" a="1"/>
  <c r="BL48" i="90" s="1"/>
  <c r="CP33" i="90" a="1"/>
  <c r="CP33" i="90" s="1"/>
  <c r="J59" i="90"/>
  <c r="AC18" i="90" a="1"/>
  <c r="AB25" i="90" s="1" a="1"/>
  <c r="AB25" i="90" s="1"/>
  <c r="AB27" i="90" a="1"/>
  <c r="AB27" i="90" s="1"/>
  <c r="CP2" i="90" a="1"/>
  <c r="CP2" i="90" s="1"/>
  <c r="BL32" i="90" a="1"/>
  <c r="BL32" i="90" s="1"/>
  <c r="AK28" i="90" a="1"/>
  <c r="AK28" i="90" s="1"/>
  <c r="K181" i="90"/>
  <c r="CP156" i="90" a="1"/>
  <c r="CP156" i="90" s="1"/>
  <c r="X165" i="90"/>
  <c r="X163" i="90"/>
  <c r="CN3" i="90" a="1"/>
  <c r="CN3" i="90" s="1"/>
  <c r="AT28" i="90" a="1"/>
  <c r="AT28" i="90" s="1"/>
  <c r="X23" i="90"/>
  <c r="G29" i="90"/>
  <c r="BC28" i="90" a="1"/>
  <c r="BC28" i="90" s="1"/>
  <c r="J29" i="90"/>
  <c r="CD28" i="90" a="1"/>
  <c r="CD28" i="90" s="1"/>
  <c r="CD27" i="90" a="1"/>
  <c r="CD27" i="90" s="1"/>
  <c r="CN4" i="90" a="1"/>
  <c r="CN4" i="90" s="1"/>
  <c r="CR4" i="90" a="1"/>
  <c r="CR4" i="90" s="1"/>
  <c r="CO3" i="90" a="1"/>
  <c r="CO3" i="90" s="1"/>
  <c r="CR3" i="90" a="1"/>
  <c r="CR3" i="90" s="1"/>
  <c r="X178" i="90"/>
  <c r="O181" i="90"/>
  <c r="AL178" i="90" a="1"/>
  <c r="AL178" i="90" s="1"/>
  <c r="CP157" i="90" a="1"/>
  <c r="CP157" i="90" s="1"/>
  <c r="CN157" i="90" a="1"/>
  <c r="CN157" i="90" s="1"/>
  <c r="BD178" i="90" a="1"/>
  <c r="BD178" i="90" s="1"/>
  <c r="BC178" i="90" s="1" a="1"/>
  <c r="BC178" i="90" s="1"/>
  <c r="BV178" i="90" a="1"/>
  <c r="BU180" i="90" s="1" a="1"/>
  <c r="BU180" i="90" s="1"/>
  <c r="CQ157" i="90" a="1"/>
  <c r="CQ157" i="90" s="1"/>
  <c r="X58" i="90"/>
  <c r="X56" i="90"/>
  <c r="CT35" i="90" s="1" a="1"/>
  <c r="CT35" i="90" s="1"/>
  <c r="CN35" i="90" a="1"/>
  <c r="CN35" i="90" s="1"/>
  <c r="CP34" i="90" a="1"/>
  <c r="CP34" i="90" s="1"/>
  <c r="CP35" i="90" a="1"/>
  <c r="CP35" i="90" s="1"/>
  <c r="K1409" i="94"/>
  <c r="CN33" i="90" a="1"/>
  <c r="CN33" i="90" s="1"/>
  <c r="AT58" i="90" a="1"/>
  <c r="AT58" i="90" s="1"/>
  <c r="X180" i="90"/>
  <c r="AK177" i="90" a="1"/>
  <c r="AK177" i="90" s="1"/>
  <c r="CS155" i="90" a="1"/>
  <c r="CS155" i="90" s="1"/>
  <c r="CP154" i="90" a="1"/>
  <c r="CP154" i="90" s="1"/>
  <c r="CQ155" i="90" a="1"/>
  <c r="CQ155" i="90" s="1"/>
  <c r="AC178" i="90" a="1"/>
  <c r="AB180" i="90" s="1" a="1"/>
  <c r="AB180" i="90" s="1"/>
  <c r="CN154" i="90" a="1"/>
  <c r="CN154" i="90" s="1"/>
  <c r="CN155" i="90" a="1"/>
  <c r="CN155" i="90" s="1"/>
  <c r="CN156" i="90" a="1"/>
  <c r="CN156" i="90" s="1"/>
  <c r="CO187" i="90" a="1"/>
  <c r="CO187" i="90" s="1"/>
  <c r="CP187" i="90" a="1"/>
  <c r="CP187" i="90" s="1"/>
  <c r="V211" i="90" a="1"/>
  <c r="V211" i="90" s="1"/>
  <c r="CQ187" i="90" a="1"/>
  <c r="CQ187" i="90" s="1"/>
  <c r="BU207" i="90" a="1"/>
  <c r="BU207" i="90" s="1"/>
  <c r="BM208" i="90" a="1"/>
  <c r="BL209" i="90" s="1" a="1"/>
  <c r="BL209" i="90" s="1"/>
  <c r="AU208" i="90" a="1"/>
  <c r="AT209" i="90" s="1" a="1"/>
  <c r="AT209" i="90" s="1"/>
  <c r="CN187" i="90" a="1"/>
  <c r="CN187" i="90" s="1"/>
  <c r="CR187" i="90" a="1"/>
  <c r="CR187" i="90" s="1"/>
  <c r="AC208" i="90" a="1"/>
  <c r="AB210" i="90" s="1" a="1"/>
  <c r="AB210" i="90" s="1"/>
  <c r="J434" i="93"/>
  <c r="K696" i="93" s="1"/>
  <c r="J436" i="93"/>
  <c r="K698" i="93" s="1"/>
  <c r="J670" i="93"/>
  <c r="K705" i="93" s="1"/>
  <c r="J672" i="93"/>
  <c r="K707" i="93" s="1"/>
  <c r="J674" i="93"/>
  <c r="K709" i="93" s="1"/>
  <c r="J432" i="93"/>
  <c r="K694" i="93" s="1"/>
  <c r="J435" i="93"/>
  <c r="K697" i="93" s="1"/>
  <c r="J671" i="93"/>
  <c r="K706" i="93" s="1"/>
  <c r="J673" i="93"/>
  <c r="K708" i="93" s="1"/>
  <c r="J197" i="93"/>
  <c r="K685" i="93" s="1"/>
  <c r="J199" i="93"/>
  <c r="K687" i="93" s="1"/>
  <c r="J435" i="91"/>
  <c r="K695" i="91" s="1"/>
  <c r="J669" i="91"/>
  <c r="J676" i="91"/>
  <c r="K709" i="91" s="1"/>
  <c r="J672" i="91"/>
  <c r="K705" i="91" s="1"/>
  <c r="J671" i="91"/>
  <c r="K704" i="91" s="1"/>
  <c r="J670" i="91"/>
  <c r="K703" i="91" s="1"/>
  <c r="J675" i="91"/>
  <c r="J674" i="91"/>
  <c r="K707" i="91" s="1"/>
  <c r="J673" i="91"/>
  <c r="K706" i="91" s="1"/>
  <c r="X210" i="90"/>
  <c r="CT187" i="90" s="1" a="1"/>
  <c r="CT187" i="90" s="1"/>
  <c r="BU205" i="90" a="1"/>
  <c r="BU205" i="90" s="1"/>
  <c r="CO184" i="90" a="1"/>
  <c r="CO184" i="90" s="1"/>
  <c r="BU201" i="90" a="1"/>
  <c r="BU201" i="90" s="1"/>
  <c r="BV208" i="90" a="1"/>
  <c r="BU210" i="90" s="1" a="1"/>
  <c r="BU210" i="90" s="1"/>
  <c r="BD208" i="90" a="1"/>
  <c r="BD208" i="90" s="1"/>
  <c r="BU206" i="90" a="1"/>
  <c r="BU206" i="90" s="1"/>
  <c r="CN185" i="90" a="1"/>
  <c r="CN185" i="90" s="1"/>
  <c r="BU203" i="90" a="1"/>
  <c r="BU203" i="90" s="1"/>
  <c r="BU202" i="90" a="1"/>
  <c r="BU202" i="90" s="1"/>
  <c r="CP185" i="90" a="1"/>
  <c r="CP185" i="90" s="1"/>
  <c r="J211" i="90"/>
  <c r="CR157" i="90" a="1"/>
  <c r="CR157" i="90" s="1"/>
  <c r="CR156" i="90" a="1"/>
  <c r="CR156" i="90" s="1"/>
  <c r="AU178" i="90" a="1"/>
  <c r="AU178" i="90" s="1"/>
  <c r="AT178" i="90" s="1" a="1"/>
  <c r="AT178" i="90" s="1"/>
  <c r="CR154" i="90" a="1"/>
  <c r="CR154" i="90" s="1"/>
  <c r="CR155" i="90" a="1"/>
  <c r="CR155" i="90" s="1"/>
  <c r="U181" i="90" a="1"/>
  <c r="U181" i="90" s="1"/>
  <c r="CR126" i="90" a="1"/>
  <c r="CR126" i="90" s="1"/>
  <c r="CR127" i="90" a="1"/>
  <c r="CR127" i="90" s="1"/>
  <c r="CO124" i="90" a="1"/>
  <c r="CO124" i="90" s="1"/>
  <c r="CP125" i="90" a="1"/>
  <c r="CP125" i="90" s="1"/>
  <c r="CR125" i="90" a="1"/>
  <c r="CR125" i="90" s="1"/>
  <c r="T83" i="90"/>
  <c r="U83" i="90"/>
  <c r="V83" i="90"/>
  <c r="U85" i="90"/>
  <c r="W85" i="90"/>
  <c r="T85" i="90"/>
  <c r="V85" i="90"/>
  <c r="W83" i="90"/>
  <c r="AL108" i="90" a="1"/>
  <c r="AK110" i="90" s="1" a="1"/>
  <c r="AK110" i="90" s="1"/>
  <c r="BU87" i="90" a="1"/>
  <c r="BU87" i="90" s="1"/>
  <c r="AT70" i="90" a="1"/>
  <c r="AT70" i="90" s="1"/>
  <c r="BM92" i="90" a="1"/>
  <c r="BM92" i="90" s="1"/>
  <c r="BL92" i="90" s="1" a="1"/>
  <c r="BL92" i="90" s="1"/>
  <c r="BM100" i="90" a="1"/>
  <c r="BL101" i="90" s="1" a="1"/>
  <c r="BL101" i="90" s="1"/>
  <c r="T82" i="90"/>
  <c r="U82" i="90"/>
  <c r="W82" i="90"/>
  <c r="V80" i="90"/>
  <c r="V82" i="90"/>
  <c r="U80" i="90"/>
  <c r="W80" i="90"/>
  <c r="T80" i="90"/>
  <c r="BV48" i="90" a="1"/>
  <c r="BV48" i="90" s="1"/>
  <c r="K59" i="90"/>
  <c r="F119" i="90"/>
  <c r="BD100" i="90" a="1"/>
  <c r="BD100" i="90" s="1"/>
  <c r="BC100" i="90" s="1" a="1"/>
  <c r="BC100" i="90" s="1"/>
  <c r="CQ3" i="90" a="1"/>
  <c r="CQ3" i="90" s="1"/>
  <c r="AB10" i="90" a="1"/>
  <c r="AB10" i="90" s="1"/>
  <c r="BU10" i="90" a="1"/>
  <c r="BU10" i="90" s="1"/>
  <c r="E59" i="90"/>
  <c r="AK70" i="90" a="1"/>
  <c r="AK70" i="90" s="1"/>
  <c r="CS62" i="90" a="1"/>
  <c r="CS62" i="90" s="1"/>
  <c r="M89" i="90"/>
  <c r="AL92" i="90" a="1"/>
  <c r="AK98" i="90" s="1" a="1"/>
  <c r="AK98" i="90" s="1"/>
  <c r="T79" i="90"/>
  <c r="U77" i="90"/>
  <c r="V77" i="90"/>
  <c r="T77" i="90"/>
  <c r="X77" i="90" s="1"/>
  <c r="W77" i="90"/>
  <c r="U79" i="90"/>
  <c r="W79" i="90"/>
  <c r="V79" i="90"/>
  <c r="AK117" i="90" a="1"/>
  <c r="AK117" i="90" s="1"/>
  <c r="BV92" i="90" a="1"/>
  <c r="BU96" i="90" s="1" a="1"/>
  <c r="BU96" i="90" s="1"/>
  <c r="CQ32" i="90" a="1"/>
  <c r="CQ32" i="90" s="1"/>
  <c r="CO32" i="90" a="1"/>
  <c r="CO32" i="90" s="1"/>
  <c r="CS33" i="90" a="1"/>
  <c r="CS33" i="90" s="1"/>
  <c r="BC40" i="90" a="1"/>
  <c r="BC40" i="90" s="1"/>
  <c r="BM78" i="90" a="1"/>
  <c r="BL82" i="90" s="1" a="1"/>
  <c r="BL82" i="90" s="1"/>
  <c r="BU62" i="90" a="1"/>
  <c r="BU62" i="90" s="1"/>
  <c r="D119" i="90"/>
  <c r="H651" i="91"/>
  <c r="BC27" i="90" a="1"/>
  <c r="BC27" i="90" s="1"/>
  <c r="M29" i="90"/>
  <c r="F29" i="90"/>
  <c r="BU88" i="90" a="1"/>
  <c r="BU88" i="90" s="1"/>
  <c r="CD2" i="90" a="1"/>
  <c r="CD2" i="90" s="1"/>
  <c r="BL40" i="90" a="1"/>
  <c r="BL40" i="90" s="1"/>
  <c r="AK10" i="90" a="1"/>
  <c r="AK10" i="90" s="1"/>
  <c r="AK2" i="90" a="1"/>
  <c r="AK2" i="90" s="1"/>
  <c r="H190" i="91"/>
  <c r="CR33" i="90" a="1"/>
  <c r="CR33" i="90" s="1"/>
  <c r="CR32" i="90" a="1"/>
  <c r="CR32" i="90" s="1"/>
  <c r="CS32" i="90" a="1"/>
  <c r="CS32" i="90" s="1"/>
  <c r="AC116" i="90"/>
  <c r="AB116" i="90" s="1" a="1"/>
  <c r="AB116" i="90" s="1"/>
  <c r="CP3" i="90" a="1"/>
  <c r="CP3" i="90" s="1"/>
  <c r="CN34" i="90" a="1"/>
  <c r="CN34" i="90" s="1"/>
  <c r="CR92" i="90" a="1"/>
  <c r="CR92" i="90" s="1"/>
  <c r="H400" i="90" s="1"/>
  <c r="BV230" i="90"/>
  <c r="BU230" i="90" s="1" a="1"/>
  <c r="BU230" i="90" s="1"/>
  <c r="O241" i="90"/>
  <c r="F241" i="90"/>
  <c r="E241" i="90"/>
  <c r="BD238" i="90"/>
  <c r="BC238" i="90" s="1" a="1"/>
  <c r="BC238" i="90" s="1"/>
  <c r="BD222" i="90" a="1"/>
  <c r="BC224" i="90" s="1" a="1"/>
  <c r="BC224" i="90" s="1"/>
  <c r="AK173" i="90" a="1"/>
  <c r="AK173" i="90" s="1"/>
  <c r="BL240" i="90" a="1"/>
  <c r="BL240" i="90" s="1"/>
  <c r="K211" i="90"/>
  <c r="CO186" i="90" a="1"/>
  <c r="CO186" i="90" s="1"/>
  <c r="AL222" i="90" a="1"/>
  <c r="BD140" i="90" a="1"/>
  <c r="BC146" i="90" s="1" a="1"/>
  <c r="BC146" i="90" s="1"/>
  <c r="AK176" i="90" a="1"/>
  <c r="AK176" i="90" s="1"/>
  <c r="BC233" i="90" a="1"/>
  <c r="BC233" i="90" s="1"/>
  <c r="BL239" i="90" a="1"/>
  <c r="BL239" i="90" s="1"/>
  <c r="CP184" i="90" a="1"/>
  <c r="CP184" i="90" s="1"/>
  <c r="U151" i="90" a="1"/>
  <c r="U151" i="90" s="1"/>
  <c r="V181" i="90" a="1"/>
  <c r="V181" i="90" s="1"/>
  <c r="AV58" i="84"/>
  <c r="H151" i="90"/>
  <c r="CO156" i="90" a="1"/>
  <c r="CO156" i="90" s="1"/>
  <c r="I181" i="90"/>
  <c r="CQ184" i="90" a="1"/>
  <c r="CQ184" i="90" s="1"/>
  <c r="CS214" i="90" a="1"/>
  <c r="CS214" i="90" s="1"/>
  <c r="I456" i="90" s="1"/>
  <c r="W211" i="90" a="1"/>
  <c r="W211" i="90" s="1"/>
  <c r="AK150" i="90" a="1"/>
  <c r="AK150" i="90" s="1"/>
  <c r="AB219" i="90" a="1"/>
  <c r="AB219" i="90" s="1"/>
  <c r="CQ156" i="90" a="1"/>
  <c r="CQ156" i="90" s="1"/>
  <c r="BC235" i="90" a="1"/>
  <c r="BC235" i="90" s="1"/>
  <c r="N211" i="90"/>
  <c r="F211" i="90"/>
  <c r="AL148" i="90"/>
  <c r="AK148" i="90" s="1" a="1"/>
  <c r="AK148" i="90" s="1"/>
  <c r="AT149" i="90" a="1"/>
  <c r="AT149" i="90" s="1"/>
  <c r="CP186" i="90" a="1"/>
  <c r="CP186" i="90" s="1"/>
  <c r="CO185" i="90" a="1"/>
  <c r="CO185" i="90" s="1"/>
  <c r="AK174" i="90" a="1"/>
  <c r="AK174" i="90" s="1"/>
  <c r="AK175" i="90" a="1"/>
  <c r="AK175" i="90" s="1"/>
  <c r="AT150" i="90" a="1"/>
  <c r="AT150" i="90" s="1"/>
  <c r="CQ154" i="90" a="1"/>
  <c r="CQ154" i="90" s="1"/>
  <c r="W151" i="90" a="1"/>
  <c r="W151" i="90" s="1"/>
  <c r="AK171" i="90" a="1"/>
  <c r="AK171" i="90" s="1"/>
  <c r="AL170" i="90"/>
  <c r="AK170" i="90" s="1" a="1"/>
  <c r="AK170" i="90" s="1"/>
  <c r="BU227" i="90" a="1"/>
  <c r="BU227" i="90" s="1"/>
  <c r="BU226" i="90" a="1"/>
  <c r="BU226" i="90" s="1"/>
  <c r="V151" i="90" a="1"/>
  <c r="V151" i="90" s="1"/>
  <c r="AC222" i="90" a="1"/>
  <c r="AB225" i="90" s="1" a="1"/>
  <c r="AB225" i="90" s="1"/>
  <c r="H499" i="93"/>
  <c r="AK235" i="90" a="1"/>
  <c r="AK235" i="90" s="1"/>
  <c r="AK237" i="90" a="1"/>
  <c r="AK237" i="90" s="1"/>
  <c r="BV222" i="90"/>
  <c r="BU222" i="90" s="1" a="1"/>
  <c r="BU222" i="90" s="1"/>
  <c r="X201" i="90"/>
  <c r="J151" i="90"/>
  <c r="F181" i="90"/>
  <c r="J181" i="90"/>
  <c r="BM200" i="90" a="1"/>
  <c r="BL206" i="90" s="1" a="1"/>
  <c r="BL206" i="90" s="1"/>
  <c r="AK232" i="90" a="1"/>
  <c r="AK232" i="90" s="1"/>
  <c r="BU229" i="90" a="1"/>
  <c r="BU229" i="90" s="1"/>
  <c r="L211" i="90"/>
  <c r="AK210" i="90" a="1"/>
  <c r="AK210" i="90" s="1"/>
  <c r="BV140" i="90" a="1"/>
  <c r="BU142" i="90" s="1" a="1"/>
  <c r="BU142" i="90" s="1"/>
  <c r="AB132" i="90" a="1"/>
  <c r="AB132" i="90" s="1"/>
  <c r="H425" i="93"/>
  <c r="AK234" i="90" a="1"/>
  <c r="AK234" i="90" s="1"/>
  <c r="BU225" i="90" a="1"/>
  <c r="BU225" i="90" s="1"/>
  <c r="BU132" i="90" a="1"/>
  <c r="BU132" i="90" s="1"/>
  <c r="W181" i="90" a="1"/>
  <c r="W181" i="90" s="1"/>
  <c r="BU223" i="90" a="1"/>
  <c r="BU223" i="90" s="1"/>
  <c r="H241" i="90"/>
  <c r="BL215" i="90" a="1"/>
  <c r="BL215" i="90" s="1"/>
  <c r="G151" i="90"/>
  <c r="CP155" i="90" a="1"/>
  <c r="CP155" i="90" s="1"/>
  <c r="AC200" i="90" a="1"/>
  <c r="AC200" i="90" s="1"/>
  <c r="AB200" i="90" s="1" a="1"/>
  <c r="AB200" i="90" s="1"/>
  <c r="X138" i="90"/>
  <c r="T211" i="90" a="1"/>
  <c r="T211" i="90" s="1"/>
  <c r="AB154" i="90" a="1"/>
  <c r="AB154" i="90" s="1"/>
  <c r="BM170" i="90" a="1"/>
  <c r="BL177" i="90" s="1" a="1"/>
  <c r="BL177" i="90" s="1"/>
  <c r="L181" i="90"/>
  <c r="BL162" i="90" a="1"/>
  <c r="BL162" i="90" s="1"/>
  <c r="AU230" i="90" a="1"/>
  <c r="AU230" i="90" s="1"/>
  <c r="AT230" i="90" s="1" a="1"/>
  <c r="AT230" i="90" s="1"/>
  <c r="CQ126" i="90" a="1"/>
  <c r="CQ126" i="90" s="1"/>
  <c r="H115" i="93"/>
  <c r="AK132" i="90" a="1"/>
  <c r="AK132" i="90" s="1"/>
  <c r="AB146" i="90" a="1"/>
  <c r="AB146" i="90" s="1"/>
  <c r="CO125" i="90" a="1"/>
  <c r="CO125" i="90" s="1"/>
  <c r="CP124" i="90" a="1"/>
  <c r="CP124" i="90" s="1"/>
  <c r="CN124" i="90" a="1"/>
  <c r="CN124" i="90" s="1"/>
  <c r="X74" i="90"/>
  <c r="H551" i="91" s="1"/>
  <c r="CQ92" i="90" a="1"/>
  <c r="CQ92" i="90" s="1"/>
  <c r="G400" i="90" s="1"/>
  <c r="E119" i="90"/>
  <c r="BU117" i="90" a="1"/>
  <c r="BU117" i="90" s="1"/>
  <c r="O119" i="90"/>
  <c r="H119" i="90"/>
  <c r="BL113" i="90" a="1"/>
  <c r="BL113" i="90" s="1"/>
  <c r="AC92" i="90" a="1"/>
  <c r="AB94" i="90" s="1" a="1"/>
  <c r="AB94" i="90" s="1"/>
  <c r="BV108" i="90" a="1"/>
  <c r="BU115" i="90" s="1" a="1"/>
  <c r="BU115" i="90" s="1"/>
  <c r="BV100" i="90"/>
  <c r="BU100" i="90" s="1" a="1"/>
  <c r="BU100" i="90" s="1"/>
  <c r="BU102" i="90" a="1"/>
  <c r="BU102" i="90" s="1"/>
  <c r="AU100" i="90" a="1"/>
  <c r="AT105" i="90" s="1" a="1"/>
  <c r="AT105" i="90" s="1"/>
  <c r="CS63" i="90" a="1"/>
  <c r="CS63" i="90" s="1"/>
  <c r="BL62" i="90" a="1"/>
  <c r="BL62" i="90" s="1"/>
  <c r="AK88" i="90" a="1"/>
  <c r="AK88" i="90" s="1"/>
  <c r="H560" i="91"/>
  <c r="H569" i="91"/>
  <c r="CO63" i="90" a="1"/>
  <c r="CO63" i="90" s="1"/>
  <c r="BU58" i="90" a="1"/>
  <c r="BU58" i="90" s="1"/>
  <c r="AK50" i="90" a="1"/>
  <c r="AK50" i="90" s="1"/>
  <c r="BC32" i="90" a="1"/>
  <c r="BC32" i="90" s="1"/>
  <c r="CN32" i="90" a="1"/>
  <c r="CN32" i="90" s="1"/>
  <c r="AT57" i="90" a="1"/>
  <c r="AT57" i="90" s="1"/>
  <c r="AK53" i="90" a="1"/>
  <c r="AK53" i="90" s="1"/>
  <c r="BU57" i="90" a="1"/>
  <c r="BU57" i="90" s="1"/>
  <c r="AU48" i="90" a="1"/>
  <c r="AT51" i="90" s="1" a="1"/>
  <c r="AT51" i="90" s="1"/>
  <c r="H29" i="90"/>
  <c r="CQ2" i="90" a="1"/>
  <c r="CQ2" i="90" s="1"/>
  <c r="CQ4" i="90" a="1"/>
  <c r="CQ4" i="90" s="1"/>
  <c r="CR2" i="90" a="1"/>
  <c r="CR2" i="90" s="1"/>
  <c r="BC2" i="90" a="1"/>
  <c r="BC2" i="90" s="1"/>
  <c r="CE18" i="90" a="1"/>
  <c r="CD23" i="90" s="1" a="1"/>
  <c r="CD23" i="90" s="1"/>
  <c r="M211" i="90"/>
  <c r="E211" i="90"/>
  <c r="BL184" i="90" a="1"/>
  <c r="BL184" i="90" s="1"/>
  <c r="CS184" i="90" a="1"/>
  <c r="CS184" i="90" s="1"/>
  <c r="AU200" i="90" a="1"/>
  <c r="AT206" i="90" s="1" a="1"/>
  <c r="AT206" i="90" s="1"/>
  <c r="CR186" i="90" a="1"/>
  <c r="CR186" i="90" s="1"/>
  <c r="G211" i="90"/>
  <c r="U211" i="90" a="1"/>
  <c r="U211" i="90" s="1"/>
  <c r="H315" i="93"/>
  <c r="CT154" i="90" a="1"/>
  <c r="CT154" i="90" s="1"/>
  <c r="CS156" i="90" a="1"/>
  <c r="CS156" i="90" s="1"/>
  <c r="D181" i="90"/>
  <c r="CS154" i="90" a="1"/>
  <c r="CS154" i="90" s="1"/>
  <c r="H271" i="93"/>
  <c r="BC154" i="90" a="1"/>
  <c r="BC154" i="90" s="1"/>
  <c r="H251" i="93"/>
  <c r="CO155" i="90" a="1"/>
  <c r="CO155" i="90" s="1"/>
  <c r="H225" i="93"/>
  <c r="H368" i="93"/>
  <c r="X366" i="90" a="1"/>
  <c r="X366" i="90" s="1"/>
  <c r="BD170" i="90" a="1"/>
  <c r="BC177" i="90" s="1" a="1"/>
  <c r="BC177" i="90" s="1"/>
  <c r="BV170" i="90" a="1"/>
  <c r="BU175" i="90" s="1" a="1"/>
  <c r="BU175" i="90" s="1"/>
  <c r="T181" i="90" a="1"/>
  <c r="T181" i="90" s="1"/>
  <c r="H15" i="93"/>
  <c r="H24" i="93"/>
  <c r="H160" i="93"/>
  <c r="CN125" i="90" a="1"/>
  <c r="CN125" i="90" s="1"/>
  <c r="CQ124" i="90" a="1"/>
  <c r="CQ124" i="90" s="1"/>
  <c r="CO126" i="90" a="1"/>
  <c r="CO126" i="90" s="1"/>
  <c r="H53" i="93"/>
  <c r="AK141" i="90" a="1"/>
  <c r="AK141" i="90" s="1"/>
  <c r="D151" i="90"/>
  <c r="K151" i="90"/>
  <c r="I151" i="90"/>
  <c r="BC124" i="90" a="1"/>
  <c r="BC124" i="90" s="1"/>
  <c r="AK142" i="90" a="1"/>
  <c r="AK142" i="90" s="1"/>
  <c r="CN126" i="90" a="1"/>
  <c r="CN126" i="90" s="1"/>
  <c r="AK124" i="90" a="1"/>
  <c r="AK124" i="90" s="1"/>
  <c r="BC117" i="90" a="1"/>
  <c r="BC117" i="90" s="1"/>
  <c r="BC118" i="90" a="1"/>
  <c r="BC118" i="90" s="1"/>
  <c r="BD92" i="90" a="1"/>
  <c r="BC95" i="90" s="1" a="1"/>
  <c r="BC95" i="90" s="1"/>
  <c r="BL97" i="90" a="1"/>
  <c r="BL97" i="90" s="1"/>
  <c r="BL95" i="90" a="1"/>
  <c r="BL95" i="90" s="1"/>
  <c r="BL94" i="90" a="1"/>
  <c r="BL94" i="90" s="1"/>
  <c r="BL104" i="90" a="1"/>
  <c r="BL104" i="90" s="1"/>
  <c r="BL103" i="90" a="1"/>
  <c r="BL103" i="90" s="1"/>
  <c r="AL92" i="90"/>
  <c r="AK92" i="90" s="1" a="1"/>
  <c r="AK92" i="90" s="1"/>
  <c r="AK93" i="90" a="1"/>
  <c r="AK93" i="90" s="1"/>
  <c r="BU118" i="90" a="1"/>
  <c r="BU118" i="90" s="1"/>
  <c r="AL100" i="90" a="1"/>
  <c r="BU97" i="90" a="1"/>
  <c r="BU97" i="90" s="1"/>
  <c r="N119" i="90"/>
  <c r="BC102" i="90" a="1"/>
  <c r="BC102" i="90" s="1"/>
  <c r="BU99" i="90" a="1"/>
  <c r="BU99" i="90" s="1"/>
  <c r="K119" i="90"/>
  <c r="M119" i="90"/>
  <c r="CS92" i="90" a="1"/>
  <c r="CS92" i="90" s="1"/>
  <c r="I400" i="90" s="1"/>
  <c r="AB107" i="90" a="1"/>
  <c r="AB107" i="90" s="1"/>
  <c r="BC105" i="90" a="1"/>
  <c r="BC105" i="90" s="1"/>
  <c r="CO92" i="90" a="1"/>
  <c r="CO92" i="90" s="1"/>
  <c r="E400" i="90" s="1"/>
  <c r="BD108" i="90" a="1"/>
  <c r="BC111" i="90" s="1" a="1"/>
  <c r="BC111" i="90" s="1"/>
  <c r="BU98" i="90" a="1"/>
  <c r="BU98" i="90" s="1"/>
  <c r="I119" i="90"/>
  <c r="W71" i="90"/>
  <c r="T71" i="90"/>
  <c r="U73" i="90"/>
  <c r="V73" i="90"/>
  <c r="T73" i="90"/>
  <c r="W73" i="90"/>
  <c r="U71" i="90"/>
  <c r="V71" i="90"/>
  <c r="AL78" i="90" a="1"/>
  <c r="AL78" i="90" s="1"/>
  <c r="AK78" i="90" s="1" a="1"/>
  <c r="AK78" i="90" s="1"/>
  <c r="CQ62" i="90" a="1"/>
  <c r="CQ62" i="90" s="1"/>
  <c r="AB70" i="90" a="1"/>
  <c r="AB70" i="90" s="1"/>
  <c r="CQ64" i="90" a="1"/>
  <c r="CQ64" i="90" s="1"/>
  <c r="I89" i="90"/>
  <c r="T59" i="90" a="1"/>
  <c r="T59" i="90" s="1"/>
  <c r="CS34" i="90" a="1"/>
  <c r="CS34" i="90" s="1"/>
  <c r="BU40" i="90" a="1"/>
  <c r="BU40" i="90" s="1"/>
  <c r="U59" i="90" a="1"/>
  <c r="U59" i="90" s="1"/>
  <c r="AB32" i="90" a="1"/>
  <c r="AB32" i="90" s="1"/>
  <c r="O59" i="90"/>
  <c r="CO33" i="90" a="1"/>
  <c r="CO33" i="90" s="1"/>
  <c r="L29" i="90"/>
  <c r="CO2" i="90" a="1"/>
  <c r="CO2" i="90" s="1"/>
  <c r="V29" i="90" a="1"/>
  <c r="V29" i="90" s="1"/>
  <c r="E29" i="90"/>
  <c r="H73" i="91"/>
  <c r="H123" i="91"/>
  <c r="BU28" i="90" a="1"/>
  <c r="BU28" i="90" s="1"/>
  <c r="CO4" i="90" a="1"/>
  <c r="CO4" i="90" s="1"/>
  <c r="D29" i="90"/>
  <c r="H24" i="91"/>
  <c r="H79" i="91"/>
  <c r="BU27" i="90" a="1"/>
  <c r="BU27" i="90" s="1"/>
  <c r="T29" i="90" a="1"/>
  <c r="T29" i="90" s="1"/>
  <c r="CN184" i="90" a="1"/>
  <c r="CN184" i="90" s="1"/>
  <c r="CS185" i="90" a="1"/>
  <c r="CS185" i="90" s="1"/>
  <c r="H211" i="90"/>
  <c r="O211" i="90"/>
  <c r="AB184" i="90" a="1"/>
  <c r="AB184" i="90" s="1"/>
  <c r="CN186" i="90" a="1"/>
  <c r="CN186" i="90" s="1"/>
  <c r="CR184" i="90" a="1"/>
  <c r="CR184" i="90" s="1"/>
  <c r="CR185" i="90" a="1"/>
  <c r="CR185" i="90" s="1"/>
  <c r="CQ186" i="90" a="1"/>
  <c r="CQ186" i="90" s="1"/>
  <c r="D211" i="90"/>
  <c r="I211" i="90"/>
  <c r="AT177" i="90" a="1"/>
  <c r="AT177" i="90" s="1"/>
  <c r="AT173" i="90" a="1"/>
  <c r="AT173" i="90" s="1"/>
  <c r="G181" i="90"/>
  <c r="M181" i="90"/>
  <c r="H418" i="93"/>
  <c r="E181" i="90"/>
  <c r="H351" i="93"/>
  <c r="CO154" i="90" a="1"/>
  <c r="CO154" i="90" s="1"/>
  <c r="AB162" i="90" a="1"/>
  <c r="AB162" i="90" s="1"/>
  <c r="H400" i="93"/>
  <c r="H181" i="90"/>
  <c r="AT124" i="90" a="1"/>
  <c r="AT124" i="90" s="1"/>
  <c r="CP126" i="90" a="1"/>
  <c r="CP126" i="90" s="1"/>
  <c r="CR124" i="90" a="1"/>
  <c r="CR124" i="90" s="1"/>
  <c r="AB118" i="90" a="1"/>
  <c r="AB118" i="90" s="1"/>
  <c r="AB101" i="90" a="1"/>
  <c r="AB101" i="90" s="1"/>
  <c r="BC106" i="90" a="1"/>
  <c r="BC106" i="90" s="1"/>
  <c r="AB102" i="90" a="1"/>
  <c r="AB102" i="90" s="1"/>
  <c r="L119" i="90"/>
  <c r="AC100" i="90"/>
  <c r="AB100" i="90" s="1" a="1"/>
  <c r="AB100" i="90" s="1"/>
  <c r="AU92" i="90" a="1"/>
  <c r="AT118" i="90" a="1"/>
  <c r="AT118" i="90" s="1"/>
  <c r="AC108" i="90" a="1"/>
  <c r="AC108" i="90" s="1"/>
  <c r="AB108" i="90" s="1" a="1"/>
  <c r="AB108" i="90" s="1"/>
  <c r="AT117" i="90" a="1"/>
  <c r="AT117" i="90" s="1"/>
  <c r="AB106" i="90" a="1"/>
  <c r="AB106" i="90" s="1"/>
  <c r="BC103" i="90" a="1"/>
  <c r="BC103" i="90" s="1"/>
  <c r="BC107" i="90" a="1"/>
  <c r="BC107" i="90" s="1"/>
  <c r="AB103" i="90" a="1"/>
  <c r="AB103" i="90" s="1"/>
  <c r="BC104" i="90" a="1"/>
  <c r="BC104" i="90" s="1"/>
  <c r="AB96" i="90" a="1"/>
  <c r="AB96" i="90" s="1"/>
  <c r="AC92" i="90"/>
  <c r="AB93" i="90" a="1"/>
  <c r="AB93" i="90" s="1"/>
  <c r="BU113" i="90" a="1"/>
  <c r="BU113" i="90" s="1"/>
  <c r="BU110" i="90" a="1"/>
  <c r="BU110" i="90" s="1"/>
  <c r="BU114" i="90" a="1"/>
  <c r="BU114" i="90" s="1"/>
  <c r="BU109" i="90" a="1"/>
  <c r="BU109" i="90" s="1"/>
  <c r="BU95" i="90" a="1"/>
  <c r="BU95" i="90" s="1"/>
  <c r="BV92" i="90"/>
  <c r="AK118" i="90" a="1"/>
  <c r="AK118" i="90" s="1"/>
  <c r="BU94" i="90" a="1"/>
  <c r="BU94" i="90" s="1"/>
  <c r="BL106" i="90" a="1"/>
  <c r="BL106" i="90" s="1"/>
  <c r="BL110" i="90" a="1"/>
  <c r="BL110" i="90" s="1"/>
  <c r="BU51" i="90" a="1"/>
  <c r="BU51" i="90" s="1"/>
  <c r="D59" i="90"/>
  <c r="H160" i="91"/>
  <c r="N89" i="90"/>
  <c r="H500" i="91"/>
  <c r="H617" i="91"/>
  <c r="CQ33" i="90" a="1"/>
  <c r="CQ33" i="90" s="1"/>
  <c r="W59" i="90" a="1"/>
  <c r="W59" i="90" s="1"/>
  <c r="X8" i="90"/>
  <c r="H98" i="91" s="1"/>
  <c r="AU18" i="90" a="1"/>
  <c r="AT25" i="90" s="1" a="1"/>
  <c r="AT25" i="90" s="1"/>
  <c r="H416" i="91"/>
  <c r="CP62" i="90" a="1"/>
  <c r="CP62" i="90" s="1"/>
  <c r="AU78" i="90" a="1"/>
  <c r="AT82" i="90" s="1" a="1"/>
  <c r="AT82" i="90" s="1"/>
  <c r="E89" i="90"/>
  <c r="AK27" i="90" a="1"/>
  <c r="AK27" i="90" s="1"/>
  <c r="AT10" i="90" a="1"/>
  <c r="AT10" i="90" s="1"/>
  <c r="F59" i="90"/>
  <c r="AC48" i="90" a="1"/>
  <c r="AB55" i="90" s="1" a="1"/>
  <c r="AB55" i="90" s="1"/>
  <c r="CR63" i="90" a="1"/>
  <c r="CR63" i="90" s="1"/>
  <c r="H89" i="90"/>
  <c r="CN63" i="90" a="1"/>
  <c r="CN63" i="90" s="1"/>
  <c r="CN66" i="90" s="1"/>
  <c r="D389" i="90" s="1"/>
  <c r="M13" i="95" s="1"/>
  <c r="AT62" i="90" a="1"/>
  <c r="AT62" i="90" s="1"/>
  <c r="L59" i="90"/>
  <c r="BL57" i="90" a="1"/>
  <c r="BL57" i="90" s="1"/>
  <c r="BC85" i="90" a="1"/>
  <c r="BC85" i="90" s="1"/>
  <c r="H59" i="90"/>
  <c r="J241" i="90"/>
  <c r="CQ214" i="90" a="1"/>
  <c r="CQ214" i="90" s="1"/>
  <c r="G456" i="90" s="1"/>
  <c r="I241" i="90"/>
  <c r="BU232" i="90" a="1"/>
  <c r="BU232" i="90" s="1"/>
  <c r="CR214" i="90" a="1"/>
  <c r="CR214" i="90" s="1"/>
  <c r="H456" i="90" s="1"/>
  <c r="BU233" i="90" a="1"/>
  <c r="BU233" i="90" s="1"/>
  <c r="CP214" i="90" a="1"/>
  <c r="CP214" i="90" s="1"/>
  <c r="F456" i="90" s="1"/>
  <c r="BV214" i="90" a="1"/>
  <c r="BU218" i="90" s="1" a="1"/>
  <c r="BU218" i="90" s="1"/>
  <c r="K241" i="90"/>
  <c r="M241" i="90"/>
  <c r="CT186" i="90" a="1"/>
  <c r="CT186" i="90" s="1"/>
  <c r="AL200" i="90"/>
  <c r="AC208" i="90"/>
  <c r="AB208" i="90" s="1" a="1"/>
  <c r="AB208" i="90" s="1"/>
  <c r="BC184" i="90" a="1"/>
  <c r="BC184" i="90" s="1"/>
  <c r="AK201" i="90" a="1"/>
  <c r="AK201" i="90" s="1"/>
  <c r="BU124" i="90" a="1"/>
  <c r="BU124" i="90" s="1"/>
  <c r="V67" i="90"/>
  <c r="W65" i="90"/>
  <c r="W67" i="90"/>
  <c r="U65" i="90"/>
  <c r="T67" i="90"/>
  <c r="V65" i="90"/>
  <c r="T65" i="90"/>
  <c r="U67" i="90"/>
  <c r="D89" i="90"/>
  <c r="K89" i="90"/>
  <c r="BC81" i="90" a="1"/>
  <c r="BC81" i="90" s="1"/>
  <c r="CQ63" i="90" a="1"/>
  <c r="CQ63" i="90" s="1"/>
  <c r="BC80" i="90" a="1"/>
  <c r="BC80" i="90" s="1"/>
  <c r="F89" i="90"/>
  <c r="BC87" i="90" a="1"/>
  <c r="BC87" i="90" s="1"/>
  <c r="BC70" i="90" a="1"/>
  <c r="BC70" i="90" s="1"/>
  <c r="I59" i="90"/>
  <c r="G59" i="90"/>
  <c r="AB40" i="90" a="1"/>
  <c r="AB40" i="90" s="1"/>
  <c r="AK40" i="90" a="1"/>
  <c r="AK40" i="90" s="1"/>
  <c r="V59" i="90" a="1"/>
  <c r="V59" i="90" s="1"/>
  <c r="CD10" i="90" a="1"/>
  <c r="CD10" i="90" s="1"/>
  <c r="AB215" i="90" a="1"/>
  <c r="AB215" i="90" s="1"/>
  <c r="AB239" i="90" a="1"/>
  <c r="AB239" i="90" s="1"/>
  <c r="AU222" i="90" a="1"/>
  <c r="AT229" i="90" s="1" a="1"/>
  <c r="AT229" i="90" s="1"/>
  <c r="AB237" i="90" a="1"/>
  <c r="AB237" i="90" s="1"/>
  <c r="AB216" i="90" a="1"/>
  <c r="AB216" i="90" s="1"/>
  <c r="AB240" i="90" a="1"/>
  <c r="AB240" i="90" s="1"/>
  <c r="N241" i="90"/>
  <c r="BC221" i="90" a="1"/>
  <c r="BC221" i="90" s="1"/>
  <c r="L241" i="90"/>
  <c r="AC230" i="90"/>
  <c r="AB230" i="90" s="1" a="1"/>
  <c r="AB230" i="90" s="1"/>
  <c r="AB229" i="90" a="1"/>
  <c r="AB229" i="90" s="1"/>
  <c r="AB218" i="90" a="1"/>
  <c r="AB218" i="90" s="1"/>
  <c r="AB232" i="90" a="1"/>
  <c r="AB232" i="90" s="1"/>
  <c r="BC217" i="90" a="1"/>
  <c r="BC217" i="90" s="1"/>
  <c r="BD214" i="90"/>
  <c r="BC214" i="90" s="1" a="1"/>
  <c r="BC214" i="90" s="1"/>
  <c r="BC220" i="90" a="1"/>
  <c r="BC220" i="90" s="1"/>
  <c r="BC215" i="90" a="1"/>
  <c r="BC215" i="90" s="1"/>
  <c r="AB217" i="90" a="1"/>
  <c r="AB217" i="90" s="1"/>
  <c r="BC218" i="90" a="1"/>
  <c r="BC218" i="90" s="1"/>
  <c r="CO214" i="90" a="1"/>
  <c r="CO214" i="90" s="1"/>
  <c r="E456" i="90" s="1"/>
  <c r="AB214" i="90" a="1"/>
  <c r="AB214" i="90" s="1"/>
  <c r="AB220" i="90" a="1"/>
  <c r="AB220" i="90" s="1"/>
  <c r="BU237" i="90" a="1"/>
  <c r="BU237" i="90" s="1"/>
  <c r="BU236" i="90" a="1"/>
  <c r="BU236" i="90" s="1"/>
  <c r="BU231" i="90" a="1"/>
  <c r="BU231" i="90" s="1"/>
  <c r="BU228" i="90" a="1"/>
  <c r="BU228" i="90" s="1"/>
  <c r="H580" i="93"/>
  <c r="E151" i="90"/>
  <c r="BC132" i="90" a="1"/>
  <c r="BC132" i="90" s="1"/>
  <c r="M151" i="90"/>
  <c r="T151" i="90" a="1"/>
  <c r="T151" i="90" s="1"/>
  <c r="H98" i="93"/>
  <c r="AT132" i="90" a="1"/>
  <c r="AT132" i="90" s="1"/>
  <c r="V64" i="90"/>
  <c r="W64" i="90"/>
  <c r="T64" i="90"/>
  <c r="U62" i="90"/>
  <c r="V62" i="90"/>
  <c r="W62" i="90"/>
  <c r="T62" i="90"/>
  <c r="U64" i="90"/>
  <c r="BL87" i="90" a="1"/>
  <c r="BL87" i="90" s="1"/>
  <c r="AB62" i="90" a="1"/>
  <c r="AB62" i="90" s="1"/>
  <c r="AK62" i="90" a="1"/>
  <c r="AK62" i="90" s="1"/>
  <c r="BL70" i="90" a="1"/>
  <c r="BL70" i="90" s="1"/>
  <c r="J89" i="90"/>
  <c r="CP64" i="90" a="1"/>
  <c r="CP64" i="90" s="1"/>
  <c r="M59" i="90"/>
  <c r="N59" i="90"/>
  <c r="AT32" i="90" a="1"/>
  <c r="AT32" i="90" s="1"/>
  <c r="X32" i="90"/>
  <c r="H227" i="91"/>
  <c r="X2" i="90"/>
  <c r="CN2" i="90" a="1"/>
  <c r="CN2" i="90" s="1"/>
  <c r="U29" i="90" a="1"/>
  <c r="U29" i="90" s="1"/>
  <c r="H100" i="91"/>
  <c r="AT26" i="90" a="1"/>
  <c r="AT26" i="90" s="1"/>
  <c r="H35" i="91"/>
  <c r="AT27" i="90" a="1"/>
  <c r="AT27" i="90" s="1"/>
  <c r="W29" i="90" a="1"/>
  <c r="W29" i="90" s="1"/>
  <c r="CO66" i="90"/>
  <c r="E389" i="90" s="1"/>
  <c r="L89" i="90"/>
  <c r="G89" i="90"/>
  <c r="BC84" i="90" a="1"/>
  <c r="BC84" i="90" s="1"/>
  <c r="H634" i="91"/>
  <c r="J201" i="91"/>
  <c r="K687" i="91" s="1"/>
  <c r="J200" i="91"/>
  <c r="K686" i="91" s="1"/>
  <c r="J196" i="91"/>
  <c r="K682" i="91" s="1"/>
  <c r="J197" i="91"/>
  <c r="K683" i="91" s="1"/>
  <c r="J202" i="91"/>
  <c r="K688" i="91" s="1"/>
  <c r="J198" i="91"/>
  <c r="K684" i="91" s="1"/>
  <c r="J203" i="91"/>
  <c r="K689" i="91" s="1"/>
  <c r="J199" i="91"/>
  <c r="K685" i="91" s="1"/>
  <c r="H581" i="91"/>
  <c r="BC62" i="90" a="1"/>
  <c r="BC62" i="90" s="1"/>
  <c r="BD78" i="90"/>
  <c r="BC78" i="90" s="1" a="1"/>
  <c r="BC78" i="90" s="1"/>
  <c r="BL88" i="90" a="1"/>
  <c r="BL88" i="90" s="1"/>
  <c r="H615" i="91"/>
  <c r="V70" i="90"/>
  <c r="U68" i="90"/>
  <c r="V68" i="90"/>
  <c r="W68" i="90"/>
  <c r="T68" i="90"/>
  <c r="U70" i="90"/>
  <c r="W70" i="90"/>
  <c r="T70" i="90"/>
  <c r="BG2" i="90" l="1" a="1"/>
  <c r="BG2" i="90" s="1"/>
  <c r="C200" i="99" s="1" a="1"/>
  <c r="C200" i="99" s="1"/>
  <c r="BC219" i="90" a="1"/>
  <c r="BC219" i="90" s="1"/>
  <c r="BC225" i="90" a="1"/>
  <c r="BC225" i="90" s="1"/>
  <c r="BC237" i="90" a="1"/>
  <c r="BC237" i="90" s="1"/>
  <c r="BC231" i="90" a="1"/>
  <c r="BC231" i="90" s="1"/>
  <c r="BC205" i="90" a="1"/>
  <c r="BC205" i="90" s="1"/>
  <c r="BC204" i="90" a="1"/>
  <c r="BC204" i="90" s="1"/>
  <c r="BC206" i="90" a="1"/>
  <c r="BC206" i="90" s="1"/>
  <c r="BC203" i="90" a="1"/>
  <c r="BC203" i="90" s="1"/>
  <c r="BC202" i="90" a="1"/>
  <c r="BC202" i="90" s="1"/>
  <c r="BC201" i="90" a="1"/>
  <c r="BC201" i="90" s="1"/>
  <c r="BC207" i="90" a="1"/>
  <c r="BC207" i="90" s="1"/>
  <c r="CP158" i="90"/>
  <c r="F434" i="90" s="1"/>
  <c r="M32" i="95" s="1"/>
  <c r="BM208" i="90"/>
  <c r="BL208" i="90" s="1" a="1"/>
  <c r="BL208" i="90" s="1"/>
  <c r="BL226" i="90" a="1"/>
  <c r="BL226" i="90" s="1"/>
  <c r="BL225" i="90" a="1"/>
  <c r="BL225" i="90" s="1"/>
  <c r="BL223" i="90" a="1"/>
  <c r="BL223" i="90" s="1"/>
  <c r="BL220" i="90" a="1"/>
  <c r="BL220" i="90" s="1"/>
  <c r="BL229" i="90" a="1"/>
  <c r="BL229" i="90" s="1"/>
  <c r="BM222" i="90"/>
  <c r="BL222" i="90" s="1" a="1"/>
  <c r="BL222" i="90" s="1"/>
  <c r="BL201" i="90" a="1"/>
  <c r="BL201" i="90" s="1"/>
  <c r="BL52" i="90" a="1"/>
  <c r="BL52" i="90" s="1"/>
  <c r="BL54" i="90" a="1"/>
  <c r="BL54" i="90" s="1"/>
  <c r="BU111" i="90" a="1"/>
  <c r="BU111" i="90" s="1"/>
  <c r="BD48" i="90"/>
  <c r="BC48" i="90" s="1" a="1"/>
  <c r="BC48" i="90" s="1"/>
  <c r="BV108" i="90"/>
  <c r="BU108" i="90" s="1" a="1"/>
  <c r="BU108" i="90" s="1"/>
  <c r="BU112" i="90" a="1"/>
  <c r="BU112" i="90" s="1"/>
  <c r="AB99" i="90" a="1"/>
  <c r="AB99" i="90" s="1"/>
  <c r="AB95" i="90" a="1"/>
  <c r="AB95" i="90" s="1"/>
  <c r="X80" i="90"/>
  <c r="AC78" i="90"/>
  <c r="AB78" i="90" s="1" a="1"/>
  <c r="AB78" i="90" s="1"/>
  <c r="AC366" i="90" a="1"/>
  <c r="AC366" i="90" s="1"/>
  <c r="BL219" i="90" a="1"/>
  <c r="BL219" i="90" s="1"/>
  <c r="BL217" i="90" a="1"/>
  <c r="BL217" i="90" s="1"/>
  <c r="CT156" i="90" a="1"/>
  <c r="CT156" i="90" s="1"/>
  <c r="CS127" i="90" a="1"/>
  <c r="CS127" i="90" s="1"/>
  <c r="CS5" i="90" a="1"/>
  <c r="CS5" i="90" s="1"/>
  <c r="BL49" i="90" a="1"/>
  <c r="BL49" i="90" s="1"/>
  <c r="X83" i="90"/>
  <c r="X85" i="90"/>
  <c r="AB80" i="90" a="1"/>
  <c r="AB80" i="90" s="1"/>
  <c r="BL55" i="90" a="1"/>
  <c r="BL55" i="90" s="1"/>
  <c r="AB82" i="90" a="1"/>
  <c r="AB82" i="90" s="1"/>
  <c r="BC101" i="90" a="1"/>
  <c r="BC101" i="90" s="1"/>
  <c r="AU108" i="90"/>
  <c r="AT108" i="90" s="1" a="1"/>
  <c r="AT108" i="90" s="1"/>
  <c r="AT113" i="90" a="1"/>
  <c r="AT113" i="90" s="1"/>
  <c r="BL50" i="90" a="1"/>
  <c r="BL50" i="90" s="1"/>
  <c r="BL53" i="90" a="1"/>
  <c r="BL53" i="90" s="1"/>
  <c r="BU176" i="90" a="1"/>
  <c r="BU176" i="90" s="1"/>
  <c r="CS188" i="90"/>
  <c r="I445" i="90" s="1"/>
  <c r="CS158" i="90"/>
  <c r="I434" i="90" s="1"/>
  <c r="AT112" i="90" a="1"/>
  <c r="AT112" i="90" s="1"/>
  <c r="AT115" i="90" a="1"/>
  <c r="AT115" i="90" s="1"/>
  <c r="AT109" i="90" a="1"/>
  <c r="AT109" i="90" s="1"/>
  <c r="M18" i="95"/>
  <c r="AT55" i="90" a="1"/>
  <c r="AT55" i="90" s="1"/>
  <c r="BC227" i="90" a="1"/>
  <c r="BC227" i="90" s="1"/>
  <c r="BC236" i="90" a="1"/>
  <c r="BC236" i="90" s="1"/>
  <c r="AB221" i="90" a="1"/>
  <c r="AB221" i="90" s="1"/>
  <c r="AT219" i="90" a="1"/>
  <c r="AT219" i="90" s="1"/>
  <c r="BD222" i="90"/>
  <c r="BC222" i="90" s="1" a="1"/>
  <c r="BC222" i="90" s="1"/>
  <c r="AT221" i="90" a="1"/>
  <c r="AT221" i="90" s="1"/>
  <c r="AB223" i="90" a="1"/>
  <c r="AB223" i="90" s="1"/>
  <c r="BC228" i="90" a="1"/>
  <c r="BC228" i="90" s="1"/>
  <c r="AT220" i="90" a="1"/>
  <c r="AT220" i="90" s="1"/>
  <c r="AU214" i="90"/>
  <c r="AT217" i="90" a="1"/>
  <c r="AT217" i="90" s="1"/>
  <c r="AB231" i="90" a="1"/>
  <c r="AB231" i="90" s="1"/>
  <c r="AB234" i="90" a="1"/>
  <c r="AB234" i="90" s="1"/>
  <c r="BL202" i="90" a="1"/>
  <c r="BL202" i="90" s="1"/>
  <c r="BL51" i="90" a="1"/>
  <c r="BL51" i="90" s="1"/>
  <c r="AT215" i="90" a="1"/>
  <c r="AT215" i="90" s="1"/>
  <c r="BD230" i="90"/>
  <c r="BC230" i="90" s="1" a="1"/>
  <c r="BC230" i="90" s="1"/>
  <c r="BC232" i="90" a="1"/>
  <c r="BC232" i="90" s="1"/>
  <c r="BU204" i="90" a="1"/>
  <c r="BU204" i="90" s="1"/>
  <c r="AB144" i="90" a="1"/>
  <c r="AB144" i="90" s="1"/>
  <c r="I438" i="93"/>
  <c r="I700" i="93" s="1"/>
  <c r="J700" i="93" s="1"/>
  <c r="K700" i="93"/>
  <c r="I675" i="93"/>
  <c r="I710" i="93" s="1"/>
  <c r="J710" i="93" s="1"/>
  <c r="K710" i="93"/>
  <c r="K702" i="91"/>
  <c r="I669" i="91"/>
  <c r="I702" i="91" s="1"/>
  <c r="J702" i="91" s="1"/>
  <c r="I675" i="91"/>
  <c r="I708" i="91" s="1"/>
  <c r="J708" i="91" s="1"/>
  <c r="K708" i="91"/>
  <c r="K1447" i="94"/>
  <c r="K1441" i="94"/>
  <c r="K1445" i="94"/>
  <c r="H96" i="93"/>
  <c r="CT184" i="90" a="1"/>
  <c r="CT184" i="90" s="1"/>
  <c r="CT188" i="90" s="1"/>
  <c r="J445" i="90" s="1"/>
  <c r="M46" i="95" s="1"/>
  <c r="AT204" i="90" a="1"/>
  <c r="AT204" i="90" s="1"/>
  <c r="AK19" i="90" a="1"/>
  <c r="AK19" i="90" s="1"/>
  <c r="AK24" i="90" a="1"/>
  <c r="AK24" i="90" s="1"/>
  <c r="I672" i="93"/>
  <c r="I707" i="93" s="1"/>
  <c r="J707" i="93" s="1"/>
  <c r="I676" i="91"/>
  <c r="I709" i="91" s="1"/>
  <c r="J709" i="91" s="1"/>
  <c r="CP36" i="90"/>
  <c r="F378" i="90" s="1"/>
  <c r="M33" i="95" s="1"/>
  <c r="I438" i="91"/>
  <c r="I698" i="91" s="1"/>
  <c r="J698" i="91" s="1"/>
  <c r="I671" i="93"/>
  <c r="I706" i="93" s="1"/>
  <c r="J706" i="93" s="1"/>
  <c r="AB22" i="90" a="1"/>
  <c r="AB22" i="90" s="1"/>
  <c r="BU21" i="90" a="1"/>
  <c r="BU21" i="90" s="1"/>
  <c r="BU20" i="90" a="1"/>
  <c r="BU20" i="90" s="1"/>
  <c r="BV18" i="90"/>
  <c r="BU18" i="90" s="1" a="1"/>
  <c r="BU18" i="90" s="1"/>
  <c r="BU23" i="90" a="1"/>
  <c r="BU23" i="90" s="1"/>
  <c r="I676" i="93"/>
  <c r="I711" i="93" s="1"/>
  <c r="J711" i="93" s="1"/>
  <c r="I669" i="93"/>
  <c r="I704" i="93" s="1"/>
  <c r="J704" i="93" s="1"/>
  <c r="I670" i="93"/>
  <c r="I705" i="93" s="1"/>
  <c r="J705" i="93" s="1"/>
  <c r="I673" i="93"/>
  <c r="I708" i="93" s="1"/>
  <c r="J708" i="93" s="1"/>
  <c r="I434" i="91"/>
  <c r="I694" i="91" s="1"/>
  <c r="J694" i="91" s="1"/>
  <c r="I671" i="91"/>
  <c r="I704" i="91" s="1"/>
  <c r="J704" i="91" s="1"/>
  <c r="I436" i="93"/>
  <c r="I698" i="93" s="1"/>
  <c r="J698" i="93" s="1"/>
  <c r="I437" i="93"/>
  <c r="I699" i="93" s="1"/>
  <c r="J699" i="93" s="1"/>
  <c r="I674" i="93"/>
  <c r="I709" i="93" s="1"/>
  <c r="J709" i="93" s="1"/>
  <c r="I202" i="93"/>
  <c r="I690" i="93" s="1"/>
  <c r="J690" i="93" s="1"/>
  <c r="I198" i="93"/>
  <c r="I686" i="93" s="1"/>
  <c r="J686" i="93" s="1"/>
  <c r="I199" i="93"/>
  <c r="I687" i="93" s="1"/>
  <c r="J687" i="93" s="1"/>
  <c r="I432" i="91"/>
  <c r="I692" i="91" s="1"/>
  <c r="J692" i="91" s="1"/>
  <c r="I439" i="91"/>
  <c r="I699" i="91" s="1"/>
  <c r="J699" i="91" s="1"/>
  <c r="I434" i="93"/>
  <c r="I696" i="93" s="1"/>
  <c r="J696" i="93" s="1"/>
  <c r="I432" i="93"/>
  <c r="I694" i="93" s="1"/>
  <c r="J694" i="93" s="1"/>
  <c r="I433" i="93"/>
  <c r="I695" i="93" s="1"/>
  <c r="J695" i="93" s="1"/>
  <c r="I435" i="93"/>
  <c r="I697" i="93" s="1"/>
  <c r="J697" i="93" s="1"/>
  <c r="I439" i="93"/>
  <c r="I701" i="93" s="1"/>
  <c r="J701" i="93" s="1"/>
  <c r="I670" i="91"/>
  <c r="I703" i="91" s="1"/>
  <c r="J703" i="91" s="1"/>
  <c r="I673" i="91"/>
  <c r="I706" i="91" s="1"/>
  <c r="J706" i="91" s="1"/>
  <c r="I672" i="91"/>
  <c r="I705" i="91" s="1"/>
  <c r="J705" i="91" s="1"/>
  <c r="I674" i="91"/>
  <c r="I707" i="91" s="1"/>
  <c r="J707" i="91" s="1"/>
  <c r="I436" i="91"/>
  <c r="I696" i="91" s="1"/>
  <c r="J696" i="91" s="1"/>
  <c r="I435" i="91"/>
  <c r="I695" i="91" s="1"/>
  <c r="J695" i="91" s="1"/>
  <c r="I433" i="91"/>
  <c r="I693" i="91" s="1"/>
  <c r="J693" i="91" s="1"/>
  <c r="I437" i="91"/>
  <c r="I697" i="91" s="1"/>
  <c r="J697" i="91" s="1"/>
  <c r="AK23" i="90" a="1"/>
  <c r="AK23" i="90" s="1"/>
  <c r="AK25" i="90" a="1"/>
  <c r="AK25" i="90" s="1"/>
  <c r="BV78" i="90"/>
  <c r="BU78" i="90" s="1" a="1"/>
  <c r="BU78" i="90" s="1"/>
  <c r="BU84" i="90" a="1"/>
  <c r="BU84" i="90" s="1"/>
  <c r="I197" i="93"/>
  <c r="I685" i="93" s="1"/>
  <c r="J685" i="93" s="1"/>
  <c r="I200" i="93"/>
  <c r="I688" i="93" s="1"/>
  <c r="J688" i="93" s="1"/>
  <c r="I201" i="93"/>
  <c r="I689" i="93" s="1"/>
  <c r="J689" i="93" s="1"/>
  <c r="I203" i="93"/>
  <c r="I691" i="93" s="1"/>
  <c r="J691" i="93" s="1"/>
  <c r="I196" i="93"/>
  <c r="I684" i="93" s="1"/>
  <c r="J684" i="93" s="1"/>
  <c r="BC22" i="90" a="1"/>
  <c r="BC22" i="90" s="1"/>
  <c r="BL79" i="90" a="1"/>
  <c r="BL79" i="90" s="1"/>
  <c r="BL84" i="90" a="1"/>
  <c r="BL84" i="90" s="1"/>
  <c r="BL179" i="90" a="1"/>
  <c r="BL179" i="90" s="1"/>
  <c r="BL180" i="90" a="1"/>
  <c r="BL180" i="90" s="1"/>
  <c r="BU150" i="90" a="1"/>
  <c r="BU150" i="90" s="1"/>
  <c r="BU149" i="90" a="1"/>
  <c r="BU149" i="90" s="1"/>
  <c r="BU147" i="90" a="1"/>
  <c r="BU147" i="90" s="1"/>
  <c r="BU145" i="90" a="1"/>
  <c r="BU145" i="90" s="1"/>
  <c r="CQ188" i="90"/>
  <c r="G445" i="90" s="1"/>
  <c r="M27" i="95" s="1"/>
  <c r="AB21" i="90" a="1"/>
  <c r="AB21" i="90" s="1"/>
  <c r="BU19" i="90" a="1"/>
  <c r="BU19" i="90" s="1"/>
  <c r="BU22" i="90" a="1"/>
  <c r="BU22" i="90" s="1"/>
  <c r="BU24" i="90" a="1"/>
  <c r="BU24" i="90" s="1"/>
  <c r="AB171" i="90" a="1"/>
  <c r="AB171" i="90" s="1"/>
  <c r="AB173" i="90" a="1"/>
  <c r="AB173" i="90" s="1"/>
  <c r="AB174" i="90" a="1"/>
  <c r="AB174" i="90" s="1"/>
  <c r="AB172" i="90" a="1"/>
  <c r="AB172" i="90" s="1"/>
  <c r="AB175" i="90" a="1"/>
  <c r="AB175" i="90" s="1"/>
  <c r="AB177" i="90" a="1"/>
  <c r="AB177" i="90" s="1"/>
  <c r="AC170" i="90"/>
  <c r="AB170" i="90" s="1" a="1"/>
  <c r="AB170" i="90" s="1"/>
  <c r="AK57" i="90" a="1"/>
  <c r="AK57" i="90" s="1"/>
  <c r="AK58" i="90" a="1"/>
  <c r="AK58" i="90" s="1"/>
  <c r="CE18" i="90"/>
  <c r="CD18" i="90" s="1" a="1"/>
  <c r="CD18" i="90" s="1"/>
  <c r="AL18" i="90"/>
  <c r="AK18" i="90" s="1" a="1"/>
  <c r="AK18" i="90" s="1"/>
  <c r="AO2" i="90" s="1" a="1"/>
  <c r="AO2" i="90" s="1"/>
  <c r="AK22" i="90" a="1"/>
  <c r="AK22" i="90" s="1"/>
  <c r="AK20" i="90" a="1"/>
  <c r="AK20" i="90" s="1"/>
  <c r="BC79" i="90" a="1"/>
  <c r="BC79" i="90" s="1"/>
  <c r="BC82" i="90" a="1"/>
  <c r="BC82" i="90" s="1"/>
  <c r="X62" i="90"/>
  <c r="BM214" i="90"/>
  <c r="BL214" i="90" s="1" a="1"/>
  <c r="BL214" i="90" s="1"/>
  <c r="BL218" i="90" a="1"/>
  <c r="BL218" i="90" s="1"/>
  <c r="AT236" i="90" a="1"/>
  <c r="AT236" i="90" s="1"/>
  <c r="AT216" i="90" a="1"/>
  <c r="AT216" i="90" s="1"/>
  <c r="BL216" i="90" a="1"/>
  <c r="BL216" i="90" s="1"/>
  <c r="BC149" i="90" a="1"/>
  <c r="BC149" i="90" s="1"/>
  <c r="BD148" i="90"/>
  <c r="BC148" i="90" s="1" a="1"/>
  <c r="BC148" i="90" s="1"/>
  <c r="BC143" i="90" a="1"/>
  <c r="BC143" i="90" s="1"/>
  <c r="BC144" i="90" a="1"/>
  <c r="BC144" i="90" s="1"/>
  <c r="AT106" i="90" a="1"/>
  <c r="AT106" i="90" s="1"/>
  <c r="BL102" i="90" a="1"/>
  <c r="BL102" i="90" s="1"/>
  <c r="BL93" i="90" a="1"/>
  <c r="BL93" i="90" s="1"/>
  <c r="AT110" i="90" a="1"/>
  <c r="AT110" i="90" s="1"/>
  <c r="AB97" i="90" a="1"/>
  <c r="AB97" i="90" s="1"/>
  <c r="BL171" i="90" a="1"/>
  <c r="BL171" i="90" s="1"/>
  <c r="BL176" i="90" a="1"/>
  <c r="BL176" i="90" s="1"/>
  <c r="BM170" i="90"/>
  <c r="BL170" i="90" s="1" a="1"/>
  <c r="BL170" i="90" s="1"/>
  <c r="BL172" i="90" a="1"/>
  <c r="BL172" i="90" s="1"/>
  <c r="CQ158" i="90"/>
  <c r="G434" i="90" s="1"/>
  <c r="M26" i="95" s="1"/>
  <c r="AO124" i="90" a="1"/>
  <c r="AO124" i="90" s="1"/>
  <c r="BC180" i="90" a="1"/>
  <c r="BC180" i="90" s="1"/>
  <c r="CD19" i="90" a="1"/>
  <c r="CD19" i="90" s="1"/>
  <c r="CD24" i="90" a="1"/>
  <c r="CD24" i="90" s="1"/>
  <c r="CP6" i="90"/>
  <c r="F367" i="90" s="1"/>
  <c r="M31" i="95" s="1"/>
  <c r="CO6" i="90"/>
  <c r="E367" i="90" s="1"/>
  <c r="M22" i="95" s="1"/>
  <c r="BC229" i="90" a="1"/>
  <c r="BC229" i="90" s="1"/>
  <c r="BC223" i="90" a="1"/>
  <c r="BC223" i="90" s="1"/>
  <c r="AT231" i="90" a="1"/>
  <c r="AT231" i="90" s="1"/>
  <c r="BC226" i="90" a="1"/>
  <c r="BC226" i="90" s="1"/>
  <c r="AT237" i="90" a="1"/>
  <c r="AT237" i="90" s="1"/>
  <c r="AT235" i="90" a="1"/>
  <c r="AT235" i="90" s="1"/>
  <c r="AT232" i="90" a="1"/>
  <c r="AT232" i="90" s="1"/>
  <c r="AT233" i="90" a="1"/>
  <c r="AT233" i="90" s="1"/>
  <c r="AT234" i="90" a="1"/>
  <c r="AT234" i="90" s="1"/>
  <c r="AB224" i="90" a="1"/>
  <c r="AB224" i="90" s="1"/>
  <c r="AC222" i="90"/>
  <c r="AB222" i="90" s="1" a="1"/>
  <c r="AB222" i="90" s="1"/>
  <c r="AB226" i="90" a="1"/>
  <c r="AB226" i="90" s="1"/>
  <c r="BL175" i="90" a="1"/>
  <c r="BL175" i="90" s="1"/>
  <c r="BC147" i="90" a="1"/>
  <c r="BC147" i="90" s="1"/>
  <c r="AB228" i="90" a="1"/>
  <c r="AB228" i="90" s="1"/>
  <c r="AB227" i="90" a="1"/>
  <c r="AB227" i="90" s="1"/>
  <c r="BL205" i="90" a="1"/>
  <c r="BL205" i="90" s="1"/>
  <c r="AT80" i="90" a="1"/>
  <c r="AT80" i="90" s="1"/>
  <c r="CD22" i="90" a="1"/>
  <c r="CD22" i="90" s="1"/>
  <c r="BC114" i="90" a="1"/>
  <c r="BC114" i="90" s="1"/>
  <c r="BU93" i="90" a="1"/>
  <c r="BU93" i="90" s="1"/>
  <c r="BM100" i="90"/>
  <c r="BL100" i="90" s="1" a="1"/>
  <c r="BL100" i="90" s="1"/>
  <c r="BL99" i="90" a="1"/>
  <c r="BL99" i="90" s="1"/>
  <c r="BP32" i="90" a="1"/>
  <c r="BP32" i="90" s="1"/>
  <c r="M378" i="90" s="1" a="1"/>
  <c r="M378" i="90" s="1"/>
  <c r="CD20" i="90" a="1"/>
  <c r="CD20" i="90" s="1"/>
  <c r="BL105" i="90" a="1"/>
  <c r="BL105" i="90" s="1"/>
  <c r="CD21" i="90" a="1"/>
  <c r="CD21" i="90" s="1"/>
  <c r="BL107" i="90" a="1"/>
  <c r="BL107" i="90" s="1"/>
  <c r="BL98" i="90" a="1"/>
  <c r="BL98" i="90" s="1"/>
  <c r="AK54" i="90" a="1"/>
  <c r="AK54" i="90" s="1"/>
  <c r="CD25" i="90" a="1"/>
  <c r="CD25" i="90" s="1"/>
  <c r="BL96" i="90" a="1"/>
  <c r="BL96" i="90" s="1"/>
  <c r="AK55" i="90" a="1"/>
  <c r="AK55" i="90" s="1"/>
  <c r="AK51" i="90" a="1"/>
  <c r="AK51" i="90" s="1"/>
  <c r="AO32" i="90" s="1" a="1"/>
  <c r="AO32" i="90" s="1"/>
  <c r="AK49" i="90" a="1"/>
  <c r="AK49" i="90" s="1"/>
  <c r="AK52" i="90" a="1"/>
  <c r="AK52" i="90" s="1"/>
  <c r="CR158" i="90"/>
  <c r="H434" i="90" s="1"/>
  <c r="BC174" i="90" a="1"/>
  <c r="BC174" i="90" s="1"/>
  <c r="BC172" i="90" a="1"/>
  <c r="BC172" i="90" s="1"/>
  <c r="BC176" i="90" a="1"/>
  <c r="BC176" i="90" s="1"/>
  <c r="AT202" i="90" a="1"/>
  <c r="AT202" i="90" s="1"/>
  <c r="CS36" i="90"/>
  <c r="I378" i="90" s="1"/>
  <c r="AB57" i="90" a="1"/>
  <c r="AB57" i="90" s="1"/>
  <c r="AB58" i="90" a="1"/>
  <c r="AB58" i="90" s="1"/>
  <c r="BC115" i="90" a="1"/>
  <c r="BC115" i="90" s="1"/>
  <c r="BC109" i="90" a="1"/>
  <c r="BC109" i="90" s="1"/>
  <c r="BC112" i="90" a="1"/>
  <c r="BC112" i="90" s="1"/>
  <c r="AK111" i="90" a="1"/>
  <c r="AK111" i="90" s="1"/>
  <c r="AT81" i="90" a="1"/>
  <c r="AT81" i="90" s="1"/>
  <c r="AT83" i="90" a="1"/>
  <c r="AT83" i="90" s="1"/>
  <c r="BC113" i="90" a="1"/>
  <c r="BC113" i="90" s="1"/>
  <c r="AU100" i="90"/>
  <c r="AT100" i="90" s="1" a="1"/>
  <c r="AT100" i="90" s="1"/>
  <c r="BC110" i="90" a="1"/>
  <c r="BC110" i="90" s="1"/>
  <c r="BD108" i="90"/>
  <c r="BC108" i="90" s="1" a="1"/>
  <c r="BC108" i="90" s="1"/>
  <c r="BY62" i="90" a="1"/>
  <c r="BY62" i="90" s="1"/>
  <c r="K389" i="90" s="1" a="1"/>
  <c r="K389" i="90" s="1"/>
  <c r="BU48" i="90" a="1"/>
  <c r="BU48" i="90" s="1"/>
  <c r="BY32" i="90" a="1"/>
  <c r="BY32" i="90" s="1"/>
  <c r="CS2" i="90" a="1"/>
  <c r="CS2" i="90" s="1"/>
  <c r="AU78" i="90"/>
  <c r="AT78" i="90" s="1" a="1"/>
  <c r="AT78" i="90" s="1"/>
  <c r="BU54" i="90" a="1"/>
  <c r="BU54" i="90" s="1"/>
  <c r="BC20" i="90" a="1"/>
  <c r="BC20" i="90" s="1"/>
  <c r="AB84" i="90" a="1"/>
  <c r="AB84" i="90" s="1"/>
  <c r="CO36" i="90"/>
  <c r="E378" i="90" s="1"/>
  <c r="M17" i="95" s="1"/>
  <c r="BU52" i="90" a="1"/>
  <c r="BU52" i="90" s="1"/>
  <c r="BC58" i="90" a="1"/>
  <c r="BC58" i="90" s="1"/>
  <c r="BD18" i="90"/>
  <c r="CR66" i="90"/>
  <c r="H389" i="90" s="1"/>
  <c r="AB79" i="90" a="1"/>
  <c r="AB79" i="90" s="1"/>
  <c r="CS4" i="90" a="1"/>
  <c r="CS4" i="90" s="1"/>
  <c r="BU53" i="90" a="1"/>
  <c r="BU53" i="90" s="1"/>
  <c r="BC24" i="90" a="1"/>
  <c r="BC24" i="90" s="1"/>
  <c r="BC49" i="90" a="1"/>
  <c r="BC49" i="90" s="1"/>
  <c r="BU49" i="90" a="1"/>
  <c r="BU49" i="90" s="1"/>
  <c r="BC52" i="90" a="1"/>
  <c r="BC52" i="90" s="1"/>
  <c r="BC54" i="90" a="1"/>
  <c r="BC54" i="90" s="1"/>
  <c r="BC25" i="90" a="1"/>
  <c r="BC25" i="90" s="1"/>
  <c r="BC53" i="90" a="1"/>
  <c r="BC53" i="90" s="1"/>
  <c r="BU50" i="90" a="1"/>
  <c r="BU50" i="90" s="1"/>
  <c r="BC57" i="90" a="1"/>
  <c r="BC57" i="90" s="1"/>
  <c r="BC19" i="90" a="1"/>
  <c r="BC19" i="90" s="1"/>
  <c r="BC51" i="90" a="1"/>
  <c r="BC51" i="90" s="1"/>
  <c r="BG32" i="90" s="1" a="1"/>
  <c r="BG32" i="90" s="1"/>
  <c r="AT84" i="90" a="1"/>
  <c r="AT84" i="90" s="1"/>
  <c r="BU55" i="90" a="1"/>
  <c r="BU55" i="90" s="1"/>
  <c r="BC21" i="90" a="1"/>
  <c r="BC21" i="90" s="1"/>
  <c r="BC55" i="90" a="1"/>
  <c r="BC55" i="90" s="1"/>
  <c r="CQ66" i="90"/>
  <c r="G389" i="90" s="1"/>
  <c r="M24" i="95" s="1"/>
  <c r="BD140" i="90"/>
  <c r="BC140" i="90" s="1" a="1"/>
  <c r="BC140" i="90" s="1"/>
  <c r="BV178" i="90"/>
  <c r="BU178" i="90" s="1" a="1"/>
  <c r="BU178" i="90" s="1"/>
  <c r="AK203" i="90" a="1"/>
  <c r="AK203" i="90" s="1"/>
  <c r="CQ128" i="90"/>
  <c r="G423" i="90" s="1"/>
  <c r="M36" i="95" s="1"/>
  <c r="BC145" i="90" a="1"/>
  <c r="BC145" i="90" s="1"/>
  <c r="AK202" i="90" a="1"/>
  <c r="AK202" i="90" s="1"/>
  <c r="CR128" i="90"/>
  <c r="H423" i="90" s="1"/>
  <c r="M9" i="95" s="1"/>
  <c r="CN188" i="90"/>
  <c r="D445" i="90" s="1"/>
  <c r="M10" i="95" s="1"/>
  <c r="AK205" i="90" a="1"/>
  <c r="AK205" i="90" s="1"/>
  <c r="AK206" i="90" a="1"/>
  <c r="AK206" i="90" s="1"/>
  <c r="CP188" i="90"/>
  <c r="F445" i="90" s="1"/>
  <c r="M34" i="95" s="1"/>
  <c r="CO188" i="90"/>
  <c r="E445" i="90" s="1"/>
  <c r="M20" i="95" s="1"/>
  <c r="AK204" i="90" a="1"/>
  <c r="AK204" i="90" s="1"/>
  <c r="AT174" i="90" a="1"/>
  <c r="AT174" i="90" s="1"/>
  <c r="AT172" i="90" a="1"/>
  <c r="AT172" i="90" s="1"/>
  <c r="AT175" i="90" a="1"/>
  <c r="AT175" i="90" s="1"/>
  <c r="BU172" i="90" a="1"/>
  <c r="BU172" i="90" s="1"/>
  <c r="AT171" i="90" a="1"/>
  <c r="AT171" i="90" s="1"/>
  <c r="CO158" i="90"/>
  <c r="E434" i="90" s="1"/>
  <c r="M19" i="95" s="1"/>
  <c r="AU170" i="90"/>
  <c r="AT170" i="90" s="1" a="1"/>
  <c r="AT170" i="90" s="1"/>
  <c r="AT52" i="90" a="1"/>
  <c r="AT52" i="90" s="1"/>
  <c r="AB24" i="90" a="1"/>
  <c r="AB24" i="90" s="1"/>
  <c r="AU48" i="90"/>
  <c r="AT48" i="90" s="1" a="1"/>
  <c r="AT48" i="90" s="1"/>
  <c r="AX32" i="90" s="1" a="1"/>
  <c r="AX32" i="90" s="1"/>
  <c r="AB20" i="90" a="1"/>
  <c r="AB20" i="90" s="1"/>
  <c r="AT50" i="90" a="1"/>
  <c r="AT50" i="90" s="1"/>
  <c r="CQ36" i="90"/>
  <c r="G378" i="90" s="1"/>
  <c r="M25" i="95" s="1"/>
  <c r="AT49" i="90" a="1"/>
  <c r="AT49" i="90" s="1"/>
  <c r="AT53" i="90" a="1"/>
  <c r="AT53" i="90" s="1"/>
  <c r="AT54" i="90" a="1"/>
  <c r="AT54" i="90" s="1"/>
  <c r="AB23" i="90" a="1"/>
  <c r="AB23" i="90" s="1"/>
  <c r="AB85" i="90" a="1"/>
  <c r="AB85" i="90" s="1"/>
  <c r="AX124" i="90" a="1"/>
  <c r="AX124" i="90" s="1"/>
  <c r="B171" i="98" s="1" a="1"/>
  <c r="B171" i="98" s="1"/>
  <c r="BC175" i="90" a="1"/>
  <c r="BC175" i="90" s="1"/>
  <c r="AT205" i="90" a="1"/>
  <c r="AT205" i="90" s="1"/>
  <c r="AU200" i="90"/>
  <c r="AT200" i="90" s="1" a="1"/>
  <c r="AT200" i="90" s="1"/>
  <c r="AK209" i="90" a="1"/>
  <c r="AK209" i="90" s="1"/>
  <c r="AB179" i="90" a="1"/>
  <c r="AB179" i="90" s="1"/>
  <c r="CS126" i="90" a="1"/>
  <c r="CS126" i="90" s="1"/>
  <c r="BL204" i="90" a="1"/>
  <c r="BL204" i="90" s="1"/>
  <c r="AC178" i="90"/>
  <c r="AB178" i="90" s="1" a="1"/>
  <c r="AB178" i="90" s="1"/>
  <c r="CS124" i="90" a="1"/>
  <c r="CS124" i="90" s="1"/>
  <c r="BL203" i="90" a="1"/>
  <c r="BL203" i="90" s="1"/>
  <c r="AC140" i="90"/>
  <c r="AB142" i="90" a="1"/>
  <c r="AB142" i="90" s="1"/>
  <c r="AB147" i="90" a="1"/>
  <c r="AB147" i="90" s="1"/>
  <c r="AT179" i="90" a="1"/>
  <c r="AT179" i="90" s="1"/>
  <c r="AT180" i="90" a="1"/>
  <c r="AT180" i="90" s="1"/>
  <c r="AK179" i="90" a="1"/>
  <c r="AK179" i="90" s="1"/>
  <c r="AU208" i="90"/>
  <c r="AT208" i="90" s="1" a="1"/>
  <c r="AT208" i="90" s="1"/>
  <c r="AB145" i="90" a="1"/>
  <c r="AB145" i="90" s="1"/>
  <c r="BL207" i="90" a="1"/>
  <c r="BL207" i="90" s="1"/>
  <c r="AB141" i="90" a="1"/>
  <c r="AB141" i="90" s="1"/>
  <c r="BM200" i="90"/>
  <c r="BL200" i="90" s="1" a="1"/>
  <c r="BL200" i="90" s="1"/>
  <c r="CT157" i="90" a="1"/>
  <c r="CT157" i="90" s="1"/>
  <c r="CT158" i="90" s="1"/>
  <c r="J434" i="90" s="1"/>
  <c r="M44" i="95" s="1"/>
  <c r="AB113" i="90" a="1"/>
  <c r="AB113" i="90" s="1"/>
  <c r="AT103" i="90" a="1"/>
  <c r="AT103" i="90" s="1"/>
  <c r="AB81" i="90" a="1"/>
  <c r="AB81" i="90" s="1"/>
  <c r="BC97" i="90" a="1"/>
  <c r="BC97" i="90" s="1"/>
  <c r="BD92" i="90"/>
  <c r="BC92" i="90" s="1" a="1"/>
  <c r="BC92" i="90" s="1"/>
  <c r="BC94" i="90" a="1"/>
  <c r="BC94" i="90" s="1"/>
  <c r="BL173" i="90" a="1"/>
  <c r="BL173" i="90" s="1"/>
  <c r="BU174" i="90" a="1"/>
  <c r="BU174" i="90" s="1"/>
  <c r="AK180" i="90" a="1"/>
  <c r="AK180" i="90" s="1"/>
  <c r="CN128" i="90"/>
  <c r="D423" i="90" s="1"/>
  <c r="M5" i="95" s="1"/>
  <c r="AB209" i="90" a="1"/>
  <c r="AB209" i="90" s="1"/>
  <c r="BL174" i="90" a="1"/>
  <c r="BL174" i="90" s="1"/>
  <c r="BC179" i="90" a="1"/>
  <c r="BC179" i="90" s="1"/>
  <c r="AB110" i="90" a="1"/>
  <c r="AB110" i="90" s="1"/>
  <c r="AB98" i="90" a="1"/>
  <c r="AB98" i="90" s="1"/>
  <c r="AT107" i="90" a="1"/>
  <c r="AT107" i="90" s="1"/>
  <c r="BC98" i="90" a="1"/>
  <c r="BC98" i="90" s="1"/>
  <c r="BL83" i="90" a="1"/>
  <c r="BL83" i="90" s="1"/>
  <c r="AK95" i="90" a="1"/>
  <c r="AK95" i="90" s="1"/>
  <c r="AT102" i="90" a="1"/>
  <c r="AT102" i="90" s="1"/>
  <c r="BC96" i="90" a="1"/>
  <c r="BC96" i="90" s="1"/>
  <c r="BM78" i="90"/>
  <c r="BL78" i="90" s="1" a="1"/>
  <c r="BL78" i="90" s="1"/>
  <c r="AK99" i="90" a="1"/>
  <c r="AK99" i="90" s="1"/>
  <c r="CR36" i="90"/>
  <c r="H378" i="90" s="1"/>
  <c r="CS66" i="90"/>
  <c r="I389" i="90" s="1"/>
  <c r="AT85" i="90" a="1"/>
  <c r="AT85" i="90" s="1"/>
  <c r="AF62" i="90" a="1"/>
  <c r="AF62" i="90" s="1"/>
  <c r="P389" i="90" s="1" a="1"/>
  <c r="P389" i="90" s="1"/>
  <c r="AK79" i="90" a="1"/>
  <c r="AK79" i="90" s="1"/>
  <c r="AT104" i="90" a="1"/>
  <c r="AT104" i="90" s="1"/>
  <c r="BC99" i="90" a="1"/>
  <c r="BC99" i="90" s="1"/>
  <c r="BL81" i="90" a="1"/>
  <c r="BL81" i="90" s="1"/>
  <c r="AK96" i="90" a="1"/>
  <c r="AK96" i="90" s="1"/>
  <c r="AC18" i="90"/>
  <c r="AB18" i="90" s="1" a="1"/>
  <c r="AB18" i="90" s="1"/>
  <c r="AB19" i="90" a="1"/>
  <c r="AB19" i="90" s="1"/>
  <c r="CP66" i="90"/>
  <c r="F389" i="90" s="1"/>
  <c r="M35" i="95" s="1"/>
  <c r="AT101" i="90" a="1"/>
  <c r="AT101" i="90" s="1"/>
  <c r="BC93" i="90" a="1"/>
  <c r="BC93" i="90" s="1"/>
  <c r="BL80" i="90" a="1"/>
  <c r="BL80" i="90" s="1"/>
  <c r="AK97" i="90" a="1"/>
  <c r="AK97" i="90" s="1"/>
  <c r="BL85" i="90" a="1"/>
  <c r="BL85" i="90" s="1"/>
  <c r="AK94" i="90" a="1"/>
  <c r="AK94" i="90" s="1"/>
  <c r="AK178" i="90" a="1"/>
  <c r="AK178" i="90" s="1"/>
  <c r="AO154" i="90" a="1"/>
  <c r="AO154" i="90" s="1"/>
  <c r="BU217" i="90" a="1"/>
  <c r="BU217" i="90" s="1"/>
  <c r="BD170" i="90"/>
  <c r="BU219" i="90" a="1"/>
  <c r="BU219" i="90" s="1"/>
  <c r="BU177" i="90" a="1"/>
  <c r="BU177" i="90" s="1"/>
  <c r="BC173" i="90" a="1"/>
  <c r="BC173" i="90" s="1"/>
  <c r="BV214" i="90"/>
  <c r="BU214" i="90" s="1" a="1"/>
  <c r="BU214" i="90" s="1"/>
  <c r="BU220" i="90" a="1"/>
  <c r="BU220" i="90" s="1"/>
  <c r="BU215" i="90" a="1"/>
  <c r="BU215" i="90" s="1"/>
  <c r="BU171" i="90" a="1"/>
  <c r="BU171" i="90" s="1"/>
  <c r="AT207" i="90" a="1"/>
  <c r="AT207" i="90" s="1"/>
  <c r="CO128" i="90"/>
  <c r="E423" i="90" s="1"/>
  <c r="M21" i="95" s="1"/>
  <c r="CP128" i="90"/>
  <c r="F423" i="90" s="1"/>
  <c r="M30" i="95" s="1"/>
  <c r="AF402" i="90"/>
  <c r="BG124" i="90" a="1"/>
  <c r="BG124" i="90" s="1"/>
  <c r="C200" i="98" s="1" a="1"/>
  <c r="C200" i="98" s="1"/>
  <c r="AO62" i="90" a="1"/>
  <c r="AO62" i="90" s="1"/>
  <c r="O389" i="90" s="1" a="1"/>
  <c r="O389" i="90" s="1"/>
  <c r="AK81" i="90" a="1"/>
  <c r="AK81" i="90" s="1"/>
  <c r="AK109" i="90" a="1"/>
  <c r="AK109" i="90" s="1"/>
  <c r="AK85" i="90" a="1"/>
  <c r="AK85" i="90" s="1"/>
  <c r="AK115" i="90" a="1"/>
  <c r="AK115" i="90" s="1"/>
  <c r="AK83" i="90" a="1"/>
  <c r="AK83" i="90" s="1"/>
  <c r="AK112" i="90" a="1"/>
  <c r="AK112" i="90" s="1"/>
  <c r="AB54" i="90" a="1"/>
  <c r="AB54" i="90" s="1"/>
  <c r="AK82" i="90" a="1"/>
  <c r="AK82" i="90" s="1"/>
  <c r="AL108" i="90"/>
  <c r="AK108" i="90" s="1" a="1"/>
  <c r="AK108" i="90" s="1"/>
  <c r="AK84" i="90" a="1"/>
  <c r="AK84" i="90" s="1"/>
  <c r="AK113" i="90" a="1"/>
  <c r="AK113" i="90" s="1"/>
  <c r="AK80" i="90" a="1"/>
  <c r="AK80" i="90" s="1"/>
  <c r="AK114" i="90" a="1"/>
  <c r="AK114" i="90" s="1"/>
  <c r="BU221" i="90" a="1"/>
  <c r="BU221" i="90" s="1"/>
  <c r="BU173" i="90" a="1"/>
  <c r="BU173" i="90" s="1"/>
  <c r="CR188" i="90"/>
  <c r="H445" i="90" s="1"/>
  <c r="BU216" i="90" a="1"/>
  <c r="BU216" i="90" s="1"/>
  <c r="BV170" i="90"/>
  <c r="BC141" i="90" a="1"/>
  <c r="BC141" i="90" s="1"/>
  <c r="BC142" i="90" a="1"/>
  <c r="BC142" i="90" s="1"/>
  <c r="AT210" i="90" a="1"/>
  <c r="AT210" i="90" s="1"/>
  <c r="BL210" i="90" a="1"/>
  <c r="BL210" i="90" s="1"/>
  <c r="BL237" i="90" a="1"/>
  <c r="BL237" i="90" s="1"/>
  <c r="BM230" i="90"/>
  <c r="BL236" i="90" a="1"/>
  <c r="BL236" i="90" s="1"/>
  <c r="BL235" i="90" a="1"/>
  <c r="BL235" i="90" s="1"/>
  <c r="BL234" i="90" a="1"/>
  <c r="BL234" i="90" s="1"/>
  <c r="BL232" i="90" a="1"/>
  <c r="BL232" i="90" s="1"/>
  <c r="BL231" i="90" a="1"/>
  <c r="BL231" i="90" s="1"/>
  <c r="BL233" i="90" a="1"/>
  <c r="BL233" i="90" s="1"/>
  <c r="BC209" i="90" a="1"/>
  <c r="BC209" i="90" s="1"/>
  <c r="BC210" i="90" a="1"/>
  <c r="BC210" i="90" s="1"/>
  <c r="AT23" i="90" a="1"/>
  <c r="AT23" i="90" s="1"/>
  <c r="CQ6" i="90"/>
  <c r="G367" i="90" s="1"/>
  <c r="M37" i="95" s="1"/>
  <c r="AB49" i="90" a="1"/>
  <c r="AB49" i="90" s="1"/>
  <c r="AB51" i="90" a="1"/>
  <c r="AB51" i="90" s="1"/>
  <c r="BU179" i="90" a="1"/>
  <c r="BU179" i="90" s="1"/>
  <c r="BC171" i="90" a="1"/>
  <c r="BC171" i="90" s="1"/>
  <c r="CN6" i="90"/>
  <c r="D367" i="90" s="1"/>
  <c r="M8" i="95" s="1"/>
  <c r="CR6" i="90"/>
  <c r="H367" i="90" s="1"/>
  <c r="M6" i="95" s="1"/>
  <c r="AT21" i="90" a="1"/>
  <c r="AT21" i="90" s="1"/>
  <c r="CN158" i="90"/>
  <c r="D434" i="90" s="1"/>
  <c r="M7" i="95" s="1"/>
  <c r="CN36" i="90"/>
  <c r="D378" i="90" s="1"/>
  <c r="M11" i="95" s="1"/>
  <c r="AB53" i="90" a="1"/>
  <c r="AB53" i="90" s="1"/>
  <c r="AB50" i="90" a="1"/>
  <c r="AB50" i="90" s="1"/>
  <c r="AB52" i="90" a="1"/>
  <c r="AB52" i="90" s="1"/>
  <c r="AC48" i="90"/>
  <c r="AB48" i="90" s="1" a="1"/>
  <c r="AB48" i="90" s="1"/>
  <c r="AB203" i="90" a="1"/>
  <c r="AB203" i="90" s="1"/>
  <c r="AB201" i="90" a="1"/>
  <c r="AB201" i="90" s="1"/>
  <c r="AB206" i="90" a="1"/>
  <c r="AB206" i="90" s="1"/>
  <c r="BV208" i="90"/>
  <c r="BU208" i="90" s="1" a="1"/>
  <c r="BU208" i="90" s="1"/>
  <c r="AT203" i="90" a="1"/>
  <c r="AT203" i="90" s="1"/>
  <c r="BU209" i="90" a="1"/>
  <c r="BU209" i="90" s="1"/>
  <c r="AB204" i="90" a="1"/>
  <c r="AB204" i="90" s="1"/>
  <c r="AB207" i="90" a="1"/>
  <c r="AB207" i="90" s="1"/>
  <c r="AB202" i="90" a="1"/>
  <c r="AB202" i="90" s="1"/>
  <c r="AB205" i="90" a="1"/>
  <c r="AB205" i="90" s="1"/>
  <c r="BC208" i="90" a="1"/>
  <c r="BC208" i="90" s="1"/>
  <c r="AT201" i="90" a="1"/>
  <c r="AT201" i="90" s="1"/>
  <c r="BU143" i="90" a="1"/>
  <c r="BU143" i="90" s="1"/>
  <c r="AU18" i="90"/>
  <c r="AT18" i="90" s="1" a="1"/>
  <c r="AT18" i="90" s="1"/>
  <c r="AT20" i="90" a="1"/>
  <c r="AT20" i="90" s="1"/>
  <c r="AB112" i="90" a="1"/>
  <c r="AB112" i="90" s="1"/>
  <c r="X82" i="90"/>
  <c r="AT79" i="90" a="1"/>
  <c r="AT79" i="90" s="1"/>
  <c r="AT19" i="90" a="1"/>
  <c r="AT19" i="90" s="1"/>
  <c r="AT24" i="90" a="1"/>
  <c r="AT24" i="90" s="1"/>
  <c r="AT22" i="90" a="1"/>
  <c r="AT22" i="90" s="1"/>
  <c r="X79" i="90"/>
  <c r="BU146" i="90" a="1"/>
  <c r="BU146" i="90" s="1"/>
  <c r="BV140" i="90"/>
  <c r="AA402" i="90"/>
  <c r="BU141" i="90" a="1"/>
  <c r="BU141" i="90" s="1"/>
  <c r="BU144" i="90" a="1"/>
  <c r="BU144" i="90" s="1"/>
  <c r="AL222" i="90"/>
  <c r="AK226" i="90" a="1"/>
  <c r="AK226" i="90" s="1"/>
  <c r="AK224" i="90" a="1"/>
  <c r="AK224" i="90" s="1"/>
  <c r="AK225" i="90" a="1"/>
  <c r="AK225" i="90" s="1"/>
  <c r="AK227" i="90" a="1"/>
  <c r="AK227" i="90" s="1"/>
  <c r="AK223" i="90" a="1"/>
  <c r="AK223" i="90" s="1"/>
  <c r="AK229" i="90" a="1"/>
  <c r="AK229" i="90" s="1"/>
  <c r="AK228" i="90" a="1"/>
  <c r="AK228" i="90" s="1"/>
  <c r="AF214" i="90" a="1"/>
  <c r="AF214" i="90" s="1"/>
  <c r="P456" i="90" s="1" a="1"/>
  <c r="P456" i="90" s="1"/>
  <c r="BG62" i="90" a="1"/>
  <c r="BG62" i="90" s="1"/>
  <c r="L389" i="90" s="1" a="1"/>
  <c r="L389" i="90" s="1"/>
  <c r="AK103" i="90" a="1"/>
  <c r="AK103" i="90" s="1"/>
  <c r="AK105" i="90" a="1"/>
  <c r="AK105" i="90" s="1"/>
  <c r="AK101" i="90" a="1"/>
  <c r="AK101" i="90" s="1"/>
  <c r="AK104" i="90" a="1"/>
  <c r="AK104" i="90" s="1"/>
  <c r="AL100" i="90"/>
  <c r="AK102" i="90" a="1"/>
  <c r="AK102" i="90" s="1"/>
  <c r="AK107" i="90" a="1"/>
  <c r="AK107" i="90" s="1"/>
  <c r="AK106" i="90" a="1"/>
  <c r="AK106" i="90" s="1"/>
  <c r="X73" i="90"/>
  <c r="AB115" i="90" a="1"/>
  <c r="AB115" i="90" s="1"/>
  <c r="X71" i="90"/>
  <c r="H552" i="91" s="1"/>
  <c r="AF184" i="90" a="1"/>
  <c r="AF184" i="90" s="1"/>
  <c r="AT95" i="90" a="1"/>
  <c r="AT95" i="90" s="1"/>
  <c r="AT99" i="90" a="1"/>
  <c r="AT99" i="90" s="1"/>
  <c r="AT93" i="90" a="1"/>
  <c r="AT93" i="90" s="1"/>
  <c r="AU92" i="90"/>
  <c r="AT97" i="90" a="1"/>
  <c r="AT97" i="90" s="1"/>
  <c r="AT94" i="90" a="1"/>
  <c r="AT94" i="90" s="1"/>
  <c r="AT96" i="90" a="1"/>
  <c r="AT96" i="90" s="1"/>
  <c r="AT98" i="90" a="1"/>
  <c r="AT98" i="90" s="1"/>
  <c r="AB109" i="90" a="1"/>
  <c r="AB109" i="90" s="1"/>
  <c r="AB111" i="90" a="1"/>
  <c r="AB111" i="90" s="1"/>
  <c r="AB114" i="90" a="1"/>
  <c r="AB114" i="90" s="1"/>
  <c r="BU92" i="90" a="1"/>
  <c r="BU92" i="90" s="1"/>
  <c r="BY92" i="90" a="1"/>
  <c r="BY92" i="90" s="1"/>
  <c r="K400" i="90" s="1" a="1"/>
  <c r="K400" i="90" s="1"/>
  <c r="AB92" i="90" a="1"/>
  <c r="AB92" i="90" s="1"/>
  <c r="AF92" i="90" a="1"/>
  <c r="AF92" i="90" s="1"/>
  <c r="P400" i="90" s="1" a="1"/>
  <c r="P400" i="90" s="1"/>
  <c r="AK200" i="90" a="1"/>
  <c r="AK200" i="90" s="1"/>
  <c r="AO184" i="90" a="1"/>
  <c r="AO184" i="90" s="1"/>
  <c r="X65" i="90"/>
  <c r="X67" i="90"/>
  <c r="AX62" i="90" a="1"/>
  <c r="AX62" i="90" s="1"/>
  <c r="AU222" i="90"/>
  <c r="AT222" i="90" s="1" a="1"/>
  <c r="AT222" i="90" s="1"/>
  <c r="AT227" i="90" a="1"/>
  <c r="AT227" i="90" s="1"/>
  <c r="AT224" i="90" a="1"/>
  <c r="AT224" i="90" s="1"/>
  <c r="AT228" i="90" a="1"/>
  <c r="AT228" i="90" s="1"/>
  <c r="AT223" i="90" a="1"/>
  <c r="AT223" i="90" s="1"/>
  <c r="AT225" i="90" a="1"/>
  <c r="AT225" i="90" s="1"/>
  <c r="AT226" i="90" a="1"/>
  <c r="AT226" i="90" s="1"/>
  <c r="AT214" i="90" a="1"/>
  <c r="AT214" i="90" s="1"/>
  <c r="BG214" i="90" a="1"/>
  <c r="BG214" i="90" s="1"/>
  <c r="X64" i="90"/>
  <c r="CT32" i="90" a="1"/>
  <c r="CT32" i="90" s="1"/>
  <c r="H314" i="91"/>
  <c r="CT34" i="90" a="1"/>
  <c r="CT34" i="90" s="1"/>
  <c r="B204" i="99" a="1"/>
  <c r="B204" i="99" s="1"/>
  <c r="I12" i="96" a="1"/>
  <c r="I12" i="96" s="1"/>
  <c r="I199" i="91"/>
  <c r="I685" i="91" s="1"/>
  <c r="J685" i="91" s="1"/>
  <c r="I203" i="91"/>
  <c r="I689" i="91" s="1"/>
  <c r="J689" i="91" s="1"/>
  <c r="I201" i="91"/>
  <c r="I687" i="91" s="1"/>
  <c r="J687" i="91" s="1"/>
  <c r="I200" i="91"/>
  <c r="I686" i="91" s="1"/>
  <c r="J686" i="91" s="1"/>
  <c r="I198" i="91"/>
  <c r="I684" i="91" s="1"/>
  <c r="J684" i="91" s="1"/>
  <c r="I196" i="91"/>
  <c r="I682" i="91" s="1"/>
  <c r="J682" i="91" s="1"/>
  <c r="I202" i="91"/>
  <c r="I688" i="91" s="1"/>
  <c r="J688" i="91" s="1"/>
  <c r="I197" i="91"/>
  <c r="I683" i="91" s="1"/>
  <c r="J683" i="91" s="1"/>
  <c r="V89" i="90" a="1"/>
  <c r="V89" i="90" s="1"/>
  <c r="X70" i="90"/>
  <c r="U89" i="90" a="1"/>
  <c r="U89" i="90" s="1"/>
  <c r="X68" i="90"/>
  <c r="T89" i="90" a="1"/>
  <c r="T89" i="90" s="1"/>
  <c r="W89" i="90" a="1"/>
  <c r="W89" i="90" s="1"/>
  <c r="C134" i="97" l="1"/>
  <c r="BY2" i="90" a="1"/>
  <c r="BY2" i="90" s="1"/>
  <c r="J367" i="90" s="1" a="1"/>
  <c r="J367" i="90" s="1"/>
  <c r="K15" i="96" s="1"/>
  <c r="BP92" i="90" a="1"/>
  <c r="BP92" i="90" s="1"/>
  <c r="M400" i="90" s="1" a="1"/>
  <c r="M400" i="90" s="1"/>
  <c r="BG92" i="90" a="1"/>
  <c r="BG92" i="90" s="1"/>
  <c r="T366" i="90" a="1"/>
  <c r="T366" i="90" s="1"/>
  <c r="M12" i="95"/>
  <c r="AX154" i="90" a="1"/>
  <c r="AX154" i="90" s="1"/>
  <c r="BP154" i="90" a="1"/>
  <c r="BP154" i="90" s="1"/>
  <c r="M434" i="90" s="1" a="1"/>
  <c r="M434" i="90" s="1"/>
  <c r="M38" i="95"/>
  <c r="B72" i="98" a="1"/>
  <c r="B72" i="98" s="1"/>
  <c r="B105" i="98" a="1"/>
  <c r="B105" i="98" s="1"/>
  <c r="N423" i="90" a="1"/>
  <c r="N423" i="90" s="1"/>
  <c r="C68" i="98" s="1"/>
  <c r="C101" i="98" s="1"/>
  <c r="M39" i="95"/>
  <c r="M14" i="95"/>
  <c r="AF154" i="90" a="1"/>
  <c r="AF154" i="90" s="1"/>
  <c r="A56" i="92" a="1"/>
  <c r="A56" i="92" s="1"/>
  <c r="A26" i="92" a="1"/>
  <c r="A26" i="92" s="1"/>
  <c r="A46" i="92" a="1"/>
  <c r="A46" i="92" s="1"/>
  <c r="A16" i="92" a="1"/>
  <c r="A16" i="92" s="1"/>
  <c r="A36" i="92" a="1"/>
  <c r="A36" i="92" s="1"/>
  <c r="B39" i="97" a="1"/>
  <c r="B39" i="97" s="1"/>
  <c r="B6" i="97" a="1"/>
  <c r="B6" i="97" s="1"/>
  <c r="N367" i="90" a="1"/>
  <c r="N367" i="90" s="1"/>
  <c r="C68" i="99" s="1"/>
  <c r="C101" i="99" s="1"/>
  <c r="B105" i="99" a="1"/>
  <c r="B105" i="99" s="1"/>
  <c r="B72" i="99" a="1"/>
  <c r="B72" i="99" s="1"/>
  <c r="BG140" i="90" a="1"/>
  <c r="BG140" i="90" s="1"/>
  <c r="C233" i="98" s="1" a="1"/>
  <c r="C233" i="98" s="1"/>
  <c r="CH2" i="90" a="1"/>
  <c r="CH2" i="90" s="1"/>
  <c r="CS6" i="90"/>
  <c r="I367" i="90" s="1"/>
  <c r="M43" i="95" s="1"/>
  <c r="B336" i="99" a="1"/>
  <c r="B336" i="99" s="1"/>
  <c r="B369" i="99" a="1"/>
  <c r="B369" i="99" s="1"/>
  <c r="O378" i="90" a="1"/>
  <c r="O378" i="90" s="1"/>
  <c r="B72" i="97" a="1"/>
  <c r="B72" i="97" s="1"/>
  <c r="B105" i="97" a="1"/>
  <c r="B105" i="97" s="1"/>
  <c r="K378" i="90" a="1"/>
  <c r="K378" i="90" s="1"/>
  <c r="BG184" i="90" a="1"/>
  <c r="BG184" i="90" s="1"/>
  <c r="BY214" i="90" a="1"/>
  <c r="BY214" i="90" s="1"/>
  <c r="K456" i="90" s="1" a="1"/>
  <c r="K456" i="90" s="1"/>
  <c r="AF32" i="90" a="1"/>
  <c r="AF32" i="90" s="1"/>
  <c r="B270" i="99" s="1" a="1"/>
  <c r="B270" i="99" s="1"/>
  <c r="B138" i="98" a="1"/>
  <c r="B138" i="98" s="1"/>
  <c r="M423" i="90" a="1"/>
  <c r="M423" i="90" s="1"/>
  <c r="G18" i="96" s="1"/>
  <c r="BC18" i="90" a="1"/>
  <c r="BC18" i="90" s="1"/>
  <c r="BG18" i="90" a="1"/>
  <c r="BG18" i="90" s="1"/>
  <c r="C233" i="99" s="1" a="1"/>
  <c r="C233" i="99" s="1"/>
  <c r="CS128" i="90"/>
  <c r="I423" i="90" s="1"/>
  <c r="M42" i="95" s="1"/>
  <c r="BP184" i="90" a="1"/>
  <c r="BP184" i="90" s="1"/>
  <c r="M445" i="90" s="1" a="1"/>
  <c r="M445" i="90" s="1"/>
  <c r="B402" i="99" a="1"/>
  <c r="B402" i="99" s="1"/>
  <c r="B435" i="99" a="1"/>
  <c r="B435" i="99" s="1"/>
  <c r="N378" i="90" a="1"/>
  <c r="N378" i="90" s="1"/>
  <c r="AF2" i="90" a="1"/>
  <c r="AF2" i="90" s="1"/>
  <c r="AX184" i="90" a="1"/>
  <c r="AX184" i="90" s="1"/>
  <c r="N445" i="90" s="1" a="1"/>
  <c r="N445" i="90" s="1"/>
  <c r="AB140" i="90" a="1"/>
  <c r="AB140" i="90" s="1"/>
  <c r="AF124" i="90" a="1"/>
  <c r="AF124" i="90" s="1"/>
  <c r="BP62" i="90" a="1"/>
  <c r="BP62" i="90" s="1"/>
  <c r="BY184" i="90" a="1"/>
  <c r="BY184" i="90" s="1"/>
  <c r="B567" i="99" a="1"/>
  <c r="B567" i="99" s="1"/>
  <c r="O434" i="90" a="1"/>
  <c r="O434" i="90" s="1"/>
  <c r="B369" i="98" a="1"/>
  <c r="B369" i="98" s="1"/>
  <c r="B336" i="98" a="1"/>
  <c r="B336" i="98" s="1"/>
  <c r="BC170" i="90" a="1"/>
  <c r="BC170" i="90" s="1"/>
  <c r="BG154" i="90" a="1"/>
  <c r="BG154" i="90" s="1"/>
  <c r="B204" i="98" a="1"/>
  <c r="B204" i="98" s="1"/>
  <c r="I6" i="96" a="1"/>
  <c r="I6" i="96" s="1"/>
  <c r="C167" i="97"/>
  <c r="B468" i="99" a="1"/>
  <c r="B468" i="99" s="1"/>
  <c r="L378" i="90" a="1"/>
  <c r="L378" i="90" s="1"/>
  <c r="B501" i="99" a="1"/>
  <c r="B501" i="99" s="1"/>
  <c r="BU170" i="90" a="1"/>
  <c r="BU170" i="90" s="1"/>
  <c r="BY154" i="90" a="1"/>
  <c r="BY154" i="90" s="1"/>
  <c r="BL230" i="90" a="1"/>
  <c r="BL230" i="90" s="1"/>
  <c r="BP214" i="90" a="1"/>
  <c r="BP214" i="90" s="1"/>
  <c r="M456" i="90" s="1" a="1"/>
  <c r="M456" i="90" s="1"/>
  <c r="C530" i="99"/>
  <c r="C563" i="99" s="1"/>
  <c r="AX2" i="90" a="1"/>
  <c r="AX2" i="90" s="1"/>
  <c r="B534" i="99" a="1"/>
  <c r="B534" i="99" s="1"/>
  <c r="B171" i="97" a="1"/>
  <c r="B171" i="97" s="1"/>
  <c r="BU140" i="90" a="1"/>
  <c r="BU140" i="90" s="1"/>
  <c r="BY124" i="90" a="1"/>
  <c r="BY124" i="90" s="1"/>
  <c r="AK222" i="90" a="1"/>
  <c r="AK222" i="90" s="1"/>
  <c r="AO214" i="90" a="1"/>
  <c r="AO214" i="90" s="1"/>
  <c r="O456" i="90" s="1" a="1"/>
  <c r="O456" i="90" s="1"/>
  <c r="CT36" i="90"/>
  <c r="J378" i="90" s="1"/>
  <c r="M45" i="95" s="1"/>
  <c r="L400" i="90" a="1"/>
  <c r="L400" i="90" s="1"/>
  <c r="C728" i="99" s="1"/>
  <c r="B732" i="99" a="1"/>
  <c r="B732" i="99" s="1"/>
  <c r="AK100" i="90" a="1"/>
  <c r="AK100" i="90" s="1"/>
  <c r="AO92" i="90" a="1"/>
  <c r="AO92" i="90" s="1"/>
  <c r="B534" i="98" a="1"/>
  <c r="B534" i="98" s="1"/>
  <c r="P445" i="90" a="1"/>
  <c r="P445" i="90" s="1"/>
  <c r="AT92" i="90" a="1"/>
  <c r="AT92" i="90" s="1"/>
  <c r="AX92" i="90" a="1"/>
  <c r="AX92" i="90" s="1"/>
  <c r="N400" i="90" s="1" a="1"/>
  <c r="N400" i="90" s="1"/>
  <c r="B138" i="97" a="1"/>
  <c r="B138" i="97" s="1"/>
  <c r="AX214" i="90" a="1"/>
  <c r="AX214" i="90" s="1"/>
  <c r="O445" i="90" a="1"/>
  <c r="O445" i="90" s="1"/>
  <c r="N389" i="90" a="1"/>
  <c r="N389" i="90" s="1"/>
  <c r="L456" i="90" a="1"/>
  <c r="L456" i="90" s="1"/>
  <c r="A6" i="92" a="1"/>
  <c r="A6" i="92" s="1"/>
  <c r="CT64" i="90" a="1"/>
  <c r="CT64" i="90" s="1"/>
  <c r="CT62" i="90" a="1"/>
  <c r="CT62" i="90" s="1"/>
  <c r="C794" i="98" l="1"/>
  <c r="P434" i="90" a="1"/>
  <c r="P434" i="90" s="1"/>
  <c r="C266" i="98" s="1"/>
  <c r="C299" i="98" s="1"/>
  <c r="B270" i="98" a="1"/>
  <c r="B270" i="98" s="1"/>
  <c r="N434" i="90" a="1"/>
  <c r="N434" i="90" s="1"/>
  <c r="C398" i="98" s="1"/>
  <c r="C431" i="98" s="1"/>
  <c r="B435" i="98" a="1"/>
  <c r="B435" i="98" s="1"/>
  <c r="B402" i="98" a="1"/>
  <c r="B402" i="98" s="1"/>
  <c r="B303" i="98" a="1"/>
  <c r="B303" i="98" s="1"/>
  <c r="I5" i="96" a="1"/>
  <c r="I5" i="96" s="1"/>
  <c r="C68" i="97"/>
  <c r="C101" i="97" s="1"/>
  <c r="K9" i="96"/>
  <c r="C464" i="99"/>
  <c r="C497" i="99" s="1"/>
  <c r="I14" i="96"/>
  <c r="C332" i="98"/>
  <c r="C365" i="98" s="1"/>
  <c r="E8" i="96"/>
  <c r="C332" i="99"/>
  <c r="C365" i="99" s="1"/>
  <c r="C398" i="99"/>
  <c r="C431" i="99" s="1"/>
  <c r="G12" i="96"/>
  <c r="C2" i="97"/>
  <c r="C35" i="97" s="1"/>
  <c r="E9" i="96"/>
  <c r="K423" i="90" a="1"/>
  <c r="K423" i="90" s="1"/>
  <c r="C134" i="98"/>
  <c r="C167" i="98" s="1"/>
  <c r="B237" i="98" a="1"/>
  <c r="B237" i="98" s="1"/>
  <c r="P378" i="90" a="1"/>
  <c r="P378" i="90" s="1"/>
  <c r="B303" i="99" a="1"/>
  <c r="B303" i="99" s="1"/>
  <c r="L445" i="90" a="1"/>
  <c r="L445" i="90" s="1"/>
  <c r="B732" i="98" a="1"/>
  <c r="B732" i="98" s="1"/>
  <c r="B237" i="99" a="1"/>
  <c r="B237" i="99" s="1"/>
  <c r="K367" i="90" a="1"/>
  <c r="K367" i="90" s="1"/>
  <c r="B6" i="99" a="1"/>
  <c r="B6" i="99" s="1"/>
  <c r="B39" i="99" a="1"/>
  <c r="B39" i="99" s="1"/>
  <c r="O367" i="90" a="1"/>
  <c r="O367" i="90" s="1"/>
  <c r="B39" i="98" a="1"/>
  <c r="B39" i="98" s="1"/>
  <c r="O423" i="90" a="1"/>
  <c r="O423" i="90" s="1"/>
  <c r="B6" i="98" a="1"/>
  <c r="B6" i="98" s="1"/>
  <c r="M389" i="90" a="1"/>
  <c r="M389" i="90" s="1"/>
  <c r="B798" i="99" a="1"/>
  <c r="B798" i="99" s="1"/>
  <c r="K445" i="90" a="1"/>
  <c r="K445" i="90" s="1"/>
  <c r="C332" i="97" s="1"/>
  <c r="B336" i="97" a="1"/>
  <c r="B336" i="97" s="1"/>
  <c r="B501" i="98" a="1"/>
  <c r="B501" i="98" s="1"/>
  <c r="B468" i="98" a="1"/>
  <c r="B468" i="98" s="1"/>
  <c r="L434" i="90" a="1"/>
  <c r="L434" i="90" s="1"/>
  <c r="K434" i="90" a="1"/>
  <c r="K434" i="90" s="1"/>
  <c r="B303" i="97" a="1"/>
  <c r="B303" i="97" s="1"/>
  <c r="B270" i="97" a="1"/>
  <c r="B270" i="97" s="1"/>
  <c r="B798" i="98" a="1"/>
  <c r="B798" i="98" s="1"/>
  <c r="C827" i="98"/>
  <c r="B831" i="98" a="1"/>
  <c r="B831" i="98" s="1"/>
  <c r="M367" i="90" a="1"/>
  <c r="M367" i="90" s="1"/>
  <c r="B171" i="99" a="1"/>
  <c r="B171" i="99" s="1"/>
  <c r="B138" i="99" a="1"/>
  <c r="B138" i="99" s="1"/>
  <c r="B600" i="98" a="1"/>
  <c r="B600" i="98" s="1"/>
  <c r="B237" i="97" a="1"/>
  <c r="B237" i="97" s="1"/>
  <c r="J423" i="90" a="1"/>
  <c r="J423" i="90" s="1"/>
  <c r="B204" i="97" a="1"/>
  <c r="B204" i="97" s="1"/>
  <c r="B765" i="99" a="1"/>
  <c r="B765" i="99" s="1"/>
  <c r="C761" i="99"/>
  <c r="O400" i="90" a="1"/>
  <c r="O400" i="90" s="1"/>
  <c r="E6" i="96" s="1"/>
  <c r="B600" i="99" a="1"/>
  <c r="B600" i="99" s="1"/>
  <c r="B567" i="98" a="1"/>
  <c r="B567" i="98" s="1"/>
  <c r="C530" i="98"/>
  <c r="C563" i="98" s="1"/>
  <c r="B666" i="99" a="1"/>
  <c r="B666" i="99" s="1"/>
  <c r="N456" i="90" a="1"/>
  <c r="N456" i="90" s="1"/>
  <c r="G14" i="96" s="1"/>
  <c r="B666" i="98" a="1"/>
  <c r="B666" i="98" s="1"/>
  <c r="B633" i="98" a="1"/>
  <c r="B633" i="98" s="1"/>
  <c r="C596" i="98"/>
  <c r="C629" i="98" s="1"/>
  <c r="B699" i="99" a="1"/>
  <c r="B699" i="99" s="1"/>
  <c r="C662" i="99"/>
  <c r="C695" i="99" s="1"/>
  <c r="CT66" i="90"/>
  <c r="J389" i="90" s="1"/>
  <c r="C10" i="96" l="1"/>
  <c r="C728" i="98"/>
  <c r="C761" i="98" s="1"/>
  <c r="M6" i="96"/>
  <c r="C794" i="99"/>
  <c r="C827" i="99" s="1"/>
  <c r="C266" i="99"/>
  <c r="C299" i="99" s="1"/>
  <c r="C16" i="96"/>
  <c r="C266" i="97"/>
  <c r="C299" i="97" s="1"/>
  <c r="K6" i="96"/>
  <c r="C464" i="98"/>
  <c r="C497" i="98" s="1"/>
  <c r="I16" i="96"/>
  <c r="M47" i="95"/>
  <c r="B765" i="98" a="1"/>
  <c r="B765" i="98" s="1"/>
  <c r="C8" i="96"/>
  <c r="C2" i="99"/>
  <c r="C35" i="99" s="1"/>
  <c r="B369" i="97" a="1"/>
  <c r="B369" i="97" s="1"/>
  <c r="C365" i="97"/>
  <c r="C2" i="98"/>
  <c r="C35" i="98" s="1"/>
  <c r="C14" i="96"/>
  <c r="B831" i="99" a="1"/>
  <c r="B831" i="99" s="1"/>
  <c r="G16" i="96"/>
  <c r="C134" i="99"/>
  <c r="C167" i="99" s="1"/>
  <c r="C200" i="97"/>
  <c r="C233" i="97" s="1"/>
  <c r="K12" i="96"/>
  <c r="C596" i="99"/>
  <c r="C629" i="99" s="1"/>
  <c r="B633" i="99" a="1"/>
  <c r="B633" i="99" s="1"/>
  <c r="C662" i="98"/>
  <c r="C695" i="98" s="1"/>
  <c r="B699" i="98" a="1"/>
  <c r="B699" i="9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Myles Fleming</author>
  </authors>
  <commentList>
    <comment ref="Y6" authorId="0" shapeId="0" xr:uid="{8C352424-DECE-E248-BABA-9A547FBCC3CE}">
      <text>
        <r>
          <rPr>
            <b/>
            <sz val="10"/>
            <color rgb="FF000000"/>
            <rFont val="Tahoma"/>
            <family val="2"/>
          </rPr>
          <t>Myles Fleming:</t>
        </r>
        <r>
          <rPr>
            <sz val="10"/>
            <color rgb="FF000000"/>
            <rFont val="Tahoma"/>
            <family val="2"/>
          </rPr>
          <t xml:space="preserve">
</t>
        </r>
        <r>
          <rPr>
            <sz val="10"/>
            <color rgb="FF000000"/>
            <rFont val="Tahoma"/>
            <family val="2"/>
          </rPr>
          <t>Checks the letter is not repeated in the same race or across the two races</t>
        </r>
      </text>
    </comment>
    <comment ref="Z6" authorId="0" shapeId="0" xr:uid="{4F3FC461-EBDB-0546-B680-8B0537953C3F}">
      <text>
        <r>
          <rPr>
            <b/>
            <sz val="10"/>
            <color rgb="FF000000"/>
            <rFont val="Tahoma"/>
            <family val="2"/>
          </rPr>
          <t>Myles Fleming:</t>
        </r>
        <r>
          <rPr>
            <sz val="10"/>
            <color rgb="FF000000"/>
            <rFont val="Tahoma"/>
            <family val="2"/>
          </rPr>
          <t xml:space="preserve">
</t>
        </r>
        <r>
          <rPr>
            <sz val="10"/>
            <color rgb="FF000000"/>
            <rFont val="Tahoma"/>
            <family val="2"/>
          </rPr>
          <t>Checks the A&amp;B string are not in the same race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Myles Fleming</author>
  </authors>
  <commentList>
    <comment ref="Y6" authorId="0" shapeId="0" xr:uid="{144D4FFF-C0C2-1240-BB28-33C5A750186B}">
      <text>
        <r>
          <rPr>
            <b/>
            <sz val="10"/>
            <color rgb="FF000000"/>
            <rFont val="Tahoma"/>
            <family val="2"/>
          </rPr>
          <t>Myles Fleming:</t>
        </r>
        <r>
          <rPr>
            <sz val="10"/>
            <color rgb="FF000000"/>
            <rFont val="Tahoma"/>
            <family val="2"/>
          </rPr>
          <t xml:space="preserve">
</t>
        </r>
        <r>
          <rPr>
            <sz val="10"/>
            <color rgb="FF000000"/>
            <rFont val="Tahoma"/>
            <family val="2"/>
          </rPr>
          <t>Checks the letter is not repeated in the same race or across the two races</t>
        </r>
      </text>
    </comment>
    <comment ref="Z6" authorId="0" shapeId="0" xr:uid="{14A15643-D515-FF4B-BF95-D34CE19AAAAD}">
      <text>
        <r>
          <rPr>
            <b/>
            <sz val="10"/>
            <color rgb="FF000000"/>
            <rFont val="Tahoma"/>
            <family val="2"/>
          </rPr>
          <t>Myles Fleming:</t>
        </r>
        <r>
          <rPr>
            <sz val="10"/>
            <color rgb="FF000000"/>
            <rFont val="Tahoma"/>
            <family val="2"/>
          </rPr>
          <t xml:space="preserve">
</t>
        </r>
        <r>
          <rPr>
            <sz val="10"/>
            <color rgb="FF000000"/>
            <rFont val="Tahoma"/>
            <family val="2"/>
          </rPr>
          <t>Checks the A&amp;B string are not in the same race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<sst xmlns="http://schemas.openxmlformats.org/spreadsheetml/2006/main" count="22217" uniqueCount="471">
  <si>
    <t>A</t>
  </si>
  <si>
    <t>B</t>
  </si>
  <si>
    <t>100m</t>
  </si>
  <si>
    <t>800m</t>
  </si>
  <si>
    <t>200m</t>
  </si>
  <si>
    <t>400m</t>
  </si>
  <si>
    <t>1500m</t>
  </si>
  <si>
    <t>4 x 100m</t>
  </si>
  <si>
    <t>75mH</t>
  </si>
  <si>
    <t>UNDER 13 GIRLS</t>
  </si>
  <si>
    <t>UNDER 15 GIRLS</t>
  </si>
  <si>
    <t>UNDER 17 WOMEN</t>
  </si>
  <si>
    <t>300m</t>
  </si>
  <si>
    <t>80mH</t>
  </si>
  <si>
    <t>UNDER 13 BOYS</t>
  </si>
  <si>
    <t>UNDER 15 BOYS</t>
  </si>
  <si>
    <t>UNDER 17 MEN</t>
  </si>
  <si>
    <t>OO</t>
  </si>
  <si>
    <t>O</t>
  </si>
  <si>
    <t>VENUE</t>
  </si>
  <si>
    <t>DATE</t>
  </si>
  <si>
    <t>Club</t>
  </si>
  <si>
    <t>100mH</t>
  </si>
  <si>
    <t>MATCH</t>
  </si>
  <si>
    <t>F</t>
  </si>
  <si>
    <t>Event</t>
  </si>
  <si>
    <t>HJ</t>
  </si>
  <si>
    <t>LJ</t>
  </si>
  <si>
    <t>POINTS</t>
  </si>
  <si>
    <t>TEAM</t>
  </si>
  <si>
    <t>M</t>
  </si>
  <si>
    <t>R</t>
  </si>
  <si>
    <t>RR</t>
  </si>
  <si>
    <t>N</t>
  </si>
  <si>
    <t>NN</t>
  </si>
  <si>
    <t>FEMALE TEAM DECLARATION</t>
  </si>
  <si>
    <t>LONG JUMP</t>
  </si>
  <si>
    <t>SHOT</t>
  </si>
  <si>
    <t>DISCUS</t>
  </si>
  <si>
    <t>HIGH JUMP</t>
  </si>
  <si>
    <t>JAVELIN</t>
  </si>
  <si>
    <t>MALE TEAM DECLARATION</t>
  </si>
  <si>
    <t>Date</t>
  </si>
  <si>
    <t>Venue</t>
  </si>
  <si>
    <t>X</t>
  </si>
  <si>
    <t>W</t>
  </si>
  <si>
    <t>BB</t>
  </si>
  <si>
    <t>AA</t>
  </si>
  <si>
    <t>XX</t>
  </si>
  <si>
    <t>WW</t>
  </si>
  <si>
    <t>U13</t>
  </si>
  <si>
    <t>Discus</t>
  </si>
  <si>
    <t>Long Jump</t>
  </si>
  <si>
    <t>High Jump</t>
  </si>
  <si>
    <t>Shot</t>
  </si>
  <si>
    <t>Javelin</t>
  </si>
  <si>
    <t>4 X 100m</t>
  </si>
  <si>
    <t>Triple Jump</t>
  </si>
  <si>
    <t>Position</t>
  </si>
  <si>
    <t>League Record</t>
  </si>
  <si>
    <t>.</t>
  </si>
  <si>
    <t>UNDER 13 BOYS 100m A String</t>
  </si>
  <si>
    <t>UNDER 13 BOYS 200m A String</t>
  </si>
  <si>
    <t>UNDER 13 BOYS 800m A String</t>
  </si>
  <si>
    <t>UNDER 13 BOYS 1500m A String</t>
  </si>
  <si>
    <t>UNDER 13 BOYS 100m B String</t>
  </si>
  <si>
    <t>UNDER 13 BOYS 200m B String</t>
  </si>
  <si>
    <t>UNDER 13 BOYS 800m B String</t>
  </si>
  <si>
    <t>UNDER 13 BOYS 1500m B String</t>
  </si>
  <si>
    <t>Team Kennet</t>
  </si>
  <si>
    <t>POS</t>
  </si>
  <si>
    <t>Match</t>
  </si>
  <si>
    <t>H</t>
  </si>
  <si>
    <t>HH</t>
  </si>
  <si>
    <t>U13 BOYS</t>
  </si>
  <si>
    <t>U15 BOYS</t>
  </si>
  <si>
    <t>U17 MEN</t>
  </si>
  <si>
    <t>NUMBER</t>
  </si>
  <si>
    <t>A String</t>
  </si>
  <si>
    <t>B String</t>
  </si>
  <si>
    <t>Non Scoring</t>
  </si>
  <si>
    <t>U20 Women</t>
  </si>
  <si>
    <t>U20 Men</t>
  </si>
  <si>
    <t>Wind Reading (m/s):</t>
  </si>
  <si>
    <t>PB Awards</t>
  </si>
  <si>
    <t>PB1</t>
  </si>
  <si>
    <t>PB2</t>
  </si>
  <si>
    <t>PB3</t>
  </si>
  <si>
    <t>PB4</t>
  </si>
  <si>
    <t>PB5</t>
  </si>
  <si>
    <t>PB6</t>
  </si>
  <si>
    <t>PB7</t>
  </si>
  <si>
    <t>PB8</t>
  </si>
  <si>
    <t>PB9</t>
  </si>
  <si>
    <t>EA Number</t>
  </si>
  <si>
    <t>x = non scoring</t>
  </si>
  <si>
    <t>Max Events is 3</t>
  </si>
  <si>
    <t>800m or 1500m</t>
  </si>
  <si>
    <t>TRIPLE JUMP</t>
  </si>
  <si>
    <t>U17     MEN</t>
  </si>
  <si>
    <t>13:00  (09:30 for N/S)</t>
  </si>
  <si>
    <t>EA  Number</t>
  </si>
  <si>
    <t>The maximum number of N/S U20 athletes is at the discretion of the Track &amp; Field Judges</t>
  </si>
  <si>
    <t>All N/S</t>
  </si>
  <si>
    <t>Max 5</t>
  </si>
  <si>
    <t>No 110mH</t>
  </si>
  <si>
    <t>No Relay</t>
  </si>
  <si>
    <t>I DECLARE TO THE BEST OF MY KNOWLEDGE THAT THE ABOVE LIST OF ATHLETES ARE COMPETENT AND AWARE OF THE RULES OF THE EVENTS ENTERED</t>
  </si>
  <si>
    <t>TEAM MANAGER</t>
  </si>
  <si>
    <t>N/S1</t>
  </si>
  <si>
    <t>1 - Enter the Match ID</t>
  </si>
  <si>
    <t>Match ID</t>
  </si>
  <si>
    <t>Horspath, Oxford</t>
  </si>
  <si>
    <t>North Oxfordshire Academy, Banbury</t>
  </si>
  <si>
    <t>Tilsley Park, Abingdon</t>
  </si>
  <si>
    <t>Team ID</t>
  </si>
  <si>
    <t>Team</t>
  </si>
  <si>
    <t>Abingdon AC</t>
  </si>
  <si>
    <t>Banbury Harriers AC</t>
  </si>
  <si>
    <t>Bicester AC</t>
  </si>
  <si>
    <t>Oxford City AC</t>
  </si>
  <si>
    <t>Radley AC</t>
  </si>
  <si>
    <t>White Horse Harriers</t>
  </si>
  <si>
    <t>Witney Road Runners</t>
  </si>
  <si>
    <t>Great Milton AC</t>
  </si>
  <si>
    <t>..</t>
  </si>
  <si>
    <t>U13 Girls</t>
  </si>
  <si>
    <t>70mHdles</t>
  </si>
  <si>
    <t>Discus Throw</t>
  </si>
  <si>
    <t>Javelin Throw</t>
  </si>
  <si>
    <t>U15 Girls</t>
  </si>
  <si>
    <t>75mHdles</t>
  </si>
  <si>
    <t>U17     Women</t>
  </si>
  <si>
    <t>80mHdles</t>
  </si>
  <si>
    <t>10:00  (09:30 for N/S)</t>
  </si>
  <si>
    <t>No 100mH</t>
  </si>
  <si>
    <t>N/S2</t>
  </si>
  <si>
    <t>N/S3</t>
  </si>
  <si>
    <t>N/S4</t>
  </si>
  <si>
    <t>N/S</t>
  </si>
  <si>
    <t>Letter</t>
  </si>
  <si>
    <t>Time/Dist</t>
  </si>
  <si>
    <t>Athlete's Name</t>
  </si>
  <si>
    <t>ABINGDON</t>
  </si>
  <si>
    <t>BANBURY</t>
  </si>
  <si>
    <t>BICESTER</t>
  </si>
  <si>
    <t>OXFORD</t>
  </si>
  <si>
    <t>RADLEY</t>
  </si>
  <si>
    <t>KENNET</t>
  </si>
  <si>
    <t>WHITEHORSE</t>
  </si>
  <si>
    <t>WITNEY</t>
  </si>
  <si>
    <t>Alerts for duplicates in same race or across both races</t>
  </si>
  <si>
    <t>alerts for name missing on declaration sheet</t>
  </si>
  <si>
    <t>alert for wrong letter entered in column F</t>
  </si>
  <si>
    <t>String</t>
  </si>
  <si>
    <t>Leg</t>
  </si>
  <si>
    <t>UNDER 13 BOYS 75mH A String</t>
  </si>
  <si>
    <t>UNDER 13 BOYS 4x100m</t>
  </si>
  <si>
    <t>4x100m</t>
  </si>
  <si>
    <t>n/a</t>
  </si>
  <si>
    <t>UNDER 13 BOYS 75mH B String</t>
  </si>
  <si>
    <t>UNDER 13 BOYS High Jump A String</t>
  </si>
  <si>
    <t>UNDER 13 BOYS High Jump B String</t>
  </si>
  <si>
    <t>75m Hurdles</t>
  </si>
  <si>
    <t>UNDER 13 BOYS Long Jump A String</t>
  </si>
  <si>
    <t>UNDER 13 BOYS Long Jump B String</t>
  </si>
  <si>
    <t>UNDER 13 BOYS Javelin A String</t>
  </si>
  <si>
    <t>UNDER 13 BOYS Javelin B String</t>
  </si>
  <si>
    <t>UNDER 13 BOYS Discus A String</t>
  </si>
  <si>
    <t>UNDER 13 BOYS Discus B String</t>
  </si>
  <si>
    <t>UNDER 13 BOYS Shot A String</t>
  </si>
  <si>
    <t>UNDER 13 BOYS Shot B String</t>
  </si>
  <si>
    <t>U13 Boys</t>
  </si>
  <si>
    <t>Points</t>
  </si>
  <si>
    <t>AAA G1</t>
  </si>
  <si>
    <t>AAA G2</t>
  </si>
  <si>
    <t>AAA G3</t>
  </si>
  <si>
    <t>AAA G4</t>
  </si>
  <si>
    <t>80m Hurdles</t>
  </si>
  <si>
    <t>100m Hurdles</t>
  </si>
  <si>
    <t>70m Hurdles</t>
  </si>
  <si>
    <t>U15</t>
  </si>
  <si>
    <t>UNDER 15 BOYS 80mH A String</t>
  </si>
  <si>
    <t>UNDER 15 BOYS 80mH B String</t>
  </si>
  <si>
    <t>UNDER 15 BOYS 100m A String</t>
  </si>
  <si>
    <t>UNDER 15 BOYS 100m B String</t>
  </si>
  <si>
    <t>UNDER 15 BOYS 200m A String</t>
  </si>
  <si>
    <t>UNDER 15 BOYS 200m B String</t>
  </si>
  <si>
    <t>UNDER 15 BOYS 300m A String</t>
  </si>
  <si>
    <t>UNDER 15 BOYS 300m B String</t>
  </si>
  <si>
    <t>UNDER 15 BOYS 800m A String</t>
  </si>
  <si>
    <t>UNDER 15 BOYS 800m B String</t>
  </si>
  <si>
    <t>UNDER 15 BOYS 1500m A String</t>
  </si>
  <si>
    <t>UNDER 15 BOYS 1500m B String</t>
  </si>
  <si>
    <t>UNDER 15 BOYS 4x100m</t>
  </si>
  <si>
    <t>UNDER 15 BOYS High Jump A String</t>
  </si>
  <si>
    <t>UNDER 15 BOYS High Jump B String</t>
  </si>
  <si>
    <t>UNDER 15 BOYS Long Jump A String</t>
  </si>
  <si>
    <t>UNDER 15 BOYS Long Jump B String</t>
  </si>
  <si>
    <t>UNDER 15 BOYS Javelin A String</t>
  </si>
  <si>
    <t>UNDER 15 BOYS Javelin B String</t>
  </si>
  <si>
    <t>UNDER 15 BOYS Discus A String</t>
  </si>
  <si>
    <t>UNDER 15 BOYS Discus B String</t>
  </si>
  <si>
    <t>UNDER 15 BOYS Shot A String</t>
  </si>
  <si>
    <t>UNDER 15 BOYS Shot B String</t>
  </si>
  <si>
    <t>U15 Boys</t>
  </si>
  <si>
    <t>U17</t>
  </si>
  <si>
    <t>U20 MEN</t>
  </si>
  <si>
    <t>TJ</t>
  </si>
  <si>
    <t>U17 Men</t>
  </si>
  <si>
    <t>UNDER 17 MEN 100mH A String</t>
  </si>
  <si>
    <t>UNDER 17 MEN 100mH B String</t>
  </si>
  <si>
    <t>UNDER 17 MEN 100m A String</t>
  </si>
  <si>
    <t>UNDER 17 MEN 100m B String</t>
  </si>
  <si>
    <t>UNDER 17 MEN 200m A String</t>
  </si>
  <si>
    <t>UNDER 17 MEN 200m B String</t>
  </si>
  <si>
    <t>UNDER 17 MEN 400m A String</t>
  </si>
  <si>
    <t>UNDER 17 MEN 400m B String</t>
  </si>
  <si>
    <t>UNDER 17 MEN 800m A String</t>
  </si>
  <si>
    <t>UNDER 17 MEN 800m B String</t>
  </si>
  <si>
    <t>UNDER 17 MEN 1500m A String</t>
  </si>
  <si>
    <t>UNDER 17 MEN 1500m B String</t>
  </si>
  <si>
    <t>UNDER 17 MEN 4x100m</t>
  </si>
  <si>
    <t>UNDER 17 MEN High Jump A String</t>
  </si>
  <si>
    <t>UNDER 17 MEN Long Jump A String</t>
  </si>
  <si>
    <t>UNDER 17 MEN Jump B String</t>
  </si>
  <si>
    <t>UNDER 17 MEN Long Jump B String</t>
  </si>
  <si>
    <t>UNDER 17 MEN Javelin A String</t>
  </si>
  <si>
    <t>UNDER 17 MEN Javelin B String</t>
  </si>
  <si>
    <t>UNDER 17 MEN Discus A String</t>
  </si>
  <si>
    <t>UNDER 17 MEN Discus B String</t>
  </si>
  <si>
    <t>UNDER 17 MEN Shot A String</t>
  </si>
  <si>
    <t>UNDER 17 MEN Shot B String</t>
  </si>
  <si>
    <t>U20 WOMEN</t>
  </si>
  <si>
    <t>U17 WOMEN</t>
  </si>
  <si>
    <t>U15 GIRLS</t>
  </si>
  <si>
    <t>U13 GIRLS</t>
  </si>
  <si>
    <t>11;90</t>
  </si>
  <si>
    <t>AAA Standards 2019-2020</t>
  </si>
  <si>
    <t>U17 W N/S 4x100m Relay Team</t>
  </si>
  <si>
    <t>(Replaced by PB Records for 2024)</t>
  </si>
  <si>
    <t>alert for non numeric value in column g</t>
  </si>
  <si>
    <t>70mH</t>
  </si>
  <si>
    <t>UNDER 13 GIRLS 70mH A String</t>
  </si>
  <si>
    <t>UNDER 13 GIRLS 70mH B String</t>
  </si>
  <si>
    <t>UNDER 13 GIRLS 100m A String</t>
  </si>
  <si>
    <t>UNDER 13 GIRLS 100m B String</t>
  </si>
  <si>
    <t>UNDER 13 GIRLS 200m A String</t>
  </si>
  <si>
    <t>UNDER 13 GIRLS 200m B String</t>
  </si>
  <si>
    <t>UNDER 13 GIRLS 800m A String</t>
  </si>
  <si>
    <t>UNDER 13 GIRLS 800m B String</t>
  </si>
  <si>
    <t>UNDER 13 GIRLS 1500m A String</t>
  </si>
  <si>
    <t>UNDER 13 GIRLS 1500m B String</t>
  </si>
  <si>
    <t>UNDER 13 GIRLS 4x100m</t>
  </si>
  <si>
    <t>UNDER 13 GIRLS High Jump A String</t>
  </si>
  <si>
    <t>UNDER 13 GIRLS High Jump B String</t>
  </si>
  <si>
    <t>UNDER 13 GIRLS Long Jump A String</t>
  </si>
  <si>
    <t>UNDER 13 GIRLS Long Jump B String</t>
  </si>
  <si>
    <t>UNDER 13 GIRLS Javelin A String</t>
  </si>
  <si>
    <t>UNDER 13 GIRLS Javelin B String</t>
  </si>
  <si>
    <t>UNDER 13 GIRLS Discus A String</t>
  </si>
  <si>
    <t>UNDER 13 GIRLS Discus B String</t>
  </si>
  <si>
    <t>UNDER 13 GIRLS Shot A String</t>
  </si>
  <si>
    <t>UNDER 13 GIRLS Shot B String</t>
  </si>
  <si>
    <t>UNDER 15 GIRLS 75mH A String</t>
  </si>
  <si>
    <t>UNDER 15 GIRLS 75mH B String</t>
  </si>
  <si>
    <t>UNDER 15 GIRLS 100m A String</t>
  </si>
  <si>
    <t>UNDER 15 GIRLS 100m B String</t>
  </si>
  <si>
    <t>UNDER 15 GIRLS 200m A String</t>
  </si>
  <si>
    <t>UNDER 15 GIRLS 200m B String</t>
  </si>
  <si>
    <t>UNDER 15 GIRLS 300m A String</t>
  </si>
  <si>
    <t>UNDER 15 GIRLS 300m B String</t>
  </si>
  <si>
    <t>UNDER 15 GIRLS 800m A String</t>
  </si>
  <si>
    <t>UNDER 15 GIRLS 800m B String</t>
  </si>
  <si>
    <t>UNDER 15 GIRLS 1500m A String</t>
  </si>
  <si>
    <t>UNDER 15 GIRLS 1500m B String</t>
  </si>
  <si>
    <t>UNDER 15 GIRLS 4x100m</t>
  </si>
  <si>
    <t>UNDER 15 GIRLS High Jump A String</t>
  </si>
  <si>
    <t>UNDER 15 GIRLS High Jump B String</t>
  </si>
  <si>
    <t>UNDER 15 GIRLS Long Jump A String</t>
  </si>
  <si>
    <t>UNDER 15 GIRLS Long Jump B String</t>
  </si>
  <si>
    <t>UNDER 15 GIRLS Javelin A String</t>
  </si>
  <si>
    <t>UNDER 15 GIRLS Javelin B String</t>
  </si>
  <si>
    <t>UNDER 15 GIRLS Discus A String</t>
  </si>
  <si>
    <t>UNDER 15 GIRLS Discus B String</t>
  </si>
  <si>
    <t>UNDER 15 GIRLS Shot A String</t>
  </si>
  <si>
    <t>UNDER 15 GIRLS Shot B String</t>
  </si>
  <si>
    <t>UNDER 17 WOMEN 80mH A String</t>
  </si>
  <si>
    <t>UNDER 17 WOMEN 80mH B String</t>
  </si>
  <si>
    <t>UNDER 17 WOMEN 100m A String</t>
  </si>
  <si>
    <t>UNDER 17 WOMEN 100m B String</t>
  </si>
  <si>
    <t>UNDER 17 WOMEN 200m A String</t>
  </si>
  <si>
    <t>UNDER 17 WOMEN 200m B String</t>
  </si>
  <si>
    <t>UNDER 17 WOMEN 800m A String</t>
  </si>
  <si>
    <t>UNDER 17 WOMEN 800m B String</t>
  </si>
  <si>
    <t>UNDER 17 WOMEN 1500m A String</t>
  </si>
  <si>
    <t>UNDER 17 WOMEN 1500m B String</t>
  </si>
  <si>
    <t>UNDER 17 WOMEN 4x100m</t>
  </si>
  <si>
    <t>UNDER 17 WOMEN High Jump A String</t>
  </si>
  <si>
    <t>UNDER 17 WOMEN Jump B String</t>
  </si>
  <si>
    <t>UNDER 17 WOMEN Long Jump A String</t>
  </si>
  <si>
    <t>UNDER 17 WOMEN Long Jump B String</t>
  </si>
  <si>
    <t>UNDER 17 WOMEN Javelin A String</t>
  </si>
  <si>
    <t>UNDER 17 WOMEN Javelin B String</t>
  </si>
  <si>
    <t>UNDER 17 WOMEN Discus A String</t>
  </si>
  <si>
    <t>UNDER 17 WOMEN Discus B String</t>
  </si>
  <si>
    <t>UNDER 17 WOMEN Shot A String</t>
  </si>
  <si>
    <t>UNDER 17 WOMEN Shot B String</t>
  </si>
  <si>
    <t>U17 Women</t>
  </si>
  <si>
    <t>UNDER 17 WOMEN 300m A String</t>
  </si>
  <si>
    <t>UNDER 17 WOMEN 300m B String</t>
  </si>
  <si>
    <t>Pre Match Setup</t>
  </si>
  <si>
    <t>During the Match</t>
  </si>
  <si>
    <t>DQ, DNF, DNS, No Height, No Distance should not be recorded on the result sheets</t>
  </si>
  <si>
    <t>ONLY ALTER TEXT IN THE YELLOW BOXES.
 You can 'copy' and 'paste' values but do NOT use 'cut'</t>
  </si>
  <si>
    <t>6 - In an event with combined A&amp;B strings, ie field events and middle distance races, please swap the B string with the A string, if they run/throw/jump further.</t>
  </si>
  <si>
    <t>5 - To score the A &amp; B strings please enter the team letter and time/distance in the yellow columns on the 'Boys' or 'Girls' sheets</t>
  </si>
  <si>
    <t>3 - Please check on the declaration sheets there are no red boxes. 
ie too many events for an athlete, or repeat of A or B string etc.</t>
  </si>
  <si>
    <t xml:space="preserve">Field and sprint event results are recorded as decimals. ie xx.xx       </t>
  </si>
  <si>
    <t>If there is a joint position please alter the value in column 'E' to show the same position, and leave the next position unchanged. ie joint 1st would change from 1,2,3,.. to 1,1,3, …</t>
  </si>
  <si>
    <t>If someone finishes but is not timed ('Untimed') please record their position, but leave their time blank. They will be given points as per their position.</t>
  </si>
  <si>
    <t>2 - Copy and paste each team's declaration to the matching team sheet</t>
  </si>
  <si>
    <t>Middle distance events are recorded as mm:ss.x. These events MUST be recorded to a tenth of a second. The format (a colon and a decimal point) MUST be followed.</t>
  </si>
  <si>
    <t>Time/Distance</t>
  </si>
  <si>
    <t>Number</t>
  </si>
  <si>
    <t>Age</t>
  </si>
  <si>
    <t>Sex</t>
  </si>
  <si>
    <t>U20</t>
  </si>
  <si>
    <t>U13 G N/S 4x100m Relay Team</t>
  </si>
  <si>
    <t>U15 G N/S 4x100m Relay Team</t>
  </si>
  <si>
    <t>U17 M N/S 4x100m Relay Team</t>
  </si>
  <si>
    <t>U15 B N/S 4x100m Relay Team</t>
  </si>
  <si>
    <t>U13 B N/S 4x100m Relay Team</t>
  </si>
  <si>
    <t>Rows below this line are for guest athletes from other clubs. Please complete all the detalils</t>
  </si>
  <si>
    <t>7 - Non Scoring athletes (ie any athlete with a number) please record their events in the 'Non Scoring' sheet. Enter their event, number and time/distance in the yellow columns</t>
  </si>
  <si>
    <t>Non Scoring Athletes Number Allocation Sheet</t>
  </si>
  <si>
    <t>Number of athletes</t>
  </si>
  <si>
    <t>Competition Order</t>
  </si>
  <si>
    <t>Random Order Generator</t>
  </si>
  <si>
    <t>A String - declared and non declared athletes in draw order</t>
  </si>
  <si>
    <t>B String - declared and non declared athletes in draw order</t>
  </si>
  <si>
    <t>N/S String - declared and non declared athletes in draw order</t>
  </si>
  <si>
    <t>GM Athletes - declared and non declared athletes in string order</t>
  </si>
  <si>
    <t>All Declared athelets in string and draw order</t>
  </si>
  <si>
    <t>UNDER 17 Men</t>
  </si>
  <si>
    <t>UNDER 20 Men</t>
  </si>
  <si>
    <t>Long Jump is split scoring and non scoring for U13</t>
  </si>
  <si>
    <t>UNDER 20 WOMEN</t>
  </si>
  <si>
    <t>Hurdles</t>
  </si>
  <si>
    <t>4 - In the 'Number Allocation' sheet please allocate numbers to all non scorers. 
This can be done by changing the dropdown in 'B' to only 'X'. If further non scoring athletes are added this dropdown needs to be toggled on and off to see them</t>
  </si>
  <si>
    <t>UNDER 11 BOYS</t>
  </si>
  <si>
    <t>UNDER 11 GIRLS</t>
  </si>
  <si>
    <t>GM</t>
  </si>
  <si>
    <t>Combined</t>
  </si>
  <si>
    <t>4x100</t>
  </si>
  <si>
    <t>All</t>
  </si>
  <si>
    <t>75m</t>
  </si>
  <si>
    <t>600m</t>
  </si>
  <si>
    <t>UNDER 9 BOYS</t>
  </si>
  <si>
    <t>Stage 1</t>
  </si>
  <si>
    <t>Stage 2</t>
  </si>
  <si>
    <t>Stage 3</t>
  </si>
  <si>
    <t>Stage 4</t>
  </si>
  <si>
    <t>Stage 5</t>
  </si>
  <si>
    <t>Stage 6</t>
  </si>
  <si>
    <t>Stage 7</t>
  </si>
  <si>
    <t>Stage 8</t>
  </si>
  <si>
    <t>Stage 9</t>
  </si>
  <si>
    <t>UNDER 9 GIRLS</t>
  </si>
  <si>
    <t>…</t>
  </si>
  <si>
    <t>Triple Jump Field Sheet Page 2 &amp; Field Sheet Page 2 with multiple age groups won't display if more than 40 athletes</t>
  </si>
  <si>
    <t>Document alerts:</t>
  </si>
  <si>
    <t>Alerts for A&amp;B string in same race</t>
  </si>
  <si>
    <t>Alert for league record</t>
  </si>
  <si>
    <t>Notes:</t>
  </si>
  <si>
    <t>alerts for undeclared athlete</t>
  </si>
  <si>
    <t>alert for duplicated numbers for N/S</t>
  </si>
  <si>
    <t>Triple Jump doesn't score points, but please enter the results in the 'Girls' &amp; 'Boys' sheets so the distance can be checked to see if it is a record and for PB awards to be calculated</t>
  </si>
  <si>
    <t>Female</t>
  </si>
  <si>
    <t xml:space="preserve">Total </t>
  </si>
  <si>
    <t>Male</t>
  </si>
  <si>
    <t>Total Number of athletes</t>
  </si>
  <si>
    <t>Time</t>
  </si>
  <si>
    <t>Age/Sex</t>
  </si>
  <si>
    <t>Numbers per string (ie A/B/NS)</t>
  </si>
  <si>
    <t>Record</t>
  </si>
  <si>
    <t>U13G</t>
  </si>
  <si>
    <t>A + B + NS</t>
  </si>
  <si>
    <t>U13B</t>
  </si>
  <si>
    <t>U15G</t>
  </si>
  <si>
    <t>U17L</t>
  </si>
  <si>
    <t>U15B</t>
  </si>
  <si>
    <t>U15G/U17L</t>
  </si>
  <si>
    <t>100mHdles</t>
  </si>
  <si>
    <t>U17M</t>
  </si>
  <si>
    <t>U15B/U17M</t>
  </si>
  <si>
    <t>QuadKids</t>
  </si>
  <si>
    <t>D F G H J K</t>
  </si>
  <si>
    <t xml:space="preserve">A B C E I L </t>
  </si>
  <si>
    <t>Track Break</t>
  </si>
  <si>
    <t>A B C F I K</t>
  </si>
  <si>
    <t>D E G H J L</t>
  </si>
  <si>
    <t>U11G</t>
  </si>
  <si>
    <t>U11B</t>
  </si>
  <si>
    <t>Discus Throw (11:45)</t>
  </si>
  <si>
    <t xml:space="preserve">  </t>
  </si>
  <si>
    <t>Referee's Signature</t>
  </si>
  <si>
    <t>Judges' signatures</t>
  </si>
  <si>
    <t>Metres</t>
  </si>
  <si>
    <t>A or B</t>
  </si>
  <si>
    <t>Final
Position</t>
  </si>
  <si>
    <t>Total Failures</t>
  </si>
  <si>
    <t>Trails at Height Cleared</t>
  </si>
  <si>
    <t>Best Height</t>
  </si>
  <si>
    <t>CLUB</t>
  </si>
  <si>
    <t>NAME</t>
  </si>
  <si>
    <t>No</t>
  </si>
  <si>
    <t>Order</t>
  </si>
  <si>
    <t>PB 5 (U17)</t>
  </si>
  <si>
    <t>Record (U17)</t>
  </si>
  <si>
    <t>Meeting</t>
  </si>
  <si>
    <t>HEIGHT SCORE CARD</t>
  </si>
  <si>
    <t>HEIGHT</t>
  </si>
  <si>
    <t>No.</t>
  </si>
  <si>
    <t>"B" STRING RESULT</t>
  </si>
  <si>
    <t>"A" STRING RESULT</t>
  </si>
  <si>
    <t>PB 5</t>
  </si>
  <si>
    <t xml:space="preserve">   </t>
  </si>
  <si>
    <t>xx</t>
  </si>
  <si>
    <t>xxx</t>
  </si>
  <si>
    <t>Best of 
All Trials</t>
  </si>
  <si>
    <t>Sixth Trial</t>
  </si>
  <si>
    <t>Fifth Trial</t>
  </si>
  <si>
    <t>Fourth Trial</t>
  </si>
  <si>
    <t>Position after
Three Trials</t>
  </si>
  <si>
    <t>Best of 
Three Trials</t>
  </si>
  <si>
    <t>Third Trial</t>
  </si>
  <si>
    <t>Second Trial</t>
  </si>
  <si>
    <t>First Trial</t>
  </si>
  <si>
    <t>PB 5 (U15/17)</t>
  </si>
  <si>
    <t>Record (U15/U17)</t>
  </si>
  <si>
    <t>DISTANCE SCORE CARD</t>
  </si>
  <si>
    <t>DISTANCE</t>
  </si>
  <si>
    <t>Scoring: 3 trials each</t>
  </si>
  <si>
    <t>UNDER 17 MEN Triple Jump A String - NON SCORING</t>
  </si>
  <si>
    <t>UNDER 17 MEN Triple Jump B String - NON SCORING</t>
  </si>
  <si>
    <t>UNDER 15 BOYS Triple Jump A String  - NON SCORING</t>
  </si>
  <si>
    <t>UNDER 15 BOYS Triple Jump B String  - NON SCORING</t>
  </si>
  <si>
    <t>UNDER 17 WOMEN Triple Jump A String - NON SCORING</t>
  </si>
  <si>
    <t>UNDER 17 WOMEN Triple Jump B String - NON SCORING</t>
  </si>
  <si>
    <t>UNDER 15 GIRLS Triple Jump A String  - NON SCORING</t>
  </si>
  <si>
    <t>UNDER 15 GIRLS Triple Jump B String  - NON SCORING</t>
  </si>
  <si>
    <t>Abingdon</t>
  </si>
  <si>
    <t>Banbury</t>
  </si>
  <si>
    <t>Bicester</t>
  </si>
  <si>
    <t>Oxford</t>
  </si>
  <si>
    <t>Radley</t>
  </si>
  <si>
    <t>White Horse</t>
  </si>
  <si>
    <t>Witney</t>
  </si>
  <si>
    <t>Great Milton</t>
  </si>
  <si>
    <t>External Clubs</t>
  </si>
  <si>
    <t>Match Points</t>
  </si>
  <si>
    <t>League Records 02/2025</t>
  </si>
  <si>
    <t>PB Awards 03/2024- no published changes 02/2025</t>
  </si>
  <si>
    <t>ESSA Award Standards 13/4/2024 - no changes 02/2005</t>
  </si>
  <si>
    <t>These lane draws published 02/2025</t>
  </si>
  <si>
    <t>Excel removes tenth of seconds if you edit the time. No way round this</t>
  </si>
  <si>
    <t>Number of Declared Athletes</t>
  </si>
  <si>
    <t>Starting Height: ...m</t>
  </si>
  <si>
    <t>The numbers in brackets are the number of U20 athletes in that event</t>
  </si>
  <si>
    <t>To get this sheet to work you need to toggle the icon in the Non scoring header (B5)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</si>
</sst>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F800]dddd\,\ mmmm\ dd\,\ yyyy"/>
    <numFmt numFmtId="166" formatCode="m:ss.0"/>
    <numFmt numFmtId="167" formatCode="dd/mm/yy;@"/>
    <numFmt numFmtId="168" formatCode="[m]:ss.0"/>
  </numFmts>
  <fonts count="48">
    <font>
      <sz val="10"/>
      <name val="Arial"/>
    </font>
    <font>
      <sz val="12"/>
      <color theme="1"/>
      <name val="Calibri"/>
      <family val="2"/>
      <scheme val="minor"/>
    </font>
    <font>
      <sz val="12"/>
      <color theme="1"/>
      <name val="Calibri"/>
      <family val="2"/>
      <scheme val="minor"/>
    </font>
    <font>
      <sz val="10"/>
      <name val="Arial"/>
      <family val="2"/>
    </font>
    <font>
      <sz val="8"/>
      <name val="Arial"/>
      <family val="2"/>
    </font>
    <font>
      <b/>
      <sz val="12"/>
      <name val="Arial"/>
      <family val="2"/>
    </font>
    <font>
      <b/>
      <sz val="14"/>
      <name val="Arial"/>
      <family val="2"/>
    </font>
    <font>
      <sz val="10"/>
      <name val="Arial"/>
      <family val="2"/>
    </font>
    <font>
      <sz val="12"/>
      <name val="Arial"/>
      <family val="2"/>
    </font>
    <font>
      <sz val="8"/>
      <name val="Arial"/>
      <family val="2"/>
    </font>
    <font>
      <sz val="14"/>
      <name val="Arial"/>
      <family val="2"/>
    </font>
    <font>
      <b/>
      <sz val="26"/>
      <name val="Arial"/>
      <family val="2"/>
    </font>
    <font>
      <b/>
      <sz val="20"/>
      <name val="Arial"/>
      <family val="2"/>
    </font>
    <font>
      <b/>
      <sz val="16"/>
      <name val="Arial"/>
      <family val="2"/>
    </font>
    <font>
      <sz val="16"/>
      <name val="Arial"/>
      <family val="2"/>
    </font>
    <font>
      <b/>
      <u/>
      <sz val="20"/>
      <name val="Arial"/>
      <family val="2"/>
    </font>
    <font>
      <b/>
      <sz val="22"/>
      <name val="Arial"/>
      <family val="2"/>
    </font>
    <font>
      <b/>
      <sz val="24"/>
      <name val="Arial"/>
      <family val="2"/>
    </font>
    <font>
      <sz val="10"/>
      <name val="Arial Narrow"/>
      <family val="2"/>
    </font>
    <font>
      <i/>
      <sz val="12"/>
      <name val="Arial"/>
      <family val="2"/>
    </font>
    <font>
      <sz val="18"/>
      <name val="Arial"/>
      <family val="2"/>
    </font>
    <font>
      <sz val="14"/>
      <color theme="1"/>
      <name val="Arial"/>
      <family val="2"/>
    </font>
    <font>
      <sz val="10"/>
      <name val="Arial Narrow"/>
      <family val="2"/>
    </font>
    <font>
      <sz val="16"/>
      <color rgb="FFFF0000"/>
      <name val="Arial"/>
      <family val="2"/>
    </font>
    <font>
      <sz val="10"/>
      <color rgb="FF000000"/>
      <name val="Tahoma"/>
      <family val="2"/>
    </font>
    <font>
      <b/>
      <sz val="10"/>
      <color rgb="FF000000"/>
      <name val="Tahoma"/>
      <family val="2"/>
    </font>
    <font>
      <sz val="10"/>
      <color rgb="FF0C0D0E"/>
      <name val="Var(--ff-mono)"/>
    </font>
    <font>
      <b/>
      <sz val="22"/>
      <color rgb="FFFF99FF"/>
      <name val="Arial"/>
      <family val="2"/>
    </font>
    <font>
      <b/>
      <sz val="22"/>
      <color theme="1"/>
      <name val="Arial"/>
      <family val="2"/>
    </font>
    <font>
      <sz val="24"/>
      <name val="Arial"/>
      <family val="2"/>
    </font>
    <font>
      <sz val="22"/>
      <name val="Arial"/>
      <family val="2"/>
    </font>
    <font>
      <sz val="10"/>
      <name val="Arial Narrow"/>
      <family val="2"/>
    </font>
    <font>
      <sz val="12"/>
      <color theme="1"/>
      <name val="Arial"/>
      <family val="2"/>
    </font>
    <font>
      <sz val="10"/>
      <color theme="1"/>
      <name val="Arial"/>
      <family val="2"/>
    </font>
    <font>
      <b/>
      <sz val="8"/>
      <name val="Arial"/>
      <family val="2"/>
    </font>
    <font>
      <b/>
      <sz val="10"/>
      <name val="Arial"/>
      <family val="2"/>
    </font>
    <font>
      <sz val="11"/>
      <name val="Arial"/>
      <family val="2"/>
    </font>
    <font>
      <sz val="8"/>
      <color rgb="FFFF0000"/>
      <name val="Arial"/>
      <family val="2"/>
    </font>
    <font>
      <sz val="9"/>
      <name val="Arial"/>
      <family val="2"/>
    </font>
    <font>
      <sz val="9"/>
      <name val="Arial Narrow"/>
      <family val="2"/>
    </font>
    <font>
      <sz val="12"/>
      <color rgb="FFFF0000"/>
      <name val="Arial"/>
      <family val="2"/>
    </font>
    <font>
      <i/>
      <sz val="14"/>
      <name val="Arial"/>
      <family val="2"/>
    </font>
    <font>
      <sz val="14"/>
      <color rgb="FFFF0000"/>
      <name val="Arial"/>
      <family val="2"/>
    </font>
    <font>
      <i/>
      <sz val="12"/>
      <color theme="3" tint="0.59999389629810485"/>
      <name val="Arial"/>
      <family val="2"/>
    </font>
    <font>
      <sz val="12"/>
      <color theme="3" tint="0.59999389629810485"/>
      <name val="Arial"/>
      <family val="2"/>
    </font>
    <font>
      <sz val="16"/>
      <color theme="1"/>
      <name val="Arial"/>
      <family val="2"/>
    </font>
    <font>
      <sz val="16"/>
      <color rgb="FF000000"/>
      <name val="Arial"/>
      <family val="2"/>
    </font>
    <font>
      <b/>
      <sz val="14"/>
      <color rgb="FFFF0000"/>
      <name val="Arial"/>
      <family val="2"/>
    </font>
  </fonts>
  <fills count="16">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99CCFF"/>
        <bgColor rgb="FF000000"/>
      </patternFill>
    </fill>
    <fill>
      <patternFill patternType="solid">
        <fgColor rgb="FFBFBFBF"/>
        <bgColor rgb="FF000000"/>
      </patternFill>
    </fill>
    <fill>
      <patternFill patternType="solid">
        <fgColor theme="0" tint="-0.14999847407452621"/>
        <bgColor indexed="64"/>
      </patternFill>
    </fill>
    <fill>
      <patternFill patternType="solid">
        <fgColor rgb="FFFF99FF"/>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rgb="FF000000"/>
      </patternFill>
    </fill>
    <fill>
      <patternFill patternType="solid">
        <fgColor rgb="FFC5D9F1"/>
        <bgColor rgb="FF000000"/>
      </patternFill>
    </fill>
    <fill>
      <patternFill patternType="solid">
        <fgColor rgb="FFFFFE0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diagonal/>
    </border>
    <border>
      <left/>
      <right style="medium">
        <color indexed="64"/>
      </right>
      <top/>
      <bottom/>
      <diagonal/>
    </border>
    <border>
      <left/>
      <right style="thin">
        <color indexed="64"/>
      </right>
      <top style="medium">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style="thin">
        <color indexed="64"/>
      </right>
      <top style="thin">
        <color rgb="FF000000"/>
      </top>
      <bottom/>
      <diagonal/>
    </border>
    <border>
      <left style="thin">
        <color rgb="FF000000"/>
      </left>
      <right/>
      <top style="thin">
        <color indexed="64"/>
      </top>
      <bottom style="thin">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11">
    <xf numFmtId="0" fontId="0" fillId="0" borderId="0"/>
    <xf numFmtId="0" fontId="7" fillId="0" borderId="0"/>
    <xf numFmtId="0" fontId="18" fillId="0" borderId="0"/>
    <xf numFmtId="0" fontId="7" fillId="0" borderId="0"/>
    <xf numFmtId="0" fontId="3" fillId="0" borderId="0"/>
    <xf numFmtId="0" fontId="22" fillId="0" borderId="0"/>
    <xf numFmtId="0" fontId="3" fillId="0" borderId="0"/>
    <xf numFmtId="0" fontId="31" fillId="0" borderId="0"/>
    <xf numFmtId="0" fontId="2" fillId="0" borderId="0"/>
    <xf numFmtId="0" fontId="3" fillId="0" borderId="0"/>
    <xf numFmtId="0" fontId="1" fillId="0" borderId="0"/>
  </cellStyleXfs>
  <cellXfs count="776">
    <xf numFmtId="0" fontId="0" fillId="0" borderId="0" xfId="0"/>
    <xf numFmtId="0" fontId="4" fillId="0" borderId="0" xfId="0" applyFont="1"/>
    <xf numFmtId="0" fontId="7" fillId="0" borderId="0" xfId="0" applyFont="1" applyAlignment="1">
      <alignment horizontal="center" vertical="center"/>
    </xf>
    <xf numFmtId="0" fontId="4" fillId="0" borderId="0" xfId="0" applyFont="1" applyAlignment="1">
      <alignment horizontal="center" vertical="center"/>
    </xf>
    <xf numFmtId="0" fontId="8" fillId="0" borderId="0" xfId="0" applyFont="1" applyAlignment="1">
      <alignment horizontal="center" vertical="center"/>
    </xf>
    <xf numFmtId="0" fontId="8" fillId="0" borderId="1" xfId="0" applyFont="1" applyBorder="1" applyAlignment="1">
      <alignment horizontal="center" vertical="center"/>
    </xf>
    <xf numFmtId="0" fontId="7" fillId="0" borderId="1" xfId="0" applyFont="1" applyBorder="1" applyAlignment="1">
      <alignment horizontal="center" vertical="center"/>
    </xf>
    <xf numFmtId="0" fontId="5" fillId="0" borderId="0" xfId="0" applyFont="1" applyAlignment="1">
      <alignment horizontal="center" vertical="center"/>
    </xf>
    <xf numFmtId="0" fontId="7" fillId="0" borderId="0" xfId="0" applyFont="1" applyAlignment="1">
      <alignment vertical="center"/>
    </xf>
    <xf numFmtId="0" fontId="8" fillId="0" borderId="0" xfId="0" applyFont="1" applyAlignment="1">
      <alignment vertical="center"/>
    </xf>
    <xf numFmtId="0" fontId="10" fillId="0" borderId="0" xfId="0" applyFont="1" applyAlignment="1">
      <alignment vertical="center"/>
    </xf>
    <xf numFmtId="0" fontId="10" fillId="0" borderId="0" xfId="0" applyFont="1" applyAlignment="1">
      <alignment horizontal="center" vertical="center"/>
    </xf>
    <xf numFmtId="0" fontId="10" fillId="0" borderId="0" xfId="0" applyFont="1"/>
    <xf numFmtId="0" fontId="10" fillId="0" borderId="1" xfId="0" applyFont="1" applyBorder="1" applyAlignment="1">
      <alignment horizontal="center" vertical="center"/>
    </xf>
    <xf numFmtId="0" fontId="13" fillId="0" borderId="1" xfId="0" applyFont="1" applyBorder="1" applyAlignment="1">
      <alignment horizontal="center" vertical="center"/>
    </xf>
    <xf numFmtId="2" fontId="8" fillId="0" borderId="0" xfId="0" applyNumberFormat="1" applyFont="1" applyAlignment="1">
      <alignment horizontal="center" vertical="center"/>
    </xf>
    <xf numFmtId="0" fontId="10" fillId="0" borderId="0" xfId="0" applyFont="1" applyAlignment="1">
      <alignment horizontal="left" vertical="center"/>
    </xf>
    <xf numFmtId="0" fontId="6" fillId="0" borderId="0" xfId="0" applyFont="1" applyAlignment="1">
      <alignment horizontal="center"/>
    </xf>
    <xf numFmtId="0" fontId="5" fillId="0" borderId="0" xfId="0" applyFont="1" applyAlignment="1">
      <alignment horizontal="center"/>
    </xf>
    <xf numFmtId="0" fontId="8" fillId="0" borderId="0" xfId="0" applyFont="1" applyAlignment="1">
      <alignment vertical="center" textRotation="90"/>
    </xf>
    <xf numFmtId="0" fontId="8" fillId="0" borderId="1" xfId="0" applyFont="1" applyBorder="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10" fillId="0" borderId="1" xfId="0" applyFont="1" applyBorder="1" applyAlignment="1" applyProtection="1">
      <alignment horizontal="center" vertical="center"/>
      <protection locked="0"/>
    </xf>
    <xf numFmtId="0" fontId="8" fillId="0" borderId="0" xfId="0" applyFont="1" applyAlignment="1">
      <alignment horizontal="center"/>
    </xf>
    <xf numFmtId="0" fontId="8" fillId="0" borderId="0" xfId="0" applyFont="1"/>
    <xf numFmtId="49" fontId="14" fillId="4" borderId="1" xfId="0" applyNumberFormat="1" applyFont="1" applyFill="1" applyBorder="1" applyAlignment="1" applyProtection="1">
      <alignment horizontal="left" vertical="center" indent="1" shrinkToFit="1"/>
      <protection locked="0"/>
    </xf>
    <xf numFmtId="49" fontId="10" fillId="4" borderId="1" xfId="0" applyNumberFormat="1" applyFont="1" applyFill="1" applyBorder="1" applyAlignment="1" applyProtection="1">
      <alignment horizontal="center" vertical="center"/>
      <protection locked="0"/>
    </xf>
    <xf numFmtId="0" fontId="10" fillId="4" borderId="1" xfId="0" applyFont="1" applyFill="1" applyBorder="1" applyAlignment="1" applyProtection="1">
      <alignment horizontal="center" vertical="center"/>
      <protection locked="0"/>
    </xf>
    <xf numFmtId="0" fontId="14" fillId="4" borderId="1" xfId="0" applyFont="1" applyFill="1" applyBorder="1" applyAlignment="1" applyProtection="1">
      <alignment horizontal="left" vertical="center" indent="1" shrinkToFit="1"/>
      <protection locked="0"/>
    </xf>
    <xf numFmtId="0" fontId="10" fillId="5" borderId="1" xfId="0" applyFont="1" applyFill="1" applyBorder="1" applyAlignment="1" applyProtection="1">
      <alignment horizontal="center" vertical="center" wrapText="1"/>
      <protection locked="0"/>
    </xf>
    <xf numFmtId="0" fontId="10" fillId="5" borderId="6" xfId="0" applyFont="1" applyFill="1" applyBorder="1" applyAlignment="1" applyProtection="1">
      <alignment horizontal="center" vertical="center"/>
      <protection locked="0"/>
    </xf>
    <xf numFmtId="0" fontId="10" fillId="5" borderId="1" xfId="0"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wrapText="1"/>
      <protection locked="0"/>
    </xf>
    <xf numFmtId="0" fontId="6" fillId="5" borderId="6" xfId="0" applyFont="1" applyFill="1" applyBorder="1" applyAlignment="1" applyProtection="1">
      <alignment horizontal="center" vertical="center" wrapText="1"/>
      <protection locked="0"/>
    </xf>
    <xf numFmtId="0" fontId="10" fillId="0" borderId="1" xfId="0" applyFont="1" applyBorder="1" applyAlignment="1">
      <alignment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textRotation="90" wrapText="1"/>
    </xf>
    <xf numFmtId="0" fontId="14" fillId="0" borderId="1" xfId="0" applyFont="1" applyBorder="1" applyAlignment="1">
      <alignment horizontal="center" vertical="center" textRotation="90"/>
    </xf>
    <xf numFmtId="20" fontId="14" fillId="0" borderId="1" xfId="0" applyNumberFormat="1" applyFont="1" applyBorder="1" applyAlignment="1">
      <alignment horizontal="center" vertical="center" textRotation="90" wrapText="1"/>
    </xf>
    <xf numFmtId="20" fontId="14" fillId="0" borderId="1" xfId="0" applyNumberFormat="1" applyFont="1" applyBorder="1" applyAlignment="1">
      <alignment horizontal="center" vertical="center" textRotation="90"/>
    </xf>
    <xf numFmtId="0" fontId="10" fillId="0" borderId="0" xfId="0" applyFont="1" applyAlignment="1">
      <alignment horizontal="center"/>
    </xf>
    <xf numFmtId="49" fontId="10" fillId="0" borderId="0" xfId="0" applyNumberFormat="1" applyFont="1" applyAlignment="1">
      <alignment horizontal="center"/>
    </xf>
    <xf numFmtId="2" fontId="8" fillId="0" borderId="1" xfId="0" applyNumberFormat="1" applyFont="1" applyBorder="1" applyAlignment="1">
      <alignment horizontal="center" vertical="center"/>
    </xf>
    <xf numFmtId="0" fontId="6" fillId="6" borderId="1" xfId="0" quotePrefix="1" applyFont="1" applyFill="1" applyBorder="1" applyAlignment="1" applyProtection="1">
      <alignment horizontal="left" vertical="center"/>
      <protection locked="0"/>
    </xf>
    <xf numFmtId="2" fontId="8" fillId="0" borderId="0" xfId="0" applyNumberFormat="1" applyFont="1" applyAlignment="1">
      <alignment horizontal="left" vertical="center"/>
    </xf>
    <xf numFmtId="0" fontId="8" fillId="0" borderId="6" xfId="0" applyFont="1" applyBorder="1" applyAlignment="1">
      <alignment horizontal="center" vertical="center"/>
    </xf>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166" fontId="10" fillId="4" borderId="1" xfId="0" applyNumberFormat="1" applyFont="1" applyFill="1" applyBorder="1" applyAlignment="1" applyProtection="1">
      <alignment horizontal="center" vertical="center"/>
      <protection locked="0"/>
    </xf>
    <xf numFmtId="0" fontId="5" fillId="5" borderId="1" xfId="0" applyFont="1" applyFill="1" applyBorder="1" applyAlignment="1">
      <alignment horizontal="center" vertical="center"/>
    </xf>
    <xf numFmtId="2" fontId="8" fillId="5" borderId="1" xfId="0" applyNumberFormat="1" applyFont="1" applyFill="1" applyBorder="1" applyAlignment="1">
      <alignment horizontal="center"/>
    </xf>
    <xf numFmtId="47" fontId="8" fillId="5" borderId="1" xfId="0" applyNumberFormat="1" applyFont="1" applyFill="1" applyBorder="1" applyAlignment="1">
      <alignment horizontal="center"/>
    </xf>
    <xf numFmtId="47" fontId="8" fillId="0" borderId="1" xfId="0" applyNumberFormat="1" applyFont="1" applyBorder="1" applyAlignment="1">
      <alignment horizontal="center"/>
    </xf>
    <xf numFmtId="2" fontId="8" fillId="0" borderId="0" xfId="0" quotePrefix="1" applyNumberFormat="1" applyFont="1" applyAlignment="1">
      <alignment horizontal="center" vertical="top"/>
    </xf>
    <xf numFmtId="0" fontId="8" fillId="9" borderId="1" xfId="0" applyFont="1" applyFill="1" applyBorder="1" applyAlignment="1">
      <alignment horizontal="center" vertical="center"/>
    </xf>
    <xf numFmtId="47" fontId="8" fillId="0" borderId="1" xfId="0" applyNumberFormat="1" applyFont="1" applyBorder="1" applyAlignment="1">
      <alignment horizontal="center" vertical="center"/>
    </xf>
    <xf numFmtId="0" fontId="8" fillId="9" borderId="24" xfId="0" applyFont="1" applyFill="1" applyBorder="1" applyAlignment="1">
      <alignment horizontal="center" vertical="center"/>
    </xf>
    <xf numFmtId="47" fontId="8" fillId="0" borderId="24" xfId="0" applyNumberFormat="1" applyFont="1" applyBorder="1" applyAlignment="1">
      <alignment horizontal="center" vertical="center"/>
    </xf>
    <xf numFmtId="0" fontId="8" fillId="9" borderId="6" xfId="0" applyFont="1" applyFill="1" applyBorder="1" applyAlignment="1">
      <alignment horizontal="center" vertical="center"/>
    </xf>
    <xf numFmtId="47" fontId="8" fillId="0" borderId="6" xfId="0" applyNumberFormat="1" applyFont="1" applyBorder="1" applyAlignment="1">
      <alignment horizontal="center" vertical="center"/>
    </xf>
    <xf numFmtId="2" fontId="8" fillId="0" borderId="34" xfId="0" applyNumberFormat="1" applyFont="1" applyBorder="1" applyAlignment="1">
      <alignment horizontal="center" vertical="top"/>
    </xf>
    <xf numFmtId="168" fontId="8" fillId="0" borderId="34" xfId="0" applyNumberFormat="1" applyFont="1" applyBorder="1" applyAlignment="1">
      <alignment horizontal="center" vertical="top"/>
    </xf>
    <xf numFmtId="2" fontId="8" fillId="0" borderId="34" xfId="0" quotePrefix="1" applyNumberFormat="1" applyFont="1" applyBorder="1" applyAlignment="1">
      <alignment horizontal="center" vertical="top"/>
    </xf>
    <xf numFmtId="2" fontId="8" fillId="0" borderId="35" xfId="0" quotePrefix="1" applyNumberFormat="1" applyFont="1" applyBorder="1" applyAlignment="1">
      <alignment horizontal="center" vertical="top"/>
    </xf>
    <xf numFmtId="0" fontId="8" fillId="0" borderId="0" xfId="0" applyFont="1" applyAlignment="1">
      <alignment horizontal="center" vertical="top"/>
    </xf>
    <xf numFmtId="2" fontId="8" fillId="0" borderId="24" xfId="0" applyNumberFormat="1" applyFont="1" applyBorder="1" applyAlignment="1">
      <alignment horizontal="center" vertical="center"/>
    </xf>
    <xf numFmtId="2" fontId="8" fillId="0" borderId="6" xfId="0" applyNumberFormat="1" applyFont="1" applyBorder="1" applyAlignment="1">
      <alignment horizontal="center" vertical="center"/>
    </xf>
    <xf numFmtId="2" fontId="8" fillId="0" borderId="32" xfId="0" applyNumberFormat="1" applyFont="1" applyBorder="1" applyAlignment="1">
      <alignment horizontal="center" vertical="center"/>
    </xf>
    <xf numFmtId="2" fontId="8" fillId="0" borderId="28" xfId="0" applyNumberFormat="1" applyFont="1" applyBorder="1" applyAlignment="1">
      <alignment horizontal="center" vertical="center"/>
    </xf>
    <xf numFmtId="2" fontId="8" fillId="0" borderId="20" xfId="0" applyNumberFormat="1" applyFont="1" applyBorder="1" applyAlignment="1">
      <alignment horizontal="center" vertical="center"/>
    </xf>
    <xf numFmtId="0" fontId="5" fillId="0" borderId="0" xfId="0" applyFont="1"/>
    <xf numFmtId="2" fontId="8" fillId="0" borderId="0" xfId="0" applyNumberFormat="1" applyFont="1" applyAlignment="1">
      <alignment horizontal="center"/>
    </xf>
    <xf numFmtId="0" fontId="8" fillId="9" borderId="1" xfId="0" applyFont="1" applyFill="1" applyBorder="1"/>
    <xf numFmtId="47" fontId="8" fillId="0" borderId="24" xfId="0" applyNumberFormat="1" applyFont="1" applyBorder="1" applyAlignment="1">
      <alignment horizontal="center"/>
    </xf>
    <xf numFmtId="0" fontId="14" fillId="0" borderId="0" xfId="0" applyFont="1" applyAlignment="1">
      <alignment horizontal="center" vertical="top"/>
    </xf>
    <xf numFmtId="47" fontId="8" fillId="0" borderId="6" xfId="0" applyNumberFormat="1" applyFont="1" applyBorder="1" applyAlignment="1">
      <alignment horizontal="center"/>
    </xf>
    <xf numFmtId="47" fontId="8" fillId="0" borderId="34" xfId="0" applyNumberFormat="1" applyFont="1" applyBorder="1" applyAlignment="1">
      <alignment horizontal="center" vertical="top"/>
    </xf>
    <xf numFmtId="0" fontId="10" fillId="0" borderId="0" xfId="0" applyFont="1" applyAlignment="1">
      <alignment horizontal="center" vertical="top"/>
    </xf>
    <xf numFmtId="2" fontId="8" fillId="0" borderId="1" xfId="0" applyNumberFormat="1" applyFont="1" applyBorder="1" applyAlignment="1">
      <alignment horizontal="center"/>
    </xf>
    <xf numFmtId="2" fontId="8" fillId="0" borderId="6" xfId="0" applyNumberFormat="1" applyFont="1" applyBorder="1" applyAlignment="1">
      <alignment horizontal="center"/>
    </xf>
    <xf numFmtId="2" fontId="8" fillId="0" borderId="28" xfId="0" applyNumberFormat="1" applyFont="1" applyBorder="1" applyAlignment="1">
      <alignment horizontal="center"/>
    </xf>
    <xf numFmtId="2" fontId="8" fillId="0" borderId="20" xfId="0" applyNumberFormat="1" applyFont="1" applyBorder="1" applyAlignment="1">
      <alignment horizontal="center"/>
    </xf>
    <xf numFmtId="164" fontId="8" fillId="0" borderId="27" xfId="0" applyNumberFormat="1" applyFont="1" applyBorder="1" applyAlignment="1">
      <alignment horizontal="center" vertical="center"/>
    </xf>
    <xf numFmtId="164" fontId="8" fillId="0" borderId="4" xfId="0" applyNumberFormat="1" applyFont="1" applyBorder="1" applyAlignment="1">
      <alignment horizontal="center" vertical="center"/>
    </xf>
    <xf numFmtId="164" fontId="8" fillId="0" borderId="4" xfId="0" applyNumberFormat="1" applyFont="1" applyBorder="1" applyAlignment="1">
      <alignment horizontal="center"/>
    </xf>
    <xf numFmtId="164" fontId="8" fillId="0" borderId="19" xfId="0" applyNumberFormat="1" applyFont="1" applyBorder="1" applyAlignment="1">
      <alignment horizontal="center"/>
    </xf>
    <xf numFmtId="164" fontId="8" fillId="0" borderId="24" xfId="0" applyNumberFormat="1" applyFont="1" applyBorder="1" applyAlignment="1">
      <alignment horizontal="center" vertical="center"/>
    </xf>
    <xf numFmtId="164" fontId="8" fillId="0" borderId="1" xfId="0" applyNumberFormat="1" applyFont="1" applyBorder="1" applyAlignment="1">
      <alignment horizontal="center" vertical="center"/>
    </xf>
    <xf numFmtId="164" fontId="8" fillId="0" borderId="1" xfId="0" applyNumberFormat="1" applyFont="1" applyBorder="1" applyAlignment="1">
      <alignment horizontal="center"/>
    </xf>
    <xf numFmtId="164" fontId="8" fillId="0" borderId="6" xfId="0" applyNumberFormat="1" applyFont="1" applyBorder="1" applyAlignment="1">
      <alignment horizontal="center"/>
    </xf>
    <xf numFmtId="164" fontId="8" fillId="0" borderId="19" xfId="0" applyNumberFormat="1" applyFont="1" applyBorder="1" applyAlignment="1">
      <alignment horizontal="center" vertical="center"/>
    </xf>
    <xf numFmtId="164" fontId="8" fillId="0" borderId="6" xfId="0" applyNumberFormat="1" applyFont="1" applyBorder="1" applyAlignment="1">
      <alignment horizontal="center" vertical="center"/>
    </xf>
    <xf numFmtId="164" fontId="8" fillId="0" borderId="33" xfId="0" applyNumberFormat="1" applyFont="1" applyBorder="1" applyAlignment="1">
      <alignment horizontal="center" vertical="top"/>
    </xf>
    <xf numFmtId="164" fontId="8" fillId="0" borderId="34" xfId="0" applyNumberFormat="1" applyFont="1" applyBorder="1" applyAlignment="1">
      <alignment horizontal="center" vertical="top"/>
    </xf>
    <xf numFmtId="2" fontId="14" fillId="0" borderId="0" xfId="0" quotePrefix="1" applyNumberFormat="1" applyFont="1" applyAlignment="1">
      <alignment horizontal="center" vertical="top"/>
    </xf>
    <xf numFmtId="2" fontId="10" fillId="0" borderId="0" xfId="0" applyNumberFormat="1" applyFont="1" applyAlignment="1">
      <alignment horizontal="center" vertical="top"/>
    </xf>
    <xf numFmtId="47" fontId="10" fillId="0" borderId="0" xfId="0" applyNumberFormat="1" applyFont="1" applyAlignment="1">
      <alignment horizontal="center" vertical="top"/>
    </xf>
    <xf numFmtId="2" fontId="10" fillId="0" borderId="0" xfId="0" quotePrefix="1" applyNumberFormat="1" applyFont="1" applyAlignment="1">
      <alignment horizontal="center" vertical="top"/>
    </xf>
    <xf numFmtId="2" fontId="10" fillId="0" borderId="0" xfId="0" applyNumberFormat="1" applyFont="1" applyAlignment="1">
      <alignment horizontal="center"/>
    </xf>
    <xf numFmtId="0" fontId="5" fillId="6" borderId="12" xfId="0" applyFont="1" applyFill="1" applyBorder="1" applyAlignment="1">
      <alignment horizontal="center" vertical="center"/>
    </xf>
    <xf numFmtId="0" fontId="5" fillId="6" borderId="13" xfId="0" applyFont="1" applyFill="1" applyBorder="1" applyAlignment="1">
      <alignment horizontal="center" vertical="center"/>
    </xf>
    <xf numFmtId="0" fontId="5" fillId="6" borderId="36" xfId="0" applyFont="1" applyFill="1" applyBorder="1" applyAlignment="1">
      <alignment horizontal="center" vertical="center"/>
    </xf>
    <xf numFmtId="0" fontId="5" fillId="6" borderId="29" xfId="0" applyFont="1" applyFill="1" applyBorder="1" applyAlignment="1">
      <alignment horizontal="center" vertical="center"/>
    </xf>
    <xf numFmtId="2" fontId="8" fillId="0" borderId="33" xfId="0" applyNumberFormat="1" applyFont="1" applyBorder="1" applyAlignment="1">
      <alignment horizontal="center" vertical="center"/>
    </xf>
    <xf numFmtId="2" fontId="8" fillId="0" borderId="34" xfId="0" applyNumberFormat="1" applyFont="1" applyBorder="1" applyAlignment="1">
      <alignment horizontal="center" vertical="center"/>
    </xf>
    <xf numFmtId="47" fontId="8" fillId="0" borderId="34" xfId="0" applyNumberFormat="1" applyFont="1" applyBorder="1" applyAlignment="1">
      <alignment horizontal="center" vertical="center"/>
    </xf>
    <xf numFmtId="2" fontId="8" fillId="0" borderId="34" xfId="0" quotePrefix="1" applyNumberFormat="1" applyFont="1" applyBorder="1" applyAlignment="1">
      <alignment horizontal="center" vertical="center"/>
    </xf>
    <xf numFmtId="2" fontId="8" fillId="0" borderId="35" xfId="0" quotePrefix="1" applyNumberFormat="1" applyFont="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10" fillId="6" borderId="1" xfId="0" applyFont="1" applyFill="1" applyBorder="1" applyAlignment="1" applyProtection="1">
      <alignment horizontal="center" vertical="center"/>
      <protection locked="0"/>
    </xf>
    <xf numFmtId="0" fontId="26" fillId="0" borderId="0" xfId="0" applyFont="1"/>
    <xf numFmtId="0" fontId="15" fillId="0" borderId="0" xfId="0" applyFont="1" applyAlignment="1">
      <alignment horizontal="center" vertical="center"/>
    </xf>
    <xf numFmtId="165" fontId="10" fillId="0" borderId="0" xfId="0" applyNumberFormat="1" applyFont="1" applyAlignment="1">
      <alignment horizontal="center" vertical="center"/>
    </xf>
    <xf numFmtId="0" fontId="10" fillId="0" borderId="4" xfId="0" quotePrefix="1" applyFont="1" applyBorder="1" applyAlignment="1">
      <alignment horizontal="center" vertical="center"/>
    </xf>
    <xf numFmtId="0" fontId="10" fillId="0" borderId="4" xfId="0" applyFont="1" applyBorder="1" applyAlignment="1">
      <alignment horizontal="center" vertical="center"/>
    </xf>
    <xf numFmtId="0" fontId="6" fillId="6" borderId="1" xfId="0" quotePrefix="1" applyFont="1" applyFill="1" applyBorder="1" applyAlignment="1">
      <alignment horizontal="left" vertical="center"/>
    </xf>
    <xf numFmtId="0" fontId="19" fillId="6" borderId="1" xfId="0" quotePrefix="1" applyFont="1" applyFill="1" applyBorder="1" applyAlignment="1">
      <alignment horizontal="right" vertical="center"/>
    </xf>
    <xf numFmtId="2" fontId="19" fillId="6" borderId="1" xfId="0" quotePrefix="1" applyNumberFormat="1" applyFont="1" applyFill="1" applyBorder="1"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10" fillId="0" borderId="1" xfId="0" applyFont="1" applyBorder="1" applyAlignment="1">
      <alignment horizontal="left" vertical="center"/>
    </xf>
    <xf numFmtId="0" fontId="14" fillId="0" borderId="1" xfId="0" applyFont="1" applyBorder="1" applyAlignment="1">
      <alignment horizontal="center" vertical="center"/>
    </xf>
    <xf numFmtId="0" fontId="19" fillId="6" borderId="6" xfId="0" quotePrefix="1" applyFont="1" applyFill="1" applyBorder="1" applyAlignment="1">
      <alignment horizontal="right" vertical="center"/>
    </xf>
    <xf numFmtId="2" fontId="19" fillId="6" borderId="24" xfId="0" quotePrefix="1" applyNumberFormat="1" applyFont="1" applyFill="1" applyBorder="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47" fontId="10" fillId="0" borderId="24" xfId="0" applyNumberFormat="1" applyFont="1" applyBorder="1" applyAlignment="1">
      <alignment horizontal="center" vertical="center"/>
    </xf>
    <xf numFmtId="47" fontId="19" fillId="6" borderId="24" xfId="0" quotePrefix="1" applyNumberFormat="1" applyFont="1" applyFill="1" applyBorder="1" applyAlignment="1">
      <alignment horizontal="center" vertical="center"/>
    </xf>
    <xf numFmtId="0" fontId="10" fillId="0" borderId="1" xfId="0" applyFont="1" applyBorder="1" applyAlignment="1">
      <alignment horizontal="left" vertical="center" wrapText="1"/>
    </xf>
    <xf numFmtId="0" fontId="5" fillId="6" borderId="1" xfId="0" applyFont="1" applyFill="1" applyBorder="1" applyAlignment="1">
      <alignment vertical="center"/>
    </xf>
    <xf numFmtId="0" fontId="8" fillId="0" borderId="1" xfId="0" applyFont="1" applyBorder="1" applyAlignment="1">
      <alignment vertical="center"/>
    </xf>
    <xf numFmtId="0" fontId="10" fillId="6" borderId="1" xfId="0" applyFont="1" applyFill="1" applyBorder="1" applyAlignment="1">
      <alignment horizontal="left" vertical="center"/>
    </xf>
    <xf numFmtId="0" fontId="10" fillId="6" borderId="6" xfId="0" applyFont="1" applyFill="1" applyBorder="1" applyAlignment="1">
      <alignment horizontal="left" vertical="center"/>
    </xf>
    <xf numFmtId="0" fontId="10" fillId="6" borderId="24" xfId="0" applyFont="1" applyFill="1" applyBorder="1" applyAlignment="1">
      <alignment horizontal="center" vertical="center"/>
    </xf>
    <xf numFmtId="2" fontId="10" fillId="4" borderId="1" xfId="0" applyNumberFormat="1" applyFont="1" applyFill="1" applyBorder="1" applyAlignment="1" applyProtection="1">
      <alignment horizontal="center" vertical="center"/>
      <protection locked="0"/>
    </xf>
    <xf numFmtId="2" fontId="10" fillId="6" borderId="1" xfId="0" applyNumberFormat="1" applyFont="1" applyFill="1" applyBorder="1" applyAlignment="1" applyProtection="1">
      <alignment horizontal="center" vertical="center"/>
      <protection locked="0"/>
    </xf>
    <xf numFmtId="0" fontId="10" fillId="0" borderId="1" xfId="0" applyFont="1" applyBorder="1" applyAlignment="1">
      <alignment horizontal="center" vertical="center" wrapText="1"/>
    </xf>
    <xf numFmtId="0" fontId="5" fillId="10" borderId="1" xfId="0" applyFont="1" applyFill="1" applyBorder="1" applyAlignment="1">
      <alignment horizontal="left" vertical="center"/>
    </xf>
    <xf numFmtId="0" fontId="5" fillId="10" borderId="1" xfId="0" applyFont="1" applyFill="1" applyBorder="1" applyAlignment="1">
      <alignment horizontal="center" vertical="center"/>
    </xf>
    <xf numFmtId="0" fontId="5" fillId="10" borderId="12"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36" xfId="0" applyFont="1" applyFill="1" applyBorder="1" applyAlignment="1">
      <alignment horizontal="center" vertical="center"/>
    </xf>
    <xf numFmtId="0" fontId="5" fillId="10" borderId="29" xfId="0" applyFont="1" applyFill="1" applyBorder="1" applyAlignment="1">
      <alignment horizontal="center" vertical="center"/>
    </xf>
    <xf numFmtId="20" fontId="5" fillId="10" borderId="1" xfId="0" applyNumberFormat="1" applyFont="1" applyFill="1" applyBorder="1" applyAlignment="1">
      <alignment horizontal="center" vertical="center"/>
    </xf>
    <xf numFmtId="2" fontId="8" fillId="0" borderId="35" xfId="0" applyNumberFormat="1" applyFont="1" applyBorder="1" applyAlignment="1">
      <alignment horizontal="center" vertical="center"/>
    </xf>
    <xf numFmtId="0" fontId="7" fillId="9" borderId="1" xfId="0" applyFont="1" applyFill="1" applyBorder="1" applyAlignment="1">
      <alignment horizontal="center" vertical="center"/>
    </xf>
    <xf numFmtId="0" fontId="6" fillId="10" borderId="1" xfId="0" quotePrefix="1" applyFont="1" applyFill="1" applyBorder="1" applyAlignment="1" applyProtection="1">
      <alignment horizontal="left" vertical="center"/>
      <protection locked="0"/>
    </xf>
    <xf numFmtId="0" fontId="5" fillId="10" borderId="1" xfId="0" applyFont="1" applyFill="1" applyBorder="1" applyAlignment="1">
      <alignment vertical="center"/>
    </xf>
    <xf numFmtId="0" fontId="10" fillId="10" borderId="1" xfId="0" applyFont="1" applyFill="1" applyBorder="1" applyAlignment="1" applyProtection="1">
      <alignment horizontal="center" vertical="center"/>
      <protection locked="0"/>
    </xf>
    <xf numFmtId="2" fontId="10" fillId="10" borderId="1" xfId="0" applyNumberFormat="1" applyFont="1" applyFill="1" applyBorder="1" applyAlignment="1" applyProtection="1">
      <alignment horizontal="center" vertical="center"/>
      <protection locked="0"/>
    </xf>
    <xf numFmtId="0" fontId="10" fillId="0" borderId="1" xfId="0" quotePrefix="1" applyFont="1" applyBorder="1" applyAlignment="1" applyProtection="1">
      <alignment horizontal="center" vertical="center"/>
      <protection locked="0"/>
    </xf>
    <xf numFmtId="0" fontId="6" fillId="10" borderId="1" xfId="0" quotePrefix="1" applyFont="1" applyFill="1" applyBorder="1" applyAlignment="1">
      <alignment horizontal="left" vertical="center"/>
    </xf>
    <xf numFmtId="0" fontId="19" fillId="10" borderId="1" xfId="0" quotePrefix="1" applyFont="1" applyFill="1" applyBorder="1" applyAlignment="1">
      <alignment horizontal="right" vertical="center"/>
    </xf>
    <xf numFmtId="2" fontId="19" fillId="10" borderId="1" xfId="0" quotePrefix="1" applyNumberFormat="1" applyFont="1" applyFill="1" applyBorder="1" applyAlignment="1">
      <alignment horizontal="center" vertical="center"/>
    </xf>
    <xf numFmtId="0" fontId="19" fillId="10" borderId="6" xfId="0" quotePrefix="1" applyFont="1" applyFill="1" applyBorder="1" applyAlignment="1">
      <alignment horizontal="right" vertical="center"/>
    </xf>
    <xf numFmtId="2" fontId="19" fillId="10" borderId="24" xfId="0" quotePrefix="1" applyNumberFormat="1" applyFont="1" applyFill="1" applyBorder="1" applyAlignment="1">
      <alignment horizontal="center" vertical="center"/>
    </xf>
    <xf numFmtId="47" fontId="19" fillId="10" borderId="24" xfId="0" quotePrefix="1" applyNumberFormat="1" applyFont="1" applyFill="1" applyBorder="1" applyAlignment="1">
      <alignment horizontal="center" vertical="center"/>
    </xf>
    <xf numFmtId="0" fontId="10" fillId="10" borderId="1" xfId="0" applyFont="1" applyFill="1" applyBorder="1" applyAlignment="1">
      <alignment horizontal="left" vertical="center"/>
    </xf>
    <xf numFmtId="0" fontId="10" fillId="10" borderId="6" xfId="0" applyFont="1" applyFill="1" applyBorder="1" applyAlignment="1">
      <alignment horizontal="left" vertical="center"/>
    </xf>
    <xf numFmtId="0" fontId="10" fillId="10" borderId="24" xfId="0" applyFont="1" applyFill="1" applyBorder="1" applyAlignment="1">
      <alignment horizontal="center" vertical="center"/>
    </xf>
    <xf numFmtId="0" fontId="14" fillId="9" borderId="1" xfId="0" applyFont="1" applyFill="1" applyBorder="1" applyAlignment="1">
      <alignment horizontal="center" vertical="center"/>
    </xf>
    <xf numFmtId="0" fontId="17" fillId="0" borderId="0" xfId="0" applyFont="1" applyAlignment="1">
      <alignment horizontal="center" vertical="center" wrapText="1"/>
    </xf>
    <xf numFmtId="0" fontId="6" fillId="0" borderId="1" xfId="0" applyFont="1" applyBorder="1" applyAlignment="1">
      <alignment horizontal="center" vertical="center"/>
    </xf>
    <xf numFmtId="0" fontId="6" fillId="0" borderId="1" xfId="3" applyFont="1" applyBorder="1" applyAlignment="1">
      <alignment vertical="center" wrapText="1"/>
    </xf>
    <xf numFmtId="0" fontId="23" fillId="0" borderId="0" xfId="0" applyFont="1" applyAlignment="1">
      <alignment vertical="center" wrapText="1"/>
    </xf>
    <xf numFmtId="0" fontId="21" fillId="0" borderId="1" xfId="0" applyFont="1" applyBorder="1" applyAlignment="1">
      <alignment vertical="center"/>
    </xf>
    <xf numFmtId="0" fontId="6" fillId="0" borderId="1" xfId="0" applyFont="1" applyBorder="1" applyAlignment="1">
      <alignment vertical="center"/>
    </xf>
    <xf numFmtId="0" fontId="10" fillId="0" borderId="25" xfId="0" applyFont="1" applyBorder="1" applyAlignment="1">
      <alignment vertical="center" textRotation="90"/>
    </xf>
    <xf numFmtId="0" fontId="10" fillId="0" borderId="27" xfId="0" applyFont="1" applyBorder="1" applyAlignment="1">
      <alignment vertical="center" textRotation="90"/>
    </xf>
    <xf numFmtId="0" fontId="8" fillId="0" borderId="1" xfId="0" applyFont="1" applyBorder="1" applyAlignment="1">
      <alignment horizontal="left" vertical="center" indent="1"/>
    </xf>
    <xf numFmtId="0" fontId="8" fillId="0" borderId="0" xfId="0" applyFont="1" applyAlignment="1">
      <alignment horizontal="left" vertical="center" indent="1"/>
    </xf>
    <xf numFmtId="0" fontId="8" fillId="0" borderId="24" xfId="0" applyFont="1" applyBorder="1" applyAlignment="1">
      <alignment horizontal="left" vertical="center" indent="1"/>
    </xf>
    <xf numFmtId="0" fontId="8" fillId="4" borderId="1" xfId="0" quotePrefix="1"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8" fillId="4" borderId="1" xfId="0" applyNumberFormat="1" applyFont="1" applyFill="1" applyBorder="1" applyAlignment="1" applyProtection="1">
      <alignment horizontal="center" vertical="center"/>
      <protection locked="0"/>
    </xf>
    <xf numFmtId="0" fontId="8" fillId="0" borderId="21" xfId="0" applyFont="1" applyBorder="1"/>
    <xf numFmtId="0" fontId="12" fillId="0" borderId="0" xfId="0" applyFont="1" applyAlignment="1">
      <alignment vertical="center" wrapText="1"/>
    </xf>
    <xf numFmtId="0" fontId="10" fillId="4" borderId="1" xfId="0" applyFont="1" applyFill="1" applyBorder="1" applyAlignment="1" applyProtection="1">
      <alignment vertical="center"/>
      <protection locked="0"/>
    </xf>
    <xf numFmtId="0" fontId="10" fillId="0" borderId="24" xfId="0" applyFont="1" applyBorder="1" applyAlignment="1">
      <alignment horizontal="center" vertical="center" wrapText="1"/>
    </xf>
    <xf numFmtId="0" fontId="10" fillId="0" borderId="24" xfId="0" applyFont="1" applyBorder="1" applyAlignment="1">
      <alignment horizontal="left" vertical="center"/>
    </xf>
    <xf numFmtId="0" fontId="10" fillId="0" borderId="1" xfId="0" quotePrefix="1" applyFont="1" applyBorder="1" applyAlignment="1">
      <alignment horizontal="center" vertical="center"/>
    </xf>
    <xf numFmtId="0" fontId="10" fillId="4" borderId="4" xfId="0" applyFont="1" applyFill="1" applyBorder="1" applyAlignment="1" applyProtection="1">
      <alignment horizontal="center" vertical="center"/>
      <protection locked="0"/>
    </xf>
    <xf numFmtId="49" fontId="10" fillId="0" borderId="1" xfId="0" applyNumberFormat="1" applyFont="1" applyBorder="1" applyAlignment="1">
      <alignment horizontal="left" vertical="center"/>
    </xf>
    <xf numFmtId="0" fontId="10" fillId="9" borderId="6" xfId="0" applyFont="1" applyFill="1" applyBorder="1" applyAlignment="1" applyProtection="1">
      <alignment vertical="center"/>
      <protection locked="0"/>
    </xf>
    <xf numFmtId="0" fontId="10" fillId="9" borderId="7" xfId="0" applyFont="1" applyFill="1" applyBorder="1" applyAlignment="1">
      <alignment vertical="center"/>
    </xf>
    <xf numFmtId="0" fontId="10" fillId="9" borderId="24" xfId="0" applyFont="1" applyFill="1" applyBorder="1" applyAlignment="1">
      <alignment vertical="center"/>
    </xf>
    <xf numFmtId="0" fontId="10" fillId="4" borderId="1" xfId="0" applyFont="1" applyFill="1" applyBorder="1" applyAlignment="1">
      <alignment horizontal="center" vertical="center"/>
    </xf>
    <xf numFmtId="0" fontId="10" fillId="4" borderId="1" xfId="0" applyFont="1" applyFill="1" applyBorder="1" applyAlignment="1" applyProtection="1">
      <alignment horizontal="left" vertical="center"/>
      <protection locked="0"/>
    </xf>
    <xf numFmtId="0" fontId="29" fillId="0" borderId="0" xfId="0" applyFont="1" applyAlignment="1">
      <alignment horizontal="center" vertical="center" textRotation="90"/>
    </xf>
    <xf numFmtId="0" fontId="10" fillId="0" borderId="0" xfId="0" quotePrefix="1" applyFont="1" applyAlignment="1">
      <alignment horizontal="center" vertical="center" wrapText="1"/>
    </xf>
    <xf numFmtId="0" fontId="8" fillId="0" borderId="0" xfId="0" applyFont="1" applyAlignment="1">
      <alignment horizontal="left"/>
    </xf>
    <xf numFmtId="49" fontId="8" fillId="0" borderId="0" xfId="0" applyNumberFormat="1" applyFont="1" applyAlignment="1">
      <alignment horizontal="center"/>
    </xf>
    <xf numFmtId="0" fontId="8" fillId="9" borderId="0" xfId="0" applyFont="1" applyFill="1" applyAlignment="1">
      <alignment horizontal="left" vertical="center"/>
    </xf>
    <xf numFmtId="0" fontId="8" fillId="0" borderId="26" xfId="0" applyFont="1" applyBorder="1" applyAlignment="1">
      <alignment horizontal="left" vertical="center"/>
    </xf>
    <xf numFmtId="0" fontId="8" fillId="0" borderId="23" xfId="0" applyFont="1" applyBorder="1" applyAlignment="1">
      <alignment horizontal="left" vertical="center"/>
    </xf>
    <xf numFmtId="0" fontId="8" fillId="0" borderId="17" xfId="0" applyFont="1" applyBorder="1" applyAlignment="1">
      <alignment horizontal="left" vertical="center"/>
    </xf>
    <xf numFmtId="0" fontId="8" fillId="0" borderId="21" xfId="0" applyFont="1" applyBorder="1" applyAlignment="1">
      <alignment horizontal="left" vertical="center"/>
    </xf>
    <xf numFmtId="0" fontId="8" fillId="0" borderId="5" xfId="0" applyFont="1" applyBorder="1" applyAlignment="1">
      <alignment horizontal="left" vertical="center"/>
    </xf>
    <xf numFmtId="0" fontId="8" fillId="0" borderId="19" xfId="0" applyFont="1" applyBorder="1" applyAlignment="1">
      <alignment horizontal="left" vertical="center"/>
    </xf>
    <xf numFmtId="0" fontId="8" fillId="0" borderId="25" xfId="0" applyFont="1" applyBorder="1" applyAlignment="1">
      <alignment horizontal="left" vertical="center"/>
    </xf>
    <xf numFmtId="0" fontId="8" fillId="0" borderId="27" xfId="0" applyFont="1" applyBorder="1" applyAlignment="1">
      <alignment horizontal="left" vertical="center"/>
    </xf>
    <xf numFmtId="49" fontId="10" fillId="0" borderId="0" xfId="0" applyNumberFormat="1" applyFont="1"/>
    <xf numFmtId="0" fontId="8" fillId="3" borderId="26" xfId="0" applyFont="1" applyFill="1" applyBorder="1" applyAlignment="1">
      <alignment horizontal="left" vertical="center"/>
    </xf>
    <xf numFmtId="0" fontId="8" fillId="3" borderId="23" xfId="0" applyFont="1" applyFill="1" applyBorder="1" applyAlignment="1">
      <alignment horizontal="left" vertical="center"/>
    </xf>
    <xf numFmtId="49" fontId="10" fillId="0" borderId="0" xfId="0" applyNumberFormat="1" applyFont="1" applyAlignment="1">
      <alignment horizontal="center" vertical="center"/>
    </xf>
    <xf numFmtId="0" fontId="0" fillId="0" borderId="0" xfId="0" applyAlignment="1">
      <alignment horizontal="center" vertical="center"/>
    </xf>
    <xf numFmtId="0" fontId="8" fillId="0" borderId="25" xfId="0" applyFont="1" applyBorder="1" applyAlignment="1">
      <alignment horizontal="center" vertical="center"/>
    </xf>
    <xf numFmtId="0" fontId="8" fillId="0" borderId="23" xfId="0" applyFont="1" applyBorder="1" applyAlignment="1">
      <alignment horizontal="center" vertical="center"/>
    </xf>
    <xf numFmtId="0" fontId="8" fillId="0" borderId="17" xfId="0" applyFont="1" applyBorder="1" applyAlignment="1">
      <alignment horizontal="center" vertical="center"/>
    </xf>
    <xf numFmtId="0" fontId="8" fillId="0" borderId="5" xfId="0" applyFont="1" applyBorder="1" applyAlignment="1">
      <alignment horizontal="center" vertical="center"/>
    </xf>
    <xf numFmtId="0" fontId="8" fillId="0" borderId="27" xfId="0" applyFont="1" applyBorder="1" applyAlignment="1">
      <alignment horizontal="center" vertical="center"/>
    </xf>
    <xf numFmtId="0" fontId="8" fillId="12" borderId="1" xfId="0" applyFont="1" applyFill="1" applyBorder="1" applyAlignment="1">
      <alignment horizontal="center" vertical="center"/>
    </xf>
    <xf numFmtId="0" fontId="8" fillId="12" borderId="24" xfId="0" applyFont="1" applyFill="1" applyBorder="1" applyAlignment="1">
      <alignment horizontal="center" vertical="center"/>
    </xf>
    <xf numFmtId="0" fontId="3" fillId="0" borderId="0" xfId="0" applyFont="1"/>
    <xf numFmtId="14" fontId="0" fillId="0" borderId="0" xfId="0" applyNumberFormat="1"/>
    <xf numFmtId="0" fontId="10" fillId="13" borderId="1" xfId="0" applyFont="1" applyFill="1" applyBorder="1" applyAlignment="1" applyProtection="1">
      <alignment horizontal="center" vertical="center"/>
      <protection locked="0"/>
    </xf>
    <xf numFmtId="0" fontId="10" fillId="13" borderId="4" xfId="0" applyFont="1" applyFill="1" applyBorder="1" applyAlignment="1" applyProtection="1">
      <alignment horizontal="center" vertical="center"/>
      <protection locked="0"/>
    </xf>
    <xf numFmtId="0" fontId="8" fillId="3" borderId="21" xfId="0" applyFont="1" applyFill="1" applyBorder="1" applyAlignment="1">
      <alignment horizontal="left" vertical="center"/>
    </xf>
    <xf numFmtId="0" fontId="8" fillId="9" borderId="0" xfId="0" applyFont="1" applyFill="1"/>
    <xf numFmtId="0" fontId="8" fillId="9" borderId="0" xfId="0" applyFont="1" applyFill="1" applyAlignment="1">
      <alignment horizontal="center" vertical="center"/>
    </xf>
    <xf numFmtId="0" fontId="8" fillId="9" borderId="25" xfId="0" applyFont="1" applyFill="1" applyBorder="1" applyAlignment="1">
      <alignment horizontal="center" vertical="center"/>
    </xf>
    <xf numFmtId="0" fontId="8" fillId="10" borderId="24" xfId="0" applyFont="1" applyFill="1" applyBorder="1" applyAlignment="1">
      <alignment horizontal="center" vertical="center"/>
    </xf>
    <xf numFmtId="0" fontId="8" fillId="10" borderId="1" xfId="0" applyFont="1" applyFill="1" applyBorder="1" applyAlignment="1">
      <alignment horizontal="center" vertical="center"/>
    </xf>
    <xf numFmtId="49" fontId="14" fillId="13" borderId="1" xfId="0" applyNumberFormat="1" applyFont="1" applyFill="1" applyBorder="1" applyAlignment="1" applyProtection="1">
      <alignment horizontal="left" vertical="center" indent="1" shrinkToFit="1"/>
      <protection locked="0"/>
    </xf>
    <xf numFmtId="0" fontId="14" fillId="13" borderId="1" xfId="0" applyFont="1" applyFill="1" applyBorder="1" applyAlignment="1" applyProtection="1">
      <alignment horizontal="left" vertical="center" indent="1" shrinkToFit="1"/>
      <protection locked="0"/>
    </xf>
    <xf numFmtId="49" fontId="14" fillId="13" borderId="4" xfId="0" applyNumberFormat="1" applyFont="1" applyFill="1" applyBorder="1" applyAlignment="1" applyProtection="1">
      <alignment horizontal="left" vertical="center" indent="1" shrinkToFit="1"/>
      <protection locked="0"/>
    </xf>
    <xf numFmtId="0" fontId="8" fillId="10" borderId="0" xfId="0" applyFont="1" applyFill="1" applyAlignment="1">
      <alignment horizontal="center" vertical="center"/>
    </xf>
    <xf numFmtId="0" fontId="8" fillId="6" borderId="0" xfId="0" applyFont="1" applyFill="1" applyAlignment="1">
      <alignment horizontal="center" vertical="center"/>
    </xf>
    <xf numFmtId="2" fontId="10" fillId="0" borderId="0" xfId="0" applyNumberFormat="1" applyFont="1" applyAlignment="1">
      <alignment horizontal="center" vertical="center"/>
    </xf>
    <xf numFmtId="164" fontId="8" fillId="0" borderId="0" xfId="0" applyNumberFormat="1" applyFont="1" applyAlignment="1">
      <alignment vertical="center"/>
    </xf>
    <xf numFmtId="164" fontId="10" fillId="0" borderId="0" xfId="0" applyNumberFormat="1" applyFont="1" applyAlignment="1">
      <alignment horizontal="center" vertical="center"/>
    </xf>
    <xf numFmtId="47" fontId="8" fillId="0" borderId="34" xfId="0" applyNumberFormat="1" applyFont="1" applyBorder="1" applyAlignment="1">
      <alignment horizontal="center"/>
    </xf>
    <xf numFmtId="0" fontId="8" fillId="0" borderId="34" xfId="0" applyFont="1" applyBorder="1" applyAlignment="1">
      <alignment horizontal="center"/>
    </xf>
    <xf numFmtId="0" fontId="8" fillId="0" borderId="35" xfId="0" applyFont="1" applyBorder="1" applyAlignment="1">
      <alignment horizontal="center"/>
    </xf>
    <xf numFmtId="0" fontId="8" fillId="0" borderId="33" xfId="0" applyFont="1" applyBorder="1" applyAlignment="1">
      <alignment horizontal="center"/>
    </xf>
    <xf numFmtId="0" fontId="5" fillId="6" borderId="37" xfId="0" applyFont="1" applyFill="1" applyBorder="1" applyAlignment="1">
      <alignment horizontal="center" vertical="center"/>
    </xf>
    <xf numFmtId="164" fontId="8" fillId="0" borderId="33" xfId="0" applyNumberFormat="1" applyFont="1" applyBorder="1" applyAlignment="1">
      <alignment horizontal="center" vertical="center"/>
    </xf>
    <xf numFmtId="0" fontId="5" fillId="0" borderId="0" xfId="0" applyFont="1" applyAlignment="1">
      <alignment horizontal="left" vertical="center"/>
    </xf>
    <xf numFmtId="0" fontId="5" fillId="10" borderId="37" xfId="0" applyFont="1" applyFill="1" applyBorder="1" applyAlignment="1">
      <alignment horizontal="center" vertical="center"/>
    </xf>
    <xf numFmtId="164" fontId="8" fillId="0" borderId="34" xfId="0" applyNumberFormat="1" applyFont="1" applyBorder="1" applyAlignment="1">
      <alignment horizontal="center"/>
    </xf>
    <xf numFmtId="0" fontId="8" fillId="9" borderId="23" xfId="0" applyFont="1" applyFill="1" applyBorder="1" applyAlignment="1">
      <alignment horizontal="center" vertical="center"/>
    </xf>
    <xf numFmtId="0" fontId="8" fillId="4" borderId="0" xfId="0" applyFont="1" applyFill="1"/>
    <xf numFmtId="0" fontId="8" fillId="4" borderId="0" xfId="0" applyFont="1" applyFill="1" applyAlignment="1">
      <alignment horizontal="center" vertical="center"/>
    </xf>
    <xf numFmtId="0" fontId="10" fillId="8" borderId="1" xfId="0" applyFont="1" applyFill="1" applyBorder="1" applyAlignment="1" applyProtection="1">
      <alignment horizontal="center" vertical="center" wrapText="1"/>
      <protection locked="0"/>
    </xf>
    <xf numFmtId="0" fontId="10" fillId="8" borderId="4" xfId="0" applyFont="1" applyFill="1" applyBorder="1" applyAlignment="1" applyProtection="1">
      <alignment horizontal="center" vertical="center" wrapText="1"/>
      <protection locked="0"/>
    </xf>
    <xf numFmtId="0" fontId="10" fillId="4" borderId="1" xfId="7" applyFont="1" applyFill="1" applyBorder="1" applyAlignment="1" applyProtection="1">
      <alignment horizontal="center" vertical="center"/>
      <protection locked="0"/>
    </xf>
    <xf numFmtId="49" fontId="14" fillId="4" borderId="1" xfId="7" applyNumberFormat="1" applyFont="1" applyFill="1" applyBorder="1" applyAlignment="1" applyProtection="1">
      <alignment horizontal="left" vertical="center" indent="1" shrinkToFit="1"/>
      <protection locked="0"/>
    </xf>
    <xf numFmtId="49" fontId="10" fillId="4" borderId="1" xfId="7" applyNumberFormat="1" applyFont="1" applyFill="1" applyBorder="1" applyAlignment="1" applyProtection="1">
      <alignment horizontal="center" vertical="center"/>
      <protection locked="0"/>
    </xf>
    <xf numFmtId="0" fontId="32" fillId="0" borderId="0" xfId="8" applyFont="1" applyAlignment="1">
      <alignment vertical="center"/>
    </xf>
    <xf numFmtId="0" fontId="10" fillId="0" borderId="0" xfId="8" applyFont="1" applyAlignment="1">
      <alignment vertical="center"/>
    </xf>
    <xf numFmtId="0" fontId="32" fillId="0" borderId="0" xfId="8" applyFont="1" applyAlignment="1">
      <alignment horizontal="center" vertical="center"/>
    </xf>
    <xf numFmtId="0" fontId="10" fillId="0" borderId="45" xfId="8" applyFont="1" applyBorder="1" applyAlignment="1">
      <alignment horizontal="center" vertical="center"/>
    </xf>
    <xf numFmtId="0" fontId="10" fillId="0" borderId="46" xfId="8" applyFont="1" applyBorder="1" applyAlignment="1">
      <alignment horizontal="center" vertical="center"/>
    </xf>
    <xf numFmtId="0" fontId="10" fillId="0" borderId="47" xfId="8" applyFont="1" applyBorder="1" applyAlignment="1">
      <alignment horizontal="center" vertical="center"/>
    </xf>
    <xf numFmtId="0" fontId="4" fillId="0" borderId="0" xfId="10" applyFont="1" applyAlignment="1">
      <alignment vertical="center"/>
    </xf>
    <xf numFmtId="0" fontId="34" fillId="0" borderId="0" xfId="10" applyFont="1" applyAlignment="1">
      <alignment vertical="center"/>
    </xf>
    <xf numFmtId="0" fontId="3" fillId="0" borderId="0" xfId="10" applyFont="1" applyAlignment="1">
      <alignment horizontal="left" vertical="center"/>
    </xf>
    <xf numFmtId="0" fontId="35" fillId="0" borderId="0" xfId="10" applyFont="1" applyAlignment="1">
      <alignment horizontal="center" vertical="center"/>
    </xf>
    <xf numFmtId="0" fontId="37" fillId="0" borderId="0" xfId="10" applyFont="1" applyAlignment="1">
      <alignment vertical="center"/>
    </xf>
    <xf numFmtId="0" fontId="32" fillId="0" borderId="0" xfId="10" applyFont="1" applyAlignment="1">
      <alignment vertical="center"/>
    </xf>
    <xf numFmtId="0" fontId="3" fillId="0" borderId="0" xfId="9" applyProtection="1">
      <protection hidden="1"/>
    </xf>
    <xf numFmtId="0" fontId="3" fillId="0" borderId="0" xfId="9" applyAlignment="1" applyProtection="1">
      <alignment vertical="center"/>
      <protection hidden="1"/>
    </xf>
    <xf numFmtId="0" fontId="3" fillId="0" borderId="0" xfId="9" applyAlignment="1" applyProtection="1">
      <alignment horizontal="center" vertical="center"/>
      <protection hidden="1"/>
    </xf>
    <xf numFmtId="0" fontId="3" fillId="0" borderId="0" xfId="9" applyAlignment="1" applyProtection="1">
      <alignment horizontal="center" vertical="center"/>
      <protection locked="0" hidden="1"/>
    </xf>
    <xf numFmtId="2" fontId="3" fillId="0" borderId="0" xfId="9" applyNumberFormat="1" applyAlignment="1" applyProtection="1">
      <alignment horizontal="right" vertical="center"/>
      <protection hidden="1"/>
    </xf>
    <xf numFmtId="0" fontId="3" fillId="0" borderId="0" xfId="9" applyAlignment="1" applyProtection="1">
      <alignment horizontal="left" vertical="center"/>
      <protection hidden="1"/>
    </xf>
    <xf numFmtId="0" fontId="3" fillId="0" borderId="27" xfId="9" applyBorder="1" applyAlignment="1" applyProtection="1">
      <alignment vertical="center"/>
      <protection hidden="1"/>
    </xf>
    <xf numFmtId="0" fontId="3" fillId="0" borderId="25" xfId="9" applyBorder="1" applyAlignment="1" applyProtection="1">
      <alignment vertical="center"/>
      <protection hidden="1"/>
    </xf>
    <xf numFmtId="0" fontId="3" fillId="0" borderId="19" xfId="9" applyBorder="1" applyAlignment="1" applyProtection="1">
      <alignment vertical="center"/>
      <protection hidden="1"/>
    </xf>
    <xf numFmtId="0" fontId="3" fillId="0" borderId="0" xfId="9" applyAlignment="1" applyProtection="1">
      <alignment vertical="center"/>
      <protection locked="0" hidden="1"/>
    </xf>
    <xf numFmtId="2" fontId="3" fillId="0" borderId="0" xfId="9" applyNumberFormat="1" applyAlignment="1" applyProtection="1">
      <alignment vertical="center"/>
      <protection hidden="1"/>
    </xf>
    <xf numFmtId="0" fontId="3" fillId="0" borderId="5" xfId="9" applyBorder="1" applyProtection="1">
      <protection hidden="1"/>
    </xf>
    <xf numFmtId="0" fontId="3" fillId="0" borderId="21" xfId="9" applyBorder="1" applyProtection="1">
      <protection hidden="1"/>
    </xf>
    <xf numFmtId="0" fontId="3" fillId="0" borderId="5" xfId="9" applyBorder="1" applyAlignment="1" applyProtection="1">
      <alignment vertical="center"/>
      <protection hidden="1"/>
    </xf>
    <xf numFmtId="0" fontId="3" fillId="0" borderId="21" xfId="9" applyBorder="1" applyAlignment="1" applyProtection="1">
      <alignment vertical="center"/>
      <protection hidden="1"/>
    </xf>
    <xf numFmtId="0" fontId="33" fillId="0" borderId="0" xfId="10" applyFont="1" applyAlignment="1">
      <alignment horizontal="center" vertical="center"/>
    </xf>
    <xf numFmtId="0" fontId="3" fillId="0" borderId="1" xfId="9" applyBorder="1" applyAlignment="1" applyProtection="1">
      <alignment horizontal="center" vertical="center"/>
      <protection hidden="1"/>
    </xf>
    <xf numFmtId="2" fontId="3" fillId="0" borderId="1" xfId="9" applyNumberFormat="1" applyBorder="1" applyAlignment="1" applyProtection="1">
      <alignment vertical="center"/>
      <protection hidden="1"/>
    </xf>
    <xf numFmtId="0" fontId="33" fillId="0" borderId="1" xfId="10" applyFont="1" applyBorder="1" applyAlignment="1">
      <alignment horizontal="left" vertical="center"/>
    </xf>
    <xf numFmtId="0" fontId="33" fillId="0" borderId="1" xfId="10" applyFont="1" applyBorder="1" applyAlignment="1">
      <alignment horizontal="center" vertical="center"/>
    </xf>
    <xf numFmtId="0" fontId="3" fillId="0" borderId="4" xfId="9" applyBorder="1" applyAlignment="1" applyProtection="1">
      <alignment horizontal="center" vertical="center"/>
      <protection hidden="1"/>
    </xf>
    <xf numFmtId="0" fontId="3" fillId="0" borderId="2" xfId="9" applyBorder="1" applyAlignment="1" applyProtection="1">
      <alignment horizontal="center" vertical="center"/>
      <protection hidden="1"/>
    </xf>
    <xf numFmtId="0" fontId="18" fillId="0" borderId="0" xfId="9" applyFont="1" applyAlignment="1" applyProtection="1">
      <alignment horizontal="center" vertical="center"/>
      <protection hidden="1"/>
    </xf>
    <xf numFmtId="0" fontId="33" fillId="0" borderId="0" xfId="9" applyFont="1" applyAlignment="1" applyProtection="1">
      <alignment horizontal="center" vertical="center"/>
      <protection hidden="1"/>
    </xf>
    <xf numFmtId="20" fontId="33" fillId="0" borderId="0" xfId="9" applyNumberFormat="1" applyFont="1" applyAlignment="1" applyProtection="1">
      <alignment horizontal="center" vertical="center"/>
      <protection hidden="1"/>
    </xf>
    <xf numFmtId="2" fontId="3" fillId="0" borderId="0" xfId="9" applyNumberFormat="1" applyAlignment="1" applyProtection="1">
      <alignment horizontal="center" vertical="center"/>
      <protection hidden="1"/>
    </xf>
    <xf numFmtId="20" fontId="3" fillId="0" borderId="0" xfId="9" applyNumberFormat="1" applyAlignment="1" applyProtection="1">
      <alignment horizontal="center" vertical="center"/>
      <protection hidden="1"/>
    </xf>
    <xf numFmtId="0" fontId="36" fillId="0" borderId="0" xfId="9" applyFont="1" applyAlignment="1" applyProtection="1">
      <alignment vertical="center" wrapText="1"/>
      <protection hidden="1"/>
    </xf>
    <xf numFmtId="0" fontId="8" fillId="0" borderId="0" xfId="9" applyFont="1" applyAlignment="1" applyProtection="1">
      <alignment vertical="center"/>
      <protection hidden="1"/>
    </xf>
    <xf numFmtId="0" fontId="8" fillId="0" borderId="0" xfId="9" applyFont="1" applyProtection="1">
      <protection hidden="1"/>
    </xf>
    <xf numFmtId="0" fontId="3" fillId="0" borderId="1" xfId="9" applyBorder="1" applyAlignment="1" applyProtection="1">
      <alignment horizontal="center" vertical="center"/>
      <protection locked="0" hidden="1"/>
    </xf>
    <xf numFmtId="0" fontId="3" fillId="0" borderId="1" xfId="9" applyBorder="1" applyAlignment="1" applyProtection="1">
      <alignment horizontal="left" vertical="center"/>
      <protection hidden="1"/>
    </xf>
    <xf numFmtId="0" fontId="3" fillId="0" borderId="1" xfId="9" applyBorder="1" applyAlignment="1" applyProtection="1">
      <alignment vertical="center"/>
      <protection hidden="1"/>
    </xf>
    <xf numFmtId="0" fontId="3" fillId="9" borderId="1" xfId="9" applyFill="1" applyBorder="1" applyAlignment="1" applyProtection="1">
      <alignment horizontal="center" vertical="center"/>
      <protection hidden="1"/>
    </xf>
    <xf numFmtId="2" fontId="3" fillId="9" borderId="1" xfId="9" applyNumberFormat="1" applyFill="1" applyBorder="1" applyAlignment="1" applyProtection="1">
      <alignment vertical="center"/>
      <protection hidden="1"/>
    </xf>
    <xf numFmtId="0" fontId="33" fillId="9" borderId="1" xfId="10" applyFont="1" applyFill="1" applyBorder="1" applyAlignment="1">
      <alignment horizontal="left" vertical="center"/>
    </xf>
    <xf numFmtId="0" fontId="33" fillId="9" borderId="1" xfId="10" applyFont="1" applyFill="1" applyBorder="1" applyAlignment="1">
      <alignment horizontal="center" vertical="center"/>
    </xf>
    <xf numFmtId="0" fontId="3" fillId="0" borderId="23" xfId="9" applyBorder="1" applyAlignment="1" applyProtection="1">
      <alignment vertical="center"/>
      <protection hidden="1"/>
    </xf>
    <xf numFmtId="0" fontId="3" fillId="0" borderId="27" xfId="9" applyBorder="1" applyProtection="1">
      <protection hidden="1"/>
    </xf>
    <xf numFmtId="0" fontId="3" fillId="0" borderId="25" xfId="9" applyBorder="1" applyProtection="1">
      <protection hidden="1"/>
    </xf>
    <xf numFmtId="0" fontId="3" fillId="0" borderId="19" xfId="9" applyBorder="1" applyProtection="1">
      <protection hidden="1"/>
    </xf>
    <xf numFmtId="0" fontId="3" fillId="9" borderId="2" xfId="9" applyFill="1" applyBorder="1" applyAlignment="1" applyProtection="1">
      <alignment horizontal="center" vertical="center"/>
      <protection hidden="1"/>
    </xf>
    <xf numFmtId="49" fontId="10" fillId="13" borderId="24" xfId="0" applyNumberFormat="1" applyFont="1" applyFill="1" applyBorder="1" applyAlignment="1" applyProtection="1">
      <alignment horizontal="center" vertical="center"/>
      <protection locked="0"/>
    </xf>
    <xf numFmtId="0" fontId="10" fillId="13" borderId="24" xfId="0" applyFont="1" applyFill="1" applyBorder="1" applyAlignment="1" applyProtection="1">
      <alignment horizontal="center" vertical="center"/>
      <protection locked="0"/>
    </xf>
    <xf numFmtId="0" fontId="10" fillId="0" borderId="24" xfId="0" applyFont="1" applyBorder="1" applyAlignment="1" applyProtection="1">
      <alignment horizontal="center" vertical="center"/>
      <protection locked="0"/>
    </xf>
    <xf numFmtId="0" fontId="10" fillId="8" borderId="24" xfId="0" applyFont="1" applyFill="1" applyBorder="1" applyAlignment="1" applyProtection="1">
      <alignment horizontal="center" vertical="center" wrapText="1"/>
      <protection locked="0"/>
    </xf>
    <xf numFmtId="49" fontId="14" fillId="13" borderId="24" xfId="0" applyNumberFormat="1" applyFont="1" applyFill="1" applyBorder="1" applyAlignment="1" applyProtection="1">
      <alignment horizontal="left" vertical="center" indent="1" shrinkToFit="1"/>
      <protection locked="0"/>
    </xf>
    <xf numFmtId="49" fontId="10" fillId="13" borderId="27" xfId="0" applyNumberFormat="1" applyFont="1" applyFill="1" applyBorder="1" applyAlignment="1" applyProtection="1">
      <alignment horizontal="center" vertical="center"/>
      <protection locked="0"/>
    </xf>
    <xf numFmtId="0" fontId="10" fillId="13" borderId="27" xfId="0" applyFont="1" applyFill="1" applyBorder="1" applyAlignment="1" applyProtection="1">
      <alignment horizontal="center" vertical="center"/>
      <protection locked="0"/>
    </xf>
    <xf numFmtId="0" fontId="10" fillId="0" borderId="27" xfId="0" applyFont="1" applyBorder="1" applyAlignment="1" applyProtection="1">
      <alignment horizontal="center" vertical="center"/>
      <protection locked="0"/>
    </xf>
    <xf numFmtId="0" fontId="10" fillId="8" borderId="27" xfId="0" applyFont="1" applyFill="1" applyBorder="1" applyAlignment="1" applyProtection="1">
      <alignment horizontal="center" vertical="center" wrapText="1"/>
      <protection locked="0"/>
    </xf>
    <xf numFmtId="49" fontId="14" fillId="13" borderId="27" xfId="0" applyNumberFormat="1" applyFont="1" applyFill="1" applyBorder="1" applyAlignment="1" applyProtection="1">
      <alignment horizontal="left" vertical="center" indent="1" shrinkToFit="1"/>
      <protection locked="0"/>
    </xf>
    <xf numFmtId="0" fontId="10" fillId="8" borderId="27" xfId="0" applyFont="1" applyFill="1" applyBorder="1" applyAlignment="1" applyProtection="1">
      <alignment horizontal="center" vertical="center"/>
      <protection locked="0"/>
    </xf>
    <xf numFmtId="0" fontId="10" fillId="8" borderId="25" xfId="0" applyFont="1" applyFill="1" applyBorder="1" applyAlignment="1" applyProtection="1">
      <alignment horizontal="center" vertical="center"/>
      <protection locked="0"/>
    </xf>
    <xf numFmtId="0" fontId="6" fillId="8" borderId="27" xfId="0" applyFont="1" applyFill="1" applyBorder="1" applyAlignment="1" applyProtection="1">
      <alignment horizontal="center" vertical="center" wrapText="1"/>
      <protection locked="0"/>
    </xf>
    <xf numFmtId="0" fontId="6" fillId="8" borderId="25" xfId="0" applyFont="1" applyFill="1" applyBorder="1" applyAlignment="1" applyProtection="1">
      <alignment horizontal="center" vertical="center" wrapText="1"/>
      <protection locked="0"/>
    </xf>
    <xf numFmtId="0" fontId="10" fillId="0" borderId="1" xfId="7" applyFont="1" applyBorder="1" applyAlignment="1" applyProtection="1">
      <alignment horizontal="center" vertical="center"/>
      <protection locked="0"/>
    </xf>
    <xf numFmtId="0" fontId="10" fillId="0" borderId="26" xfId="0" applyFont="1" applyBorder="1" applyAlignment="1">
      <alignment horizontal="center" vertical="center"/>
    </xf>
    <xf numFmtId="1" fontId="10" fillId="0" borderId="19" xfId="0" applyNumberFormat="1" applyFont="1" applyBorder="1" applyAlignment="1">
      <alignment horizontal="center" vertical="center"/>
    </xf>
    <xf numFmtId="165" fontId="10" fillId="0" borderId="19" xfId="0" applyNumberFormat="1" applyFont="1" applyBorder="1" applyAlignment="1">
      <alignment horizontal="center" vertical="center"/>
    </xf>
    <xf numFmtId="164" fontId="10" fillId="4" borderId="1" xfId="0" applyNumberFormat="1" applyFont="1" applyFill="1" applyBorder="1" applyAlignment="1" applyProtection="1">
      <alignment horizontal="center" vertical="center"/>
      <protection locked="0"/>
    </xf>
    <xf numFmtId="22" fontId="10" fillId="0" borderId="0" xfId="0" applyNumberFormat="1" applyFont="1"/>
    <xf numFmtId="0" fontId="10" fillId="0" borderId="2" xfId="0" applyFont="1" applyBorder="1" applyAlignment="1">
      <alignment horizontal="center" vertical="center"/>
    </xf>
    <xf numFmtId="164" fontId="6" fillId="10" borderId="1" xfId="0" quotePrefix="1" applyNumberFormat="1" applyFont="1" applyFill="1" applyBorder="1" applyAlignment="1" applyProtection="1">
      <alignment horizontal="left" vertical="center"/>
      <protection locked="0"/>
    </xf>
    <xf numFmtId="0" fontId="10" fillId="9" borderId="1" xfId="0" applyFont="1" applyFill="1" applyBorder="1" applyAlignment="1">
      <alignment horizontal="left" vertical="center"/>
    </xf>
    <xf numFmtId="0" fontId="10" fillId="9" borderId="1" xfId="0" applyFont="1" applyFill="1" applyBorder="1" applyAlignment="1">
      <alignment horizontal="center" vertical="center"/>
    </xf>
    <xf numFmtId="0" fontId="8" fillId="15" borderId="1" xfId="0" applyFont="1" applyFill="1" applyBorder="1" applyAlignment="1" applyProtection="1">
      <alignment horizontal="center" vertical="center"/>
      <protection locked="0"/>
    </xf>
    <xf numFmtId="0" fontId="8" fillId="15" borderId="1" xfId="0" quotePrefix="1" applyFont="1" applyFill="1" applyBorder="1" applyAlignment="1" applyProtection="1">
      <alignment horizontal="center" vertical="center"/>
      <protection locked="0"/>
    </xf>
    <xf numFmtId="49" fontId="8" fillId="15" borderId="1" xfId="0" applyNumberFormat="1" applyFont="1" applyFill="1" applyBorder="1" applyAlignment="1" applyProtection="1">
      <alignment horizontal="center" vertical="center"/>
      <protection locked="0"/>
    </xf>
    <xf numFmtId="22" fontId="8" fillId="15" borderId="1" xfId="0" applyNumberFormat="1" applyFont="1" applyFill="1" applyBorder="1" applyAlignment="1" applyProtection="1">
      <alignment horizontal="center" vertical="center"/>
      <protection locked="0"/>
    </xf>
    <xf numFmtId="0" fontId="10" fillId="0" borderId="4" xfId="0" applyFont="1" applyBorder="1" applyAlignment="1">
      <alignment horizontal="center" vertical="center" wrapText="1"/>
    </xf>
    <xf numFmtId="0" fontId="40" fillId="0" borderId="0" xfId="0" applyFont="1" applyAlignment="1">
      <alignment horizontal="left" vertical="center"/>
    </xf>
    <xf numFmtId="0" fontId="14" fillId="5" borderId="2" xfId="0" applyFont="1" applyFill="1" applyBorder="1" applyAlignment="1" applyProtection="1">
      <alignment horizontal="center" vertical="center" textRotation="90"/>
      <protection locked="0"/>
    </xf>
    <xf numFmtId="0" fontId="14" fillId="5" borderId="4" xfId="0" applyFont="1" applyFill="1" applyBorder="1" applyAlignment="1" applyProtection="1">
      <alignment horizontal="center" vertical="center" textRotation="90"/>
      <protection locked="0"/>
    </xf>
    <xf numFmtId="0" fontId="10" fillId="5" borderId="24" xfId="0" applyFont="1" applyFill="1" applyBorder="1" applyAlignment="1" applyProtection="1">
      <alignment horizontal="center" vertical="center"/>
      <protection locked="0"/>
    </xf>
    <xf numFmtId="0" fontId="10" fillId="9" borderId="1" xfId="0" quotePrefix="1" applyFont="1" applyFill="1" applyBorder="1" applyAlignment="1" applyProtection="1">
      <alignment horizontal="center" vertical="center"/>
      <protection locked="0"/>
    </xf>
    <xf numFmtId="0" fontId="41" fillId="0" borderId="0" xfId="0" applyFont="1"/>
    <xf numFmtId="0" fontId="10" fillId="0" borderId="6" xfId="0" applyFont="1" applyBorder="1"/>
    <xf numFmtId="0" fontId="10" fillId="0" borderId="7" xfId="0" applyFont="1" applyBorder="1"/>
    <xf numFmtId="0" fontId="10" fillId="0" borderId="24" xfId="0" applyFont="1" applyBorder="1"/>
    <xf numFmtId="0" fontId="42" fillId="0" borderId="0" xfId="0" applyFont="1" applyAlignment="1">
      <alignment horizontal="left"/>
    </xf>
    <xf numFmtId="0" fontId="8" fillId="0" borderId="0" xfId="0" applyFont="1" applyAlignment="1">
      <alignment horizontal="right" vertical="center"/>
    </xf>
    <xf numFmtId="0" fontId="5" fillId="0" borderId="0" xfId="0" applyFont="1" applyAlignment="1">
      <alignment vertical="center"/>
    </xf>
    <xf numFmtId="0" fontId="8" fillId="11" borderId="0" xfId="0" applyFont="1" applyFill="1" applyAlignment="1">
      <alignment vertical="center"/>
    </xf>
    <xf numFmtId="0" fontId="5" fillId="0" borderId="64" xfId="0" applyFont="1" applyBorder="1" applyAlignment="1">
      <alignment vertical="center"/>
    </xf>
    <xf numFmtId="0" fontId="8" fillId="0" borderId="65" xfId="0" applyFont="1" applyBorder="1" applyAlignment="1">
      <alignment vertical="center"/>
    </xf>
    <xf numFmtId="0" fontId="5" fillId="0" borderId="65" xfId="0" applyFont="1" applyBorder="1" applyAlignment="1">
      <alignment vertical="center"/>
    </xf>
    <xf numFmtId="0" fontId="5" fillId="0" borderId="66" xfId="0" applyFont="1" applyBorder="1" applyAlignment="1">
      <alignment vertical="center"/>
    </xf>
    <xf numFmtId="0" fontId="8" fillId="0" borderId="67" xfId="0" applyFont="1" applyBorder="1"/>
    <xf numFmtId="0" fontId="10" fillId="0" borderId="68" xfId="0" applyFont="1" applyBorder="1"/>
    <xf numFmtId="0" fontId="8" fillId="0" borderId="67" xfId="0" applyFont="1" applyBorder="1" applyAlignment="1">
      <alignment vertical="center"/>
    </xf>
    <xf numFmtId="0" fontId="8" fillId="0" borderId="68" xfId="0" applyFont="1" applyBorder="1" applyAlignment="1">
      <alignment vertical="center"/>
    </xf>
    <xf numFmtId="0" fontId="8" fillId="11" borderId="67" xfId="0" applyFont="1" applyFill="1" applyBorder="1" applyAlignment="1">
      <alignment vertical="center"/>
    </xf>
    <xf numFmtId="0" fontId="8" fillId="11" borderId="69" xfId="0" applyFont="1" applyFill="1" applyBorder="1" applyAlignment="1">
      <alignment vertical="center"/>
    </xf>
    <xf numFmtId="0" fontId="8" fillId="11" borderId="70" xfId="0" applyFont="1" applyFill="1" applyBorder="1" applyAlignment="1">
      <alignment vertical="center"/>
    </xf>
    <xf numFmtId="0" fontId="8" fillId="0" borderId="70" xfId="0" applyFont="1" applyBorder="1" applyAlignment="1">
      <alignment vertical="center"/>
    </xf>
    <xf numFmtId="0" fontId="8" fillId="0" borderId="70" xfId="0" applyFont="1" applyBorder="1" applyAlignment="1">
      <alignment horizontal="left" vertical="center"/>
    </xf>
    <xf numFmtId="0" fontId="8" fillId="0" borderId="71" xfId="0" applyFont="1" applyBorder="1" applyAlignment="1">
      <alignment vertical="center"/>
    </xf>
    <xf numFmtId="0" fontId="8" fillId="0" borderId="29" xfId="10" applyFont="1" applyBorder="1" applyAlignment="1">
      <alignment vertical="center"/>
    </xf>
    <xf numFmtId="0" fontId="5" fillId="0" borderId="0" xfId="10" applyFont="1" applyAlignment="1">
      <alignment horizontal="center" vertical="center"/>
    </xf>
    <xf numFmtId="0" fontId="8" fillId="0" borderId="0" xfId="10" applyFont="1" applyAlignment="1">
      <alignment vertical="center"/>
    </xf>
    <xf numFmtId="20" fontId="8" fillId="0" borderId="0" xfId="10" applyNumberFormat="1" applyFont="1" applyAlignment="1">
      <alignment horizontal="center" vertical="center"/>
    </xf>
    <xf numFmtId="20" fontId="8" fillId="0" borderId="34" xfId="10" applyNumberFormat="1" applyFont="1" applyBorder="1" applyAlignment="1">
      <alignment horizontal="center" vertical="center"/>
    </xf>
    <xf numFmtId="0" fontId="5" fillId="0" borderId="10" xfId="10" applyFont="1" applyBorder="1" applyAlignment="1">
      <alignment horizontal="center" vertical="center"/>
    </xf>
    <xf numFmtId="0" fontId="5" fillId="0" borderId="22" xfId="10" applyFont="1" applyBorder="1" applyAlignment="1">
      <alignment horizontal="center" vertical="center" wrapText="1"/>
    </xf>
    <xf numFmtId="0" fontId="8" fillId="0" borderId="22" xfId="10" applyFont="1" applyBorder="1" applyAlignment="1">
      <alignment horizontal="center" vertical="center" wrapText="1"/>
    </xf>
    <xf numFmtId="0" fontId="5" fillId="0" borderId="14" xfId="10" applyFont="1" applyBorder="1" applyAlignment="1">
      <alignment horizontal="center" vertical="center" wrapText="1"/>
    </xf>
    <xf numFmtId="0" fontId="8" fillId="0" borderId="0" xfId="10" applyFont="1" applyAlignment="1">
      <alignment horizontal="center" vertical="center"/>
    </xf>
    <xf numFmtId="20" fontId="5" fillId="0" borderId="8" xfId="10" applyNumberFormat="1" applyFont="1" applyBorder="1" applyAlignment="1">
      <alignment horizontal="center" vertical="center"/>
    </xf>
    <xf numFmtId="20" fontId="5" fillId="0" borderId="1" xfId="10" applyNumberFormat="1" applyFont="1" applyBorder="1" applyAlignment="1">
      <alignment horizontal="center" vertical="center" wrapText="1"/>
    </xf>
    <xf numFmtId="0" fontId="8" fillId="0" borderId="1" xfId="10" applyFont="1" applyBorder="1" applyAlignment="1">
      <alignment horizontal="center" vertical="center" wrapText="1"/>
    </xf>
    <xf numFmtId="0" fontId="8" fillId="0" borderId="15" xfId="10" quotePrefix="1" applyFont="1" applyBorder="1" applyAlignment="1">
      <alignment horizontal="center" vertical="center" wrapText="1"/>
    </xf>
    <xf numFmtId="0" fontId="43" fillId="0" borderId="0" xfId="10" applyFont="1" applyAlignment="1">
      <alignment horizontal="center" vertical="center"/>
    </xf>
    <xf numFmtId="20" fontId="5" fillId="0" borderId="0" xfId="10" applyNumberFormat="1" applyFont="1" applyAlignment="1">
      <alignment horizontal="center" vertical="center"/>
    </xf>
    <xf numFmtId="0" fontId="8" fillId="0" borderId="0" xfId="10" quotePrefix="1" applyFont="1" applyAlignment="1">
      <alignment horizontal="center" vertical="center"/>
    </xf>
    <xf numFmtId="0" fontId="44" fillId="0" borderId="0" xfId="10" applyFont="1" applyAlignment="1">
      <alignment horizontal="center" vertical="center"/>
    </xf>
    <xf numFmtId="0" fontId="8" fillId="0" borderId="8" xfId="10" applyFont="1" applyBorder="1" applyAlignment="1">
      <alignment horizontal="center" vertical="center"/>
    </xf>
    <xf numFmtId="0" fontId="8" fillId="0" borderId="15" xfId="10" applyFont="1" applyBorder="1" applyAlignment="1">
      <alignment horizontal="center" vertical="center" wrapText="1"/>
    </xf>
    <xf numFmtId="0" fontId="44" fillId="0" borderId="0" xfId="10" quotePrefix="1" applyFont="1" applyAlignment="1">
      <alignment horizontal="center" vertical="center"/>
    </xf>
    <xf numFmtId="0" fontId="8" fillId="0" borderId="0" xfId="10" applyFont="1" applyAlignment="1">
      <alignment horizontal="center" vertical="center" wrapText="1"/>
    </xf>
    <xf numFmtId="20" fontId="8" fillId="0" borderId="35" xfId="10" applyNumberFormat="1" applyFont="1" applyBorder="1" applyAlignment="1">
      <alignment horizontal="center" vertical="center"/>
    </xf>
    <xf numFmtId="20" fontId="5" fillId="0" borderId="9" xfId="10" applyNumberFormat="1" applyFont="1" applyBorder="1" applyAlignment="1">
      <alignment horizontal="center" vertical="center"/>
    </xf>
    <xf numFmtId="20" fontId="5" fillId="0" borderId="28" xfId="10" applyNumberFormat="1" applyFont="1" applyBorder="1" applyAlignment="1">
      <alignment horizontal="center" vertical="center" wrapText="1"/>
    </xf>
    <xf numFmtId="0" fontId="8" fillId="0" borderId="28" xfId="10" applyFont="1" applyBorder="1" applyAlignment="1">
      <alignment horizontal="center" vertical="center" wrapText="1"/>
    </xf>
    <xf numFmtId="0" fontId="8" fillId="0" borderId="16" xfId="10" applyFont="1" applyBorder="1" applyAlignment="1">
      <alignment horizontal="center" vertical="center" wrapText="1"/>
    </xf>
    <xf numFmtId="0" fontId="34" fillId="0" borderId="0" xfId="10" applyFont="1" applyAlignment="1">
      <alignment horizontal="centerContinuous" vertical="center"/>
    </xf>
    <xf numFmtId="0" fontId="4" fillId="0" borderId="0" xfId="10" applyFont="1" applyAlignment="1">
      <alignment horizontal="centerContinuous" vertical="center"/>
    </xf>
    <xf numFmtId="0" fontId="8" fillId="0" borderId="0" xfId="10" applyFont="1" applyAlignment="1">
      <alignment horizontal="centerContinuous" vertical="center"/>
    </xf>
    <xf numFmtId="0" fontId="45" fillId="0" borderId="10" xfId="8" applyFont="1" applyBorder="1" applyAlignment="1">
      <alignment horizontal="center" vertical="center"/>
    </xf>
    <xf numFmtId="0" fontId="45" fillId="0" borderId="22" xfId="8" applyFont="1" applyBorder="1" applyAlignment="1">
      <alignment horizontal="center" vertical="center"/>
    </xf>
    <xf numFmtId="0" fontId="45" fillId="0" borderId="52" xfId="8" applyFont="1" applyBorder="1" applyAlignment="1">
      <alignment horizontal="center" vertical="center"/>
    </xf>
    <xf numFmtId="0" fontId="45" fillId="0" borderId="8" xfId="8" applyFont="1" applyBorder="1" applyAlignment="1">
      <alignment horizontal="center" vertical="center"/>
    </xf>
    <xf numFmtId="0" fontId="45" fillId="0" borderId="1" xfId="8" applyFont="1" applyBorder="1" applyAlignment="1">
      <alignment horizontal="center" vertical="center"/>
    </xf>
    <xf numFmtId="0" fontId="45" fillId="0" borderId="6" xfId="8" applyFont="1" applyBorder="1" applyAlignment="1">
      <alignment horizontal="center" vertical="center"/>
    </xf>
    <xf numFmtId="0" fontId="45" fillId="0" borderId="53" xfId="8" applyFont="1" applyBorder="1" applyAlignment="1">
      <alignment horizontal="center" vertical="center"/>
    </xf>
    <xf numFmtId="0" fontId="45" fillId="0" borderId="0" xfId="8" applyFont="1" applyAlignment="1">
      <alignment horizontal="center" vertical="center"/>
    </xf>
    <xf numFmtId="0" fontId="45" fillId="0" borderId="9" xfId="8" applyFont="1" applyBorder="1" applyAlignment="1">
      <alignment horizontal="center" vertical="center"/>
    </xf>
    <xf numFmtId="0" fontId="45" fillId="0" borderId="28" xfId="8" applyFont="1" applyBorder="1" applyAlignment="1">
      <alignment horizontal="center" vertical="center"/>
    </xf>
    <xf numFmtId="0" fontId="45" fillId="0" borderId="20" xfId="8" applyFont="1" applyBorder="1" applyAlignment="1">
      <alignment horizontal="center" vertical="center"/>
    </xf>
    <xf numFmtId="0" fontId="14" fillId="0" borderId="8" xfId="8" applyFont="1" applyBorder="1" applyAlignment="1">
      <alignment horizontal="center" vertical="center"/>
    </xf>
    <xf numFmtId="0" fontId="14" fillId="0" borderId="1" xfId="8" applyFont="1" applyBorder="1" applyAlignment="1">
      <alignment horizontal="center" vertical="center"/>
    </xf>
    <xf numFmtId="0" fontId="14" fillId="0" borderId="6" xfId="8" applyFont="1" applyBorder="1" applyAlignment="1">
      <alignment horizontal="center" vertical="center"/>
    </xf>
    <xf numFmtId="0" fontId="14" fillId="0" borderId="51" xfId="8" applyFont="1" applyBorder="1" applyAlignment="1">
      <alignment horizontal="center" vertical="center"/>
    </xf>
    <xf numFmtId="0" fontId="14" fillId="0" borderId="34" xfId="8" applyFont="1" applyBorder="1" applyAlignment="1">
      <alignment horizontal="center" vertical="center"/>
    </xf>
    <xf numFmtId="0" fontId="14" fillId="0" borderId="35" xfId="8" applyFont="1" applyBorder="1" applyAlignment="1">
      <alignment horizontal="center" vertical="center"/>
    </xf>
    <xf numFmtId="0" fontId="14" fillId="0" borderId="0" xfId="8" applyFont="1" applyAlignment="1">
      <alignment vertical="center"/>
    </xf>
    <xf numFmtId="0" fontId="45" fillId="0" borderId="29" xfId="8" applyFont="1" applyBorder="1" applyAlignment="1">
      <alignment horizontal="center" vertical="center"/>
    </xf>
    <xf numFmtId="20" fontId="13" fillId="0" borderId="51" xfId="8" applyNumberFormat="1" applyFont="1" applyBorder="1" applyAlignment="1">
      <alignment horizontal="center" vertical="center"/>
    </xf>
    <xf numFmtId="20" fontId="13" fillId="0" borderId="34" xfId="8" applyNumberFormat="1" applyFont="1" applyBorder="1" applyAlignment="1">
      <alignment horizontal="center" vertical="center"/>
    </xf>
    <xf numFmtId="20" fontId="13" fillId="0" borderId="35" xfId="8" applyNumberFormat="1" applyFont="1" applyBorder="1" applyAlignment="1">
      <alignment horizontal="center" vertical="center"/>
    </xf>
    <xf numFmtId="0" fontId="45" fillId="0" borderId="12" xfId="8" applyFont="1" applyBorder="1" applyAlignment="1">
      <alignment horizontal="center" vertical="center"/>
    </xf>
    <xf numFmtId="0" fontId="45" fillId="0" borderId="13" xfId="8" applyFont="1" applyBorder="1" applyAlignment="1">
      <alignment horizontal="center" vertical="center"/>
    </xf>
    <xf numFmtId="0" fontId="45" fillId="0" borderId="11" xfId="8" applyFont="1" applyBorder="1" applyAlignment="1">
      <alignment horizontal="center" vertical="center"/>
    </xf>
    <xf numFmtId="0" fontId="45" fillId="0" borderId="44" xfId="8" applyFont="1" applyBorder="1" applyAlignment="1">
      <alignment horizontal="center" vertical="center"/>
    </xf>
    <xf numFmtId="0" fontId="45" fillId="0" borderId="50" xfId="8" applyFont="1" applyBorder="1" applyAlignment="1">
      <alignment horizontal="center" vertical="center"/>
    </xf>
    <xf numFmtId="0" fontId="45" fillId="0" borderId="0" xfId="8" applyFont="1" applyAlignment="1">
      <alignment vertical="center"/>
    </xf>
    <xf numFmtId="20" fontId="13" fillId="0" borderId="53" xfId="8" applyNumberFormat="1" applyFont="1" applyBorder="1" applyAlignment="1">
      <alignment horizontal="centerContinuous" vertical="center"/>
    </xf>
    <xf numFmtId="20" fontId="13" fillId="0" borderId="0" xfId="8" applyNumberFormat="1" applyFont="1" applyAlignment="1">
      <alignment horizontal="centerContinuous" vertical="center"/>
    </xf>
    <xf numFmtId="20" fontId="13" fillId="0" borderId="55" xfId="8" applyNumberFormat="1" applyFont="1" applyBorder="1" applyAlignment="1">
      <alignment horizontal="centerContinuous" vertical="center"/>
    </xf>
    <xf numFmtId="0" fontId="45" fillId="0" borderId="51" xfId="8" applyFont="1" applyBorder="1" applyAlignment="1">
      <alignment horizontal="center" vertical="center"/>
    </xf>
    <xf numFmtId="0" fontId="45" fillId="0" borderId="34" xfId="8" applyFont="1" applyBorder="1" applyAlignment="1">
      <alignment horizontal="center" vertical="center"/>
    </xf>
    <xf numFmtId="0" fontId="45" fillId="0" borderId="42" xfId="8" applyFont="1" applyBorder="1" applyAlignment="1">
      <alignment horizontal="center" vertical="center"/>
    </xf>
    <xf numFmtId="0" fontId="45" fillId="0" borderId="54" xfId="8" applyFont="1" applyBorder="1" applyAlignment="1">
      <alignment horizontal="center" vertical="center"/>
    </xf>
    <xf numFmtId="0" fontId="45" fillId="0" borderId="35" xfId="8" applyFont="1" applyBorder="1" applyAlignment="1">
      <alignment horizontal="center" vertical="center"/>
    </xf>
    <xf numFmtId="0" fontId="45" fillId="0" borderId="40" xfId="8" applyFont="1" applyBorder="1" applyAlignment="1">
      <alignment horizontal="center" vertical="center"/>
    </xf>
    <xf numFmtId="0" fontId="46" fillId="0" borderId="34" xfId="8" applyFont="1" applyBorder="1" applyAlignment="1">
      <alignment horizontal="center" vertical="center"/>
    </xf>
    <xf numFmtId="0" fontId="45" fillId="0" borderId="43" xfId="8" applyFont="1" applyBorder="1" applyAlignment="1">
      <alignment horizontal="center" vertical="center"/>
    </xf>
    <xf numFmtId="2" fontId="45" fillId="0" borderId="51" xfId="8" applyNumberFormat="1" applyFont="1" applyBorder="1" applyAlignment="1">
      <alignment horizontal="center" vertical="center"/>
    </xf>
    <xf numFmtId="47" fontId="45" fillId="0" borderId="34" xfId="8" applyNumberFormat="1" applyFont="1" applyBorder="1" applyAlignment="1">
      <alignment horizontal="center" vertical="center"/>
    </xf>
    <xf numFmtId="164" fontId="45" fillId="0" borderId="34" xfId="8" applyNumberFormat="1" applyFont="1" applyBorder="1" applyAlignment="1">
      <alignment horizontal="center" vertical="center"/>
    </xf>
    <xf numFmtId="2" fontId="45" fillId="0" borderId="34" xfId="8" applyNumberFormat="1" applyFont="1" applyBorder="1" applyAlignment="1">
      <alignment horizontal="center" vertical="center"/>
    </xf>
    <xf numFmtId="164" fontId="45" fillId="0" borderId="51" xfId="8" applyNumberFormat="1" applyFont="1" applyBorder="1" applyAlignment="1">
      <alignment horizontal="center" vertical="center"/>
    </xf>
    <xf numFmtId="164" fontId="45" fillId="0" borderId="35" xfId="8" applyNumberFormat="1" applyFont="1" applyBorder="1" applyAlignment="1">
      <alignment horizontal="center" vertical="center"/>
    </xf>
    <xf numFmtId="0" fontId="47" fillId="6" borderId="1" xfId="0" quotePrefix="1" applyFont="1" applyFill="1" applyBorder="1" applyAlignment="1">
      <alignment horizontal="left" vertical="center"/>
    </xf>
    <xf numFmtId="0" fontId="47" fillId="10" borderId="1" xfId="0" quotePrefix="1" applyFont="1" applyFill="1" applyBorder="1" applyAlignment="1">
      <alignment horizontal="left" vertical="center"/>
    </xf>
    <xf numFmtId="0" fontId="14" fillId="0" borderId="0" xfId="0" applyFont="1" applyAlignment="1">
      <alignment horizontal="centerContinuous" vertical="center"/>
    </xf>
    <xf numFmtId="0" fontId="40" fillId="0" borderId="0" xfId="0" applyFont="1" applyAlignment="1">
      <alignment horizontal="centerContinuous" vertical="center"/>
    </xf>
    <xf numFmtId="167" fontId="21" fillId="0" borderId="6" xfId="0" applyNumberFormat="1" applyFont="1" applyBorder="1" applyAlignment="1">
      <alignment horizontal="center" vertical="center"/>
    </xf>
    <xf numFmtId="167" fontId="21" fillId="0" borderId="24" xfId="0" applyNumberFormat="1" applyFont="1" applyBorder="1" applyAlignment="1">
      <alignment horizontal="center" vertical="center"/>
    </xf>
    <xf numFmtId="0" fontId="29" fillId="0" borderId="1" xfId="0" applyFont="1" applyBorder="1" applyAlignment="1">
      <alignment horizontal="center" vertical="center" textRotation="90"/>
    </xf>
    <xf numFmtId="0" fontId="17" fillId="0" borderId="0" xfId="0" applyFont="1" applyAlignment="1">
      <alignment horizontal="center" vertical="center" wrapText="1"/>
    </xf>
    <xf numFmtId="0" fontId="10" fillId="9" borderId="24" xfId="0" quotePrefix="1" applyFont="1" applyFill="1" applyBorder="1" applyAlignment="1">
      <alignment horizontal="center" vertical="center" wrapText="1"/>
    </xf>
    <xf numFmtId="0" fontId="10" fillId="9" borderId="1" xfId="0" quotePrefix="1" applyFont="1" applyFill="1" applyBorder="1" applyAlignment="1">
      <alignment horizontal="center" vertical="center" wrapText="1"/>
    </xf>
    <xf numFmtId="0" fontId="10" fillId="11" borderId="23" xfId="0" applyFont="1" applyFill="1" applyBorder="1" applyAlignment="1">
      <alignment horizontal="center" vertical="center" wrapText="1"/>
    </xf>
    <xf numFmtId="0" fontId="10" fillId="11" borderId="17" xfId="0" applyFont="1" applyFill="1" applyBorder="1" applyAlignment="1">
      <alignment horizontal="center" vertical="center" wrapText="1"/>
    </xf>
    <xf numFmtId="0" fontId="10" fillId="11" borderId="25" xfId="0" applyFont="1" applyFill="1" applyBorder="1" applyAlignment="1">
      <alignment horizontal="center" vertical="center" wrapText="1"/>
    </xf>
    <xf numFmtId="0" fontId="10" fillId="11" borderId="27" xfId="0" applyFont="1" applyFill="1" applyBorder="1" applyAlignment="1">
      <alignment horizontal="center" vertical="center" wrapText="1"/>
    </xf>
    <xf numFmtId="0" fontId="10" fillId="9" borderId="23" xfId="0" quotePrefix="1" applyFont="1" applyFill="1" applyBorder="1" applyAlignment="1">
      <alignment horizontal="center" vertical="center" wrapText="1"/>
    </xf>
    <xf numFmtId="0" fontId="10" fillId="9" borderId="17" xfId="0" quotePrefix="1" applyFont="1" applyFill="1" applyBorder="1" applyAlignment="1">
      <alignment horizontal="center" vertical="center" wrapText="1"/>
    </xf>
    <xf numFmtId="0" fontId="10" fillId="9" borderId="25" xfId="0" quotePrefix="1" applyFont="1" applyFill="1" applyBorder="1" applyAlignment="1">
      <alignment horizontal="center" vertical="center" wrapText="1"/>
    </xf>
    <xf numFmtId="0" fontId="10" fillId="9" borderId="27" xfId="0" quotePrefix="1" applyFont="1" applyFill="1" applyBorder="1" applyAlignment="1">
      <alignment horizontal="center" vertical="center" wrapText="1"/>
    </xf>
    <xf numFmtId="0" fontId="10" fillId="4" borderId="26"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protection locked="0"/>
    </xf>
    <xf numFmtId="0" fontId="10" fillId="4" borderId="19" xfId="0" applyFont="1" applyFill="1" applyBorder="1" applyAlignment="1" applyProtection="1">
      <alignment horizontal="center" vertical="center"/>
      <protection locked="0"/>
    </xf>
    <xf numFmtId="0" fontId="10" fillId="4" borderId="27" xfId="0" applyFont="1" applyFill="1" applyBorder="1" applyAlignment="1" applyProtection="1">
      <alignment horizontal="center" vertical="center"/>
      <protection locked="0"/>
    </xf>
    <xf numFmtId="0" fontId="29" fillId="0" borderId="2" xfId="0" applyFont="1" applyBorder="1" applyAlignment="1">
      <alignment horizontal="center" vertical="center" textRotation="90"/>
    </xf>
    <xf numFmtId="0" fontId="29" fillId="0" borderId="3" xfId="0" applyFont="1" applyBorder="1" applyAlignment="1">
      <alignment horizontal="center" vertical="center" textRotation="90"/>
    </xf>
    <xf numFmtId="0" fontId="29" fillId="0" borderId="4" xfId="0" applyFont="1" applyBorder="1" applyAlignment="1">
      <alignment horizontal="center" vertical="center" textRotation="90"/>
    </xf>
    <xf numFmtId="0" fontId="30" fillId="0" borderId="2" xfId="0" applyFont="1" applyBorder="1" applyAlignment="1">
      <alignment horizontal="center" vertical="center" textRotation="180" wrapText="1"/>
    </xf>
    <xf numFmtId="0" fontId="30" fillId="0" borderId="3" xfId="0" applyFont="1" applyBorder="1" applyAlignment="1">
      <alignment horizontal="center" vertical="center" textRotation="180" wrapText="1"/>
    </xf>
    <xf numFmtId="0" fontId="30" fillId="0" borderId="4" xfId="0" applyFont="1" applyBorder="1" applyAlignment="1">
      <alignment horizontal="center" vertical="center" textRotation="180" wrapText="1"/>
    </xf>
    <xf numFmtId="0" fontId="29" fillId="0" borderId="2" xfId="0" applyFont="1" applyBorder="1" applyAlignment="1">
      <alignment horizontal="center" vertical="center" textRotation="180"/>
    </xf>
    <xf numFmtId="0" fontId="29" fillId="0" borderId="3" xfId="0" applyFont="1" applyBorder="1" applyAlignment="1">
      <alignment horizontal="center" vertical="center" textRotation="180"/>
    </xf>
    <xf numFmtId="0" fontId="29" fillId="0" borderId="4" xfId="0" applyFont="1" applyBorder="1" applyAlignment="1">
      <alignment horizontal="center" vertical="center" textRotation="180"/>
    </xf>
    <xf numFmtId="0" fontId="23" fillId="9" borderId="26" xfId="0" applyFont="1" applyFill="1" applyBorder="1" applyAlignment="1">
      <alignment horizontal="center" vertical="center" wrapText="1"/>
    </xf>
    <xf numFmtId="0" fontId="23" fillId="9" borderId="23" xfId="0" applyFont="1" applyFill="1" applyBorder="1" applyAlignment="1">
      <alignment horizontal="center" vertical="center" wrapText="1"/>
    </xf>
    <xf numFmtId="0" fontId="23" fillId="9" borderId="17" xfId="0" applyFont="1" applyFill="1" applyBorder="1" applyAlignment="1">
      <alignment horizontal="center" vertical="center" wrapText="1"/>
    </xf>
    <xf numFmtId="0" fontId="23" fillId="9" borderId="21" xfId="0" applyFont="1" applyFill="1" applyBorder="1" applyAlignment="1">
      <alignment horizontal="center" vertical="center" wrapText="1"/>
    </xf>
    <xf numFmtId="0" fontId="23" fillId="9" borderId="0" xfId="0" applyFont="1" applyFill="1" applyAlignment="1">
      <alignment horizontal="center" vertical="center" wrapText="1"/>
    </xf>
    <xf numFmtId="0" fontId="23" fillId="9" borderId="5" xfId="0" applyFont="1" applyFill="1" applyBorder="1" applyAlignment="1">
      <alignment horizontal="center" vertical="center" wrapText="1"/>
    </xf>
    <xf numFmtId="0" fontId="23" fillId="9" borderId="19" xfId="0" applyFont="1" applyFill="1" applyBorder="1" applyAlignment="1">
      <alignment horizontal="center" vertical="center" wrapText="1"/>
    </xf>
    <xf numFmtId="0" fontId="23" fillId="9" borderId="25" xfId="0" applyFont="1" applyFill="1" applyBorder="1" applyAlignment="1">
      <alignment horizontal="center" vertical="center" wrapText="1"/>
    </xf>
    <xf numFmtId="0" fontId="23" fillId="9" borderId="27" xfId="0" applyFont="1" applyFill="1" applyBorder="1" applyAlignment="1">
      <alignment horizontal="center" vertical="center" wrapText="1"/>
    </xf>
    <xf numFmtId="0" fontId="6" fillId="0" borderId="1" xfId="3" applyFont="1" applyBorder="1" applyAlignment="1">
      <alignment horizontal="center" vertical="center" wrapText="1"/>
    </xf>
    <xf numFmtId="167" fontId="21" fillId="0" borderId="1" xfId="0" applyNumberFormat="1" applyFont="1" applyBorder="1" applyAlignment="1">
      <alignment horizontal="center" vertical="center"/>
    </xf>
    <xf numFmtId="0" fontId="10" fillId="9" borderId="23"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10" fillId="9" borderId="25" xfId="0" applyFont="1" applyFill="1" applyBorder="1" applyAlignment="1">
      <alignment horizontal="center" vertical="center" wrapText="1"/>
    </xf>
    <xf numFmtId="0" fontId="10" fillId="9" borderId="27" xfId="0" applyFont="1" applyFill="1" applyBorder="1" applyAlignment="1">
      <alignment horizontal="center" vertical="center" wrapText="1"/>
    </xf>
    <xf numFmtId="0" fontId="12" fillId="0" borderId="25" xfId="0" applyFont="1" applyBorder="1" applyAlignment="1">
      <alignment horizontal="center" vertical="center" wrapText="1"/>
    </xf>
    <xf numFmtId="0" fontId="3" fillId="0" borderId="1" xfId="0" applyFont="1" applyBorder="1" applyAlignment="1">
      <alignment horizontal="center" vertical="center" textRotation="90"/>
    </xf>
    <xf numFmtId="0" fontId="7" fillId="0" borderId="1" xfId="0" applyFont="1" applyBorder="1" applyAlignment="1">
      <alignment horizontal="center" vertical="center" textRotation="90"/>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24" xfId="0" applyFont="1" applyBorder="1" applyAlignment="1">
      <alignment horizontal="left" vertical="center"/>
    </xf>
    <xf numFmtId="49" fontId="8" fillId="4" borderId="6" xfId="0" applyNumberFormat="1" applyFont="1" applyFill="1" applyBorder="1" applyAlignment="1" applyProtection="1">
      <alignment horizontal="center" vertical="center"/>
      <protection locked="0"/>
    </xf>
    <xf numFmtId="49" fontId="8" fillId="4" borderId="7" xfId="0" applyNumberFormat="1" applyFont="1" applyFill="1" applyBorder="1" applyAlignment="1" applyProtection="1">
      <alignment horizontal="center" vertical="center"/>
      <protection locked="0"/>
    </xf>
    <xf numFmtId="49" fontId="8" fillId="4" borderId="24" xfId="0" applyNumberFormat="1" applyFont="1" applyFill="1" applyBorder="1" applyAlignment="1" applyProtection="1">
      <alignment horizontal="center" vertical="center"/>
      <protection locked="0"/>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24" xfId="0" applyFont="1" applyBorder="1" applyAlignment="1">
      <alignment horizontal="center" vertical="center" wrapText="1"/>
    </xf>
    <xf numFmtId="0" fontId="10" fillId="0" borderId="1" xfId="0" applyFont="1" applyBorder="1" applyAlignment="1">
      <alignment horizontal="center" vertical="center"/>
    </xf>
    <xf numFmtId="0" fontId="10" fillId="0" borderId="26" xfId="0" applyFont="1" applyBorder="1" applyAlignment="1">
      <alignment horizontal="center" vertical="center"/>
    </xf>
    <xf numFmtId="0" fontId="10" fillId="0" borderId="17" xfId="0" applyFont="1" applyBorder="1" applyAlignment="1">
      <alignment horizontal="center" vertical="center"/>
    </xf>
    <xf numFmtId="1" fontId="10" fillId="0" borderId="19" xfId="0" applyNumberFormat="1" applyFont="1" applyBorder="1" applyAlignment="1">
      <alignment horizontal="center" vertical="center"/>
    </xf>
    <xf numFmtId="1" fontId="10" fillId="0" borderId="27" xfId="0" applyNumberFormat="1" applyFont="1" applyBorder="1" applyAlignment="1">
      <alignment horizontal="center" vertical="center"/>
    </xf>
    <xf numFmtId="165" fontId="10" fillId="0" borderId="19" xfId="0" applyNumberFormat="1" applyFont="1" applyBorder="1" applyAlignment="1">
      <alignment horizontal="center" vertical="center"/>
    </xf>
    <xf numFmtId="165" fontId="10" fillId="0" borderId="27" xfId="0" applyNumberFormat="1" applyFont="1" applyBorder="1" applyAlignment="1">
      <alignment horizontal="center" vertical="center"/>
    </xf>
    <xf numFmtId="0" fontId="10" fillId="0" borderId="19" xfId="0" applyFont="1" applyBorder="1" applyAlignment="1">
      <alignment horizontal="center" vertical="center"/>
    </xf>
    <xf numFmtId="0" fontId="10" fillId="0" borderId="27" xfId="0" applyFont="1" applyBorder="1" applyAlignment="1">
      <alignment horizontal="center" vertical="center"/>
    </xf>
    <xf numFmtId="49" fontId="8" fillId="4" borderId="6" xfId="0" applyNumberFormat="1" applyFont="1" applyFill="1" applyBorder="1" applyAlignment="1">
      <alignment horizontal="center" vertical="center"/>
    </xf>
    <xf numFmtId="49" fontId="8" fillId="4" borderId="7" xfId="0" applyNumberFormat="1" applyFont="1" applyFill="1" applyBorder="1" applyAlignment="1">
      <alignment horizontal="center" vertical="center"/>
    </xf>
    <xf numFmtId="49" fontId="8" fillId="4" borderId="24" xfId="0" applyNumberFormat="1" applyFont="1" applyFill="1" applyBorder="1" applyAlignment="1">
      <alignment horizontal="center" vertical="center"/>
    </xf>
    <xf numFmtId="49" fontId="8" fillId="0" borderId="6"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24" xfId="0" applyNumberFormat="1" applyFont="1" applyBorder="1" applyAlignment="1">
      <alignment horizontal="center" vertical="center"/>
    </xf>
    <xf numFmtId="0" fontId="10" fillId="0" borderId="23" xfId="0" applyFont="1" applyBorder="1" applyAlignment="1">
      <alignment horizontal="center" vertical="center"/>
    </xf>
    <xf numFmtId="165" fontId="10" fillId="0" borderId="25" xfId="0" applyNumberFormat="1" applyFont="1" applyBorder="1" applyAlignment="1">
      <alignment horizontal="center" vertical="center"/>
    </xf>
    <xf numFmtId="1" fontId="10" fillId="0" borderId="25" xfId="0" applyNumberFormat="1" applyFont="1" applyBorder="1" applyAlignment="1">
      <alignment horizontal="center" vertical="center"/>
    </xf>
    <xf numFmtId="0" fontId="14" fillId="2" borderId="6" xfId="0" applyFont="1" applyFill="1" applyBorder="1" applyAlignment="1" applyProtection="1">
      <alignment horizontal="center" vertical="center" wrapText="1"/>
      <protection locked="0"/>
    </xf>
    <xf numFmtId="0" fontId="14" fillId="2" borderId="7"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6" xfId="0" applyFont="1" applyFill="1" applyBorder="1" applyAlignment="1" applyProtection="1">
      <alignment horizontal="center" vertical="center"/>
      <protection locked="0"/>
    </xf>
    <xf numFmtId="0" fontId="14" fillId="2" borderId="24" xfId="0" applyFont="1" applyFill="1" applyBorder="1" applyAlignment="1" applyProtection="1">
      <alignment horizontal="center" vertical="center"/>
      <protection locked="0"/>
    </xf>
    <xf numFmtId="0" fontId="20" fillId="4" borderId="6" xfId="0" applyFont="1" applyFill="1" applyBorder="1" applyAlignment="1" applyProtection="1">
      <alignment horizontal="center" vertical="center"/>
      <protection locked="0"/>
    </xf>
    <xf numFmtId="0" fontId="20" fillId="4" borderId="7" xfId="0" applyFont="1" applyFill="1" applyBorder="1" applyAlignment="1" applyProtection="1">
      <alignment horizontal="center" vertical="center"/>
      <protection locked="0"/>
    </xf>
    <xf numFmtId="0" fontId="20" fillId="4" borderId="24" xfId="0" applyFont="1" applyFill="1" applyBorder="1" applyAlignment="1" applyProtection="1">
      <alignment horizontal="center" vertical="center"/>
      <protection locked="0"/>
    </xf>
    <xf numFmtId="0" fontId="17" fillId="0" borderId="2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7" xfId="0" applyFont="1" applyBorder="1" applyAlignment="1">
      <alignment horizontal="center" vertical="center" wrapText="1"/>
    </xf>
    <xf numFmtId="0" fontId="28" fillId="10" borderId="6" xfId="0" applyFont="1" applyFill="1" applyBorder="1" applyAlignment="1">
      <alignment horizontal="center" vertical="center" wrapText="1"/>
    </xf>
    <xf numFmtId="0" fontId="27" fillId="10" borderId="7" xfId="0" applyFont="1" applyFill="1" applyBorder="1" applyAlignment="1">
      <alignment horizontal="center" vertical="center" wrapText="1"/>
    </xf>
    <xf numFmtId="0" fontId="27" fillId="10" borderId="24" xfId="0" applyFont="1" applyFill="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24" xfId="0" applyFont="1" applyBorder="1" applyAlignment="1">
      <alignment horizontal="center" vertical="center" wrapText="1"/>
    </xf>
    <xf numFmtId="165" fontId="12" fillId="0" borderId="6" xfId="0" applyNumberFormat="1" applyFont="1" applyBorder="1" applyAlignment="1">
      <alignment horizontal="center" vertical="center" wrapText="1"/>
    </xf>
    <xf numFmtId="165" fontId="12" fillId="0" borderId="7" xfId="0" applyNumberFormat="1" applyFont="1" applyBorder="1" applyAlignment="1">
      <alignment horizontal="center" vertical="center" wrapText="1"/>
    </xf>
    <xf numFmtId="165" fontId="12" fillId="0" borderId="24" xfId="0" applyNumberFormat="1" applyFont="1" applyBorder="1" applyAlignment="1">
      <alignment horizontal="center" vertical="center" wrapText="1"/>
    </xf>
    <xf numFmtId="0" fontId="14" fillId="5" borderId="2" xfId="0" applyFont="1" applyFill="1" applyBorder="1" applyAlignment="1" applyProtection="1">
      <alignment horizontal="center" vertical="center" textRotation="90"/>
      <protection locked="0"/>
    </xf>
    <xf numFmtId="0" fontId="14" fillId="5" borderId="3" xfId="0" applyFont="1" applyFill="1" applyBorder="1" applyAlignment="1" applyProtection="1">
      <alignment horizontal="center" vertical="center" textRotation="90"/>
      <protection locked="0"/>
    </xf>
    <xf numFmtId="0" fontId="14" fillId="5" borderId="4" xfId="0" applyFont="1" applyFill="1" applyBorder="1" applyAlignment="1" applyProtection="1">
      <alignment horizontal="center" vertical="center" textRotation="90"/>
      <protection locked="0"/>
    </xf>
    <xf numFmtId="0" fontId="10" fillId="5" borderId="6" xfId="0" applyFont="1" applyFill="1" applyBorder="1" applyAlignment="1" applyProtection="1">
      <alignment horizontal="center" vertical="center"/>
      <protection locked="0"/>
    </xf>
    <xf numFmtId="0" fontId="10" fillId="5" borderId="24" xfId="0" applyFont="1" applyFill="1" applyBorder="1" applyAlignment="1" applyProtection="1">
      <alignment horizontal="center" vertical="center"/>
      <protection locked="0"/>
    </xf>
    <xf numFmtId="0" fontId="14" fillId="0" borderId="2" xfId="0" applyFont="1" applyBorder="1" applyAlignment="1">
      <alignment horizontal="center" vertical="center" textRotation="90"/>
    </xf>
    <xf numFmtId="0" fontId="14" fillId="0" borderId="4" xfId="0" applyFont="1" applyBorder="1" applyAlignment="1">
      <alignment horizontal="center" vertical="center" textRotation="90"/>
    </xf>
    <xf numFmtId="0" fontId="14" fillId="5" borderId="2" xfId="0" applyFont="1" applyFill="1" applyBorder="1" applyAlignment="1">
      <alignment horizontal="center" vertical="center" textRotation="90"/>
    </xf>
    <xf numFmtId="0" fontId="14" fillId="5" borderId="4" xfId="0" applyFont="1" applyFill="1" applyBorder="1" applyAlignment="1">
      <alignment horizontal="center" vertical="center" textRotation="90"/>
    </xf>
    <xf numFmtId="0" fontId="11" fillId="0" borderId="2"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26" xfId="0" applyFont="1" applyBorder="1" applyAlignment="1" applyProtection="1">
      <alignment horizontal="center" vertical="center" wrapText="1"/>
      <protection locked="0"/>
    </xf>
    <xf numFmtId="0" fontId="14" fillId="0" borderId="23" xfId="0"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4" fillId="0" borderId="25" xfId="0" applyFont="1" applyBorder="1" applyAlignment="1" applyProtection="1">
      <alignment horizontal="center" vertical="center" wrapText="1"/>
      <protection locked="0"/>
    </xf>
    <xf numFmtId="0" fontId="14" fillId="0" borderId="27" xfId="0" applyFont="1" applyBorder="1" applyAlignment="1" applyProtection="1">
      <alignment horizontal="center" vertical="center" wrapText="1"/>
      <protection locked="0"/>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20" fillId="4" borderId="1" xfId="0" applyFont="1" applyFill="1" applyBorder="1" applyAlignment="1" applyProtection="1">
      <alignment horizontal="center" vertical="center"/>
      <protection locked="0"/>
    </xf>
    <xf numFmtId="0" fontId="10" fillId="5" borderId="7"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lignment horizontal="center" vertical="center" textRotation="90"/>
    </xf>
    <xf numFmtId="0" fontId="14" fillId="8" borderId="2" xfId="0" applyFont="1" applyFill="1" applyBorder="1" applyAlignment="1">
      <alignment horizontal="center" vertical="center" textRotation="90"/>
    </xf>
    <xf numFmtId="0" fontId="14" fillId="8" borderId="4" xfId="0" applyFont="1" applyFill="1" applyBorder="1" applyAlignment="1">
      <alignment horizontal="center" vertical="center" textRotation="90"/>
    </xf>
    <xf numFmtId="0" fontId="12" fillId="0" borderId="1" xfId="0" applyFont="1" applyBorder="1" applyAlignment="1">
      <alignment horizontal="center" vertical="center" wrapText="1"/>
    </xf>
    <xf numFmtId="0" fontId="16" fillId="7" borderId="1" xfId="0" applyFont="1" applyFill="1" applyBorder="1" applyAlignment="1">
      <alignment horizontal="center" vertical="center" wrapText="1"/>
    </xf>
    <xf numFmtId="0" fontId="11" fillId="0" borderId="1" xfId="0" applyFont="1" applyBorder="1" applyAlignment="1">
      <alignment horizontal="center" vertical="center" wrapText="1"/>
    </xf>
    <xf numFmtId="165" fontId="12" fillId="0" borderId="19" xfId="0" applyNumberFormat="1" applyFont="1" applyBorder="1" applyAlignment="1">
      <alignment horizontal="center" vertical="center" wrapText="1"/>
    </xf>
    <xf numFmtId="165" fontId="12" fillId="0" borderId="25" xfId="0" applyNumberFormat="1" applyFont="1" applyBorder="1" applyAlignment="1">
      <alignment horizontal="center" vertical="center" wrapText="1"/>
    </xf>
    <xf numFmtId="165" fontId="12" fillId="0" borderId="27" xfId="0" applyNumberFormat="1" applyFont="1" applyBorder="1" applyAlignment="1">
      <alignment horizontal="center" vertical="center" wrapText="1"/>
    </xf>
    <xf numFmtId="0" fontId="16" fillId="10" borderId="6" xfId="0" applyFont="1" applyFill="1" applyBorder="1" applyAlignment="1">
      <alignment horizontal="center" vertical="center" wrapText="1"/>
    </xf>
    <xf numFmtId="0" fontId="16" fillId="10" borderId="7" xfId="0" applyFont="1" applyFill="1" applyBorder="1" applyAlignment="1">
      <alignment horizontal="center" vertical="center" wrapText="1"/>
    </xf>
    <xf numFmtId="0" fontId="16" fillId="10" borderId="24" xfId="0" applyFont="1" applyFill="1" applyBorder="1" applyAlignment="1">
      <alignment horizontal="center" vertical="center" wrapText="1"/>
    </xf>
    <xf numFmtId="0" fontId="14" fillId="14" borderId="6" xfId="0" applyFont="1" applyFill="1" applyBorder="1" applyAlignment="1" applyProtection="1">
      <alignment horizontal="center" vertical="center" wrapText="1"/>
      <protection locked="0"/>
    </xf>
    <xf numFmtId="0" fontId="14" fillId="14" borderId="7" xfId="0" applyFont="1" applyFill="1" applyBorder="1" applyAlignment="1" applyProtection="1">
      <alignment horizontal="center" vertical="center" wrapText="1"/>
      <protection locked="0"/>
    </xf>
    <xf numFmtId="0" fontId="14" fillId="14" borderId="57" xfId="0" applyFont="1" applyFill="1" applyBorder="1" applyAlignment="1" applyProtection="1">
      <alignment horizontal="center" vertical="center" wrapText="1"/>
      <protection locked="0"/>
    </xf>
    <xf numFmtId="0" fontId="14" fillId="14" borderId="63" xfId="0" applyFont="1" applyFill="1" applyBorder="1" applyAlignment="1" applyProtection="1">
      <alignment horizontal="center" vertical="center"/>
      <protection locked="0"/>
    </xf>
    <xf numFmtId="0" fontId="14" fillId="14" borderId="57" xfId="0" applyFont="1" applyFill="1" applyBorder="1" applyAlignment="1" applyProtection="1">
      <alignment horizontal="center" vertical="center"/>
      <protection locked="0"/>
    </xf>
    <xf numFmtId="0" fontId="20" fillId="13" borderId="63" xfId="0" applyFont="1" applyFill="1" applyBorder="1" applyAlignment="1" applyProtection="1">
      <alignment horizontal="center" vertical="center"/>
      <protection locked="0"/>
    </xf>
    <xf numFmtId="0" fontId="20" fillId="13" borderId="7" xfId="0" applyFont="1" applyFill="1" applyBorder="1" applyAlignment="1" applyProtection="1">
      <alignment horizontal="center" vertical="center"/>
      <protection locked="0"/>
    </xf>
    <xf numFmtId="0" fontId="20" fillId="13" borderId="57" xfId="0" applyFont="1" applyFill="1" applyBorder="1" applyAlignment="1" applyProtection="1">
      <alignment horizontal="center" vertical="center"/>
      <protection locked="0"/>
    </xf>
    <xf numFmtId="0" fontId="14" fillId="8" borderId="62" xfId="0" applyFont="1" applyFill="1" applyBorder="1" applyAlignment="1" applyProtection="1">
      <alignment horizontal="center" vertical="center" textRotation="90"/>
      <protection locked="0"/>
    </xf>
    <xf numFmtId="0" fontId="14" fillId="8" borderId="3" xfId="0" applyFont="1" applyFill="1" applyBorder="1" applyAlignment="1" applyProtection="1">
      <alignment horizontal="center" vertical="center" textRotation="90"/>
      <protection locked="0"/>
    </xf>
    <xf numFmtId="0" fontId="14" fillId="8" borderId="4" xfId="0" applyFont="1" applyFill="1" applyBorder="1" applyAlignment="1" applyProtection="1">
      <alignment horizontal="center" vertical="center" textRotation="90"/>
      <protection locked="0"/>
    </xf>
    <xf numFmtId="0" fontId="10" fillId="8" borderId="6" xfId="0" applyFont="1" applyFill="1" applyBorder="1" applyAlignment="1" applyProtection="1">
      <alignment horizontal="center" vertical="center"/>
      <protection locked="0"/>
    </xf>
    <xf numFmtId="0" fontId="10" fillId="8" borderId="57" xfId="0" applyFont="1" applyFill="1" applyBorder="1" applyAlignment="1" applyProtection="1">
      <alignment horizontal="center" vertical="center"/>
      <protection locked="0"/>
    </xf>
    <xf numFmtId="0" fontId="11" fillId="0" borderId="58" xfId="0" applyFont="1" applyBorder="1" applyAlignment="1" applyProtection="1">
      <alignment horizontal="center" vertical="center" wrapText="1"/>
      <protection locked="0"/>
    </xf>
    <xf numFmtId="0" fontId="14" fillId="0" borderId="58" xfId="0" applyFont="1" applyBorder="1" applyAlignment="1" applyProtection="1">
      <alignment horizontal="center" vertical="center" wrapText="1"/>
      <protection locked="0"/>
    </xf>
    <xf numFmtId="0" fontId="14" fillId="0" borderId="59" xfId="0" applyFont="1" applyBorder="1" applyAlignment="1" applyProtection="1">
      <alignment horizontal="center" vertical="center" wrapText="1"/>
      <protection locked="0"/>
    </xf>
    <xf numFmtId="0" fontId="14" fillId="0" borderId="60" xfId="0" applyFont="1" applyBorder="1" applyAlignment="1" applyProtection="1">
      <alignment horizontal="center" vertical="center" wrapText="1"/>
      <protection locked="0"/>
    </xf>
    <xf numFmtId="0" fontId="14" fillId="0" borderId="61" xfId="0" applyFont="1" applyBorder="1" applyAlignment="1" applyProtection="1">
      <alignment horizontal="center" vertical="center" wrapText="1"/>
      <protection locked="0"/>
    </xf>
    <xf numFmtId="0" fontId="14" fillId="8" borderId="2" xfId="0" applyFont="1" applyFill="1" applyBorder="1" applyAlignment="1" applyProtection="1">
      <alignment horizontal="center" vertical="center" textRotation="90"/>
      <protection locked="0"/>
    </xf>
    <xf numFmtId="0" fontId="14" fillId="8" borderId="58" xfId="0" applyFont="1" applyFill="1" applyBorder="1" applyAlignment="1" applyProtection="1">
      <alignment horizontal="center" vertical="center" textRotation="90"/>
      <protection locked="0"/>
    </xf>
    <xf numFmtId="0" fontId="12" fillId="0" borderId="0" xfId="0" applyFont="1" applyAlignment="1">
      <alignment horizontal="center" vertical="center" wrapText="1"/>
    </xf>
    <xf numFmtId="0" fontId="14" fillId="0" borderId="0" xfId="0" applyFont="1" applyAlignment="1">
      <alignment horizontal="center" vertical="center"/>
    </xf>
    <xf numFmtId="0" fontId="14" fillId="0" borderId="18" xfId="8" applyFont="1" applyBorder="1" applyAlignment="1">
      <alignment horizontal="center" vertical="center"/>
    </xf>
    <xf numFmtId="0" fontId="14" fillId="0" borderId="4" xfId="8" applyFont="1" applyBorder="1" applyAlignment="1">
      <alignment horizontal="center" vertical="center"/>
    </xf>
    <xf numFmtId="0" fontId="14" fillId="0" borderId="30" xfId="8" applyFont="1" applyBorder="1" applyAlignment="1">
      <alignment horizontal="center" vertical="center"/>
    </xf>
    <xf numFmtId="0" fontId="14" fillId="0" borderId="27" xfId="8" applyFont="1" applyBorder="1" applyAlignment="1">
      <alignment horizontal="center" vertical="center"/>
    </xf>
    <xf numFmtId="0" fontId="14" fillId="0" borderId="9" xfId="8" applyFont="1" applyBorder="1" applyAlignment="1">
      <alignment horizontal="center" vertical="center"/>
    </xf>
    <xf numFmtId="0" fontId="14" fillId="0" borderId="28" xfId="8" applyFont="1" applyBorder="1" applyAlignment="1">
      <alignment horizontal="center" vertical="center"/>
    </xf>
    <xf numFmtId="0" fontId="14" fillId="0" borderId="16" xfId="8" applyFont="1" applyBorder="1" applyAlignment="1">
      <alignment horizontal="center" vertical="center"/>
    </xf>
    <xf numFmtId="0" fontId="14" fillId="0" borderId="32" xfId="8" applyFont="1" applyBorder="1" applyAlignment="1">
      <alignment horizontal="center" vertical="center"/>
    </xf>
    <xf numFmtId="0" fontId="14" fillId="0" borderId="10" xfId="8" applyFont="1" applyBorder="1" applyAlignment="1">
      <alignment horizontal="center" vertical="center"/>
    </xf>
    <xf numFmtId="0" fontId="14" fillId="0" borderId="22" xfId="8" applyFont="1" applyBorder="1" applyAlignment="1">
      <alignment horizontal="center" vertical="center"/>
    </xf>
    <xf numFmtId="0" fontId="14" fillId="0" borderId="14" xfId="8" applyFont="1" applyBorder="1" applyAlignment="1">
      <alignment horizontal="center" vertical="center"/>
    </xf>
    <xf numFmtId="0" fontId="14" fillId="0" borderId="56" xfId="8" applyFont="1" applyBorder="1" applyAlignment="1">
      <alignment horizontal="center" vertical="center"/>
    </xf>
    <xf numFmtId="0" fontId="28" fillId="0" borderId="0" xfId="8" applyFont="1" applyAlignment="1">
      <alignment horizontal="center" vertical="center"/>
    </xf>
    <xf numFmtId="14" fontId="20" fillId="0" borderId="0" xfId="9" applyNumberFormat="1" applyFont="1" applyAlignment="1" applyProtection="1">
      <alignment horizontal="center" vertical="center"/>
      <protection hidden="1"/>
    </xf>
    <xf numFmtId="0" fontId="14" fillId="0" borderId="0" xfId="9" applyFont="1" applyAlignment="1" applyProtection="1">
      <alignment horizontal="center" vertical="center"/>
      <protection hidden="1"/>
    </xf>
    <xf numFmtId="14" fontId="14" fillId="0" borderId="0" xfId="9" applyNumberFormat="1" applyFont="1" applyAlignment="1" applyProtection="1">
      <alignment horizontal="center" vertical="center"/>
      <protection hidden="1"/>
    </xf>
    <xf numFmtId="0" fontId="14" fillId="0" borderId="0" xfId="9" applyFont="1" applyAlignment="1" applyProtection="1">
      <alignment horizontal="center" vertical="center" wrapText="1"/>
      <protection hidden="1"/>
    </xf>
    <xf numFmtId="0" fontId="5" fillId="0" borderId="12" xfId="10" applyFont="1" applyBorder="1" applyAlignment="1">
      <alignment horizontal="center" vertical="center"/>
    </xf>
    <xf numFmtId="0" fontId="5" fillId="0" borderId="13" xfId="10" applyFont="1" applyBorder="1" applyAlignment="1">
      <alignment horizontal="center" vertical="center"/>
    </xf>
    <xf numFmtId="0" fontId="5" fillId="0" borderId="11" xfId="10" applyFont="1" applyBorder="1" applyAlignment="1">
      <alignment horizontal="center" vertical="center"/>
    </xf>
    <xf numFmtId="0" fontId="28" fillId="0" borderId="0" xfId="10" applyFont="1" applyAlignment="1">
      <alignment horizontal="center" vertical="center"/>
    </xf>
    <xf numFmtId="0" fontId="5" fillId="0" borderId="0" xfId="10" applyFont="1" applyAlignment="1">
      <alignment horizontal="center" vertical="center"/>
    </xf>
    <xf numFmtId="2" fontId="3" fillId="0" borderId="6" xfId="9" applyNumberFormat="1" applyBorder="1" applyAlignment="1" applyProtection="1">
      <alignment horizontal="center" vertical="center"/>
      <protection locked="0" hidden="1"/>
    </xf>
    <xf numFmtId="2" fontId="3" fillId="0" borderId="24" xfId="9" applyNumberFormat="1" applyBorder="1" applyAlignment="1" applyProtection="1">
      <alignment horizontal="center" vertical="center"/>
      <protection locked="0" hidden="1"/>
    </xf>
    <xf numFmtId="2" fontId="3" fillId="0" borderId="7" xfId="9" applyNumberFormat="1" applyBorder="1" applyAlignment="1" applyProtection="1">
      <alignment horizontal="center" vertical="center"/>
      <protection locked="0" hidden="1"/>
    </xf>
    <xf numFmtId="0" fontId="8" fillId="0" borderId="6" xfId="9" applyFont="1" applyBorder="1" applyAlignment="1" applyProtection="1">
      <alignment horizontal="center" vertical="center"/>
      <protection hidden="1"/>
    </xf>
    <xf numFmtId="0" fontId="8" fillId="0" borderId="24" xfId="9" applyFont="1" applyBorder="1" applyAlignment="1" applyProtection="1">
      <alignment horizontal="center" vertical="center"/>
      <protection hidden="1"/>
    </xf>
    <xf numFmtId="0" fontId="8" fillId="0" borderId="6" xfId="9" applyFont="1" applyBorder="1" applyAlignment="1" applyProtection="1">
      <alignment horizontal="center" vertical="center" wrapText="1"/>
      <protection hidden="1"/>
    </xf>
    <xf numFmtId="0" fontId="8" fillId="0" borderId="24" xfId="9" applyFont="1" applyBorder="1" applyAlignment="1" applyProtection="1">
      <alignment horizontal="center" vertical="center" wrapText="1"/>
      <protection hidden="1"/>
    </xf>
    <xf numFmtId="0" fontId="8" fillId="0" borderId="7" xfId="9" applyFont="1" applyBorder="1" applyAlignment="1" applyProtection="1">
      <alignment horizontal="center" vertical="center"/>
      <protection hidden="1"/>
    </xf>
    <xf numFmtId="20" fontId="8" fillId="0" borderId="6" xfId="9" applyNumberFormat="1" applyFont="1" applyBorder="1" applyAlignment="1" applyProtection="1">
      <alignment horizontal="center" vertical="center"/>
      <protection hidden="1"/>
    </xf>
    <xf numFmtId="20" fontId="8" fillId="0" borderId="7" xfId="9" applyNumberFormat="1" applyFont="1" applyBorder="1" applyAlignment="1" applyProtection="1">
      <alignment horizontal="center" vertical="center"/>
      <protection hidden="1"/>
    </xf>
    <xf numFmtId="20" fontId="8" fillId="0" borderId="24" xfId="9" applyNumberFormat="1" applyFont="1" applyBorder="1" applyAlignment="1" applyProtection="1">
      <alignment horizontal="center" vertical="center"/>
      <protection hidden="1"/>
    </xf>
    <xf numFmtId="0" fontId="39" fillId="0" borderId="1" xfId="9" applyFont="1" applyBorder="1" applyAlignment="1" applyProtection="1">
      <alignment horizontal="center" vertical="center" textRotation="90" wrapText="1"/>
      <protection hidden="1"/>
    </xf>
    <xf numFmtId="0" fontId="38" fillId="0" borderId="1" xfId="9" applyFont="1" applyBorder="1" applyAlignment="1" applyProtection="1">
      <alignment horizontal="center" vertical="center" textRotation="90" wrapText="1"/>
      <protection hidden="1"/>
    </xf>
    <xf numFmtId="0" fontId="3" fillId="0" borderId="2" xfId="9" applyBorder="1" applyAlignment="1" applyProtection="1">
      <alignment horizontal="center" vertical="center"/>
      <protection hidden="1"/>
    </xf>
    <xf numFmtId="0" fontId="3" fillId="0" borderId="4" xfId="9" applyBorder="1" applyAlignment="1" applyProtection="1">
      <alignment horizontal="center" vertical="center"/>
      <protection hidden="1"/>
    </xf>
    <xf numFmtId="2" fontId="3" fillId="0" borderId="26" xfId="9" applyNumberFormat="1" applyBorder="1" applyAlignment="1" applyProtection="1">
      <alignment horizontal="center" vertical="center"/>
      <protection locked="0" hidden="1"/>
    </xf>
    <xf numFmtId="2" fontId="3" fillId="0" borderId="23" xfId="9" applyNumberFormat="1" applyBorder="1" applyAlignment="1" applyProtection="1">
      <alignment horizontal="center" vertical="center"/>
      <protection locked="0" hidden="1"/>
    </xf>
    <xf numFmtId="2" fontId="8" fillId="0" borderId="7" xfId="9" applyNumberFormat="1" applyFont="1" applyBorder="1" applyAlignment="1" applyProtection="1">
      <alignment horizontal="center" vertical="center" wrapText="1"/>
      <protection hidden="1"/>
    </xf>
    <xf numFmtId="2" fontId="8" fillId="0" borderId="24" xfId="9" applyNumberFormat="1" applyFont="1" applyBorder="1" applyAlignment="1" applyProtection="1">
      <alignment horizontal="center" vertical="center" wrapText="1"/>
      <protection hidden="1"/>
    </xf>
    <xf numFmtId="0" fontId="32" fillId="0" borderId="6" xfId="9" applyFont="1" applyBorder="1" applyAlignment="1" applyProtection="1">
      <alignment horizontal="center" vertical="center" wrapText="1"/>
      <protection hidden="1"/>
    </xf>
    <xf numFmtId="0" fontId="32" fillId="0" borderId="7" xfId="9" applyFont="1" applyBorder="1" applyAlignment="1" applyProtection="1">
      <alignment horizontal="center" vertical="center" wrapText="1"/>
      <protection hidden="1"/>
    </xf>
    <xf numFmtId="0" fontId="3" fillId="0" borderId="6" xfId="9" applyBorder="1" applyAlignment="1" applyProtection="1">
      <alignment horizontal="center" vertical="center"/>
      <protection hidden="1"/>
    </xf>
    <xf numFmtId="0" fontId="3" fillId="0" borderId="24" xfId="9" applyBorder="1" applyAlignment="1" applyProtection="1">
      <alignment horizontal="center" vertical="center"/>
      <protection hidden="1"/>
    </xf>
    <xf numFmtId="0" fontId="3" fillId="0" borderId="1" xfId="9" applyBorder="1" applyAlignment="1" applyProtection="1">
      <alignment horizontal="center" vertical="center"/>
      <protection hidden="1"/>
    </xf>
    <xf numFmtId="0" fontId="3" fillId="0" borderId="7" xfId="9" applyBorder="1" applyAlignment="1" applyProtection="1">
      <alignment horizontal="center" vertical="center"/>
      <protection hidden="1"/>
    </xf>
    <xf numFmtId="2" fontId="3" fillId="0" borderId="1" xfId="9" applyNumberFormat="1" applyBorder="1" applyAlignment="1" applyProtection="1">
      <alignment horizontal="center" vertical="center"/>
      <protection hidden="1"/>
    </xf>
    <xf numFmtId="0" fontId="3" fillId="0" borderId="6" xfId="9" applyBorder="1" applyAlignment="1" applyProtection="1">
      <alignment horizontal="center" vertical="center"/>
      <protection locked="0" hidden="1"/>
    </xf>
    <xf numFmtId="0" fontId="3" fillId="0" borderId="24" xfId="9" applyBorder="1" applyAlignment="1" applyProtection="1">
      <alignment horizontal="center" vertical="center"/>
      <protection locked="0" hidden="1"/>
    </xf>
    <xf numFmtId="0" fontId="3" fillId="0" borderId="6" xfId="9" applyBorder="1" applyAlignment="1" applyProtection="1">
      <alignment horizontal="center" vertical="center" wrapText="1"/>
      <protection hidden="1"/>
    </xf>
    <xf numFmtId="0" fontId="3" fillId="0" borderId="24" xfId="9" applyBorder="1" applyAlignment="1" applyProtection="1">
      <alignment horizontal="center" vertical="center" wrapText="1"/>
      <protection hidden="1"/>
    </xf>
    <xf numFmtId="2" fontId="3" fillId="0" borderId="1" xfId="9" applyNumberFormat="1" applyBorder="1" applyAlignment="1" applyProtection="1">
      <alignment horizontal="center" vertical="center"/>
      <protection locked="0" hidden="1"/>
    </xf>
    <xf numFmtId="2" fontId="32" fillId="0" borderId="7" xfId="9" applyNumberFormat="1" applyFont="1" applyBorder="1" applyAlignment="1" applyProtection="1">
      <alignment horizontal="center" vertical="center"/>
      <protection hidden="1"/>
    </xf>
    <xf numFmtId="2" fontId="32" fillId="0" borderId="24" xfId="9" applyNumberFormat="1"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57" xfId="0" applyFont="1" applyBorder="1" applyAlignment="1" applyProtection="1">
      <alignment horizontal="center" vertical="center"/>
      <protection hidden="1"/>
    </xf>
    <xf numFmtId="0" fontId="38" fillId="0" borderId="26" xfId="9" applyFont="1" applyBorder="1" applyAlignment="1" applyProtection="1">
      <alignment horizontal="center" vertical="center" wrapText="1"/>
      <protection hidden="1"/>
    </xf>
    <xf numFmtId="0" fontId="38" fillId="0" borderId="17" xfId="9" applyFont="1" applyBorder="1" applyAlignment="1" applyProtection="1">
      <alignment horizontal="center" vertical="center" wrapText="1"/>
      <protection hidden="1"/>
    </xf>
    <xf numFmtId="0" fontId="38" fillId="0" borderId="19" xfId="9" applyFont="1" applyBorder="1" applyAlignment="1" applyProtection="1">
      <alignment horizontal="center" vertical="center" wrapText="1"/>
      <protection hidden="1"/>
    </xf>
    <xf numFmtId="0" fontId="38" fillId="0" borderId="27" xfId="9" applyFont="1" applyBorder="1" applyAlignment="1" applyProtection="1">
      <alignment horizontal="center" vertical="center" wrapText="1"/>
      <protection hidden="1"/>
    </xf>
    <xf numFmtId="0" fontId="3" fillId="0" borderId="1" xfId="9" applyBorder="1" applyAlignment="1" applyProtection="1">
      <alignment horizontal="center" vertical="center" textRotation="90" wrapText="1"/>
      <protection hidden="1"/>
    </xf>
    <xf numFmtId="0" fontId="8" fillId="0" borderId="7" xfId="9" applyFont="1" applyBorder="1" applyAlignment="1" applyProtection="1">
      <alignment horizontal="center" vertical="center" wrapText="1"/>
      <protection hidden="1"/>
    </xf>
    <xf numFmtId="0" fontId="3" fillId="0" borderId="7" xfId="9" applyBorder="1" applyAlignment="1" applyProtection="1">
      <alignment horizontal="center" vertical="center" wrapText="1"/>
      <protection hidden="1"/>
    </xf>
    <xf numFmtId="0" fontId="3" fillId="0" borderId="2" xfId="9" applyBorder="1" applyAlignment="1" applyProtection="1">
      <alignment horizontal="center" vertical="center" textRotation="90" wrapText="1"/>
      <protection hidden="1"/>
    </xf>
    <xf numFmtId="0" fontId="3" fillId="0" borderId="4" xfId="9" applyBorder="1" applyAlignment="1" applyProtection="1">
      <alignment horizontal="center" vertical="center" textRotation="90" wrapText="1"/>
      <protection hidden="1"/>
    </xf>
    <xf numFmtId="0" fontId="8" fillId="0" borderId="1" xfId="9" applyFont="1" applyBorder="1" applyAlignment="1" applyProtection="1">
      <alignment horizontal="center" vertical="center"/>
      <protection hidden="1"/>
    </xf>
    <xf numFmtId="14" fontId="8" fillId="0" borderId="6" xfId="9" applyNumberFormat="1" applyFont="1" applyBorder="1" applyAlignment="1" applyProtection="1">
      <alignment horizontal="center" vertical="center"/>
      <protection hidden="1"/>
    </xf>
    <xf numFmtId="14" fontId="8" fillId="0" borderId="7" xfId="9" applyNumberFormat="1" applyFont="1" applyBorder="1" applyAlignment="1" applyProtection="1">
      <alignment horizontal="center" vertical="center"/>
      <protection hidden="1"/>
    </xf>
    <xf numFmtId="14" fontId="8" fillId="0" borderId="24" xfId="9" applyNumberFormat="1" applyFont="1" applyBorder="1" applyAlignment="1" applyProtection="1">
      <alignment horizontal="center" vertical="center"/>
      <protection hidden="1"/>
    </xf>
    <xf numFmtId="2" fontId="3" fillId="0" borderId="17" xfId="9" applyNumberFormat="1" applyBorder="1" applyAlignment="1" applyProtection="1">
      <alignment horizontal="center" vertical="center"/>
      <protection locked="0" hidden="1"/>
    </xf>
    <xf numFmtId="0" fontId="14" fillId="0" borderId="6" xfId="9" applyFont="1" applyBorder="1" applyAlignment="1" applyProtection="1">
      <alignment horizontal="center" vertical="center"/>
      <protection hidden="1"/>
    </xf>
    <xf numFmtId="0" fontId="14" fillId="0" borderId="7" xfId="9" applyFont="1" applyBorder="1" applyAlignment="1" applyProtection="1">
      <alignment horizontal="center" vertical="center"/>
      <protection hidden="1"/>
    </xf>
    <xf numFmtId="2" fontId="3" fillId="9" borderId="26" xfId="9" applyNumberFormat="1" applyFill="1" applyBorder="1" applyAlignment="1" applyProtection="1">
      <alignment horizontal="center" vertical="center"/>
      <protection locked="0" hidden="1"/>
    </xf>
    <xf numFmtId="2" fontId="3" fillId="9" borderId="23" xfId="9" applyNumberFormat="1" applyFill="1" applyBorder="1" applyAlignment="1" applyProtection="1">
      <alignment horizontal="center" vertical="center"/>
      <protection locked="0" hidden="1"/>
    </xf>
    <xf numFmtId="0" fontId="3" fillId="0" borderId="0" xfId="9" applyAlignment="1" applyProtection="1">
      <alignment horizontal="center" vertical="center"/>
      <protection hidden="1"/>
    </xf>
    <xf numFmtId="0" fontId="3" fillId="0" borderId="0" xfId="9" applyAlignment="1" applyProtection="1">
      <alignment horizontal="center" vertical="center"/>
      <protection locked="0" hidden="1"/>
    </xf>
    <xf numFmtId="2" fontId="3" fillId="0" borderId="0" xfId="9" applyNumberFormat="1" applyAlignment="1" applyProtection="1">
      <alignment horizontal="center" vertical="center"/>
      <protection hidden="1"/>
    </xf>
    <xf numFmtId="2" fontId="3" fillId="9" borderId="6" xfId="9" applyNumberFormat="1" applyFill="1" applyBorder="1" applyAlignment="1" applyProtection="1">
      <alignment horizontal="center" vertical="center"/>
      <protection locked="0" hidden="1"/>
    </xf>
    <xf numFmtId="2" fontId="3" fillId="9" borderId="24" xfId="9" applyNumberFormat="1" applyFill="1" applyBorder="1" applyAlignment="1" applyProtection="1">
      <alignment horizontal="center" vertical="center"/>
      <protection locked="0" hidden="1"/>
    </xf>
    <xf numFmtId="2" fontId="3" fillId="9" borderId="7" xfId="9" applyNumberFormat="1" applyFill="1" applyBorder="1" applyAlignment="1" applyProtection="1">
      <alignment horizontal="center" vertical="center"/>
      <protection locked="0" hidden="1"/>
    </xf>
    <xf numFmtId="2" fontId="3" fillId="9" borderId="1" xfId="9" applyNumberFormat="1" applyFill="1" applyBorder="1" applyAlignment="1" applyProtection="1">
      <alignment horizontal="center" vertical="center"/>
      <protection locked="0" hidden="1"/>
    </xf>
    <xf numFmtId="2" fontId="3" fillId="9" borderId="17" xfId="9" applyNumberFormat="1" applyFill="1" applyBorder="1" applyAlignment="1" applyProtection="1">
      <alignment horizontal="center" vertical="center"/>
      <protection locked="0" hidden="1"/>
    </xf>
    <xf numFmtId="2" fontId="3" fillId="0" borderId="6" xfId="9" applyNumberFormat="1" applyBorder="1" applyAlignment="1" applyProtection="1">
      <alignment horizontal="center" vertical="center"/>
      <protection hidden="1"/>
    </xf>
    <xf numFmtId="2" fontId="3" fillId="0" borderId="24" xfId="9" applyNumberFormat="1" applyBorder="1" applyAlignment="1" applyProtection="1">
      <alignment horizontal="center" vertical="center"/>
      <protection hidden="1"/>
    </xf>
    <xf numFmtId="0" fontId="3" fillId="9" borderId="6" xfId="9" applyFill="1" applyBorder="1" applyAlignment="1" applyProtection="1">
      <alignment horizontal="center" vertical="center"/>
      <protection hidden="1"/>
    </xf>
    <xf numFmtId="0" fontId="3" fillId="9" borderId="24" xfId="9" applyFill="1" applyBorder="1" applyAlignment="1" applyProtection="1">
      <alignment horizontal="center" vertical="center"/>
      <protection hidden="1"/>
    </xf>
    <xf numFmtId="2" fontId="3" fillId="0" borderId="26" xfId="9" applyNumberFormat="1" applyBorder="1" applyAlignment="1" applyProtection="1">
      <alignment horizontal="center" vertical="center"/>
      <protection hidden="1"/>
    </xf>
    <xf numFmtId="2" fontId="3" fillId="0" borderId="17" xfId="9" applyNumberFormat="1" applyBorder="1" applyAlignment="1" applyProtection="1">
      <alignment horizontal="center" vertical="center"/>
      <protection hidden="1"/>
    </xf>
    <xf numFmtId="0" fontId="3" fillId="0" borderId="1" xfId="9" applyBorder="1" applyAlignment="1" applyProtection="1">
      <alignment horizontal="center" vertical="center" wrapText="1"/>
      <protection hidden="1"/>
    </xf>
    <xf numFmtId="0" fontId="3" fillId="9" borderId="6" xfId="9" applyFill="1" applyBorder="1" applyAlignment="1" applyProtection="1">
      <alignment horizontal="center" vertical="center" wrapText="1"/>
      <protection hidden="1"/>
    </xf>
    <xf numFmtId="0" fontId="3" fillId="9" borderId="24" xfId="9" applyFill="1" applyBorder="1" applyAlignment="1" applyProtection="1">
      <alignment horizontal="center" vertical="center" wrapText="1"/>
      <protection hidden="1"/>
    </xf>
    <xf numFmtId="0" fontId="39" fillId="0" borderId="26" xfId="9" applyFont="1" applyBorder="1" applyAlignment="1" applyProtection="1">
      <alignment horizontal="center" vertical="center" textRotation="90" wrapText="1"/>
      <protection hidden="1"/>
    </xf>
    <xf numFmtId="0" fontId="39" fillId="0" borderId="17" xfId="9" applyFont="1" applyBorder="1" applyAlignment="1" applyProtection="1">
      <alignment horizontal="center" vertical="center" textRotation="90" wrapText="1"/>
      <protection hidden="1"/>
    </xf>
    <xf numFmtId="0" fontId="39" fillId="0" borderId="19" xfId="9" applyFont="1" applyBorder="1" applyAlignment="1" applyProtection="1">
      <alignment horizontal="center" vertical="center" textRotation="90" wrapText="1"/>
      <protection hidden="1"/>
    </xf>
    <xf numFmtId="0" fontId="39" fillId="0" borderId="27" xfId="9" applyFont="1" applyBorder="1" applyAlignment="1" applyProtection="1">
      <alignment horizontal="center" vertical="center" textRotation="90" wrapText="1"/>
      <protection hidden="1"/>
    </xf>
    <xf numFmtId="2" fontId="3" fillId="9" borderId="1" xfId="9" applyNumberFormat="1" applyFill="1" applyBorder="1" applyAlignment="1" applyProtection="1">
      <alignment horizontal="center" vertical="center"/>
      <protection hidden="1"/>
    </xf>
    <xf numFmtId="0" fontId="3" fillId="9" borderId="7" xfId="9" applyFill="1" applyBorder="1" applyAlignment="1" applyProtection="1">
      <alignment horizontal="center" vertical="center"/>
      <protection hidden="1"/>
    </xf>
    <xf numFmtId="0" fontId="3" fillId="9" borderId="1" xfId="9" applyFill="1" applyBorder="1" applyAlignment="1" applyProtection="1">
      <alignment horizontal="center" vertical="center"/>
      <protection hidden="1"/>
    </xf>
    <xf numFmtId="2" fontId="3" fillId="9" borderId="6" xfId="9" applyNumberFormat="1" applyFill="1" applyBorder="1" applyAlignment="1" applyProtection="1">
      <alignment horizontal="center" vertical="center"/>
      <protection hidden="1"/>
    </xf>
    <xf numFmtId="2" fontId="3" fillId="9" borderId="24" xfId="9" applyNumberFormat="1" applyFill="1" applyBorder="1" applyAlignment="1" applyProtection="1">
      <alignment horizontal="center" vertical="center"/>
      <protection hidden="1"/>
    </xf>
    <xf numFmtId="2" fontId="3" fillId="9" borderId="26" xfId="9" applyNumberFormat="1" applyFill="1" applyBorder="1" applyAlignment="1" applyProtection="1">
      <alignment horizontal="center" vertical="center"/>
      <protection hidden="1"/>
    </xf>
    <xf numFmtId="2" fontId="3" fillId="9" borderId="17" xfId="9" applyNumberFormat="1" applyFill="1" applyBorder="1" applyAlignment="1" applyProtection="1">
      <alignment horizontal="center" vertical="center"/>
      <protection hidden="1"/>
    </xf>
    <xf numFmtId="2" fontId="8" fillId="0" borderId="7" xfId="9" applyNumberFormat="1" applyFont="1" applyBorder="1" applyAlignment="1" applyProtection="1">
      <alignment horizontal="center" vertical="center"/>
      <protection hidden="1"/>
    </xf>
    <xf numFmtId="2" fontId="8" fillId="0" borderId="24" xfId="9" applyNumberFormat="1" applyFont="1" applyBorder="1" applyAlignment="1" applyProtection="1">
      <alignment horizontal="center" vertical="center"/>
      <protection hidden="1"/>
    </xf>
    <xf numFmtId="0" fontId="32" fillId="0" borderId="6" xfId="9" applyFont="1" applyBorder="1" applyAlignment="1" applyProtection="1">
      <alignment horizontal="center" vertical="center"/>
      <protection hidden="1"/>
    </xf>
    <xf numFmtId="0" fontId="32" fillId="0" borderId="7" xfId="9" applyFont="1" applyBorder="1" applyAlignment="1" applyProtection="1">
      <alignment horizontal="center" vertical="center"/>
      <protection hidden="1"/>
    </xf>
    <xf numFmtId="2" fontId="3" fillId="0" borderId="1" xfId="9" applyNumberFormat="1" applyBorder="1" applyAlignment="1" applyProtection="1">
      <alignment horizontal="right" vertical="center"/>
      <protection hidden="1"/>
    </xf>
    <xf numFmtId="0" fontId="8" fillId="0" borderId="26" xfId="9" applyFont="1" applyBorder="1" applyAlignment="1" applyProtection="1">
      <alignment horizontal="center" vertical="center" wrapText="1"/>
      <protection hidden="1"/>
    </xf>
    <xf numFmtId="0" fontId="8" fillId="0" borderId="23" xfId="9" applyFont="1" applyBorder="1" applyAlignment="1" applyProtection="1">
      <alignment horizontal="center" vertical="center" wrapText="1"/>
      <protection hidden="1"/>
    </xf>
    <xf numFmtId="0" fontId="8" fillId="0" borderId="42" xfId="0" applyFont="1" applyBorder="1" applyAlignment="1">
      <alignment horizontal="center"/>
    </xf>
    <xf numFmtId="0" fontId="8" fillId="0" borderId="7" xfId="0" applyFont="1" applyBorder="1" applyAlignment="1">
      <alignment horizontal="center"/>
    </xf>
    <xf numFmtId="0" fontId="8" fillId="0" borderId="46" xfId="0" applyFont="1" applyBorder="1" applyAlignment="1">
      <alignment horizontal="center"/>
    </xf>
    <xf numFmtId="0" fontId="8" fillId="0" borderId="48" xfId="0" applyFont="1" applyBorder="1" applyAlignment="1">
      <alignment horizontal="center"/>
    </xf>
    <xf numFmtId="0" fontId="8" fillId="0" borderId="25" xfId="0" applyFont="1" applyBorder="1" applyAlignment="1">
      <alignment horizontal="center"/>
    </xf>
    <xf numFmtId="0" fontId="8" fillId="0" borderId="49" xfId="0" applyFont="1" applyBorder="1" applyAlignment="1">
      <alignment horizontal="center"/>
    </xf>
    <xf numFmtId="0" fontId="5" fillId="6" borderId="39" xfId="0" applyFont="1" applyFill="1" applyBorder="1" applyAlignment="1">
      <alignment horizontal="center"/>
    </xf>
    <xf numFmtId="0" fontId="5" fillId="6" borderId="37" xfId="0" applyFont="1" applyFill="1" applyBorder="1" applyAlignment="1">
      <alignment horizontal="center"/>
    </xf>
    <xf numFmtId="0" fontId="5" fillId="6" borderId="44" xfId="0" applyFont="1" applyFill="1" applyBorder="1" applyAlignment="1">
      <alignment horizontal="center"/>
    </xf>
    <xf numFmtId="0" fontId="8" fillId="0" borderId="43" xfId="0" applyFont="1" applyBorder="1" applyAlignment="1">
      <alignment horizontal="center"/>
    </xf>
    <xf numFmtId="0" fontId="8" fillId="0" borderId="38" xfId="0" applyFont="1" applyBorder="1" applyAlignment="1">
      <alignment horizontal="center"/>
    </xf>
    <xf numFmtId="0" fontId="8" fillId="0" borderId="47" xfId="0" applyFont="1" applyBorder="1" applyAlignment="1">
      <alignment horizontal="center"/>
    </xf>
    <xf numFmtId="0" fontId="8" fillId="0" borderId="42" xfId="0" applyFont="1" applyBorder="1" applyAlignment="1">
      <alignment horizontal="center" vertical="top"/>
    </xf>
    <xf numFmtId="0" fontId="8" fillId="0" borderId="7" xfId="0" applyFont="1" applyBorder="1" applyAlignment="1">
      <alignment horizontal="center" vertical="top"/>
    </xf>
    <xf numFmtId="0" fontId="8" fillId="0" borderId="46" xfId="0" applyFont="1" applyBorder="1" applyAlignment="1">
      <alignment horizontal="center" vertical="top"/>
    </xf>
    <xf numFmtId="0" fontId="5" fillId="10" borderId="39" xfId="0" applyFont="1" applyFill="1" applyBorder="1" applyAlignment="1">
      <alignment horizontal="center"/>
    </xf>
    <xf numFmtId="0" fontId="5" fillId="10" borderId="37" xfId="0" applyFont="1" applyFill="1" applyBorder="1" applyAlignment="1">
      <alignment horizontal="center"/>
    </xf>
    <xf numFmtId="0" fontId="5" fillId="10" borderId="44" xfId="0" applyFont="1" applyFill="1" applyBorder="1" applyAlignment="1">
      <alignment horizontal="center"/>
    </xf>
    <xf numFmtId="0" fontId="5" fillId="6" borderId="31" xfId="0" applyFont="1" applyFill="1" applyBorder="1" applyAlignment="1">
      <alignment horizontal="center"/>
    </xf>
    <xf numFmtId="0" fontId="5" fillId="6" borderId="13" xfId="0" applyFont="1" applyFill="1" applyBorder="1" applyAlignment="1">
      <alignment horizontal="center"/>
    </xf>
    <xf numFmtId="0" fontId="5" fillId="6" borderId="11" xfId="0" applyFont="1" applyFill="1" applyBorder="1" applyAlignment="1">
      <alignment horizontal="center"/>
    </xf>
    <xf numFmtId="0" fontId="8" fillId="0" borderId="18" xfId="0" applyFont="1" applyBorder="1" applyAlignment="1">
      <alignment horizontal="center"/>
    </xf>
    <xf numFmtId="0" fontId="8" fillId="0" borderId="4" xfId="0" applyFont="1" applyBorder="1" applyAlignment="1">
      <alignment horizontal="center"/>
    </xf>
    <xf numFmtId="0" fontId="8" fillId="0" borderId="30" xfId="0" applyFont="1" applyBorder="1" applyAlignment="1">
      <alignment horizontal="center"/>
    </xf>
    <xf numFmtId="0" fontId="8" fillId="0" borderId="8" xfId="0" applyFont="1" applyBorder="1" applyAlignment="1">
      <alignment horizontal="center"/>
    </xf>
    <xf numFmtId="0" fontId="8" fillId="0" borderId="1" xfId="0" applyFont="1" applyBorder="1" applyAlignment="1">
      <alignment horizontal="center"/>
    </xf>
    <xf numFmtId="0" fontId="8" fillId="0" borderId="15" xfId="0" applyFont="1" applyBorder="1" applyAlignment="1">
      <alignment horizontal="center"/>
    </xf>
    <xf numFmtId="0" fontId="8" fillId="0" borderId="40" xfId="0" applyFont="1" applyBorder="1" applyAlignment="1">
      <alignment horizontal="center"/>
    </xf>
    <xf numFmtId="0" fontId="8" fillId="0" borderId="41" xfId="0" applyFont="1" applyBorder="1" applyAlignment="1">
      <alignment horizontal="center"/>
    </xf>
    <xf numFmtId="0" fontId="8" fillId="0" borderId="45" xfId="0" applyFont="1" applyBorder="1" applyAlignment="1">
      <alignment horizontal="center"/>
    </xf>
    <xf numFmtId="0" fontId="8" fillId="10" borderId="0" xfId="0" applyFont="1" applyFill="1" applyAlignment="1">
      <alignment horizontal="center" vertical="center"/>
    </xf>
    <xf numFmtId="0" fontId="8" fillId="0" borderId="19" xfId="0" applyFont="1" applyBorder="1" applyAlignment="1">
      <alignment horizontal="center" vertical="center"/>
    </xf>
    <xf numFmtId="0" fontId="8" fillId="0" borderId="25" xfId="0" applyFont="1" applyBorder="1" applyAlignment="1">
      <alignment horizontal="center" vertical="center"/>
    </xf>
    <xf numFmtId="0" fontId="8" fillId="0" borderId="27" xfId="0" applyFont="1" applyBorder="1" applyAlignment="1">
      <alignment horizontal="center" vertical="center"/>
    </xf>
    <xf numFmtId="0" fontId="8" fillId="0" borderId="26" xfId="0" applyFont="1" applyBorder="1" applyAlignment="1">
      <alignment horizontal="center" vertical="center"/>
    </xf>
    <xf numFmtId="0" fontId="8" fillId="0" borderId="23" xfId="0" applyFont="1" applyBorder="1" applyAlignment="1">
      <alignment horizontal="center" vertical="center"/>
    </xf>
    <xf numFmtId="0" fontId="8" fillId="0" borderId="21" xfId="0" applyFont="1" applyBorder="1" applyAlignment="1">
      <alignment horizontal="center" vertical="center"/>
    </xf>
    <xf numFmtId="0" fontId="8" fillId="0" borderId="0" xfId="0" applyFont="1" applyAlignment="1">
      <alignment horizontal="center" vertical="center"/>
    </xf>
    <xf numFmtId="0" fontId="8" fillId="6" borderId="0" xfId="0" applyFont="1" applyFill="1" applyAlignment="1">
      <alignment horizontal="center" vertical="center"/>
    </xf>
    <xf numFmtId="0" fontId="5" fillId="12" borderId="6" xfId="0" applyFont="1" applyFill="1" applyBorder="1" applyAlignment="1">
      <alignment horizontal="center" vertical="center"/>
    </xf>
    <xf numFmtId="0" fontId="5" fillId="12" borderId="7" xfId="0" applyFont="1" applyFill="1" applyBorder="1" applyAlignment="1">
      <alignment horizontal="center" vertical="center"/>
    </xf>
    <xf numFmtId="0" fontId="5" fillId="12" borderId="24" xfId="0" applyFont="1" applyFill="1" applyBorder="1" applyAlignment="1">
      <alignment horizontal="center" vertical="center"/>
    </xf>
    <xf numFmtId="0" fontId="8" fillId="0" borderId="8" xfId="0" applyFont="1" applyBorder="1" applyAlignment="1">
      <alignment horizontal="center" vertical="center"/>
    </xf>
    <xf numFmtId="0" fontId="8" fillId="0" borderId="1" xfId="0" applyFont="1" applyBorder="1" applyAlignment="1">
      <alignment horizontal="center" vertical="center"/>
    </xf>
    <xf numFmtId="0" fontId="8" fillId="0" borderId="15" xfId="0" applyFont="1" applyBorder="1" applyAlignment="1">
      <alignment horizontal="center" vertical="center"/>
    </xf>
    <xf numFmtId="0" fontId="8" fillId="0" borderId="9" xfId="0" applyFont="1" applyBorder="1" applyAlignment="1">
      <alignment horizontal="center" vertical="center"/>
    </xf>
    <xf numFmtId="0" fontId="8" fillId="0" borderId="28" xfId="0" applyFont="1" applyBorder="1" applyAlignment="1">
      <alignment horizontal="center" vertical="center"/>
    </xf>
    <xf numFmtId="0" fontId="8" fillId="0" borderId="16" xfId="0" applyFont="1" applyBorder="1" applyAlignment="1">
      <alignment horizontal="center" vertical="center"/>
    </xf>
    <xf numFmtId="0" fontId="8" fillId="0" borderId="18" xfId="0" applyFont="1" applyBorder="1" applyAlignment="1">
      <alignment horizontal="center" vertical="center"/>
    </xf>
    <xf numFmtId="0" fontId="8" fillId="0" borderId="4" xfId="0" applyFont="1" applyBorder="1" applyAlignment="1">
      <alignment horizontal="center" vertical="center"/>
    </xf>
    <xf numFmtId="0" fontId="8" fillId="0" borderId="30" xfId="0" applyFont="1" applyBorder="1" applyAlignment="1">
      <alignment horizontal="center" vertical="center"/>
    </xf>
    <xf numFmtId="0" fontId="8" fillId="0" borderId="9" xfId="0" applyFont="1" applyBorder="1" applyAlignment="1">
      <alignment horizontal="center"/>
    </xf>
    <xf numFmtId="0" fontId="8" fillId="0" borderId="28" xfId="0" applyFont="1" applyBorder="1" applyAlignment="1">
      <alignment horizontal="center"/>
    </xf>
    <xf numFmtId="0" fontId="8" fillId="0" borderId="16" xfId="0" applyFont="1" applyBorder="1" applyAlignment="1">
      <alignment horizontal="center"/>
    </xf>
    <xf numFmtId="0" fontId="5" fillId="10" borderId="10" xfId="0" applyFont="1" applyFill="1" applyBorder="1" applyAlignment="1">
      <alignment horizontal="center" vertical="center"/>
    </xf>
    <xf numFmtId="0" fontId="5" fillId="10" borderId="22" xfId="0" applyFont="1" applyFill="1" applyBorder="1" applyAlignment="1">
      <alignment horizontal="center" vertical="center"/>
    </xf>
    <xf numFmtId="0" fontId="5" fillId="10" borderId="14" xfId="0" applyFont="1" applyFill="1" applyBorder="1" applyAlignment="1">
      <alignment horizontal="center" vertical="center"/>
    </xf>
    <xf numFmtId="0" fontId="8" fillId="0" borderId="8" xfId="0" applyFont="1" applyBorder="1" applyAlignment="1">
      <alignment horizontal="center" vertical="top"/>
    </xf>
    <xf numFmtId="0" fontId="8" fillId="0" borderId="1" xfId="0" applyFont="1" applyBorder="1" applyAlignment="1">
      <alignment horizontal="center" vertical="top"/>
    </xf>
    <xf numFmtId="0" fontId="8" fillId="0" borderId="15" xfId="0" applyFont="1" applyBorder="1" applyAlignment="1">
      <alignment horizontal="center" vertical="top"/>
    </xf>
    <xf numFmtId="0" fontId="5" fillId="10" borderId="31"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1" xfId="0" applyFont="1" applyFill="1" applyBorder="1" applyAlignment="1">
      <alignment horizontal="center" vertical="center"/>
    </xf>
    <xf numFmtId="0" fontId="5" fillId="10" borderId="15" xfId="0" applyFont="1" applyFill="1" applyBorder="1" applyAlignment="1">
      <alignment horizontal="center" vertical="center"/>
    </xf>
    <xf numFmtId="0" fontId="8" fillId="0" borderId="1" xfId="0" applyFont="1" applyBorder="1" applyAlignment="1">
      <alignment horizontal="center" vertical="center" wrapText="1"/>
    </xf>
  </cellXfs>
  <cellStyles count="11">
    <cellStyle name="Normal" xfId="0" builtinId="0"/>
    <cellStyle name="Normal 2" xfId="1" xr:uid="{00000000-0005-0000-0000-000002000000}"/>
    <cellStyle name="Normal 2 2" xfId="4" xr:uid="{3AE8B92D-A3D2-441E-B712-DBC6F014B1BE}"/>
    <cellStyle name="Normal 3" xfId="2" xr:uid="{00000000-0005-0000-0000-000003000000}"/>
    <cellStyle name="Normal 3 2" xfId="6" xr:uid="{087CC69E-2E86-49CA-8EB0-697C0DC125FC}"/>
    <cellStyle name="Normal 4" xfId="5" xr:uid="{749CA26D-7D93-416C-9793-ED586220B948}"/>
    <cellStyle name="Normal 5" xfId="7" xr:uid="{8F708F5D-E4BA-4590-B5B3-16AD1814491F}"/>
    <cellStyle name="Normal 6" xfId="8" xr:uid="{C59AB4F9-0A6B-BD49-909F-6C4C6227CCB6}"/>
    <cellStyle name="Normal 7" xfId="10" xr:uid="{BE450BCA-A939-1748-86AF-879170B6B855}"/>
    <cellStyle name="Normal_2011 Wessex scoresheet V3  AW" xfId="3" xr:uid="{00000000-0005-0000-0000-000005000000}"/>
    <cellStyle name="Normal_NYAL OXFORD" xfId="9" xr:uid="{2D1582A3-B445-A149-9B9F-D8F07F53AF14}"/>
  </cellStyles>
  <dxfs count="1239">
    <dxf>
      <fill>
        <patternFill>
          <bgColor theme="0" tint="-0.14996795556505021"/>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border>
        <top style="dashDot">
          <color auto="1"/>
        </top>
        <vertical/>
        <horizontal/>
      </border>
    </dxf>
    <dxf>
      <fill>
        <patternFill>
          <bgColor theme="0" tint="-0.14996795556505021"/>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border>
        <top style="dashDot">
          <color auto="1"/>
        </top>
        <vertical/>
        <horizontal/>
      </border>
    </dxf>
    <dxf>
      <fill>
        <patternFill>
          <bgColor theme="0" tint="-0.14996795556505021"/>
        </patternFill>
      </fill>
    </dxf>
    <dxf>
      <font>
        <color theme="0"/>
      </font>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color theme="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fgColor auto="1"/>
          <bgColor rgb="FFFF000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rgb="FFFF000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theme="4" tint="0.79998168889431442"/>
        </patternFill>
      </fill>
    </dxf>
    <dxf>
      <font>
        <b/>
        <i val="0"/>
      </font>
      <fill>
        <patternFill>
          <bgColor theme="4" tint="0.79998168889431442"/>
        </patternFill>
      </fill>
    </dxf>
    <dxf>
      <font>
        <b/>
        <i val="0"/>
      </font>
      <fill>
        <patternFill>
          <bgColor rgb="FFFF000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strike val="0"/>
        <u val="none"/>
        <color theme="0"/>
      </font>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E01"/>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33</xdr:col>
      <xdr:colOff>0</xdr:colOff>
      <xdr:row>30</xdr:row>
      <xdr:rowOff>0</xdr:rowOff>
    </xdr:from>
    <xdr:to>
      <xdr:col>33</xdr:col>
      <xdr:colOff>0</xdr:colOff>
      <xdr:row>30</xdr:row>
      <xdr:rowOff>0</xdr:rowOff>
    </xdr:to>
    <xdr:sp macro="" textlink="">
      <xdr:nvSpPr>
        <xdr:cNvPr id="2" name="Rectangle 1">
          <a:extLst>
            <a:ext uri="{FF2B5EF4-FFF2-40B4-BE49-F238E27FC236}">
              <a16:creationId xmlns:a16="http://schemas.microsoft.com/office/drawing/2014/main" id="{C2EBD607-3581-2546-890A-6965921BBBE0}"/>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3" name="Rectangle 2">
          <a:extLst>
            <a:ext uri="{FF2B5EF4-FFF2-40B4-BE49-F238E27FC236}">
              <a16:creationId xmlns:a16="http://schemas.microsoft.com/office/drawing/2014/main" id="{75FF76E6-58C8-A144-AA0F-0D1E5282239C}"/>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4" name="Rectangle 3">
          <a:extLst>
            <a:ext uri="{FF2B5EF4-FFF2-40B4-BE49-F238E27FC236}">
              <a16:creationId xmlns:a16="http://schemas.microsoft.com/office/drawing/2014/main" id="{79501C9D-55C8-5A48-B62D-D7023666ED86}"/>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5" name="Rectangle 4">
          <a:extLst>
            <a:ext uri="{FF2B5EF4-FFF2-40B4-BE49-F238E27FC236}">
              <a16:creationId xmlns:a16="http://schemas.microsoft.com/office/drawing/2014/main" id="{855F17A3-81E9-B94C-8F2B-1AA9CC3A66EB}"/>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6" name="Rectangle 5">
          <a:extLst>
            <a:ext uri="{FF2B5EF4-FFF2-40B4-BE49-F238E27FC236}">
              <a16:creationId xmlns:a16="http://schemas.microsoft.com/office/drawing/2014/main" id="{C06B4567-42A9-D445-BB8A-F43D6B80E5C6}"/>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7" name="Rectangle 6">
          <a:extLst>
            <a:ext uri="{FF2B5EF4-FFF2-40B4-BE49-F238E27FC236}">
              <a16:creationId xmlns:a16="http://schemas.microsoft.com/office/drawing/2014/main" id="{6A3B2B59-89C2-0C4B-ADE7-028365582D5F}"/>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8" name="Rectangle 7">
          <a:extLst>
            <a:ext uri="{FF2B5EF4-FFF2-40B4-BE49-F238E27FC236}">
              <a16:creationId xmlns:a16="http://schemas.microsoft.com/office/drawing/2014/main" id="{D0AB6715-34A5-D14B-AC50-FEC57E46BB4A}"/>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9" name="Rectangle 8">
          <a:extLst>
            <a:ext uri="{FF2B5EF4-FFF2-40B4-BE49-F238E27FC236}">
              <a16:creationId xmlns:a16="http://schemas.microsoft.com/office/drawing/2014/main" id="{1BB0B8D7-6714-DA43-A90F-9B1E033546A9}"/>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0" name="Rectangle 9">
          <a:extLst>
            <a:ext uri="{FF2B5EF4-FFF2-40B4-BE49-F238E27FC236}">
              <a16:creationId xmlns:a16="http://schemas.microsoft.com/office/drawing/2014/main" id="{6626D81D-7504-704D-A881-BCDE14EF45D3}"/>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1" name="Rectangle 10">
          <a:extLst>
            <a:ext uri="{FF2B5EF4-FFF2-40B4-BE49-F238E27FC236}">
              <a16:creationId xmlns:a16="http://schemas.microsoft.com/office/drawing/2014/main" id="{F8A4FF54-5E27-BD40-969E-01A7F02CDABE}"/>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2" name="Rectangle 11">
          <a:extLst>
            <a:ext uri="{FF2B5EF4-FFF2-40B4-BE49-F238E27FC236}">
              <a16:creationId xmlns:a16="http://schemas.microsoft.com/office/drawing/2014/main" id="{911135C1-D06F-8846-AF9E-1EEA7803E7A1}"/>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3" name="Rectangle 12">
          <a:extLst>
            <a:ext uri="{FF2B5EF4-FFF2-40B4-BE49-F238E27FC236}">
              <a16:creationId xmlns:a16="http://schemas.microsoft.com/office/drawing/2014/main" id="{C7478ABE-BF05-F349-9757-539C1756F72D}"/>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4" name="Rectangle 13">
          <a:extLst>
            <a:ext uri="{FF2B5EF4-FFF2-40B4-BE49-F238E27FC236}">
              <a16:creationId xmlns:a16="http://schemas.microsoft.com/office/drawing/2014/main" id="{60D891F7-CFBB-AE4E-B3F5-4C29F02260A4}"/>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5" name="Rectangle 14">
          <a:extLst>
            <a:ext uri="{FF2B5EF4-FFF2-40B4-BE49-F238E27FC236}">
              <a16:creationId xmlns:a16="http://schemas.microsoft.com/office/drawing/2014/main" id="{0FC56DA7-7A8B-0F47-83F3-4A4E68DB5C82}"/>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6" name="Rectangle 15">
          <a:extLst>
            <a:ext uri="{FF2B5EF4-FFF2-40B4-BE49-F238E27FC236}">
              <a16:creationId xmlns:a16="http://schemas.microsoft.com/office/drawing/2014/main" id="{57623E95-6E7E-6A4B-8F12-3020039F23F7}"/>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7" name="Rectangle 16">
          <a:extLst>
            <a:ext uri="{FF2B5EF4-FFF2-40B4-BE49-F238E27FC236}">
              <a16:creationId xmlns:a16="http://schemas.microsoft.com/office/drawing/2014/main" id="{A0DCA4A9-6E56-1843-BAB7-C885B80CE12B}"/>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8" name="Rectangle 17">
          <a:extLst>
            <a:ext uri="{FF2B5EF4-FFF2-40B4-BE49-F238E27FC236}">
              <a16:creationId xmlns:a16="http://schemas.microsoft.com/office/drawing/2014/main" id="{5CF49C6E-88F2-FF41-8826-3FA74ED35E4A}"/>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19" name="Rectangle 18">
          <a:extLst>
            <a:ext uri="{FF2B5EF4-FFF2-40B4-BE49-F238E27FC236}">
              <a16:creationId xmlns:a16="http://schemas.microsoft.com/office/drawing/2014/main" id="{515B1703-E32A-7F4D-8168-D319C38351AE}"/>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20" name="Rectangle 19">
          <a:extLst>
            <a:ext uri="{FF2B5EF4-FFF2-40B4-BE49-F238E27FC236}">
              <a16:creationId xmlns:a16="http://schemas.microsoft.com/office/drawing/2014/main" id="{55554632-3BA0-B946-B774-DD11C2C2AEE0}"/>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21" name="Rectangle 20">
          <a:extLst>
            <a:ext uri="{FF2B5EF4-FFF2-40B4-BE49-F238E27FC236}">
              <a16:creationId xmlns:a16="http://schemas.microsoft.com/office/drawing/2014/main" id="{1B95ECCC-2F96-9E47-9359-6AF64F120049}"/>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22" name="Rectangle 21">
          <a:extLst>
            <a:ext uri="{FF2B5EF4-FFF2-40B4-BE49-F238E27FC236}">
              <a16:creationId xmlns:a16="http://schemas.microsoft.com/office/drawing/2014/main" id="{ACE9FA2F-90C8-4442-8DFB-05B5DAC61C58}"/>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xdr:row>
      <xdr:rowOff>0</xdr:rowOff>
    </xdr:from>
    <xdr:to>
      <xdr:col>33</xdr:col>
      <xdr:colOff>0</xdr:colOff>
      <xdr:row>30</xdr:row>
      <xdr:rowOff>0</xdr:rowOff>
    </xdr:to>
    <xdr:sp macro="" textlink="">
      <xdr:nvSpPr>
        <xdr:cNvPr id="23" name="Rectangle 22">
          <a:extLst>
            <a:ext uri="{FF2B5EF4-FFF2-40B4-BE49-F238E27FC236}">
              <a16:creationId xmlns:a16="http://schemas.microsoft.com/office/drawing/2014/main" id="{F84337C9-8A6B-0340-9513-49BE27E82B80}"/>
            </a:ext>
          </a:extLst>
        </xdr:cNvPr>
        <xdr:cNvSpPr>
          <a:spLocks noChangeArrowheads="1"/>
        </xdr:cNvSpPr>
      </xdr:nvSpPr>
      <xdr:spPr bwMode="auto">
        <a:xfrm>
          <a:off x="226314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24" name="Rectangle 23">
          <a:extLst>
            <a:ext uri="{FF2B5EF4-FFF2-40B4-BE49-F238E27FC236}">
              <a16:creationId xmlns:a16="http://schemas.microsoft.com/office/drawing/2014/main" id="{BDE4F3C8-4A7D-AE4A-975D-3B2BA5245454}"/>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25" name="Rectangle 24">
          <a:extLst>
            <a:ext uri="{FF2B5EF4-FFF2-40B4-BE49-F238E27FC236}">
              <a16:creationId xmlns:a16="http://schemas.microsoft.com/office/drawing/2014/main" id="{9397A9D2-0F24-9B44-B9A9-4F56C26039BF}"/>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26" name="Rectangle 25">
          <a:extLst>
            <a:ext uri="{FF2B5EF4-FFF2-40B4-BE49-F238E27FC236}">
              <a16:creationId xmlns:a16="http://schemas.microsoft.com/office/drawing/2014/main" id="{22A8F087-0287-3648-A374-80023A783782}"/>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27" name="Rectangle 26">
          <a:extLst>
            <a:ext uri="{FF2B5EF4-FFF2-40B4-BE49-F238E27FC236}">
              <a16:creationId xmlns:a16="http://schemas.microsoft.com/office/drawing/2014/main" id="{ABE7B318-E020-804D-B5B9-D7ACA3948E5E}"/>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28" name="Rectangle 27">
          <a:extLst>
            <a:ext uri="{FF2B5EF4-FFF2-40B4-BE49-F238E27FC236}">
              <a16:creationId xmlns:a16="http://schemas.microsoft.com/office/drawing/2014/main" id="{139EC20E-FB02-A644-8EA0-B7A63E80C720}"/>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29" name="Rectangle 28">
          <a:extLst>
            <a:ext uri="{FF2B5EF4-FFF2-40B4-BE49-F238E27FC236}">
              <a16:creationId xmlns:a16="http://schemas.microsoft.com/office/drawing/2014/main" id="{077C804F-38F2-C042-8180-69E6041791EC}"/>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0" name="Rectangle 29">
          <a:extLst>
            <a:ext uri="{FF2B5EF4-FFF2-40B4-BE49-F238E27FC236}">
              <a16:creationId xmlns:a16="http://schemas.microsoft.com/office/drawing/2014/main" id="{3EC8F3C7-2623-C849-ACE0-026161DB4327}"/>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1" name="Rectangle 30">
          <a:extLst>
            <a:ext uri="{FF2B5EF4-FFF2-40B4-BE49-F238E27FC236}">
              <a16:creationId xmlns:a16="http://schemas.microsoft.com/office/drawing/2014/main" id="{529CD51B-86B4-9549-9401-947B8EF84F41}"/>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2" name="Rectangle 31">
          <a:extLst>
            <a:ext uri="{FF2B5EF4-FFF2-40B4-BE49-F238E27FC236}">
              <a16:creationId xmlns:a16="http://schemas.microsoft.com/office/drawing/2014/main" id="{5D777DD4-FE0A-914F-9812-BC59C3A01A48}"/>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3" name="Rectangle 32">
          <a:extLst>
            <a:ext uri="{FF2B5EF4-FFF2-40B4-BE49-F238E27FC236}">
              <a16:creationId xmlns:a16="http://schemas.microsoft.com/office/drawing/2014/main" id="{F27B9CDE-0FFB-BD46-992B-7E34BB1BD25A}"/>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4" name="Rectangle 33">
          <a:extLst>
            <a:ext uri="{FF2B5EF4-FFF2-40B4-BE49-F238E27FC236}">
              <a16:creationId xmlns:a16="http://schemas.microsoft.com/office/drawing/2014/main" id="{05554A23-C4F1-C740-8920-655ADA119970}"/>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5" name="Rectangle 34">
          <a:extLst>
            <a:ext uri="{FF2B5EF4-FFF2-40B4-BE49-F238E27FC236}">
              <a16:creationId xmlns:a16="http://schemas.microsoft.com/office/drawing/2014/main" id="{B8C740FF-EA3D-9A4B-8FC7-5328F7774FEB}"/>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6" name="Rectangle 35">
          <a:extLst>
            <a:ext uri="{FF2B5EF4-FFF2-40B4-BE49-F238E27FC236}">
              <a16:creationId xmlns:a16="http://schemas.microsoft.com/office/drawing/2014/main" id="{5AD81060-C697-904C-B331-E1C0D74E29BC}"/>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7" name="Rectangle 36">
          <a:extLst>
            <a:ext uri="{FF2B5EF4-FFF2-40B4-BE49-F238E27FC236}">
              <a16:creationId xmlns:a16="http://schemas.microsoft.com/office/drawing/2014/main" id="{A8490CD5-DC37-294A-8545-61E46CB16997}"/>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8" name="Rectangle 37">
          <a:extLst>
            <a:ext uri="{FF2B5EF4-FFF2-40B4-BE49-F238E27FC236}">
              <a16:creationId xmlns:a16="http://schemas.microsoft.com/office/drawing/2014/main" id="{F80BC6C7-2DFB-E94D-87F1-16F4EA6579A8}"/>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39" name="Rectangle 38">
          <a:extLst>
            <a:ext uri="{FF2B5EF4-FFF2-40B4-BE49-F238E27FC236}">
              <a16:creationId xmlns:a16="http://schemas.microsoft.com/office/drawing/2014/main" id="{17A15C0D-AB36-5941-AF17-AC2286AC5F31}"/>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40" name="Rectangle 39">
          <a:extLst>
            <a:ext uri="{FF2B5EF4-FFF2-40B4-BE49-F238E27FC236}">
              <a16:creationId xmlns:a16="http://schemas.microsoft.com/office/drawing/2014/main" id="{B83F89B8-EBE1-C346-B906-AA4D1632A14A}"/>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41" name="Rectangle 40">
          <a:extLst>
            <a:ext uri="{FF2B5EF4-FFF2-40B4-BE49-F238E27FC236}">
              <a16:creationId xmlns:a16="http://schemas.microsoft.com/office/drawing/2014/main" id="{D4D921F3-5A6C-7340-A295-C9CC83B8CA0E}"/>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42" name="Rectangle 41">
          <a:extLst>
            <a:ext uri="{FF2B5EF4-FFF2-40B4-BE49-F238E27FC236}">
              <a16:creationId xmlns:a16="http://schemas.microsoft.com/office/drawing/2014/main" id="{F84700C6-C6D4-EC4C-8E39-09018317951B}"/>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43" name="Rectangle 42">
          <a:extLst>
            <a:ext uri="{FF2B5EF4-FFF2-40B4-BE49-F238E27FC236}">
              <a16:creationId xmlns:a16="http://schemas.microsoft.com/office/drawing/2014/main" id="{AE76AC50-DF95-2841-9F41-0F468BE93186}"/>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44" name="Rectangle 43">
          <a:extLst>
            <a:ext uri="{FF2B5EF4-FFF2-40B4-BE49-F238E27FC236}">
              <a16:creationId xmlns:a16="http://schemas.microsoft.com/office/drawing/2014/main" id="{F00C1EFA-8243-E044-8F25-306831783137}"/>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63</xdr:row>
      <xdr:rowOff>0</xdr:rowOff>
    </xdr:from>
    <xdr:to>
      <xdr:col>33</xdr:col>
      <xdr:colOff>0</xdr:colOff>
      <xdr:row>63</xdr:row>
      <xdr:rowOff>0</xdr:rowOff>
    </xdr:to>
    <xdr:sp macro="" textlink="">
      <xdr:nvSpPr>
        <xdr:cNvPr id="45" name="Rectangle 44">
          <a:extLst>
            <a:ext uri="{FF2B5EF4-FFF2-40B4-BE49-F238E27FC236}">
              <a16:creationId xmlns:a16="http://schemas.microsoft.com/office/drawing/2014/main" id="{E83CB856-70E2-D94D-A891-B4ABCD7AE5DA}"/>
            </a:ext>
          </a:extLst>
        </xdr:cNvPr>
        <xdr:cNvSpPr>
          <a:spLocks noChangeArrowheads="1"/>
        </xdr:cNvSpPr>
      </xdr:nvSpPr>
      <xdr:spPr bwMode="auto">
        <a:xfrm>
          <a:off x="226314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46" name="Rectangle 45">
          <a:extLst>
            <a:ext uri="{FF2B5EF4-FFF2-40B4-BE49-F238E27FC236}">
              <a16:creationId xmlns:a16="http://schemas.microsoft.com/office/drawing/2014/main" id="{D4D7B517-1358-4840-90BA-E84F033CECDF}"/>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47" name="Rectangle 46">
          <a:extLst>
            <a:ext uri="{FF2B5EF4-FFF2-40B4-BE49-F238E27FC236}">
              <a16:creationId xmlns:a16="http://schemas.microsoft.com/office/drawing/2014/main" id="{04FA4847-7088-7C43-894A-4C3434175B6F}"/>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48" name="Rectangle 47">
          <a:extLst>
            <a:ext uri="{FF2B5EF4-FFF2-40B4-BE49-F238E27FC236}">
              <a16:creationId xmlns:a16="http://schemas.microsoft.com/office/drawing/2014/main" id="{1770DD9A-587D-C546-8383-9A0C3D0717A9}"/>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49" name="Rectangle 48">
          <a:extLst>
            <a:ext uri="{FF2B5EF4-FFF2-40B4-BE49-F238E27FC236}">
              <a16:creationId xmlns:a16="http://schemas.microsoft.com/office/drawing/2014/main" id="{7C8790C2-14CA-9240-B706-5F1D6B88B1B8}"/>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0" name="Rectangle 49">
          <a:extLst>
            <a:ext uri="{FF2B5EF4-FFF2-40B4-BE49-F238E27FC236}">
              <a16:creationId xmlns:a16="http://schemas.microsoft.com/office/drawing/2014/main" id="{1BFAC4A0-3553-2145-ACF3-92389A7AC95C}"/>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1" name="Rectangle 50">
          <a:extLst>
            <a:ext uri="{FF2B5EF4-FFF2-40B4-BE49-F238E27FC236}">
              <a16:creationId xmlns:a16="http://schemas.microsoft.com/office/drawing/2014/main" id="{0B932052-CC74-444B-9BD2-CE83FA24F669}"/>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2" name="Rectangle 51">
          <a:extLst>
            <a:ext uri="{FF2B5EF4-FFF2-40B4-BE49-F238E27FC236}">
              <a16:creationId xmlns:a16="http://schemas.microsoft.com/office/drawing/2014/main" id="{A3BAEC51-86A0-7243-9CB9-E6BF4F94C3D1}"/>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3" name="Rectangle 52">
          <a:extLst>
            <a:ext uri="{FF2B5EF4-FFF2-40B4-BE49-F238E27FC236}">
              <a16:creationId xmlns:a16="http://schemas.microsoft.com/office/drawing/2014/main" id="{30F350AD-15C0-9C41-8364-5E09BFDA2F82}"/>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4" name="Rectangle 53">
          <a:extLst>
            <a:ext uri="{FF2B5EF4-FFF2-40B4-BE49-F238E27FC236}">
              <a16:creationId xmlns:a16="http://schemas.microsoft.com/office/drawing/2014/main" id="{E6000B41-4705-E24D-B8A7-473A09E4763F}"/>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5" name="Rectangle 54">
          <a:extLst>
            <a:ext uri="{FF2B5EF4-FFF2-40B4-BE49-F238E27FC236}">
              <a16:creationId xmlns:a16="http://schemas.microsoft.com/office/drawing/2014/main" id="{DBB7D3CF-297B-194F-A584-3D293A11CCB5}"/>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6" name="Rectangle 55">
          <a:extLst>
            <a:ext uri="{FF2B5EF4-FFF2-40B4-BE49-F238E27FC236}">
              <a16:creationId xmlns:a16="http://schemas.microsoft.com/office/drawing/2014/main" id="{F8A0AA51-F504-6542-9C20-64C527687AD1}"/>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7" name="Rectangle 56">
          <a:extLst>
            <a:ext uri="{FF2B5EF4-FFF2-40B4-BE49-F238E27FC236}">
              <a16:creationId xmlns:a16="http://schemas.microsoft.com/office/drawing/2014/main" id="{2E780163-2966-7647-8475-49599C1469A0}"/>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8" name="Rectangle 57">
          <a:extLst>
            <a:ext uri="{FF2B5EF4-FFF2-40B4-BE49-F238E27FC236}">
              <a16:creationId xmlns:a16="http://schemas.microsoft.com/office/drawing/2014/main" id="{811E34D0-275C-B44B-B284-362232B0225B}"/>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59" name="Rectangle 58">
          <a:extLst>
            <a:ext uri="{FF2B5EF4-FFF2-40B4-BE49-F238E27FC236}">
              <a16:creationId xmlns:a16="http://schemas.microsoft.com/office/drawing/2014/main" id="{B5ACD470-90BC-2043-ADBA-78FED80CEC01}"/>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60" name="Rectangle 59">
          <a:extLst>
            <a:ext uri="{FF2B5EF4-FFF2-40B4-BE49-F238E27FC236}">
              <a16:creationId xmlns:a16="http://schemas.microsoft.com/office/drawing/2014/main" id="{9C3B3D0E-6FB9-0541-88B8-B52A4AE53A61}"/>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61" name="Rectangle 60">
          <a:extLst>
            <a:ext uri="{FF2B5EF4-FFF2-40B4-BE49-F238E27FC236}">
              <a16:creationId xmlns:a16="http://schemas.microsoft.com/office/drawing/2014/main" id="{92E36252-14AE-2240-9CAE-4454703601EB}"/>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62" name="Rectangle 61">
          <a:extLst>
            <a:ext uri="{FF2B5EF4-FFF2-40B4-BE49-F238E27FC236}">
              <a16:creationId xmlns:a16="http://schemas.microsoft.com/office/drawing/2014/main" id="{C8C08E00-7BD8-424D-B4B2-6C4B8EC5DDE6}"/>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63" name="Rectangle 62">
          <a:extLst>
            <a:ext uri="{FF2B5EF4-FFF2-40B4-BE49-F238E27FC236}">
              <a16:creationId xmlns:a16="http://schemas.microsoft.com/office/drawing/2014/main" id="{DD2171CE-09EB-4442-BF6F-31C7E526D49E}"/>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64" name="Rectangle 63">
          <a:extLst>
            <a:ext uri="{FF2B5EF4-FFF2-40B4-BE49-F238E27FC236}">
              <a16:creationId xmlns:a16="http://schemas.microsoft.com/office/drawing/2014/main" id="{9A9DD1AA-DED7-F743-80F2-AFFAC2BB4CDA}"/>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65" name="Rectangle 64">
          <a:extLst>
            <a:ext uri="{FF2B5EF4-FFF2-40B4-BE49-F238E27FC236}">
              <a16:creationId xmlns:a16="http://schemas.microsoft.com/office/drawing/2014/main" id="{F351F5CA-237C-F645-9EB9-C3403A70ED0E}"/>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66" name="Rectangle 65">
          <a:extLst>
            <a:ext uri="{FF2B5EF4-FFF2-40B4-BE49-F238E27FC236}">
              <a16:creationId xmlns:a16="http://schemas.microsoft.com/office/drawing/2014/main" id="{DB770837-F336-AD45-B677-53BF6BF1BF2A}"/>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96</xdr:row>
      <xdr:rowOff>0</xdr:rowOff>
    </xdr:from>
    <xdr:to>
      <xdr:col>33</xdr:col>
      <xdr:colOff>0</xdr:colOff>
      <xdr:row>96</xdr:row>
      <xdr:rowOff>0</xdr:rowOff>
    </xdr:to>
    <xdr:sp macro="" textlink="">
      <xdr:nvSpPr>
        <xdr:cNvPr id="67" name="Rectangle 66">
          <a:extLst>
            <a:ext uri="{FF2B5EF4-FFF2-40B4-BE49-F238E27FC236}">
              <a16:creationId xmlns:a16="http://schemas.microsoft.com/office/drawing/2014/main" id="{CB3C5442-29A7-6E49-8EA4-FB8D924DF5B3}"/>
            </a:ext>
          </a:extLst>
        </xdr:cNvPr>
        <xdr:cNvSpPr>
          <a:spLocks noChangeArrowheads="1"/>
        </xdr:cNvSpPr>
      </xdr:nvSpPr>
      <xdr:spPr bwMode="auto">
        <a:xfrm>
          <a:off x="226314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68" name="Rectangle 67">
          <a:extLst>
            <a:ext uri="{FF2B5EF4-FFF2-40B4-BE49-F238E27FC236}">
              <a16:creationId xmlns:a16="http://schemas.microsoft.com/office/drawing/2014/main" id="{9E3B7B35-E39F-F244-B780-D076E4F47197}"/>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69" name="Rectangle 68">
          <a:extLst>
            <a:ext uri="{FF2B5EF4-FFF2-40B4-BE49-F238E27FC236}">
              <a16:creationId xmlns:a16="http://schemas.microsoft.com/office/drawing/2014/main" id="{6C0EE957-72FF-0144-A995-E188A2694CF4}"/>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0" name="Rectangle 69">
          <a:extLst>
            <a:ext uri="{FF2B5EF4-FFF2-40B4-BE49-F238E27FC236}">
              <a16:creationId xmlns:a16="http://schemas.microsoft.com/office/drawing/2014/main" id="{BE325F69-38D2-CA48-A484-B44E6627235A}"/>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1" name="Rectangle 70">
          <a:extLst>
            <a:ext uri="{FF2B5EF4-FFF2-40B4-BE49-F238E27FC236}">
              <a16:creationId xmlns:a16="http://schemas.microsoft.com/office/drawing/2014/main" id="{4EF06D56-3D40-7A45-9CF5-E279386218C5}"/>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2" name="Rectangle 71">
          <a:extLst>
            <a:ext uri="{FF2B5EF4-FFF2-40B4-BE49-F238E27FC236}">
              <a16:creationId xmlns:a16="http://schemas.microsoft.com/office/drawing/2014/main" id="{500E4A92-548A-E04B-8D67-E5A51025347F}"/>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3" name="Rectangle 72">
          <a:extLst>
            <a:ext uri="{FF2B5EF4-FFF2-40B4-BE49-F238E27FC236}">
              <a16:creationId xmlns:a16="http://schemas.microsoft.com/office/drawing/2014/main" id="{B1CF3DCC-2207-A943-82E5-A2F1E733BD48}"/>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4" name="Rectangle 73">
          <a:extLst>
            <a:ext uri="{FF2B5EF4-FFF2-40B4-BE49-F238E27FC236}">
              <a16:creationId xmlns:a16="http://schemas.microsoft.com/office/drawing/2014/main" id="{71632DE1-2243-AF4F-A22C-E12997C2BB79}"/>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5" name="Rectangle 74">
          <a:extLst>
            <a:ext uri="{FF2B5EF4-FFF2-40B4-BE49-F238E27FC236}">
              <a16:creationId xmlns:a16="http://schemas.microsoft.com/office/drawing/2014/main" id="{B1341915-DD4D-D140-BD6B-FD468B13C83D}"/>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6" name="Rectangle 75">
          <a:extLst>
            <a:ext uri="{FF2B5EF4-FFF2-40B4-BE49-F238E27FC236}">
              <a16:creationId xmlns:a16="http://schemas.microsoft.com/office/drawing/2014/main" id="{F28D9C5D-4F2D-C046-9B13-86280D52D80F}"/>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7" name="Rectangle 76">
          <a:extLst>
            <a:ext uri="{FF2B5EF4-FFF2-40B4-BE49-F238E27FC236}">
              <a16:creationId xmlns:a16="http://schemas.microsoft.com/office/drawing/2014/main" id="{FBFB634D-C117-6B49-A67C-E0416E2B9945}"/>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8" name="Rectangle 77">
          <a:extLst>
            <a:ext uri="{FF2B5EF4-FFF2-40B4-BE49-F238E27FC236}">
              <a16:creationId xmlns:a16="http://schemas.microsoft.com/office/drawing/2014/main" id="{B9F848AA-9831-4C40-B4C3-34ABDE75566A}"/>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79" name="Rectangle 78">
          <a:extLst>
            <a:ext uri="{FF2B5EF4-FFF2-40B4-BE49-F238E27FC236}">
              <a16:creationId xmlns:a16="http://schemas.microsoft.com/office/drawing/2014/main" id="{4C19D627-89B0-9B4D-85C8-11FA70DB857B}"/>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0" name="Rectangle 79">
          <a:extLst>
            <a:ext uri="{FF2B5EF4-FFF2-40B4-BE49-F238E27FC236}">
              <a16:creationId xmlns:a16="http://schemas.microsoft.com/office/drawing/2014/main" id="{2D040D5B-3C25-B74A-8F66-6E61A84EB0C3}"/>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1" name="Rectangle 80">
          <a:extLst>
            <a:ext uri="{FF2B5EF4-FFF2-40B4-BE49-F238E27FC236}">
              <a16:creationId xmlns:a16="http://schemas.microsoft.com/office/drawing/2014/main" id="{5CCE348B-1D82-B449-8C8D-3EE2799DB50A}"/>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2" name="Rectangle 81">
          <a:extLst>
            <a:ext uri="{FF2B5EF4-FFF2-40B4-BE49-F238E27FC236}">
              <a16:creationId xmlns:a16="http://schemas.microsoft.com/office/drawing/2014/main" id="{D10CB983-A83C-CE47-9173-86F22379DF4D}"/>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3" name="Rectangle 82">
          <a:extLst>
            <a:ext uri="{FF2B5EF4-FFF2-40B4-BE49-F238E27FC236}">
              <a16:creationId xmlns:a16="http://schemas.microsoft.com/office/drawing/2014/main" id="{9B599188-0142-0B47-BCFE-4B586256F1BA}"/>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4" name="Rectangle 83">
          <a:extLst>
            <a:ext uri="{FF2B5EF4-FFF2-40B4-BE49-F238E27FC236}">
              <a16:creationId xmlns:a16="http://schemas.microsoft.com/office/drawing/2014/main" id="{6F0618D1-22E9-6B4F-9A13-77B7ECB4BF93}"/>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5" name="Rectangle 84">
          <a:extLst>
            <a:ext uri="{FF2B5EF4-FFF2-40B4-BE49-F238E27FC236}">
              <a16:creationId xmlns:a16="http://schemas.microsoft.com/office/drawing/2014/main" id="{766AC2BB-6064-5D40-A580-5FAD83A5F22F}"/>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6" name="Rectangle 85">
          <a:extLst>
            <a:ext uri="{FF2B5EF4-FFF2-40B4-BE49-F238E27FC236}">
              <a16:creationId xmlns:a16="http://schemas.microsoft.com/office/drawing/2014/main" id="{4202FEC7-EEE1-1E43-9199-9DD294BAF4F8}"/>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7" name="Rectangle 86">
          <a:extLst>
            <a:ext uri="{FF2B5EF4-FFF2-40B4-BE49-F238E27FC236}">
              <a16:creationId xmlns:a16="http://schemas.microsoft.com/office/drawing/2014/main" id="{C7C165E6-1485-CA41-9197-C0716839FEEA}"/>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8" name="Rectangle 87">
          <a:extLst>
            <a:ext uri="{FF2B5EF4-FFF2-40B4-BE49-F238E27FC236}">
              <a16:creationId xmlns:a16="http://schemas.microsoft.com/office/drawing/2014/main" id="{5BB79CA7-98F0-8047-A750-8419C7D0093F}"/>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129</xdr:row>
      <xdr:rowOff>0</xdr:rowOff>
    </xdr:from>
    <xdr:to>
      <xdr:col>33</xdr:col>
      <xdr:colOff>0</xdr:colOff>
      <xdr:row>129</xdr:row>
      <xdr:rowOff>0</xdr:rowOff>
    </xdr:to>
    <xdr:sp macro="" textlink="">
      <xdr:nvSpPr>
        <xdr:cNvPr id="89" name="Rectangle 88">
          <a:extLst>
            <a:ext uri="{FF2B5EF4-FFF2-40B4-BE49-F238E27FC236}">
              <a16:creationId xmlns:a16="http://schemas.microsoft.com/office/drawing/2014/main" id="{36957A73-FA9A-4F4B-AAAD-F42A0E9EA854}"/>
            </a:ext>
          </a:extLst>
        </xdr:cNvPr>
        <xdr:cNvSpPr>
          <a:spLocks noChangeArrowheads="1"/>
        </xdr:cNvSpPr>
      </xdr:nvSpPr>
      <xdr:spPr bwMode="auto">
        <a:xfrm>
          <a:off x="226314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0" name="Rectangle 89">
          <a:extLst>
            <a:ext uri="{FF2B5EF4-FFF2-40B4-BE49-F238E27FC236}">
              <a16:creationId xmlns:a16="http://schemas.microsoft.com/office/drawing/2014/main" id="{566DF385-2866-D04A-B09D-63A9C37CDA1D}"/>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1" name="Rectangle 90">
          <a:extLst>
            <a:ext uri="{FF2B5EF4-FFF2-40B4-BE49-F238E27FC236}">
              <a16:creationId xmlns:a16="http://schemas.microsoft.com/office/drawing/2014/main" id="{8AC72DA4-532F-CD4C-9007-50A4D5A29A90}"/>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2" name="Rectangle 91">
          <a:extLst>
            <a:ext uri="{FF2B5EF4-FFF2-40B4-BE49-F238E27FC236}">
              <a16:creationId xmlns:a16="http://schemas.microsoft.com/office/drawing/2014/main" id="{62D6EB24-EC98-2A43-B1FB-D03060832B68}"/>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3" name="Rectangle 92">
          <a:extLst>
            <a:ext uri="{FF2B5EF4-FFF2-40B4-BE49-F238E27FC236}">
              <a16:creationId xmlns:a16="http://schemas.microsoft.com/office/drawing/2014/main" id="{9DAC4188-9AE8-A747-9CCA-56A78D145267}"/>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4" name="Rectangle 93">
          <a:extLst>
            <a:ext uri="{FF2B5EF4-FFF2-40B4-BE49-F238E27FC236}">
              <a16:creationId xmlns:a16="http://schemas.microsoft.com/office/drawing/2014/main" id="{9048BDDD-CAC8-E34B-B4C5-DBAFBDDD8CC5}"/>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5" name="Rectangle 94">
          <a:extLst>
            <a:ext uri="{FF2B5EF4-FFF2-40B4-BE49-F238E27FC236}">
              <a16:creationId xmlns:a16="http://schemas.microsoft.com/office/drawing/2014/main" id="{B051C893-AA55-174D-8A29-513BF97F0F53}"/>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6" name="Rectangle 95">
          <a:extLst>
            <a:ext uri="{FF2B5EF4-FFF2-40B4-BE49-F238E27FC236}">
              <a16:creationId xmlns:a16="http://schemas.microsoft.com/office/drawing/2014/main" id="{B9ED6732-508A-5040-AF32-E7CFBAF0AE27}"/>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7" name="Rectangle 96">
          <a:extLst>
            <a:ext uri="{FF2B5EF4-FFF2-40B4-BE49-F238E27FC236}">
              <a16:creationId xmlns:a16="http://schemas.microsoft.com/office/drawing/2014/main" id="{629ECE2B-32E4-4142-B8B5-F912861307DA}"/>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8" name="Rectangle 97">
          <a:extLst>
            <a:ext uri="{FF2B5EF4-FFF2-40B4-BE49-F238E27FC236}">
              <a16:creationId xmlns:a16="http://schemas.microsoft.com/office/drawing/2014/main" id="{E28E4617-6C6A-F94D-A99C-AA044C03A648}"/>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99" name="Rectangle 98">
          <a:extLst>
            <a:ext uri="{FF2B5EF4-FFF2-40B4-BE49-F238E27FC236}">
              <a16:creationId xmlns:a16="http://schemas.microsoft.com/office/drawing/2014/main" id="{DDBDE422-9F11-044E-9117-02CEEEC3A840}"/>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0" name="Rectangle 99">
          <a:extLst>
            <a:ext uri="{FF2B5EF4-FFF2-40B4-BE49-F238E27FC236}">
              <a16:creationId xmlns:a16="http://schemas.microsoft.com/office/drawing/2014/main" id="{E42D4F50-C90E-554A-939F-6DD763940182}"/>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1" name="Rectangle 100">
          <a:extLst>
            <a:ext uri="{FF2B5EF4-FFF2-40B4-BE49-F238E27FC236}">
              <a16:creationId xmlns:a16="http://schemas.microsoft.com/office/drawing/2014/main" id="{258FFF90-BDCC-784D-B0F2-BCBB0D8ED4FC}"/>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2" name="Rectangle 101">
          <a:extLst>
            <a:ext uri="{FF2B5EF4-FFF2-40B4-BE49-F238E27FC236}">
              <a16:creationId xmlns:a16="http://schemas.microsoft.com/office/drawing/2014/main" id="{C02F95E7-8F40-0A44-93C8-53CF3D3A4A7A}"/>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3" name="Rectangle 102">
          <a:extLst>
            <a:ext uri="{FF2B5EF4-FFF2-40B4-BE49-F238E27FC236}">
              <a16:creationId xmlns:a16="http://schemas.microsoft.com/office/drawing/2014/main" id="{11334645-5011-3D41-A6C2-759163E2D7F7}"/>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4" name="Rectangle 103">
          <a:extLst>
            <a:ext uri="{FF2B5EF4-FFF2-40B4-BE49-F238E27FC236}">
              <a16:creationId xmlns:a16="http://schemas.microsoft.com/office/drawing/2014/main" id="{CC826C30-AE09-D74B-B7C4-1E08C7342AB3}"/>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5" name="Rectangle 104">
          <a:extLst>
            <a:ext uri="{FF2B5EF4-FFF2-40B4-BE49-F238E27FC236}">
              <a16:creationId xmlns:a16="http://schemas.microsoft.com/office/drawing/2014/main" id="{0261B485-A576-E444-807E-F8C843C753CC}"/>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6" name="Rectangle 105">
          <a:extLst>
            <a:ext uri="{FF2B5EF4-FFF2-40B4-BE49-F238E27FC236}">
              <a16:creationId xmlns:a16="http://schemas.microsoft.com/office/drawing/2014/main" id="{38777F82-2E87-FB41-87D3-B75FED4B99BC}"/>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7" name="Rectangle 106">
          <a:extLst>
            <a:ext uri="{FF2B5EF4-FFF2-40B4-BE49-F238E27FC236}">
              <a16:creationId xmlns:a16="http://schemas.microsoft.com/office/drawing/2014/main" id="{A1CBC41B-6073-AE4F-9F19-FC05CE12C42B}"/>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8" name="Rectangle 107">
          <a:extLst>
            <a:ext uri="{FF2B5EF4-FFF2-40B4-BE49-F238E27FC236}">
              <a16:creationId xmlns:a16="http://schemas.microsoft.com/office/drawing/2014/main" id="{35B2EBFF-2343-B641-98CF-967D2274FBD7}"/>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09" name="Rectangle 108">
          <a:extLst>
            <a:ext uri="{FF2B5EF4-FFF2-40B4-BE49-F238E27FC236}">
              <a16:creationId xmlns:a16="http://schemas.microsoft.com/office/drawing/2014/main" id="{4A07DBC5-742E-6144-8AE6-FB70EF17933F}"/>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10" name="Rectangle 109">
          <a:extLst>
            <a:ext uri="{FF2B5EF4-FFF2-40B4-BE49-F238E27FC236}">
              <a16:creationId xmlns:a16="http://schemas.microsoft.com/office/drawing/2014/main" id="{C1027DD9-17B5-CA49-AFDE-250E89EA276F}"/>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162</xdr:row>
      <xdr:rowOff>0</xdr:rowOff>
    </xdr:from>
    <xdr:to>
      <xdr:col>33</xdr:col>
      <xdr:colOff>0</xdr:colOff>
      <xdr:row>162</xdr:row>
      <xdr:rowOff>0</xdr:rowOff>
    </xdr:to>
    <xdr:sp macro="" textlink="">
      <xdr:nvSpPr>
        <xdr:cNvPr id="111" name="Rectangle 110">
          <a:extLst>
            <a:ext uri="{FF2B5EF4-FFF2-40B4-BE49-F238E27FC236}">
              <a16:creationId xmlns:a16="http://schemas.microsoft.com/office/drawing/2014/main" id="{EDEA8D5D-4C09-CF45-948B-3A8CB3F6A165}"/>
            </a:ext>
          </a:extLst>
        </xdr:cNvPr>
        <xdr:cNvSpPr>
          <a:spLocks noChangeArrowheads="1"/>
        </xdr:cNvSpPr>
      </xdr:nvSpPr>
      <xdr:spPr bwMode="auto">
        <a:xfrm>
          <a:off x="226314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12" name="Rectangle 111">
          <a:extLst>
            <a:ext uri="{FF2B5EF4-FFF2-40B4-BE49-F238E27FC236}">
              <a16:creationId xmlns:a16="http://schemas.microsoft.com/office/drawing/2014/main" id="{75105E88-BED6-6345-84AD-3750DA9C37DD}"/>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13" name="Rectangle 112">
          <a:extLst>
            <a:ext uri="{FF2B5EF4-FFF2-40B4-BE49-F238E27FC236}">
              <a16:creationId xmlns:a16="http://schemas.microsoft.com/office/drawing/2014/main" id="{38C2139D-BBE3-724B-AE91-82447EB2A11E}"/>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14" name="Rectangle 113">
          <a:extLst>
            <a:ext uri="{FF2B5EF4-FFF2-40B4-BE49-F238E27FC236}">
              <a16:creationId xmlns:a16="http://schemas.microsoft.com/office/drawing/2014/main" id="{75D68B80-65EF-3141-8148-062E0768FEFE}"/>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15" name="Rectangle 114">
          <a:extLst>
            <a:ext uri="{FF2B5EF4-FFF2-40B4-BE49-F238E27FC236}">
              <a16:creationId xmlns:a16="http://schemas.microsoft.com/office/drawing/2014/main" id="{800CBA04-1665-6D4F-B009-E1F0B9452473}"/>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16" name="Rectangle 115">
          <a:extLst>
            <a:ext uri="{FF2B5EF4-FFF2-40B4-BE49-F238E27FC236}">
              <a16:creationId xmlns:a16="http://schemas.microsoft.com/office/drawing/2014/main" id="{FB576B49-8D2F-5E47-83BB-08324CE94899}"/>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17" name="Rectangle 116">
          <a:extLst>
            <a:ext uri="{FF2B5EF4-FFF2-40B4-BE49-F238E27FC236}">
              <a16:creationId xmlns:a16="http://schemas.microsoft.com/office/drawing/2014/main" id="{7C52B87E-EDD4-9C41-AB04-C54C92571A22}"/>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18" name="Rectangle 117">
          <a:extLst>
            <a:ext uri="{FF2B5EF4-FFF2-40B4-BE49-F238E27FC236}">
              <a16:creationId xmlns:a16="http://schemas.microsoft.com/office/drawing/2014/main" id="{4D6ECABA-7C8C-3D4D-A903-A22967A6746B}"/>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19" name="Rectangle 118">
          <a:extLst>
            <a:ext uri="{FF2B5EF4-FFF2-40B4-BE49-F238E27FC236}">
              <a16:creationId xmlns:a16="http://schemas.microsoft.com/office/drawing/2014/main" id="{A6903D00-6973-1643-A4A2-ACFD00236C4B}"/>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0" name="Rectangle 119">
          <a:extLst>
            <a:ext uri="{FF2B5EF4-FFF2-40B4-BE49-F238E27FC236}">
              <a16:creationId xmlns:a16="http://schemas.microsoft.com/office/drawing/2014/main" id="{D73967C0-A861-114B-A41A-AB1CA391513D}"/>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1" name="Rectangle 120">
          <a:extLst>
            <a:ext uri="{FF2B5EF4-FFF2-40B4-BE49-F238E27FC236}">
              <a16:creationId xmlns:a16="http://schemas.microsoft.com/office/drawing/2014/main" id="{30CA93F7-6DCF-D549-B46C-EB38B9CF305E}"/>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2" name="Rectangle 121">
          <a:extLst>
            <a:ext uri="{FF2B5EF4-FFF2-40B4-BE49-F238E27FC236}">
              <a16:creationId xmlns:a16="http://schemas.microsoft.com/office/drawing/2014/main" id="{ECB0A1FE-B82A-9743-A750-F0439B3E46EA}"/>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3" name="Rectangle 122">
          <a:extLst>
            <a:ext uri="{FF2B5EF4-FFF2-40B4-BE49-F238E27FC236}">
              <a16:creationId xmlns:a16="http://schemas.microsoft.com/office/drawing/2014/main" id="{A0457D00-02FD-964F-9DED-0FB58FDD9FF1}"/>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4" name="Rectangle 123">
          <a:extLst>
            <a:ext uri="{FF2B5EF4-FFF2-40B4-BE49-F238E27FC236}">
              <a16:creationId xmlns:a16="http://schemas.microsoft.com/office/drawing/2014/main" id="{31C66D87-4BF1-EB45-A055-8DA61F5C3E48}"/>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5" name="Rectangle 124">
          <a:extLst>
            <a:ext uri="{FF2B5EF4-FFF2-40B4-BE49-F238E27FC236}">
              <a16:creationId xmlns:a16="http://schemas.microsoft.com/office/drawing/2014/main" id="{CFE5808E-5137-764A-905E-78FE31DD0F42}"/>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6" name="Rectangle 125">
          <a:extLst>
            <a:ext uri="{FF2B5EF4-FFF2-40B4-BE49-F238E27FC236}">
              <a16:creationId xmlns:a16="http://schemas.microsoft.com/office/drawing/2014/main" id="{1FE4A716-10CD-5D4B-9C9E-D057493D2760}"/>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7" name="Rectangle 126">
          <a:extLst>
            <a:ext uri="{FF2B5EF4-FFF2-40B4-BE49-F238E27FC236}">
              <a16:creationId xmlns:a16="http://schemas.microsoft.com/office/drawing/2014/main" id="{4531752B-D7AA-4640-97FC-247D4827FB0B}"/>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8" name="Rectangle 127">
          <a:extLst>
            <a:ext uri="{FF2B5EF4-FFF2-40B4-BE49-F238E27FC236}">
              <a16:creationId xmlns:a16="http://schemas.microsoft.com/office/drawing/2014/main" id="{5BC99C3B-0365-FE41-A14E-96B3866F3329}"/>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29" name="Rectangle 128">
          <a:extLst>
            <a:ext uri="{FF2B5EF4-FFF2-40B4-BE49-F238E27FC236}">
              <a16:creationId xmlns:a16="http://schemas.microsoft.com/office/drawing/2014/main" id="{34090A4C-94D9-9440-8A0A-398D175E8E28}"/>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30" name="Rectangle 129">
          <a:extLst>
            <a:ext uri="{FF2B5EF4-FFF2-40B4-BE49-F238E27FC236}">
              <a16:creationId xmlns:a16="http://schemas.microsoft.com/office/drawing/2014/main" id="{C1E9CE52-DBD2-7740-B8C8-F7D135FC8EBE}"/>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31" name="Rectangle 130">
          <a:extLst>
            <a:ext uri="{FF2B5EF4-FFF2-40B4-BE49-F238E27FC236}">
              <a16:creationId xmlns:a16="http://schemas.microsoft.com/office/drawing/2014/main" id="{986583CB-A4B1-E140-8FD5-C0D442F05728}"/>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32" name="Rectangle 131">
          <a:extLst>
            <a:ext uri="{FF2B5EF4-FFF2-40B4-BE49-F238E27FC236}">
              <a16:creationId xmlns:a16="http://schemas.microsoft.com/office/drawing/2014/main" id="{649BA913-FBD2-7C4E-A0A0-864DBA1D41A1}"/>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195</xdr:row>
      <xdr:rowOff>0</xdr:rowOff>
    </xdr:from>
    <xdr:to>
      <xdr:col>33</xdr:col>
      <xdr:colOff>0</xdr:colOff>
      <xdr:row>195</xdr:row>
      <xdr:rowOff>0</xdr:rowOff>
    </xdr:to>
    <xdr:sp macro="" textlink="">
      <xdr:nvSpPr>
        <xdr:cNvPr id="133" name="Rectangle 132">
          <a:extLst>
            <a:ext uri="{FF2B5EF4-FFF2-40B4-BE49-F238E27FC236}">
              <a16:creationId xmlns:a16="http://schemas.microsoft.com/office/drawing/2014/main" id="{D8BD4DBD-1CDD-E848-A6EA-BB1811A4CC2B}"/>
            </a:ext>
          </a:extLst>
        </xdr:cNvPr>
        <xdr:cNvSpPr>
          <a:spLocks noChangeArrowheads="1"/>
        </xdr:cNvSpPr>
      </xdr:nvSpPr>
      <xdr:spPr bwMode="auto">
        <a:xfrm>
          <a:off x="226314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34" name="Rectangle 133">
          <a:extLst>
            <a:ext uri="{FF2B5EF4-FFF2-40B4-BE49-F238E27FC236}">
              <a16:creationId xmlns:a16="http://schemas.microsoft.com/office/drawing/2014/main" id="{2E400422-AD3A-A146-BAD7-65C06A44857F}"/>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35" name="Rectangle 134">
          <a:extLst>
            <a:ext uri="{FF2B5EF4-FFF2-40B4-BE49-F238E27FC236}">
              <a16:creationId xmlns:a16="http://schemas.microsoft.com/office/drawing/2014/main" id="{6B217D40-E3C0-C943-9CF8-3EECC31ACF47}"/>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36" name="Rectangle 135">
          <a:extLst>
            <a:ext uri="{FF2B5EF4-FFF2-40B4-BE49-F238E27FC236}">
              <a16:creationId xmlns:a16="http://schemas.microsoft.com/office/drawing/2014/main" id="{3854DF8D-A920-7545-983B-98822782598C}"/>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37" name="Rectangle 136">
          <a:extLst>
            <a:ext uri="{FF2B5EF4-FFF2-40B4-BE49-F238E27FC236}">
              <a16:creationId xmlns:a16="http://schemas.microsoft.com/office/drawing/2014/main" id="{88027B52-4F35-DA48-8C5F-627C3CBD2B46}"/>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38" name="Rectangle 137">
          <a:extLst>
            <a:ext uri="{FF2B5EF4-FFF2-40B4-BE49-F238E27FC236}">
              <a16:creationId xmlns:a16="http://schemas.microsoft.com/office/drawing/2014/main" id="{F5CFE265-AF23-564B-8896-C9318713CA81}"/>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39" name="Rectangle 138">
          <a:extLst>
            <a:ext uri="{FF2B5EF4-FFF2-40B4-BE49-F238E27FC236}">
              <a16:creationId xmlns:a16="http://schemas.microsoft.com/office/drawing/2014/main" id="{57FB495E-B0F5-D947-95AE-0DA3D6798E46}"/>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0" name="Rectangle 139">
          <a:extLst>
            <a:ext uri="{FF2B5EF4-FFF2-40B4-BE49-F238E27FC236}">
              <a16:creationId xmlns:a16="http://schemas.microsoft.com/office/drawing/2014/main" id="{C7774CA4-982C-1B4A-AB4E-0653EA557AB3}"/>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1" name="Rectangle 140">
          <a:extLst>
            <a:ext uri="{FF2B5EF4-FFF2-40B4-BE49-F238E27FC236}">
              <a16:creationId xmlns:a16="http://schemas.microsoft.com/office/drawing/2014/main" id="{5A66CD57-C284-9343-A1C2-FB3B5A69A962}"/>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2" name="Rectangle 141">
          <a:extLst>
            <a:ext uri="{FF2B5EF4-FFF2-40B4-BE49-F238E27FC236}">
              <a16:creationId xmlns:a16="http://schemas.microsoft.com/office/drawing/2014/main" id="{0F280047-C0A1-C743-8972-BFF8CEB2DD5E}"/>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3" name="Rectangle 142">
          <a:extLst>
            <a:ext uri="{FF2B5EF4-FFF2-40B4-BE49-F238E27FC236}">
              <a16:creationId xmlns:a16="http://schemas.microsoft.com/office/drawing/2014/main" id="{10A15CC0-26B9-D24A-94CD-8A1EFD854D07}"/>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4" name="Rectangle 143">
          <a:extLst>
            <a:ext uri="{FF2B5EF4-FFF2-40B4-BE49-F238E27FC236}">
              <a16:creationId xmlns:a16="http://schemas.microsoft.com/office/drawing/2014/main" id="{FB21C81E-57FC-6744-B356-FC85BFEF0623}"/>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5" name="Rectangle 144">
          <a:extLst>
            <a:ext uri="{FF2B5EF4-FFF2-40B4-BE49-F238E27FC236}">
              <a16:creationId xmlns:a16="http://schemas.microsoft.com/office/drawing/2014/main" id="{DC88CFCB-8ADF-834D-BF6F-FBB382D6F2B5}"/>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6" name="Rectangle 145">
          <a:extLst>
            <a:ext uri="{FF2B5EF4-FFF2-40B4-BE49-F238E27FC236}">
              <a16:creationId xmlns:a16="http://schemas.microsoft.com/office/drawing/2014/main" id="{6DD7A30D-EFCA-5547-B647-3F997411112F}"/>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7" name="Rectangle 146">
          <a:extLst>
            <a:ext uri="{FF2B5EF4-FFF2-40B4-BE49-F238E27FC236}">
              <a16:creationId xmlns:a16="http://schemas.microsoft.com/office/drawing/2014/main" id="{13BF70AD-4ACB-2F4E-B4F9-E2AD3E32922C}"/>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8" name="Rectangle 147">
          <a:extLst>
            <a:ext uri="{FF2B5EF4-FFF2-40B4-BE49-F238E27FC236}">
              <a16:creationId xmlns:a16="http://schemas.microsoft.com/office/drawing/2014/main" id="{E48D6507-4F19-C24B-929C-F16843FA9725}"/>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49" name="Rectangle 148">
          <a:extLst>
            <a:ext uri="{FF2B5EF4-FFF2-40B4-BE49-F238E27FC236}">
              <a16:creationId xmlns:a16="http://schemas.microsoft.com/office/drawing/2014/main" id="{6A79E1B5-8D76-594A-BDBE-39239CA1CE64}"/>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50" name="Rectangle 149">
          <a:extLst>
            <a:ext uri="{FF2B5EF4-FFF2-40B4-BE49-F238E27FC236}">
              <a16:creationId xmlns:a16="http://schemas.microsoft.com/office/drawing/2014/main" id="{AD5C62C7-DF9C-1F44-BF9B-DADBF8880A92}"/>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51" name="Rectangle 150">
          <a:extLst>
            <a:ext uri="{FF2B5EF4-FFF2-40B4-BE49-F238E27FC236}">
              <a16:creationId xmlns:a16="http://schemas.microsoft.com/office/drawing/2014/main" id="{91B6C74A-9C3B-DE4C-AA2C-A4AA8BD40A85}"/>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52" name="Rectangle 151">
          <a:extLst>
            <a:ext uri="{FF2B5EF4-FFF2-40B4-BE49-F238E27FC236}">
              <a16:creationId xmlns:a16="http://schemas.microsoft.com/office/drawing/2014/main" id="{50C9BB14-5350-E346-859A-B3A28718C159}"/>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53" name="Rectangle 152">
          <a:extLst>
            <a:ext uri="{FF2B5EF4-FFF2-40B4-BE49-F238E27FC236}">
              <a16:creationId xmlns:a16="http://schemas.microsoft.com/office/drawing/2014/main" id="{757B643F-14F7-5A4F-A4B3-FB95974C474B}"/>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54" name="Rectangle 153">
          <a:extLst>
            <a:ext uri="{FF2B5EF4-FFF2-40B4-BE49-F238E27FC236}">
              <a16:creationId xmlns:a16="http://schemas.microsoft.com/office/drawing/2014/main" id="{D0FE0928-BCF9-DD45-A826-FDBE2F09CD60}"/>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228</xdr:row>
      <xdr:rowOff>0</xdr:rowOff>
    </xdr:from>
    <xdr:to>
      <xdr:col>33</xdr:col>
      <xdr:colOff>0</xdr:colOff>
      <xdr:row>228</xdr:row>
      <xdr:rowOff>0</xdr:rowOff>
    </xdr:to>
    <xdr:sp macro="" textlink="">
      <xdr:nvSpPr>
        <xdr:cNvPr id="155" name="Rectangle 154">
          <a:extLst>
            <a:ext uri="{FF2B5EF4-FFF2-40B4-BE49-F238E27FC236}">
              <a16:creationId xmlns:a16="http://schemas.microsoft.com/office/drawing/2014/main" id="{90D06829-8716-6E40-B738-279B42D639EA}"/>
            </a:ext>
          </a:extLst>
        </xdr:cNvPr>
        <xdr:cNvSpPr>
          <a:spLocks noChangeArrowheads="1"/>
        </xdr:cNvSpPr>
      </xdr:nvSpPr>
      <xdr:spPr bwMode="auto">
        <a:xfrm>
          <a:off x="226314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56" name="Rectangle 155">
          <a:extLst>
            <a:ext uri="{FF2B5EF4-FFF2-40B4-BE49-F238E27FC236}">
              <a16:creationId xmlns:a16="http://schemas.microsoft.com/office/drawing/2014/main" id="{C82DE989-6E2F-5E4B-B1F2-19762530C23B}"/>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57" name="Rectangle 156">
          <a:extLst>
            <a:ext uri="{FF2B5EF4-FFF2-40B4-BE49-F238E27FC236}">
              <a16:creationId xmlns:a16="http://schemas.microsoft.com/office/drawing/2014/main" id="{1B652E3A-0012-1C44-A858-D47C6E8EFBF4}"/>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58" name="Rectangle 157">
          <a:extLst>
            <a:ext uri="{FF2B5EF4-FFF2-40B4-BE49-F238E27FC236}">
              <a16:creationId xmlns:a16="http://schemas.microsoft.com/office/drawing/2014/main" id="{CD7733B8-505D-7E47-A823-A0D5278936BE}"/>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59" name="Rectangle 158">
          <a:extLst>
            <a:ext uri="{FF2B5EF4-FFF2-40B4-BE49-F238E27FC236}">
              <a16:creationId xmlns:a16="http://schemas.microsoft.com/office/drawing/2014/main" id="{33249CA2-6D87-7D4F-B99F-446F59A57BA7}"/>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0" name="Rectangle 159">
          <a:extLst>
            <a:ext uri="{FF2B5EF4-FFF2-40B4-BE49-F238E27FC236}">
              <a16:creationId xmlns:a16="http://schemas.microsoft.com/office/drawing/2014/main" id="{E5311546-284A-E543-90AE-D1A3452E68E3}"/>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1" name="Rectangle 160">
          <a:extLst>
            <a:ext uri="{FF2B5EF4-FFF2-40B4-BE49-F238E27FC236}">
              <a16:creationId xmlns:a16="http://schemas.microsoft.com/office/drawing/2014/main" id="{39F76ADF-CB6F-304D-AC03-A5C650941EFE}"/>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2" name="Rectangle 161">
          <a:extLst>
            <a:ext uri="{FF2B5EF4-FFF2-40B4-BE49-F238E27FC236}">
              <a16:creationId xmlns:a16="http://schemas.microsoft.com/office/drawing/2014/main" id="{30054205-6BDA-C94E-A4C8-E27B1505087E}"/>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3" name="Rectangle 162">
          <a:extLst>
            <a:ext uri="{FF2B5EF4-FFF2-40B4-BE49-F238E27FC236}">
              <a16:creationId xmlns:a16="http://schemas.microsoft.com/office/drawing/2014/main" id="{6BCACCF2-587E-6949-AE6D-94F78672E2F2}"/>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4" name="Rectangle 163">
          <a:extLst>
            <a:ext uri="{FF2B5EF4-FFF2-40B4-BE49-F238E27FC236}">
              <a16:creationId xmlns:a16="http://schemas.microsoft.com/office/drawing/2014/main" id="{E37531AD-5C28-F14D-9748-C9150C63E41F}"/>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5" name="Rectangle 164">
          <a:extLst>
            <a:ext uri="{FF2B5EF4-FFF2-40B4-BE49-F238E27FC236}">
              <a16:creationId xmlns:a16="http://schemas.microsoft.com/office/drawing/2014/main" id="{65ECDA81-CF48-2544-B551-A97D0F251AD0}"/>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6" name="Rectangle 165">
          <a:extLst>
            <a:ext uri="{FF2B5EF4-FFF2-40B4-BE49-F238E27FC236}">
              <a16:creationId xmlns:a16="http://schemas.microsoft.com/office/drawing/2014/main" id="{D5EE7032-FA64-CE44-84F8-AFC684538CBC}"/>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7" name="Rectangle 166">
          <a:extLst>
            <a:ext uri="{FF2B5EF4-FFF2-40B4-BE49-F238E27FC236}">
              <a16:creationId xmlns:a16="http://schemas.microsoft.com/office/drawing/2014/main" id="{8ACE007A-E75F-9F48-85C8-39C1AC9CB891}"/>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8" name="Rectangle 167">
          <a:extLst>
            <a:ext uri="{FF2B5EF4-FFF2-40B4-BE49-F238E27FC236}">
              <a16:creationId xmlns:a16="http://schemas.microsoft.com/office/drawing/2014/main" id="{16F537E9-9095-4A46-BBEE-FA9B71073670}"/>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69" name="Rectangle 168">
          <a:extLst>
            <a:ext uri="{FF2B5EF4-FFF2-40B4-BE49-F238E27FC236}">
              <a16:creationId xmlns:a16="http://schemas.microsoft.com/office/drawing/2014/main" id="{4F604018-7FF4-7A41-A5A8-2BC9A5618148}"/>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70" name="Rectangle 169">
          <a:extLst>
            <a:ext uri="{FF2B5EF4-FFF2-40B4-BE49-F238E27FC236}">
              <a16:creationId xmlns:a16="http://schemas.microsoft.com/office/drawing/2014/main" id="{AB125035-425F-6149-AC35-C3B969FCA983}"/>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71" name="Rectangle 170">
          <a:extLst>
            <a:ext uri="{FF2B5EF4-FFF2-40B4-BE49-F238E27FC236}">
              <a16:creationId xmlns:a16="http://schemas.microsoft.com/office/drawing/2014/main" id="{40BB0FF3-6861-134A-955B-77D97930FDFF}"/>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72" name="Rectangle 171">
          <a:extLst>
            <a:ext uri="{FF2B5EF4-FFF2-40B4-BE49-F238E27FC236}">
              <a16:creationId xmlns:a16="http://schemas.microsoft.com/office/drawing/2014/main" id="{99604AEA-54AA-C649-9F96-3C08FF589221}"/>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73" name="Rectangle 172">
          <a:extLst>
            <a:ext uri="{FF2B5EF4-FFF2-40B4-BE49-F238E27FC236}">
              <a16:creationId xmlns:a16="http://schemas.microsoft.com/office/drawing/2014/main" id="{56EF60E6-A4D7-B147-9A93-C819837DC169}"/>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74" name="Rectangle 173">
          <a:extLst>
            <a:ext uri="{FF2B5EF4-FFF2-40B4-BE49-F238E27FC236}">
              <a16:creationId xmlns:a16="http://schemas.microsoft.com/office/drawing/2014/main" id="{50A25302-99FE-B842-A835-C92B27DCEF41}"/>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75" name="Rectangle 174">
          <a:extLst>
            <a:ext uri="{FF2B5EF4-FFF2-40B4-BE49-F238E27FC236}">
              <a16:creationId xmlns:a16="http://schemas.microsoft.com/office/drawing/2014/main" id="{89CCFA53-571F-4C46-94E4-B8AB4F7F3DB8}"/>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76" name="Rectangle 175">
          <a:extLst>
            <a:ext uri="{FF2B5EF4-FFF2-40B4-BE49-F238E27FC236}">
              <a16:creationId xmlns:a16="http://schemas.microsoft.com/office/drawing/2014/main" id="{096A2015-3520-9149-BE52-A4B34EBEF2DA}"/>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261</xdr:row>
      <xdr:rowOff>0</xdr:rowOff>
    </xdr:from>
    <xdr:to>
      <xdr:col>33</xdr:col>
      <xdr:colOff>0</xdr:colOff>
      <xdr:row>261</xdr:row>
      <xdr:rowOff>0</xdr:rowOff>
    </xdr:to>
    <xdr:sp macro="" textlink="">
      <xdr:nvSpPr>
        <xdr:cNvPr id="177" name="Rectangle 176">
          <a:extLst>
            <a:ext uri="{FF2B5EF4-FFF2-40B4-BE49-F238E27FC236}">
              <a16:creationId xmlns:a16="http://schemas.microsoft.com/office/drawing/2014/main" id="{119A7E04-6308-9640-8E18-77F806900FB3}"/>
            </a:ext>
          </a:extLst>
        </xdr:cNvPr>
        <xdr:cNvSpPr>
          <a:spLocks noChangeArrowheads="1"/>
        </xdr:cNvSpPr>
      </xdr:nvSpPr>
      <xdr:spPr bwMode="auto">
        <a:xfrm>
          <a:off x="226314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78" name="Rectangle 177">
          <a:extLst>
            <a:ext uri="{FF2B5EF4-FFF2-40B4-BE49-F238E27FC236}">
              <a16:creationId xmlns:a16="http://schemas.microsoft.com/office/drawing/2014/main" id="{E1AF64AD-60FB-C244-AC97-A10EFE166283}"/>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79" name="Rectangle 178">
          <a:extLst>
            <a:ext uri="{FF2B5EF4-FFF2-40B4-BE49-F238E27FC236}">
              <a16:creationId xmlns:a16="http://schemas.microsoft.com/office/drawing/2014/main" id="{5E8C111C-9F87-4647-B025-9A1A777B5F57}"/>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0" name="Rectangle 179">
          <a:extLst>
            <a:ext uri="{FF2B5EF4-FFF2-40B4-BE49-F238E27FC236}">
              <a16:creationId xmlns:a16="http://schemas.microsoft.com/office/drawing/2014/main" id="{E8E8EFB4-D7BE-0E40-AEF7-CA8E903F5EAC}"/>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1" name="Rectangle 180">
          <a:extLst>
            <a:ext uri="{FF2B5EF4-FFF2-40B4-BE49-F238E27FC236}">
              <a16:creationId xmlns:a16="http://schemas.microsoft.com/office/drawing/2014/main" id="{E1A25F2C-1818-1C44-AEDC-CD596AABDEF0}"/>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2" name="Rectangle 181">
          <a:extLst>
            <a:ext uri="{FF2B5EF4-FFF2-40B4-BE49-F238E27FC236}">
              <a16:creationId xmlns:a16="http://schemas.microsoft.com/office/drawing/2014/main" id="{10D78997-4F8C-8143-ADDE-A0EAB3B24674}"/>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3" name="Rectangle 182">
          <a:extLst>
            <a:ext uri="{FF2B5EF4-FFF2-40B4-BE49-F238E27FC236}">
              <a16:creationId xmlns:a16="http://schemas.microsoft.com/office/drawing/2014/main" id="{BF1A18C8-2D9B-2A45-A119-F4EA508B2A1C}"/>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4" name="Rectangle 183">
          <a:extLst>
            <a:ext uri="{FF2B5EF4-FFF2-40B4-BE49-F238E27FC236}">
              <a16:creationId xmlns:a16="http://schemas.microsoft.com/office/drawing/2014/main" id="{F1991660-1AF6-3A49-9E76-C824F638F880}"/>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5" name="Rectangle 184">
          <a:extLst>
            <a:ext uri="{FF2B5EF4-FFF2-40B4-BE49-F238E27FC236}">
              <a16:creationId xmlns:a16="http://schemas.microsoft.com/office/drawing/2014/main" id="{84776313-6C3C-A449-AADF-91EE41B8A68C}"/>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6" name="Rectangle 185">
          <a:extLst>
            <a:ext uri="{FF2B5EF4-FFF2-40B4-BE49-F238E27FC236}">
              <a16:creationId xmlns:a16="http://schemas.microsoft.com/office/drawing/2014/main" id="{056F5240-879B-3B44-AF71-53A3B05F40C5}"/>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7" name="Rectangle 186">
          <a:extLst>
            <a:ext uri="{FF2B5EF4-FFF2-40B4-BE49-F238E27FC236}">
              <a16:creationId xmlns:a16="http://schemas.microsoft.com/office/drawing/2014/main" id="{C9DCF198-2FC1-3342-A269-165009F4CA89}"/>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8" name="Rectangle 187">
          <a:extLst>
            <a:ext uri="{FF2B5EF4-FFF2-40B4-BE49-F238E27FC236}">
              <a16:creationId xmlns:a16="http://schemas.microsoft.com/office/drawing/2014/main" id="{C0DC9549-EFEF-4147-84D9-5B443E3DA9A8}"/>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89" name="Rectangle 188">
          <a:extLst>
            <a:ext uri="{FF2B5EF4-FFF2-40B4-BE49-F238E27FC236}">
              <a16:creationId xmlns:a16="http://schemas.microsoft.com/office/drawing/2014/main" id="{A0C1F652-7027-7A4B-A042-8D44396E246D}"/>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0" name="Rectangle 189">
          <a:extLst>
            <a:ext uri="{FF2B5EF4-FFF2-40B4-BE49-F238E27FC236}">
              <a16:creationId xmlns:a16="http://schemas.microsoft.com/office/drawing/2014/main" id="{0DF81D98-D7A9-5F41-8709-30DA1C9C6595}"/>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1" name="Rectangle 190">
          <a:extLst>
            <a:ext uri="{FF2B5EF4-FFF2-40B4-BE49-F238E27FC236}">
              <a16:creationId xmlns:a16="http://schemas.microsoft.com/office/drawing/2014/main" id="{1388EFCD-A943-B345-B1D6-6F3C4EEC53D5}"/>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2" name="Rectangle 191">
          <a:extLst>
            <a:ext uri="{FF2B5EF4-FFF2-40B4-BE49-F238E27FC236}">
              <a16:creationId xmlns:a16="http://schemas.microsoft.com/office/drawing/2014/main" id="{04FA97E9-4753-1E49-88B0-5E0A28E32A24}"/>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3" name="Rectangle 192">
          <a:extLst>
            <a:ext uri="{FF2B5EF4-FFF2-40B4-BE49-F238E27FC236}">
              <a16:creationId xmlns:a16="http://schemas.microsoft.com/office/drawing/2014/main" id="{79B19CD1-12D1-F64D-85EE-5AB72A04D16F}"/>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4" name="Rectangle 193">
          <a:extLst>
            <a:ext uri="{FF2B5EF4-FFF2-40B4-BE49-F238E27FC236}">
              <a16:creationId xmlns:a16="http://schemas.microsoft.com/office/drawing/2014/main" id="{D623DBAA-71AB-F148-B18E-E9993822EC76}"/>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5" name="Rectangle 194">
          <a:extLst>
            <a:ext uri="{FF2B5EF4-FFF2-40B4-BE49-F238E27FC236}">
              <a16:creationId xmlns:a16="http://schemas.microsoft.com/office/drawing/2014/main" id="{F218C10C-75BB-9D47-8EAC-A97755E357A9}"/>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6" name="Rectangle 195">
          <a:extLst>
            <a:ext uri="{FF2B5EF4-FFF2-40B4-BE49-F238E27FC236}">
              <a16:creationId xmlns:a16="http://schemas.microsoft.com/office/drawing/2014/main" id="{F92BEDB7-1C76-1740-A425-2F1B559B41DA}"/>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7" name="Rectangle 196">
          <a:extLst>
            <a:ext uri="{FF2B5EF4-FFF2-40B4-BE49-F238E27FC236}">
              <a16:creationId xmlns:a16="http://schemas.microsoft.com/office/drawing/2014/main" id="{58CE1C2D-0544-B44B-9C1D-E69C95A3916E}"/>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8" name="Rectangle 197">
          <a:extLst>
            <a:ext uri="{FF2B5EF4-FFF2-40B4-BE49-F238E27FC236}">
              <a16:creationId xmlns:a16="http://schemas.microsoft.com/office/drawing/2014/main" id="{148F5635-CB30-9142-9CB1-57B07EA5E359}"/>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294</xdr:row>
      <xdr:rowOff>0</xdr:rowOff>
    </xdr:from>
    <xdr:to>
      <xdr:col>33</xdr:col>
      <xdr:colOff>0</xdr:colOff>
      <xdr:row>294</xdr:row>
      <xdr:rowOff>0</xdr:rowOff>
    </xdr:to>
    <xdr:sp macro="" textlink="">
      <xdr:nvSpPr>
        <xdr:cNvPr id="199" name="Rectangle 198">
          <a:extLst>
            <a:ext uri="{FF2B5EF4-FFF2-40B4-BE49-F238E27FC236}">
              <a16:creationId xmlns:a16="http://schemas.microsoft.com/office/drawing/2014/main" id="{6444128A-17CA-464C-AEA4-FF372B334694}"/>
            </a:ext>
          </a:extLst>
        </xdr:cNvPr>
        <xdr:cNvSpPr>
          <a:spLocks noChangeArrowheads="1"/>
        </xdr:cNvSpPr>
      </xdr:nvSpPr>
      <xdr:spPr bwMode="auto">
        <a:xfrm>
          <a:off x="226314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0" name="Rectangle 199">
          <a:extLst>
            <a:ext uri="{FF2B5EF4-FFF2-40B4-BE49-F238E27FC236}">
              <a16:creationId xmlns:a16="http://schemas.microsoft.com/office/drawing/2014/main" id="{2F34FC18-EAF3-144D-8BB6-CEC5B696B473}"/>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1" name="Rectangle 200">
          <a:extLst>
            <a:ext uri="{FF2B5EF4-FFF2-40B4-BE49-F238E27FC236}">
              <a16:creationId xmlns:a16="http://schemas.microsoft.com/office/drawing/2014/main" id="{B2CBF9E1-581B-BB47-B63A-96EE7C2FEB9C}"/>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2" name="Rectangle 201">
          <a:extLst>
            <a:ext uri="{FF2B5EF4-FFF2-40B4-BE49-F238E27FC236}">
              <a16:creationId xmlns:a16="http://schemas.microsoft.com/office/drawing/2014/main" id="{73F9BAD1-C48C-BB4F-8C3D-882BB73720EF}"/>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3" name="Rectangle 202">
          <a:extLst>
            <a:ext uri="{FF2B5EF4-FFF2-40B4-BE49-F238E27FC236}">
              <a16:creationId xmlns:a16="http://schemas.microsoft.com/office/drawing/2014/main" id="{05625419-BC57-7B46-8C0F-F13549BD6ADF}"/>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4" name="Rectangle 203">
          <a:extLst>
            <a:ext uri="{FF2B5EF4-FFF2-40B4-BE49-F238E27FC236}">
              <a16:creationId xmlns:a16="http://schemas.microsoft.com/office/drawing/2014/main" id="{645F3798-7905-AA4A-8F6C-5F0BCB5584BF}"/>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5" name="Rectangle 204">
          <a:extLst>
            <a:ext uri="{FF2B5EF4-FFF2-40B4-BE49-F238E27FC236}">
              <a16:creationId xmlns:a16="http://schemas.microsoft.com/office/drawing/2014/main" id="{220C656F-7DDA-BC45-AFD1-6D295E2BB710}"/>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6" name="Rectangle 205">
          <a:extLst>
            <a:ext uri="{FF2B5EF4-FFF2-40B4-BE49-F238E27FC236}">
              <a16:creationId xmlns:a16="http://schemas.microsoft.com/office/drawing/2014/main" id="{80592A72-CB85-174D-A77D-C53A3ABE3DEF}"/>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7" name="Rectangle 206">
          <a:extLst>
            <a:ext uri="{FF2B5EF4-FFF2-40B4-BE49-F238E27FC236}">
              <a16:creationId xmlns:a16="http://schemas.microsoft.com/office/drawing/2014/main" id="{C395C178-4ACA-0942-A393-62FDF438D66E}"/>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8" name="Rectangle 207">
          <a:extLst>
            <a:ext uri="{FF2B5EF4-FFF2-40B4-BE49-F238E27FC236}">
              <a16:creationId xmlns:a16="http://schemas.microsoft.com/office/drawing/2014/main" id="{B703E3CF-DE77-6341-83AA-2DCD3F847206}"/>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09" name="Rectangle 208">
          <a:extLst>
            <a:ext uri="{FF2B5EF4-FFF2-40B4-BE49-F238E27FC236}">
              <a16:creationId xmlns:a16="http://schemas.microsoft.com/office/drawing/2014/main" id="{F5560D98-E67E-5341-8382-426AE5D7D71B}"/>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0" name="Rectangle 209">
          <a:extLst>
            <a:ext uri="{FF2B5EF4-FFF2-40B4-BE49-F238E27FC236}">
              <a16:creationId xmlns:a16="http://schemas.microsoft.com/office/drawing/2014/main" id="{C68005D2-8536-4D46-A4DA-FE2D8C12FD72}"/>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1" name="Rectangle 210">
          <a:extLst>
            <a:ext uri="{FF2B5EF4-FFF2-40B4-BE49-F238E27FC236}">
              <a16:creationId xmlns:a16="http://schemas.microsoft.com/office/drawing/2014/main" id="{648C3571-5DBE-CB4E-9C13-D0F5C09456A9}"/>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2" name="Rectangle 211">
          <a:extLst>
            <a:ext uri="{FF2B5EF4-FFF2-40B4-BE49-F238E27FC236}">
              <a16:creationId xmlns:a16="http://schemas.microsoft.com/office/drawing/2014/main" id="{0E0A323C-9313-DB40-B6B0-C544AD298B89}"/>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3" name="Rectangle 212">
          <a:extLst>
            <a:ext uri="{FF2B5EF4-FFF2-40B4-BE49-F238E27FC236}">
              <a16:creationId xmlns:a16="http://schemas.microsoft.com/office/drawing/2014/main" id="{4ACCBF7A-D0B8-E34E-A8AA-9AF38625B353}"/>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4" name="Rectangle 213">
          <a:extLst>
            <a:ext uri="{FF2B5EF4-FFF2-40B4-BE49-F238E27FC236}">
              <a16:creationId xmlns:a16="http://schemas.microsoft.com/office/drawing/2014/main" id="{B5CFDA9C-106F-1444-A8E1-921C7EEE90A6}"/>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5" name="Rectangle 214">
          <a:extLst>
            <a:ext uri="{FF2B5EF4-FFF2-40B4-BE49-F238E27FC236}">
              <a16:creationId xmlns:a16="http://schemas.microsoft.com/office/drawing/2014/main" id="{8101BEC1-F8F7-2C43-823B-D9127674054B}"/>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6" name="Rectangle 215">
          <a:extLst>
            <a:ext uri="{FF2B5EF4-FFF2-40B4-BE49-F238E27FC236}">
              <a16:creationId xmlns:a16="http://schemas.microsoft.com/office/drawing/2014/main" id="{1F2CF9A0-C03B-CC4C-AFBA-53B465165EB0}"/>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7" name="Rectangle 216">
          <a:extLst>
            <a:ext uri="{FF2B5EF4-FFF2-40B4-BE49-F238E27FC236}">
              <a16:creationId xmlns:a16="http://schemas.microsoft.com/office/drawing/2014/main" id="{7E5E4894-4EF0-3747-9589-8C7936A119AE}"/>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8" name="Rectangle 217">
          <a:extLst>
            <a:ext uri="{FF2B5EF4-FFF2-40B4-BE49-F238E27FC236}">
              <a16:creationId xmlns:a16="http://schemas.microsoft.com/office/drawing/2014/main" id="{6C74F60B-3E65-5B41-81F2-12D7C59B1692}"/>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19" name="Rectangle 218">
          <a:extLst>
            <a:ext uri="{FF2B5EF4-FFF2-40B4-BE49-F238E27FC236}">
              <a16:creationId xmlns:a16="http://schemas.microsoft.com/office/drawing/2014/main" id="{DDB5F76F-1E3A-0B42-AFB0-D1AD1BC90643}"/>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20" name="Rectangle 219">
          <a:extLst>
            <a:ext uri="{FF2B5EF4-FFF2-40B4-BE49-F238E27FC236}">
              <a16:creationId xmlns:a16="http://schemas.microsoft.com/office/drawing/2014/main" id="{CABF32E3-0E84-4641-AD62-E220CA949C59}"/>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327</xdr:row>
      <xdr:rowOff>0</xdr:rowOff>
    </xdr:from>
    <xdr:to>
      <xdr:col>33</xdr:col>
      <xdr:colOff>0</xdr:colOff>
      <xdr:row>327</xdr:row>
      <xdr:rowOff>0</xdr:rowOff>
    </xdr:to>
    <xdr:sp macro="" textlink="">
      <xdr:nvSpPr>
        <xdr:cNvPr id="221" name="Rectangle 220">
          <a:extLst>
            <a:ext uri="{FF2B5EF4-FFF2-40B4-BE49-F238E27FC236}">
              <a16:creationId xmlns:a16="http://schemas.microsoft.com/office/drawing/2014/main" id="{498C227D-8FEC-7C45-B31A-5D31AFE93FA2}"/>
            </a:ext>
          </a:extLst>
        </xdr:cNvPr>
        <xdr:cNvSpPr>
          <a:spLocks noChangeArrowheads="1"/>
        </xdr:cNvSpPr>
      </xdr:nvSpPr>
      <xdr:spPr bwMode="auto">
        <a:xfrm>
          <a:off x="226314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22" name="Rectangle 221">
          <a:extLst>
            <a:ext uri="{FF2B5EF4-FFF2-40B4-BE49-F238E27FC236}">
              <a16:creationId xmlns:a16="http://schemas.microsoft.com/office/drawing/2014/main" id="{761E9D46-35FB-3540-8F47-F39146A30F58}"/>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23" name="Rectangle 222">
          <a:extLst>
            <a:ext uri="{FF2B5EF4-FFF2-40B4-BE49-F238E27FC236}">
              <a16:creationId xmlns:a16="http://schemas.microsoft.com/office/drawing/2014/main" id="{5666E512-0B3C-6441-8BD7-92BC46C56F13}"/>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24" name="Rectangle 223">
          <a:extLst>
            <a:ext uri="{FF2B5EF4-FFF2-40B4-BE49-F238E27FC236}">
              <a16:creationId xmlns:a16="http://schemas.microsoft.com/office/drawing/2014/main" id="{C7DA8ECD-7723-9243-AE99-44820D8837AD}"/>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25" name="Rectangle 224">
          <a:extLst>
            <a:ext uri="{FF2B5EF4-FFF2-40B4-BE49-F238E27FC236}">
              <a16:creationId xmlns:a16="http://schemas.microsoft.com/office/drawing/2014/main" id="{3C66F4B9-6157-EB40-AEC1-3887C1D0C2FF}"/>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26" name="Rectangle 225">
          <a:extLst>
            <a:ext uri="{FF2B5EF4-FFF2-40B4-BE49-F238E27FC236}">
              <a16:creationId xmlns:a16="http://schemas.microsoft.com/office/drawing/2014/main" id="{DBEFF436-4823-7448-B7F7-E625A99FE251}"/>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27" name="Rectangle 226">
          <a:extLst>
            <a:ext uri="{FF2B5EF4-FFF2-40B4-BE49-F238E27FC236}">
              <a16:creationId xmlns:a16="http://schemas.microsoft.com/office/drawing/2014/main" id="{554E49A6-507E-3D4D-BF95-C853F5E331EF}"/>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28" name="Rectangle 227">
          <a:extLst>
            <a:ext uri="{FF2B5EF4-FFF2-40B4-BE49-F238E27FC236}">
              <a16:creationId xmlns:a16="http://schemas.microsoft.com/office/drawing/2014/main" id="{22A287FB-686D-8843-948E-8876FD8A619C}"/>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29" name="Rectangle 228">
          <a:extLst>
            <a:ext uri="{FF2B5EF4-FFF2-40B4-BE49-F238E27FC236}">
              <a16:creationId xmlns:a16="http://schemas.microsoft.com/office/drawing/2014/main" id="{28B6351A-D319-CC4D-8446-605DD290EAAF}"/>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0" name="Rectangle 229">
          <a:extLst>
            <a:ext uri="{FF2B5EF4-FFF2-40B4-BE49-F238E27FC236}">
              <a16:creationId xmlns:a16="http://schemas.microsoft.com/office/drawing/2014/main" id="{8158564A-80C3-1C47-A712-C88184A4D93B}"/>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1" name="Rectangle 230">
          <a:extLst>
            <a:ext uri="{FF2B5EF4-FFF2-40B4-BE49-F238E27FC236}">
              <a16:creationId xmlns:a16="http://schemas.microsoft.com/office/drawing/2014/main" id="{A73BE004-74F0-024A-8C99-B380CFB71113}"/>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2" name="Rectangle 231">
          <a:extLst>
            <a:ext uri="{FF2B5EF4-FFF2-40B4-BE49-F238E27FC236}">
              <a16:creationId xmlns:a16="http://schemas.microsoft.com/office/drawing/2014/main" id="{AA87008E-4EAC-8F4E-8170-77813546B9B7}"/>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3" name="Rectangle 232">
          <a:extLst>
            <a:ext uri="{FF2B5EF4-FFF2-40B4-BE49-F238E27FC236}">
              <a16:creationId xmlns:a16="http://schemas.microsoft.com/office/drawing/2014/main" id="{4DD15117-07A1-714F-AD6B-FD11740EC251}"/>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4" name="Rectangle 233">
          <a:extLst>
            <a:ext uri="{FF2B5EF4-FFF2-40B4-BE49-F238E27FC236}">
              <a16:creationId xmlns:a16="http://schemas.microsoft.com/office/drawing/2014/main" id="{1AEC67A2-201F-1E42-A3ED-074F8191DA7C}"/>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5" name="Rectangle 234">
          <a:extLst>
            <a:ext uri="{FF2B5EF4-FFF2-40B4-BE49-F238E27FC236}">
              <a16:creationId xmlns:a16="http://schemas.microsoft.com/office/drawing/2014/main" id="{767E9194-2C03-DC47-AAFA-E299440149EF}"/>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6" name="Rectangle 235">
          <a:extLst>
            <a:ext uri="{FF2B5EF4-FFF2-40B4-BE49-F238E27FC236}">
              <a16:creationId xmlns:a16="http://schemas.microsoft.com/office/drawing/2014/main" id="{BE395C10-EA2B-9948-834F-76A75A8DC078}"/>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7" name="Rectangle 236">
          <a:extLst>
            <a:ext uri="{FF2B5EF4-FFF2-40B4-BE49-F238E27FC236}">
              <a16:creationId xmlns:a16="http://schemas.microsoft.com/office/drawing/2014/main" id="{1856EF77-BDA5-AA43-AC4C-D435863E8019}"/>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8" name="Rectangle 237">
          <a:extLst>
            <a:ext uri="{FF2B5EF4-FFF2-40B4-BE49-F238E27FC236}">
              <a16:creationId xmlns:a16="http://schemas.microsoft.com/office/drawing/2014/main" id="{8C72EE40-62B9-424B-BCE2-B3E92AD860EC}"/>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39" name="Rectangle 238">
          <a:extLst>
            <a:ext uri="{FF2B5EF4-FFF2-40B4-BE49-F238E27FC236}">
              <a16:creationId xmlns:a16="http://schemas.microsoft.com/office/drawing/2014/main" id="{23157BFE-4070-BD4D-86FC-D502B2504F0D}"/>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40" name="Rectangle 239">
          <a:extLst>
            <a:ext uri="{FF2B5EF4-FFF2-40B4-BE49-F238E27FC236}">
              <a16:creationId xmlns:a16="http://schemas.microsoft.com/office/drawing/2014/main" id="{6863154A-2B2C-FB43-BDDC-F71CA3D90E36}"/>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41" name="Rectangle 240">
          <a:extLst>
            <a:ext uri="{FF2B5EF4-FFF2-40B4-BE49-F238E27FC236}">
              <a16:creationId xmlns:a16="http://schemas.microsoft.com/office/drawing/2014/main" id="{0F242BA6-8C9D-5B4F-B3B8-DD8CC5A5C4F6}"/>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42" name="Rectangle 241">
          <a:extLst>
            <a:ext uri="{FF2B5EF4-FFF2-40B4-BE49-F238E27FC236}">
              <a16:creationId xmlns:a16="http://schemas.microsoft.com/office/drawing/2014/main" id="{08445D6D-986C-B94D-85BC-BD695CFB82E4}"/>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360</xdr:row>
      <xdr:rowOff>0</xdr:rowOff>
    </xdr:from>
    <xdr:to>
      <xdr:col>33</xdr:col>
      <xdr:colOff>0</xdr:colOff>
      <xdr:row>360</xdr:row>
      <xdr:rowOff>0</xdr:rowOff>
    </xdr:to>
    <xdr:sp macro="" textlink="">
      <xdr:nvSpPr>
        <xdr:cNvPr id="243" name="Rectangle 242">
          <a:extLst>
            <a:ext uri="{FF2B5EF4-FFF2-40B4-BE49-F238E27FC236}">
              <a16:creationId xmlns:a16="http://schemas.microsoft.com/office/drawing/2014/main" id="{1D15C723-915C-FD47-8C66-F9AA6AB4D4BC}"/>
            </a:ext>
          </a:extLst>
        </xdr:cNvPr>
        <xdr:cNvSpPr>
          <a:spLocks noChangeArrowheads="1"/>
        </xdr:cNvSpPr>
      </xdr:nvSpPr>
      <xdr:spPr bwMode="auto">
        <a:xfrm>
          <a:off x="226314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44" name="Rectangle 243">
          <a:extLst>
            <a:ext uri="{FF2B5EF4-FFF2-40B4-BE49-F238E27FC236}">
              <a16:creationId xmlns:a16="http://schemas.microsoft.com/office/drawing/2014/main" id="{760DB90A-6A60-6D4A-8514-F39C75D02CAF}"/>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45" name="Rectangle 244">
          <a:extLst>
            <a:ext uri="{FF2B5EF4-FFF2-40B4-BE49-F238E27FC236}">
              <a16:creationId xmlns:a16="http://schemas.microsoft.com/office/drawing/2014/main" id="{DB754357-59F7-D443-84FB-A9E2F1563962}"/>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46" name="Rectangle 245">
          <a:extLst>
            <a:ext uri="{FF2B5EF4-FFF2-40B4-BE49-F238E27FC236}">
              <a16:creationId xmlns:a16="http://schemas.microsoft.com/office/drawing/2014/main" id="{7F4DD541-A3FA-4647-8E35-9FACA1B2A128}"/>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47" name="Rectangle 246">
          <a:extLst>
            <a:ext uri="{FF2B5EF4-FFF2-40B4-BE49-F238E27FC236}">
              <a16:creationId xmlns:a16="http://schemas.microsoft.com/office/drawing/2014/main" id="{536F6B1F-1A81-754D-ABE7-9A30DC8A70A8}"/>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48" name="Rectangle 247">
          <a:extLst>
            <a:ext uri="{FF2B5EF4-FFF2-40B4-BE49-F238E27FC236}">
              <a16:creationId xmlns:a16="http://schemas.microsoft.com/office/drawing/2014/main" id="{1F6C2FAF-C5AB-204C-9C94-CB8348B4C238}"/>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49" name="Rectangle 248">
          <a:extLst>
            <a:ext uri="{FF2B5EF4-FFF2-40B4-BE49-F238E27FC236}">
              <a16:creationId xmlns:a16="http://schemas.microsoft.com/office/drawing/2014/main" id="{84AEF851-9D10-C649-89C1-5F94616CED45}"/>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0" name="Rectangle 249">
          <a:extLst>
            <a:ext uri="{FF2B5EF4-FFF2-40B4-BE49-F238E27FC236}">
              <a16:creationId xmlns:a16="http://schemas.microsoft.com/office/drawing/2014/main" id="{3CE12E25-7D1B-F54C-B548-E34C3C6A90A4}"/>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1" name="Rectangle 250">
          <a:extLst>
            <a:ext uri="{FF2B5EF4-FFF2-40B4-BE49-F238E27FC236}">
              <a16:creationId xmlns:a16="http://schemas.microsoft.com/office/drawing/2014/main" id="{D4134F95-0D00-CD4D-8D1F-B6EFEFB31023}"/>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2" name="Rectangle 251">
          <a:extLst>
            <a:ext uri="{FF2B5EF4-FFF2-40B4-BE49-F238E27FC236}">
              <a16:creationId xmlns:a16="http://schemas.microsoft.com/office/drawing/2014/main" id="{A817E30F-CEEC-4C42-8F41-5A18AD8852B7}"/>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3" name="Rectangle 252">
          <a:extLst>
            <a:ext uri="{FF2B5EF4-FFF2-40B4-BE49-F238E27FC236}">
              <a16:creationId xmlns:a16="http://schemas.microsoft.com/office/drawing/2014/main" id="{9EEBED26-2A60-BB40-991D-2B00B5D4C8B1}"/>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4" name="Rectangle 253">
          <a:extLst>
            <a:ext uri="{FF2B5EF4-FFF2-40B4-BE49-F238E27FC236}">
              <a16:creationId xmlns:a16="http://schemas.microsoft.com/office/drawing/2014/main" id="{E83222B1-8642-FD49-907E-19294033DA91}"/>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5" name="Rectangle 254">
          <a:extLst>
            <a:ext uri="{FF2B5EF4-FFF2-40B4-BE49-F238E27FC236}">
              <a16:creationId xmlns:a16="http://schemas.microsoft.com/office/drawing/2014/main" id="{90D594F3-AD15-7C40-B3BA-3FB9A15FDBB8}"/>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6" name="Rectangle 255">
          <a:extLst>
            <a:ext uri="{FF2B5EF4-FFF2-40B4-BE49-F238E27FC236}">
              <a16:creationId xmlns:a16="http://schemas.microsoft.com/office/drawing/2014/main" id="{90356608-913D-104B-B4FF-9FF7A22A7954}"/>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7" name="Rectangle 256">
          <a:extLst>
            <a:ext uri="{FF2B5EF4-FFF2-40B4-BE49-F238E27FC236}">
              <a16:creationId xmlns:a16="http://schemas.microsoft.com/office/drawing/2014/main" id="{93F91CAC-1DBA-9A49-9898-A4AC3B8DC087}"/>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8" name="Rectangle 257">
          <a:extLst>
            <a:ext uri="{FF2B5EF4-FFF2-40B4-BE49-F238E27FC236}">
              <a16:creationId xmlns:a16="http://schemas.microsoft.com/office/drawing/2014/main" id="{EAC5729D-9F06-3046-84C3-CFE9C881FDA2}"/>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59" name="Rectangle 258">
          <a:extLst>
            <a:ext uri="{FF2B5EF4-FFF2-40B4-BE49-F238E27FC236}">
              <a16:creationId xmlns:a16="http://schemas.microsoft.com/office/drawing/2014/main" id="{1104833E-8866-C444-9579-D518EA9205D1}"/>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60" name="Rectangle 259">
          <a:extLst>
            <a:ext uri="{FF2B5EF4-FFF2-40B4-BE49-F238E27FC236}">
              <a16:creationId xmlns:a16="http://schemas.microsoft.com/office/drawing/2014/main" id="{3EC8A93B-8916-104F-80EF-248C048B7792}"/>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61" name="Rectangle 260">
          <a:extLst>
            <a:ext uri="{FF2B5EF4-FFF2-40B4-BE49-F238E27FC236}">
              <a16:creationId xmlns:a16="http://schemas.microsoft.com/office/drawing/2014/main" id="{55725888-C85C-0549-819C-D9460467D3D0}"/>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62" name="Rectangle 261">
          <a:extLst>
            <a:ext uri="{FF2B5EF4-FFF2-40B4-BE49-F238E27FC236}">
              <a16:creationId xmlns:a16="http://schemas.microsoft.com/office/drawing/2014/main" id="{2B9E4ECD-30FE-6A43-B58D-A19666DA414C}"/>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63" name="Rectangle 262">
          <a:extLst>
            <a:ext uri="{FF2B5EF4-FFF2-40B4-BE49-F238E27FC236}">
              <a16:creationId xmlns:a16="http://schemas.microsoft.com/office/drawing/2014/main" id="{A7AC516F-8959-084D-B41E-105A9A3FE3EC}"/>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64" name="Rectangle 263">
          <a:extLst>
            <a:ext uri="{FF2B5EF4-FFF2-40B4-BE49-F238E27FC236}">
              <a16:creationId xmlns:a16="http://schemas.microsoft.com/office/drawing/2014/main" id="{C20DABDA-6D3F-AF40-9CFD-7ED86CB06A26}"/>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393</xdr:row>
      <xdr:rowOff>0</xdr:rowOff>
    </xdr:from>
    <xdr:to>
      <xdr:col>33</xdr:col>
      <xdr:colOff>0</xdr:colOff>
      <xdr:row>393</xdr:row>
      <xdr:rowOff>0</xdr:rowOff>
    </xdr:to>
    <xdr:sp macro="" textlink="">
      <xdr:nvSpPr>
        <xdr:cNvPr id="265" name="Rectangle 264">
          <a:extLst>
            <a:ext uri="{FF2B5EF4-FFF2-40B4-BE49-F238E27FC236}">
              <a16:creationId xmlns:a16="http://schemas.microsoft.com/office/drawing/2014/main" id="{DFD7C237-4D43-074A-92CF-433EB6287618}"/>
            </a:ext>
          </a:extLst>
        </xdr:cNvPr>
        <xdr:cNvSpPr>
          <a:spLocks noChangeArrowheads="1"/>
        </xdr:cNvSpPr>
      </xdr:nvSpPr>
      <xdr:spPr bwMode="auto">
        <a:xfrm>
          <a:off x="226314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0</xdr:colOff>
      <xdr:row>30</xdr:row>
      <xdr:rowOff>0</xdr:rowOff>
    </xdr:from>
    <xdr:to>
      <xdr:col>25</xdr:col>
      <xdr:colOff>0</xdr:colOff>
      <xdr:row>30</xdr:row>
      <xdr:rowOff>0</xdr:rowOff>
    </xdr:to>
    <xdr:sp macro="" textlink="">
      <xdr:nvSpPr>
        <xdr:cNvPr id="2" name="Rectangle 1">
          <a:extLst>
            <a:ext uri="{FF2B5EF4-FFF2-40B4-BE49-F238E27FC236}">
              <a16:creationId xmlns:a16="http://schemas.microsoft.com/office/drawing/2014/main" id="{AEE73C77-7CD0-2D4D-8A73-CC5B6160E0BF}"/>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3" name="Rectangle 2">
          <a:extLst>
            <a:ext uri="{FF2B5EF4-FFF2-40B4-BE49-F238E27FC236}">
              <a16:creationId xmlns:a16="http://schemas.microsoft.com/office/drawing/2014/main" id="{9D691063-D39D-A44D-8161-FE887BB591C3}"/>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4" name="Rectangle 3">
          <a:extLst>
            <a:ext uri="{FF2B5EF4-FFF2-40B4-BE49-F238E27FC236}">
              <a16:creationId xmlns:a16="http://schemas.microsoft.com/office/drawing/2014/main" id="{FDAEBCE7-29E2-C34B-BEFD-A33BD80804D4}"/>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5" name="Rectangle 4">
          <a:extLst>
            <a:ext uri="{FF2B5EF4-FFF2-40B4-BE49-F238E27FC236}">
              <a16:creationId xmlns:a16="http://schemas.microsoft.com/office/drawing/2014/main" id="{C30A075C-B561-4A4F-A936-5518A3489557}"/>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6" name="Rectangle 5">
          <a:extLst>
            <a:ext uri="{FF2B5EF4-FFF2-40B4-BE49-F238E27FC236}">
              <a16:creationId xmlns:a16="http://schemas.microsoft.com/office/drawing/2014/main" id="{5BA81D10-94B0-CD40-93C1-195CA61D13E1}"/>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7" name="Rectangle 6">
          <a:extLst>
            <a:ext uri="{FF2B5EF4-FFF2-40B4-BE49-F238E27FC236}">
              <a16:creationId xmlns:a16="http://schemas.microsoft.com/office/drawing/2014/main" id="{5CEEBF44-36DD-B648-A3E0-89CA4CC93265}"/>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8" name="Rectangle 7">
          <a:extLst>
            <a:ext uri="{FF2B5EF4-FFF2-40B4-BE49-F238E27FC236}">
              <a16:creationId xmlns:a16="http://schemas.microsoft.com/office/drawing/2014/main" id="{D30E6945-7380-6C40-BA51-178F7FD753DD}"/>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9" name="Rectangle 8">
          <a:extLst>
            <a:ext uri="{FF2B5EF4-FFF2-40B4-BE49-F238E27FC236}">
              <a16:creationId xmlns:a16="http://schemas.microsoft.com/office/drawing/2014/main" id="{402BA50E-775C-604A-A0E8-C3EF9A1FC0DA}"/>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0" name="Rectangle 9">
          <a:extLst>
            <a:ext uri="{FF2B5EF4-FFF2-40B4-BE49-F238E27FC236}">
              <a16:creationId xmlns:a16="http://schemas.microsoft.com/office/drawing/2014/main" id="{149320C4-5C65-094B-BB0C-5175AB989933}"/>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1" name="Rectangle 10">
          <a:extLst>
            <a:ext uri="{FF2B5EF4-FFF2-40B4-BE49-F238E27FC236}">
              <a16:creationId xmlns:a16="http://schemas.microsoft.com/office/drawing/2014/main" id="{AC1D3088-B837-3948-B751-87C2B1BDE408}"/>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2" name="Rectangle 11">
          <a:extLst>
            <a:ext uri="{FF2B5EF4-FFF2-40B4-BE49-F238E27FC236}">
              <a16:creationId xmlns:a16="http://schemas.microsoft.com/office/drawing/2014/main" id="{726B82C4-2595-0448-9E7E-5AD369C7F7A5}"/>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3" name="Rectangle 12">
          <a:extLst>
            <a:ext uri="{FF2B5EF4-FFF2-40B4-BE49-F238E27FC236}">
              <a16:creationId xmlns:a16="http://schemas.microsoft.com/office/drawing/2014/main" id="{9DD3F84A-FF24-6940-A8AF-430264AFB6FC}"/>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4" name="Rectangle 13">
          <a:extLst>
            <a:ext uri="{FF2B5EF4-FFF2-40B4-BE49-F238E27FC236}">
              <a16:creationId xmlns:a16="http://schemas.microsoft.com/office/drawing/2014/main" id="{D156E253-C0AA-EC4C-BDE2-1CA4D4E38A9D}"/>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5" name="Rectangle 14">
          <a:extLst>
            <a:ext uri="{FF2B5EF4-FFF2-40B4-BE49-F238E27FC236}">
              <a16:creationId xmlns:a16="http://schemas.microsoft.com/office/drawing/2014/main" id="{DD4C1BF7-5F2D-4942-A3DD-4633B158DF8E}"/>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6" name="Rectangle 15">
          <a:extLst>
            <a:ext uri="{FF2B5EF4-FFF2-40B4-BE49-F238E27FC236}">
              <a16:creationId xmlns:a16="http://schemas.microsoft.com/office/drawing/2014/main" id="{4A272C96-F849-FC48-BCB3-FD908FDD5289}"/>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7" name="Rectangle 16">
          <a:extLst>
            <a:ext uri="{FF2B5EF4-FFF2-40B4-BE49-F238E27FC236}">
              <a16:creationId xmlns:a16="http://schemas.microsoft.com/office/drawing/2014/main" id="{79743615-981E-E14D-A07A-98352A1B9856}"/>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8" name="Rectangle 17">
          <a:extLst>
            <a:ext uri="{FF2B5EF4-FFF2-40B4-BE49-F238E27FC236}">
              <a16:creationId xmlns:a16="http://schemas.microsoft.com/office/drawing/2014/main" id="{8C87E9E4-A1F8-AC4B-9946-AFA8EF7A9422}"/>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9" name="Rectangle 18">
          <a:extLst>
            <a:ext uri="{FF2B5EF4-FFF2-40B4-BE49-F238E27FC236}">
              <a16:creationId xmlns:a16="http://schemas.microsoft.com/office/drawing/2014/main" id="{33036CAA-C097-D140-9DF8-7F916EA9543E}"/>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20" name="Rectangle 19">
          <a:extLst>
            <a:ext uri="{FF2B5EF4-FFF2-40B4-BE49-F238E27FC236}">
              <a16:creationId xmlns:a16="http://schemas.microsoft.com/office/drawing/2014/main" id="{91D4B808-3C24-2E47-A148-0D1A8E5753DF}"/>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21" name="Rectangle 20">
          <a:extLst>
            <a:ext uri="{FF2B5EF4-FFF2-40B4-BE49-F238E27FC236}">
              <a16:creationId xmlns:a16="http://schemas.microsoft.com/office/drawing/2014/main" id="{D78F9021-7B32-F849-9AF6-59AE022FA854}"/>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22" name="Rectangle 21">
          <a:extLst>
            <a:ext uri="{FF2B5EF4-FFF2-40B4-BE49-F238E27FC236}">
              <a16:creationId xmlns:a16="http://schemas.microsoft.com/office/drawing/2014/main" id="{1D26D3F7-0131-024B-AF77-B1C1FCC157BE}"/>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23" name="Rectangle 22">
          <a:extLst>
            <a:ext uri="{FF2B5EF4-FFF2-40B4-BE49-F238E27FC236}">
              <a16:creationId xmlns:a16="http://schemas.microsoft.com/office/drawing/2014/main" id="{F288A0FB-CBF5-894B-A3F6-F45FC35720D1}"/>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4" name="Rectangle 23">
          <a:extLst>
            <a:ext uri="{FF2B5EF4-FFF2-40B4-BE49-F238E27FC236}">
              <a16:creationId xmlns:a16="http://schemas.microsoft.com/office/drawing/2014/main" id="{8146FD9C-519A-9E4F-92F7-6673CF939219}"/>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5" name="Rectangle 24">
          <a:extLst>
            <a:ext uri="{FF2B5EF4-FFF2-40B4-BE49-F238E27FC236}">
              <a16:creationId xmlns:a16="http://schemas.microsoft.com/office/drawing/2014/main" id="{B65E6990-AF6A-4E45-8A88-FBBE17BDD98A}"/>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6" name="Rectangle 25">
          <a:extLst>
            <a:ext uri="{FF2B5EF4-FFF2-40B4-BE49-F238E27FC236}">
              <a16:creationId xmlns:a16="http://schemas.microsoft.com/office/drawing/2014/main" id="{5E417202-3D5C-A243-B98E-92914E22A261}"/>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7" name="Rectangle 26">
          <a:extLst>
            <a:ext uri="{FF2B5EF4-FFF2-40B4-BE49-F238E27FC236}">
              <a16:creationId xmlns:a16="http://schemas.microsoft.com/office/drawing/2014/main" id="{74353E68-B15E-8B4E-B166-489754A31A2C}"/>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8" name="Rectangle 27">
          <a:extLst>
            <a:ext uri="{FF2B5EF4-FFF2-40B4-BE49-F238E27FC236}">
              <a16:creationId xmlns:a16="http://schemas.microsoft.com/office/drawing/2014/main" id="{7C48229C-255D-C645-B23F-34D81E595DAD}"/>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9" name="Rectangle 28">
          <a:extLst>
            <a:ext uri="{FF2B5EF4-FFF2-40B4-BE49-F238E27FC236}">
              <a16:creationId xmlns:a16="http://schemas.microsoft.com/office/drawing/2014/main" id="{E646B146-D207-CD4A-8715-7FAECEC6F30E}"/>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0" name="Rectangle 29">
          <a:extLst>
            <a:ext uri="{FF2B5EF4-FFF2-40B4-BE49-F238E27FC236}">
              <a16:creationId xmlns:a16="http://schemas.microsoft.com/office/drawing/2014/main" id="{31ADD401-9FAE-CF46-B74D-B2A4E42591F9}"/>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1" name="Rectangle 30">
          <a:extLst>
            <a:ext uri="{FF2B5EF4-FFF2-40B4-BE49-F238E27FC236}">
              <a16:creationId xmlns:a16="http://schemas.microsoft.com/office/drawing/2014/main" id="{6CCE2A37-B9AB-8B40-A463-8B4632871FAF}"/>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2" name="Rectangle 31">
          <a:extLst>
            <a:ext uri="{FF2B5EF4-FFF2-40B4-BE49-F238E27FC236}">
              <a16:creationId xmlns:a16="http://schemas.microsoft.com/office/drawing/2014/main" id="{2C44FE77-BBBA-3945-91AE-77BF3256D338}"/>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3" name="Rectangle 32">
          <a:extLst>
            <a:ext uri="{FF2B5EF4-FFF2-40B4-BE49-F238E27FC236}">
              <a16:creationId xmlns:a16="http://schemas.microsoft.com/office/drawing/2014/main" id="{6FE854D0-30ED-E241-89A0-D4F2868F41ED}"/>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4" name="Rectangle 33">
          <a:extLst>
            <a:ext uri="{FF2B5EF4-FFF2-40B4-BE49-F238E27FC236}">
              <a16:creationId xmlns:a16="http://schemas.microsoft.com/office/drawing/2014/main" id="{E4463196-7C18-DA4F-BA1F-01F3CD2EB1BB}"/>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5" name="Rectangle 34">
          <a:extLst>
            <a:ext uri="{FF2B5EF4-FFF2-40B4-BE49-F238E27FC236}">
              <a16:creationId xmlns:a16="http://schemas.microsoft.com/office/drawing/2014/main" id="{5772FF37-6FF5-004B-92EE-153DECB10445}"/>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6" name="Rectangle 35">
          <a:extLst>
            <a:ext uri="{FF2B5EF4-FFF2-40B4-BE49-F238E27FC236}">
              <a16:creationId xmlns:a16="http://schemas.microsoft.com/office/drawing/2014/main" id="{8D9747BB-9284-D440-9812-8E29FBDDB281}"/>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7" name="Rectangle 36">
          <a:extLst>
            <a:ext uri="{FF2B5EF4-FFF2-40B4-BE49-F238E27FC236}">
              <a16:creationId xmlns:a16="http://schemas.microsoft.com/office/drawing/2014/main" id="{B50D9DEF-9787-234F-AC8C-A48AE3D560E3}"/>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8" name="Rectangle 37">
          <a:extLst>
            <a:ext uri="{FF2B5EF4-FFF2-40B4-BE49-F238E27FC236}">
              <a16:creationId xmlns:a16="http://schemas.microsoft.com/office/drawing/2014/main" id="{1F8B99E9-52E2-3243-93AB-990DA140B7B8}"/>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9" name="Rectangle 38">
          <a:extLst>
            <a:ext uri="{FF2B5EF4-FFF2-40B4-BE49-F238E27FC236}">
              <a16:creationId xmlns:a16="http://schemas.microsoft.com/office/drawing/2014/main" id="{7B64C0E4-8CEC-AF44-9534-86BFF58F4890}"/>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0" name="Rectangle 39">
          <a:extLst>
            <a:ext uri="{FF2B5EF4-FFF2-40B4-BE49-F238E27FC236}">
              <a16:creationId xmlns:a16="http://schemas.microsoft.com/office/drawing/2014/main" id="{B065DBC7-1F1A-154C-B6A0-6CE05F0E65C5}"/>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1" name="Rectangle 40">
          <a:extLst>
            <a:ext uri="{FF2B5EF4-FFF2-40B4-BE49-F238E27FC236}">
              <a16:creationId xmlns:a16="http://schemas.microsoft.com/office/drawing/2014/main" id="{BE11FAA4-9A79-4A45-A7EE-A801CB8D8464}"/>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2" name="Rectangle 41">
          <a:extLst>
            <a:ext uri="{FF2B5EF4-FFF2-40B4-BE49-F238E27FC236}">
              <a16:creationId xmlns:a16="http://schemas.microsoft.com/office/drawing/2014/main" id="{36873AE3-F678-FF44-9BC3-9F2341BA22E4}"/>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3" name="Rectangle 42">
          <a:extLst>
            <a:ext uri="{FF2B5EF4-FFF2-40B4-BE49-F238E27FC236}">
              <a16:creationId xmlns:a16="http://schemas.microsoft.com/office/drawing/2014/main" id="{D8E90C71-4796-9247-9EFB-5AF8A0CA7470}"/>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4" name="Rectangle 43">
          <a:extLst>
            <a:ext uri="{FF2B5EF4-FFF2-40B4-BE49-F238E27FC236}">
              <a16:creationId xmlns:a16="http://schemas.microsoft.com/office/drawing/2014/main" id="{A1A1B46D-C8F6-D04C-9E08-8E55932EB9A5}"/>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5" name="Rectangle 44">
          <a:extLst>
            <a:ext uri="{FF2B5EF4-FFF2-40B4-BE49-F238E27FC236}">
              <a16:creationId xmlns:a16="http://schemas.microsoft.com/office/drawing/2014/main" id="{983DCE75-CBE0-CD4D-BF62-0DA281740A34}"/>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46" name="Rectangle 45">
          <a:extLst>
            <a:ext uri="{FF2B5EF4-FFF2-40B4-BE49-F238E27FC236}">
              <a16:creationId xmlns:a16="http://schemas.microsoft.com/office/drawing/2014/main" id="{991300DA-3455-EC44-A48B-16D6DA861D99}"/>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47" name="Rectangle 46">
          <a:extLst>
            <a:ext uri="{FF2B5EF4-FFF2-40B4-BE49-F238E27FC236}">
              <a16:creationId xmlns:a16="http://schemas.microsoft.com/office/drawing/2014/main" id="{51DB6F63-C547-954A-A710-2BA0B34C64BB}"/>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48" name="Rectangle 47">
          <a:extLst>
            <a:ext uri="{FF2B5EF4-FFF2-40B4-BE49-F238E27FC236}">
              <a16:creationId xmlns:a16="http://schemas.microsoft.com/office/drawing/2014/main" id="{3BBBA45C-C13A-5C40-841D-727395053CE7}"/>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49" name="Rectangle 48">
          <a:extLst>
            <a:ext uri="{FF2B5EF4-FFF2-40B4-BE49-F238E27FC236}">
              <a16:creationId xmlns:a16="http://schemas.microsoft.com/office/drawing/2014/main" id="{42E14141-F962-9246-A522-8BCD4B058A25}"/>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0" name="Rectangle 49">
          <a:extLst>
            <a:ext uri="{FF2B5EF4-FFF2-40B4-BE49-F238E27FC236}">
              <a16:creationId xmlns:a16="http://schemas.microsoft.com/office/drawing/2014/main" id="{8EA6C13E-BD8F-F84C-9BB3-C26AF97F9CE5}"/>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1" name="Rectangle 50">
          <a:extLst>
            <a:ext uri="{FF2B5EF4-FFF2-40B4-BE49-F238E27FC236}">
              <a16:creationId xmlns:a16="http://schemas.microsoft.com/office/drawing/2014/main" id="{410AD53F-47AD-304C-A0EF-5D9C880288A8}"/>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2" name="Rectangle 51">
          <a:extLst>
            <a:ext uri="{FF2B5EF4-FFF2-40B4-BE49-F238E27FC236}">
              <a16:creationId xmlns:a16="http://schemas.microsoft.com/office/drawing/2014/main" id="{E7A6676C-A1EC-4B46-8048-BC910CD9C6CE}"/>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3" name="Rectangle 52">
          <a:extLst>
            <a:ext uri="{FF2B5EF4-FFF2-40B4-BE49-F238E27FC236}">
              <a16:creationId xmlns:a16="http://schemas.microsoft.com/office/drawing/2014/main" id="{39E66506-C12D-2E4A-8438-8289A3A90966}"/>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4" name="Rectangle 53">
          <a:extLst>
            <a:ext uri="{FF2B5EF4-FFF2-40B4-BE49-F238E27FC236}">
              <a16:creationId xmlns:a16="http://schemas.microsoft.com/office/drawing/2014/main" id="{E5B63890-1F97-3F4D-A996-7E19F90C42E8}"/>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5" name="Rectangle 54">
          <a:extLst>
            <a:ext uri="{FF2B5EF4-FFF2-40B4-BE49-F238E27FC236}">
              <a16:creationId xmlns:a16="http://schemas.microsoft.com/office/drawing/2014/main" id="{477D96C0-A19A-014C-9355-3EF9195BF8EC}"/>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6" name="Rectangle 55">
          <a:extLst>
            <a:ext uri="{FF2B5EF4-FFF2-40B4-BE49-F238E27FC236}">
              <a16:creationId xmlns:a16="http://schemas.microsoft.com/office/drawing/2014/main" id="{5C045F12-91A5-DD48-88DB-AA986F219A2D}"/>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7" name="Rectangle 56">
          <a:extLst>
            <a:ext uri="{FF2B5EF4-FFF2-40B4-BE49-F238E27FC236}">
              <a16:creationId xmlns:a16="http://schemas.microsoft.com/office/drawing/2014/main" id="{6B44CDFA-719F-4640-903C-E6FEFED6B642}"/>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8" name="Rectangle 57">
          <a:extLst>
            <a:ext uri="{FF2B5EF4-FFF2-40B4-BE49-F238E27FC236}">
              <a16:creationId xmlns:a16="http://schemas.microsoft.com/office/drawing/2014/main" id="{D29D28F1-EE3E-B24C-A960-1617666FFE5A}"/>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9" name="Rectangle 58">
          <a:extLst>
            <a:ext uri="{FF2B5EF4-FFF2-40B4-BE49-F238E27FC236}">
              <a16:creationId xmlns:a16="http://schemas.microsoft.com/office/drawing/2014/main" id="{B37336C5-7B52-484D-AC36-4E928D07EE73}"/>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0" name="Rectangle 59">
          <a:extLst>
            <a:ext uri="{FF2B5EF4-FFF2-40B4-BE49-F238E27FC236}">
              <a16:creationId xmlns:a16="http://schemas.microsoft.com/office/drawing/2014/main" id="{3258DF43-0395-2D4C-A849-26E6EDDADD7F}"/>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1" name="Rectangle 60">
          <a:extLst>
            <a:ext uri="{FF2B5EF4-FFF2-40B4-BE49-F238E27FC236}">
              <a16:creationId xmlns:a16="http://schemas.microsoft.com/office/drawing/2014/main" id="{56DAE4EE-64A6-6B45-AA08-CC8480A0691D}"/>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2" name="Rectangle 61">
          <a:extLst>
            <a:ext uri="{FF2B5EF4-FFF2-40B4-BE49-F238E27FC236}">
              <a16:creationId xmlns:a16="http://schemas.microsoft.com/office/drawing/2014/main" id="{84DECE73-F3FE-0545-A8EA-2F81475A9AA6}"/>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3" name="Rectangle 62">
          <a:extLst>
            <a:ext uri="{FF2B5EF4-FFF2-40B4-BE49-F238E27FC236}">
              <a16:creationId xmlns:a16="http://schemas.microsoft.com/office/drawing/2014/main" id="{A0BF97C9-6F0A-9A44-9B34-9BD8D94CBB9B}"/>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4" name="Rectangle 63">
          <a:extLst>
            <a:ext uri="{FF2B5EF4-FFF2-40B4-BE49-F238E27FC236}">
              <a16:creationId xmlns:a16="http://schemas.microsoft.com/office/drawing/2014/main" id="{BF1D25F7-9011-1C48-B6D3-849A1509B98F}"/>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5" name="Rectangle 64">
          <a:extLst>
            <a:ext uri="{FF2B5EF4-FFF2-40B4-BE49-F238E27FC236}">
              <a16:creationId xmlns:a16="http://schemas.microsoft.com/office/drawing/2014/main" id="{61FE01DF-8562-E242-9FE6-BB7BF759DA89}"/>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6" name="Rectangle 65">
          <a:extLst>
            <a:ext uri="{FF2B5EF4-FFF2-40B4-BE49-F238E27FC236}">
              <a16:creationId xmlns:a16="http://schemas.microsoft.com/office/drawing/2014/main" id="{CD869C18-30AB-F84D-8660-C68C60954977}"/>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7" name="Rectangle 66">
          <a:extLst>
            <a:ext uri="{FF2B5EF4-FFF2-40B4-BE49-F238E27FC236}">
              <a16:creationId xmlns:a16="http://schemas.microsoft.com/office/drawing/2014/main" id="{CCF7AE1F-85A1-E740-B3EB-CABDDB56A830}"/>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68" name="Rectangle 67">
          <a:extLst>
            <a:ext uri="{FF2B5EF4-FFF2-40B4-BE49-F238E27FC236}">
              <a16:creationId xmlns:a16="http://schemas.microsoft.com/office/drawing/2014/main" id="{2D42E649-6A45-9E42-92EC-52093D7C550E}"/>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69" name="Rectangle 68">
          <a:extLst>
            <a:ext uri="{FF2B5EF4-FFF2-40B4-BE49-F238E27FC236}">
              <a16:creationId xmlns:a16="http://schemas.microsoft.com/office/drawing/2014/main" id="{34A63262-2B75-0A48-9B58-3C467A70F5AF}"/>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0" name="Rectangle 69">
          <a:extLst>
            <a:ext uri="{FF2B5EF4-FFF2-40B4-BE49-F238E27FC236}">
              <a16:creationId xmlns:a16="http://schemas.microsoft.com/office/drawing/2014/main" id="{3371B8F1-563E-2A4B-93A8-CE19A2A79DC9}"/>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1" name="Rectangle 70">
          <a:extLst>
            <a:ext uri="{FF2B5EF4-FFF2-40B4-BE49-F238E27FC236}">
              <a16:creationId xmlns:a16="http://schemas.microsoft.com/office/drawing/2014/main" id="{84570042-9C12-4C42-9A1A-B751C55719F7}"/>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2" name="Rectangle 71">
          <a:extLst>
            <a:ext uri="{FF2B5EF4-FFF2-40B4-BE49-F238E27FC236}">
              <a16:creationId xmlns:a16="http://schemas.microsoft.com/office/drawing/2014/main" id="{D0E6D196-1913-814F-B5BF-B82BEC5D178B}"/>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3" name="Rectangle 72">
          <a:extLst>
            <a:ext uri="{FF2B5EF4-FFF2-40B4-BE49-F238E27FC236}">
              <a16:creationId xmlns:a16="http://schemas.microsoft.com/office/drawing/2014/main" id="{B8C16318-6526-4A4D-9148-B6DCFB712A3A}"/>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4" name="Rectangle 73">
          <a:extLst>
            <a:ext uri="{FF2B5EF4-FFF2-40B4-BE49-F238E27FC236}">
              <a16:creationId xmlns:a16="http://schemas.microsoft.com/office/drawing/2014/main" id="{AAA2070A-1786-BD4A-85AD-36F7E46A7A64}"/>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5" name="Rectangle 74">
          <a:extLst>
            <a:ext uri="{FF2B5EF4-FFF2-40B4-BE49-F238E27FC236}">
              <a16:creationId xmlns:a16="http://schemas.microsoft.com/office/drawing/2014/main" id="{887962FF-D036-0A4B-A50A-B632CB911F72}"/>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6" name="Rectangle 75">
          <a:extLst>
            <a:ext uri="{FF2B5EF4-FFF2-40B4-BE49-F238E27FC236}">
              <a16:creationId xmlns:a16="http://schemas.microsoft.com/office/drawing/2014/main" id="{25659C2A-4DE0-9D44-BBAA-0AD288DDFF02}"/>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7" name="Rectangle 76">
          <a:extLst>
            <a:ext uri="{FF2B5EF4-FFF2-40B4-BE49-F238E27FC236}">
              <a16:creationId xmlns:a16="http://schemas.microsoft.com/office/drawing/2014/main" id="{77705AF2-370B-5647-AD98-C480C6E9E8C8}"/>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8" name="Rectangle 77">
          <a:extLst>
            <a:ext uri="{FF2B5EF4-FFF2-40B4-BE49-F238E27FC236}">
              <a16:creationId xmlns:a16="http://schemas.microsoft.com/office/drawing/2014/main" id="{2A79E20B-A31B-A644-B4A4-CF710936A57E}"/>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9" name="Rectangle 78">
          <a:extLst>
            <a:ext uri="{FF2B5EF4-FFF2-40B4-BE49-F238E27FC236}">
              <a16:creationId xmlns:a16="http://schemas.microsoft.com/office/drawing/2014/main" id="{B79F9BB4-62DC-E44D-9D9F-294205464501}"/>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0" name="Rectangle 79">
          <a:extLst>
            <a:ext uri="{FF2B5EF4-FFF2-40B4-BE49-F238E27FC236}">
              <a16:creationId xmlns:a16="http://schemas.microsoft.com/office/drawing/2014/main" id="{AD131025-0E77-9641-BB92-CA1EE62BFD36}"/>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1" name="Rectangle 80">
          <a:extLst>
            <a:ext uri="{FF2B5EF4-FFF2-40B4-BE49-F238E27FC236}">
              <a16:creationId xmlns:a16="http://schemas.microsoft.com/office/drawing/2014/main" id="{32301311-52BD-8A47-8725-CC7932ABB28C}"/>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2" name="Rectangle 81">
          <a:extLst>
            <a:ext uri="{FF2B5EF4-FFF2-40B4-BE49-F238E27FC236}">
              <a16:creationId xmlns:a16="http://schemas.microsoft.com/office/drawing/2014/main" id="{16B75D8A-585A-6745-9D79-27A5651F1334}"/>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3" name="Rectangle 82">
          <a:extLst>
            <a:ext uri="{FF2B5EF4-FFF2-40B4-BE49-F238E27FC236}">
              <a16:creationId xmlns:a16="http://schemas.microsoft.com/office/drawing/2014/main" id="{C4355ECF-6F35-8B4A-A6CF-A2DCB77C2F44}"/>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4" name="Rectangle 83">
          <a:extLst>
            <a:ext uri="{FF2B5EF4-FFF2-40B4-BE49-F238E27FC236}">
              <a16:creationId xmlns:a16="http://schemas.microsoft.com/office/drawing/2014/main" id="{48AF4753-8F42-0E45-8A2F-9422D9F87F5F}"/>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5" name="Rectangle 84">
          <a:extLst>
            <a:ext uri="{FF2B5EF4-FFF2-40B4-BE49-F238E27FC236}">
              <a16:creationId xmlns:a16="http://schemas.microsoft.com/office/drawing/2014/main" id="{6B8E0B72-6DCE-CE4C-8514-C48FFE01014A}"/>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6" name="Rectangle 85">
          <a:extLst>
            <a:ext uri="{FF2B5EF4-FFF2-40B4-BE49-F238E27FC236}">
              <a16:creationId xmlns:a16="http://schemas.microsoft.com/office/drawing/2014/main" id="{95BE669E-818D-DE4D-BB63-A5979D4796EF}"/>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7" name="Rectangle 86">
          <a:extLst>
            <a:ext uri="{FF2B5EF4-FFF2-40B4-BE49-F238E27FC236}">
              <a16:creationId xmlns:a16="http://schemas.microsoft.com/office/drawing/2014/main" id="{19FBCC20-C952-2249-A245-134D47F64C93}"/>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8" name="Rectangle 87">
          <a:extLst>
            <a:ext uri="{FF2B5EF4-FFF2-40B4-BE49-F238E27FC236}">
              <a16:creationId xmlns:a16="http://schemas.microsoft.com/office/drawing/2014/main" id="{E90E4EF8-58F4-E743-A282-129662274375}"/>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9" name="Rectangle 88">
          <a:extLst>
            <a:ext uri="{FF2B5EF4-FFF2-40B4-BE49-F238E27FC236}">
              <a16:creationId xmlns:a16="http://schemas.microsoft.com/office/drawing/2014/main" id="{3D4C5EC5-EE55-6A41-AA55-4216CBD4F612}"/>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0" name="Rectangle 89">
          <a:extLst>
            <a:ext uri="{FF2B5EF4-FFF2-40B4-BE49-F238E27FC236}">
              <a16:creationId xmlns:a16="http://schemas.microsoft.com/office/drawing/2014/main" id="{680BF9CA-118B-B146-98BB-EA394AC6CEA4}"/>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1" name="Rectangle 90">
          <a:extLst>
            <a:ext uri="{FF2B5EF4-FFF2-40B4-BE49-F238E27FC236}">
              <a16:creationId xmlns:a16="http://schemas.microsoft.com/office/drawing/2014/main" id="{C0BD3CB8-40A8-1D48-ABED-502786924664}"/>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2" name="Rectangle 91">
          <a:extLst>
            <a:ext uri="{FF2B5EF4-FFF2-40B4-BE49-F238E27FC236}">
              <a16:creationId xmlns:a16="http://schemas.microsoft.com/office/drawing/2014/main" id="{504182F4-90D4-F343-973F-4E8BEA42F1A6}"/>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3" name="Rectangle 92">
          <a:extLst>
            <a:ext uri="{FF2B5EF4-FFF2-40B4-BE49-F238E27FC236}">
              <a16:creationId xmlns:a16="http://schemas.microsoft.com/office/drawing/2014/main" id="{A59CBAD8-A22B-E645-B7AB-4CA94ACCBFDF}"/>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4" name="Rectangle 93">
          <a:extLst>
            <a:ext uri="{FF2B5EF4-FFF2-40B4-BE49-F238E27FC236}">
              <a16:creationId xmlns:a16="http://schemas.microsoft.com/office/drawing/2014/main" id="{C9D3A557-27A3-B74C-BDF9-FC12B6D8D095}"/>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5" name="Rectangle 94">
          <a:extLst>
            <a:ext uri="{FF2B5EF4-FFF2-40B4-BE49-F238E27FC236}">
              <a16:creationId xmlns:a16="http://schemas.microsoft.com/office/drawing/2014/main" id="{C63C653C-14A0-9744-8909-773AA7EF14C4}"/>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6" name="Rectangle 95">
          <a:extLst>
            <a:ext uri="{FF2B5EF4-FFF2-40B4-BE49-F238E27FC236}">
              <a16:creationId xmlns:a16="http://schemas.microsoft.com/office/drawing/2014/main" id="{FACBC1ED-31E7-964D-BF81-BC5B3B0E8834}"/>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7" name="Rectangle 96">
          <a:extLst>
            <a:ext uri="{FF2B5EF4-FFF2-40B4-BE49-F238E27FC236}">
              <a16:creationId xmlns:a16="http://schemas.microsoft.com/office/drawing/2014/main" id="{0A00E223-25E5-B54C-96FB-65A106036487}"/>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8" name="Rectangle 97">
          <a:extLst>
            <a:ext uri="{FF2B5EF4-FFF2-40B4-BE49-F238E27FC236}">
              <a16:creationId xmlns:a16="http://schemas.microsoft.com/office/drawing/2014/main" id="{F90E5B79-6750-2C43-920D-2CA0FEEB8756}"/>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9" name="Rectangle 98">
          <a:extLst>
            <a:ext uri="{FF2B5EF4-FFF2-40B4-BE49-F238E27FC236}">
              <a16:creationId xmlns:a16="http://schemas.microsoft.com/office/drawing/2014/main" id="{672ED608-F6BC-E940-96BB-B0621EEDE589}"/>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0" name="Rectangle 99">
          <a:extLst>
            <a:ext uri="{FF2B5EF4-FFF2-40B4-BE49-F238E27FC236}">
              <a16:creationId xmlns:a16="http://schemas.microsoft.com/office/drawing/2014/main" id="{E3C6441D-2F77-B74C-BF76-EF57DDEBEEE6}"/>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1" name="Rectangle 100">
          <a:extLst>
            <a:ext uri="{FF2B5EF4-FFF2-40B4-BE49-F238E27FC236}">
              <a16:creationId xmlns:a16="http://schemas.microsoft.com/office/drawing/2014/main" id="{C698F758-3A5F-BE49-8444-911D32156834}"/>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2" name="Rectangle 101">
          <a:extLst>
            <a:ext uri="{FF2B5EF4-FFF2-40B4-BE49-F238E27FC236}">
              <a16:creationId xmlns:a16="http://schemas.microsoft.com/office/drawing/2014/main" id="{7B0BC784-2607-4E46-A9DC-30A94CB84674}"/>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3" name="Rectangle 102">
          <a:extLst>
            <a:ext uri="{FF2B5EF4-FFF2-40B4-BE49-F238E27FC236}">
              <a16:creationId xmlns:a16="http://schemas.microsoft.com/office/drawing/2014/main" id="{8F8C3F2B-596C-074F-B7D0-19402E2863B5}"/>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4" name="Rectangle 103">
          <a:extLst>
            <a:ext uri="{FF2B5EF4-FFF2-40B4-BE49-F238E27FC236}">
              <a16:creationId xmlns:a16="http://schemas.microsoft.com/office/drawing/2014/main" id="{55449E36-9C5B-4041-900A-22C7201240BD}"/>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5" name="Rectangle 104">
          <a:extLst>
            <a:ext uri="{FF2B5EF4-FFF2-40B4-BE49-F238E27FC236}">
              <a16:creationId xmlns:a16="http://schemas.microsoft.com/office/drawing/2014/main" id="{B6A031D5-79F7-4745-B96E-5175D0C4C853}"/>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6" name="Rectangle 105">
          <a:extLst>
            <a:ext uri="{FF2B5EF4-FFF2-40B4-BE49-F238E27FC236}">
              <a16:creationId xmlns:a16="http://schemas.microsoft.com/office/drawing/2014/main" id="{93D309C2-BFA9-6C40-92AF-3A892318218C}"/>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7" name="Rectangle 106">
          <a:extLst>
            <a:ext uri="{FF2B5EF4-FFF2-40B4-BE49-F238E27FC236}">
              <a16:creationId xmlns:a16="http://schemas.microsoft.com/office/drawing/2014/main" id="{6B6A6154-EEBC-6E4E-8F11-46CD4A0E98BD}"/>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8" name="Rectangle 107">
          <a:extLst>
            <a:ext uri="{FF2B5EF4-FFF2-40B4-BE49-F238E27FC236}">
              <a16:creationId xmlns:a16="http://schemas.microsoft.com/office/drawing/2014/main" id="{5FB0012E-9E65-6A4B-BDB5-2AC2C0F83A31}"/>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9" name="Rectangle 108">
          <a:extLst>
            <a:ext uri="{FF2B5EF4-FFF2-40B4-BE49-F238E27FC236}">
              <a16:creationId xmlns:a16="http://schemas.microsoft.com/office/drawing/2014/main" id="{2BA09D42-2920-834B-ADFB-AEE1A105FF94}"/>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10" name="Rectangle 109">
          <a:extLst>
            <a:ext uri="{FF2B5EF4-FFF2-40B4-BE49-F238E27FC236}">
              <a16:creationId xmlns:a16="http://schemas.microsoft.com/office/drawing/2014/main" id="{41263833-AAC4-AA47-A7BB-8FA54A36DD7A}"/>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11" name="Rectangle 110">
          <a:extLst>
            <a:ext uri="{FF2B5EF4-FFF2-40B4-BE49-F238E27FC236}">
              <a16:creationId xmlns:a16="http://schemas.microsoft.com/office/drawing/2014/main" id="{9D8662D9-9762-3043-B9CA-E0A74302D721}"/>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2" name="Rectangle 111">
          <a:extLst>
            <a:ext uri="{FF2B5EF4-FFF2-40B4-BE49-F238E27FC236}">
              <a16:creationId xmlns:a16="http://schemas.microsoft.com/office/drawing/2014/main" id="{0C5D9C2B-1E62-324E-A73B-64279E9CB028}"/>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3" name="Rectangle 112">
          <a:extLst>
            <a:ext uri="{FF2B5EF4-FFF2-40B4-BE49-F238E27FC236}">
              <a16:creationId xmlns:a16="http://schemas.microsoft.com/office/drawing/2014/main" id="{E1F4D480-D91C-D347-9D17-F614A5EE2A4C}"/>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4" name="Rectangle 113">
          <a:extLst>
            <a:ext uri="{FF2B5EF4-FFF2-40B4-BE49-F238E27FC236}">
              <a16:creationId xmlns:a16="http://schemas.microsoft.com/office/drawing/2014/main" id="{0B8A14D6-701F-8C46-ACBF-4F14ACCAEB3D}"/>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5" name="Rectangle 114">
          <a:extLst>
            <a:ext uri="{FF2B5EF4-FFF2-40B4-BE49-F238E27FC236}">
              <a16:creationId xmlns:a16="http://schemas.microsoft.com/office/drawing/2014/main" id="{DFCE310F-0DF2-C644-9E24-4F754B5CD9C4}"/>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6" name="Rectangle 115">
          <a:extLst>
            <a:ext uri="{FF2B5EF4-FFF2-40B4-BE49-F238E27FC236}">
              <a16:creationId xmlns:a16="http://schemas.microsoft.com/office/drawing/2014/main" id="{75114940-76BC-574D-9149-EA02B55DB4E4}"/>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7" name="Rectangle 116">
          <a:extLst>
            <a:ext uri="{FF2B5EF4-FFF2-40B4-BE49-F238E27FC236}">
              <a16:creationId xmlns:a16="http://schemas.microsoft.com/office/drawing/2014/main" id="{FDC34013-896B-CB48-AEDB-31915ABE53A5}"/>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8" name="Rectangle 117">
          <a:extLst>
            <a:ext uri="{FF2B5EF4-FFF2-40B4-BE49-F238E27FC236}">
              <a16:creationId xmlns:a16="http://schemas.microsoft.com/office/drawing/2014/main" id="{97DD6FD4-28D3-884C-9454-0A8C32028125}"/>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9" name="Rectangle 118">
          <a:extLst>
            <a:ext uri="{FF2B5EF4-FFF2-40B4-BE49-F238E27FC236}">
              <a16:creationId xmlns:a16="http://schemas.microsoft.com/office/drawing/2014/main" id="{D9C9707B-321C-C94E-9038-BF1F78B7FA57}"/>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0" name="Rectangle 119">
          <a:extLst>
            <a:ext uri="{FF2B5EF4-FFF2-40B4-BE49-F238E27FC236}">
              <a16:creationId xmlns:a16="http://schemas.microsoft.com/office/drawing/2014/main" id="{A21258EB-5A8C-B343-850D-61DBADEA541E}"/>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1" name="Rectangle 120">
          <a:extLst>
            <a:ext uri="{FF2B5EF4-FFF2-40B4-BE49-F238E27FC236}">
              <a16:creationId xmlns:a16="http://schemas.microsoft.com/office/drawing/2014/main" id="{57C06E55-F1B9-1C4E-86D2-910CA189C03B}"/>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2" name="Rectangle 121">
          <a:extLst>
            <a:ext uri="{FF2B5EF4-FFF2-40B4-BE49-F238E27FC236}">
              <a16:creationId xmlns:a16="http://schemas.microsoft.com/office/drawing/2014/main" id="{09BA34F0-870F-A34F-A65D-6156697A1178}"/>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3" name="Rectangle 122">
          <a:extLst>
            <a:ext uri="{FF2B5EF4-FFF2-40B4-BE49-F238E27FC236}">
              <a16:creationId xmlns:a16="http://schemas.microsoft.com/office/drawing/2014/main" id="{90380C5E-5122-1041-97BC-ECF4EBAB6A30}"/>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4" name="Rectangle 123">
          <a:extLst>
            <a:ext uri="{FF2B5EF4-FFF2-40B4-BE49-F238E27FC236}">
              <a16:creationId xmlns:a16="http://schemas.microsoft.com/office/drawing/2014/main" id="{24617C96-BE32-3C44-A8CA-0B0F8F54C45D}"/>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5" name="Rectangle 124">
          <a:extLst>
            <a:ext uri="{FF2B5EF4-FFF2-40B4-BE49-F238E27FC236}">
              <a16:creationId xmlns:a16="http://schemas.microsoft.com/office/drawing/2014/main" id="{685FAA54-A534-D744-936E-B8B71851A470}"/>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6" name="Rectangle 125">
          <a:extLst>
            <a:ext uri="{FF2B5EF4-FFF2-40B4-BE49-F238E27FC236}">
              <a16:creationId xmlns:a16="http://schemas.microsoft.com/office/drawing/2014/main" id="{39343687-95A3-0243-AC3C-F4FB55C8EB3E}"/>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7" name="Rectangle 126">
          <a:extLst>
            <a:ext uri="{FF2B5EF4-FFF2-40B4-BE49-F238E27FC236}">
              <a16:creationId xmlns:a16="http://schemas.microsoft.com/office/drawing/2014/main" id="{EF4CD2E9-8A81-AF40-BE51-C6E5EC6428FC}"/>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8" name="Rectangle 127">
          <a:extLst>
            <a:ext uri="{FF2B5EF4-FFF2-40B4-BE49-F238E27FC236}">
              <a16:creationId xmlns:a16="http://schemas.microsoft.com/office/drawing/2014/main" id="{F64436F1-D187-5442-9498-089AB5FE7662}"/>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9" name="Rectangle 128">
          <a:extLst>
            <a:ext uri="{FF2B5EF4-FFF2-40B4-BE49-F238E27FC236}">
              <a16:creationId xmlns:a16="http://schemas.microsoft.com/office/drawing/2014/main" id="{1D36B4D9-FB71-D240-9D68-A42A11D4FA68}"/>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30" name="Rectangle 129">
          <a:extLst>
            <a:ext uri="{FF2B5EF4-FFF2-40B4-BE49-F238E27FC236}">
              <a16:creationId xmlns:a16="http://schemas.microsoft.com/office/drawing/2014/main" id="{3F8ECE88-70B9-5644-916E-EE2371290D86}"/>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31" name="Rectangle 130">
          <a:extLst>
            <a:ext uri="{FF2B5EF4-FFF2-40B4-BE49-F238E27FC236}">
              <a16:creationId xmlns:a16="http://schemas.microsoft.com/office/drawing/2014/main" id="{9FF42D3E-9E3A-E74A-944B-8C9898BA822C}"/>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32" name="Rectangle 131">
          <a:extLst>
            <a:ext uri="{FF2B5EF4-FFF2-40B4-BE49-F238E27FC236}">
              <a16:creationId xmlns:a16="http://schemas.microsoft.com/office/drawing/2014/main" id="{D81FC904-5089-0F4A-AE22-C2DBDA7531AC}"/>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33" name="Rectangle 132">
          <a:extLst>
            <a:ext uri="{FF2B5EF4-FFF2-40B4-BE49-F238E27FC236}">
              <a16:creationId xmlns:a16="http://schemas.microsoft.com/office/drawing/2014/main" id="{72ED1713-6555-3B48-9D82-02EF2EA18C94}"/>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4" name="Rectangle 133">
          <a:extLst>
            <a:ext uri="{FF2B5EF4-FFF2-40B4-BE49-F238E27FC236}">
              <a16:creationId xmlns:a16="http://schemas.microsoft.com/office/drawing/2014/main" id="{9CB91132-0B68-F244-B2B1-77BEFD43515E}"/>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5" name="Rectangle 134">
          <a:extLst>
            <a:ext uri="{FF2B5EF4-FFF2-40B4-BE49-F238E27FC236}">
              <a16:creationId xmlns:a16="http://schemas.microsoft.com/office/drawing/2014/main" id="{6E0CBA5C-85AF-854C-B3A7-2B09BBDB9A4F}"/>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6" name="Rectangle 135">
          <a:extLst>
            <a:ext uri="{FF2B5EF4-FFF2-40B4-BE49-F238E27FC236}">
              <a16:creationId xmlns:a16="http://schemas.microsoft.com/office/drawing/2014/main" id="{39803398-600C-A944-B65C-5661E853B719}"/>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7" name="Rectangle 136">
          <a:extLst>
            <a:ext uri="{FF2B5EF4-FFF2-40B4-BE49-F238E27FC236}">
              <a16:creationId xmlns:a16="http://schemas.microsoft.com/office/drawing/2014/main" id="{5E09CBED-D966-A04A-9BB8-ED370C230272}"/>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8" name="Rectangle 137">
          <a:extLst>
            <a:ext uri="{FF2B5EF4-FFF2-40B4-BE49-F238E27FC236}">
              <a16:creationId xmlns:a16="http://schemas.microsoft.com/office/drawing/2014/main" id="{8E15814C-ED4B-E54E-864B-995527A42E8F}"/>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9" name="Rectangle 138">
          <a:extLst>
            <a:ext uri="{FF2B5EF4-FFF2-40B4-BE49-F238E27FC236}">
              <a16:creationId xmlns:a16="http://schemas.microsoft.com/office/drawing/2014/main" id="{DDF2B67F-8640-294B-9C37-E08900A0AB58}"/>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0" name="Rectangle 139">
          <a:extLst>
            <a:ext uri="{FF2B5EF4-FFF2-40B4-BE49-F238E27FC236}">
              <a16:creationId xmlns:a16="http://schemas.microsoft.com/office/drawing/2014/main" id="{2667BF5D-C7CC-F849-8CF4-BE75B1BE929A}"/>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1" name="Rectangle 140">
          <a:extLst>
            <a:ext uri="{FF2B5EF4-FFF2-40B4-BE49-F238E27FC236}">
              <a16:creationId xmlns:a16="http://schemas.microsoft.com/office/drawing/2014/main" id="{079381EF-0D9C-8647-8958-E55165C715AA}"/>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2" name="Rectangle 141">
          <a:extLst>
            <a:ext uri="{FF2B5EF4-FFF2-40B4-BE49-F238E27FC236}">
              <a16:creationId xmlns:a16="http://schemas.microsoft.com/office/drawing/2014/main" id="{A2F0D07E-54F6-8A4A-A1C0-8D4154010D43}"/>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3" name="Rectangle 142">
          <a:extLst>
            <a:ext uri="{FF2B5EF4-FFF2-40B4-BE49-F238E27FC236}">
              <a16:creationId xmlns:a16="http://schemas.microsoft.com/office/drawing/2014/main" id="{365A8FC0-75AC-AD4C-8295-2FF52D5DD1F7}"/>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4" name="Rectangle 143">
          <a:extLst>
            <a:ext uri="{FF2B5EF4-FFF2-40B4-BE49-F238E27FC236}">
              <a16:creationId xmlns:a16="http://schemas.microsoft.com/office/drawing/2014/main" id="{78EBA979-1D3A-F44D-B3D1-984F2CA6324B}"/>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5" name="Rectangle 144">
          <a:extLst>
            <a:ext uri="{FF2B5EF4-FFF2-40B4-BE49-F238E27FC236}">
              <a16:creationId xmlns:a16="http://schemas.microsoft.com/office/drawing/2014/main" id="{EFED7817-C9DC-7548-B72A-B57BE2D2EF72}"/>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6" name="Rectangle 145">
          <a:extLst>
            <a:ext uri="{FF2B5EF4-FFF2-40B4-BE49-F238E27FC236}">
              <a16:creationId xmlns:a16="http://schemas.microsoft.com/office/drawing/2014/main" id="{18231E6D-A446-344B-8A7B-394CB576CD17}"/>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7" name="Rectangle 146">
          <a:extLst>
            <a:ext uri="{FF2B5EF4-FFF2-40B4-BE49-F238E27FC236}">
              <a16:creationId xmlns:a16="http://schemas.microsoft.com/office/drawing/2014/main" id="{C473AD34-D1F7-4B4E-8744-4B34665878A1}"/>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8" name="Rectangle 147">
          <a:extLst>
            <a:ext uri="{FF2B5EF4-FFF2-40B4-BE49-F238E27FC236}">
              <a16:creationId xmlns:a16="http://schemas.microsoft.com/office/drawing/2014/main" id="{C7B9F52A-C94E-9C47-BB1E-383A1EBB66EF}"/>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9" name="Rectangle 148">
          <a:extLst>
            <a:ext uri="{FF2B5EF4-FFF2-40B4-BE49-F238E27FC236}">
              <a16:creationId xmlns:a16="http://schemas.microsoft.com/office/drawing/2014/main" id="{0A60A807-EF69-104C-8B01-0C25151B054A}"/>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0" name="Rectangle 149">
          <a:extLst>
            <a:ext uri="{FF2B5EF4-FFF2-40B4-BE49-F238E27FC236}">
              <a16:creationId xmlns:a16="http://schemas.microsoft.com/office/drawing/2014/main" id="{F8B3FA16-18FA-0846-AFB7-C1A2886A478A}"/>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1" name="Rectangle 150">
          <a:extLst>
            <a:ext uri="{FF2B5EF4-FFF2-40B4-BE49-F238E27FC236}">
              <a16:creationId xmlns:a16="http://schemas.microsoft.com/office/drawing/2014/main" id="{3D39CE46-354C-2E44-B9D7-3FB257FFE2CA}"/>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2" name="Rectangle 151">
          <a:extLst>
            <a:ext uri="{FF2B5EF4-FFF2-40B4-BE49-F238E27FC236}">
              <a16:creationId xmlns:a16="http://schemas.microsoft.com/office/drawing/2014/main" id="{1D2AE390-2896-D34A-9C7E-F6B563636CC0}"/>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3" name="Rectangle 152">
          <a:extLst>
            <a:ext uri="{FF2B5EF4-FFF2-40B4-BE49-F238E27FC236}">
              <a16:creationId xmlns:a16="http://schemas.microsoft.com/office/drawing/2014/main" id="{7BFB9EDA-D940-E246-A239-D4180D65F133}"/>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4" name="Rectangle 153">
          <a:extLst>
            <a:ext uri="{FF2B5EF4-FFF2-40B4-BE49-F238E27FC236}">
              <a16:creationId xmlns:a16="http://schemas.microsoft.com/office/drawing/2014/main" id="{89C0514C-8B05-DC4E-86C8-FE7814663DFC}"/>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5" name="Rectangle 154">
          <a:extLst>
            <a:ext uri="{FF2B5EF4-FFF2-40B4-BE49-F238E27FC236}">
              <a16:creationId xmlns:a16="http://schemas.microsoft.com/office/drawing/2014/main" id="{82E431F6-A9C9-F840-8966-D397D6672CE2}"/>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56" name="Rectangle 155">
          <a:extLst>
            <a:ext uri="{FF2B5EF4-FFF2-40B4-BE49-F238E27FC236}">
              <a16:creationId xmlns:a16="http://schemas.microsoft.com/office/drawing/2014/main" id="{E5797E39-F18B-FF46-93E5-B55102F503D6}"/>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57" name="Rectangle 156">
          <a:extLst>
            <a:ext uri="{FF2B5EF4-FFF2-40B4-BE49-F238E27FC236}">
              <a16:creationId xmlns:a16="http://schemas.microsoft.com/office/drawing/2014/main" id="{86CAFD40-BFFE-534C-A8C3-E2F6AECBE2D1}"/>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58" name="Rectangle 157">
          <a:extLst>
            <a:ext uri="{FF2B5EF4-FFF2-40B4-BE49-F238E27FC236}">
              <a16:creationId xmlns:a16="http://schemas.microsoft.com/office/drawing/2014/main" id="{E94B9895-7C71-CF44-B62C-B6414E1F1257}"/>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59" name="Rectangle 158">
          <a:extLst>
            <a:ext uri="{FF2B5EF4-FFF2-40B4-BE49-F238E27FC236}">
              <a16:creationId xmlns:a16="http://schemas.microsoft.com/office/drawing/2014/main" id="{8EC167E7-C706-7341-A63B-4BFE531169FC}"/>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0" name="Rectangle 159">
          <a:extLst>
            <a:ext uri="{FF2B5EF4-FFF2-40B4-BE49-F238E27FC236}">
              <a16:creationId xmlns:a16="http://schemas.microsoft.com/office/drawing/2014/main" id="{C86C446F-D800-7040-A4D8-396425D42F61}"/>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1" name="Rectangle 160">
          <a:extLst>
            <a:ext uri="{FF2B5EF4-FFF2-40B4-BE49-F238E27FC236}">
              <a16:creationId xmlns:a16="http://schemas.microsoft.com/office/drawing/2014/main" id="{3DA9A63D-EB3A-F745-894B-9A1232353967}"/>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2" name="Rectangle 161">
          <a:extLst>
            <a:ext uri="{FF2B5EF4-FFF2-40B4-BE49-F238E27FC236}">
              <a16:creationId xmlns:a16="http://schemas.microsoft.com/office/drawing/2014/main" id="{94E23C6C-6C48-0043-8678-CFBF06FE38AC}"/>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3" name="Rectangle 162">
          <a:extLst>
            <a:ext uri="{FF2B5EF4-FFF2-40B4-BE49-F238E27FC236}">
              <a16:creationId xmlns:a16="http://schemas.microsoft.com/office/drawing/2014/main" id="{53EDD4B4-25F7-E849-8995-342E7F0E2D00}"/>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4" name="Rectangle 163">
          <a:extLst>
            <a:ext uri="{FF2B5EF4-FFF2-40B4-BE49-F238E27FC236}">
              <a16:creationId xmlns:a16="http://schemas.microsoft.com/office/drawing/2014/main" id="{037847A0-3242-AA43-96B5-64CEE1065327}"/>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5" name="Rectangle 164">
          <a:extLst>
            <a:ext uri="{FF2B5EF4-FFF2-40B4-BE49-F238E27FC236}">
              <a16:creationId xmlns:a16="http://schemas.microsoft.com/office/drawing/2014/main" id="{0CFA474B-77B3-AF4D-89D4-8064741BF9F5}"/>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6" name="Rectangle 165">
          <a:extLst>
            <a:ext uri="{FF2B5EF4-FFF2-40B4-BE49-F238E27FC236}">
              <a16:creationId xmlns:a16="http://schemas.microsoft.com/office/drawing/2014/main" id="{08E5B049-ECDF-A74E-9F0B-BFC4E20CE1FB}"/>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7" name="Rectangle 166">
          <a:extLst>
            <a:ext uri="{FF2B5EF4-FFF2-40B4-BE49-F238E27FC236}">
              <a16:creationId xmlns:a16="http://schemas.microsoft.com/office/drawing/2014/main" id="{746C9F62-52AB-304A-91ED-7893403DD109}"/>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8" name="Rectangle 167">
          <a:extLst>
            <a:ext uri="{FF2B5EF4-FFF2-40B4-BE49-F238E27FC236}">
              <a16:creationId xmlns:a16="http://schemas.microsoft.com/office/drawing/2014/main" id="{931EDB80-C3F3-EB46-9074-05AA3E8AC8DA}"/>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9" name="Rectangle 168">
          <a:extLst>
            <a:ext uri="{FF2B5EF4-FFF2-40B4-BE49-F238E27FC236}">
              <a16:creationId xmlns:a16="http://schemas.microsoft.com/office/drawing/2014/main" id="{3A9EEA66-7468-4F4D-A54C-F3424764E2C3}"/>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0" name="Rectangle 169">
          <a:extLst>
            <a:ext uri="{FF2B5EF4-FFF2-40B4-BE49-F238E27FC236}">
              <a16:creationId xmlns:a16="http://schemas.microsoft.com/office/drawing/2014/main" id="{93F8A72E-0395-9D47-BF28-09C7FC42F9B3}"/>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1" name="Rectangle 170">
          <a:extLst>
            <a:ext uri="{FF2B5EF4-FFF2-40B4-BE49-F238E27FC236}">
              <a16:creationId xmlns:a16="http://schemas.microsoft.com/office/drawing/2014/main" id="{89E4D6C8-D83D-9E46-9BE6-D8D2EBEE8FEF}"/>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2" name="Rectangle 171">
          <a:extLst>
            <a:ext uri="{FF2B5EF4-FFF2-40B4-BE49-F238E27FC236}">
              <a16:creationId xmlns:a16="http://schemas.microsoft.com/office/drawing/2014/main" id="{0B624B81-CDEA-404E-B35E-9258355C5A88}"/>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3" name="Rectangle 172">
          <a:extLst>
            <a:ext uri="{FF2B5EF4-FFF2-40B4-BE49-F238E27FC236}">
              <a16:creationId xmlns:a16="http://schemas.microsoft.com/office/drawing/2014/main" id="{AC8C5F49-9A1E-6D44-9461-E8E533C5F732}"/>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4" name="Rectangle 173">
          <a:extLst>
            <a:ext uri="{FF2B5EF4-FFF2-40B4-BE49-F238E27FC236}">
              <a16:creationId xmlns:a16="http://schemas.microsoft.com/office/drawing/2014/main" id="{4BD09821-4D93-B54C-9353-A88FB18A6BAF}"/>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5" name="Rectangle 174">
          <a:extLst>
            <a:ext uri="{FF2B5EF4-FFF2-40B4-BE49-F238E27FC236}">
              <a16:creationId xmlns:a16="http://schemas.microsoft.com/office/drawing/2014/main" id="{74A43413-8C2A-9D49-871C-172D1DDC468E}"/>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6" name="Rectangle 175">
          <a:extLst>
            <a:ext uri="{FF2B5EF4-FFF2-40B4-BE49-F238E27FC236}">
              <a16:creationId xmlns:a16="http://schemas.microsoft.com/office/drawing/2014/main" id="{1D89A15D-5D2C-4F4D-B0EF-1D3D3EE652A7}"/>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7" name="Rectangle 176">
          <a:extLst>
            <a:ext uri="{FF2B5EF4-FFF2-40B4-BE49-F238E27FC236}">
              <a16:creationId xmlns:a16="http://schemas.microsoft.com/office/drawing/2014/main" id="{73B509A4-485D-9E4C-8A73-160979DDF252}"/>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78" name="Rectangle 177">
          <a:extLst>
            <a:ext uri="{FF2B5EF4-FFF2-40B4-BE49-F238E27FC236}">
              <a16:creationId xmlns:a16="http://schemas.microsoft.com/office/drawing/2014/main" id="{4DE5F235-F18C-3D4F-B4B9-C2090A657BBF}"/>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79" name="Rectangle 178">
          <a:extLst>
            <a:ext uri="{FF2B5EF4-FFF2-40B4-BE49-F238E27FC236}">
              <a16:creationId xmlns:a16="http://schemas.microsoft.com/office/drawing/2014/main" id="{B54CA717-7216-ED44-A52C-348A51A8DAEA}"/>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0" name="Rectangle 179">
          <a:extLst>
            <a:ext uri="{FF2B5EF4-FFF2-40B4-BE49-F238E27FC236}">
              <a16:creationId xmlns:a16="http://schemas.microsoft.com/office/drawing/2014/main" id="{A9E142B0-BDFB-C046-82CF-6BF1D8353A7C}"/>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1" name="Rectangle 180">
          <a:extLst>
            <a:ext uri="{FF2B5EF4-FFF2-40B4-BE49-F238E27FC236}">
              <a16:creationId xmlns:a16="http://schemas.microsoft.com/office/drawing/2014/main" id="{19DAF953-188E-2544-B25A-FE8BB909DE4D}"/>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2" name="Rectangle 181">
          <a:extLst>
            <a:ext uri="{FF2B5EF4-FFF2-40B4-BE49-F238E27FC236}">
              <a16:creationId xmlns:a16="http://schemas.microsoft.com/office/drawing/2014/main" id="{D22F6B92-C720-4E40-AF11-CFE4EE2F0E20}"/>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3" name="Rectangle 182">
          <a:extLst>
            <a:ext uri="{FF2B5EF4-FFF2-40B4-BE49-F238E27FC236}">
              <a16:creationId xmlns:a16="http://schemas.microsoft.com/office/drawing/2014/main" id="{38535B74-2FF9-9040-AC82-F8170D929BF5}"/>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4" name="Rectangle 183">
          <a:extLst>
            <a:ext uri="{FF2B5EF4-FFF2-40B4-BE49-F238E27FC236}">
              <a16:creationId xmlns:a16="http://schemas.microsoft.com/office/drawing/2014/main" id="{5B5CFF37-A0E9-A14C-8BB3-9BE2E7485D4A}"/>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5" name="Rectangle 184">
          <a:extLst>
            <a:ext uri="{FF2B5EF4-FFF2-40B4-BE49-F238E27FC236}">
              <a16:creationId xmlns:a16="http://schemas.microsoft.com/office/drawing/2014/main" id="{BCE312BB-8629-CA49-B67F-2689E0ADFBC0}"/>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6" name="Rectangle 185">
          <a:extLst>
            <a:ext uri="{FF2B5EF4-FFF2-40B4-BE49-F238E27FC236}">
              <a16:creationId xmlns:a16="http://schemas.microsoft.com/office/drawing/2014/main" id="{D155EA01-1EEF-7C49-8B88-182D487F99AA}"/>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7" name="Rectangle 186">
          <a:extLst>
            <a:ext uri="{FF2B5EF4-FFF2-40B4-BE49-F238E27FC236}">
              <a16:creationId xmlns:a16="http://schemas.microsoft.com/office/drawing/2014/main" id="{1690D856-A8F6-FF49-95EE-97B38ACD9721}"/>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8" name="Rectangle 187">
          <a:extLst>
            <a:ext uri="{FF2B5EF4-FFF2-40B4-BE49-F238E27FC236}">
              <a16:creationId xmlns:a16="http://schemas.microsoft.com/office/drawing/2014/main" id="{2164F876-3458-294F-8238-601B438105A5}"/>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9" name="Rectangle 188">
          <a:extLst>
            <a:ext uri="{FF2B5EF4-FFF2-40B4-BE49-F238E27FC236}">
              <a16:creationId xmlns:a16="http://schemas.microsoft.com/office/drawing/2014/main" id="{46C04AE5-E261-4E46-B1D0-A69CBCDAC16B}"/>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0" name="Rectangle 189">
          <a:extLst>
            <a:ext uri="{FF2B5EF4-FFF2-40B4-BE49-F238E27FC236}">
              <a16:creationId xmlns:a16="http://schemas.microsoft.com/office/drawing/2014/main" id="{D9958482-8884-A24D-AC15-6A7C0D4C5F13}"/>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1" name="Rectangle 190">
          <a:extLst>
            <a:ext uri="{FF2B5EF4-FFF2-40B4-BE49-F238E27FC236}">
              <a16:creationId xmlns:a16="http://schemas.microsoft.com/office/drawing/2014/main" id="{6707C5ED-274F-7345-B0BB-A402C4055C0A}"/>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2" name="Rectangle 191">
          <a:extLst>
            <a:ext uri="{FF2B5EF4-FFF2-40B4-BE49-F238E27FC236}">
              <a16:creationId xmlns:a16="http://schemas.microsoft.com/office/drawing/2014/main" id="{47651DFB-5FBF-124B-878F-04ED785FCBD3}"/>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3" name="Rectangle 192">
          <a:extLst>
            <a:ext uri="{FF2B5EF4-FFF2-40B4-BE49-F238E27FC236}">
              <a16:creationId xmlns:a16="http://schemas.microsoft.com/office/drawing/2014/main" id="{EBF45BBA-1D92-A846-8E3E-57B6FD9D6F94}"/>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4" name="Rectangle 193">
          <a:extLst>
            <a:ext uri="{FF2B5EF4-FFF2-40B4-BE49-F238E27FC236}">
              <a16:creationId xmlns:a16="http://schemas.microsoft.com/office/drawing/2014/main" id="{CBB8119A-E575-3647-B7CB-8DB03ED74EAC}"/>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5" name="Rectangle 194">
          <a:extLst>
            <a:ext uri="{FF2B5EF4-FFF2-40B4-BE49-F238E27FC236}">
              <a16:creationId xmlns:a16="http://schemas.microsoft.com/office/drawing/2014/main" id="{D9549F7F-F239-AE49-866A-B18B42A43ADA}"/>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6" name="Rectangle 195">
          <a:extLst>
            <a:ext uri="{FF2B5EF4-FFF2-40B4-BE49-F238E27FC236}">
              <a16:creationId xmlns:a16="http://schemas.microsoft.com/office/drawing/2014/main" id="{FFB48253-BC0D-1846-B743-512EA68989C8}"/>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7" name="Rectangle 196">
          <a:extLst>
            <a:ext uri="{FF2B5EF4-FFF2-40B4-BE49-F238E27FC236}">
              <a16:creationId xmlns:a16="http://schemas.microsoft.com/office/drawing/2014/main" id="{683D106A-A9C6-D046-BA1C-639312737CCF}"/>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8" name="Rectangle 197">
          <a:extLst>
            <a:ext uri="{FF2B5EF4-FFF2-40B4-BE49-F238E27FC236}">
              <a16:creationId xmlns:a16="http://schemas.microsoft.com/office/drawing/2014/main" id="{BC790928-8E60-8141-A0EC-EAAE0C0C4937}"/>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9" name="Rectangle 198">
          <a:extLst>
            <a:ext uri="{FF2B5EF4-FFF2-40B4-BE49-F238E27FC236}">
              <a16:creationId xmlns:a16="http://schemas.microsoft.com/office/drawing/2014/main" id="{F7A9AD00-F8AF-4A4C-9222-C03D4907A74A}"/>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0" name="Rectangle 199">
          <a:extLst>
            <a:ext uri="{FF2B5EF4-FFF2-40B4-BE49-F238E27FC236}">
              <a16:creationId xmlns:a16="http://schemas.microsoft.com/office/drawing/2014/main" id="{10DB32F8-F27B-2F44-893D-A2A1F3E7D9F2}"/>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1" name="Rectangle 200">
          <a:extLst>
            <a:ext uri="{FF2B5EF4-FFF2-40B4-BE49-F238E27FC236}">
              <a16:creationId xmlns:a16="http://schemas.microsoft.com/office/drawing/2014/main" id="{5994FD7B-046C-1748-8624-1FFFC6AB5895}"/>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2" name="Rectangle 201">
          <a:extLst>
            <a:ext uri="{FF2B5EF4-FFF2-40B4-BE49-F238E27FC236}">
              <a16:creationId xmlns:a16="http://schemas.microsoft.com/office/drawing/2014/main" id="{5B82F76B-B491-9944-8BC6-A52129E4935D}"/>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3" name="Rectangle 202">
          <a:extLst>
            <a:ext uri="{FF2B5EF4-FFF2-40B4-BE49-F238E27FC236}">
              <a16:creationId xmlns:a16="http://schemas.microsoft.com/office/drawing/2014/main" id="{5839C57A-F4D3-D14F-BB37-8687D0259B08}"/>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4" name="Rectangle 203">
          <a:extLst>
            <a:ext uri="{FF2B5EF4-FFF2-40B4-BE49-F238E27FC236}">
              <a16:creationId xmlns:a16="http://schemas.microsoft.com/office/drawing/2014/main" id="{B83B8EDC-25CC-3044-83C4-3F98583A732F}"/>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5" name="Rectangle 204">
          <a:extLst>
            <a:ext uri="{FF2B5EF4-FFF2-40B4-BE49-F238E27FC236}">
              <a16:creationId xmlns:a16="http://schemas.microsoft.com/office/drawing/2014/main" id="{BE8F473B-1130-D447-AE5A-99ADE81BC22C}"/>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6" name="Rectangle 205">
          <a:extLst>
            <a:ext uri="{FF2B5EF4-FFF2-40B4-BE49-F238E27FC236}">
              <a16:creationId xmlns:a16="http://schemas.microsoft.com/office/drawing/2014/main" id="{A34D33AB-ADFF-044E-9AAD-70D1FC4A44E5}"/>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7" name="Rectangle 206">
          <a:extLst>
            <a:ext uri="{FF2B5EF4-FFF2-40B4-BE49-F238E27FC236}">
              <a16:creationId xmlns:a16="http://schemas.microsoft.com/office/drawing/2014/main" id="{78841EC6-FF97-974A-A2D4-A57ABED3C9D4}"/>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8" name="Rectangle 207">
          <a:extLst>
            <a:ext uri="{FF2B5EF4-FFF2-40B4-BE49-F238E27FC236}">
              <a16:creationId xmlns:a16="http://schemas.microsoft.com/office/drawing/2014/main" id="{392C7626-3C95-9F49-8DFD-EB76558B7F09}"/>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9" name="Rectangle 208">
          <a:extLst>
            <a:ext uri="{FF2B5EF4-FFF2-40B4-BE49-F238E27FC236}">
              <a16:creationId xmlns:a16="http://schemas.microsoft.com/office/drawing/2014/main" id="{4DF2D6A7-9A21-E741-AAC2-BA923EE5E116}"/>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0" name="Rectangle 209">
          <a:extLst>
            <a:ext uri="{FF2B5EF4-FFF2-40B4-BE49-F238E27FC236}">
              <a16:creationId xmlns:a16="http://schemas.microsoft.com/office/drawing/2014/main" id="{1E36BEC6-FE20-5147-AB7B-48E5078287F3}"/>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1" name="Rectangle 210">
          <a:extLst>
            <a:ext uri="{FF2B5EF4-FFF2-40B4-BE49-F238E27FC236}">
              <a16:creationId xmlns:a16="http://schemas.microsoft.com/office/drawing/2014/main" id="{2FDB3555-F47A-794A-BAE2-2E3A546FF96B}"/>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2" name="Rectangle 211">
          <a:extLst>
            <a:ext uri="{FF2B5EF4-FFF2-40B4-BE49-F238E27FC236}">
              <a16:creationId xmlns:a16="http://schemas.microsoft.com/office/drawing/2014/main" id="{C2369773-0767-AE45-BC42-3A1C9570DBDA}"/>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3" name="Rectangle 212">
          <a:extLst>
            <a:ext uri="{FF2B5EF4-FFF2-40B4-BE49-F238E27FC236}">
              <a16:creationId xmlns:a16="http://schemas.microsoft.com/office/drawing/2014/main" id="{FEB48C35-BD76-164F-9C16-7F2FB265C9E2}"/>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4" name="Rectangle 213">
          <a:extLst>
            <a:ext uri="{FF2B5EF4-FFF2-40B4-BE49-F238E27FC236}">
              <a16:creationId xmlns:a16="http://schemas.microsoft.com/office/drawing/2014/main" id="{2F741C6A-3FE1-9041-A823-2A8E5ED1C6AB}"/>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5" name="Rectangle 214">
          <a:extLst>
            <a:ext uri="{FF2B5EF4-FFF2-40B4-BE49-F238E27FC236}">
              <a16:creationId xmlns:a16="http://schemas.microsoft.com/office/drawing/2014/main" id="{5E16962A-CFE6-A44A-B633-2890D46EBF0A}"/>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6" name="Rectangle 215">
          <a:extLst>
            <a:ext uri="{FF2B5EF4-FFF2-40B4-BE49-F238E27FC236}">
              <a16:creationId xmlns:a16="http://schemas.microsoft.com/office/drawing/2014/main" id="{936DD0A1-C4C4-224F-AE67-80455B4E8290}"/>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7" name="Rectangle 216">
          <a:extLst>
            <a:ext uri="{FF2B5EF4-FFF2-40B4-BE49-F238E27FC236}">
              <a16:creationId xmlns:a16="http://schemas.microsoft.com/office/drawing/2014/main" id="{6CB80661-68B4-6140-8EF1-191A27F0E7A5}"/>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8" name="Rectangle 217">
          <a:extLst>
            <a:ext uri="{FF2B5EF4-FFF2-40B4-BE49-F238E27FC236}">
              <a16:creationId xmlns:a16="http://schemas.microsoft.com/office/drawing/2014/main" id="{8F738468-593A-9141-A97D-F7BED6CFCB23}"/>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9" name="Rectangle 218">
          <a:extLst>
            <a:ext uri="{FF2B5EF4-FFF2-40B4-BE49-F238E27FC236}">
              <a16:creationId xmlns:a16="http://schemas.microsoft.com/office/drawing/2014/main" id="{EACF0B2F-31FD-0946-ACCD-58AA29116F7A}"/>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20" name="Rectangle 219">
          <a:extLst>
            <a:ext uri="{FF2B5EF4-FFF2-40B4-BE49-F238E27FC236}">
              <a16:creationId xmlns:a16="http://schemas.microsoft.com/office/drawing/2014/main" id="{2E98EF20-B2CA-8F42-ADFC-DE65CB9A7DD4}"/>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21" name="Rectangle 220">
          <a:extLst>
            <a:ext uri="{FF2B5EF4-FFF2-40B4-BE49-F238E27FC236}">
              <a16:creationId xmlns:a16="http://schemas.microsoft.com/office/drawing/2014/main" id="{BC01C7CE-30A9-5743-8058-179A3313F09D}"/>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2" name="Rectangle 221">
          <a:extLst>
            <a:ext uri="{FF2B5EF4-FFF2-40B4-BE49-F238E27FC236}">
              <a16:creationId xmlns:a16="http://schemas.microsoft.com/office/drawing/2014/main" id="{FA2D6F8B-DD5D-4F4B-AE5D-2462D97B29F9}"/>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3" name="Rectangle 222">
          <a:extLst>
            <a:ext uri="{FF2B5EF4-FFF2-40B4-BE49-F238E27FC236}">
              <a16:creationId xmlns:a16="http://schemas.microsoft.com/office/drawing/2014/main" id="{6DC3A964-B43A-0E4D-AB25-6D8525BE6D2A}"/>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4" name="Rectangle 223">
          <a:extLst>
            <a:ext uri="{FF2B5EF4-FFF2-40B4-BE49-F238E27FC236}">
              <a16:creationId xmlns:a16="http://schemas.microsoft.com/office/drawing/2014/main" id="{9288D24D-AFBB-6948-857D-29E18B29054D}"/>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5" name="Rectangle 224">
          <a:extLst>
            <a:ext uri="{FF2B5EF4-FFF2-40B4-BE49-F238E27FC236}">
              <a16:creationId xmlns:a16="http://schemas.microsoft.com/office/drawing/2014/main" id="{FE3172BF-9331-A043-9596-913B793E9D79}"/>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6" name="Rectangle 225">
          <a:extLst>
            <a:ext uri="{FF2B5EF4-FFF2-40B4-BE49-F238E27FC236}">
              <a16:creationId xmlns:a16="http://schemas.microsoft.com/office/drawing/2014/main" id="{AC096F48-46C5-354D-9E77-04FA9963014A}"/>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7" name="Rectangle 226">
          <a:extLst>
            <a:ext uri="{FF2B5EF4-FFF2-40B4-BE49-F238E27FC236}">
              <a16:creationId xmlns:a16="http://schemas.microsoft.com/office/drawing/2014/main" id="{94189B25-EC41-FA49-8710-A51C6CD9645B}"/>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8" name="Rectangle 227">
          <a:extLst>
            <a:ext uri="{FF2B5EF4-FFF2-40B4-BE49-F238E27FC236}">
              <a16:creationId xmlns:a16="http://schemas.microsoft.com/office/drawing/2014/main" id="{02FD7333-F9BB-7543-BD71-2C2DA22B1369}"/>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9" name="Rectangle 228">
          <a:extLst>
            <a:ext uri="{FF2B5EF4-FFF2-40B4-BE49-F238E27FC236}">
              <a16:creationId xmlns:a16="http://schemas.microsoft.com/office/drawing/2014/main" id="{D8671926-E9FC-AE4B-9070-D82DBC170EB8}"/>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0" name="Rectangle 229">
          <a:extLst>
            <a:ext uri="{FF2B5EF4-FFF2-40B4-BE49-F238E27FC236}">
              <a16:creationId xmlns:a16="http://schemas.microsoft.com/office/drawing/2014/main" id="{28C7089A-5BCA-884D-AFA8-0E19B632B972}"/>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1" name="Rectangle 230">
          <a:extLst>
            <a:ext uri="{FF2B5EF4-FFF2-40B4-BE49-F238E27FC236}">
              <a16:creationId xmlns:a16="http://schemas.microsoft.com/office/drawing/2014/main" id="{DE0842FF-3D3F-4A45-852F-B10F162234FD}"/>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2" name="Rectangle 231">
          <a:extLst>
            <a:ext uri="{FF2B5EF4-FFF2-40B4-BE49-F238E27FC236}">
              <a16:creationId xmlns:a16="http://schemas.microsoft.com/office/drawing/2014/main" id="{8F1B7A5D-840A-964C-BDED-F91260EE6FFC}"/>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3" name="Rectangle 232">
          <a:extLst>
            <a:ext uri="{FF2B5EF4-FFF2-40B4-BE49-F238E27FC236}">
              <a16:creationId xmlns:a16="http://schemas.microsoft.com/office/drawing/2014/main" id="{A3245310-51EC-E344-9023-3B2D631C9517}"/>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4" name="Rectangle 233">
          <a:extLst>
            <a:ext uri="{FF2B5EF4-FFF2-40B4-BE49-F238E27FC236}">
              <a16:creationId xmlns:a16="http://schemas.microsoft.com/office/drawing/2014/main" id="{87F4A500-888C-E347-81BF-D620898C14A4}"/>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5" name="Rectangle 234">
          <a:extLst>
            <a:ext uri="{FF2B5EF4-FFF2-40B4-BE49-F238E27FC236}">
              <a16:creationId xmlns:a16="http://schemas.microsoft.com/office/drawing/2014/main" id="{E103FDBB-C5F9-8749-BC5B-16189F2D6182}"/>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6" name="Rectangle 235">
          <a:extLst>
            <a:ext uri="{FF2B5EF4-FFF2-40B4-BE49-F238E27FC236}">
              <a16:creationId xmlns:a16="http://schemas.microsoft.com/office/drawing/2014/main" id="{E25F0533-E382-AE46-992A-6DFEA6F34E5D}"/>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7" name="Rectangle 236">
          <a:extLst>
            <a:ext uri="{FF2B5EF4-FFF2-40B4-BE49-F238E27FC236}">
              <a16:creationId xmlns:a16="http://schemas.microsoft.com/office/drawing/2014/main" id="{B765CBAF-2251-5D4A-AD87-7C0329ED8433}"/>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8" name="Rectangle 237">
          <a:extLst>
            <a:ext uri="{FF2B5EF4-FFF2-40B4-BE49-F238E27FC236}">
              <a16:creationId xmlns:a16="http://schemas.microsoft.com/office/drawing/2014/main" id="{D37615C2-BD12-B149-8D35-E603C5130F3C}"/>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9" name="Rectangle 238">
          <a:extLst>
            <a:ext uri="{FF2B5EF4-FFF2-40B4-BE49-F238E27FC236}">
              <a16:creationId xmlns:a16="http://schemas.microsoft.com/office/drawing/2014/main" id="{BB962744-BAEA-1B49-B394-8C45BCE5EC10}"/>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40" name="Rectangle 239">
          <a:extLst>
            <a:ext uri="{FF2B5EF4-FFF2-40B4-BE49-F238E27FC236}">
              <a16:creationId xmlns:a16="http://schemas.microsoft.com/office/drawing/2014/main" id="{FA3DC92D-D46C-F144-8F11-812723313BA2}"/>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41" name="Rectangle 240">
          <a:extLst>
            <a:ext uri="{FF2B5EF4-FFF2-40B4-BE49-F238E27FC236}">
              <a16:creationId xmlns:a16="http://schemas.microsoft.com/office/drawing/2014/main" id="{043381D9-430D-264C-8EB6-0F70AFECB49B}"/>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42" name="Rectangle 241">
          <a:extLst>
            <a:ext uri="{FF2B5EF4-FFF2-40B4-BE49-F238E27FC236}">
              <a16:creationId xmlns:a16="http://schemas.microsoft.com/office/drawing/2014/main" id="{3220B895-C8F5-8A4A-B93E-0287ADF24EA4}"/>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43" name="Rectangle 242">
          <a:extLst>
            <a:ext uri="{FF2B5EF4-FFF2-40B4-BE49-F238E27FC236}">
              <a16:creationId xmlns:a16="http://schemas.microsoft.com/office/drawing/2014/main" id="{49838F46-FB11-DB48-BCAC-4EE2697FD360}"/>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4" name="Rectangle 243">
          <a:extLst>
            <a:ext uri="{FF2B5EF4-FFF2-40B4-BE49-F238E27FC236}">
              <a16:creationId xmlns:a16="http://schemas.microsoft.com/office/drawing/2014/main" id="{165B5853-3AC0-0641-8AD8-BF9A1061D973}"/>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5" name="Rectangle 244">
          <a:extLst>
            <a:ext uri="{FF2B5EF4-FFF2-40B4-BE49-F238E27FC236}">
              <a16:creationId xmlns:a16="http://schemas.microsoft.com/office/drawing/2014/main" id="{A2229A5A-6994-9A4B-8BED-141BD29FDEB9}"/>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6" name="Rectangle 245">
          <a:extLst>
            <a:ext uri="{FF2B5EF4-FFF2-40B4-BE49-F238E27FC236}">
              <a16:creationId xmlns:a16="http://schemas.microsoft.com/office/drawing/2014/main" id="{3BA2D27C-299F-A641-A395-415BBE2A59C7}"/>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7" name="Rectangle 246">
          <a:extLst>
            <a:ext uri="{FF2B5EF4-FFF2-40B4-BE49-F238E27FC236}">
              <a16:creationId xmlns:a16="http://schemas.microsoft.com/office/drawing/2014/main" id="{21780B38-AEDC-AD41-B6D7-2C18A59E083D}"/>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8" name="Rectangle 247">
          <a:extLst>
            <a:ext uri="{FF2B5EF4-FFF2-40B4-BE49-F238E27FC236}">
              <a16:creationId xmlns:a16="http://schemas.microsoft.com/office/drawing/2014/main" id="{3A5CCB7B-6E95-6A4D-AE67-20136835E748}"/>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9" name="Rectangle 248">
          <a:extLst>
            <a:ext uri="{FF2B5EF4-FFF2-40B4-BE49-F238E27FC236}">
              <a16:creationId xmlns:a16="http://schemas.microsoft.com/office/drawing/2014/main" id="{C9DCE26C-2F55-4D46-8E11-F234B8E46142}"/>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0" name="Rectangle 249">
          <a:extLst>
            <a:ext uri="{FF2B5EF4-FFF2-40B4-BE49-F238E27FC236}">
              <a16:creationId xmlns:a16="http://schemas.microsoft.com/office/drawing/2014/main" id="{896CB6E2-CC3E-ED45-B800-293FE05227B4}"/>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1" name="Rectangle 250">
          <a:extLst>
            <a:ext uri="{FF2B5EF4-FFF2-40B4-BE49-F238E27FC236}">
              <a16:creationId xmlns:a16="http://schemas.microsoft.com/office/drawing/2014/main" id="{37F8E0CE-C47B-554B-96F8-5DC369B87775}"/>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2" name="Rectangle 251">
          <a:extLst>
            <a:ext uri="{FF2B5EF4-FFF2-40B4-BE49-F238E27FC236}">
              <a16:creationId xmlns:a16="http://schemas.microsoft.com/office/drawing/2014/main" id="{6143BD4A-513C-EF4D-B2E4-D460F3CAF8B1}"/>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3" name="Rectangle 252">
          <a:extLst>
            <a:ext uri="{FF2B5EF4-FFF2-40B4-BE49-F238E27FC236}">
              <a16:creationId xmlns:a16="http://schemas.microsoft.com/office/drawing/2014/main" id="{3565A450-E667-A241-9D6C-9808A2B9E9D7}"/>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4" name="Rectangle 253">
          <a:extLst>
            <a:ext uri="{FF2B5EF4-FFF2-40B4-BE49-F238E27FC236}">
              <a16:creationId xmlns:a16="http://schemas.microsoft.com/office/drawing/2014/main" id="{505F4692-5494-DB4B-A675-6C72158C22EF}"/>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5" name="Rectangle 254">
          <a:extLst>
            <a:ext uri="{FF2B5EF4-FFF2-40B4-BE49-F238E27FC236}">
              <a16:creationId xmlns:a16="http://schemas.microsoft.com/office/drawing/2014/main" id="{97C29FB0-D148-6B45-8433-36C70E4651A5}"/>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6" name="Rectangle 255">
          <a:extLst>
            <a:ext uri="{FF2B5EF4-FFF2-40B4-BE49-F238E27FC236}">
              <a16:creationId xmlns:a16="http://schemas.microsoft.com/office/drawing/2014/main" id="{142D2355-4C0B-3444-AEAD-5783EFD04C59}"/>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7" name="Rectangle 256">
          <a:extLst>
            <a:ext uri="{FF2B5EF4-FFF2-40B4-BE49-F238E27FC236}">
              <a16:creationId xmlns:a16="http://schemas.microsoft.com/office/drawing/2014/main" id="{A3296E8A-1DDF-E542-A85F-C2650A6E267B}"/>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8" name="Rectangle 257">
          <a:extLst>
            <a:ext uri="{FF2B5EF4-FFF2-40B4-BE49-F238E27FC236}">
              <a16:creationId xmlns:a16="http://schemas.microsoft.com/office/drawing/2014/main" id="{2CCD36C8-558D-9E48-B91D-3B270CD11065}"/>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9" name="Rectangle 258">
          <a:extLst>
            <a:ext uri="{FF2B5EF4-FFF2-40B4-BE49-F238E27FC236}">
              <a16:creationId xmlns:a16="http://schemas.microsoft.com/office/drawing/2014/main" id="{CB903F46-07D2-D747-BF2E-3ADBC90B0592}"/>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0" name="Rectangle 259">
          <a:extLst>
            <a:ext uri="{FF2B5EF4-FFF2-40B4-BE49-F238E27FC236}">
              <a16:creationId xmlns:a16="http://schemas.microsoft.com/office/drawing/2014/main" id="{5851591A-81D6-A94A-BB76-A62DB80D50BE}"/>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1" name="Rectangle 260">
          <a:extLst>
            <a:ext uri="{FF2B5EF4-FFF2-40B4-BE49-F238E27FC236}">
              <a16:creationId xmlns:a16="http://schemas.microsoft.com/office/drawing/2014/main" id="{E4AFB7AE-C921-0C43-91FF-8E8C0DEA4E15}"/>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2" name="Rectangle 261">
          <a:extLst>
            <a:ext uri="{FF2B5EF4-FFF2-40B4-BE49-F238E27FC236}">
              <a16:creationId xmlns:a16="http://schemas.microsoft.com/office/drawing/2014/main" id="{985E81CC-6F4A-9A41-82D5-027DBF1DFB2F}"/>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3" name="Rectangle 262">
          <a:extLst>
            <a:ext uri="{FF2B5EF4-FFF2-40B4-BE49-F238E27FC236}">
              <a16:creationId xmlns:a16="http://schemas.microsoft.com/office/drawing/2014/main" id="{9AF84522-79BF-6348-9498-96A9596262C0}"/>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4" name="Rectangle 263">
          <a:extLst>
            <a:ext uri="{FF2B5EF4-FFF2-40B4-BE49-F238E27FC236}">
              <a16:creationId xmlns:a16="http://schemas.microsoft.com/office/drawing/2014/main" id="{375AC79F-A814-7843-9BC0-ECAC4E82C528}"/>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5" name="Rectangle 264">
          <a:extLst>
            <a:ext uri="{FF2B5EF4-FFF2-40B4-BE49-F238E27FC236}">
              <a16:creationId xmlns:a16="http://schemas.microsoft.com/office/drawing/2014/main" id="{D61A2645-23BD-A547-A278-0B7363E6DBA0}"/>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66" name="Rectangle 265">
          <a:extLst>
            <a:ext uri="{FF2B5EF4-FFF2-40B4-BE49-F238E27FC236}">
              <a16:creationId xmlns:a16="http://schemas.microsoft.com/office/drawing/2014/main" id="{0252243B-14B6-7B4F-AFD2-28847D5BF892}"/>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67" name="Rectangle 266">
          <a:extLst>
            <a:ext uri="{FF2B5EF4-FFF2-40B4-BE49-F238E27FC236}">
              <a16:creationId xmlns:a16="http://schemas.microsoft.com/office/drawing/2014/main" id="{00694A8C-AFB0-8D45-9E3B-3B8EBD79B6B6}"/>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68" name="Rectangle 267">
          <a:extLst>
            <a:ext uri="{FF2B5EF4-FFF2-40B4-BE49-F238E27FC236}">
              <a16:creationId xmlns:a16="http://schemas.microsoft.com/office/drawing/2014/main" id="{9305E4F1-8F2C-5045-9BE7-A3E39C4FA9D6}"/>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69" name="Rectangle 268">
          <a:extLst>
            <a:ext uri="{FF2B5EF4-FFF2-40B4-BE49-F238E27FC236}">
              <a16:creationId xmlns:a16="http://schemas.microsoft.com/office/drawing/2014/main" id="{286E4303-4F81-2949-BFE9-5CE368CF2135}"/>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0" name="Rectangle 269">
          <a:extLst>
            <a:ext uri="{FF2B5EF4-FFF2-40B4-BE49-F238E27FC236}">
              <a16:creationId xmlns:a16="http://schemas.microsoft.com/office/drawing/2014/main" id="{0331E35D-8ADB-1D4E-AF37-9951775FBF41}"/>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1" name="Rectangle 270">
          <a:extLst>
            <a:ext uri="{FF2B5EF4-FFF2-40B4-BE49-F238E27FC236}">
              <a16:creationId xmlns:a16="http://schemas.microsoft.com/office/drawing/2014/main" id="{DBF482A4-6413-CD45-876B-8F88864FDB2F}"/>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2" name="Rectangle 271">
          <a:extLst>
            <a:ext uri="{FF2B5EF4-FFF2-40B4-BE49-F238E27FC236}">
              <a16:creationId xmlns:a16="http://schemas.microsoft.com/office/drawing/2014/main" id="{1C3871DB-F5A7-C249-BDDC-454502CA6BED}"/>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3" name="Rectangle 272">
          <a:extLst>
            <a:ext uri="{FF2B5EF4-FFF2-40B4-BE49-F238E27FC236}">
              <a16:creationId xmlns:a16="http://schemas.microsoft.com/office/drawing/2014/main" id="{58790910-48AC-4043-8C11-A5FF4E64FC2B}"/>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4" name="Rectangle 273">
          <a:extLst>
            <a:ext uri="{FF2B5EF4-FFF2-40B4-BE49-F238E27FC236}">
              <a16:creationId xmlns:a16="http://schemas.microsoft.com/office/drawing/2014/main" id="{B429529D-4760-D24F-9C74-C0D9B951285F}"/>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5" name="Rectangle 274">
          <a:extLst>
            <a:ext uri="{FF2B5EF4-FFF2-40B4-BE49-F238E27FC236}">
              <a16:creationId xmlns:a16="http://schemas.microsoft.com/office/drawing/2014/main" id="{FB107BAE-2E6A-0749-9EFC-8060D757558E}"/>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6" name="Rectangle 275">
          <a:extLst>
            <a:ext uri="{FF2B5EF4-FFF2-40B4-BE49-F238E27FC236}">
              <a16:creationId xmlns:a16="http://schemas.microsoft.com/office/drawing/2014/main" id="{F92200D3-A181-7B48-8F0E-4ED93FCD897C}"/>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7" name="Rectangle 276">
          <a:extLst>
            <a:ext uri="{FF2B5EF4-FFF2-40B4-BE49-F238E27FC236}">
              <a16:creationId xmlns:a16="http://schemas.microsoft.com/office/drawing/2014/main" id="{B369D4ED-A5E3-3E4C-B917-1C0231E11743}"/>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8" name="Rectangle 277">
          <a:extLst>
            <a:ext uri="{FF2B5EF4-FFF2-40B4-BE49-F238E27FC236}">
              <a16:creationId xmlns:a16="http://schemas.microsoft.com/office/drawing/2014/main" id="{BCAD827A-8DC4-1948-BD33-BBFA87E30383}"/>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9" name="Rectangle 278">
          <a:extLst>
            <a:ext uri="{FF2B5EF4-FFF2-40B4-BE49-F238E27FC236}">
              <a16:creationId xmlns:a16="http://schemas.microsoft.com/office/drawing/2014/main" id="{1812910C-C45C-6F4E-8DB4-FE6F27863104}"/>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0" name="Rectangle 279">
          <a:extLst>
            <a:ext uri="{FF2B5EF4-FFF2-40B4-BE49-F238E27FC236}">
              <a16:creationId xmlns:a16="http://schemas.microsoft.com/office/drawing/2014/main" id="{50AA84E6-AB14-794D-879B-59BD42385A10}"/>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1" name="Rectangle 280">
          <a:extLst>
            <a:ext uri="{FF2B5EF4-FFF2-40B4-BE49-F238E27FC236}">
              <a16:creationId xmlns:a16="http://schemas.microsoft.com/office/drawing/2014/main" id="{8DCE6C33-2954-8340-97F3-57D61DAAD745}"/>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2" name="Rectangle 281">
          <a:extLst>
            <a:ext uri="{FF2B5EF4-FFF2-40B4-BE49-F238E27FC236}">
              <a16:creationId xmlns:a16="http://schemas.microsoft.com/office/drawing/2014/main" id="{AAB8CFB2-2876-424C-BA2C-95617B2B3516}"/>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3" name="Rectangle 282">
          <a:extLst>
            <a:ext uri="{FF2B5EF4-FFF2-40B4-BE49-F238E27FC236}">
              <a16:creationId xmlns:a16="http://schemas.microsoft.com/office/drawing/2014/main" id="{A5E3361F-EF21-9347-8504-78E0F4BF007F}"/>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4" name="Rectangle 283">
          <a:extLst>
            <a:ext uri="{FF2B5EF4-FFF2-40B4-BE49-F238E27FC236}">
              <a16:creationId xmlns:a16="http://schemas.microsoft.com/office/drawing/2014/main" id="{4DF59A61-DA30-9642-B177-08E7EA52B75B}"/>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5" name="Rectangle 284">
          <a:extLst>
            <a:ext uri="{FF2B5EF4-FFF2-40B4-BE49-F238E27FC236}">
              <a16:creationId xmlns:a16="http://schemas.microsoft.com/office/drawing/2014/main" id="{E8521A72-FACA-5C42-A29A-5928D254C75C}"/>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6" name="Rectangle 285">
          <a:extLst>
            <a:ext uri="{FF2B5EF4-FFF2-40B4-BE49-F238E27FC236}">
              <a16:creationId xmlns:a16="http://schemas.microsoft.com/office/drawing/2014/main" id="{4D4A29C1-65FF-BA44-896D-EAEDEE21DC3E}"/>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7" name="Rectangle 286">
          <a:extLst>
            <a:ext uri="{FF2B5EF4-FFF2-40B4-BE49-F238E27FC236}">
              <a16:creationId xmlns:a16="http://schemas.microsoft.com/office/drawing/2014/main" id="{5944F959-F7C6-6F45-8F9D-94D16A2015AA}"/>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88" name="Rectangle 287">
          <a:extLst>
            <a:ext uri="{FF2B5EF4-FFF2-40B4-BE49-F238E27FC236}">
              <a16:creationId xmlns:a16="http://schemas.microsoft.com/office/drawing/2014/main" id="{093ADE5B-9D14-CC4D-A1DA-25B2A1626373}"/>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89" name="Rectangle 288">
          <a:extLst>
            <a:ext uri="{FF2B5EF4-FFF2-40B4-BE49-F238E27FC236}">
              <a16:creationId xmlns:a16="http://schemas.microsoft.com/office/drawing/2014/main" id="{8646FED2-AC29-CB41-A76C-2975304DCF2D}"/>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0" name="Rectangle 289">
          <a:extLst>
            <a:ext uri="{FF2B5EF4-FFF2-40B4-BE49-F238E27FC236}">
              <a16:creationId xmlns:a16="http://schemas.microsoft.com/office/drawing/2014/main" id="{7B7A6280-6179-F848-931B-D25E75261642}"/>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1" name="Rectangle 290">
          <a:extLst>
            <a:ext uri="{FF2B5EF4-FFF2-40B4-BE49-F238E27FC236}">
              <a16:creationId xmlns:a16="http://schemas.microsoft.com/office/drawing/2014/main" id="{AAB3727C-193F-4840-96F5-7DBB75CCB394}"/>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2" name="Rectangle 291">
          <a:extLst>
            <a:ext uri="{FF2B5EF4-FFF2-40B4-BE49-F238E27FC236}">
              <a16:creationId xmlns:a16="http://schemas.microsoft.com/office/drawing/2014/main" id="{A3A97C5F-E1F3-7B4C-867D-4B01F74F509B}"/>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3" name="Rectangle 292">
          <a:extLst>
            <a:ext uri="{FF2B5EF4-FFF2-40B4-BE49-F238E27FC236}">
              <a16:creationId xmlns:a16="http://schemas.microsoft.com/office/drawing/2014/main" id="{73E7E7F3-F796-6642-BC9C-D711F0F697E2}"/>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4" name="Rectangle 293">
          <a:extLst>
            <a:ext uri="{FF2B5EF4-FFF2-40B4-BE49-F238E27FC236}">
              <a16:creationId xmlns:a16="http://schemas.microsoft.com/office/drawing/2014/main" id="{EE2062F5-6FE0-BF40-9A7F-E30163F79542}"/>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5" name="Rectangle 294">
          <a:extLst>
            <a:ext uri="{FF2B5EF4-FFF2-40B4-BE49-F238E27FC236}">
              <a16:creationId xmlns:a16="http://schemas.microsoft.com/office/drawing/2014/main" id="{DD45CE30-9607-DF44-85A4-E9ADA5C4D7BF}"/>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6" name="Rectangle 295">
          <a:extLst>
            <a:ext uri="{FF2B5EF4-FFF2-40B4-BE49-F238E27FC236}">
              <a16:creationId xmlns:a16="http://schemas.microsoft.com/office/drawing/2014/main" id="{8DA5AC35-7C77-8A4C-90D7-C44A33617D01}"/>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7" name="Rectangle 296">
          <a:extLst>
            <a:ext uri="{FF2B5EF4-FFF2-40B4-BE49-F238E27FC236}">
              <a16:creationId xmlns:a16="http://schemas.microsoft.com/office/drawing/2014/main" id="{8A0DE24E-BF89-474D-A187-D09513E152D6}"/>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8" name="Rectangle 297">
          <a:extLst>
            <a:ext uri="{FF2B5EF4-FFF2-40B4-BE49-F238E27FC236}">
              <a16:creationId xmlns:a16="http://schemas.microsoft.com/office/drawing/2014/main" id="{3FFD9BEB-9D38-3B4E-A6E1-A7F8745E02E9}"/>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9" name="Rectangle 298">
          <a:extLst>
            <a:ext uri="{FF2B5EF4-FFF2-40B4-BE49-F238E27FC236}">
              <a16:creationId xmlns:a16="http://schemas.microsoft.com/office/drawing/2014/main" id="{C67E77DD-10C7-C940-B730-B850FA16528A}"/>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0" name="Rectangle 299">
          <a:extLst>
            <a:ext uri="{FF2B5EF4-FFF2-40B4-BE49-F238E27FC236}">
              <a16:creationId xmlns:a16="http://schemas.microsoft.com/office/drawing/2014/main" id="{B6C7E5A1-6912-C440-8B39-CBA7944E6C37}"/>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1" name="Rectangle 300">
          <a:extLst>
            <a:ext uri="{FF2B5EF4-FFF2-40B4-BE49-F238E27FC236}">
              <a16:creationId xmlns:a16="http://schemas.microsoft.com/office/drawing/2014/main" id="{AD02E586-1CD7-A14F-808C-12BE3C60EDA9}"/>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2" name="Rectangle 301">
          <a:extLst>
            <a:ext uri="{FF2B5EF4-FFF2-40B4-BE49-F238E27FC236}">
              <a16:creationId xmlns:a16="http://schemas.microsoft.com/office/drawing/2014/main" id="{64A3649E-9D9F-1147-8B7E-ECCC242D2AE5}"/>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3" name="Rectangle 302">
          <a:extLst>
            <a:ext uri="{FF2B5EF4-FFF2-40B4-BE49-F238E27FC236}">
              <a16:creationId xmlns:a16="http://schemas.microsoft.com/office/drawing/2014/main" id="{2B00D1A3-6047-2346-970E-A0ED35B928A5}"/>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4" name="Rectangle 303">
          <a:extLst>
            <a:ext uri="{FF2B5EF4-FFF2-40B4-BE49-F238E27FC236}">
              <a16:creationId xmlns:a16="http://schemas.microsoft.com/office/drawing/2014/main" id="{D2A77A37-4DFA-064F-94E4-0230104959BA}"/>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5" name="Rectangle 304">
          <a:extLst>
            <a:ext uri="{FF2B5EF4-FFF2-40B4-BE49-F238E27FC236}">
              <a16:creationId xmlns:a16="http://schemas.microsoft.com/office/drawing/2014/main" id="{F7ABD716-B2ED-644A-9295-F92C76E3DC93}"/>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6" name="Rectangle 305">
          <a:extLst>
            <a:ext uri="{FF2B5EF4-FFF2-40B4-BE49-F238E27FC236}">
              <a16:creationId xmlns:a16="http://schemas.microsoft.com/office/drawing/2014/main" id="{56B7E96F-9713-E549-888D-2CF55A021A84}"/>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7" name="Rectangle 306">
          <a:extLst>
            <a:ext uri="{FF2B5EF4-FFF2-40B4-BE49-F238E27FC236}">
              <a16:creationId xmlns:a16="http://schemas.microsoft.com/office/drawing/2014/main" id="{61A64414-62D8-FA45-8BA5-1AAD38C0A441}"/>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8" name="Rectangle 307">
          <a:extLst>
            <a:ext uri="{FF2B5EF4-FFF2-40B4-BE49-F238E27FC236}">
              <a16:creationId xmlns:a16="http://schemas.microsoft.com/office/drawing/2014/main" id="{48D2B5CB-D121-BF41-B0F2-74409B6C7C76}"/>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9" name="Rectangle 308">
          <a:extLst>
            <a:ext uri="{FF2B5EF4-FFF2-40B4-BE49-F238E27FC236}">
              <a16:creationId xmlns:a16="http://schemas.microsoft.com/office/drawing/2014/main" id="{CD47FAD1-DD44-5045-A54E-92DAC6D36894}"/>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0" name="Rectangle 309">
          <a:extLst>
            <a:ext uri="{FF2B5EF4-FFF2-40B4-BE49-F238E27FC236}">
              <a16:creationId xmlns:a16="http://schemas.microsoft.com/office/drawing/2014/main" id="{A69F8A86-826B-5E4E-B93F-792F26E6C51D}"/>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1" name="Rectangle 310">
          <a:extLst>
            <a:ext uri="{FF2B5EF4-FFF2-40B4-BE49-F238E27FC236}">
              <a16:creationId xmlns:a16="http://schemas.microsoft.com/office/drawing/2014/main" id="{D33B8EE0-FB0E-CE4F-B5BE-195A254E42E0}"/>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2" name="Rectangle 311">
          <a:extLst>
            <a:ext uri="{FF2B5EF4-FFF2-40B4-BE49-F238E27FC236}">
              <a16:creationId xmlns:a16="http://schemas.microsoft.com/office/drawing/2014/main" id="{6AEC978A-10C9-7446-B23A-F79BF8F2E93C}"/>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3" name="Rectangle 312">
          <a:extLst>
            <a:ext uri="{FF2B5EF4-FFF2-40B4-BE49-F238E27FC236}">
              <a16:creationId xmlns:a16="http://schemas.microsoft.com/office/drawing/2014/main" id="{D8C2EB01-224B-1049-8109-3A505073E751}"/>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4" name="Rectangle 313">
          <a:extLst>
            <a:ext uri="{FF2B5EF4-FFF2-40B4-BE49-F238E27FC236}">
              <a16:creationId xmlns:a16="http://schemas.microsoft.com/office/drawing/2014/main" id="{032AEAAB-E87F-3C45-AD05-2B28F1426F37}"/>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5" name="Rectangle 314">
          <a:extLst>
            <a:ext uri="{FF2B5EF4-FFF2-40B4-BE49-F238E27FC236}">
              <a16:creationId xmlns:a16="http://schemas.microsoft.com/office/drawing/2014/main" id="{632309F9-7621-4346-9EDB-F8D5C8F93EA3}"/>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6" name="Rectangle 315">
          <a:extLst>
            <a:ext uri="{FF2B5EF4-FFF2-40B4-BE49-F238E27FC236}">
              <a16:creationId xmlns:a16="http://schemas.microsoft.com/office/drawing/2014/main" id="{45652D23-FFE8-774F-9F93-477905FAA3FA}"/>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7" name="Rectangle 316">
          <a:extLst>
            <a:ext uri="{FF2B5EF4-FFF2-40B4-BE49-F238E27FC236}">
              <a16:creationId xmlns:a16="http://schemas.microsoft.com/office/drawing/2014/main" id="{FA4E356F-069D-F648-945B-6ECEF3928F52}"/>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8" name="Rectangle 317">
          <a:extLst>
            <a:ext uri="{FF2B5EF4-FFF2-40B4-BE49-F238E27FC236}">
              <a16:creationId xmlns:a16="http://schemas.microsoft.com/office/drawing/2014/main" id="{6F581E16-F4BA-B94F-8623-969775F00F52}"/>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9" name="Rectangle 318">
          <a:extLst>
            <a:ext uri="{FF2B5EF4-FFF2-40B4-BE49-F238E27FC236}">
              <a16:creationId xmlns:a16="http://schemas.microsoft.com/office/drawing/2014/main" id="{A8D9E7A4-00F4-014A-BF30-F85EDE73D502}"/>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0" name="Rectangle 319">
          <a:extLst>
            <a:ext uri="{FF2B5EF4-FFF2-40B4-BE49-F238E27FC236}">
              <a16:creationId xmlns:a16="http://schemas.microsoft.com/office/drawing/2014/main" id="{FB54C6FA-1A87-0048-9B21-3C40F2367113}"/>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1" name="Rectangle 320">
          <a:extLst>
            <a:ext uri="{FF2B5EF4-FFF2-40B4-BE49-F238E27FC236}">
              <a16:creationId xmlns:a16="http://schemas.microsoft.com/office/drawing/2014/main" id="{976605E6-5D79-FB48-88C5-67E2116407D3}"/>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2" name="Rectangle 321">
          <a:extLst>
            <a:ext uri="{FF2B5EF4-FFF2-40B4-BE49-F238E27FC236}">
              <a16:creationId xmlns:a16="http://schemas.microsoft.com/office/drawing/2014/main" id="{614D743A-279A-9341-9127-3808864C29F3}"/>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3" name="Rectangle 322">
          <a:extLst>
            <a:ext uri="{FF2B5EF4-FFF2-40B4-BE49-F238E27FC236}">
              <a16:creationId xmlns:a16="http://schemas.microsoft.com/office/drawing/2014/main" id="{30F09AD1-89E4-1A45-AAFA-B7FE2BAB036E}"/>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4" name="Rectangle 323">
          <a:extLst>
            <a:ext uri="{FF2B5EF4-FFF2-40B4-BE49-F238E27FC236}">
              <a16:creationId xmlns:a16="http://schemas.microsoft.com/office/drawing/2014/main" id="{C1E17A34-CD40-0141-B781-1A3D16934FB7}"/>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5" name="Rectangle 324">
          <a:extLst>
            <a:ext uri="{FF2B5EF4-FFF2-40B4-BE49-F238E27FC236}">
              <a16:creationId xmlns:a16="http://schemas.microsoft.com/office/drawing/2014/main" id="{500DC811-19C1-1542-8107-73F0ECFDAF3E}"/>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6" name="Rectangle 325">
          <a:extLst>
            <a:ext uri="{FF2B5EF4-FFF2-40B4-BE49-F238E27FC236}">
              <a16:creationId xmlns:a16="http://schemas.microsoft.com/office/drawing/2014/main" id="{D7084073-252B-9C45-94DF-D7A5FEA1A36B}"/>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7" name="Rectangle 326">
          <a:extLst>
            <a:ext uri="{FF2B5EF4-FFF2-40B4-BE49-F238E27FC236}">
              <a16:creationId xmlns:a16="http://schemas.microsoft.com/office/drawing/2014/main" id="{508A0320-7CD3-9144-86F1-AA783C7307B4}"/>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8" name="Rectangle 327">
          <a:extLst>
            <a:ext uri="{FF2B5EF4-FFF2-40B4-BE49-F238E27FC236}">
              <a16:creationId xmlns:a16="http://schemas.microsoft.com/office/drawing/2014/main" id="{60ACEDE8-B3F7-B745-9BE1-05642A42394F}"/>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9" name="Rectangle 328">
          <a:extLst>
            <a:ext uri="{FF2B5EF4-FFF2-40B4-BE49-F238E27FC236}">
              <a16:creationId xmlns:a16="http://schemas.microsoft.com/office/drawing/2014/main" id="{2F2600C8-8B1D-AC44-839B-35B712685B1B}"/>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30" name="Rectangle 329">
          <a:extLst>
            <a:ext uri="{FF2B5EF4-FFF2-40B4-BE49-F238E27FC236}">
              <a16:creationId xmlns:a16="http://schemas.microsoft.com/office/drawing/2014/main" id="{787A02B5-E970-BD4F-88CE-4499EC96D0E9}"/>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31" name="Rectangle 330">
          <a:extLst>
            <a:ext uri="{FF2B5EF4-FFF2-40B4-BE49-F238E27FC236}">
              <a16:creationId xmlns:a16="http://schemas.microsoft.com/office/drawing/2014/main" id="{302BA30F-A4FB-0948-9E77-8DFD7CC36EF7}"/>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2" name="Rectangle 331">
          <a:extLst>
            <a:ext uri="{FF2B5EF4-FFF2-40B4-BE49-F238E27FC236}">
              <a16:creationId xmlns:a16="http://schemas.microsoft.com/office/drawing/2014/main" id="{8CBEBB84-A653-DB4F-825E-93E670669BAA}"/>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3" name="Rectangle 332">
          <a:extLst>
            <a:ext uri="{FF2B5EF4-FFF2-40B4-BE49-F238E27FC236}">
              <a16:creationId xmlns:a16="http://schemas.microsoft.com/office/drawing/2014/main" id="{192C19B6-CBAD-A241-8C42-B237A9E42306}"/>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4" name="Rectangle 333">
          <a:extLst>
            <a:ext uri="{FF2B5EF4-FFF2-40B4-BE49-F238E27FC236}">
              <a16:creationId xmlns:a16="http://schemas.microsoft.com/office/drawing/2014/main" id="{F35511A3-597F-4549-8BDB-A70367A89485}"/>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5" name="Rectangle 334">
          <a:extLst>
            <a:ext uri="{FF2B5EF4-FFF2-40B4-BE49-F238E27FC236}">
              <a16:creationId xmlns:a16="http://schemas.microsoft.com/office/drawing/2014/main" id="{C2DC0809-7B96-0446-BD3E-2511D5E66099}"/>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6" name="Rectangle 335">
          <a:extLst>
            <a:ext uri="{FF2B5EF4-FFF2-40B4-BE49-F238E27FC236}">
              <a16:creationId xmlns:a16="http://schemas.microsoft.com/office/drawing/2014/main" id="{7D87C718-5D90-464E-A2AE-C4182857D540}"/>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7" name="Rectangle 336">
          <a:extLst>
            <a:ext uri="{FF2B5EF4-FFF2-40B4-BE49-F238E27FC236}">
              <a16:creationId xmlns:a16="http://schemas.microsoft.com/office/drawing/2014/main" id="{2D5C42A4-A9F7-064C-B2F6-0DA8D32B4857}"/>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8" name="Rectangle 337">
          <a:extLst>
            <a:ext uri="{FF2B5EF4-FFF2-40B4-BE49-F238E27FC236}">
              <a16:creationId xmlns:a16="http://schemas.microsoft.com/office/drawing/2014/main" id="{FEC5ED6D-D3B4-E949-941D-A1A3065EA951}"/>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9" name="Rectangle 338">
          <a:extLst>
            <a:ext uri="{FF2B5EF4-FFF2-40B4-BE49-F238E27FC236}">
              <a16:creationId xmlns:a16="http://schemas.microsoft.com/office/drawing/2014/main" id="{A66833F0-9AFE-2D44-979A-66DAA885312D}"/>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0" name="Rectangle 339">
          <a:extLst>
            <a:ext uri="{FF2B5EF4-FFF2-40B4-BE49-F238E27FC236}">
              <a16:creationId xmlns:a16="http://schemas.microsoft.com/office/drawing/2014/main" id="{ADFB6C31-5427-6C4E-BDA1-825C45AD8AF2}"/>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1" name="Rectangle 340">
          <a:extLst>
            <a:ext uri="{FF2B5EF4-FFF2-40B4-BE49-F238E27FC236}">
              <a16:creationId xmlns:a16="http://schemas.microsoft.com/office/drawing/2014/main" id="{73A9865E-8372-554E-A8FB-8D3921A95B29}"/>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2" name="Rectangle 341">
          <a:extLst>
            <a:ext uri="{FF2B5EF4-FFF2-40B4-BE49-F238E27FC236}">
              <a16:creationId xmlns:a16="http://schemas.microsoft.com/office/drawing/2014/main" id="{CCD9A330-D31C-5E4A-AE53-344FC427AABD}"/>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3" name="Rectangle 342">
          <a:extLst>
            <a:ext uri="{FF2B5EF4-FFF2-40B4-BE49-F238E27FC236}">
              <a16:creationId xmlns:a16="http://schemas.microsoft.com/office/drawing/2014/main" id="{307AA722-8951-3E4A-A398-5F5BE219D7E6}"/>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4" name="Rectangle 343">
          <a:extLst>
            <a:ext uri="{FF2B5EF4-FFF2-40B4-BE49-F238E27FC236}">
              <a16:creationId xmlns:a16="http://schemas.microsoft.com/office/drawing/2014/main" id="{4A62A64C-4A11-D241-A38E-32FBA1561980}"/>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5" name="Rectangle 344">
          <a:extLst>
            <a:ext uri="{FF2B5EF4-FFF2-40B4-BE49-F238E27FC236}">
              <a16:creationId xmlns:a16="http://schemas.microsoft.com/office/drawing/2014/main" id="{B94E41F1-AF28-5A44-A78A-81D83B2D3686}"/>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6" name="Rectangle 345">
          <a:extLst>
            <a:ext uri="{FF2B5EF4-FFF2-40B4-BE49-F238E27FC236}">
              <a16:creationId xmlns:a16="http://schemas.microsoft.com/office/drawing/2014/main" id="{6AA2DDC5-74E1-6745-BE04-B889264AC1EF}"/>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7" name="Rectangle 346">
          <a:extLst>
            <a:ext uri="{FF2B5EF4-FFF2-40B4-BE49-F238E27FC236}">
              <a16:creationId xmlns:a16="http://schemas.microsoft.com/office/drawing/2014/main" id="{6C10D0AD-3FB5-D345-89EF-1DEACCDFAE72}"/>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8" name="Rectangle 347">
          <a:extLst>
            <a:ext uri="{FF2B5EF4-FFF2-40B4-BE49-F238E27FC236}">
              <a16:creationId xmlns:a16="http://schemas.microsoft.com/office/drawing/2014/main" id="{5CCEE866-E615-A44A-A1AA-19B4A2AD9326}"/>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9" name="Rectangle 348">
          <a:extLst>
            <a:ext uri="{FF2B5EF4-FFF2-40B4-BE49-F238E27FC236}">
              <a16:creationId xmlns:a16="http://schemas.microsoft.com/office/drawing/2014/main" id="{AD042618-8DED-F947-8508-223158616964}"/>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50" name="Rectangle 349">
          <a:extLst>
            <a:ext uri="{FF2B5EF4-FFF2-40B4-BE49-F238E27FC236}">
              <a16:creationId xmlns:a16="http://schemas.microsoft.com/office/drawing/2014/main" id="{B2A1C655-7AF0-ED4E-ACC4-E8178E774644}"/>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51" name="Rectangle 350">
          <a:extLst>
            <a:ext uri="{FF2B5EF4-FFF2-40B4-BE49-F238E27FC236}">
              <a16:creationId xmlns:a16="http://schemas.microsoft.com/office/drawing/2014/main" id="{9F8B7E35-1D36-7641-A943-3CDFF8253DE5}"/>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52" name="Rectangle 351">
          <a:extLst>
            <a:ext uri="{FF2B5EF4-FFF2-40B4-BE49-F238E27FC236}">
              <a16:creationId xmlns:a16="http://schemas.microsoft.com/office/drawing/2014/main" id="{1403EAAD-07C3-5F48-A50C-C94821472C26}"/>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53" name="Rectangle 352">
          <a:extLst>
            <a:ext uri="{FF2B5EF4-FFF2-40B4-BE49-F238E27FC236}">
              <a16:creationId xmlns:a16="http://schemas.microsoft.com/office/drawing/2014/main" id="{327F98AE-0391-B044-BF75-1F1DCBAF4C72}"/>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4" name="Rectangle 353">
          <a:extLst>
            <a:ext uri="{FF2B5EF4-FFF2-40B4-BE49-F238E27FC236}">
              <a16:creationId xmlns:a16="http://schemas.microsoft.com/office/drawing/2014/main" id="{928B4796-0894-A744-BACC-548BE1B7D863}"/>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5" name="Rectangle 354">
          <a:extLst>
            <a:ext uri="{FF2B5EF4-FFF2-40B4-BE49-F238E27FC236}">
              <a16:creationId xmlns:a16="http://schemas.microsoft.com/office/drawing/2014/main" id="{CF0748A3-B3D0-624D-B6D0-D14EE4D777AB}"/>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6" name="Rectangle 355">
          <a:extLst>
            <a:ext uri="{FF2B5EF4-FFF2-40B4-BE49-F238E27FC236}">
              <a16:creationId xmlns:a16="http://schemas.microsoft.com/office/drawing/2014/main" id="{17347082-2AC5-3E44-8884-5D6EF8461152}"/>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7" name="Rectangle 356">
          <a:extLst>
            <a:ext uri="{FF2B5EF4-FFF2-40B4-BE49-F238E27FC236}">
              <a16:creationId xmlns:a16="http://schemas.microsoft.com/office/drawing/2014/main" id="{A400B691-1A64-784B-B419-0B14F337C5B4}"/>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8" name="Rectangle 357">
          <a:extLst>
            <a:ext uri="{FF2B5EF4-FFF2-40B4-BE49-F238E27FC236}">
              <a16:creationId xmlns:a16="http://schemas.microsoft.com/office/drawing/2014/main" id="{375978FF-7AD9-8E44-82D2-A534C5ED47A2}"/>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9" name="Rectangle 358">
          <a:extLst>
            <a:ext uri="{FF2B5EF4-FFF2-40B4-BE49-F238E27FC236}">
              <a16:creationId xmlns:a16="http://schemas.microsoft.com/office/drawing/2014/main" id="{3D23109F-63B6-F64B-9EB6-24A422087B37}"/>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0" name="Rectangle 359">
          <a:extLst>
            <a:ext uri="{FF2B5EF4-FFF2-40B4-BE49-F238E27FC236}">
              <a16:creationId xmlns:a16="http://schemas.microsoft.com/office/drawing/2014/main" id="{008767AB-E654-9F4E-8603-57B0C05CD806}"/>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1" name="Rectangle 360">
          <a:extLst>
            <a:ext uri="{FF2B5EF4-FFF2-40B4-BE49-F238E27FC236}">
              <a16:creationId xmlns:a16="http://schemas.microsoft.com/office/drawing/2014/main" id="{800607ED-A2C7-3247-85CC-713CCB26291F}"/>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2" name="Rectangle 361">
          <a:extLst>
            <a:ext uri="{FF2B5EF4-FFF2-40B4-BE49-F238E27FC236}">
              <a16:creationId xmlns:a16="http://schemas.microsoft.com/office/drawing/2014/main" id="{11861FFE-1A0E-274D-8A52-831948ADB602}"/>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3" name="Rectangle 362">
          <a:extLst>
            <a:ext uri="{FF2B5EF4-FFF2-40B4-BE49-F238E27FC236}">
              <a16:creationId xmlns:a16="http://schemas.microsoft.com/office/drawing/2014/main" id="{CD68984C-6DC6-8448-8D1F-F68CFEF02F53}"/>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4" name="Rectangle 363">
          <a:extLst>
            <a:ext uri="{FF2B5EF4-FFF2-40B4-BE49-F238E27FC236}">
              <a16:creationId xmlns:a16="http://schemas.microsoft.com/office/drawing/2014/main" id="{042328CC-B346-724C-A408-DD5424FB828A}"/>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5" name="Rectangle 364">
          <a:extLst>
            <a:ext uri="{FF2B5EF4-FFF2-40B4-BE49-F238E27FC236}">
              <a16:creationId xmlns:a16="http://schemas.microsoft.com/office/drawing/2014/main" id="{B32C418C-FEE5-3742-B3D6-DB6968231476}"/>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6" name="Rectangle 365">
          <a:extLst>
            <a:ext uri="{FF2B5EF4-FFF2-40B4-BE49-F238E27FC236}">
              <a16:creationId xmlns:a16="http://schemas.microsoft.com/office/drawing/2014/main" id="{25ED8A7F-A6B6-5146-ADB7-2F71657CD096}"/>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7" name="Rectangle 366">
          <a:extLst>
            <a:ext uri="{FF2B5EF4-FFF2-40B4-BE49-F238E27FC236}">
              <a16:creationId xmlns:a16="http://schemas.microsoft.com/office/drawing/2014/main" id="{0D1A17E4-DA10-1E45-98E4-EA2D5339AFBD}"/>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8" name="Rectangle 367">
          <a:extLst>
            <a:ext uri="{FF2B5EF4-FFF2-40B4-BE49-F238E27FC236}">
              <a16:creationId xmlns:a16="http://schemas.microsoft.com/office/drawing/2014/main" id="{A23FDE1F-5EB5-1E43-ABFF-4ADB6FB3ADF5}"/>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9" name="Rectangle 368">
          <a:extLst>
            <a:ext uri="{FF2B5EF4-FFF2-40B4-BE49-F238E27FC236}">
              <a16:creationId xmlns:a16="http://schemas.microsoft.com/office/drawing/2014/main" id="{9E031926-AF63-B946-A891-84BD8BFCB276}"/>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0" name="Rectangle 369">
          <a:extLst>
            <a:ext uri="{FF2B5EF4-FFF2-40B4-BE49-F238E27FC236}">
              <a16:creationId xmlns:a16="http://schemas.microsoft.com/office/drawing/2014/main" id="{DEA15987-14AD-F540-B21B-7DB0B101BFE2}"/>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1" name="Rectangle 370">
          <a:extLst>
            <a:ext uri="{FF2B5EF4-FFF2-40B4-BE49-F238E27FC236}">
              <a16:creationId xmlns:a16="http://schemas.microsoft.com/office/drawing/2014/main" id="{82312373-DE29-994F-A774-CAD7233D7CED}"/>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2" name="Rectangle 371">
          <a:extLst>
            <a:ext uri="{FF2B5EF4-FFF2-40B4-BE49-F238E27FC236}">
              <a16:creationId xmlns:a16="http://schemas.microsoft.com/office/drawing/2014/main" id="{4CCFB9FB-B23D-134C-ABA5-26A587D57C07}"/>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3" name="Rectangle 372">
          <a:extLst>
            <a:ext uri="{FF2B5EF4-FFF2-40B4-BE49-F238E27FC236}">
              <a16:creationId xmlns:a16="http://schemas.microsoft.com/office/drawing/2014/main" id="{179C03B7-16E8-9C45-AE0C-10083105BB91}"/>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4" name="Rectangle 373">
          <a:extLst>
            <a:ext uri="{FF2B5EF4-FFF2-40B4-BE49-F238E27FC236}">
              <a16:creationId xmlns:a16="http://schemas.microsoft.com/office/drawing/2014/main" id="{7D00349D-9E70-5E4A-9189-1C5E7101F676}"/>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5" name="Rectangle 374">
          <a:extLst>
            <a:ext uri="{FF2B5EF4-FFF2-40B4-BE49-F238E27FC236}">
              <a16:creationId xmlns:a16="http://schemas.microsoft.com/office/drawing/2014/main" id="{98492A04-3022-1E48-8FC4-CEB58FC5BFBE}"/>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76" name="Rectangle 375">
          <a:extLst>
            <a:ext uri="{FF2B5EF4-FFF2-40B4-BE49-F238E27FC236}">
              <a16:creationId xmlns:a16="http://schemas.microsoft.com/office/drawing/2014/main" id="{50E1BC5B-0533-4C41-8624-BB49356C6178}"/>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77" name="Rectangle 376">
          <a:extLst>
            <a:ext uri="{FF2B5EF4-FFF2-40B4-BE49-F238E27FC236}">
              <a16:creationId xmlns:a16="http://schemas.microsoft.com/office/drawing/2014/main" id="{541510C5-2521-2F4D-8134-46CD5E37D4FB}"/>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78" name="Rectangle 377">
          <a:extLst>
            <a:ext uri="{FF2B5EF4-FFF2-40B4-BE49-F238E27FC236}">
              <a16:creationId xmlns:a16="http://schemas.microsoft.com/office/drawing/2014/main" id="{5DE8E5A2-0B69-B842-915C-5F8D317E90CC}"/>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79" name="Rectangle 378">
          <a:extLst>
            <a:ext uri="{FF2B5EF4-FFF2-40B4-BE49-F238E27FC236}">
              <a16:creationId xmlns:a16="http://schemas.microsoft.com/office/drawing/2014/main" id="{9C0A7B73-D29E-494C-96BA-0BC22C23C6FB}"/>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0" name="Rectangle 379">
          <a:extLst>
            <a:ext uri="{FF2B5EF4-FFF2-40B4-BE49-F238E27FC236}">
              <a16:creationId xmlns:a16="http://schemas.microsoft.com/office/drawing/2014/main" id="{6FFD707E-EA38-BE4D-A9DC-32983B422B07}"/>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1" name="Rectangle 380">
          <a:extLst>
            <a:ext uri="{FF2B5EF4-FFF2-40B4-BE49-F238E27FC236}">
              <a16:creationId xmlns:a16="http://schemas.microsoft.com/office/drawing/2014/main" id="{CCDB09FB-CA12-4042-9750-0F4C2671750C}"/>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2" name="Rectangle 381">
          <a:extLst>
            <a:ext uri="{FF2B5EF4-FFF2-40B4-BE49-F238E27FC236}">
              <a16:creationId xmlns:a16="http://schemas.microsoft.com/office/drawing/2014/main" id="{A383602F-AC07-AB48-9EAB-3EC82C88E7A9}"/>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3" name="Rectangle 382">
          <a:extLst>
            <a:ext uri="{FF2B5EF4-FFF2-40B4-BE49-F238E27FC236}">
              <a16:creationId xmlns:a16="http://schemas.microsoft.com/office/drawing/2014/main" id="{08797B2D-7FD1-2945-9464-3F75178A76CF}"/>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4" name="Rectangle 383">
          <a:extLst>
            <a:ext uri="{FF2B5EF4-FFF2-40B4-BE49-F238E27FC236}">
              <a16:creationId xmlns:a16="http://schemas.microsoft.com/office/drawing/2014/main" id="{1B1D89E4-EB0A-8841-BAAE-D9F3912E4D32}"/>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5" name="Rectangle 384">
          <a:extLst>
            <a:ext uri="{FF2B5EF4-FFF2-40B4-BE49-F238E27FC236}">
              <a16:creationId xmlns:a16="http://schemas.microsoft.com/office/drawing/2014/main" id="{ACA776D3-E1A2-0149-B216-5197D7C25D0B}"/>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6" name="Rectangle 385">
          <a:extLst>
            <a:ext uri="{FF2B5EF4-FFF2-40B4-BE49-F238E27FC236}">
              <a16:creationId xmlns:a16="http://schemas.microsoft.com/office/drawing/2014/main" id="{4450DADD-3DAD-0A49-9C05-16B1BA0EB7F5}"/>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7" name="Rectangle 386">
          <a:extLst>
            <a:ext uri="{FF2B5EF4-FFF2-40B4-BE49-F238E27FC236}">
              <a16:creationId xmlns:a16="http://schemas.microsoft.com/office/drawing/2014/main" id="{A4A033BE-8988-E24F-9800-A7ABAE92A5DD}"/>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8" name="Rectangle 387">
          <a:extLst>
            <a:ext uri="{FF2B5EF4-FFF2-40B4-BE49-F238E27FC236}">
              <a16:creationId xmlns:a16="http://schemas.microsoft.com/office/drawing/2014/main" id="{E965CA0F-D1BC-904E-81E7-D3D06A3F76AF}"/>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9" name="Rectangle 388">
          <a:extLst>
            <a:ext uri="{FF2B5EF4-FFF2-40B4-BE49-F238E27FC236}">
              <a16:creationId xmlns:a16="http://schemas.microsoft.com/office/drawing/2014/main" id="{8045A48D-205F-4241-A424-D3D2C700B9CC}"/>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0" name="Rectangle 389">
          <a:extLst>
            <a:ext uri="{FF2B5EF4-FFF2-40B4-BE49-F238E27FC236}">
              <a16:creationId xmlns:a16="http://schemas.microsoft.com/office/drawing/2014/main" id="{E99EE486-1B2A-DB49-843E-2A04B854AF3A}"/>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1" name="Rectangle 390">
          <a:extLst>
            <a:ext uri="{FF2B5EF4-FFF2-40B4-BE49-F238E27FC236}">
              <a16:creationId xmlns:a16="http://schemas.microsoft.com/office/drawing/2014/main" id="{8BDC6F62-F598-1345-848F-1B93E3F05BAC}"/>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2" name="Rectangle 391">
          <a:extLst>
            <a:ext uri="{FF2B5EF4-FFF2-40B4-BE49-F238E27FC236}">
              <a16:creationId xmlns:a16="http://schemas.microsoft.com/office/drawing/2014/main" id="{6016A7FE-73C6-F84F-AF1A-D4FE5CFF70C4}"/>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3" name="Rectangle 392">
          <a:extLst>
            <a:ext uri="{FF2B5EF4-FFF2-40B4-BE49-F238E27FC236}">
              <a16:creationId xmlns:a16="http://schemas.microsoft.com/office/drawing/2014/main" id="{BA15F6B2-D104-CB43-BF36-61316F94C0BB}"/>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4" name="Rectangle 393">
          <a:extLst>
            <a:ext uri="{FF2B5EF4-FFF2-40B4-BE49-F238E27FC236}">
              <a16:creationId xmlns:a16="http://schemas.microsoft.com/office/drawing/2014/main" id="{D0D249D3-30B6-F044-9E57-0626A38C28A6}"/>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5" name="Rectangle 394">
          <a:extLst>
            <a:ext uri="{FF2B5EF4-FFF2-40B4-BE49-F238E27FC236}">
              <a16:creationId xmlns:a16="http://schemas.microsoft.com/office/drawing/2014/main" id="{01F66F88-2313-0140-A1F0-9F99A6C08A3A}"/>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6" name="Rectangle 395">
          <a:extLst>
            <a:ext uri="{FF2B5EF4-FFF2-40B4-BE49-F238E27FC236}">
              <a16:creationId xmlns:a16="http://schemas.microsoft.com/office/drawing/2014/main" id="{ABE4EB83-3BC4-954A-9292-E7096DE6A9E7}"/>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7" name="Rectangle 396">
          <a:extLst>
            <a:ext uri="{FF2B5EF4-FFF2-40B4-BE49-F238E27FC236}">
              <a16:creationId xmlns:a16="http://schemas.microsoft.com/office/drawing/2014/main" id="{EB924446-EDBA-CF40-849E-BD665595D838}"/>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398" name="Rectangle 397">
          <a:extLst>
            <a:ext uri="{FF2B5EF4-FFF2-40B4-BE49-F238E27FC236}">
              <a16:creationId xmlns:a16="http://schemas.microsoft.com/office/drawing/2014/main" id="{EF31B88A-337B-D142-AE85-F858AD99446B}"/>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399" name="Rectangle 398">
          <a:extLst>
            <a:ext uri="{FF2B5EF4-FFF2-40B4-BE49-F238E27FC236}">
              <a16:creationId xmlns:a16="http://schemas.microsoft.com/office/drawing/2014/main" id="{0EFFFF7D-AADF-694D-BA92-B0B6CCFACC76}"/>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0" name="Rectangle 399">
          <a:extLst>
            <a:ext uri="{FF2B5EF4-FFF2-40B4-BE49-F238E27FC236}">
              <a16:creationId xmlns:a16="http://schemas.microsoft.com/office/drawing/2014/main" id="{B6E571B9-E428-954A-8B9F-C463AD510D62}"/>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1" name="Rectangle 400">
          <a:extLst>
            <a:ext uri="{FF2B5EF4-FFF2-40B4-BE49-F238E27FC236}">
              <a16:creationId xmlns:a16="http://schemas.microsoft.com/office/drawing/2014/main" id="{4961FF4E-AE93-3646-8521-0FAF629E8922}"/>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2" name="Rectangle 401">
          <a:extLst>
            <a:ext uri="{FF2B5EF4-FFF2-40B4-BE49-F238E27FC236}">
              <a16:creationId xmlns:a16="http://schemas.microsoft.com/office/drawing/2014/main" id="{91FAC1CB-8FF8-2247-8BC7-DF64BFE3F95F}"/>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3" name="Rectangle 402">
          <a:extLst>
            <a:ext uri="{FF2B5EF4-FFF2-40B4-BE49-F238E27FC236}">
              <a16:creationId xmlns:a16="http://schemas.microsoft.com/office/drawing/2014/main" id="{6E70CCE0-E3FE-DE47-AB3E-F7CDBCFCB6A4}"/>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4" name="Rectangle 403">
          <a:extLst>
            <a:ext uri="{FF2B5EF4-FFF2-40B4-BE49-F238E27FC236}">
              <a16:creationId xmlns:a16="http://schemas.microsoft.com/office/drawing/2014/main" id="{720771C9-8879-474D-9BF4-4E529CCAE9E9}"/>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5" name="Rectangle 404">
          <a:extLst>
            <a:ext uri="{FF2B5EF4-FFF2-40B4-BE49-F238E27FC236}">
              <a16:creationId xmlns:a16="http://schemas.microsoft.com/office/drawing/2014/main" id="{DE85A36E-743E-E144-91ED-FB9A62E62A24}"/>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6" name="Rectangle 405">
          <a:extLst>
            <a:ext uri="{FF2B5EF4-FFF2-40B4-BE49-F238E27FC236}">
              <a16:creationId xmlns:a16="http://schemas.microsoft.com/office/drawing/2014/main" id="{AFA8DC96-E0A5-3748-BA30-CBABEB7DEE62}"/>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7" name="Rectangle 406">
          <a:extLst>
            <a:ext uri="{FF2B5EF4-FFF2-40B4-BE49-F238E27FC236}">
              <a16:creationId xmlns:a16="http://schemas.microsoft.com/office/drawing/2014/main" id="{3DED56A9-DEF9-724A-AC78-ACA52B704AC7}"/>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8" name="Rectangle 407">
          <a:extLst>
            <a:ext uri="{FF2B5EF4-FFF2-40B4-BE49-F238E27FC236}">
              <a16:creationId xmlns:a16="http://schemas.microsoft.com/office/drawing/2014/main" id="{C6D23AAD-BEF3-294B-8C8A-9DCD3DD4A3DD}"/>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9" name="Rectangle 408">
          <a:extLst>
            <a:ext uri="{FF2B5EF4-FFF2-40B4-BE49-F238E27FC236}">
              <a16:creationId xmlns:a16="http://schemas.microsoft.com/office/drawing/2014/main" id="{A3A1CB3C-ABB5-234F-908E-41B55E259C6A}"/>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0" name="Rectangle 409">
          <a:extLst>
            <a:ext uri="{FF2B5EF4-FFF2-40B4-BE49-F238E27FC236}">
              <a16:creationId xmlns:a16="http://schemas.microsoft.com/office/drawing/2014/main" id="{F985508E-8EFD-B240-BC98-96559C49395A}"/>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1" name="Rectangle 410">
          <a:extLst>
            <a:ext uri="{FF2B5EF4-FFF2-40B4-BE49-F238E27FC236}">
              <a16:creationId xmlns:a16="http://schemas.microsoft.com/office/drawing/2014/main" id="{E1984CDA-12D8-E34C-ADF2-DD53B6C85D7A}"/>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2" name="Rectangle 411">
          <a:extLst>
            <a:ext uri="{FF2B5EF4-FFF2-40B4-BE49-F238E27FC236}">
              <a16:creationId xmlns:a16="http://schemas.microsoft.com/office/drawing/2014/main" id="{E14E8C58-34A3-774B-9357-83B253E29087}"/>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3" name="Rectangle 412">
          <a:extLst>
            <a:ext uri="{FF2B5EF4-FFF2-40B4-BE49-F238E27FC236}">
              <a16:creationId xmlns:a16="http://schemas.microsoft.com/office/drawing/2014/main" id="{71B01686-97CF-684C-9615-DEAED66272DE}"/>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4" name="Rectangle 413">
          <a:extLst>
            <a:ext uri="{FF2B5EF4-FFF2-40B4-BE49-F238E27FC236}">
              <a16:creationId xmlns:a16="http://schemas.microsoft.com/office/drawing/2014/main" id="{66B57510-001D-A748-B059-64181ED18627}"/>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5" name="Rectangle 414">
          <a:extLst>
            <a:ext uri="{FF2B5EF4-FFF2-40B4-BE49-F238E27FC236}">
              <a16:creationId xmlns:a16="http://schemas.microsoft.com/office/drawing/2014/main" id="{7FD65D48-769C-7145-8248-4020A0B1A4F4}"/>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6" name="Rectangle 415">
          <a:extLst>
            <a:ext uri="{FF2B5EF4-FFF2-40B4-BE49-F238E27FC236}">
              <a16:creationId xmlns:a16="http://schemas.microsoft.com/office/drawing/2014/main" id="{554F012A-7327-0841-B9E8-15CA6E7D358A}"/>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7" name="Rectangle 416">
          <a:extLst>
            <a:ext uri="{FF2B5EF4-FFF2-40B4-BE49-F238E27FC236}">
              <a16:creationId xmlns:a16="http://schemas.microsoft.com/office/drawing/2014/main" id="{FE75225F-E028-FD4F-BCDC-84A0DDC31412}"/>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8" name="Rectangle 417">
          <a:extLst>
            <a:ext uri="{FF2B5EF4-FFF2-40B4-BE49-F238E27FC236}">
              <a16:creationId xmlns:a16="http://schemas.microsoft.com/office/drawing/2014/main" id="{B8749FA0-5BE4-3B47-BADF-96A795B37641}"/>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9" name="Rectangle 418">
          <a:extLst>
            <a:ext uri="{FF2B5EF4-FFF2-40B4-BE49-F238E27FC236}">
              <a16:creationId xmlns:a16="http://schemas.microsoft.com/office/drawing/2014/main" id="{05EFE5B2-AC33-9544-8FE2-64FB6261ECB0}"/>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0" name="Rectangle 419">
          <a:extLst>
            <a:ext uri="{FF2B5EF4-FFF2-40B4-BE49-F238E27FC236}">
              <a16:creationId xmlns:a16="http://schemas.microsoft.com/office/drawing/2014/main" id="{A65A3EBB-6F2E-2F46-A04F-A26719883207}"/>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1" name="Rectangle 420">
          <a:extLst>
            <a:ext uri="{FF2B5EF4-FFF2-40B4-BE49-F238E27FC236}">
              <a16:creationId xmlns:a16="http://schemas.microsoft.com/office/drawing/2014/main" id="{1CA265C5-21B3-7D47-911B-7F62D34C8D2B}"/>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2" name="Rectangle 421">
          <a:extLst>
            <a:ext uri="{FF2B5EF4-FFF2-40B4-BE49-F238E27FC236}">
              <a16:creationId xmlns:a16="http://schemas.microsoft.com/office/drawing/2014/main" id="{F322F86F-5FFB-2340-BB60-3CF4E89EED81}"/>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3" name="Rectangle 422">
          <a:extLst>
            <a:ext uri="{FF2B5EF4-FFF2-40B4-BE49-F238E27FC236}">
              <a16:creationId xmlns:a16="http://schemas.microsoft.com/office/drawing/2014/main" id="{B736032F-68BF-D747-A12F-C93327118BC8}"/>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4" name="Rectangle 423">
          <a:extLst>
            <a:ext uri="{FF2B5EF4-FFF2-40B4-BE49-F238E27FC236}">
              <a16:creationId xmlns:a16="http://schemas.microsoft.com/office/drawing/2014/main" id="{E43D9683-B255-C64E-BB02-E4F895DDC51A}"/>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5" name="Rectangle 424">
          <a:extLst>
            <a:ext uri="{FF2B5EF4-FFF2-40B4-BE49-F238E27FC236}">
              <a16:creationId xmlns:a16="http://schemas.microsoft.com/office/drawing/2014/main" id="{9AE91F54-6392-4345-9274-4DC3A5FF47F8}"/>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6" name="Rectangle 425">
          <a:extLst>
            <a:ext uri="{FF2B5EF4-FFF2-40B4-BE49-F238E27FC236}">
              <a16:creationId xmlns:a16="http://schemas.microsoft.com/office/drawing/2014/main" id="{68EBD0D2-8299-A046-BAB9-4E98A004AE68}"/>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7" name="Rectangle 426">
          <a:extLst>
            <a:ext uri="{FF2B5EF4-FFF2-40B4-BE49-F238E27FC236}">
              <a16:creationId xmlns:a16="http://schemas.microsoft.com/office/drawing/2014/main" id="{C86AC67F-DC32-C043-AC9E-ABE7D7CA3ADB}"/>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8" name="Rectangle 427">
          <a:extLst>
            <a:ext uri="{FF2B5EF4-FFF2-40B4-BE49-F238E27FC236}">
              <a16:creationId xmlns:a16="http://schemas.microsoft.com/office/drawing/2014/main" id="{9FF1590C-BC8B-7044-8208-52B4D8ED45EE}"/>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9" name="Rectangle 428">
          <a:extLst>
            <a:ext uri="{FF2B5EF4-FFF2-40B4-BE49-F238E27FC236}">
              <a16:creationId xmlns:a16="http://schemas.microsoft.com/office/drawing/2014/main" id="{FD5F9A54-CE42-7847-B28F-D0B7C79B9205}"/>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0" name="Rectangle 429">
          <a:extLst>
            <a:ext uri="{FF2B5EF4-FFF2-40B4-BE49-F238E27FC236}">
              <a16:creationId xmlns:a16="http://schemas.microsoft.com/office/drawing/2014/main" id="{0E8DF84F-70BF-CE41-94C4-5CE154750BFD}"/>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1" name="Rectangle 430">
          <a:extLst>
            <a:ext uri="{FF2B5EF4-FFF2-40B4-BE49-F238E27FC236}">
              <a16:creationId xmlns:a16="http://schemas.microsoft.com/office/drawing/2014/main" id="{043B4E23-7B65-3148-90AF-177D9EA5E523}"/>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2" name="Rectangle 431">
          <a:extLst>
            <a:ext uri="{FF2B5EF4-FFF2-40B4-BE49-F238E27FC236}">
              <a16:creationId xmlns:a16="http://schemas.microsoft.com/office/drawing/2014/main" id="{FA205CC2-0350-9F44-8F7C-A7FD59DF9157}"/>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3" name="Rectangle 432">
          <a:extLst>
            <a:ext uri="{FF2B5EF4-FFF2-40B4-BE49-F238E27FC236}">
              <a16:creationId xmlns:a16="http://schemas.microsoft.com/office/drawing/2014/main" id="{5BB95D77-7E63-8649-8639-0CB3046248FA}"/>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4" name="Rectangle 433">
          <a:extLst>
            <a:ext uri="{FF2B5EF4-FFF2-40B4-BE49-F238E27FC236}">
              <a16:creationId xmlns:a16="http://schemas.microsoft.com/office/drawing/2014/main" id="{6C77D152-3EB3-DD40-98B2-3E4CE1CE6B84}"/>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5" name="Rectangle 434">
          <a:extLst>
            <a:ext uri="{FF2B5EF4-FFF2-40B4-BE49-F238E27FC236}">
              <a16:creationId xmlns:a16="http://schemas.microsoft.com/office/drawing/2014/main" id="{C368D868-440A-884B-95A2-C607115B15FD}"/>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6" name="Rectangle 435">
          <a:extLst>
            <a:ext uri="{FF2B5EF4-FFF2-40B4-BE49-F238E27FC236}">
              <a16:creationId xmlns:a16="http://schemas.microsoft.com/office/drawing/2014/main" id="{EDA46F8A-3E14-EC4E-AD3F-268A89D3BCCF}"/>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7" name="Rectangle 436">
          <a:extLst>
            <a:ext uri="{FF2B5EF4-FFF2-40B4-BE49-F238E27FC236}">
              <a16:creationId xmlns:a16="http://schemas.microsoft.com/office/drawing/2014/main" id="{2B44F5F8-1AE3-AC4E-BC10-C4424A1612B0}"/>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8" name="Rectangle 437">
          <a:extLst>
            <a:ext uri="{FF2B5EF4-FFF2-40B4-BE49-F238E27FC236}">
              <a16:creationId xmlns:a16="http://schemas.microsoft.com/office/drawing/2014/main" id="{65D5B820-966C-CF42-9168-0AC1362DBEC1}"/>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9" name="Rectangle 438">
          <a:extLst>
            <a:ext uri="{FF2B5EF4-FFF2-40B4-BE49-F238E27FC236}">
              <a16:creationId xmlns:a16="http://schemas.microsoft.com/office/drawing/2014/main" id="{CC5ACA98-35C4-3E45-BA49-94DCAA416438}"/>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40" name="Rectangle 439">
          <a:extLst>
            <a:ext uri="{FF2B5EF4-FFF2-40B4-BE49-F238E27FC236}">
              <a16:creationId xmlns:a16="http://schemas.microsoft.com/office/drawing/2014/main" id="{67054487-6BC0-B749-809C-F1CAE1B228B6}"/>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41" name="Rectangle 440">
          <a:extLst>
            <a:ext uri="{FF2B5EF4-FFF2-40B4-BE49-F238E27FC236}">
              <a16:creationId xmlns:a16="http://schemas.microsoft.com/office/drawing/2014/main" id="{17978C56-8E38-CF4F-B870-5B6C48960993}"/>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2" name="Rectangle 441">
          <a:extLst>
            <a:ext uri="{FF2B5EF4-FFF2-40B4-BE49-F238E27FC236}">
              <a16:creationId xmlns:a16="http://schemas.microsoft.com/office/drawing/2014/main" id="{47B78B62-1B5A-6347-9065-5DBFC726F9B6}"/>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3" name="Rectangle 442">
          <a:extLst>
            <a:ext uri="{FF2B5EF4-FFF2-40B4-BE49-F238E27FC236}">
              <a16:creationId xmlns:a16="http://schemas.microsoft.com/office/drawing/2014/main" id="{930559C5-E826-864F-8518-636E6059265E}"/>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4" name="Rectangle 443">
          <a:extLst>
            <a:ext uri="{FF2B5EF4-FFF2-40B4-BE49-F238E27FC236}">
              <a16:creationId xmlns:a16="http://schemas.microsoft.com/office/drawing/2014/main" id="{A76996EF-E7AA-C14A-9301-CC9B5A5C3636}"/>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5" name="Rectangle 444">
          <a:extLst>
            <a:ext uri="{FF2B5EF4-FFF2-40B4-BE49-F238E27FC236}">
              <a16:creationId xmlns:a16="http://schemas.microsoft.com/office/drawing/2014/main" id="{4C6B505D-7DEA-824F-BF08-1232BBB6AB86}"/>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6" name="Rectangle 445">
          <a:extLst>
            <a:ext uri="{FF2B5EF4-FFF2-40B4-BE49-F238E27FC236}">
              <a16:creationId xmlns:a16="http://schemas.microsoft.com/office/drawing/2014/main" id="{78C1BBBE-CE3D-BE4E-9013-9F6EA4B6B7F1}"/>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7" name="Rectangle 446">
          <a:extLst>
            <a:ext uri="{FF2B5EF4-FFF2-40B4-BE49-F238E27FC236}">
              <a16:creationId xmlns:a16="http://schemas.microsoft.com/office/drawing/2014/main" id="{C291CBD5-6585-E149-A0D7-50BD63AA4EB4}"/>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8" name="Rectangle 447">
          <a:extLst>
            <a:ext uri="{FF2B5EF4-FFF2-40B4-BE49-F238E27FC236}">
              <a16:creationId xmlns:a16="http://schemas.microsoft.com/office/drawing/2014/main" id="{CC51BAF4-9259-134F-ADE2-E3E532B783A7}"/>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9" name="Rectangle 448">
          <a:extLst>
            <a:ext uri="{FF2B5EF4-FFF2-40B4-BE49-F238E27FC236}">
              <a16:creationId xmlns:a16="http://schemas.microsoft.com/office/drawing/2014/main" id="{8731F83E-E7C1-074F-8E06-676CD221A3B2}"/>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0" name="Rectangle 449">
          <a:extLst>
            <a:ext uri="{FF2B5EF4-FFF2-40B4-BE49-F238E27FC236}">
              <a16:creationId xmlns:a16="http://schemas.microsoft.com/office/drawing/2014/main" id="{5B6FAEF6-ACE0-BE44-A15C-84D6A8A950FB}"/>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1" name="Rectangle 450">
          <a:extLst>
            <a:ext uri="{FF2B5EF4-FFF2-40B4-BE49-F238E27FC236}">
              <a16:creationId xmlns:a16="http://schemas.microsoft.com/office/drawing/2014/main" id="{AD5976CE-C314-F546-8E0A-774F1535BC70}"/>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2" name="Rectangle 451">
          <a:extLst>
            <a:ext uri="{FF2B5EF4-FFF2-40B4-BE49-F238E27FC236}">
              <a16:creationId xmlns:a16="http://schemas.microsoft.com/office/drawing/2014/main" id="{9CA23BEB-EBC3-7F42-91C4-04446140AA6C}"/>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3" name="Rectangle 452">
          <a:extLst>
            <a:ext uri="{FF2B5EF4-FFF2-40B4-BE49-F238E27FC236}">
              <a16:creationId xmlns:a16="http://schemas.microsoft.com/office/drawing/2014/main" id="{D40DDF7C-3650-074F-B756-6E8B0B1B9A8F}"/>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4" name="Rectangle 453">
          <a:extLst>
            <a:ext uri="{FF2B5EF4-FFF2-40B4-BE49-F238E27FC236}">
              <a16:creationId xmlns:a16="http://schemas.microsoft.com/office/drawing/2014/main" id="{B99FB0EC-2FD0-9A42-B717-57F837310C95}"/>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5" name="Rectangle 454">
          <a:extLst>
            <a:ext uri="{FF2B5EF4-FFF2-40B4-BE49-F238E27FC236}">
              <a16:creationId xmlns:a16="http://schemas.microsoft.com/office/drawing/2014/main" id="{8FA01936-EECD-0F46-915B-B048D57BEFB9}"/>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6" name="Rectangle 455">
          <a:extLst>
            <a:ext uri="{FF2B5EF4-FFF2-40B4-BE49-F238E27FC236}">
              <a16:creationId xmlns:a16="http://schemas.microsoft.com/office/drawing/2014/main" id="{44D8C440-6C60-C843-A916-22C3D23FE938}"/>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7" name="Rectangle 456">
          <a:extLst>
            <a:ext uri="{FF2B5EF4-FFF2-40B4-BE49-F238E27FC236}">
              <a16:creationId xmlns:a16="http://schemas.microsoft.com/office/drawing/2014/main" id="{344063DF-73F6-B347-9970-FA643D994431}"/>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8" name="Rectangle 457">
          <a:extLst>
            <a:ext uri="{FF2B5EF4-FFF2-40B4-BE49-F238E27FC236}">
              <a16:creationId xmlns:a16="http://schemas.microsoft.com/office/drawing/2014/main" id="{71B1B88F-E574-1041-8E46-A070D74FDC54}"/>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9" name="Rectangle 458">
          <a:extLst>
            <a:ext uri="{FF2B5EF4-FFF2-40B4-BE49-F238E27FC236}">
              <a16:creationId xmlns:a16="http://schemas.microsoft.com/office/drawing/2014/main" id="{9D574048-5E81-9345-A0C1-DC169A0C4072}"/>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60" name="Rectangle 459">
          <a:extLst>
            <a:ext uri="{FF2B5EF4-FFF2-40B4-BE49-F238E27FC236}">
              <a16:creationId xmlns:a16="http://schemas.microsoft.com/office/drawing/2014/main" id="{904F9B64-598A-2648-8FD7-68E91DCBAEBD}"/>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61" name="Rectangle 460">
          <a:extLst>
            <a:ext uri="{FF2B5EF4-FFF2-40B4-BE49-F238E27FC236}">
              <a16:creationId xmlns:a16="http://schemas.microsoft.com/office/drawing/2014/main" id="{57EBD73F-2D7E-0841-9586-82E94C30DFF3}"/>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62" name="Rectangle 461">
          <a:extLst>
            <a:ext uri="{FF2B5EF4-FFF2-40B4-BE49-F238E27FC236}">
              <a16:creationId xmlns:a16="http://schemas.microsoft.com/office/drawing/2014/main" id="{A042D1FE-09D3-D941-81CF-6AAF49E6D8ED}"/>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63" name="Rectangle 462">
          <a:extLst>
            <a:ext uri="{FF2B5EF4-FFF2-40B4-BE49-F238E27FC236}">
              <a16:creationId xmlns:a16="http://schemas.microsoft.com/office/drawing/2014/main" id="{94DD3AD0-F078-5A4B-BE2B-9990D80B76F9}"/>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4" name="Rectangle 463">
          <a:extLst>
            <a:ext uri="{FF2B5EF4-FFF2-40B4-BE49-F238E27FC236}">
              <a16:creationId xmlns:a16="http://schemas.microsoft.com/office/drawing/2014/main" id="{B537B400-DE43-BD44-9A6D-3BA5A440847E}"/>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5" name="Rectangle 464">
          <a:extLst>
            <a:ext uri="{FF2B5EF4-FFF2-40B4-BE49-F238E27FC236}">
              <a16:creationId xmlns:a16="http://schemas.microsoft.com/office/drawing/2014/main" id="{E768D2DB-9989-2649-9B96-28BC5A82711C}"/>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6" name="Rectangle 465">
          <a:extLst>
            <a:ext uri="{FF2B5EF4-FFF2-40B4-BE49-F238E27FC236}">
              <a16:creationId xmlns:a16="http://schemas.microsoft.com/office/drawing/2014/main" id="{83B6F856-5BEE-154B-9B21-43AF53A57FD6}"/>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7" name="Rectangle 466">
          <a:extLst>
            <a:ext uri="{FF2B5EF4-FFF2-40B4-BE49-F238E27FC236}">
              <a16:creationId xmlns:a16="http://schemas.microsoft.com/office/drawing/2014/main" id="{B7383546-5CE6-034C-9176-936F979B768E}"/>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8" name="Rectangle 467">
          <a:extLst>
            <a:ext uri="{FF2B5EF4-FFF2-40B4-BE49-F238E27FC236}">
              <a16:creationId xmlns:a16="http://schemas.microsoft.com/office/drawing/2014/main" id="{51843605-EAD9-C14B-B09F-34EB064F136F}"/>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9" name="Rectangle 468">
          <a:extLst>
            <a:ext uri="{FF2B5EF4-FFF2-40B4-BE49-F238E27FC236}">
              <a16:creationId xmlns:a16="http://schemas.microsoft.com/office/drawing/2014/main" id="{42181CAB-4A09-F84C-89E0-35FCFD119CE0}"/>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0" name="Rectangle 469">
          <a:extLst>
            <a:ext uri="{FF2B5EF4-FFF2-40B4-BE49-F238E27FC236}">
              <a16:creationId xmlns:a16="http://schemas.microsoft.com/office/drawing/2014/main" id="{5E9EE793-94A1-E64E-B0CC-42E8AFB69756}"/>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1" name="Rectangle 470">
          <a:extLst>
            <a:ext uri="{FF2B5EF4-FFF2-40B4-BE49-F238E27FC236}">
              <a16:creationId xmlns:a16="http://schemas.microsoft.com/office/drawing/2014/main" id="{197EA507-5F1B-A44E-8577-D89F0C81EFEC}"/>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2" name="Rectangle 471">
          <a:extLst>
            <a:ext uri="{FF2B5EF4-FFF2-40B4-BE49-F238E27FC236}">
              <a16:creationId xmlns:a16="http://schemas.microsoft.com/office/drawing/2014/main" id="{E6C2F14E-B29B-CC4A-BA0A-D9B8DA1999ED}"/>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3" name="Rectangle 472">
          <a:extLst>
            <a:ext uri="{FF2B5EF4-FFF2-40B4-BE49-F238E27FC236}">
              <a16:creationId xmlns:a16="http://schemas.microsoft.com/office/drawing/2014/main" id="{A144E8F5-1A04-6E47-9C1F-D55D8B7DE979}"/>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4" name="Rectangle 473">
          <a:extLst>
            <a:ext uri="{FF2B5EF4-FFF2-40B4-BE49-F238E27FC236}">
              <a16:creationId xmlns:a16="http://schemas.microsoft.com/office/drawing/2014/main" id="{9C49296C-EAC9-D74F-B574-5058A55C979A}"/>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5" name="Rectangle 474">
          <a:extLst>
            <a:ext uri="{FF2B5EF4-FFF2-40B4-BE49-F238E27FC236}">
              <a16:creationId xmlns:a16="http://schemas.microsoft.com/office/drawing/2014/main" id="{3E575191-0C8F-1F48-B944-8BE7B5E56999}"/>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6" name="Rectangle 475">
          <a:extLst>
            <a:ext uri="{FF2B5EF4-FFF2-40B4-BE49-F238E27FC236}">
              <a16:creationId xmlns:a16="http://schemas.microsoft.com/office/drawing/2014/main" id="{902F2CCB-6F6A-0C40-B111-0F5777955373}"/>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7" name="Rectangle 476">
          <a:extLst>
            <a:ext uri="{FF2B5EF4-FFF2-40B4-BE49-F238E27FC236}">
              <a16:creationId xmlns:a16="http://schemas.microsoft.com/office/drawing/2014/main" id="{F0382CE2-FD8B-0540-8ACE-7D70246CCA94}"/>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8" name="Rectangle 477">
          <a:extLst>
            <a:ext uri="{FF2B5EF4-FFF2-40B4-BE49-F238E27FC236}">
              <a16:creationId xmlns:a16="http://schemas.microsoft.com/office/drawing/2014/main" id="{BF93B233-3827-8148-B9C3-A69EC40D1AE9}"/>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9" name="Rectangle 478">
          <a:extLst>
            <a:ext uri="{FF2B5EF4-FFF2-40B4-BE49-F238E27FC236}">
              <a16:creationId xmlns:a16="http://schemas.microsoft.com/office/drawing/2014/main" id="{314F6A1E-ADD3-BE45-8BE9-012706DBB562}"/>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0" name="Rectangle 479">
          <a:extLst>
            <a:ext uri="{FF2B5EF4-FFF2-40B4-BE49-F238E27FC236}">
              <a16:creationId xmlns:a16="http://schemas.microsoft.com/office/drawing/2014/main" id="{8A579C9B-5A32-EB47-BB31-F88F5790B809}"/>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1" name="Rectangle 480">
          <a:extLst>
            <a:ext uri="{FF2B5EF4-FFF2-40B4-BE49-F238E27FC236}">
              <a16:creationId xmlns:a16="http://schemas.microsoft.com/office/drawing/2014/main" id="{56E57F61-C2C0-C64B-B25B-6B512CDDB5AC}"/>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2" name="Rectangle 481">
          <a:extLst>
            <a:ext uri="{FF2B5EF4-FFF2-40B4-BE49-F238E27FC236}">
              <a16:creationId xmlns:a16="http://schemas.microsoft.com/office/drawing/2014/main" id="{455CE332-5591-5D49-A03F-68CB556A36BA}"/>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3" name="Rectangle 482">
          <a:extLst>
            <a:ext uri="{FF2B5EF4-FFF2-40B4-BE49-F238E27FC236}">
              <a16:creationId xmlns:a16="http://schemas.microsoft.com/office/drawing/2014/main" id="{3D3B531F-9055-0640-8BA8-999D69237E97}"/>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4" name="Rectangle 483">
          <a:extLst>
            <a:ext uri="{FF2B5EF4-FFF2-40B4-BE49-F238E27FC236}">
              <a16:creationId xmlns:a16="http://schemas.microsoft.com/office/drawing/2014/main" id="{D3921678-7892-EF46-8CA7-CD27BF5CA752}"/>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5" name="Rectangle 484">
          <a:extLst>
            <a:ext uri="{FF2B5EF4-FFF2-40B4-BE49-F238E27FC236}">
              <a16:creationId xmlns:a16="http://schemas.microsoft.com/office/drawing/2014/main" id="{F8CF293F-0CB3-134B-A3AE-EFC0F208DDF2}"/>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86" name="Rectangle 485">
          <a:extLst>
            <a:ext uri="{FF2B5EF4-FFF2-40B4-BE49-F238E27FC236}">
              <a16:creationId xmlns:a16="http://schemas.microsoft.com/office/drawing/2014/main" id="{22EADBBC-6FE1-BE4D-A96E-B91988AD6BAE}"/>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87" name="Rectangle 486">
          <a:extLst>
            <a:ext uri="{FF2B5EF4-FFF2-40B4-BE49-F238E27FC236}">
              <a16:creationId xmlns:a16="http://schemas.microsoft.com/office/drawing/2014/main" id="{39A682D6-443F-2E41-8714-82D10B461BE7}"/>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88" name="Rectangle 487">
          <a:extLst>
            <a:ext uri="{FF2B5EF4-FFF2-40B4-BE49-F238E27FC236}">
              <a16:creationId xmlns:a16="http://schemas.microsoft.com/office/drawing/2014/main" id="{6DEE2AAC-9204-9141-91B9-526FFBFF3A0F}"/>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89" name="Rectangle 488">
          <a:extLst>
            <a:ext uri="{FF2B5EF4-FFF2-40B4-BE49-F238E27FC236}">
              <a16:creationId xmlns:a16="http://schemas.microsoft.com/office/drawing/2014/main" id="{2F5DA492-2DF5-D644-9DE7-8DA4E35264A6}"/>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0" name="Rectangle 489">
          <a:extLst>
            <a:ext uri="{FF2B5EF4-FFF2-40B4-BE49-F238E27FC236}">
              <a16:creationId xmlns:a16="http://schemas.microsoft.com/office/drawing/2014/main" id="{FF03DD07-CCF2-7048-A4D9-D989BC86D452}"/>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1" name="Rectangle 490">
          <a:extLst>
            <a:ext uri="{FF2B5EF4-FFF2-40B4-BE49-F238E27FC236}">
              <a16:creationId xmlns:a16="http://schemas.microsoft.com/office/drawing/2014/main" id="{F96D068E-F0E6-6041-AD47-A468993EF6C5}"/>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2" name="Rectangle 491">
          <a:extLst>
            <a:ext uri="{FF2B5EF4-FFF2-40B4-BE49-F238E27FC236}">
              <a16:creationId xmlns:a16="http://schemas.microsoft.com/office/drawing/2014/main" id="{6C21C75B-07E3-2B40-847E-2800357C2C3C}"/>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3" name="Rectangle 492">
          <a:extLst>
            <a:ext uri="{FF2B5EF4-FFF2-40B4-BE49-F238E27FC236}">
              <a16:creationId xmlns:a16="http://schemas.microsoft.com/office/drawing/2014/main" id="{E3015024-C36B-A141-B55E-7945080EDECE}"/>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4" name="Rectangle 493">
          <a:extLst>
            <a:ext uri="{FF2B5EF4-FFF2-40B4-BE49-F238E27FC236}">
              <a16:creationId xmlns:a16="http://schemas.microsoft.com/office/drawing/2014/main" id="{8359C5C2-AAD0-9B4B-9F0C-9F119CB1A599}"/>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5" name="Rectangle 494">
          <a:extLst>
            <a:ext uri="{FF2B5EF4-FFF2-40B4-BE49-F238E27FC236}">
              <a16:creationId xmlns:a16="http://schemas.microsoft.com/office/drawing/2014/main" id="{BC6AC096-E01A-2D43-B66D-C0BBFB91B3A9}"/>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6" name="Rectangle 495">
          <a:extLst>
            <a:ext uri="{FF2B5EF4-FFF2-40B4-BE49-F238E27FC236}">
              <a16:creationId xmlns:a16="http://schemas.microsoft.com/office/drawing/2014/main" id="{91F9494D-EEA2-6442-9BAE-C2D65304A159}"/>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7" name="Rectangle 496">
          <a:extLst>
            <a:ext uri="{FF2B5EF4-FFF2-40B4-BE49-F238E27FC236}">
              <a16:creationId xmlns:a16="http://schemas.microsoft.com/office/drawing/2014/main" id="{51868959-F9CF-2A48-9E87-D5DB30E83840}"/>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8" name="Rectangle 497">
          <a:extLst>
            <a:ext uri="{FF2B5EF4-FFF2-40B4-BE49-F238E27FC236}">
              <a16:creationId xmlns:a16="http://schemas.microsoft.com/office/drawing/2014/main" id="{0A224885-FC2C-4C48-AF7C-209008C073B5}"/>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9" name="Rectangle 498">
          <a:extLst>
            <a:ext uri="{FF2B5EF4-FFF2-40B4-BE49-F238E27FC236}">
              <a16:creationId xmlns:a16="http://schemas.microsoft.com/office/drawing/2014/main" id="{B49F1342-4337-0442-BEDD-A6518BCFA210}"/>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0" name="Rectangle 499">
          <a:extLst>
            <a:ext uri="{FF2B5EF4-FFF2-40B4-BE49-F238E27FC236}">
              <a16:creationId xmlns:a16="http://schemas.microsoft.com/office/drawing/2014/main" id="{8AD6357F-315A-BD4D-B48F-AEC6F44E0459}"/>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1" name="Rectangle 500">
          <a:extLst>
            <a:ext uri="{FF2B5EF4-FFF2-40B4-BE49-F238E27FC236}">
              <a16:creationId xmlns:a16="http://schemas.microsoft.com/office/drawing/2014/main" id="{0F00874C-A567-534C-8991-3E737CD2F29A}"/>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2" name="Rectangle 501">
          <a:extLst>
            <a:ext uri="{FF2B5EF4-FFF2-40B4-BE49-F238E27FC236}">
              <a16:creationId xmlns:a16="http://schemas.microsoft.com/office/drawing/2014/main" id="{FB820463-12C9-E344-B32B-55D4E3E01A23}"/>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3" name="Rectangle 502">
          <a:extLst>
            <a:ext uri="{FF2B5EF4-FFF2-40B4-BE49-F238E27FC236}">
              <a16:creationId xmlns:a16="http://schemas.microsoft.com/office/drawing/2014/main" id="{6BFE2971-BB7A-EB41-883A-19FE2F559F8A}"/>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4" name="Rectangle 503">
          <a:extLst>
            <a:ext uri="{FF2B5EF4-FFF2-40B4-BE49-F238E27FC236}">
              <a16:creationId xmlns:a16="http://schemas.microsoft.com/office/drawing/2014/main" id="{2C09B3AD-7B3C-6E44-BDF0-4F626F11816F}"/>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5" name="Rectangle 504">
          <a:extLst>
            <a:ext uri="{FF2B5EF4-FFF2-40B4-BE49-F238E27FC236}">
              <a16:creationId xmlns:a16="http://schemas.microsoft.com/office/drawing/2014/main" id="{2BE15624-63CC-684F-B6AE-1B9FC6CEB07E}"/>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6" name="Rectangle 505">
          <a:extLst>
            <a:ext uri="{FF2B5EF4-FFF2-40B4-BE49-F238E27FC236}">
              <a16:creationId xmlns:a16="http://schemas.microsoft.com/office/drawing/2014/main" id="{540EF80D-A9C3-D442-95D2-A4E79485F730}"/>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7" name="Rectangle 506">
          <a:extLst>
            <a:ext uri="{FF2B5EF4-FFF2-40B4-BE49-F238E27FC236}">
              <a16:creationId xmlns:a16="http://schemas.microsoft.com/office/drawing/2014/main" id="{36A4C4A8-95B9-5448-9DBB-FD852D9343FB}"/>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08" name="Rectangle 507">
          <a:extLst>
            <a:ext uri="{FF2B5EF4-FFF2-40B4-BE49-F238E27FC236}">
              <a16:creationId xmlns:a16="http://schemas.microsoft.com/office/drawing/2014/main" id="{96348361-F1B6-EB4A-9470-87F90790616A}"/>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09" name="Rectangle 508">
          <a:extLst>
            <a:ext uri="{FF2B5EF4-FFF2-40B4-BE49-F238E27FC236}">
              <a16:creationId xmlns:a16="http://schemas.microsoft.com/office/drawing/2014/main" id="{FD01FDC1-DDB8-BC47-A6EA-31A2C1E73297}"/>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0" name="Rectangle 509">
          <a:extLst>
            <a:ext uri="{FF2B5EF4-FFF2-40B4-BE49-F238E27FC236}">
              <a16:creationId xmlns:a16="http://schemas.microsoft.com/office/drawing/2014/main" id="{BC8A9B31-0F2C-AA41-9EFC-2D00C3A6A838}"/>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1" name="Rectangle 510">
          <a:extLst>
            <a:ext uri="{FF2B5EF4-FFF2-40B4-BE49-F238E27FC236}">
              <a16:creationId xmlns:a16="http://schemas.microsoft.com/office/drawing/2014/main" id="{FFF633EA-8259-1640-A205-74A83D8E8CFD}"/>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2" name="Rectangle 511">
          <a:extLst>
            <a:ext uri="{FF2B5EF4-FFF2-40B4-BE49-F238E27FC236}">
              <a16:creationId xmlns:a16="http://schemas.microsoft.com/office/drawing/2014/main" id="{225E483C-9606-544F-8A88-82865EE44C72}"/>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3" name="Rectangle 512">
          <a:extLst>
            <a:ext uri="{FF2B5EF4-FFF2-40B4-BE49-F238E27FC236}">
              <a16:creationId xmlns:a16="http://schemas.microsoft.com/office/drawing/2014/main" id="{26D477E4-7710-3D46-A75A-B0015938ED70}"/>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4" name="Rectangle 513">
          <a:extLst>
            <a:ext uri="{FF2B5EF4-FFF2-40B4-BE49-F238E27FC236}">
              <a16:creationId xmlns:a16="http://schemas.microsoft.com/office/drawing/2014/main" id="{68F6F13E-9B14-F440-80F7-83A974662095}"/>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5" name="Rectangle 514">
          <a:extLst>
            <a:ext uri="{FF2B5EF4-FFF2-40B4-BE49-F238E27FC236}">
              <a16:creationId xmlns:a16="http://schemas.microsoft.com/office/drawing/2014/main" id="{D8DA4E05-7B4D-9447-BF40-9F5F773C3E0A}"/>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6" name="Rectangle 515">
          <a:extLst>
            <a:ext uri="{FF2B5EF4-FFF2-40B4-BE49-F238E27FC236}">
              <a16:creationId xmlns:a16="http://schemas.microsoft.com/office/drawing/2014/main" id="{5B0E1E31-DF13-1C46-97C5-8B34EDCAEF0E}"/>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7" name="Rectangle 516">
          <a:extLst>
            <a:ext uri="{FF2B5EF4-FFF2-40B4-BE49-F238E27FC236}">
              <a16:creationId xmlns:a16="http://schemas.microsoft.com/office/drawing/2014/main" id="{B7192D50-D74F-4140-88A3-77628B672986}"/>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8" name="Rectangle 517">
          <a:extLst>
            <a:ext uri="{FF2B5EF4-FFF2-40B4-BE49-F238E27FC236}">
              <a16:creationId xmlns:a16="http://schemas.microsoft.com/office/drawing/2014/main" id="{560601A5-18AA-014A-A96A-D099D44B90EF}"/>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9" name="Rectangle 518">
          <a:extLst>
            <a:ext uri="{FF2B5EF4-FFF2-40B4-BE49-F238E27FC236}">
              <a16:creationId xmlns:a16="http://schemas.microsoft.com/office/drawing/2014/main" id="{23C68582-76A2-4842-B8B6-B10A38360712}"/>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0" name="Rectangle 519">
          <a:extLst>
            <a:ext uri="{FF2B5EF4-FFF2-40B4-BE49-F238E27FC236}">
              <a16:creationId xmlns:a16="http://schemas.microsoft.com/office/drawing/2014/main" id="{7C0D764B-12ED-7340-8811-7292719E3312}"/>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1" name="Rectangle 520">
          <a:extLst>
            <a:ext uri="{FF2B5EF4-FFF2-40B4-BE49-F238E27FC236}">
              <a16:creationId xmlns:a16="http://schemas.microsoft.com/office/drawing/2014/main" id="{83BA31EA-8426-CC4C-83B2-A4517FA4E886}"/>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2" name="Rectangle 521">
          <a:extLst>
            <a:ext uri="{FF2B5EF4-FFF2-40B4-BE49-F238E27FC236}">
              <a16:creationId xmlns:a16="http://schemas.microsoft.com/office/drawing/2014/main" id="{DACEBB32-188E-CD47-A210-7B5F61A9C3F0}"/>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3" name="Rectangle 522">
          <a:extLst>
            <a:ext uri="{FF2B5EF4-FFF2-40B4-BE49-F238E27FC236}">
              <a16:creationId xmlns:a16="http://schemas.microsoft.com/office/drawing/2014/main" id="{8AC9F589-5155-1F45-B72F-092D0439CC06}"/>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4" name="Rectangle 523">
          <a:extLst>
            <a:ext uri="{FF2B5EF4-FFF2-40B4-BE49-F238E27FC236}">
              <a16:creationId xmlns:a16="http://schemas.microsoft.com/office/drawing/2014/main" id="{F70BB7C4-25D0-4946-9C68-6E219916418A}"/>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5" name="Rectangle 524">
          <a:extLst>
            <a:ext uri="{FF2B5EF4-FFF2-40B4-BE49-F238E27FC236}">
              <a16:creationId xmlns:a16="http://schemas.microsoft.com/office/drawing/2014/main" id="{FF9BCF85-CE58-6F44-81E6-D30E12E2DB29}"/>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6" name="Rectangle 525">
          <a:extLst>
            <a:ext uri="{FF2B5EF4-FFF2-40B4-BE49-F238E27FC236}">
              <a16:creationId xmlns:a16="http://schemas.microsoft.com/office/drawing/2014/main" id="{8594A51B-CA40-124C-8CA4-8FB0CEFEAE41}"/>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7" name="Rectangle 526">
          <a:extLst>
            <a:ext uri="{FF2B5EF4-FFF2-40B4-BE49-F238E27FC236}">
              <a16:creationId xmlns:a16="http://schemas.microsoft.com/office/drawing/2014/main" id="{8512E6F2-8E12-BF49-8155-826F4C540419}"/>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8" name="Rectangle 527">
          <a:extLst>
            <a:ext uri="{FF2B5EF4-FFF2-40B4-BE49-F238E27FC236}">
              <a16:creationId xmlns:a16="http://schemas.microsoft.com/office/drawing/2014/main" id="{46938B15-D0E0-8042-B7B7-737AB86EC5B9}"/>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9" name="Rectangle 528">
          <a:extLst>
            <a:ext uri="{FF2B5EF4-FFF2-40B4-BE49-F238E27FC236}">
              <a16:creationId xmlns:a16="http://schemas.microsoft.com/office/drawing/2014/main" id="{664E58E4-2B43-D946-9786-83109B04D077}"/>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0" name="Rectangle 529">
          <a:extLst>
            <a:ext uri="{FF2B5EF4-FFF2-40B4-BE49-F238E27FC236}">
              <a16:creationId xmlns:a16="http://schemas.microsoft.com/office/drawing/2014/main" id="{74EBE5F6-C0EB-DA44-8F32-C8A123ED145D}"/>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1" name="Rectangle 530">
          <a:extLst>
            <a:ext uri="{FF2B5EF4-FFF2-40B4-BE49-F238E27FC236}">
              <a16:creationId xmlns:a16="http://schemas.microsoft.com/office/drawing/2014/main" id="{245354DD-006B-C043-BB63-23627DFDC464}"/>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2" name="Rectangle 531">
          <a:extLst>
            <a:ext uri="{FF2B5EF4-FFF2-40B4-BE49-F238E27FC236}">
              <a16:creationId xmlns:a16="http://schemas.microsoft.com/office/drawing/2014/main" id="{46AD6C92-0E7E-714D-B6A9-C07899DD0304}"/>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3" name="Rectangle 532">
          <a:extLst>
            <a:ext uri="{FF2B5EF4-FFF2-40B4-BE49-F238E27FC236}">
              <a16:creationId xmlns:a16="http://schemas.microsoft.com/office/drawing/2014/main" id="{26BBC317-8A41-5F42-8A78-57C299B9B910}"/>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4" name="Rectangle 533">
          <a:extLst>
            <a:ext uri="{FF2B5EF4-FFF2-40B4-BE49-F238E27FC236}">
              <a16:creationId xmlns:a16="http://schemas.microsoft.com/office/drawing/2014/main" id="{C492035A-3E68-F949-AA05-F398DB46FBE7}"/>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5" name="Rectangle 534">
          <a:extLst>
            <a:ext uri="{FF2B5EF4-FFF2-40B4-BE49-F238E27FC236}">
              <a16:creationId xmlns:a16="http://schemas.microsoft.com/office/drawing/2014/main" id="{5DD146B2-E3C8-7B4D-A397-A27B6AF32A64}"/>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6" name="Rectangle 535">
          <a:extLst>
            <a:ext uri="{FF2B5EF4-FFF2-40B4-BE49-F238E27FC236}">
              <a16:creationId xmlns:a16="http://schemas.microsoft.com/office/drawing/2014/main" id="{B087CF20-CCEC-F04A-A571-B50B551CA08A}"/>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7" name="Rectangle 536">
          <a:extLst>
            <a:ext uri="{FF2B5EF4-FFF2-40B4-BE49-F238E27FC236}">
              <a16:creationId xmlns:a16="http://schemas.microsoft.com/office/drawing/2014/main" id="{C84E474C-5A4A-064C-AC5B-D04B533DFD08}"/>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8" name="Rectangle 537">
          <a:extLst>
            <a:ext uri="{FF2B5EF4-FFF2-40B4-BE49-F238E27FC236}">
              <a16:creationId xmlns:a16="http://schemas.microsoft.com/office/drawing/2014/main" id="{8F17EB90-B9AC-C647-A74A-1677199FD6D4}"/>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9" name="Rectangle 538">
          <a:extLst>
            <a:ext uri="{FF2B5EF4-FFF2-40B4-BE49-F238E27FC236}">
              <a16:creationId xmlns:a16="http://schemas.microsoft.com/office/drawing/2014/main" id="{33CF0F64-13D2-9145-B06E-4E4746B3AAB6}"/>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0" name="Rectangle 539">
          <a:extLst>
            <a:ext uri="{FF2B5EF4-FFF2-40B4-BE49-F238E27FC236}">
              <a16:creationId xmlns:a16="http://schemas.microsoft.com/office/drawing/2014/main" id="{72A99069-DD67-F447-AD60-B797AD49794A}"/>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1" name="Rectangle 540">
          <a:extLst>
            <a:ext uri="{FF2B5EF4-FFF2-40B4-BE49-F238E27FC236}">
              <a16:creationId xmlns:a16="http://schemas.microsoft.com/office/drawing/2014/main" id="{31152996-C131-2C4F-B46E-5C7B6CC3F43A}"/>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2" name="Rectangle 541">
          <a:extLst>
            <a:ext uri="{FF2B5EF4-FFF2-40B4-BE49-F238E27FC236}">
              <a16:creationId xmlns:a16="http://schemas.microsoft.com/office/drawing/2014/main" id="{AEAE075B-E7AA-E349-A8CB-3C59690F7CA2}"/>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3" name="Rectangle 542">
          <a:extLst>
            <a:ext uri="{FF2B5EF4-FFF2-40B4-BE49-F238E27FC236}">
              <a16:creationId xmlns:a16="http://schemas.microsoft.com/office/drawing/2014/main" id="{922B180F-2DAE-0045-9BF9-4452225E0EEB}"/>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4" name="Rectangle 543">
          <a:extLst>
            <a:ext uri="{FF2B5EF4-FFF2-40B4-BE49-F238E27FC236}">
              <a16:creationId xmlns:a16="http://schemas.microsoft.com/office/drawing/2014/main" id="{0ECB15B4-8A25-5548-8A37-7AB16D2F21AA}"/>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5" name="Rectangle 544">
          <a:extLst>
            <a:ext uri="{FF2B5EF4-FFF2-40B4-BE49-F238E27FC236}">
              <a16:creationId xmlns:a16="http://schemas.microsoft.com/office/drawing/2014/main" id="{FD876DE2-3C14-9845-8F6B-54DF30E7E136}"/>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6" name="Rectangle 545">
          <a:extLst>
            <a:ext uri="{FF2B5EF4-FFF2-40B4-BE49-F238E27FC236}">
              <a16:creationId xmlns:a16="http://schemas.microsoft.com/office/drawing/2014/main" id="{991B4072-CC93-F44F-AB67-625034773AF6}"/>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7" name="Rectangle 546">
          <a:extLst>
            <a:ext uri="{FF2B5EF4-FFF2-40B4-BE49-F238E27FC236}">
              <a16:creationId xmlns:a16="http://schemas.microsoft.com/office/drawing/2014/main" id="{16A4B23B-A1BE-F94D-BC8C-6F1B15DEF94A}"/>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8" name="Rectangle 547">
          <a:extLst>
            <a:ext uri="{FF2B5EF4-FFF2-40B4-BE49-F238E27FC236}">
              <a16:creationId xmlns:a16="http://schemas.microsoft.com/office/drawing/2014/main" id="{C8B54BAE-722F-D84F-B898-8C31B55E5781}"/>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9" name="Rectangle 548">
          <a:extLst>
            <a:ext uri="{FF2B5EF4-FFF2-40B4-BE49-F238E27FC236}">
              <a16:creationId xmlns:a16="http://schemas.microsoft.com/office/drawing/2014/main" id="{73C5C24E-8518-4340-B0A4-89E111E07BF6}"/>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50" name="Rectangle 549">
          <a:extLst>
            <a:ext uri="{FF2B5EF4-FFF2-40B4-BE49-F238E27FC236}">
              <a16:creationId xmlns:a16="http://schemas.microsoft.com/office/drawing/2014/main" id="{3DBC629C-CE62-E048-B51D-47811223B52D}"/>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51" name="Rectangle 550">
          <a:extLst>
            <a:ext uri="{FF2B5EF4-FFF2-40B4-BE49-F238E27FC236}">
              <a16:creationId xmlns:a16="http://schemas.microsoft.com/office/drawing/2014/main" id="{55CADD2E-F40C-8C4D-A722-4FCAC9F0A438}"/>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2" name="Rectangle 551">
          <a:extLst>
            <a:ext uri="{FF2B5EF4-FFF2-40B4-BE49-F238E27FC236}">
              <a16:creationId xmlns:a16="http://schemas.microsoft.com/office/drawing/2014/main" id="{39D8EB7B-8A77-1841-AF68-59C558B7299F}"/>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3" name="Rectangle 552">
          <a:extLst>
            <a:ext uri="{FF2B5EF4-FFF2-40B4-BE49-F238E27FC236}">
              <a16:creationId xmlns:a16="http://schemas.microsoft.com/office/drawing/2014/main" id="{77C71930-7CDA-DF46-A0C4-6450C6CCA8AA}"/>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4" name="Rectangle 553">
          <a:extLst>
            <a:ext uri="{FF2B5EF4-FFF2-40B4-BE49-F238E27FC236}">
              <a16:creationId xmlns:a16="http://schemas.microsoft.com/office/drawing/2014/main" id="{C60257A5-7857-E144-9002-633258C287FE}"/>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5" name="Rectangle 554">
          <a:extLst>
            <a:ext uri="{FF2B5EF4-FFF2-40B4-BE49-F238E27FC236}">
              <a16:creationId xmlns:a16="http://schemas.microsoft.com/office/drawing/2014/main" id="{A0526438-BC1F-A04E-8F84-764F895BDACD}"/>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6" name="Rectangle 555">
          <a:extLst>
            <a:ext uri="{FF2B5EF4-FFF2-40B4-BE49-F238E27FC236}">
              <a16:creationId xmlns:a16="http://schemas.microsoft.com/office/drawing/2014/main" id="{535606D2-EABF-2A4E-BF7E-3AEA71C5BC1D}"/>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7" name="Rectangle 556">
          <a:extLst>
            <a:ext uri="{FF2B5EF4-FFF2-40B4-BE49-F238E27FC236}">
              <a16:creationId xmlns:a16="http://schemas.microsoft.com/office/drawing/2014/main" id="{B600A599-14CD-694C-A4BC-E7707A69571E}"/>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8" name="Rectangle 557">
          <a:extLst>
            <a:ext uri="{FF2B5EF4-FFF2-40B4-BE49-F238E27FC236}">
              <a16:creationId xmlns:a16="http://schemas.microsoft.com/office/drawing/2014/main" id="{11670EB7-C54C-B447-8866-E4E278C7A56A}"/>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9" name="Rectangle 558">
          <a:extLst>
            <a:ext uri="{FF2B5EF4-FFF2-40B4-BE49-F238E27FC236}">
              <a16:creationId xmlns:a16="http://schemas.microsoft.com/office/drawing/2014/main" id="{588BCC24-B5BF-AB48-AE50-91A5BB257B97}"/>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0" name="Rectangle 559">
          <a:extLst>
            <a:ext uri="{FF2B5EF4-FFF2-40B4-BE49-F238E27FC236}">
              <a16:creationId xmlns:a16="http://schemas.microsoft.com/office/drawing/2014/main" id="{4E23EAE3-85E2-3B45-87B5-340DB372FB88}"/>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1" name="Rectangle 560">
          <a:extLst>
            <a:ext uri="{FF2B5EF4-FFF2-40B4-BE49-F238E27FC236}">
              <a16:creationId xmlns:a16="http://schemas.microsoft.com/office/drawing/2014/main" id="{E692C2CA-F106-3546-9EC9-79AF24FA841D}"/>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2" name="Rectangle 561">
          <a:extLst>
            <a:ext uri="{FF2B5EF4-FFF2-40B4-BE49-F238E27FC236}">
              <a16:creationId xmlns:a16="http://schemas.microsoft.com/office/drawing/2014/main" id="{FCE46A06-6BA8-2C47-A82C-40C34503EAED}"/>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3" name="Rectangle 562">
          <a:extLst>
            <a:ext uri="{FF2B5EF4-FFF2-40B4-BE49-F238E27FC236}">
              <a16:creationId xmlns:a16="http://schemas.microsoft.com/office/drawing/2014/main" id="{252B500A-73BD-1842-966F-FDFE525DD779}"/>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4" name="Rectangle 563">
          <a:extLst>
            <a:ext uri="{FF2B5EF4-FFF2-40B4-BE49-F238E27FC236}">
              <a16:creationId xmlns:a16="http://schemas.microsoft.com/office/drawing/2014/main" id="{ED3799BF-5ACF-F342-8B9E-6D5EDFF1C315}"/>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5" name="Rectangle 564">
          <a:extLst>
            <a:ext uri="{FF2B5EF4-FFF2-40B4-BE49-F238E27FC236}">
              <a16:creationId xmlns:a16="http://schemas.microsoft.com/office/drawing/2014/main" id="{2ED3BE51-FEC0-D248-A512-3006B34FDAC0}"/>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6" name="Rectangle 565">
          <a:extLst>
            <a:ext uri="{FF2B5EF4-FFF2-40B4-BE49-F238E27FC236}">
              <a16:creationId xmlns:a16="http://schemas.microsoft.com/office/drawing/2014/main" id="{D6BE8BFF-D6FD-994E-973F-E07AD7EC2D43}"/>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7" name="Rectangle 566">
          <a:extLst>
            <a:ext uri="{FF2B5EF4-FFF2-40B4-BE49-F238E27FC236}">
              <a16:creationId xmlns:a16="http://schemas.microsoft.com/office/drawing/2014/main" id="{B68B1440-003D-894C-B1A3-2FBF5076455D}"/>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8" name="Rectangle 567">
          <a:extLst>
            <a:ext uri="{FF2B5EF4-FFF2-40B4-BE49-F238E27FC236}">
              <a16:creationId xmlns:a16="http://schemas.microsoft.com/office/drawing/2014/main" id="{2BDDAE21-5232-3041-8BBE-00F7716013CF}"/>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9" name="Rectangle 568">
          <a:extLst>
            <a:ext uri="{FF2B5EF4-FFF2-40B4-BE49-F238E27FC236}">
              <a16:creationId xmlns:a16="http://schemas.microsoft.com/office/drawing/2014/main" id="{1703F712-7866-6748-BEEC-1168E10AB403}"/>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70" name="Rectangle 569">
          <a:extLst>
            <a:ext uri="{FF2B5EF4-FFF2-40B4-BE49-F238E27FC236}">
              <a16:creationId xmlns:a16="http://schemas.microsoft.com/office/drawing/2014/main" id="{13B87E2B-EA0A-A743-BD45-0C34C6AE4912}"/>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71" name="Rectangle 570">
          <a:extLst>
            <a:ext uri="{FF2B5EF4-FFF2-40B4-BE49-F238E27FC236}">
              <a16:creationId xmlns:a16="http://schemas.microsoft.com/office/drawing/2014/main" id="{25BBD54C-46BF-2C4F-AC7F-E00826250005}"/>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72" name="Rectangle 571">
          <a:extLst>
            <a:ext uri="{FF2B5EF4-FFF2-40B4-BE49-F238E27FC236}">
              <a16:creationId xmlns:a16="http://schemas.microsoft.com/office/drawing/2014/main" id="{AB8FF8C1-1307-AB4B-9A9B-C4B08F4BB647}"/>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73" name="Rectangle 572">
          <a:extLst>
            <a:ext uri="{FF2B5EF4-FFF2-40B4-BE49-F238E27FC236}">
              <a16:creationId xmlns:a16="http://schemas.microsoft.com/office/drawing/2014/main" id="{BC61E119-7747-EF4A-94FA-62ABF8050ED3}"/>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30</xdr:row>
      <xdr:rowOff>0</xdr:rowOff>
    </xdr:from>
    <xdr:to>
      <xdr:col>25</xdr:col>
      <xdr:colOff>0</xdr:colOff>
      <xdr:row>30</xdr:row>
      <xdr:rowOff>0</xdr:rowOff>
    </xdr:to>
    <xdr:sp macro="" textlink="">
      <xdr:nvSpPr>
        <xdr:cNvPr id="2" name="Rectangle 1">
          <a:extLst>
            <a:ext uri="{FF2B5EF4-FFF2-40B4-BE49-F238E27FC236}">
              <a16:creationId xmlns:a16="http://schemas.microsoft.com/office/drawing/2014/main" id="{E2E76461-8C12-424B-92CB-EAABDA56B161}"/>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3" name="Rectangle 2">
          <a:extLst>
            <a:ext uri="{FF2B5EF4-FFF2-40B4-BE49-F238E27FC236}">
              <a16:creationId xmlns:a16="http://schemas.microsoft.com/office/drawing/2014/main" id="{AC74E953-9532-A141-9C6A-DA480D06857F}"/>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4" name="Rectangle 3">
          <a:extLst>
            <a:ext uri="{FF2B5EF4-FFF2-40B4-BE49-F238E27FC236}">
              <a16:creationId xmlns:a16="http://schemas.microsoft.com/office/drawing/2014/main" id="{0BE35E94-035F-E04C-B25C-0F02079F56A0}"/>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5" name="Rectangle 4">
          <a:extLst>
            <a:ext uri="{FF2B5EF4-FFF2-40B4-BE49-F238E27FC236}">
              <a16:creationId xmlns:a16="http://schemas.microsoft.com/office/drawing/2014/main" id="{106AA6B0-7F27-2A48-A944-50F0F16C872F}"/>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6" name="Rectangle 5">
          <a:extLst>
            <a:ext uri="{FF2B5EF4-FFF2-40B4-BE49-F238E27FC236}">
              <a16:creationId xmlns:a16="http://schemas.microsoft.com/office/drawing/2014/main" id="{AE3EB7D1-431F-2B40-9399-709388C1763D}"/>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7" name="Rectangle 6">
          <a:extLst>
            <a:ext uri="{FF2B5EF4-FFF2-40B4-BE49-F238E27FC236}">
              <a16:creationId xmlns:a16="http://schemas.microsoft.com/office/drawing/2014/main" id="{0457113B-C710-0E4E-8121-00EB56A9F65E}"/>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8" name="Rectangle 7">
          <a:extLst>
            <a:ext uri="{FF2B5EF4-FFF2-40B4-BE49-F238E27FC236}">
              <a16:creationId xmlns:a16="http://schemas.microsoft.com/office/drawing/2014/main" id="{CEA99B63-0451-7245-8D7D-2A509DCF2BC0}"/>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9" name="Rectangle 8">
          <a:extLst>
            <a:ext uri="{FF2B5EF4-FFF2-40B4-BE49-F238E27FC236}">
              <a16:creationId xmlns:a16="http://schemas.microsoft.com/office/drawing/2014/main" id="{2E3807C8-50EF-2843-B7DD-201A8A7197A6}"/>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0" name="Rectangle 9">
          <a:extLst>
            <a:ext uri="{FF2B5EF4-FFF2-40B4-BE49-F238E27FC236}">
              <a16:creationId xmlns:a16="http://schemas.microsoft.com/office/drawing/2014/main" id="{14478A7B-55BE-5246-B1D9-1100059CB973}"/>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1" name="Rectangle 10">
          <a:extLst>
            <a:ext uri="{FF2B5EF4-FFF2-40B4-BE49-F238E27FC236}">
              <a16:creationId xmlns:a16="http://schemas.microsoft.com/office/drawing/2014/main" id="{1FDDF364-0D51-5847-AA7A-BE890C966858}"/>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2" name="Rectangle 11">
          <a:extLst>
            <a:ext uri="{FF2B5EF4-FFF2-40B4-BE49-F238E27FC236}">
              <a16:creationId xmlns:a16="http://schemas.microsoft.com/office/drawing/2014/main" id="{CF0329F3-33D6-4B4A-B828-4B40895E4CF8}"/>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3" name="Rectangle 12">
          <a:extLst>
            <a:ext uri="{FF2B5EF4-FFF2-40B4-BE49-F238E27FC236}">
              <a16:creationId xmlns:a16="http://schemas.microsoft.com/office/drawing/2014/main" id="{C1E7AC27-5D1A-7045-9F73-27F57CA5A85D}"/>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4" name="Rectangle 13">
          <a:extLst>
            <a:ext uri="{FF2B5EF4-FFF2-40B4-BE49-F238E27FC236}">
              <a16:creationId xmlns:a16="http://schemas.microsoft.com/office/drawing/2014/main" id="{C83B53C2-4CDC-0A49-8751-6DE16615CF99}"/>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5" name="Rectangle 14">
          <a:extLst>
            <a:ext uri="{FF2B5EF4-FFF2-40B4-BE49-F238E27FC236}">
              <a16:creationId xmlns:a16="http://schemas.microsoft.com/office/drawing/2014/main" id="{8F03BD52-B0BC-9B43-93CD-AFF1AD803435}"/>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6" name="Rectangle 15">
          <a:extLst>
            <a:ext uri="{FF2B5EF4-FFF2-40B4-BE49-F238E27FC236}">
              <a16:creationId xmlns:a16="http://schemas.microsoft.com/office/drawing/2014/main" id="{43A9B99E-3A1B-AB46-A485-515F620444D9}"/>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7" name="Rectangle 16">
          <a:extLst>
            <a:ext uri="{FF2B5EF4-FFF2-40B4-BE49-F238E27FC236}">
              <a16:creationId xmlns:a16="http://schemas.microsoft.com/office/drawing/2014/main" id="{722CBA29-1E93-EE44-AFDA-B973762359F5}"/>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8" name="Rectangle 17">
          <a:extLst>
            <a:ext uri="{FF2B5EF4-FFF2-40B4-BE49-F238E27FC236}">
              <a16:creationId xmlns:a16="http://schemas.microsoft.com/office/drawing/2014/main" id="{1F4DE49A-FE38-FB4A-B81B-01969F87BFB2}"/>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19" name="Rectangle 18">
          <a:extLst>
            <a:ext uri="{FF2B5EF4-FFF2-40B4-BE49-F238E27FC236}">
              <a16:creationId xmlns:a16="http://schemas.microsoft.com/office/drawing/2014/main" id="{06D5F523-17C1-624B-A9F0-A5E2137A22E0}"/>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20" name="Rectangle 19">
          <a:extLst>
            <a:ext uri="{FF2B5EF4-FFF2-40B4-BE49-F238E27FC236}">
              <a16:creationId xmlns:a16="http://schemas.microsoft.com/office/drawing/2014/main" id="{2B38892A-083E-DC41-938A-6BCF958D4A49}"/>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21" name="Rectangle 20">
          <a:extLst>
            <a:ext uri="{FF2B5EF4-FFF2-40B4-BE49-F238E27FC236}">
              <a16:creationId xmlns:a16="http://schemas.microsoft.com/office/drawing/2014/main" id="{0463D79E-D204-734F-8F5B-9D12BA96BB21}"/>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22" name="Rectangle 21">
          <a:extLst>
            <a:ext uri="{FF2B5EF4-FFF2-40B4-BE49-F238E27FC236}">
              <a16:creationId xmlns:a16="http://schemas.microsoft.com/office/drawing/2014/main" id="{322E0B4E-2880-DF4D-A4AC-52ED826270B8}"/>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xdr:row>
      <xdr:rowOff>0</xdr:rowOff>
    </xdr:from>
    <xdr:to>
      <xdr:col>25</xdr:col>
      <xdr:colOff>0</xdr:colOff>
      <xdr:row>30</xdr:row>
      <xdr:rowOff>0</xdr:rowOff>
    </xdr:to>
    <xdr:sp macro="" textlink="">
      <xdr:nvSpPr>
        <xdr:cNvPr id="23" name="Rectangle 22">
          <a:extLst>
            <a:ext uri="{FF2B5EF4-FFF2-40B4-BE49-F238E27FC236}">
              <a16:creationId xmlns:a16="http://schemas.microsoft.com/office/drawing/2014/main" id="{46A99D31-9F1C-D749-8B38-530AFE9F27F1}"/>
            </a:ext>
          </a:extLst>
        </xdr:cNvPr>
        <xdr:cNvSpPr>
          <a:spLocks noChangeArrowheads="1"/>
        </xdr:cNvSpPr>
      </xdr:nvSpPr>
      <xdr:spPr bwMode="auto">
        <a:xfrm>
          <a:off x="17145000" y="609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4" name="Rectangle 23">
          <a:extLst>
            <a:ext uri="{FF2B5EF4-FFF2-40B4-BE49-F238E27FC236}">
              <a16:creationId xmlns:a16="http://schemas.microsoft.com/office/drawing/2014/main" id="{D89A68CA-ABB3-E247-8FA7-A363B669330E}"/>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5" name="Rectangle 24">
          <a:extLst>
            <a:ext uri="{FF2B5EF4-FFF2-40B4-BE49-F238E27FC236}">
              <a16:creationId xmlns:a16="http://schemas.microsoft.com/office/drawing/2014/main" id="{9EC7B5F5-91DB-384E-8045-55C85AF4DAB8}"/>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6" name="Rectangle 25">
          <a:extLst>
            <a:ext uri="{FF2B5EF4-FFF2-40B4-BE49-F238E27FC236}">
              <a16:creationId xmlns:a16="http://schemas.microsoft.com/office/drawing/2014/main" id="{E068F51C-CD3B-354B-846D-B833F6488B89}"/>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7" name="Rectangle 26">
          <a:extLst>
            <a:ext uri="{FF2B5EF4-FFF2-40B4-BE49-F238E27FC236}">
              <a16:creationId xmlns:a16="http://schemas.microsoft.com/office/drawing/2014/main" id="{B8279717-8F5F-3842-B1C7-734F8031128F}"/>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8" name="Rectangle 27">
          <a:extLst>
            <a:ext uri="{FF2B5EF4-FFF2-40B4-BE49-F238E27FC236}">
              <a16:creationId xmlns:a16="http://schemas.microsoft.com/office/drawing/2014/main" id="{C13D4495-C4B8-B74F-B1BC-75889FBB49DA}"/>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29" name="Rectangle 28">
          <a:extLst>
            <a:ext uri="{FF2B5EF4-FFF2-40B4-BE49-F238E27FC236}">
              <a16:creationId xmlns:a16="http://schemas.microsoft.com/office/drawing/2014/main" id="{87AA4A75-B59F-DB46-94B8-AECCF8C444DD}"/>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0" name="Rectangle 29">
          <a:extLst>
            <a:ext uri="{FF2B5EF4-FFF2-40B4-BE49-F238E27FC236}">
              <a16:creationId xmlns:a16="http://schemas.microsoft.com/office/drawing/2014/main" id="{B4AB35F3-AEAE-814D-AA8C-804795CEA774}"/>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1" name="Rectangle 30">
          <a:extLst>
            <a:ext uri="{FF2B5EF4-FFF2-40B4-BE49-F238E27FC236}">
              <a16:creationId xmlns:a16="http://schemas.microsoft.com/office/drawing/2014/main" id="{FA02DD02-AF9E-6F4E-90C3-0180B67213F4}"/>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2" name="Rectangle 31">
          <a:extLst>
            <a:ext uri="{FF2B5EF4-FFF2-40B4-BE49-F238E27FC236}">
              <a16:creationId xmlns:a16="http://schemas.microsoft.com/office/drawing/2014/main" id="{9A144042-B4C0-174A-B819-14ABDC11B5C0}"/>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3" name="Rectangle 32">
          <a:extLst>
            <a:ext uri="{FF2B5EF4-FFF2-40B4-BE49-F238E27FC236}">
              <a16:creationId xmlns:a16="http://schemas.microsoft.com/office/drawing/2014/main" id="{3656CBED-0F2F-B84B-9FB9-E8F35F0A9C5E}"/>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4" name="Rectangle 33">
          <a:extLst>
            <a:ext uri="{FF2B5EF4-FFF2-40B4-BE49-F238E27FC236}">
              <a16:creationId xmlns:a16="http://schemas.microsoft.com/office/drawing/2014/main" id="{2C8525F5-C5ED-DC46-8380-E0830973551B}"/>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5" name="Rectangle 34">
          <a:extLst>
            <a:ext uri="{FF2B5EF4-FFF2-40B4-BE49-F238E27FC236}">
              <a16:creationId xmlns:a16="http://schemas.microsoft.com/office/drawing/2014/main" id="{A6A23A99-2314-874B-BCF5-7570D6CA429A}"/>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6" name="Rectangle 35">
          <a:extLst>
            <a:ext uri="{FF2B5EF4-FFF2-40B4-BE49-F238E27FC236}">
              <a16:creationId xmlns:a16="http://schemas.microsoft.com/office/drawing/2014/main" id="{CE335734-8E28-FD40-9042-63B4FB0319FE}"/>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7" name="Rectangle 36">
          <a:extLst>
            <a:ext uri="{FF2B5EF4-FFF2-40B4-BE49-F238E27FC236}">
              <a16:creationId xmlns:a16="http://schemas.microsoft.com/office/drawing/2014/main" id="{C22C2504-ECF9-7A4D-B2CE-285BA0AE4463}"/>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8" name="Rectangle 37">
          <a:extLst>
            <a:ext uri="{FF2B5EF4-FFF2-40B4-BE49-F238E27FC236}">
              <a16:creationId xmlns:a16="http://schemas.microsoft.com/office/drawing/2014/main" id="{60966781-9BE0-BD4D-B700-E8FEB49938AA}"/>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39" name="Rectangle 38">
          <a:extLst>
            <a:ext uri="{FF2B5EF4-FFF2-40B4-BE49-F238E27FC236}">
              <a16:creationId xmlns:a16="http://schemas.microsoft.com/office/drawing/2014/main" id="{E14FD9E0-6733-4947-8649-D1710F959280}"/>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0" name="Rectangle 39">
          <a:extLst>
            <a:ext uri="{FF2B5EF4-FFF2-40B4-BE49-F238E27FC236}">
              <a16:creationId xmlns:a16="http://schemas.microsoft.com/office/drawing/2014/main" id="{1728E5EF-24B6-6C43-9B7D-ADF7D0E35B17}"/>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1" name="Rectangle 40">
          <a:extLst>
            <a:ext uri="{FF2B5EF4-FFF2-40B4-BE49-F238E27FC236}">
              <a16:creationId xmlns:a16="http://schemas.microsoft.com/office/drawing/2014/main" id="{3BB61F5C-8BDD-3845-8F8B-6220A26BC526}"/>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2" name="Rectangle 41">
          <a:extLst>
            <a:ext uri="{FF2B5EF4-FFF2-40B4-BE49-F238E27FC236}">
              <a16:creationId xmlns:a16="http://schemas.microsoft.com/office/drawing/2014/main" id="{01493B3A-0310-9347-ACB4-63881737F371}"/>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3" name="Rectangle 42">
          <a:extLst>
            <a:ext uri="{FF2B5EF4-FFF2-40B4-BE49-F238E27FC236}">
              <a16:creationId xmlns:a16="http://schemas.microsoft.com/office/drawing/2014/main" id="{70B6B065-BCCA-464D-BAAA-7BFD045BF0B7}"/>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4" name="Rectangle 43">
          <a:extLst>
            <a:ext uri="{FF2B5EF4-FFF2-40B4-BE49-F238E27FC236}">
              <a16:creationId xmlns:a16="http://schemas.microsoft.com/office/drawing/2014/main" id="{B0B52A8D-5F51-8645-B8CA-465C1B141C26}"/>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xdr:row>
      <xdr:rowOff>0</xdr:rowOff>
    </xdr:from>
    <xdr:to>
      <xdr:col>25</xdr:col>
      <xdr:colOff>0</xdr:colOff>
      <xdr:row>63</xdr:row>
      <xdr:rowOff>0</xdr:rowOff>
    </xdr:to>
    <xdr:sp macro="" textlink="">
      <xdr:nvSpPr>
        <xdr:cNvPr id="45" name="Rectangle 44">
          <a:extLst>
            <a:ext uri="{FF2B5EF4-FFF2-40B4-BE49-F238E27FC236}">
              <a16:creationId xmlns:a16="http://schemas.microsoft.com/office/drawing/2014/main" id="{151FC8AC-6E6E-3B41-8096-3D8DCD85465C}"/>
            </a:ext>
          </a:extLst>
        </xdr:cNvPr>
        <xdr:cNvSpPr>
          <a:spLocks noChangeArrowheads="1"/>
        </xdr:cNvSpPr>
      </xdr:nvSpPr>
      <xdr:spPr bwMode="auto">
        <a:xfrm>
          <a:off x="17145000" y="12801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46" name="Rectangle 45">
          <a:extLst>
            <a:ext uri="{FF2B5EF4-FFF2-40B4-BE49-F238E27FC236}">
              <a16:creationId xmlns:a16="http://schemas.microsoft.com/office/drawing/2014/main" id="{8457B78E-EC19-D54E-8FED-8C23C96E42D5}"/>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47" name="Rectangle 46">
          <a:extLst>
            <a:ext uri="{FF2B5EF4-FFF2-40B4-BE49-F238E27FC236}">
              <a16:creationId xmlns:a16="http://schemas.microsoft.com/office/drawing/2014/main" id="{302ADE20-9708-884B-9BD0-2B181DF09908}"/>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48" name="Rectangle 47">
          <a:extLst>
            <a:ext uri="{FF2B5EF4-FFF2-40B4-BE49-F238E27FC236}">
              <a16:creationId xmlns:a16="http://schemas.microsoft.com/office/drawing/2014/main" id="{8CF6AE4D-AD40-4D45-89F0-1BD1C963E40C}"/>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49" name="Rectangle 48">
          <a:extLst>
            <a:ext uri="{FF2B5EF4-FFF2-40B4-BE49-F238E27FC236}">
              <a16:creationId xmlns:a16="http://schemas.microsoft.com/office/drawing/2014/main" id="{327125FF-0074-884D-9480-535D7E9B9682}"/>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0" name="Rectangle 49">
          <a:extLst>
            <a:ext uri="{FF2B5EF4-FFF2-40B4-BE49-F238E27FC236}">
              <a16:creationId xmlns:a16="http://schemas.microsoft.com/office/drawing/2014/main" id="{3F41DAF8-7FD3-394C-9415-9502FB17F057}"/>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1" name="Rectangle 50">
          <a:extLst>
            <a:ext uri="{FF2B5EF4-FFF2-40B4-BE49-F238E27FC236}">
              <a16:creationId xmlns:a16="http://schemas.microsoft.com/office/drawing/2014/main" id="{68F7FCC6-16F0-2644-BFAE-B3A1EE083CC0}"/>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2" name="Rectangle 51">
          <a:extLst>
            <a:ext uri="{FF2B5EF4-FFF2-40B4-BE49-F238E27FC236}">
              <a16:creationId xmlns:a16="http://schemas.microsoft.com/office/drawing/2014/main" id="{C8C46EC8-7F43-984C-BE6E-D234092B6E14}"/>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3" name="Rectangle 52">
          <a:extLst>
            <a:ext uri="{FF2B5EF4-FFF2-40B4-BE49-F238E27FC236}">
              <a16:creationId xmlns:a16="http://schemas.microsoft.com/office/drawing/2014/main" id="{DEB62125-C3CC-5745-82F4-8E131C98C9F8}"/>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4" name="Rectangle 53">
          <a:extLst>
            <a:ext uri="{FF2B5EF4-FFF2-40B4-BE49-F238E27FC236}">
              <a16:creationId xmlns:a16="http://schemas.microsoft.com/office/drawing/2014/main" id="{3B24167D-0139-234A-A22B-18968254B66D}"/>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5" name="Rectangle 54">
          <a:extLst>
            <a:ext uri="{FF2B5EF4-FFF2-40B4-BE49-F238E27FC236}">
              <a16:creationId xmlns:a16="http://schemas.microsoft.com/office/drawing/2014/main" id="{5CA0A8C3-12B3-3A41-9543-D3BB7D1D236F}"/>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6" name="Rectangle 55">
          <a:extLst>
            <a:ext uri="{FF2B5EF4-FFF2-40B4-BE49-F238E27FC236}">
              <a16:creationId xmlns:a16="http://schemas.microsoft.com/office/drawing/2014/main" id="{CC1DC5F9-3E58-A64F-9853-68FCC58C9ADF}"/>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7" name="Rectangle 56">
          <a:extLst>
            <a:ext uri="{FF2B5EF4-FFF2-40B4-BE49-F238E27FC236}">
              <a16:creationId xmlns:a16="http://schemas.microsoft.com/office/drawing/2014/main" id="{71FAA5CD-609B-0A4A-B1C7-812E827D5FEB}"/>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8" name="Rectangle 57">
          <a:extLst>
            <a:ext uri="{FF2B5EF4-FFF2-40B4-BE49-F238E27FC236}">
              <a16:creationId xmlns:a16="http://schemas.microsoft.com/office/drawing/2014/main" id="{01C4512C-AE66-5E4D-9BDE-7A07D351A7B5}"/>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59" name="Rectangle 58">
          <a:extLst>
            <a:ext uri="{FF2B5EF4-FFF2-40B4-BE49-F238E27FC236}">
              <a16:creationId xmlns:a16="http://schemas.microsoft.com/office/drawing/2014/main" id="{3CF8EB5F-66ED-5F4B-B696-03E17195E9D7}"/>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0" name="Rectangle 59">
          <a:extLst>
            <a:ext uri="{FF2B5EF4-FFF2-40B4-BE49-F238E27FC236}">
              <a16:creationId xmlns:a16="http://schemas.microsoft.com/office/drawing/2014/main" id="{19EAC258-80D8-574C-B670-0482DDCE9980}"/>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1" name="Rectangle 60">
          <a:extLst>
            <a:ext uri="{FF2B5EF4-FFF2-40B4-BE49-F238E27FC236}">
              <a16:creationId xmlns:a16="http://schemas.microsoft.com/office/drawing/2014/main" id="{B0A02D7C-0A7F-FD46-9921-8980605D2E5F}"/>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2" name="Rectangle 61">
          <a:extLst>
            <a:ext uri="{FF2B5EF4-FFF2-40B4-BE49-F238E27FC236}">
              <a16:creationId xmlns:a16="http://schemas.microsoft.com/office/drawing/2014/main" id="{C12B0276-6354-EF4C-B3AB-4D107049F7FD}"/>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3" name="Rectangle 62">
          <a:extLst>
            <a:ext uri="{FF2B5EF4-FFF2-40B4-BE49-F238E27FC236}">
              <a16:creationId xmlns:a16="http://schemas.microsoft.com/office/drawing/2014/main" id="{C384F543-B6C5-C24B-BDBA-015FC6A3824B}"/>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4" name="Rectangle 63">
          <a:extLst>
            <a:ext uri="{FF2B5EF4-FFF2-40B4-BE49-F238E27FC236}">
              <a16:creationId xmlns:a16="http://schemas.microsoft.com/office/drawing/2014/main" id="{3F7F82BD-418F-994B-95A9-3581B7A88B1D}"/>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5" name="Rectangle 64">
          <a:extLst>
            <a:ext uri="{FF2B5EF4-FFF2-40B4-BE49-F238E27FC236}">
              <a16:creationId xmlns:a16="http://schemas.microsoft.com/office/drawing/2014/main" id="{6512BCB9-ADB9-9549-BFA6-E2FBEB779610}"/>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6" name="Rectangle 65">
          <a:extLst>
            <a:ext uri="{FF2B5EF4-FFF2-40B4-BE49-F238E27FC236}">
              <a16:creationId xmlns:a16="http://schemas.microsoft.com/office/drawing/2014/main" id="{D24BB6DA-35E9-0C4A-9D06-7AE980A8CA4B}"/>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xdr:row>
      <xdr:rowOff>0</xdr:rowOff>
    </xdr:from>
    <xdr:to>
      <xdr:col>25</xdr:col>
      <xdr:colOff>0</xdr:colOff>
      <xdr:row>96</xdr:row>
      <xdr:rowOff>0</xdr:rowOff>
    </xdr:to>
    <xdr:sp macro="" textlink="">
      <xdr:nvSpPr>
        <xdr:cNvPr id="67" name="Rectangle 66">
          <a:extLst>
            <a:ext uri="{FF2B5EF4-FFF2-40B4-BE49-F238E27FC236}">
              <a16:creationId xmlns:a16="http://schemas.microsoft.com/office/drawing/2014/main" id="{9802E4C3-7B6D-DE4F-86C5-7885D98559A4}"/>
            </a:ext>
          </a:extLst>
        </xdr:cNvPr>
        <xdr:cNvSpPr>
          <a:spLocks noChangeArrowheads="1"/>
        </xdr:cNvSpPr>
      </xdr:nvSpPr>
      <xdr:spPr bwMode="auto">
        <a:xfrm>
          <a:off x="17145000" y="19507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68" name="Rectangle 67">
          <a:extLst>
            <a:ext uri="{FF2B5EF4-FFF2-40B4-BE49-F238E27FC236}">
              <a16:creationId xmlns:a16="http://schemas.microsoft.com/office/drawing/2014/main" id="{A01AF1F9-87F2-9641-885B-D195383A8A28}"/>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69" name="Rectangle 68">
          <a:extLst>
            <a:ext uri="{FF2B5EF4-FFF2-40B4-BE49-F238E27FC236}">
              <a16:creationId xmlns:a16="http://schemas.microsoft.com/office/drawing/2014/main" id="{97E2C036-B767-A54D-8854-25995BA7497C}"/>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0" name="Rectangle 69">
          <a:extLst>
            <a:ext uri="{FF2B5EF4-FFF2-40B4-BE49-F238E27FC236}">
              <a16:creationId xmlns:a16="http://schemas.microsoft.com/office/drawing/2014/main" id="{8D623FD6-019F-5F45-B4D7-F3355E8F7C92}"/>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1" name="Rectangle 70">
          <a:extLst>
            <a:ext uri="{FF2B5EF4-FFF2-40B4-BE49-F238E27FC236}">
              <a16:creationId xmlns:a16="http://schemas.microsoft.com/office/drawing/2014/main" id="{FDB12317-2C52-DB4E-A45E-AB5D39988287}"/>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2" name="Rectangle 71">
          <a:extLst>
            <a:ext uri="{FF2B5EF4-FFF2-40B4-BE49-F238E27FC236}">
              <a16:creationId xmlns:a16="http://schemas.microsoft.com/office/drawing/2014/main" id="{841DC2F6-8DE7-EC45-95E0-330F1C560C2C}"/>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3" name="Rectangle 72">
          <a:extLst>
            <a:ext uri="{FF2B5EF4-FFF2-40B4-BE49-F238E27FC236}">
              <a16:creationId xmlns:a16="http://schemas.microsoft.com/office/drawing/2014/main" id="{190A92A9-FC06-3444-8336-A43EDEE781A2}"/>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4" name="Rectangle 73">
          <a:extLst>
            <a:ext uri="{FF2B5EF4-FFF2-40B4-BE49-F238E27FC236}">
              <a16:creationId xmlns:a16="http://schemas.microsoft.com/office/drawing/2014/main" id="{03F02E27-69A0-154D-870F-7E23C2B4CC51}"/>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5" name="Rectangle 74">
          <a:extLst>
            <a:ext uri="{FF2B5EF4-FFF2-40B4-BE49-F238E27FC236}">
              <a16:creationId xmlns:a16="http://schemas.microsoft.com/office/drawing/2014/main" id="{47E0BE40-6B5C-8744-9D15-310671169102}"/>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6" name="Rectangle 75">
          <a:extLst>
            <a:ext uri="{FF2B5EF4-FFF2-40B4-BE49-F238E27FC236}">
              <a16:creationId xmlns:a16="http://schemas.microsoft.com/office/drawing/2014/main" id="{6199F903-ABB8-A243-B31A-8AF933D6F912}"/>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7" name="Rectangle 76">
          <a:extLst>
            <a:ext uri="{FF2B5EF4-FFF2-40B4-BE49-F238E27FC236}">
              <a16:creationId xmlns:a16="http://schemas.microsoft.com/office/drawing/2014/main" id="{6CDEE8FC-9E5E-8E44-BA42-EBC1A037D4AB}"/>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8" name="Rectangle 77">
          <a:extLst>
            <a:ext uri="{FF2B5EF4-FFF2-40B4-BE49-F238E27FC236}">
              <a16:creationId xmlns:a16="http://schemas.microsoft.com/office/drawing/2014/main" id="{662D2136-0266-AC44-B44E-130DD4FF6D70}"/>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79" name="Rectangle 78">
          <a:extLst>
            <a:ext uri="{FF2B5EF4-FFF2-40B4-BE49-F238E27FC236}">
              <a16:creationId xmlns:a16="http://schemas.microsoft.com/office/drawing/2014/main" id="{861F3366-A782-2E47-9ED2-624A9CB9219B}"/>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0" name="Rectangle 79">
          <a:extLst>
            <a:ext uri="{FF2B5EF4-FFF2-40B4-BE49-F238E27FC236}">
              <a16:creationId xmlns:a16="http://schemas.microsoft.com/office/drawing/2014/main" id="{04246596-885B-B146-9BA8-83851E6434EC}"/>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1" name="Rectangle 80">
          <a:extLst>
            <a:ext uri="{FF2B5EF4-FFF2-40B4-BE49-F238E27FC236}">
              <a16:creationId xmlns:a16="http://schemas.microsoft.com/office/drawing/2014/main" id="{CFDE9306-0BD3-6746-B59B-F2AF58BD7CAA}"/>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2" name="Rectangle 81">
          <a:extLst>
            <a:ext uri="{FF2B5EF4-FFF2-40B4-BE49-F238E27FC236}">
              <a16:creationId xmlns:a16="http://schemas.microsoft.com/office/drawing/2014/main" id="{51E1429F-8B80-4645-80A6-E2450DE8D292}"/>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3" name="Rectangle 82">
          <a:extLst>
            <a:ext uri="{FF2B5EF4-FFF2-40B4-BE49-F238E27FC236}">
              <a16:creationId xmlns:a16="http://schemas.microsoft.com/office/drawing/2014/main" id="{7C3FBDE2-0252-6A41-9621-D64A12401100}"/>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4" name="Rectangle 83">
          <a:extLst>
            <a:ext uri="{FF2B5EF4-FFF2-40B4-BE49-F238E27FC236}">
              <a16:creationId xmlns:a16="http://schemas.microsoft.com/office/drawing/2014/main" id="{0C3BECB4-018D-9D42-977A-F403B15C313B}"/>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5" name="Rectangle 84">
          <a:extLst>
            <a:ext uri="{FF2B5EF4-FFF2-40B4-BE49-F238E27FC236}">
              <a16:creationId xmlns:a16="http://schemas.microsoft.com/office/drawing/2014/main" id="{6EBC3C7C-4C16-FB4D-AD8D-98BDE1BA34AC}"/>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6" name="Rectangle 85">
          <a:extLst>
            <a:ext uri="{FF2B5EF4-FFF2-40B4-BE49-F238E27FC236}">
              <a16:creationId xmlns:a16="http://schemas.microsoft.com/office/drawing/2014/main" id="{CA26C7A4-1B25-E54F-A8F3-2B365C2E1B4F}"/>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7" name="Rectangle 86">
          <a:extLst>
            <a:ext uri="{FF2B5EF4-FFF2-40B4-BE49-F238E27FC236}">
              <a16:creationId xmlns:a16="http://schemas.microsoft.com/office/drawing/2014/main" id="{54C8D570-57C2-AC47-B5C7-24881E550219}"/>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8" name="Rectangle 87">
          <a:extLst>
            <a:ext uri="{FF2B5EF4-FFF2-40B4-BE49-F238E27FC236}">
              <a16:creationId xmlns:a16="http://schemas.microsoft.com/office/drawing/2014/main" id="{EAABE39C-781E-E040-89BA-F6E3163EA6EE}"/>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129</xdr:row>
      <xdr:rowOff>0</xdr:rowOff>
    </xdr:from>
    <xdr:to>
      <xdr:col>25</xdr:col>
      <xdr:colOff>0</xdr:colOff>
      <xdr:row>129</xdr:row>
      <xdr:rowOff>0</xdr:rowOff>
    </xdr:to>
    <xdr:sp macro="" textlink="">
      <xdr:nvSpPr>
        <xdr:cNvPr id="89" name="Rectangle 88">
          <a:extLst>
            <a:ext uri="{FF2B5EF4-FFF2-40B4-BE49-F238E27FC236}">
              <a16:creationId xmlns:a16="http://schemas.microsoft.com/office/drawing/2014/main" id="{52D41698-501D-4648-81CA-D305C83B53E6}"/>
            </a:ext>
          </a:extLst>
        </xdr:cNvPr>
        <xdr:cNvSpPr>
          <a:spLocks noChangeArrowheads="1"/>
        </xdr:cNvSpPr>
      </xdr:nvSpPr>
      <xdr:spPr bwMode="auto">
        <a:xfrm>
          <a:off x="17145000" y="26212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0" name="Rectangle 89">
          <a:extLst>
            <a:ext uri="{FF2B5EF4-FFF2-40B4-BE49-F238E27FC236}">
              <a16:creationId xmlns:a16="http://schemas.microsoft.com/office/drawing/2014/main" id="{61E07AA8-75E9-C547-9F28-88400954AE08}"/>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1" name="Rectangle 90">
          <a:extLst>
            <a:ext uri="{FF2B5EF4-FFF2-40B4-BE49-F238E27FC236}">
              <a16:creationId xmlns:a16="http://schemas.microsoft.com/office/drawing/2014/main" id="{42F9CFF8-CF65-A544-BA25-FFBB45196FB4}"/>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2" name="Rectangle 91">
          <a:extLst>
            <a:ext uri="{FF2B5EF4-FFF2-40B4-BE49-F238E27FC236}">
              <a16:creationId xmlns:a16="http://schemas.microsoft.com/office/drawing/2014/main" id="{E093288B-A1C8-3848-A785-2AD21B922CA9}"/>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3" name="Rectangle 92">
          <a:extLst>
            <a:ext uri="{FF2B5EF4-FFF2-40B4-BE49-F238E27FC236}">
              <a16:creationId xmlns:a16="http://schemas.microsoft.com/office/drawing/2014/main" id="{07983F13-22E5-BD4F-A771-9E393DCC79C5}"/>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4" name="Rectangle 93">
          <a:extLst>
            <a:ext uri="{FF2B5EF4-FFF2-40B4-BE49-F238E27FC236}">
              <a16:creationId xmlns:a16="http://schemas.microsoft.com/office/drawing/2014/main" id="{54C6BF02-18CC-C84E-B7C6-B20147EA5947}"/>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5" name="Rectangle 94">
          <a:extLst>
            <a:ext uri="{FF2B5EF4-FFF2-40B4-BE49-F238E27FC236}">
              <a16:creationId xmlns:a16="http://schemas.microsoft.com/office/drawing/2014/main" id="{E02DDBE7-B451-6D49-98CE-3268044D9009}"/>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6" name="Rectangle 95">
          <a:extLst>
            <a:ext uri="{FF2B5EF4-FFF2-40B4-BE49-F238E27FC236}">
              <a16:creationId xmlns:a16="http://schemas.microsoft.com/office/drawing/2014/main" id="{68C61791-EEC8-B945-A49E-B83FF1713A76}"/>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7" name="Rectangle 96">
          <a:extLst>
            <a:ext uri="{FF2B5EF4-FFF2-40B4-BE49-F238E27FC236}">
              <a16:creationId xmlns:a16="http://schemas.microsoft.com/office/drawing/2014/main" id="{6CB3F6AA-D0DF-184C-A6DF-8BBCCA524D35}"/>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8" name="Rectangle 97">
          <a:extLst>
            <a:ext uri="{FF2B5EF4-FFF2-40B4-BE49-F238E27FC236}">
              <a16:creationId xmlns:a16="http://schemas.microsoft.com/office/drawing/2014/main" id="{71172EC5-F3E5-2A4C-97B8-A9B4C5FAB787}"/>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99" name="Rectangle 98">
          <a:extLst>
            <a:ext uri="{FF2B5EF4-FFF2-40B4-BE49-F238E27FC236}">
              <a16:creationId xmlns:a16="http://schemas.microsoft.com/office/drawing/2014/main" id="{68DA3D02-A146-C84D-834E-F6B23781901A}"/>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0" name="Rectangle 99">
          <a:extLst>
            <a:ext uri="{FF2B5EF4-FFF2-40B4-BE49-F238E27FC236}">
              <a16:creationId xmlns:a16="http://schemas.microsoft.com/office/drawing/2014/main" id="{DC827658-2FC5-064B-B1EB-282220B90972}"/>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1" name="Rectangle 100">
          <a:extLst>
            <a:ext uri="{FF2B5EF4-FFF2-40B4-BE49-F238E27FC236}">
              <a16:creationId xmlns:a16="http://schemas.microsoft.com/office/drawing/2014/main" id="{8EAE7CFA-97F4-0B41-B609-4CC9B9704298}"/>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2" name="Rectangle 101">
          <a:extLst>
            <a:ext uri="{FF2B5EF4-FFF2-40B4-BE49-F238E27FC236}">
              <a16:creationId xmlns:a16="http://schemas.microsoft.com/office/drawing/2014/main" id="{F60F576A-0D51-6341-8A5C-DE90A5D32CA3}"/>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3" name="Rectangle 102">
          <a:extLst>
            <a:ext uri="{FF2B5EF4-FFF2-40B4-BE49-F238E27FC236}">
              <a16:creationId xmlns:a16="http://schemas.microsoft.com/office/drawing/2014/main" id="{A3A712FF-253C-E048-83CE-0E0BCE15F220}"/>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4" name="Rectangle 103">
          <a:extLst>
            <a:ext uri="{FF2B5EF4-FFF2-40B4-BE49-F238E27FC236}">
              <a16:creationId xmlns:a16="http://schemas.microsoft.com/office/drawing/2014/main" id="{BD604A81-828D-DE44-88EB-E49013886413}"/>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5" name="Rectangle 104">
          <a:extLst>
            <a:ext uri="{FF2B5EF4-FFF2-40B4-BE49-F238E27FC236}">
              <a16:creationId xmlns:a16="http://schemas.microsoft.com/office/drawing/2014/main" id="{54BFA89D-353C-684F-9529-C1073A5FC3DD}"/>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6" name="Rectangle 105">
          <a:extLst>
            <a:ext uri="{FF2B5EF4-FFF2-40B4-BE49-F238E27FC236}">
              <a16:creationId xmlns:a16="http://schemas.microsoft.com/office/drawing/2014/main" id="{2AB0C1A7-3D40-4342-9D28-69BC96FEE15B}"/>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7" name="Rectangle 106">
          <a:extLst>
            <a:ext uri="{FF2B5EF4-FFF2-40B4-BE49-F238E27FC236}">
              <a16:creationId xmlns:a16="http://schemas.microsoft.com/office/drawing/2014/main" id="{D80E289D-82B2-544A-8F51-E03C3A6015E0}"/>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8" name="Rectangle 107">
          <a:extLst>
            <a:ext uri="{FF2B5EF4-FFF2-40B4-BE49-F238E27FC236}">
              <a16:creationId xmlns:a16="http://schemas.microsoft.com/office/drawing/2014/main" id="{790B3333-1FCE-1F4C-9FDE-FE674A01721A}"/>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09" name="Rectangle 108">
          <a:extLst>
            <a:ext uri="{FF2B5EF4-FFF2-40B4-BE49-F238E27FC236}">
              <a16:creationId xmlns:a16="http://schemas.microsoft.com/office/drawing/2014/main" id="{FEF90583-995A-F649-8787-8E31998F7F46}"/>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10" name="Rectangle 109">
          <a:extLst>
            <a:ext uri="{FF2B5EF4-FFF2-40B4-BE49-F238E27FC236}">
              <a16:creationId xmlns:a16="http://schemas.microsoft.com/office/drawing/2014/main" id="{32587D46-47A6-2140-8497-2141D12949EC}"/>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162</xdr:row>
      <xdr:rowOff>0</xdr:rowOff>
    </xdr:from>
    <xdr:to>
      <xdr:col>25</xdr:col>
      <xdr:colOff>0</xdr:colOff>
      <xdr:row>162</xdr:row>
      <xdr:rowOff>0</xdr:rowOff>
    </xdr:to>
    <xdr:sp macro="" textlink="">
      <xdr:nvSpPr>
        <xdr:cNvPr id="111" name="Rectangle 110">
          <a:extLst>
            <a:ext uri="{FF2B5EF4-FFF2-40B4-BE49-F238E27FC236}">
              <a16:creationId xmlns:a16="http://schemas.microsoft.com/office/drawing/2014/main" id="{745EFB6C-FCB8-234A-B759-4C47F76B8BB4}"/>
            </a:ext>
          </a:extLst>
        </xdr:cNvPr>
        <xdr:cNvSpPr>
          <a:spLocks noChangeArrowheads="1"/>
        </xdr:cNvSpPr>
      </xdr:nvSpPr>
      <xdr:spPr bwMode="auto">
        <a:xfrm>
          <a:off x="17145000" y="32918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2" name="Rectangle 111">
          <a:extLst>
            <a:ext uri="{FF2B5EF4-FFF2-40B4-BE49-F238E27FC236}">
              <a16:creationId xmlns:a16="http://schemas.microsoft.com/office/drawing/2014/main" id="{F7013AB5-7F6E-B340-A351-75593116A93B}"/>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3" name="Rectangle 112">
          <a:extLst>
            <a:ext uri="{FF2B5EF4-FFF2-40B4-BE49-F238E27FC236}">
              <a16:creationId xmlns:a16="http://schemas.microsoft.com/office/drawing/2014/main" id="{88DB21F0-90EB-D444-AD73-947128C4037B}"/>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4" name="Rectangle 113">
          <a:extLst>
            <a:ext uri="{FF2B5EF4-FFF2-40B4-BE49-F238E27FC236}">
              <a16:creationId xmlns:a16="http://schemas.microsoft.com/office/drawing/2014/main" id="{EC26648D-7571-CC4D-AA77-C8C489E416F5}"/>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5" name="Rectangle 114">
          <a:extLst>
            <a:ext uri="{FF2B5EF4-FFF2-40B4-BE49-F238E27FC236}">
              <a16:creationId xmlns:a16="http://schemas.microsoft.com/office/drawing/2014/main" id="{F8939981-35E6-514F-A943-E9553631DAF3}"/>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6" name="Rectangle 115">
          <a:extLst>
            <a:ext uri="{FF2B5EF4-FFF2-40B4-BE49-F238E27FC236}">
              <a16:creationId xmlns:a16="http://schemas.microsoft.com/office/drawing/2014/main" id="{6161BE4E-12B8-734B-9A17-1E639BA3AE02}"/>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7" name="Rectangle 116">
          <a:extLst>
            <a:ext uri="{FF2B5EF4-FFF2-40B4-BE49-F238E27FC236}">
              <a16:creationId xmlns:a16="http://schemas.microsoft.com/office/drawing/2014/main" id="{1BFBEB1E-BFE1-D240-93F8-2C21E733301C}"/>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8" name="Rectangle 117">
          <a:extLst>
            <a:ext uri="{FF2B5EF4-FFF2-40B4-BE49-F238E27FC236}">
              <a16:creationId xmlns:a16="http://schemas.microsoft.com/office/drawing/2014/main" id="{6EB984B4-FA0D-E84A-A160-4F40F93D5690}"/>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19" name="Rectangle 118">
          <a:extLst>
            <a:ext uri="{FF2B5EF4-FFF2-40B4-BE49-F238E27FC236}">
              <a16:creationId xmlns:a16="http://schemas.microsoft.com/office/drawing/2014/main" id="{4253B6FE-AAC3-454B-A908-7930F536395B}"/>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0" name="Rectangle 119">
          <a:extLst>
            <a:ext uri="{FF2B5EF4-FFF2-40B4-BE49-F238E27FC236}">
              <a16:creationId xmlns:a16="http://schemas.microsoft.com/office/drawing/2014/main" id="{26AF9245-6C16-524B-BE90-F94EC43907BF}"/>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1" name="Rectangle 120">
          <a:extLst>
            <a:ext uri="{FF2B5EF4-FFF2-40B4-BE49-F238E27FC236}">
              <a16:creationId xmlns:a16="http://schemas.microsoft.com/office/drawing/2014/main" id="{499C9DCF-A38C-3844-9B2F-078D9CC895B0}"/>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2" name="Rectangle 121">
          <a:extLst>
            <a:ext uri="{FF2B5EF4-FFF2-40B4-BE49-F238E27FC236}">
              <a16:creationId xmlns:a16="http://schemas.microsoft.com/office/drawing/2014/main" id="{C3C2666F-2090-0244-BAB6-C5C9E70954CC}"/>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3" name="Rectangle 122">
          <a:extLst>
            <a:ext uri="{FF2B5EF4-FFF2-40B4-BE49-F238E27FC236}">
              <a16:creationId xmlns:a16="http://schemas.microsoft.com/office/drawing/2014/main" id="{8CBCED75-75B1-E941-98A8-46309E67DA35}"/>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4" name="Rectangle 123">
          <a:extLst>
            <a:ext uri="{FF2B5EF4-FFF2-40B4-BE49-F238E27FC236}">
              <a16:creationId xmlns:a16="http://schemas.microsoft.com/office/drawing/2014/main" id="{4B4C4360-03D3-1A4D-899D-838119B59D9F}"/>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5" name="Rectangle 124">
          <a:extLst>
            <a:ext uri="{FF2B5EF4-FFF2-40B4-BE49-F238E27FC236}">
              <a16:creationId xmlns:a16="http://schemas.microsoft.com/office/drawing/2014/main" id="{BE66FEAA-7B80-2548-A832-C17C7FF28120}"/>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6" name="Rectangle 125">
          <a:extLst>
            <a:ext uri="{FF2B5EF4-FFF2-40B4-BE49-F238E27FC236}">
              <a16:creationId xmlns:a16="http://schemas.microsoft.com/office/drawing/2014/main" id="{EAFBBDDB-ED23-4A42-A7C6-4AE182329908}"/>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7" name="Rectangle 126">
          <a:extLst>
            <a:ext uri="{FF2B5EF4-FFF2-40B4-BE49-F238E27FC236}">
              <a16:creationId xmlns:a16="http://schemas.microsoft.com/office/drawing/2014/main" id="{543DF564-67CD-9C45-A964-594A0BF4C010}"/>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8" name="Rectangle 127">
          <a:extLst>
            <a:ext uri="{FF2B5EF4-FFF2-40B4-BE49-F238E27FC236}">
              <a16:creationId xmlns:a16="http://schemas.microsoft.com/office/drawing/2014/main" id="{879EDC19-7881-CB4C-9F98-D9E9027B0476}"/>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29" name="Rectangle 128">
          <a:extLst>
            <a:ext uri="{FF2B5EF4-FFF2-40B4-BE49-F238E27FC236}">
              <a16:creationId xmlns:a16="http://schemas.microsoft.com/office/drawing/2014/main" id="{8CA2811B-C9E4-474B-B841-69B11F936042}"/>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30" name="Rectangle 129">
          <a:extLst>
            <a:ext uri="{FF2B5EF4-FFF2-40B4-BE49-F238E27FC236}">
              <a16:creationId xmlns:a16="http://schemas.microsoft.com/office/drawing/2014/main" id="{404B9C9C-EE67-2C49-B9E3-719826BE617B}"/>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31" name="Rectangle 130">
          <a:extLst>
            <a:ext uri="{FF2B5EF4-FFF2-40B4-BE49-F238E27FC236}">
              <a16:creationId xmlns:a16="http://schemas.microsoft.com/office/drawing/2014/main" id="{88D2885D-FCE6-FE42-ABC2-0398F4B0F7D9}"/>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32" name="Rectangle 131">
          <a:extLst>
            <a:ext uri="{FF2B5EF4-FFF2-40B4-BE49-F238E27FC236}">
              <a16:creationId xmlns:a16="http://schemas.microsoft.com/office/drawing/2014/main" id="{0AC041D2-1903-9044-AF0C-FE4E06E575B2}"/>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195</xdr:row>
      <xdr:rowOff>0</xdr:rowOff>
    </xdr:from>
    <xdr:to>
      <xdr:col>25</xdr:col>
      <xdr:colOff>0</xdr:colOff>
      <xdr:row>195</xdr:row>
      <xdr:rowOff>0</xdr:rowOff>
    </xdr:to>
    <xdr:sp macro="" textlink="">
      <xdr:nvSpPr>
        <xdr:cNvPr id="133" name="Rectangle 132">
          <a:extLst>
            <a:ext uri="{FF2B5EF4-FFF2-40B4-BE49-F238E27FC236}">
              <a16:creationId xmlns:a16="http://schemas.microsoft.com/office/drawing/2014/main" id="{6ABFFFEB-4457-0A4D-8415-B1BBCA609F87}"/>
            </a:ext>
          </a:extLst>
        </xdr:cNvPr>
        <xdr:cNvSpPr>
          <a:spLocks noChangeArrowheads="1"/>
        </xdr:cNvSpPr>
      </xdr:nvSpPr>
      <xdr:spPr bwMode="auto">
        <a:xfrm>
          <a:off x="17145000" y="396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4" name="Rectangle 133">
          <a:extLst>
            <a:ext uri="{FF2B5EF4-FFF2-40B4-BE49-F238E27FC236}">
              <a16:creationId xmlns:a16="http://schemas.microsoft.com/office/drawing/2014/main" id="{579285D0-8354-624D-9BA1-9FB31CA5EEC7}"/>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5" name="Rectangle 134">
          <a:extLst>
            <a:ext uri="{FF2B5EF4-FFF2-40B4-BE49-F238E27FC236}">
              <a16:creationId xmlns:a16="http://schemas.microsoft.com/office/drawing/2014/main" id="{7AE27D0E-DF8A-1340-AF76-EAD771E60210}"/>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6" name="Rectangle 135">
          <a:extLst>
            <a:ext uri="{FF2B5EF4-FFF2-40B4-BE49-F238E27FC236}">
              <a16:creationId xmlns:a16="http://schemas.microsoft.com/office/drawing/2014/main" id="{F4464ACA-3BDA-984A-90A3-E9464DEF68B1}"/>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7" name="Rectangle 136">
          <a:extLst>
            <a:ext uri="{FF2B5EF4-FFF2-40B4-BE49-F238E27FC236}">
              <a16:creationId xmlns:a16="http://schemas.microsoft.com/office/drawing/2014/main" id="{727B984B-C68A-8249-A86B-216C26F052F5}"/>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8" name="Rectangle 137">
          <a:extLst>
            <a:ext uri="{FF2B5EF4-FFF2-40B4-BE49-F238E27FC236}">
              <a16:creationId xmlns:a16="http://schemas.microsoft.com/office/drawing/2014/main" id="{1A23D1F6-3B4F-ED4A-B3B7-66CAC0F46637}"/>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39" name="Rectangle 138">
          <a:extLst>
            <a:ext uri="{FF2B5EF4-FFF2-40B4-BE49-F238E27FC236}">
              <a16:creationId xmlns:a16="http://schemas.microsoft.com/office/drawing/2014/main" id="{187C7D7E-A89B-0E46-83EB-C1CB282521E0}"/>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0" name="Rectangle 139">
          <a:extLst>
            <a:ext uri="{FF2B5EF4-FFF2-40B4-BE49-F238E27FC236}">
              <a16:creationId xmlns:a16="http://schemas.microsoft.com/office/drawing/2014/main" id="{21916F09-6DBA-0C4D-9DF9-92F1089E4575}"/>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1" name="Rectangle 140">
          <a:extLst>
            <a:ext uri="{FF2B5EF4-FFF2-40B4-BE49-F238E27FC236}">
              <a16:creationId xmlns:a16="http://schemas.microsoft.com/office/drawing/2014/main" id="{7820358E-F97E-434E-A9FE-3AF63014CC6E}"/>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2" name="Rectangle 141">
          <a:extLst>
            <a:ext uri="{FF2B5EF4-FFF2-40B4-BE49-F238E27FC236}">
              <a16:creationId xmlns:a16="http://schemas.microsoft.com/office/drawing/2014/main" id="{70CAC946-0884-CD4C-8C2C-DF844C4E4B09}"/>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3" name="Rectangle 142">
          <a:extLst>
            <a:ext uri="{FF2B5EF4-FFF2-40B4-BE49-F238E27FC236}">
              <a16:creationId xmlns:a16="http://schemas.microsoft.com/office/drawing/2014/main" id="{237CFB14-CAB3-EE48-853F-7C2B55464A0F}"/>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4" name="Rectangle 143">
          <a:extLst>
            <a:ext uri="{FF2B5EF4-FFF2-40B4-BE49-F238E27FC236}">
              <a16:creationId xmlns:a16="http://schemas.microsoft.com/office/drawing/2014/main" id="{045AB7AA-FA2F-1A49-B8E9-D18F2C8739E3}"/>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5" name="Rectangle 144">
          <a:extLst>
            <a:ext uri="{FF2B5EF4-FFF2-40B4-BE49-F238E27FC236}">
              <a16:creationId xmlns:a16="http://schemas.microsoft.com/office/drawing/2014/main" id="{26E90B44-D388-824A-9536-0A8A42869C25}"/>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6" name="Rectangle 145">
          <a:extLst>
            <a:ext uri="{FF2B5EF4-FFF2-40B4-BE49-F238E27FC236}">
              <a16:creationId xmlns:a16="http://schemas.microsoft.com/office/drawing/2014/main" id="{281FDE0A-7AD0-4B43-A396-5A92FB163F61}"/>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7" name="Rectangle 146">
          <a:extLst>
            <a:ext uri="{FF2B5EF4-FFF2-40B4-BE49-F238E27FC236}">
              <a16:creationId xmlns:a16="http://schemas.microsoft.com/office/drawing/2014/main" id="{7BEAD23F-EEDB-F946-8B15-B28594FD1EBB}"/>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8" name="Rectangle 147">
          <a:extLst>
            <a:ext uri="{FF2B5EF4-FFF2-40B4-BE49-F238E27FC236}">
              <a16:creationId xmlns:a16="http://schemas.microsoft.com/office/drawing/2014/main" id="{1C16B8C2-3FE2-2C4D-848A-912FB85F5031}"/>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49" name="Rectangle 148">
          <a:extLst>
            <a:ext uri="{FF2B5EF4-FFF2-40B4-BE49-F238E27FC236}">
              <a16:creationId xmlns:a16="http://schemas.microsoft.com/office/drawing/2014/main" id="{045ABCBC-9CF5-6347-A9D6-4FCBEE9C1120}"/>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0" name="Rectangle 149">
          <a:extLst>
            <a:ext uri="{FF2B5EF4-FFF2-40B4-BE49-F238E27FC236}">
              <a16:creationId xmlns:a16="http://schemas.microsoft.com/office/drawing/2014/main" id="{A1BAD834-B74D-2546-B9C4-EC8CE9E0B6D0}"/>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1" name="Rectangle 150">
          <a:extLst>
            <a:ext uri="{FF2B5EF4-FFF2-40B4-BE49-F238E27FC236}">
              <a16:creationId xmlns:a16="http://schemas.microsoft.com/office/drawing/2014/main" id="{59F454D2-3DE2-9C47-B063-C3A063A2BDD6}"/>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2" name="Rectangle 151">
          <a:extLst>
            <a:ext uri="{FF2B5EF4-FFF2-40B4-BE49-F238E27FC236}">
              <a16:creationId xmlns:a16="http://schemas.microsoft.com/office/drawing/2014/main" id="{352C0D26-1086-C043-AF3D-A588E15F3E15}"/>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3" name="Rectangle 152">
          <a:extLst>
            <a:ext uri="{FF2B5EF4-FFF2-40B4-BE49-F238E27FC236}">
              <a16:creationId xmlns:a16="http://schemas.microsoft.com/office/drawing/2014/main" id="{486E908F-1F80-D548-A3BB-C7359F645E4E}"/>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4" name="Rectangle 153">
          <a:extLst>
            <a:ext uri="{FF2B5EF4-FFF2-40B4-BE49-F238E27FC236}">
              <a16:creationId xmlns:a16="http://schemas.microsoft.com/office/drawing/2014/main" id="{80067356-4AD3-A44B-95EC-DA2A2A965404}"/>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294</xdr:row>
      <xdr:rowOff>0</xdr:rowOff>
    </xdr:from>
    <xdr:to>
      <xdr:col>25</xdr:col>
      <xdr:colOff>0</xdr:colOff>
      <xdr:row>294</xdr:row>
      <xdr:rowOff>0</xdr:rowOff>
    </xdr:to>
    <xdr:sp macro="" textlink="">
      <xdr:nvSpPr>
        <xdr:cNvPr id="155" name="Rectangle 154">
          <a:extLst>
            <a:ext uri="{FF2B5EF4-FFF2-40B4-BE49-F238E27FC236}">
              <a16:creationId xmlns:a16="http://schemas.microsoft.com/office/drawing/2014/main" id="{EA5C96D6-930F-2447-993E-A85C82981FD4}"/>
            </a:ext>
          </a:extLst>
        </xdr:cNvPr>
        <xdr:cNvSpPr>
          <a:spLocks noChangeArrowheads="1"/>
        </xdr:cNvSpPr>
      </xdr:nvSpPr>
      <xdr:spPr bwMode="auto">
        <a:xfrm>
          <a:off x="17145000" y="59740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56" name="Rectangle 155">
          <a:extLst>
            <a:ext uri="{FF2B5EF4-FFF2-40B4-BE49-F238E27FC236}">
              <a16:creationId xmlns:a16="http://schemas.microsoft.com/office/drawing/2014/main" id="{3792ACD3-DEBF-7445-8867-15148933A46F}"/>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57" name="Rectangle 156">
          <a:extLst>
            <a:ext uri="{FF2B5EF4-FFF2-40B4-BE49-F238E27FC236}">
              <a16:creationId xmlns:a16="http://schemas.microsoft.com/office/drawing/2014/main" id="{86B881E0-1417-C34E-A4AA-469E577F72C9}"/>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58" name="Rectangle 157">
          <a:extLst>
            <a:ext uri="{FF2B5EF4-FFF2-40B4-BE49-F238E27FC236}">
              <a16:creationId xmlns:a16="http://schemas.microsoft.com/office/drawing/2014/main" id="{88EE6519-CB06-6C42-910B-723CC65B38D7}"/>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59" name="Rectangle 158">
          <a:extLst>
            <a:ext uri="{FF2B5EF4-FFF2-40B4-BE49-F238E27FC236}">
              <a16:creationId xmlns:a16="http://schemas.microsoft.com/office/drawing/2014/main" id="{4269557A-9162-6F48-8DC3-6E018E683A81}"/>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0" name="Rectangle 159">
          <a:extLst>
            <a:ext uri="{FF2B5EF4-FFF2-40B4-BE49-F238E27FC236}">
              <a16:creationId xmlns:a16="http://schemas.microsoft.com/office/drawing/2014/main" id="{A47B764A-DF6B-F642-9B76-B046272658A0}"/>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1" name="Rectangle 160">
          <a:extLst>
            <a:ext uri="{FF2B5EF4-FFF2-40B4-BE49-F238E27FC236}">
              <a16:creationId xmlns:a16="http://schemas.microsoft.com/office/drawing/2014/main" id="{EFAFF637-F524-C044-A89C-00AE13C403AD}"/>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2" name="Rectangle 161">
          <a:extLst>
            <a:ext uri="{FF2B5EF4-FFF2-40B4-BE49-F238E27FC236}">
              <a16:creationId xmlns:a16="http://schemas.microsoft.com/office/drawing/2014/main" id="{CFCB0AE3-FB53-4240-92F3-236D8B76DEC3}"/>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3" name="Rectangle 162">
          <a:extLst>
            <a:ext uri="{FF2B5EF4-FFF2-40B4-BE49-F238E27FC236}">
              <a16:creationId xmlns:a16="http://schemas.microsoft.com/office/drawing/2014/main" id="{7A10D4BB-8F43-F84B-8774-4E9CD423DBB1}"/>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4" name="Rectangle 163">
          <a:extLst>
            <a:ext uri="{FF2B5EF4-FFF2-40B4-BE49-F238E27FC236}">
              <a16:creationId xmlns:a16="http://schemas.microsoft.com/office/drawing/2014/main" id="{4998AC01-4210-CB49-BE4E-EFC48E155748}"/>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5" name="Rectangle 164">
          <a:extLst>
            <a:ext uri="{FF2B5EF4-FFF2-40B4-BE49-F238E27FC236}">
              <a16:creationId xmlns:a16="http://schemas.microsoft.com/office/drawing/2014/main" id="{E6733A6A-582D-0540-A2C5-15B2875567BB}"/>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6" name="Rectangle 165">
          <a:extLst>
            <a:ext uri="{FF2B5EF4-FFF2-40B4-BE49-F238E27FC236}">
              <a16:creationId xmlns:a16="http://schemas.microsoft.com/office/drawing/2014/main" id="{D3FB35F2-B9D0-4141-AB34-3FEAAFCD6504}"/>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7" name="Rectangle 166">
          <a:extLst>
            <a:ext uri="{FF2B5EF4-FFF2-40B4-BE49-F238E27FC236}">
              <a16:creationId xmlns:a16="http://schemas.microsoft.com/office/drawing/2014/main" id="{30756A2F-9690-0B4F-A934-0F71B3DB6C48}"/>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8" name="Rectangle 167">
          <a:extLst>
            <a:ext uri="{FF2B5EF4-FFF2-40B4-BE49-F238E27FC236}">
              <a16:creationId xmlns:a16="http://schemas.microsoft.com/office/drawing/2014/main" id="{6CFD37B5-8F45-2948-97B2-4F3E87C6CB9F}"/>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69" name="Rectangle 168">
          <a:extLst>
            <a:ext uri="{FF2B5EF4-FFF2-40B4-BE49-F238E27FC236}">
              <a16:creationId xmlns:a16="http://schemas.microsoft.com/office/drawing/2014/main" id="{422053AF-D96C-4249-95BA-85A7DFD9890B}"/>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0" name="Rectangle 169">
          <a:extLst>
            <a:ext uri="{FF2B5EF4-FFF2-40B4-BE49-F238E27FC236}">
              <a16:creationId xmlns:a16="http://schemas.microsoft.com/office/drawing/2014/main" id="{5FA9FE5B-162A-9E48-AFBD-9B2669A6DC44}"/>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1" name="Rectangle 170">
          <a:extLst>
            <a:ext uri="{FF2B5EF4-FFF2-40B4-BE49-F238E27FC236}">
              <a16:creationId xmlns:a16="http://schemas.microsoft.com/office/drawing/2014/main" id="{C0373E95-70E1-A249-98FA-C9CC97A0E674}"/>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2" name="Rectangle 171">
          <a:extLst>
            <a:ext uri="{FF2B5EF4-FFF2-40B4-BE49-F238E27FC236}">
              <a16:creationId xmlns:a16="http://schemas.microsoft.com/office/drawing/2014/main" id="{A9A4D387-D49E-1B46-A5F9-FBE0F0814B6D}"/>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3" name="Rectangle 172">
          <a:extLst>
            <a:ext uri="{FF2B5EF4-FFF2-40B4-BE49-F238E27FC236}">
              <a16:creationId xmlns:a16="http://schemas.microsoft.com/office/drawing/2014/main" id="{4D1EF71F-A9CC-A240-86DE-1CD9E7E16ACA}"/>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4" name="Rectangle 173">
          <a:extLst>
            <a:ext uri="{FF2B5EF4-FFF2-40B4-BE49-F238E27FC236}">
              <a16:creationId xmlns:a16="http://schemas.microsoft.com/office/drawing/2014/main" id="{AFF0D40E-C29B-7248-8096-C6CFF807752A}"/>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5" name="Rectangle 174">
          <a:extLst>
            <a:ext uri="{FF2B5EF4-FFF2-40B4-BE49-F238E27FC236}">
              <a16:creationId xmlns:a16="http://schemas.microsoft.com/office/drawing/2014/main" id="{57ACD537-75E9-5544-B33A-33714A9A709F}"/>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6" name="Rectangle 175">
          <a:extLst>
            <a:ext uri="{FF2B5EF4-FFF2-40B4-BE49-F238E27FC236}">
              <a16:creationId xmlns:a16="http://schemas.microsoft.com/office/drawing/2014/main" id="{732D1CAE-2478-434B-A8D7-0AC22BC49540}"/>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327</xdr:row>
      <xdr:rowOff>0</xdr:rowOff>
    </xdr:from>
    <xdr:to>
      <xdr:col>25</xdr:col>
      <xdr:colOff>0</xdr:colOff>
      <xdr:row>327</xdr:row>
      <xdr:rowOff>0</xdr:rowOff>
    </xdr:to>
    <xdr:sp macro="" textlink="">
      <xdr:nvSpPr>
        <xdr:cNvPr id="177" name="Rectangle 176">
          <a:extLst>
            <a:ext uri="{FF2B5EF4-FFF2-40B4-BE49-F238E27FC236}">
              <a16:creationId xmlns:a16="http://schemas.microsoft.com/office/drawing/2014/main" id="{2C374D4C-7C09-AA48-96A3-DD4CEDB31240}"/>
            </a:ext>
          </a:extLst>
        </xdr:cNvPr>
        <xdr:cNvSpPr>
          <a:spLocks noChangeArrowheads="1"/>
        </xdr:cNvSpPr>
      </xdr:nvSpPr>
      <xdr:spPr bwMode="auto">
        <a:xfrm>
          <a:off x="17145000" y="66446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78" name="Rectangle 177">
          <a:extLst>
            <a:ext uri="{FF2B5EF4-FFF2-40B4-BE49-F238E27FC236}">
              <a16:creationId xmlns:a16="http://schemas.microsoft.com/office/drawing/2014/main" id="{91728BEF-172D-B047-9DFE-10B80C67634C}"/>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79" name="Rectangle 178">
          <a:extLst>
            <a:ext uri="{FF2B5EF4-FFF2-40B4-BE49-F238E27FC236}">
              <a16:creationId xmlns:a16="http://schemas.microsoft.com/office/drawing/2014/main" id="{E50193EA-2C86-FE4C-8123-E6E43E74071D}"/>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0" name="Rectangle 179">
          <a:extLst>
            <a:ext uri="{FF2B5EF4-FFF2-40B4-BE49-F238E27FC236}">
              <a16:creationId xmlns:a16="http://schemas.microsoft.com/office/drawing/2014/main" id="{56E62159-1C5B-584B-9DE9-96538244A0FB}"/>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1" name="Rectangle 180">
          <a:extLst>
            <a:ext uri="{FF2B5EF4-FFF2-40B4-BE49-F238E27FC236}">
              <a16:creationId xmlns:a16="http://schemas.microsoft.com/office/drawing/2014/main" id="{A4C789E7-E852-FA46-A1E7-0CAA2A112EBB}"/>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2" name="Rectangle 181">
          <a:extLst>
            <a:ext uri="{FF2B5EF4-FFF2-40B4-BE49-F238E27FC236}">
              <a16:creationId xmlns:a16="http://schemas.microsoft.com/office/drawing/2014/main" id="{83991AD6-948C-104C-9D8A-4E4D1445A5BE}"/>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3" name="Rectangle 182">
          <a:extLst>
            <a:ext uri="{FF2B5EF4-FFF2-40B4-BE49-F238E27FC236}">
              <a16:creationId xmlns:a16="http://schemas.microsoft.com/office/drawing/2014/main" id="{0140592D-31AF-384A-A81E-8D14CA3FAF6F}"/>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4" name="Rectangle 183">
          <a:extLst>
            <a:ext uri="{FF2B5EF4-FFF2-40B4-BE49-F238E27FC236}">
              <a16:creationId xmlns:a16="http://schemas.microsoft.com/office/drawing/2014/main" id="{031615FA-75B0-8A45-8520-8E410A5A459C}"/>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5" name="Rectangle 184">
          <a:extLst>
            <a:ext uri="{FF2B5EF4-FFF2-40B4-BE49-F238E27FC236}">
              <a16:creationId xmlns:a16="http://schemas.microsoft.com/office/drawing/2014/main" id="{2DBCEB53-8194-F64E-872C-D93976204A20}"/>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6" name="Rectangle 185">
          <a:extLst>
            <a:ext uri="{FF2B5EF4-FFF2-40B4-BE49-F238E27FC236}">
              <a16:creationId xmlns:a16="http://schemas.microsoft.com/office/drawing/2014/main" id="{6674A629-8ECA-AC4E-ACD8-2EFEAA71F987}"/>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7" name="Rectangle 186">
          <a:extLst>
            <a:ext uri="{FF2B5EF4-FFF2-40B4-BE49-F238E27FC236}">
              <a16:creationId xmlns:a16="http://schemas.microsoft.com/office/drawing/2014/main" id="{BCA0E461-86A2-3B44-BFD0-2170970404B3}"/>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8" name="Rectangle 187">
          <a:extLst>
            <a:ext uri="{FF2B5EF4-FFF2-40B4-BE49-F238E27FC236}">
              <a16:creationId xmlns:a16="http://schemas.microsoft.com/office/drawing/2014/main" id="{2614575B-8DF9-DC44-A980-8A793B9D6352}"/>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89" name="Rectangle 188">
          <a:extLst>
            <a:ext uri="{FF2B5EF4-FFF2-40B4-BE49-F238E27FC236}">
              <a16:creationId xmlns:a16="http://schemas.microsoft.com/office/drawing/2014/main" id="{338E6C80-752C-2247-B079-4FD089E261C6}"/>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0" name="Rectangle 189">
          <a:extLst>
            <a:ext uri="{FF2B5EF4-FFF2-40B4-BE49-F238E27FC236}">
              <a16:creationId xmlns:a16="http://schemas.microsoft.com/office/drawing/2014/main" id="{9976D118-1F9C-AF42-AAD1-DA32C9289E08}"/>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1" name="Rectangle 190">
          <a:extLst>
            <a:ext uri="{FF2B5EF4-FFF2-40B4-BE49-F238E27FC236}">
              <a16:creationId xmlns:a16="http://schemas.microsoft.com/office/drawing/2014/main" id="{1A36824A-8843-D143-8197-77B692C1D841}"/>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2" name="Rectangle 191">
          <a:extLst>
            <a:ext uri="{FF2B5EF4-FFF2-40B4-BE49-F238E27FC236}">
              <a16:creationId xmlns:a16="http://schemas.microsoft.com/office/drawing/2014/main" id="{3D862092-4C8B-024A-98F7-C4F2F06531D3}"/>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3" name="Rectangle 192">
          <a:extLst>
            <a:ext uri="{FF2B5EF4-FFF2-40B4-BE49-F238E27FC236}">
              <a16:creationId xmlns:a16="http://schemas.microsoft.com/office/drawing/2014/main" id="{4DA84C34-2951-BB47-AE47-A1835F26EC25}"/>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4" name="Rectangle 193">
          <a:extLst>
            <a:ext uri="{FF2B5EF4-FFF2-40B4-BE49-F238E27FC236}">
              <a16:creationId xmlns:a16="http://schemas.microsoft.com/office/drawing/2014/main" id="{54072DDB-F048-6A4D-ACF1-7A7C54BEB070}"/>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5" name="Rectangle 194">
          <a:extLst>
            <a:ext uri="{FF2B5EF4-FFF2-40B4-BE49-F238E27FC236}">
              <a16:creationId xmlns:a16="http://schemas.microsoft.com/office/drawing/2014/main" id="{C674C46F-B43E-B545-B035-D9219F1B6C3F}"/>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6" name="Rectangle 195">
          <a:extLst>
            <a:ext uri="{FF2B5EF4-FFF2-40B4-BE49-F238E27FC236}">
              <a16:creationId xmlns:a16="http://schemas.microsoft.com/office/drawing/2014/main" id="{EDC65E4D-51D0-E346-B084-D7FC1257B1CB}"/>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7" name="Rectangle 196">
          <a:extLst>
            <a:ext uri="{FF2B5EF4-FFF2-40B4-BE49-F238E27FC236}">
              <a16:creationId xmlns:a16="http://schemas.microsoft.com/office/drawing/2014/main" id="{B9DE8A52-2491-0445-8AB8-1D8C487E0AB1}"/>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8" name="Rectangle 197">
          <a:extLst>
            <a:ext uri="{FF2B5EF4-FFF2-40B4-BE49-F238E27FC236}">
              <a16:creationId xmlns:a16="http://schemas.microsoft.com/office/drawing/2014/main" id="{E2B75374-F065-8344-9D8F-42173C8CE401}"/>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360</xdr:row>
      <xdr:rowOff>0</xdr:rowOff>
    </xdr:from>
    <xdr:to>
      <xdr:col>25</xdr:col>
      <xdr:colOff>0</xdr:colOff>
      <xdr:row>360</xdr:row>
      <xdr:rowOff>0</xdr:rowOff>
    </xdr:to>
    <xdr:sp macro="" textlink="">
      <xdr:nvSpPr>
        <xdr:cNvPr id="199" name="Rectangle 198">
          <a:extLst>
            <a:ext uri="{FF2B5EF4-FFF2-40B4-BE49-F238E27FC236}">
              <a16:creationId xmlns:a16="http://schemas.microsoft.com/office/drawing/2014/main" id="{BF59078F-917C-0A44-9550-47752F50A7DC}"/>
            </a:ext>
          </a:extLst>
        </xdr:cNvPr>
        <xdr:cNvSpPr>
          <a:spLocks noChangeArrowheads="1"/>
        </xdr:cNvSpPr>
      </xdr:nvSpPr>
      <xdr:spPr bwMode="auto">
        <a:xfrm>
          <a:off x="17145000" y="731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0" name="Rectangle 199">
          <a:extLst>
            <a:ext uri="{FF2B5EF4-FFF2-40B4-BE49-F238E27FC236}">
              <a16:creationId xmlns:a16="http://schemas.microsoft.com/office/drawing/2014/main" id="{17B85FFF-FC8B-6C4C-A9B2-F91213AAE0C8}"/>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1" name="Rectangle 200">
          <a:extLst>
            <a:ext uri="{FF2B5EF4-FFF2-40B4-BE49-F238E27FC236}">
              <a16:creationId xmlns:a16="http://schemas.microsoft.com/office/drawing/2014/main" id="{722DAE2A-0275-8E4A-929A-04BEFA09C119}"/>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2" name="Rectangle 201">
          <a:extLst>
            <a:ext uri="{FF2B5EF4-FFF2-40B4-BE49-F238E27FC236}">
              <a16:creationId xmlns:a16="http://schemas.microsoft.com/office/drawing/2014/main" id="{106111A3-E032-6148-BAED-D5613BA3A506}"/>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3" name="Rectangle 202">
          <a:extLst>
            <a:ext uri="{FF2B5EF4-FFF2-40B4-BE49-F238E27FC236}">
              <a16:creationId xmlns:a16="http://schemas.microsoft.com/office/drawing/2014/main" id="{0AA9906B-BBD1-E740-96FF-AA5934EC29A9}"/>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4" name="Rectangle 203">
          <a:extLst>
            <a:ext uri="{FF2B5EF4-FFF2-40B4-BE49-F238E27FC236}">
              <a16:creationId xmlns:a16="http://schemas.microsoft.com/office/drawing/2014/main" id="{9063D0D2-A203-B24B-A69F-E3C3745FA373}"/>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5" name="Rectangle 204">
          <a:extLst>
            <a:ext uri="{FF2B5EF4-FFF2-40B4-BE49-F238E27FC236}">
              <a16:creationId xmlns:a16="http://schemas.microsoft.com/office/drawing/2014/main" id="{0C05DBAB-91E4-FE4F-8E5C-78A51F9FF2F2}"/>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6" name="Rectangle 205">
          <a:extLst>
            <a:ext uri="{FF2B5EF4-FFF2-40B4-BE49-F238E27FC236}">
              <a16:creationId xmlns:a16="http://schemas.microsoft.com/office/drawing/2014/main" id="{061DAA5A-0D08-4542-B388-88A3C838E000}"/>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7" name="Rectangle 206">
          <a:extLst>
            <a:ext uri="{FF2B5EF4-FFF2-40B4-BE49-F238E27FC236}">
              <a16:creationId xmlns:a16="http://schemas.microsoft.com/office/drawing/2014/main" id="{63385BA6-138A-5E43-B344-FE2064C1707D}"/>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8" name="Rectangle 207">
          <a:extLst>
            <a:ext uri="{FF2B5EF4-FFF2-40B4-BE49-F238E27FC236}">
              <a16:creationId xmlns:a16="http://schemas.microsoft.com/office/drawing/2014/main" id="{801EB7A6-C0CA-B84A-AAB2-A65FF649FFEA}"/>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09" name="Rectangle 208">
          <a:extLst>
            <a:ext uri="{FF2B5EF4-FFF2-40B4-BE49-F238E27FC236}">
              <a16:creationId xmlns:a16="http://schemas.microsoft.com/office/drawing/2014/main" id="{74B0B6D1-4EC4-1341-894D-2FAA6BE539D1}"/>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0" name="Rectangle 209">
          <a:extLst>
            <a:ext uri="{FF2B5EF4-FFF2-40B4-BE49-F238E27FC236}">
              <a16:creationId xmlns:a16="http://schemas.microsoft.com/office/drawing/2014/main" id="{90868376-69D6-1145-9751-ECB522E92800}"/>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1" name="Rectangle 210">
          <a:extLst>
            <a:ext uri="{FF2B5EF4-FFF2-40B4-BE49-F238E27FC236}">
              <a16:creationId xmlns:a16="http://schemas.microsoft.com/office/drawing/2014/main" id="{1805F0C9-8F2B-814D-92FE-D967355B22BA}"/>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2" name="Rectangle 211">
          <a:extLst>
            <a:ext uri="{FF2B5EF4-FFF2-40B4-BE49-F238E27FC236}">
              <a16:creationId xmlns:a16="http://schemas.microsoft.com/office/drawing/2014/main" id="{785C718D-07EF-3249-AE3E-1FE862CE07A1}"/>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3" name="Rectangle 212">
          <a:extLst>
            <a:ext uri="{FF2B5EF4-FFF2-40B4-BE49-F238E27FC236}">
              <a16:creationId xmlns:a16="http://schemas.microsoft.com/office/drawing/2014/main" id="{08049887-C715-A94D-8CED-21E24B0F7461}"/>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4" name="Rectangle 213">
          <a:extLst>
            <a:ext uri="{FF2B5EF4-FFF2-40B4-BE49-F238E27FC236}">
              <a16:creationId xmlns:a16="http://schemas.microsoft.com/office/drawing/2014/main" id="{CF6EA9E0-DB08-484B-A8B1-05CCB736E059}"/>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5" name="Rectangle 214">
          <a:extLst>
            <a:ext uri="{FF2B5EF4-FFF2-40B4-BE49-F238E27FC236}">
              <a16:creationId xmlns:a16="http://schemas.microsoft.com/office/drawing/2014/main" id="{CA5CEFCD-9FB9-1E46-992B-05AEAF6E92D3}"/>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6" name="Rectangle 215">
          <a:extLst>
            <a:ext uri="{FF2B5EF4-FFF2-40B4-BE49-F238E27FC236}">
              <a16:creationId xmlns:a16="http://schemas.microsoft.com/office/drawing/2014/main" id="{FBA8852B-3874-6D45-A7C8-74D55D890486}"/>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7" name="Rectangle 216">
          <a:extLst>
            <a:ext uri="{FF2B5EF4-FFF2-40B4-BE49-F238E27FC236}">
              <a16:creationId xmlns:a16="http://schemas.microsoft.com/office/drawing/2014/main" id="{CF4EAE52-BDF5-2B4B-BAE9-1035663D6583}"/>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8" name="Rectangle 217">
          <a:extLst>
            <a:ext uri="{FF2B5EF4-FFF2-40B4-BE49-F238E27FC236}">
              <a16:creationId xmlns:a16="http://schemas.microsoft.com/office/drawing/2014/main" id="{F7DCA49D-4444-9C48-8DC5-1DFC32459233}"/>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19" name="Rectangle 218">
          <a:extLst>
            <a:ext uri="{FF2B5EF4-FFF2-40B4-BE49-F238E27FC236}">
              <a16:creationId xmlns:a16="http://schemas.microsoft.com/office/drawing/2014/main" id="{F8E193D0-050A-4D41-868D-989C18B5C400}"/>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20" name="Rectangle 219">
          <a:extLst>
            <a:ext uri="{FF2B5EF4-FFF2-40B4-BE49-F238E27FC236}">
              <a16:creationId xmlns:a16="http://schemas.microsoft.com/office/drawing/2014/main" id="{D46A11E2-A9AF-764C-9D66-053B54ABDFB0}"/>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393</xdr:row>
      <xdr:rowOff>0</xdr:rowOff>
    </xdr:from>
    <xdr:to>
      <xdr:col>25</xdr:col>
      <xdr:colOff>0</xdr:colOff>
      <xdr:row>393</xdr:row>
      <xdr:rowOff>0</xdr:rowOff>
    </xdr:to>
    <xdr:sp macro="" textlink="">
      <xdr:nvSpPr>
        <xdr:cNvPr id="221" name="Rectangle 220">
          <a:extLst>
            <a:ext uri="{FF2B5EF4-FFF2-40B4-BE49-F238E27FC236}">
              <a16:creationId xmlns:a16="http://schemas.microsoft.com/office/drawing/2014/main" id="{7728C9BB-04F3-6749-9CE4-D8CB225E255F}"/>
            </a:ext>
          </a:extLst>
        </xdr:cNvPr>
        <xdr:cNvSpPr>
          <a:spLocks noChangeArrowheads="1"/>
        </xdr:cNvSpPr>
      </xdr:nvSpPr>
      <xdr:spPr bwMode="auto">
        <a:xfrm>
          <a:off x="17145000" y="79857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2" name="Rectangle 221">
          <a:extLst>
            <a:ext uri="{FF2B5EF4-FFF2-40B4-BE49-F238E27FC236}">
              <a16:creationId xmlns:a16="http://schemas.microsoft.com/office/drawing/2014/main" id="{6DB9DA0D-E068-114A-8F37-5DCA1E67EAE3}"/>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3" name="Rectangle 222">
          <a:extLst>
            <a:ext uri="{FF2B5EF4-FFF2-40B4-BE49-F238E27FC236}">
              <a16:creationId xmlns:a16="http://schemas.microsoft.com/office/drawing/2014/main" id="{E462AB8A-5165-F240-8F36-573E5E66639C}"/>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4" name="Rectangle 223">
          <a:extLst>
            <a:ext uri="{FF2B5EF4-FFF2-40B4-BE49-F238E27FC236}">
              <a16:creationId xmlns:a16="http://schemas.microsoft.com/office/drawing/2014/main" id="{261B112C-7525-A14E-A0DD-88E1FCF5F34D}"/>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5" name="Rectangle 224">
          <a:extLst>
            <a:ext uri="{FF2B5EF4-FFF2-40B4-BE49-F238E27FC236}">
              <a16:creationId xmlns:a16="http://schemas.microsoft.com/office/drawing/2014/main" id="{61140438-D2AB-4C4C-8A9F-66428612DD54}"/>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6" name="Rectangle 225">
          <a:extLst>
            <a:ext uri="{FF2B5EF4-FFF2-40B4-BE49-F238E27FC236}">
              <a16:creationId xmlns:a16="http://schemas.microsoft.com/office/drawing/2014/main" id="{68215990-7BF2-EF4F-A078-A19E91329420}"/>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7" name="Rectangle 226">
          <a:extLst>
            <a:ext uri="{FF2B5EF4-FFF2-40B4-BE49-F238E27FC236}">
              <a16:creationId xmlns:a16="http://schemas.microsoft.com/office/drawing/2014/main" id="{B71046C5-D589-8047-AD7C-419C84F01EFC}"/>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8" name="Rectangle 227">
          <a:extLst>
            <a:ext uri="{FF2B5EF4-FFF2-40B4-BE49-F238E27FC236}">
              <a16:creationId xmlns:a16="http://schemas.microsoft.com/office/drawing/2014/main" id="{20222D06-1CEF-9747-8982-86EF657BE74D}"/>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29" name="Rectangle 228">
          <a:extLst>
            <a:ext uri="{FF2B5EF4-FFF2-40B4-BE49-F238E27FC236}">
              <a16:creationId xmlns:a16="http://schemas.microsoft.com/office/drawing/2014/main" id="{98B39240-4A40-784F-84F5-552BED732037}"/>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0" name="Rectangle 229">
          <a:extLst>
            <a:ext uri="{FF2B5EF4-FFF2-40B4-BE49-F238E27FC236}">
              <a16:creationId xmlns:a16="http://schemas.microsoft.com/office/drawing/2014/main" id="{D642CB31-8259-6242-8A54-2D69B40CFC82}"/>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1" name="Rectangle 230">
          <a:extLst>
            <a:ext uri="{FF2B5EF4-FFF2-40B4-BE49-F238E27FC236}">
              <a16:creationId xmlns:a16="http://schemas.microsoft.com/office/drawing/2014/main" id="{F0542059-A132-3C4B-BDE4-A014CA09AA03}"/>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2" name="Rectangle 231">
          <a:extLst>
            <a:ext uri="{FF2B5EF4-FFF2-40B4-BE49-F238E27FC236}">
              <a16:creationId xmlns:a16="http://schemas.microsoft.com/office/drawing/2014/main" id="{673D54BD-2828-894C-9A0F-E01B6078D06B}"/>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3" name="Rectangle 232">
          <a:extLst>
            <a:ext uri="{FF2B5EF4-FFF2-40B4-BE49-F238E27FC236}">
              <a16:creationId xmlns:a16="http://schemas.microsoft.com/office/drawing/2014/main" id="{698EC548-D242-E24D-8BAD-04FACE1066AE}"/>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4" name="Rectangle 233">
          <a:extLst>
            <a:ext uri="{FF2B5EF4-FFF2-40B4-BE49-F238E27FC236}">
              <a16:creationId xmlns:a16="http://schemas.microsoft.com/office/drawing/2014/main" id="{744DC7EC-65A9-CD4D-8FF0-1D564D308BEF}"/>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5" name="Rectangle 234">
          <a:extLst>
            <a:ext uri="{FF2B5EF4-FFF2-40B4-BE49-F238E27FC236}">
              <a16:creationId xmlns:a16="http://schemas.microsoft.com/office/drawing/2014/main" id="{2FE18DAC-797D-D142-8C98-07844E06E4E7}"/>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6" name="Rectangle 235">
          <a:extLst>
            <a:ext uri="{FF2B5EF4-FFF2-40B4-BE49-F238E27FC236}">
              <a16:creationId xmlns:a16="http://schemas.microsoft.com/office/drawing/2014/main" id="{CA7FE038-9469-D64E-8B1B-DC6ECF5FFAB7}"/>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7" name="Rectangle 236">
          <a:extLst>
            <a:ext uri="{FF2B5EF4-FFF2-40B4-BE49-F238E27FC236}">
              <a16:creationId xmlns:a16="http://schemas.microsoft.com/office/drawing/2014/main" id="{D873021B-FAD4-9746-BBBC-577D61EF0DC3}"/>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8" name="Rectangle 237">
          <a:extLst>
            <a:ext uri="{FF2B5EF4-FFF2-40B4-BE49-F238E27FC236}">
              <a16:creationId xmlns:a16="http://schemas.microsoft.com/office/drawing/2014/main" id="{3B7D6AD7-E91C-E346-82D9-C850B542D912}"/>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39" name="Rectangle 238">
          <a:extLst>
            <a:ext uri="{FF2B5EF4-FFF2-40B4-BE49-F238E27FC236}">
              <a16:creationId xmlns:a16="http://schemas.microsoft.com/office/drawing/2014/main" id="{BE625E01-0360-5F44-B3E4-18B64AC52A30}"/>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40" name="Rectangle 239">
          <a:extLst>
            <a:ext uri="{FF2B5EF4-FFF2-40B4-BE49-F238E27FC236}">
              <a16:creationId xmlns:a16="http://schemas.microsoft.com/office/drawing/2014/main" id="{004A00A2-240F-5C46-8157-2A46035F4099}"/>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41" name="Rectangle 240">
          <a:extLst>
            <a:ext uri="{FF2B5EF4-FFF2-40B4-BE49-F238E27FC236}">
              <a16:creationId xmlns:a16="http://schemas.microsoft.com/office/drawing/2014/main" id="{52341C89-0072-8C4E-ADF6-DF05A0372487}"/>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42" name="Rectangle 241">
          <a:extLst>
            <a:ext uri="{FF2B5EF4-FFF2-40B4-BE49-F238E27FC236}">
              <a16:creationId xmlns:a16="http://schemas.microsoft.com/office/drawing/2014/main" id="{81E7E02A-169F-BE40-B1C9-C419462B755A}"/>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426</xdr:row>
      <xdr:rowOff>0</xdr:rowOff>
    </xdr:from>
    <xdr:to>
      <xdr:col>25</xdr:col>
      <xdr:colOff>0</xdr:colOff>
      <xdr:row>426</xdr:row>
      <xdr:rowOff>0</xdr:rowOff>
    </xdr:to>
    <xdr:sp macro="" textlink="">
      <xdr:nvSpPr>
        <xdr:cNvPr id="243" name="Rectangle 242">
          <a:extLst>
            <a:ext uri="{FF2B5EF4-FFF2-40B4-BE49-F238E27FC236}">
              <a16:creationId xmlns:a16="http://schemas.microsoft.com/office/drawing/2014/main" id="{22E3B546-9835-824D-91C9-F8220794934B}"/>
            </a:ext>
          </a:extLst>
        </xdr:cNvPr>
        <xdr:cNvSpPr>
          <a:spLocks noChangeArrowheads="1"/>
        </xdr:cNvSpPr>
      </xdr:nvSpPr>
      <xdr:spPr bwMode="auto">
        <a:xfrm>
          <a:off x="17145000" y="86563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4" name="Rectangle 243">
          <a:extLst>
            <a:ext uri="{FF2B5EF4-FFF2-40B4-BE49-F238E27FC236}">
              <a16:creationId xmlns:a16="http://schemas.microsoft.com/office/drawing/2014/main" id="{C422E1F6-AFF8-CB4B-ADE9-4FF37C105BF5}"/>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5" name="Rectangle 244">
          <a:extLst>
            <a:ext uri="{FF2B5EF4-FFF2-40B4-BE49-F238E27FC236}">
              <a16:creationId xmlns:a16="http://schemas.microsoft.com/office/drawing/2014/main" id="{39DD441F-D8B2-844A-A28F-C7945BC86871}"/>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6" name="Rectangle 245">
          <a:extLst>
            <a:ext uri="{FF2B5EF4-FFF2-40B4-BE49-F238E27FC236}">
              <a16:creationId xmlns:a16="http://schemas.microsoft.com/office/drawing/2014/main" id="{E5E4456B-FAC0-8645-94DE-28A1A553BA99}"/>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7" name="Rectangle 246">
          <a:extLst>
            <a:ext uri="{FF2B5EF4-FFF2-40B4-BE49-F238E27FC236}">
              <a16:creationId xmlns:a16="http://schemas.microsoft.com/office/drawing/2014/main" id="{2397884E-AA83-BC4C-8605-709FBC906A5D}"/>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8" name="Rectangle 247">
          <a:extLst>
            <a:ext uri="{FF2B5EF4-FFF2-40B4-BE49-F238E27FC236}">
              <a16:creationId xmlns:a16="http://schemas.microsoft.com/office/drawing/2014/main" id="{A003B7BA-BA3B-114D-AEC4-59EF9E6D6377}"/>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49" name="Rectangle 248">
          <a:extLst>
            <a:ext uri="{FF2B5EF4-FFF2-40B4-BE49-F238E27FC236}">
              <a16:creationId xmlns:a16="http://schemas.microsoft.com/office/drawing/2014/main" id="{0B62B61D-12BF-7E47-956E-1A7D57A55A08}"/>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0" name="Rectangle 249">
          <a:extLst>
            <a:ext uri="{FF2B5EF4-FFF2-40B4-BE49-F238E27FC236}">
              <a16:creationId xmlns:a16="http://schemas.microsoft.com/office/drawing/2014/main" id="{2C42CBDE-C33B-4F43-8570-FC8A38901895}"/>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1" name="Rectangle 250">
          <a:extLst>
            <a:ext uri="{FF2B5EF4-FFF2-40B4-BE49-F238E27FC236}">
              <a16:creationId xmlns:a16="http://schemas.microsoft.com/office/drawing/2014/main" id="{3CD6AB76-5526-9C44-8BD0-F6225896CD38}"/>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2" name="Rectangle 251">
          <a:extLst>
            <a:ext uri="{FF2B5EF4-FFF2-40B4-BE49-F238E27FC236}">
              <a16:creationId xmlns:a16="http://schemas.microsoft.com/office/drawing/2014/main" id="{EDCF1DB6-D898-D34F-A851-6555FD988DB7}"/>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3" name="Rectangle 252">
          <a:extLst>
            <a:ext uri="{FF2B5EF4-FFF2-40B4-BE49-F238E27FC236}">
              <a16:creationId xmlns:a16="http://schemas.microsoft.com/office/drawing/2014/main" id="{0ED820D0-B8F4-2848-902B-657F01CD8C6F}"/>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4" name="Rectangle 253">
          <a:extLst>
            <a:ext uri="{FF2B5EF4-FFF2-40B4-BE49-F238E27FC236}">
              <a16:creationId xmlns:a16="http://schemas.microsoft.com/office/drawing/2014/main" id="{00D67819-CA49-024E-A02D-F46E39540A25}"/>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5" name="Rectangle 254">
          <a:extLst>
            <a:ext uri="{FF2B5EF4-FFF2-40B4-BE49-F238E27FC236}">
              <a16:creationId xmlns:a16="http://schemas.microsoft.com/office/drawing/2014/main" id="{83AA5442-00E3-EA47-823B-F5495DAD9141}"/>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6" name="Rectangle 255">
          <a:extLst>
            <a:ext uri="{FF2B5EF4-FFF2-40B4-BE49-F238E27FC236}">
              <a16:creationId xmlns:a16="http://schemas.microsoft.com/office/drawing/2014/main" id="{7C2869F0-F814-7D47-9757-F82AD13A4CBE}"/>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7" name="Rectangle 256">
          <a:extLst>
            <a:ext uri="{FF2B5EF4-FFF2-40B4-BE49-F238E27FC236}">
              <a16:creationId xmlns:a16="http://schemas.microsoft.com/office/drawing/2014/main" id="{0077F3F0-CB95-C14F-B98F-1ADF30E8407D}"/>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8" name="Rectangle 257">
          <a:extLst>
            <a:ext uri="{FF2B5EF4-FFF2-40B4-BE49-F238E27FC236}">
              <a16:creationId xmlns:a16="http://schemas.microsoft.com/office/drawing/2014/main" id="{511C555F-5763-904A-9BBD-DF1E1B30D875}"/>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59" name="Rectangle 258">
          <a:extLst>
            <a:ext uri="{FF2B5EF4-FFF2-40B4-BE49-F238E27FC236}">
              <a16:creationId xmlns:a16="http://schemas.microsoft.com/office/drawing/2014/main" id="{75ED5613-1717-0C43-9A4D-21B7AE28C2FA}"/>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0" name="Rectangle 259">
          <a:extLst>
            <a:ext uri="{FF2B5EF4-FFF2-40B4-BE49-F238E27FC236}">
              <a16:creationId xmlns:a16="http://schemas.microsoft.com/office/drawing/2014/main" id="{B9859858-6BBF-B543-90B2-549CF3D0641B}"/>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1" name="Rectangle 260">
          <a:extLst>
            <a:ext uri="{FF2B5EF4-FFF2-40B4-BE49-F238E27FC236}">
              <a16:creationId xmlns:a16="http://schemas.microsoft.com/office/drawing/2014/main" id="{E0895CE4-D461-8642-8F0B-AFD5A0278F5A}"/>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2" name="Rectangle 261">
          <a:extLst>
            <a:ext uri="{FF2B5EF4-FFF2-40B4-BE49-F238E27FC236}">
              <a16:creationId xmlns:a16="http://schemas.microsoft.com/office/drawing/2014/main" id="{EFCEE4E0-F960-A54C-B84A-663F5944EA2F}"/>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3" name="Rectangle 262">
          <a:extLst>
            <a:ext uri="{FF2B5EF4-FFF2-40B4-BE49-F238E27FC236}">
              <a16:creationId xmlns:a16="http://schemas.microsoft.com/office/drawing/2014/main" id="{332A4F4C-353B-0B49-8BF8-9C7B90D2B669}"/>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4" name="Rectangle 263">
          <a:extLst>
            <a:ext uri="{FF2B5EF4-FFF2-40B4-BE49-F238E27FC236}">
              <a16:creationId xmlns:a16="http://schemas.microsoft.com/office/drawing/2014/main" id="{42D9736F-924F-2E48-B07A-D0EF159F9D35}"/>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459</xdr:row>
      <xdr:rowOff>0</xdr:rowOff>
    </xdr:from>
    <xdr:to>
      <xdr:col>25</xdr:col>
      <xdr:colOff>0</xdr:colOff>
      <xdr:row>459</xdr:row>
      <xdr:rowOff>0</xdr:rowOff>
    </xdr:to>
    <xdr:sp macro="" textlink="">
      <xdr:nvSpPr>
        <xdr:cNvPr id="265" name="Rectangle 264">
          <a:extLst>
            <a:ext uri="{FF2B5EF4-FFF2-40B4-BE49-F238E27FC236}">
              <a16:creationId xmlns:a16="http://schemas.microsoft.com/office/drawing/2014/main" id="{D66472EE-5EBB-1F4F-A872-781188F4E517}"/>
            </a:ext>
          </a:extLst>
        </xdr:cNvPr>
        <xdr:cNvSpPr>
          <a:spLocks noChangeArrowheads="1"/>
        </xdr:cNvSpPr>
      </xdr:nvSpPr>
      <xdr:spPr bwMode="auto">
        <a:xfrm>
          <a:off x="17145000" y="93268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66" name="Rectangle 265">
          <a:extLst>
            <a:ext uri="{FF2B5EF4-FFF2-40B4-BE49-F238E27FC236}">
              <a16:creationId xmlns:a16="http://schemas.microsoft.com/office/drawing/2014/main" id="{57F874FD-82CE-6E41-BD66-B3CC359D551D}"/>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67" name="Rectangle 266">
          <a:extLst>
            <a:ext uri="{FF2B5EF4-FFF2-40B4-BE49-F238E27FC236}">
              <a16:creationId xmlns:a16="http://schemas.microsoft.com/office/drawing/2014/main" id="{1125ACE4-1E13-E04A-A4AA-A5B27E338581}"/>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68" name="Rectangle 267">
          <a:extLst>
            <a:ext uri="{FF2B5EF4-FFF2-40B4-BE49-F238E27FC236}">
              <a16:creationId xmlns:a16="http://schemas.microsoft.com/office/drawing/2014/main" id="{F8C3AC87-10EE-2B49-B2A2-42713260F668}"/>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69" name="Rectangle 268">
          <a:extLst>
            <a:ext uri="{FF2B5EF4-FFF2-40B4-BE49-F238E27FC236}">
              <a16:creationId xmlns:a16="http://schemas.microsoft.com/office/drawing/2014/main" id="{2FCB2FBF-23A7-7E4F-ACE9-A7819E8D9266}"/>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0" name="Rectangle 269">
          <a:extLst>
            <a:ext uri="{FF2B5EF4-FFF2-40B4-BE49-F238E27FC236}">
              <a16:creationId xmlns:a16="http://schemas.microsoft.com/office/drawing/2014/main" id="{EA4DE575-208C-4049-983D-CC47B7083C49}"/>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1" name="Rectangle 270">
          <a:extLst>
            <a:ext uri="{FF2B5EF4-FFF2-40B4-BE49-F238E27FC236}">
              <a16:creationId xmlns:a16="http://schemas.microsoft.com/office/drawing/2014/main" id="{03AE9C27-6383-554B-8CD0-C9A8F60F2172}"/>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2" name="Rectangle 271">
          <a:extLst>
            <a:ext uri="{FF2B5EF4-FFF2-40B4-BE49-F238E27FC236}">
              <a16:creationId xmlns:a16="http://schemas.microsoft.com/office/drawing/2014/main" id="{5F32731D-AB69-D240-A352-AFA532C40EDD}"/>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3" name="Rectangle 272">
          <a:extLst>
            <a:ext uri="{FF2B5EF4-FFF2-40B4-BE49-F238E27FC236}">
              <a16:creationId xmlns:a16="http://schemas.microsoft.com/office/drawing/2014/main" id="{A4D5FAAB-CC8D-BD45-87C9-1B368431E3BB}"/>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4" name="Rectangle 273">
          <a:extLst>
            <a:ext uri="{FF2B5EF4-FFF2-40B4-BE49-F238E27FC236}">
              <a16:creationId xmlns:a16="http://schemas.microsoft.com/office/drawing/2014/main" id="{C59F5279-ADFF-0D46-8D0A-DB25C0847106}"/>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5" name="Rectangle 274">
          <a:extLst>
            <a:ext uri="{FF2B5EF4-FFF2-40B4-BE49-F238E27FC236}">
              <a16:creationId xmlns:a16="http://schemas.microsoft.com/office/drawing/2014/main" id="{F4820A3D-05EE-CB4F-A4BA-609586F5F9BB}"/>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6" name="Rectangle 275">
          <a:extLst>
            <a:ext uri="{FF2B5EF4-FFF2-40B4-BE49-F238E27FC236}">
              <a16:creationId xmlns:a16="http://schemas.microsoft.com/office/drawing/2014/main" id="{0DFC4630-115E-4C42-A8CF-67A687C039B7}"/>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7" name="Rectangle 276">
          <a:extLst>
            <a:ext uri="{FF2B5EF4-FFF2-40B4-BE49-F238E27FC236}">
              <a16:creationId xmlns:a16="http://schemas.microsoft.com/office/drawing/2014/main" id="{DDA37B6F-3A24-3041-8931-0672E732CF90}"/>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8" name="Rectangle 277">
          <a:extLst>
            <a:ext uri="{FF2B5EF4-FFF2-40B4-BE49-F238E27FC236}">
              <a16:creationId xmlns:a16="http://schemas.microsoft.com/office/drawing/2014/main" id="{651F31D5-E5E1-CE48-BFC7-B57AAE462298}"/>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79" name="Rectangle 278">
          <a:extLst>
            <a:ext uri="{FF2B5EF4-FFF2-40B4-BE49-F238E27FC236}">
              <a16:creationId xmlns:a16="http://schemas.microsoft.com/office/drawing/2014/main" id="{E4BD384B-0CC3-9741-AF7B-3E6B5FBF8953}"/>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0" name="Rectangle 279">
          <a:extLst>
            <a:ext uri="{FF2B5EF4-FFF2-40B4-BE49-F238E27FC236}">
              <a16:creationId xmlns:a16="http://schemas.microsoft.com/office/drawing/2014/main" id="{56DC4BAC-6147-0547-8D63-E622CA7C2E46}"/>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1" name="Rectangle 280">
          <a:extLst>
            <a:ext uri="{FF2B5EF4-FFF2-40B4-BE49-F238E27FC236}">
              <a16:creationId xmlns:a16="http://schemas.microsoft.com/office/drawing/2014/main" id="{B739DB83-C39D-AA4F-AFDA-2F22DAC10F38}"/>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2" name="Rectangle 281">
          <a:extLst>
            <a:ext uri="{FF2B5EF4-FFF2-40B4-BE49-F238E27FC236}">
              <a16:creationId xmlns:a16="http://schemas.microsoft.com/office/drawing/2014/main" id="{9A66C15B-18B8-F84D-9779-0EFFFAD0654A}"/>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3" name="Rectangle 282">
          <a:extLst>
            <a:ext uri="{FF2B5EF4-FFF2-40B4-BE49-F238E27FC236}">
              <a16:creationId xmlns:a16="http://schemas.microsoft.com/office/drawing/2014/main" id="{9CAAFEB8-2298-EF47-A5A3-48D3C206268C}"/>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4" name="Rectangle 283">
          <a:extLst>
            <a:ext uri="{FF2B5EF4-FFF2-40B4-BE49-F238E27FC236}">
              <a16:creationId xmlns:a16="http://schemas.microsoft.com/office/drawing/2014/main" id="{106FF68B-1BBB-9E4D-A976-48D719BF62D6}"/>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5" name="Rectangle 284">
          <a:extLst>
            <a:ext uri="{FF2B5EF4-FFF2-40B4-BE49-F238E27FC236}">
              <a16:creationId xmlns:a16="http://schemas.microsoft.com/office/drawing/2014/main" id="{15E6FCE2-F70D-AC44-B81C-2C1511D36151}"/>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6" name="Rectangle 285">
          <a:extLst>
            <a:ext uri="{FF2B5EF4-FFF2-40B4-BE49-F238E27FC236}">
              <a16:creationId xmlns:a16="http://schemas.microsoft.com/office/drawing/2014/main" id="{9F65B20C-0D66-1541-85B4-BE94E0253019}"/>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558</xdr:row>
      <xdr:rowOff>0</xdr:rowOff>
    </xdr:from>
    <xdr:to>
      <xdr:col>25</xdr:col>
      <xdr:colOff>0</xdr:colOff>
      <xdr:row>558</xdr:row>
      <xdr:rowOff>0</xdr:rowOff>
    </xdr:to>
    <xdr:sp macro="" textlink="">
      <xdr:nvSpPr>
        <xdr:cNvPr id="287" name="Rectangle 286">
          <a:extLst>
            <a:ext uri="{FF2B5EF4-FFF2-40B4-BE49-F238E27FC236}">
              <a16:creationId xmlns:a16="http://schemas.microsoft.com/office/drawing/2014/main" id="{FAC70D69-88C6-B745-B8EF-0759027D488B}"/>
            </a:ext>
          </a:extLst>
        </xdr:cNvPr>
        <xdr:cNvSpPr>
          <a:spLocks noChangeArrowheads="1"/>
        </xdr:cNvSpPr>
      </xdr:nvSpPr>
      <xdr:spPr bwMode="auto">
        <a:xfrm>
          <a:off x="17145000" y="113385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88" name="Rectangle 287">
          <a:extLst>
            <a:ext uri="{FF2B5EF4-FFF2-40B4-BE49-F238E27FC236}">
              <a16:creationId xmlns:a16="http://schemas.microsoft.com/office/drawing/2014/main" id="{7842D5D1-960B-0545-BA22-F157108F6A7E}"/>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89" name="Rectangle 288">
          <a:extLst>
            <a:ext uri="{FF2B5EF4-FFF2-40B4-BE49-F238E27FC236}">
              <a16:creationId xmlns:a16="http://schemas.microsoft.com/office/drawing/2014/main" id="{3DD88084-5D6A-D949-91B0-5107AC94A853}"/>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0" name="Rectangle 289">
          <a:extLst>
            <a:ext uri="{FF2B5EF4-FFF2-40B4-BE49-F238E27FC236}">
              <a16:creationId xmlns:a16="http://schemas.microsoft.com/office/drawing/2014/main" id="{C5533D6E-5E51-094C-B889-366D770AA659}"/>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1" name="Rectangle 290">
          <a:extLst>
            <a:ext uri="{FF2B5EF4-FFF2-40B4-BE49-F238E27FC236}">
              <a16:creationId xmlns:a16="http://schemas.microsoft.com/office/drawing/2014/main" id="{F2C25888-8570-524A-BB68-DB0F2261B43E}"/>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2" name="Rectangle 291">
          <a:extLst>
            <a:ext uri="{FF2B5EF4-FFF2-40B4-BE49-F238E27FC236}">
              <a16:creationId xmlns:a16="http://schemas.microsoft.com/office/drawing/2014/main" id="{AB4F8579-C527-644E-979A-60B25132D790}"/>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3" name="Rectangle 292">
          <a:extLst>
            <a:ext uri="{FF2B5EF4-FFF2-40B4-BE49-F238E27FC236}">
              <a16:creationId xmlns:a16="http://schemas.microsoft.com/office/drawing/2014/main" id="{D3196F86-95F8-1B4C-B3F8-DE66ACF0BA72}"/>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4" name="Rectangle 293">
          <a:extLst>
            <a:ext uri="{FF2B5EF4-FFF2-40B4-BE49-F238E27FC236}">
              <a16:creationId xmlns:a16="http://schemas.microsoft.com/office/drawing/2014/main" id="{788B6E47-B8AC-E046-BE00-D2FAC142CBAB}"/>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5" name="Rectangle 294">
          <a:extLst>
            <a:ext uri="{FF2B5EF4-FFF2-40B4-BE49-F238E27FC236}">
              <a16:creationId xmlns:a16="http://schemas.microsoft.com/office/drawing/2014/main" id="{8D79B243-A35F-4843-98E2-7C59D2117AC8}"/>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6" name="Rectangle 295">
          <a:extLst>
            <a:ext uri="{FF2B5EF4-FFF2-40B4-BE49-F238E27FC236}">
              <a16:creationId xmlns:a16="http://schemas.microsoft.com/office/drawing/2014/main" id="{1A5FACF5-A238-6441-A9B1-1CB937B9D15A}"/>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7" name="Rectangle 296">
          <a:extLst>
            <a:ext uri="{FF2B5EF4-FFF2-40B4-BE49-F238E27FC236}">
              <a16:creationId xmlns:a16="http://schemas.microsoft.com/office/drawing/2014/main" id="{7DD5D5B1-D552-DC4A-8F65-8F90AF9F33C1}"/>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8" name="Rectangle 297">
          <a:extLst>
            <a:ext uri="{FF2B5EF4-FFF2-40B4-BE49-F238E27FC236}">
              <a16:creationId xmlns:a16="http://schemas.microsoft.com/office/drawing/2014/main" id="{4F09943F-0E47-8244-8AFC-CA6FE6589699}"/>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299" name="Rectangle 298">
          <a:extLst>
            <a:ext uri="{FF2B5EF4-FFF2-40B4-BE49-F238E27FC236}">
              <a16:creationId xmlns:a16="http://schemas.microsoft.com/office/drawing/2014/main" id="{4620CBEF-923E-B845-B68E-7ABB6307AF82}"/>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0" name="Rectangle 299">
          <a:extLst>
            <a:ext uri="{FF2B5EF4-FFF2-40B4-BE49-F238E27FC236}">
              <a16:creationId xmlns:a16="http://schemas.microsoft.com/office/drawing/2014/main" id="{D4A330EC-030C-BD49-985B-E5828CEBE37F}"/>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1" name="Rectangle 300">
          <a:extLst>
            <a:ext uri="{FF2B5EF4-FFF2-40B4-BE49-F238E27FC236}">
              <a16:creationId xmlns:a16="http://schemas.microsoft.com/office/drawing/2014/main" id="{1E54D6C7-2C7D-E640-90B4-EAEBC655A809}"/>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2" name="Rectangle 301">
          <a:extLst>
            <a:ext uri="{FF2B5EF4-FFF2-40B4-BE49-F238E27FC236}">
              <a16:creationId xmlns:a16="http://schemas.microsoft.com/office/drawing/2014/main" id="{67F35E5D-F486-BF4C-AE5A-36538144C674}"/>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3" name="Rectangle 302">
          <a:extLst>
            <a:ext uri="{FF2B5EF4-FFF2-40B4-BE49-F238E27FC236}">
              <a16:creationId xmlns:a16="http://schemas.microsoft.com/office/drawing/2014/main" id="{273F7FC7-3E3D-2847-8334-10D3C5C0CC63}"/>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4" name="Rectangle 303">
          <a:extLst>
            <a:ext uri="{FF2B5EF4-FFF2-40B4-BE49-F238E27FC236}">
              <a16:creationId xmlns:a16="http://schemas.microsoft.com/office/drawing/2014/main" id="{6BF03E05-3A39-C946-B1D4-BF9199C88955}"/>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5" name="Rectangle 304">
          <a:extLst>
            <a:ext uri="{FF2B5EF4-FFF2-40B4-BE49-F238E27FC236}">
              <a16:creationId xmlns:a16="http://schemas.microsoft.com/office/drawing/2014/main" id="{9C63A90C-6380-FF48-A2F2-F7AB3A2B424F}"/>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6" name="Rectangle 305">
          <a:extLst>
            <a:ext uri="{FF2B5EF4-FFF2-40B4-BE49-F238E27FC236}">
              <a16:creationId xmlns:a16="http://schemas.microsoft.com/office/drawing/2014/main" id="{D65362E7-33F1-C546-B389-C0E3333A3180}"/>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7" name="Rectangle 306">
          <a:extLst>
            <a:ext uri="{FF2B5EF4-FFF2-40B4-BE49-F238E27FC236}">
              <a16:creationId xmlns:a16="http://schemas.microsoft.com/office/drawing/2014/main" id="{5A2708BF-6C08-2047-88F9-99D903187E01}"/>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8" name="Rectangle 307">
          <a:extLst>
            <a:ext uri="{FF2B5EF4-FFF2-40B4-BE49-F238E27FC236}">
              <a16:creationId xmlns:a16="http://schemas.microsoft.com/office/drawing/2014/main" id="{E2544DF3-C26B-0D4C-B5DC-1EB2E5DE5337}"/>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591</xdr:row>
      <xdr:rowOff>0</xdr:rowOff>
    </xdr:from>
    <xdr:to>
      <xdr:col>25</xdr:col>
      <xdr:colOff>0</xdr:colOff>
      <xdr:row>591</xdr:row>
      <xdr:rowOff>0</xdr:rowOff>
    </xdr:to>
    <xdr:sp macro="" textlink="">
      <xdr:nvSpPr>
        <xdr:cNvPr id="309" name="Rectangle 308">
          <a:extLst>
            <a:ext uri="{FF2B5EF4-FFF2-40B4-BE49-F238E27FC236}">
              <a16:creationId xmlns:a16="http://schemas.microsoft.com/office/drawing/2014/main" id="{4C3BE874-9568-8441-BD2C-371DEFA4BD59}"/>
            </a:ext>
          </a:extLst>
        </xdr:cNvPr>
        <xdr:cNvSpPr>
          <a:spLocks noChangeArrowheads="1"/>
        </xdr:cNvSpPr>
      </xdr:nvSpPr>
      <xdr:spPr bwMode="auto">
        <a:xfrm>
          <a:off x="17145000" y="120091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0" name="Rectangle 309">
          <a:extLst>
            <a:ext uri="{FF2B5EF4-FFF2-40B4-BE49-F238E27FC236}">
              <a16:creationId xmlns:a16="http://schemas.microsoft.com/office/drawing/2014/main" id="{E7601B9C-F67F-EA45-90D4-6952078EE93D}"/>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1" name="Rectangle 310">
          <a:extLst>
            <a:ext uri="{FF2B5EF4-FFF2-40B4-BE49-F238E27FC236}">
              <a16:creationId xmlns:a16="http://schemas.microsoft.com/office/drawing/2014/main" id="{6E188B33-B74C-1E41-A8E7-4DB46E9229FA}"/>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2" name="Rectangle 311">
          <a:extLst>
            <a:ext uri="{FF2B5EF4-FFF2-40B4-BE49-F238E27FC236}">
              <a16:creationId xmlns:a16="http://schemas.microsoft.com/office/drawing/2014/main" id="{5FEF0BB5-9D30-B245-988B-E8DDE2C46ED0}"/>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3" name="Rectangle 312">
          <a:extLst>
            <a:ext uri="{FF2B5EF4-FFF2-40B4-BE49-F238E27FC236}">
              <a16:creationId xmlns:a16="http://schemas.microsoft.com/office/drawing/2014/main" id="{8F56EF71-AB46-0742-B5B8-3F0BCCFB2527}"/>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4" name="Rectangle 313">
          <a:extLst>
            <a:ext uri="{FF2B5EF4-FFF2-40B4-BE49-F238E27FC236}">
              <a16:creationId xmlns:a16="http://schemas.microsoft.com/office/drawing/2014/main" id="{2A27E30E-2485-414C-989B-8FAD5A7DAB78}"/>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5" name="Rectangle 314">
          <a:extLst>
            <a:ext uri="{FF2B5EF4-FFF2-40B4-BE49-F238E27FC236}">
              <a16:creationId xmlns:a16="http://schemas.microsoft.com/office/drawing/2014/main" id="{11DC25FC-17BB-AA4C-B26A-2659C7CB845D}"/>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6" name="Rectangle 315">
          <a:extLst>
            <a:ext uri="{FF2B5EF4-FFF2-40B4-BE49-F238E27FC236}">
              <a16:creationId xmlns:a16="http://schemas.microsoft.com/office/drawing/2014/main" id="{620CE93D-9BD5-9A46-B7B7-623C4B84D168}"/>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7" name="Rectangle 316">
          <a:extLst>
            <a:ext uri="{FF2B5EF4-FFF2-40B4-BE49-F238E27FC236}">
              <a16:creationId xmlns:a16="http://schemas.microsoft.com/office/drawing/2014/main" id="{5E8DB6E0-5606-DA45-B410-7B5BF98D5F04}"/>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8" name="Rectangle 317">
          <a:extLst>
            <a:ext uri="{FF2B5EF4-FFF2-40B4-BE49-F238E27FC236}">
              <a16:creationId xmlns:a16="http://schemas.microsoft.com/office/drawing/2014/main" id="{518C2CDF-C657-7142-8E70-8F9952218394}"/>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19" name="Rectangle 318">
          <a:extLst>
            <a:ext uri="{FF2B5EF4-FFF2-40B4-BE49-F238E27FC236}">
              <a16:creationId xmlns:a16="http://schemas.microsoft.com/office/drawing/2014/main" id="{597ACBF2-6956-A04B-9F26-705655D7FA3A}"/>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0" name="Rectangle 319">
          <a:extLst>
            <a:ext uri="{FF2B5EF4-FFF2-40B4-BE49-F238E27FC236}">
              <a16:creationId xmlns:a16="http://schemas.microsoft.com/office/drawing/2014/main" id="{698049A8-4D42-9947-9978-554D78884373}"/>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1" name="Rectangle 320">
          <a:extLst>
            <a:ext uri="{FF2B5EF4-FFF2-40B4-BE49-F238E27FC236}">
              <a16:creationId xmlns:a16="http://schemas.microsoft.com/office/drawing/2014/main" id="{70337974-C470-2D4C-A037-61E1435FBFCB}"/>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2" name="Rectangle 321">
          <a:extLst>
            <a:ext uri="{FF2B5EF4-FFF2-40B4-BE49-F238E27FC236}">
              <a16:creationId xmlns:a16="http://schemas.microsoft.com/office/drawing/2014/main" id="{7452EFC9-7F73-574A-9AFC-ADDFE1712083}"/>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3" name="Rectangle 322">
          <a:extLst>
            <a:ext uri="{FF2B5EF4-FFF2-40B4-BE49-F238E27FC236}">
              <a16:creationId xmlns:a16="http://schemas.microsoft.com/office/drawing/2014/main" id="{E98378F2-E2CD-2C49-8A03-BF5BDD109F6E}"/>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4" name="Rectangle 323">
          <a:extLst>
            <a:ext uri="{FF2B5EF4-FFF2-40B4-BE49-F238E27FC236}">
              <a16:creationId xmlns:a16="http://schemas.microsoft.com/office/drawing/2014/main" id="{685CF8AB-5FDC-8B49-94A4-4D974927E321}"/>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5" name="Rectangle 324">
          <a:extLst>
            <a:ext uri="{FF2B5EF4-FFF2-40B4-BE49-F238E27FC236}">
              <a16:creationId xmlns:a16="http://schemas.microsoft.com/office/drawing/2014/main" id="{DD2B3CD0-4AE5-0643-A802-C678D83B60EC}"/>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6" name="Rectangle 325">
          <a:extLst>
            <a:ext uri="{FF2B5EF4-FFF2-40B4-BE49-F238E27FC236}">
              <a16:creationId xmlns:a16="http://schemas.microsoft.com/office/drawing/2014/main" id="{342C8261-542A-E140-ACE4-AF90204B9B23}"/>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7" name="Rectangle 326">
          <a:extLst>
            <a:ext uri="{FF2B5EF4-FFF2-40B4-BE49-F238E27FC236}">
              <a16:creationId xmlns:a16="http://schemas.microsoft.com/office/drawing/2014/main" id="{D8D5BA2F-6B7F-9544-8AD6-D1C5ADD8BD1E}"/>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8" name="Rectangle 327">
          <a:extLst>
            <a:ext uri="{FF2B5EF4-FFF2-40B4-BE49-F238E27FC236}">
              <a16:creationId xmlns:a16="http://schemas.microsoft.com/office/drawing/2014/main" id="{50AFAE4D-3771-9541-9543-D58C7CFA7A93}"/>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29" name="Rectangle 328">
          <a:extLst>
            <a:ext uri="{FF2B5EF4-FFF2-40B4-BE49-F238E27FC236}">
              <a16:creationId xmlns:a16="http://schemas.microsoft.com/office/drawing/2014/main" id="{BD0E7AAD-2C3F-A149-9FDF-5F845D20F508}"/>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30" name="Rectangle 329">
          <a:extLst>
            <a:ext uri="{FF2B5EF4-FFF2-40B4-BE49-F238E27FC236}">
              <a16:creationId xmlns:a16="http://schemas.microsoft.com/office/drawing/2014/main" id="{5CBD7235-169C-7E4C-9A31-4178A895B6A0}"/>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624</xdr:row>
      <xdr:rowOff>0</xdr:rowOff>
    </xdr:from>
    <xdr:to>
      <xdr:col>25</xdr:col>
      <xdr:colOff>0</xdr:colOff>
      <xdr:row>624</xdr:row>
      <xdr:rowOff>0</xdr:rowOff>
    </xdr:to>
    <xdr:sp macro="" textlink="">
      <xdr:nvSpPr>
        <xdr:cNvPr id="331" name="Rectangle 330">
          <a:extLst>
            <a:ext uri="{FF2B5EF4-FFF2-40B4-BE49-F238E27FC236}">
              <a16:creationId xmlns:a16="http://schemas.microsoft.com/office/drawing/2014/main" id="{FB22A7FB-DE19-CB46-B8FC-DD24408D21F6}"/>
            </a:ext>
          </a:extLst>
        </xdr:cNvPr>
        <xdr:cNvSpPr>
          <a:spLocks noChangeArrowheads="1"/>
        </xdr:cNvSpPr>
      </xdr:nvSpPr>
      <xdr:spPr bwMode="auto">
        <a:xfrm>
          <a:off x="17145000" y="126796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2" name="Rectangle 331">
          <a:extLst>
            <a:ext uri="{FF2B5EF4-FFF2-40B4-BE49-F238E27FC236}">
              <a16:creationId xmlns:a16="http://schemas.microsoft.com/office/drawing/2014/main" id="{CEC0D065-F251-5345-82A4-FC70AA480686}"/>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3" name="Rectangle 332">
          <a:extLst>
            <a:ext uri="{FF2B5EF4-FFF2-40B4-BE49-F238E27FC236}">
              <a16:creationId xmlns:a16="http://schemas.microsoft.com/office/drawing/2014/main" id="{36195EE4-A398-D54B-9A38-4E9204EFC0AE}"/>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4" name="Rectangle 333">
          <a:extLst>
            <a:ext uri="{FF2B5EF4-FFF2-40B4-BE49-F238E27FC236}">
              <a16:creationId xmlns:a16="http://schemas.microsoft.com/office/drawing/2014/main" id="{66AD6324-5728-2A46-9BEF-DBD91801B2A6}"/>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5" name="Rectangle 334">
          <a:extLst>
            <a:ext uri="{FF2B5EF4-FFF2-40B4-BE49-F238E27FC236}">
              <a16:creationId xmlns:a16="http://schemas.microsoft.com/office/drawing/2014/main" id="{F230CDB0-5CCE-A14E-85FE-F9951AEB4510}"/>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6" name="Rectangle 335">
          <a:extLst>
            <a:ext uri="{FF2B5EF4-FFF2-40B4-BE49-F238E27FC236}">
              <a16:creationId xmlns:a16="http://schemas.microsoft.com/office/drawing/2014/main" id="{D882E151-D1FE-0640-ACF4-4394DAFCB035}"/>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7" name="Rectangle 336">
          <a:extLst>
            <a:ext uri="{FF2B5EF4-FFF2-40B4-BE49-F238E27FC236}">
              <a16:creationId xmlns:a16="http://schemas.microsoft.com/office/drawing/2014/main" id="{125EADF3-CCEC-8540-BC30-402F46B8895F}"/>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8" name="Rectangle 337">
          <a:extLst>
            <a:ext uri="{FF2B5EF4-FFF2-40B4-BE49-F238E27FC236}">
              <a16:creationId xmlns:a16="http://schemas.microsoft.com/office/drawing/2014/main" id="{5933C59A-EB00-1046-86A4-5FDFC62D7028}"/>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39" name="Rectangle 338">
          <a:extLst>
            <a:ext uri="{FF2B5EF4-FFF2-40B4-BE49-F238E27FC236}">
              <a16:creationId xmlns:a16="http://schemas.microsoft.com/office/drawing/2014/main" id="{56D7E467-4AAD-7042-8C14-F01BA191C17D}"/>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0" name="Rectangle 339">
          <a:extLst>
            <a:ext uri="{FF2B5EF4-FFF2-40B4-BE49-F238E27FC236}">
              <a16:creationId xmlns:a16="http://schemas.microsoft.com/office/drawing/2014/main" id="{76C7F106-DE7E-0B41-A32A-8531656AFBF5}"/>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1" name="Rectangle 340">
          <a:extLst>
            <a:ext uri="{FF2B5EF4-FFF2-40B4-BE49-F238E27FC236}">
              <a16:creationId xmlns:a16="http://schemas.microsoft.com/office/drawing/2014/main" id="{C8A96593-77BD-8344-9B26-0D3A86020655}"/>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2" name="Rectangle 341">
          <a:extLst>
            <a:ext uri="{FF2B5EF4-FFF2-40B4-BE49-F238E27FC236}">
              <a16:creationId xmlns:a16="http://schemas.microsoft.com/office/drawing/2014/main" id="{C7EB0421-63EF-264F-942C-065651946593}"/>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3" name="Rectangle 342">
          <a:extLst>
            <a:ext uri="{FF2B5EF4-FFF2-40B4-BE49-F238E27FC236}">
              <a16:creationId xmlns:a16="http://schemas.microsoft.com/office/drawing/2014/main" id="{396A4AF1-4EF1-DB45-A7C9-36E68CE902D8}"/>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4" name="Rectangle 343">
          <a:extLst>
            <a:ext uri="{FF2B5EF4-FFF2-40B4-BE49-F238E27FC236}">
              <a16:creationId xmlns:a16="http://schemas.microsoft.com/office/drawing/2014/main" id="{9ADC5D66-CEFF-954A-9F6A-62CCC1F11685}"/>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5" name="Rectangle 344">
          <a:extLst>
            <a:ext uri="{FF2B5EF4-FFF2-40B4-BE49-F238E27FC236}">
              <a16:creationId xmlns:a16="http://schemas.microsoft.com/office/drawing/2014/main" id="{E567D8AE-C6DF-8D4A-B8FC-0B7FCF464707}"/>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6" name="Rectangle 345">
          <a:extLst>
            <a:ext uri="{FF2B5EF4-FFF2-40B4-BE49-F238E27FC236}">
              <a16:creationId xmlns:a16="http://schemas.microsoft.com/office/drawing/2014/main" id="{95002012-BD98-224B-9CD9-88A50E6F91DB}"/>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7" name="Rectangle 346">
          <a:extLst>
            <a:ext uri="{FF2B5EF4-FFF2-40B4-BE49-F238E27FC236}">
              <a16:creationId xmlns:a16="http://schemas.microsoft.com/office/drawing/2014/main" id="{CCB6493A-833B-D14D-BE98-4291EE5054EF}"/>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8" name="Rectangle 347">
          <a:extLst>
            <a:ext uri="{FF2B5EF4-FFF2-40B4-BE49-F238E27FC236}">
              <a16:creationId xmlns:a16="http://schemas.microsoft.com/office/drawing/2014/main" id="{C036485E-4BFA-2F4C-B12F-0A59B168956D}"/>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49" name="Rectangle 348">
          <a:extLst>
            <a:ext uri="{FF2B5EF4-FFF2-40B4-BE49-F238E27FC236}">
              <a16:creationId xmlns:a16="http://schemas.microsoft.com/office/drawing/2014/main" id="{F572A3AC-002C-7642-9C15-66F1AC8CA966}"/>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50" name="Rectangle 349">
          <a:extLst>
            <a:ext uri="{FF2B5EF4-FFF2-40B4-BE49-F238E27FC236}">
              <a16:creationId xmlns:a16="http://schemas.microsoft.com/office/drawing/2014/main" id="{444C9F05-C84C-AD4E-A93F-11E9309E2D88}"/>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51" name="Rectangle 350">
          <a:extLst>
            <a:ext uri="{FF2B5EF4-FFF2-40B4-BE49-F238E27FC236}">
              <a16:creationId xmlns:a16="http://schemas.microsoft.com/office/drawing/2014/main" id="{18C21405-45E3-3C42-824A-5B37DEA87FA8}"/>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52" name="Rectangle 351">
          <a:extLst>
            <a:ext uri="{FF2B5EF4-FFF2-40B4-BE49-F238E27FC236}">
              <a16:creationId xmlns:a16="http://schemas.microsoft.com/office/drawing/2014/main" id="{3E2D712D-FF4C-7F46-AECD-D906E984C357}"/>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657</xdr:row>
      <xdr:rowOff>0</xdr:rowOff>
    </xdr:from>
    <xdr:to>
      <xdr:col>25</xdr:col>
      <xdr:colOff>0</xdr:colOff>
      <xdr:row>657</xdr:row>
      <xdr:rowOff>0</xdr:rowOff>
    </xdr:to>
    <xdr:sp macro="" textlink="">
      <xdr:nvSpPr>
        <xdr:cNvPr id="353" name="Rectangle 352">
          <a:extLst>
            <a:ext uri="{FF2B5EF4-FFF2-40B4-BE49-F238E27FC236}">
              <a16:creationId xmlns:a16="http://schemas.microsoft.com/office/drawing/2014/main" id="{4F3A1CCB-CF6D-E049-ACCF-FF02B9CCE606}"/>
            </a:ext>
          </a:extLst>
        </xdr:cNvPr>
        <xdr:cNvSpPr>
          <a:spLocks noChangeArrowheads="1"/>
        </xdr:cNvSpPr>
      </xdr:nvSpPr>
      <xdr:spPr bwMode="auto">
        <a:xfrm>
          <a:off x="17145000" y="133502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4" name="Rectangle 353">
          <a:extLst>
            <a:ext uri="{FF2B5EF4-FFF2-40B4-BE49-F238E27FC236}">
              <a16:creationId xmlns:a16="http://schemas.microsoft.com/office/drawing/2014/main" id="{54DFA0F8-D70B-4D4A-86A9-15E314CD0A77}"/>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5" name="Rectangle 354">
          <a:extLst>
            <a:ext uri="{FF2B5EF4-FFF2-40B4-BE49-F238E27FC236}">
              <a16:creationId xmlns:a16="http://schemas.microsoft.com/office/drawing/2014/main" id="{F7813C66-A7F3-524F-86BE-DCFF8A69E9FA}"/>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6" name="Rectangle 355">
          <a:extLst>
            <a:ext uri="{FF2B5EF4-FFF2-40B4-BE49-F238E27FC236}">
              <a16:creationId xmlns:a16="http://schemas.microsoft.com/office/drawing/2014/main" id="{D6351A38-A89F-804D-A1F0-0D6B0A81E779}"/>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7" name="Rectangle 356">
          <a:extLst>
            <a:ext uri="{FF2B5EF4-FFF2-40B4-BE49-F238E27FC236}">
              <a16:creationId xmlns:a16="http://schemas.microsoft.com/office/drawing/2014/main" id="{BA52518E-0879-1148-9038-E5908625CAE2}"/>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8" name="Rectangle 357">
          <a:extLst>
            <a:ext uri="{FF2B5EF4-FFF2-40B4-BE49-F238E27FC236}">
              <a16:creationId xmlns:a16="http://schemas.microsoft.com/office/drawing/2014/main" id="{AC395070-D554-2949-8CEB-6107B1EEBA62}"/>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59" name="Rectangle 358">
          <a:extLst>
            <a:ext uri="{FF2B5EF4-FFF2-40B4-BE49-F238E27FC236}">
              <a16:creationId xmlns:a16="http://schemas.microsoft.com/office/drawing/2014/main" id="{78C2381F-FD89-864F-AB82-56496F773726}"/>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0" name="Rectangle 359">
          <a:extLst>
            <a:ext uri="{FF2B5EF4-FFF2-40B4-BE49-F238E27FC236}">
              <a16:creationId xmlns:a16="http://schemas.microsoft.com/office/drawing/2014/main" id="{E7348365-51D4-AC4F-9F4D-97F2E31EF30C}"/>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1" name="Rectangle 360">
          <a:extLst>
            <a:ext uri="{FF2B5EF4-FFF2-40B4-BE49-F238E27FC236}">
              <a16:creationId xmlns:a16="http://schemas.microsoft.com/office/drawing/2014/main" id="{A015EB02-902F-B344-97A0-1F756C57338C}"/>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2" name="Rectangle 361">
          <a:extLst>
            <a:ext uri="{FF2B5EF4-FFF2-40B4-BE49-F238E27FC236}">
              <a16:creationId xmlns:a16="http://schemas.microsoft.com/office/drawing/2014/main" id="{566A3BBC-CCAD-9C45-9DB9-5D6687592B19}"/>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3" name="Rectangle 362">
          <a:extLst>
            <a:ext uri="{FF2B5EF4-FFF2-40B4-BE49-F238E27FC236}">
              <a16:creationId xmlns:a16="http://schemas.microsoft.com/office/drawing/2014/main" id="{08C9E3FE-8D5B-434E-A8A5-F6C75C87AB3A}"/>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4" name="Rectangle 363">
          <a:extLst>
            <a:ext uri="{FF2B5EF4-FFF2-40B4-BE49-F238E27FC236}">
              <a16:creationId xmlns:a16="http://schemas.microsoft.com/office/drawing/2014/main" id="{C5B57E7B-116E-9E4D-A93B-BFDFBECC17CF}"/>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5" name="Rectangle 364">
          <a:extLst>
            <a:ext uri="{FF2B5EF4-FFF2-40B4-BE49-F238E27FC236}">
              <a16:creationId xmlns:a16="http://schemas.microsoft.com/office/drawing/2014/main" id="{6E5E969C-A0A9-2748-B67B-1A51BC94100F}"/>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6" name="Rectangle 365">
          <a:extLst>
            <a:ext uri="{FF2B5EF4-FFF2-40B4-BE49-F238E27FC236}">
              <a16:creationId xmlns:a16="http://schemas.microsoft.com/office/drawing/2014/main" id="{20EB9015-B2C8-8E4E-ABBB-245C90FE7681}"/>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7" name="Rectangle 366">
          <a:extLst>
            <a:ext uri="{FF2B5EF4-FFF2-40B4-BE49-F238E27FC236}">
              <a16:creationId xmlns:a16="http://schemas.microsoft.com/office/drawing/2014/main" id="{CA8D3DAC-3695-A447-B75D-40744B287E85}"/>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8" name="Rectangle 367">
          <a:extLst>
            <a:ext uri="{FF2B5EF4-FFF2-40B4-BE49-F238E27FC236}">
              <a16:creationId xmlns:a16="http://schemas.microsoft.com/office/drawing/2014/main" id="{1538F9DD-D1FB-6545-9FB7-9EB61F4299B2}"/>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69" name="Rectangle 368">
          <a:extLst>
            <a:ext uri="{FF2B5EF4-FFF2-40B4-BE49-F238E27FC236}">
              <a16:creationId xmlns:a16="http://schemas.microsoft.com/office/drawing/2014/main" id="{EFD06E4D-7E16-8F40-8832-F6B88A775EDE}"/>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0" name="Rectangle 369">
          <a:extLst>
            <a:ext uri="{FF2B5EF4-FFF2-40B4-BE49-F238E27FC236}">
              <a16:creationId xmlns:a16="http://schemas.microsoft.com/office/drawing/2014/main" id="{815B8B9B-7E30-DA48-B5D9-A4334DC58584}"/>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1" name="Rectangle 370">
          <a:extLst>
            <a:ext uri="{FF2B5EF4-FFF2-40B4-BE49-F238E27FC236}">
              <a16:creationId xmlns:a16="http://schemas.microsoft.com/office/drawing/2014/main" id="{C13857AC-62BB-C246-BBAC-F42D6548AA8D}"/>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2" name="Rectangle 371">
          <a:extLst>
            <a:ext uri="{FF2B5EF4-FFF2-40B4-BE49-F238E27FC236}">
              <a16:creationId xmlns:a16="http://schemas.microsoft.com/office/drawing/2014/main" id="{C4C81D8A-30BA-5649-B4A2-02CC394A299E}"/>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3" name="Rectangle 372">
          <a:extLst>
            <a:ext uri="{FF2B5EF4-FFF2-40B4-BE49-F238E27FC236}">
              <a16:creationId xmlns:a16="http://schemas.microsoft.com/office/drawing/2014/main" id="{85E378A7-58C7-154A-9057-1A79E18350C3}"/>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4" name="Rectangle 373">
          <a:extLst>
            <a:ext uri="{FF2B5EF4-FFF2-40B4-BE49-F238E27FC236}">
              <a16:creationId xmlns:a16="http://schemas.microsoft.com/office/drawing/2014/main" id="{67945B22-473C-2B41-9AAA-C4A2482B8DFB}"/>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690</xdr:row>
      <xdr:rowOff>0</xdr:rowOff>
    </xdr:from>
    <xdr:to>
      <xdr:col>25</xdr:col>
      <xdr:colOff>0</xdr:colOff>
      <xdr:row>690</xdr:row>
      <xdr:rowOff>0</xdr:rowOff>
    </xdr:to>
    <xdr:sp macro="" textlink="">
      <xdr:nvSpPr>
        <xdr:cNvPr id="375" name="Rectangle 374">
          <a:extLst>
            <a:ext uri="{FF2B5EF4-FFF2-40B4-BE49-F238E27FC236}">
              <a16:creationId xmlns:a16="http://schemas.microsoft.com/office/drawing/2014/main" id="{86D39900-56A2-7844-AB78-7A2585A4613C}"/>
            </a:ext>
          </a:extLst>
        </xdr:cNvPr>
        <xdr:cNvSpPr>
          <a:spLocks noChangeArrowheads="1"/>
        </xdr:cNvSpPr>
      </xdr:nvSpPr>
      <xdr:spPr bwMode="auto">
        <a:xfrm>
          <a:off x="17145000" y="1402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76" name="Rectangle 375">
          <a:extLst>
            <a:ext uri="{FF2B5EF4-FFF2-40B4-BE49-F238E27FC236}">
              <a16:creationId xmlns:a16="http://schemas.microsoft.com/office/drawing/2014/main" id="{EFA61EB9-8992-0144-BEF0-30EBA4454F64}"/>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77" name="Rectangle 376">
          <a:extLst>
            <a:ext uri="{FF2B5EF4-FFF2-40B4-BE49-F238E27FC236}">
              <a16:creationId xmlns:a16="http://schemas.microsoft.com/office/drawing/2014/main" id="{D6AD870C-F81B-3B47-9AE1-46C2181266DF}"/>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78" name="Rectangle 377">
          <a:extLst>
            <a:ext uri="{FF2B5EF4-FFF2-40B4-BE49-F238E27FC236}">
              <a16:creationId xmlns:a16="http://schemas.microsoft.com/office/drawing/2014/main" id="{842B3C6E-FE68-4243-A2C3-96AE606CE0CA}"/>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79" name="Rectangle 378">
          <a:extLst>
            <a:ext uri="{FF2B5EF4-FFF2-40B4-BE49-F238E27FC236}">
              <a16:creationId xmlns:a16="http://schemas.microsoft.com/office/drawing/2014/main" id="{3A0E12DF-F684-C84D-81F6-65D12D27CBA2}"/>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0" name="Rectangle 379">
          <a:extLst>
            <a:ext uri="{FF2B5EF4-FFF2-40B4-BE49-F238E27FC236}">
              <a16:creationId xmlns:a16="http://schemas.microsoft.com/office/drawing/2014/main" id="{AC74DB0D-8FF9-A94B-AFA6-CA0C5ACE853B}"/>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1" name="Rectangle 380">
          <a:extLst>
            <a:ext uri="{FF2B5EF4-FFF2-40B4-BE49-F238E27FC236}">
              <a16:creationId xmlns:a16="http://schemas.microsoft.com/office/drawing/2014/main" id="{FB66110D-A94B-6B4A-9EBA-1AC5B2B3BE55}"/>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2" name="Rectangle 381">
          <a:extLst>
            <a:ext uri="{FF2B5EF4-FFF2-40B4-BE49-F238E27FC236}">
              <a16:creationId xmlns:a16="http://schemas.microsoft.com/office/drawing/2014/main" id="{906744F7-C6F5-3944-B5D6-6B3C8A23E740}"/>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3" name="Rectangle 382">
          <a:extLst>
            <a:ext uri="{FF2B5EF4-FFF2-40B4-BE49-F238E27FC236}">
              <a16:creationId xmlns:a16="http://schemas.microsoft.com/office/drawing/2014/main" id="{B77A3704-6E1E-1D4D-A301-4E1C9A761896}"/>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4" name="Rectangle 383">
          <a:extLst>
            <a:ext uri="{FF2B5EF4-FFF2-40B4-BE49-F238E27FC236}">
              <a16:creationId xmlns:a16="http://schemas.microsoft.com/office/drawing/2014/main" id="{AE0DDFA2-26CD-FE4F-B3F2-F0D202FCAE0B}"/>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5" name="Rectangle 384">
          <a:extLst>
            <a:ext uri="{FF2B5EF4-FFF2-40B4-BE49-F238E27FC236}">
              <a16:creationId xmlns:a16="http://schemas.microsoft.com/office/drawing/2014/main" id="{C20B8C04-5D35-DD44-9477-FBF573C053C4}"/>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6" name="Rectangle 385">
          <a:extLst>
            <a:ext uri="{FF2B5EF4-FFF2-40B4-BE49-F238E27FC236}">
              <a16:creationId xmlns:a16="http://schemas.microsoft.com/office/drawing/2014/main" id="{5B04CCAB-7E3C-1345-8EAE-DEFB8B4804F6}"/>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7" name="Rectangle 386">
          <a:extLst>
            <a:ext uri="{FF2B5EF4-FFF2-40B4-BE49-F238E27FC236}">
              <a16:creationId xmlns:a16="http://schemas.microsoft.com/office/drawing/2014/main" id="{4D247BE6-9B27-4242-86F3-3D0D2ECB1A28}"/>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8" name="Rectangle 387">
          <a:extLst>
            <a:ext uri="{FF2B5EF4-FFF2-40B4-BE49-F238E27FC236}">
              <a16:creationId xmlns:a16="http://schemas.microsoft.com/office/drawing/2014/main" id="{986B513E-81F9-D741-909F-98B40BA20854}"/>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89" name="Rectangle 388">
          <a:extLst>
            <a:ext uri="{FF2B5EF4-FFF2-40B4-BE49-F238E27FC236}">
              <a16:creationId xmlns:a16="http://schemas.microsoft.com/office/drawing/2014/main" id="{4B2D1B49-60E1-0A46-9BFD-6D90B3546B1C}"/>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0" name="Rectangle 389">
          <a:extLst>
            <a:ext uri="{FF2B5EF4-FFF2-40B4-BE49-F238E27FC236}">
              <a16:creationId xmlns:a16="http://schemas.microsoft.com/office/drawing/2014/main" id="{F00F915E-3BA0-1F47-9096-BCE30196758E}"/>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1" name="Rectangle 390">
          <a:extLst>
            <a:ext uri="{FF2B5EF4-FFF2-40B4-BE49-F238E27FC236}">
              <a16:creationId xmlns:a16="http://schemas.microsoft.com/office/drawing/2014/main" id="{51967EB0-4072-874B-A3C2-DD1060615E34}"/>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2" name="Rectangle 391">
          <a:extLst>
            <a:ext uri="{FF2B5EF4-FFF2-40B4-BE49-F238E27FC236}">
              <a16:creationId xmlns:a16="http://schemas.microsoft.com/office/drawing/2014/main" id="{4EC88A00-F8C4-654A-B87E-90E5ECD20422}"/>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3" name="Rectangle 392">
          <a:extLst>
            <a:ext uri="{FF2B5EF4-FFF2-40B4-BE49-F238E27FC236}">
              <a16:creationId xmlns:a16="http://schemas.microsoft.com/office/drawing/2014/main" id="{7B65DCD9-F6CD-BE4B-AF46-D49DFCC689E9}"/>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4" name="Rectangle 393">
          <a:extLst>
            <a:ext uri="{FF2B5EF4-FFF2-40B4-BE49-F238E27FC236}">
              <a16:creationId xmlns:a16="http://schemas.microsoft.com/office/drawing/2014/main" id="{E0DE7223-12AD-394E-B8E5-D1593370F755}"/>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5" name="Rectangle 394">
          <a:extLst>
            <a:ext uri="{FF2B5EF4-FFF2-40B4-BE49-F238E27FC236}">
              <a16:creationId xmlns:a16="http://schemas.microsoft.com/office/drawing/2014/main" id="{2B7C99E2-7E7F-FB41-8034-1C1176AC555B}"/>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6" name="Rectangle 395">
          <a:extLst>
            <a:ext uri="{FF2B5EF4-FFF2-40B4-BE49-F238E27FC236}">
              <a16:creationId xmlns:a16="http://schemas.microsoft.com/office/drawing/2014/main" id="{CEBC4EA9-075F-B14A-89FC-01D96655D42A}"/>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723</xdr:row>
      <xdr:rowOff>0</xdr:rowOff>
    </xdr:from>
    <xdr:to>
      <xdr:col>25</xdr:col>
      <xdr:colOff>0</xdr:colOff>
      <xdr:row>723</xdr:row>
      <xdr:rowOff>0</xdr:rowOff>
    </xdr:to>
    <xdr:sp macro="" textlink="">
      <xdr:nvSpPr>
        <xdr:cNvPr id="397" name="Rectangle 396">
          <a:extLst>
            <a:ext uri="{FF2B5EF4-FFF2-40B4-BE49-F238E27FC236}">
              <a16:creationId xmlns:a16="http://schemas.microsoft.com/office/drawing/2014/main" id="{EF29CDE8-4493-3F41-908A-5E7E3C4BB7FF}"/>
            </a:ext>
          </a:extLst>
        </xdr:cNvPr>
        <xdr:cNvSpPr>
          <a:spLocks noChangeArrowheads="1"/>
        </xdr:cNvSpPr>
      </xdr:nvSpPr>
      <xdr:spPr bwMode="auto">
        <a:xfrm>
          <a:off x="17145000" y="146913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398" name="Rectangle 397">
          <a:extLst>
            <a:ext uri="{FF2B5EF4-FFF2-40B4-BE49-F238E27FC236}">
              <a16:creationId xmlns:a16="http://schemas.microsoft.com/office/drawing/2014/main" id="{061BF749-DAE9-7842-8206-8A89F0BBC682}"/>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399" name="Rectangle 398">
          <a:extLst>
            <a:ext uri="{FF2B5EF4-FFF2-40B4-BE49-F238E27FC236}">
              <a16:creationId xmlns:a16="http://schemas.microsoft.com/office/drawing/2014/main" id="{F9376193-6F7D-5B4C-B852-8F9CF43188C4}"/>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0" name="Rectangle 399">
          <a:extLst>
            <a:ext uri="{FF2B5EF4-FFF2-40B4-BE49-F238E27FC236}">
              <a16:creationId xmlns:a16="http://schemas.microsoft.com/office/drawing/2014/main" id="{2823AFEB-4288-9047-8941-18C64846561C}"/>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1" name="Rectangle 400">
          <a:extLst>
            <a:ext uri="{FF2B5EF4-FFF2-40B4-BE49-F238E27FC236}">
              <a16:creationId xmlns:a16="http://schemas.microsoft.com/office/drawing/2014/main" id="{DA698E81-62C6-A443-A13C-AF0B7CDED1CC}"/>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2" name="Rectangle 401">
          <a:extLst>
            <a:ext uri="{FF2B5EF4-FFF2-40B4-BE49-F238E27FC236}">
              <a16:creationId xmlns:a16="http://schemas.microsoft.com/office/drawing/2014/main" id="{45C5D2D0-FFC6-E740-8075-304500709D6D}"/>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3" name="Rectangle 402">
          <a:extLst>
            <a:ext uri="{FF2B5EF4-FFF2-40B4-BE49-F238E27FC236}">
              <a16:creationId xmlns:a16="http://schemas.microsoft.com/office/drawing/2014/main" id="{978CA613-6977-5C44-9976-1A95EB80524E}"/>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4" name="Rectangle 403">
          <a:extLst>
            <a:ext uri="{FF2B5EF4-FFF2-40B4-BE49-F238E27FC236}">
              <a16:creationId xmlns:a16="http://schemas.microsoft.com/office/drawing/2014/main" id="{7F0B5C42-8AD4-9C47-A45D-BE9532FE830C}"/>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5" name="Rectangle 404">
          <a:extLst>
            <a:ext uri="{FF2B5EF4-FFF2-40B4-BE49-F238E27FC236}">
              <a16:creationId xmlns:a16="http://schemas.microsoft.com/office/drawing/2014/main" id="{702CB6A0-4691-6046-B50C-A1C19EE52EA5}"/>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6" name="Rectangle 405">
          <a:extLst>
            <a:ext uri="{FF2B5EF4-FFF2-40B4-BE49-F238E27FC236}">
              <a16:creationId xmlns:a16="http://schemas.microsoft.com/office/drawing/2014/main" id="{1DF92F42-46C7-FD4A-81FE-FF00965C5D30}"/>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7" name="Rectangle 406">
          <a:extLst>
            <a:ext uri="{FF2B5EF4-FFF2-40B4-BE49-F238E27FC236}">
              <a16:creationId xmlns:a16="http://schemas.microsoft.com/office/drawing/2014/main" id="{ED67C3ED-4B93-454B-B14C-887B3BA7CA42}"/>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8" name="Rectangle 407">
          <a:extLst>
            <a:ext uri="{FF2B5EF4-FFF2-40B4-BE49-F238E27FC236}">
              <a16:creationId xmlns:a16="http://schemas.microsoft.com/office/drawing/2014/main" id="{48A30114-84BA-A644-9E27-B57896BCADA2}"/>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09" name="Rectangle 408">
          <a:extLst>
            <a:ext uri="{FF2B5EF4-FFF2-40B4-BE49-F238E27FC236}">
              <a16:creationId xmlns:a16="http://schemas.microsoft.com/office/drawing/2014/main" id="{8E8CEFC9-3C98-D24D-99DA-502D5354AA0E}"/>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0" name="Rectangle 409">
          <a:extLst>
            <a:ext uri="{FF2B5EF4-FFF2-40B4-BE49-F238E27FC236}">
              <a16:creationId xmlns:a16="http://schemas.microsoft.com/office/drawing/2014/main" id="{80D127E6-B3A6-8D49-A17A-F4DE47F53E5E}"/>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1" name="Rectangle 410">
          <a:extLst>
            <a:ext uri="{FF2B5EF4-FFF2-40B4-BE49-F238E27FC236}">
              <a16:creationId xmlns:a16="http://schemas.microsoft.com/office/drawing/2014/main" id="{5478ECB3-E484-E644-815B-AAA40D7862C1}"/>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2" name="Rectangle 411">
          <a:extLst>
            <a:ext uri="{FF2B5EF4-FFF2-40B4-BE49-F238E27FC236}">
              <a16:creationId xmlns:a16="http://schemas.microsoft.com/office/drawing/2014/main" id="{41203D8F-61B1-FE4E-9A76-76EDD337E390}"/>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3" name="Rectangle 412">
          <a:extLst>
            <a:ext uri="{FF2B5EF4-FFF2-40B4-BE49-F238E27FC236}">
              <a16:creationId xmlns:a16="http://schemas.microsoft.com/office/drawing/2014/main" id="{45A65509-4ABD-E84B-8616-D8101E3C8951}"/>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4" name="Rectangle 413">
          <a:extLst>
            <a:ext uri="{FF2B5EF4-FFF2-40B4-BE49-F238E27FC236}">
              <a16:creationId xmlns:a16="http://schemas.microsoft.com/office/drawing/2014/main" id="{AE57A948-32F2-EE46-87C7-48C565FAA8B1}"/>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5" name="Rectangle 414">
          <a:extLst>
            <a:ext uri="{FF2B5EF4-FFF2-40B4-BE49-F238E27FC236}">
              <a16:creationId xmlns:a16="http://schemas.microsoft.com/office/drawing/2014/main" id="{74158AE7-88F6-584A-835B-A8D9525DBF45}"/>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6" name="Rectangle 415">
          <a:extLst>
            <a:ext uri="{FF2B5EF4-FFF2-40B4-BE49-F238E27FC236}">
              <a16:creationId xmlns:a16="http://schemas.microsoft.com/office/drawing/2014/main" id="{C52D8CCE-19AD-5A46-A182-F89E7C76FF1D}"/>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7" name="Rectangle 416">
          <a:extLst>
            <a:ext uri="{FF2B5EF4-FFF2-40B4-BE49-F238E27FC236}">
              <a16:creationId xmlns:a16="http://schemas.microsoft.com/office/drawing/2014/main" id="{E47AE6FE-6BB9-BE41-8F99-616EC34A928D}"/>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8" name="Rectangle 417">
          <a:extLst>
            <a:ext uri="{FF2B5EF4-FFF2-40B4-BE49-F238E27FC236}">
              <a16:creationId xmlns:a16="http://schemas.microsoft.com/office/drawing/2014/main" id="{28F60757-6318-EC41-AA56-196F4463565B}"/>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228</xdr:row>
      <xdr:rowOff>0</xdr:rowOff>
    </xdr:from>
    <xdr:to>
      <xdr:col>25</xdr:col>
      <xdr:colOff>0</xdr:colOff>
      <xdr:row>228</xdr:row>
      <xdr:rowOff>0</xdr:rowOff>
    </xdr:to>
    <xdr:sp macro="" textlink="">
      <xdr:nvSpPr>
        <xdr:cNvPr id="419" name="Rectangle 418">
          <a:extLst>
            <a:ext uri="{FF2B5EF4-FFF2-40B4-BE49-F238E27FC236}">
              <a16:creationId xmlns:a16="http://schemas.microsoft.com/office/drawing/2014/main" id="{A71E2B05-29BD-464F-AFB2-8FABB867B3C4}"/>
            </a:ext>
          </a:extLst>
        </xdr:cNvPr>
        <xdr:cNvSpPr>
          <a:spLocks noChangeArrowheads="1"/>
        </xdr:cNvSpPr>
      </xdr:nvSpPr>
      <xdr:spPr bwMode="auto">
        <a:xfrm>
          <a:off x="17145000" y="46329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0" name="Rectangle 419">
          <a:extLst>
            <a:ext uri="{FF2B5EF4-FFF2-40B4-BE49-F238E27FC236}">
              <a16:creationId xmlns:a16="http://schemas.microsoft.com/office/drawing/2014/main" id="{71FA3D8D-6FAC-734B-BCBD-955718524122}"/>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1" name="Rectangle 420">
          <a:extLst>
            <a:ext uri="{FF2B5EF4-FFF2-40B4-BE49-F238E27FC236}">
              <a16:creationId xmlns:a16="http://schemas.microsoft.com/office/drawing/2014/main" id="{157D191C-A2BA-4F45-A15E-8700FDCF6139}"/>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2" name="Rectangle 421">
          <a:extLst>
            <a:ext uri="{FF2B5EF4-FFF2-40B4-BE49-F238E27FC236}">
              <a16:creationId xmlns:a16="http://schemas.microsoft.com/office/drawing/2014/main" id="{3693932A-3445-CB43-8983-4AB148CF5EC1}"/>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3" name="Rectangle 422">
          <a:extLst>
            <a:ext uri="{FF2B5EF4-FFF2-40B4-BE49-F238E27FC236}">
              <a16:creationId xmlns:a16="http://schemas.microsoft.com/office/drawing/2014/main" id="{145B3D8F-F7DD-9349-AC95-9DF0B2468976}"/>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4" name="Rectangle 423">
          <a:extLst>
            <a:ext uri="{FF2B5EF4-FFF2-40B4-BE49-F238E27FC236}">
              <a16:creationId xmlns:a16="http://schemas.microsoft.com/office/drawing/2014/main" id="{4F2A0CBC-75CF-4649-BCBA-01B9BFCA0973}"/>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5" name="Rectangle 424">
          <a:extLst>
            <a:ext uri="{FF2B5EF4-FFF2-40B4-BE49-F238E27FC236}">
              <a16:creationId xmlns:a16="http://schemas.microsoft.com/office/drawing/2014/main" id="{4E081244-B565-9047-9FB3-6220013571DA}"/>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6" name="Rectangle 425">
          <a:extLst>
            <a:ext uri="{FF2B5EF4-FFF2-40B4-BE49-F238E27FC236}">
              <a16:creationId xmlns:a16="http://schemas.microsoft.com/office/drawing/2014/main" id="{FD7AAA88-83C0-4241-AAFC-304F5F74278D}"/>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7" name="Rectangle 426">
          <a:extLst>
            <a:ext uri="{FF2B5EF4-FFF2-40B4-BE49-F238E27FC236}">
              <a16:creationId xmlns:a16="http://schemas.microsoft.com/office/drawing/2014/main" id="{314C925E-4BFC-3741-939B-DE75EF65CAE6}"/>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8" name="Rectangle 427">
          <a:extLst>
            <a:ext uri="{FF2B5EF4-FFF2-40B4-BE49-F238E27FC236}">
              <a16:creationId xmlns:a16="http://schemas.microsoft.com/office/drawing/2014/main" id="{65D6EE9E-385C-E74A-A86A-0271F87C7549}"/>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29" name="Rectangle 428">
          <a:extLst>
            <a:ext uri="{FF2B5EF4-FFF2-40B4-BE49-F238E27FC236}">
              <a16:creationId xmlns:a16="http://schemas.microsoft.com/office/drawing/2014/main" id="{0BAE3CAF-6550-9B4D-A847-49545C87A9EE}"/>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0" name="Rectangle 429">
          <a:extLst>
            <a:ext uri="{FF2B5EF4-FFF2-40B4-BE49-F238E27FC236}">
              <a16:creationId xmlns:a16="http://schemas.microsoft.com/office/drawing/2014/main" id="{9A76C37A-8560-AB44-8A8D-B00067B60CCD}"/>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1" name="Rectangle 430">
          <a:extLst>
            <a:ext uri="{FF2B5EF4-FFF2-40B4-BE49-F238E27FC236}">
              <a16:creationId xmlns:a16="http://schemas.microsoft.com/office/drawing/2014/main" id="{400132AE-6A90-4946-AEF4-3FE2BF5855EC}"/>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2" name="Rectangle 431">
          <a:extLst>
            <a:ext uri="{FF2B5EF4-FFF2-40B4-BE49-F238E27FC236}">
              <a16:creationId xmlns:a16="http://schemas.microsoft.com/office/drawing/2014/main" id="{59BD6E37-C53C-9A42-850A-754CAF17D639}"/>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3" name="Rectangle 432">
          <a:extLst>
            <a:ext uri="{FF2B5EF4-FFF2-40B4-BE49-F238E27FC236}">
              <a16:creationId xmlns:a16="http://schemas.microsoft.com/office/drawing/2014/main" id="{319C0D07-25D3-824A-B87E-FC400853AB75}"/>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4" name="Rectangle 433">
          <a:extLst>
            <a:ext uri="{FF2B5EF4-FFF2-40B4-BE49-F238E27FC236}">
              <a16:creationId xmlns:a16="http://schemas.microsoft.com/office/drawing/2014/main" id="{87A34AEB-9AB8-444E-B33C-E526BDCC9CA7}"/>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5" name="Rectangle 434">
          <a:extLst>
            <a:ext uri="{FF2B5EF4-FFF2-40B4-BE49-F238E27FC236}">
              <a16:creationId xmlns:a16="http://schemas.microsoft.com/office/drawing/2014/main" id="{C4430F8E-6621-1C49-A105-6D76AA89422C}"/>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6" name="Rectangle 435">
          <a:extLst>
            <a:ext uri="{FF2B5EF4-FFF2-40B4-BE49-F238E27FC236}">
              <a16:creationId xmlns:a16="http://schemas.microsoft.com/office/drawing/2014/main" id="{2F985B0A-61B1-B44A-AC32-831A60037DC6}"/>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7" name="Rectangle 436">
          <a:extLst>
            <a:ext uri="{FF2B5EF4-FFF2-40B4-BE49-F238E27FC236}">
              <a16:creationId xmlns:a16="http://schemas.microsoft.com/office/drawing/2014/main" id="{99DF84E9-291F-6D44-B17E-957128D80F65}"/>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8" name="Rectangle 437">
          <a:extLst>
            <a:ext uri="{FF2B5EF4-FFF2-40B4-BE49-F238E27FC236}">
              <a16:creationId xmlns:a16="http://schemas.microsoft.com/office/drawing/2014/main" id="{DCA44F1F-A762-A044-B348-57B131F2379C}"/>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39" name="Rectangle 438">
          <a:extLst>
            <a:ext uri="{FF2B5EF4-FFF2-40B4-BE49-F238E27FC236}">
              <a16:creationId xmlns:a16="http://schemas.microsoft.com/office/drawing/2014/main" id="{E978EBEF-3BDD-E84B-ADA9-B464A1BECF91}"/>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40" name="Rectangle 439">
          <a:extLst>
            <a:ext uri="{FF2B5EF4-FFF2-40B4-BE49-F238E27FC236}">
              <a16:creationId xmlns:a16="http://schemas.microsoft.com/office/drawing/2014/main" id="{8072B8C0-7BC4-1F4A-AD55-2B9A3BA74301}"/>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261</xdr:row>
      <xdr:rowOff>0</xdr:rowOff>
    </xdr:from>
    <xdr:to>
      <xdr:col>25</xdr:col>
      <xdr:colOff>0</xdr:colOff>
      <xdr:row>261</xdr:row>
      <xdr:rowOff>0</xdr:rowOff>
    </xdr:to>
    <xdr:sp macro="" textlink="">
      <xdr:nvSpPr>
        <xdr:cNvPr id="441" name="Rectangle 440">
          <a:extLst>
            <a:ext uri="{FF2B5EF4-FFF2-40B4-BE49-F238E27FC236}">
              <a16:creationId xmlns:a16="http://schemas.microsoft.com/office/drawing/2014/main" id="{F07A4301-33CD-F84B-B6C0-1CB5E0B435A4}"/>
            </a:ext>
          </a:extLst>
        </xdr:cNvPr>
        <xdr:cNvSpPr>
          <a:spLocks noChangeArrowheads="1"/>
        </xdr:cNvSpPr>
      </xdr:nvSpPr>
      <xdr:spPr bwMode="auto">
        <a:xfrm>
          <a:off x="17145000" y="53035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2" name="Rectangle 441">
          <a:extLst>
            <a:ext uri="{FF2B5EF4-FFF2-40B4-BE49-F238E27FC236}">
              <a16:creationId xmlns:a16="http://schemas.microsoft.com/office/drawing/2014/main" id="{D1E98A68-C30F-2042-B98C-CAEB7382F8FA}"/>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3" name="Rectangle 442">
          <a:extLst>
            <a:ext uri="{FF2B5EF4-FFF2-40B4-BE49-F238E27FC236}">
              <a16:creationId xmlns:a16="http://schemas.microsoft.com/office/drawing/2014/main" id="{6C34B2D2-28EB-AB4B-BC1A-398763337941}"/>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4" name="Rectangle 443">
          <a:extLst>
            <a:ext uri="{FF2B5EF4-FFF2-40B4-BE49-F238E27FC236}">
              <a16:creationId xmlns:a16="http://schemas.microsoft.com/office/drawing/2014/main" id="{337DE618-0143-4942-9114-BE6B9BCE38AD}"/>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5" name="Rectangle 444">
          <a:extLst>
            <a:ext uri="{FF2B5EF4-FFF2-40B4-BE49-F238E27FC236}">
              <a16:creationId xmlns:a16="http://schemas.microsoft.com/office/drawing/2014/main" id="{DE5280F8-9742-0042-849A-EBB45DB28833}"/>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6" name="Rectangle 445">
          <a:extLst>
            <a:ext uri="{FF2B5EF4-FFF2-40B4-BE49-F238E27FC236}">
              <a16:creationId xmlns:a16="http://schemas.microsoft.com/office/drawing/2014/main" id="{E3335D4C-2E19-1F46-A582-3A20B29AA5BF}"/>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7" name="Rectangle 446">
          <a:extLst>
            <a:ext uri="{FF2B5EF4-FFF2-40B4-BE49-F238E27FC236}">
              <a16:creationId xmlns:a16="http://schemas.microsoft.com/office/drawing/2014/main" id="{C99AB533-2327-2E4A-8483-B9981B7B3FEE}"/>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8" name="Rectangle 447">
          <a:extLst>
            <a:ext uri="{FF2B5EF4-FFF2-40B4-BE49-F238E27FC236}">
              <a16:creationId xmlns:a16="http://schemas.microsoft.com/office/drawing/2014/main" id="{D74B0620-B1FF-8E4A-9FD1-23CDF994061B}"/>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49" name="Rectangle 448">
          <a:extLst>
            <a:ext uri="{FF2B5EF4-FFF2-40B4-BE49-F238E27FC236}">
              <a16:creationId xmlns:a16="http://schemas.microsoft.com/office/drawing/2014/main" id="{038304C5-F039-9947-A4D7-FE1BD2764394}"/>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0" name="Rectangle 449">
          <a:extLst>
            <a:ext uri="{FF2B5EF4-FFF2-40B4-BE49-F238E27FC236}">
              <a16:creationId xmlns:a16="http://schemas.microsoft.com/office/drawing/2014/main" id="{79BB8194-34B5-304B-A31A-6B4DB8A9FA5C}"/>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1" name="Rectangle 450">
          <a:extLst>
            <a:ext uri="{FF2B5EF4-FFF2-40B4-BE49-F238E27FC236}">
              <a16:creationId xmlns:a16="http://schemas.microsoft.com/office/drawing/2014/main" id="{CB36ACAD-C821-4345-8DFA-2F2C87763DB0}"/>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2" name="Rectangle 451">
          <a:extLst>
            <a:ext uri="{FF2B5EF4-FFF2-40B4-BE49-F238E27FC236}">
              <a16:creationId xmlns:a16="http://schemas.microsoft.com/office/drawing/2014/main" id="{50DCD276-1B85-ED45-A6AE-43065FCB31C9}"/>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3" name="Rectangle 452">
          <a:extLst>
            <a:ext uri="{FF2B5EF4-FFF2-40B4-BE49-F238E27FC236}">
              <a16:creationId xmlns:a16="http://schemas.microsoft.com/office/drawing/2014/main" id="{A32EB0D2-390D-E844-A825-30B7B703DC45}"/>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4" name="Rectangle 453">
          <a:extLst>
            <a:ext uri="{FF2B5EF4-FFF2-40B4-BE49-F238E27FC236}">
              <a16:creationId xmlns:a16="http://schemas.microsoft.com/office/drawing/2014/main" id="{A856E7F3-943C-1B45-A3F3-1B0C85023AEF}"/>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5" name="Rectangle 454">
          <a:extLst>
            <a:ext uri="{FF2B5EF4-FFF2-40B4-BE49-F238E27FC236}">
              <a16:creationId xmlns:a16="http://schemas.microsoft.com/office/drawing/2014/main" id="{A6D50CE0-38A9-574A-A6CE-51C0F89D9BBC}"/>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6" name="Rectangle 455">
          <a:extLst>
            <a:ext uri="{FF2B5EF4-FFF2-40B4-BE49-F238E27FC236}">
              <a16:creationId xmlns:a16="http://schemas.microsoft.com/office/drawing/2014/main" id="{16873FDF-9D0A-2649-96A1-9DBA03EE9415}"/>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7" name="Rectangle 456">
          <a:extLst>
            <a:ext uri="{FF2B5EF4-FFF2-40B4-BE49-F238E27FC236}">
              <a16:creationId xmlns:a16="http://schemas.microsoft.com/office/drawing/2014/main" id="{15BAA65C-FAF7-674F-8EF6-21311138E912}"/>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8" name="Rectangle 457">
          <a:extLst>
            <a:ext uri="{FF2B5EF4-FFF2-40B4-BE49-F238E27FC236}">
              <a16:creationId xmlns:a16="http://schemas.microsoft.com/office/drawing/2014/main" id="{DD74F1EE-8091-7A47-A619-7A9BE7C6745F}"/>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59" name="Rectangle 458">
          <a:extLst>
            <a:ext uri="{FF2B5EF4-FFF2-40B4-BE49-F238E27FC236}">
              <a16:creationId xmlns:a16="http://schemas.microsoft.com/office/drawing/2014/main" id="{90EA4D67-EB5A-3D47-8937-FAD71EF4C63E}"/>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60" name="Rectangle 459">
          <a:extLst>
            <a:ext uri="{FF2B5EF4-FFF2-40B4-BE49-F238E27FC236}">
              <a16:creationId xmlns:a16="http://schemas.microsoft.com/office/drawing/2014/main" id="{AC7A78EB-4248-4F44-B2A0-A1F68D777FBE}"/>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61" name="Rectangle 460">
          <a:extLst>
            <a:ext uri="{FF2B5EF4-FFF2-40B4-BE49-F238E27FC236}">
              <a16:creationId xmlns:a16="http://schemas.microsoft.com/office/drawing/2014/main" id="{9DEC8D1A-50F8-2B4C-B57C-097608746174}"/>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62" name="Rectangle 461">
          <a:extLst>
            <a:ext uri="{FF2B5EF4-FFF2-40B4-BE49-F238E27FC236}">
              <a16:creationId xmlns:a16="http://schemas.microsoft.com/office/drawing/2014/main" id="{AF551B59-5B4F-1D4E-8D66-8D10381903E4}"/>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492</xdr:row>
      <xdr:rowOff>0</xdr:rowOff>
    </xdr:from>
    <xdr:to>
      <xdr:col>25</xdr:col>
      <xdr:colOff>0</xdr:colOff>
      <xdr:row>492</xdr:row>
      <xdr:rowOff>0</xdr:rowOff>
    </xdr:to>
    <xdr:sp macro="" textlink="">
      <xdr:nvSpPr>
        <xdr:cNvPr id="463" name="Rectangle 462">
          <a:extLst>
            <a:ext uri="{FF2B5EF4-FFF2-40B4-BE49-F238E27FC236}">
              <a16:creationId xmlns:a16="http://schemas.microsoft.com/office/drawing/2014/main" id="{DEE0B1D4-76B5-4043-83C0-307F9830BB4A}"/>
            </a:ext>
          </a:extLst>
        </xdr:cNvPr>
        <xdr:cNvSpPr>
          <a:spLocks noChangeArrowheads="1"/>
        </xdr:cNvSpPr>
      </xdr:nvSpPr>
      <xdr:spPr bwMode="auto">
        <a:xfrm>
          <a:off x="17145000" y="99974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4" name="Rectangle 463">
          <a:extLst>
            <a:ext uri="{FF2B5EF4-FFF2-40B4-BE49-F238E27FC236}">
              <a16:creationId xmlns:a16="http://schemas.microsoft.com/office/drawing/2014/main" id="{B1BF9D8A-E5DF-9740-8B49-51082F10C0C8}"/>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5" name="Rectangle 464">
          <a:extLst>
            <a:ext uri="{FF2B5EF4-FFF2-40B4-BE49-F238E27FC236}">
              <a16:creationId xmlns:a16="http://schemas.microsoft.com/office/drawing/2014/main" id="{5B1F7BD2-D0DB-D849-AB96-8CBF7B7D63C7}"/>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6" name="Rectangle 465">
          <a:extLst>
            <a:ext uri="{FF2B5EF4-FFF2-40B4-BE49-F238E27FC236}">
              <a16:creationId xmlns:a16="http://schemas.microsoft.com/office/drawing/2014/main" id="{C7D3867E-DC50-7A47-BD40-58FB5F87E4AC}"/>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7" name="Rectangle 466">
          <a:extLst>
            <a:ext uri="{FF2B5EF4-FFF2-40B4-BE49-F238E27FC236}">
              <a16:creationId xmlns:a16="http://schemas.microsoft.com/office/drawing/2014/main" id="{2644E553-04BB-A248-9A57-C07FA56F8400}"/>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8" name="Rectangle 467">
          <a:extLst>
            <a:ext uri="{FF2B5EF4-FFF2-40B4-BE49-F238E27FC236}">
              <a16:creationId xmlns:a16="http://schemas.microsoft.com/office/drawing/2014/main" id="{463BB460-71C0-9246-87DC-4DCD6F5E4931}"/>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69" name="Rectangle 468">
          <a:extLst>
            <a:ext uri="{FF2B5EF4-FFF2-40B4-BE49-F238E27FC236}">
              <a16:creationId xmlns:a16="http://schemas.microsoft.com/office/drawing/2014/main" id="{F4CF0D92-54FA-8E40-BED4-64A898642F8C}"/>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0" name="Rectangle 469">
          <a:extLst>
            <a:ext uri="{FF2B5EF4-FFF2-40B4-BE49-F238E27FC236}">
              <a16:creationId xmlns:a16="http://schemas.microsoft.com/office/drawing/2014/main" id="{79554FD8-4044-CD4A-8593-A94B8B7B333C}"/>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1" name="Rectangle 470">
          <a:extLst>
            <a:ext uri="{FF2B5EF4-FFF2-40B4-BE49-F238E27FC236}">
              <a16:creationId xmlns:a16="http://schemas.microsoft.com/office/drawing/2014/main" id="{574D81A1-5671-DD42-9D44-41BE5B71DC15}"/>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2" name="Rectangle 471">
          <a:extLst>
            <a:ext uri="{FF2B5EF4-FFF2-40B4-BE49-F238E27FC236}">
              <a16:creationId xmlns:a16="http://schemas.microsoft.com/office/drawing/2014/main" id="{F212B628-D634-DC42-8EA8-0EBE279D746A}"/>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3" name="Rectangle 472">
          <a:extLst>
            <a:ext uri="{FF2B5EF4-FFF2-40B4-BE49-F238E27FC236}">
              <a16:creationId xmlns:a16="http://schemas.microsoft.com/office/drawing/2014/main" id="{8B17DF26-C6D1-8541-9A09-90F2D789FAAD}"/>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4" name="Rectangle 473">
          <a:extLst>
            <a:ext uri="{FF2B5EF4-FFF2-40B4-BE49-F238E27FC236}">
              <a16:creationId xmlns:a16="http://schemas.microsoft.com/office/drawing/2014/main" id="{D7DDCADC-4F84-7540-B90D-A128DDF498A4}"/>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5" name="Rectangle 474">
          <a:extLst>
            <a:ext uri="{FF2B5EF4-FFF2-40B4-BE49-F238E27FC236}">
              <a16:creationId xmlns:a16="http://schemas.microsoft.com/office/drawing/2014/main" id="{85240A92-6B23-F34D-82C8-3F9344C15D39}"/>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6" name="Rectangle 475">
          <a:extLst>
            <a:ext uri="{FF2B5EF4-FFF2-40B4-BE49-F238E27FC236}">
              <a16:creationId xmlns:a16="http://schemas.microsoft.com/office/drawing/2014/main" id="{C4912E6A-BE5E-C847-8251-2AEA1C134B50}"/>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7" name="Rectangle 476">
          <a:extLst>
            <a:ext uri="{FF2B5EF4-FFF2-40B4-BE49-F238E27FC236}">
              <a16:creationId xmlns:a16="http://schemas.microsoft.com/office/drawing/2014/main" id="{54C79DE7-B12C-F74B-A451-A82CFE2A8306}"/>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8" name="Rectangle 477">
          <a:extLst>
            <a:ext uri="{FF2B5EF4-FFF2-40B4-BE49-F238E27FC236}">
              <a16:creationId xmlns:a16="http://schemas.microsoft.com/office/drawing/2014/main" id="{332BC78C-DEEE-A84E-867E-8531460E6E38}"/>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79" name="Rectangle 478">
          <a:extLst>
            <a:ext uri="{FF2B5EF4-FFF2-40B4-BE49-F238E27FC236}">
              <a16:creationId xmlns:a16="http://schemas.microsoft.com/office/drawing/2014/main" id="{D9CD65F9-654C-D746-BB38-A63339005209}"/>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0" name="Rectangle 479">
          <a:extLst>
            <a:ext uri="{FF2B5EF4-FFF2-40B4-BE49-F238E27FC236}">
              <a16:creationId xmlns:a16="http://schemas.microsoft.com/office/drawing/2014/main" id="{CBADAA78-C8D9-164A-8854-F1CAED7E444D}"/>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1" name="Rectangle 480">
          <a:extLst>
            <a:ext uri="{FF2B5EF4-FFF2-40B4-BE49-F238E27FC236}">
              <a16:creationId xmlns:a16="http://schemas.microsoft.com/office/drawing/2014/main" id="{46BC50F5-CCD5-B442-AB7E-07D518BC5C92}"/>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2" name="Rectangle 481">
          <a:extLst>
            <a:ext uri="{FF2B5EF4-FFF2-40B4-BE49-F238E27FC236}">
              <a16:creationId xmlns:a16="http://schemas.microsoft.com/office/drawing/2014/main" id="{C875364E-1DBF-674D-897C-A83D67261D04}"/>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3" name="Rectangle 482">
          <a:extLst>
            <a:ext uri="{FF2B5EF4-FFF2-40B4-BE49-F238E27FC236}">
              <a16:creationId xmlns:a16="http://schemas.microsoft.com/office/drawing/2014/main" id="{F0D8DF44-8BAE-B440-9C4B-CB9DA07227EB}"/>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4" name="Rectangle 483">
          <a:extLst>
            <a:ext uri="{FF2B5EF4-FFF2-40B4-BE49-F238E27FC236}">
              <a16:creationId xmlns:a16="http://schemas.microsoft.com/office/drawing/2014/main" id="{E219F235-6669-A140-835C-FAAE3C171FA2}"/>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525</xdr:row>
      <xdr:rowOff>0</xdr:rowOff>
    </xdr:from>
    <xdr:to>
      <xdr:col>25</xdr:col>
      <xdr:colOff>0</xdr:colOff>
      <xdr:row>525</xdr:row>
      <xdr:rowOff>0</xdr:rowOff>
    </xdr:to>
    <xdr:sp macro="" textlink="">
      <xdr:nvSpPr>
        <xdr:cNvPr id="485" name="Rectangle 484">
          <a:extLst>
            <a:ext uri="{FF2B5EF4-FFF2-40B4-BE49-F238E27FC236}">
              <a16:creationId xmlns:a16="http://schemas.microsoft.com/office/drawing/2014/main" id="{839C4ED8-0D6E-D644-8758-42E6C38E2868}"/>
            </a:ext>
          </a:extLst>
        </xdr:cNvPr>
        <xdr:cNvSpPr>
          <a:spLocks noChangeArrowheads="1"/>
        </xdr:cNvSpPr>
      </xdr:nvSpPr>
      <xdr:spPr bwMode="auto">
        <a:xfrm>
          <a:off x="17145000" y="1066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86" name="Rectangle 485">
          <a:extLst>
            <a:ext uri="{FF2B5EF4-FFF2-40B4-BE49-F238E27FC236}">
              <a16:creationId xmlns:a16="http://schemas.microsoft.com/office/drawing/2014/main" id="{8215075F-FFD5-374E-ACFC-93A84F0B0464}"/>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87" name="Rectangle 486">
          <a:extLst>
            <a:ext uri="{FF2B5EF4-FFF2-40B4-BE49-F238E27FC236}">
              <a16:creationId xmlns:a16="http://schemas.microsoft.com/office/drawing/2014/main" id="{65D8E44E-195F-3241-B619-082CB078B269}"/>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88" name="Rectangle 487">
          <a:extLst>
            <a:ext uri="{FF2B5EF4-FFF2-40B4-BE49-F238E27FC236}">
              <a16:creationId xmlns:a16="http://schemas.microsoft.com/office/drawing/2014/main" id="{E096A3CA-8574-DC49-8D85-1E08566D4B52}"/>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89" name="Rectangle 488">
          <a:extLst>
            <a:ext uri="{FF2B5EF4-FFF2-40B4-BE49-F238E27FC236}">
              <a16:creationId xmlns:a16="http://schemas.microsoft.com/office/drawing/2014/main" id="{28B925F7-DD62-BB48-AFB6-84FBD7E8C981}"/>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0" name="Rectangle 489">
          <a:extLst>
            <a:ext uri="{FF2B5EF4-FFF2-40B4-BE49-F238E27FC236}">
              <a16:creationId xmlns:a16="http://schemas.microsoft.com/office/drawing/2014/main" id="{284A5598-97D8-2B48-BF3A-FF104C26C4F0}"/>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1" name="Rectangle 490">
          <a:extLst>
            <a:ext uri="{FF2B5EF4-FFF2-40B4-BE49-F238E27FC236}">
              <a16:creationId xmlns:a16="http://schemas.microsoft.com/office/drawing/2014/main" id="{E45662AA-D6EE-BE41-9337-ECC182EFB455}"/>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2" name="Rectangle 491">
          <a:extLst>
            <a:ext uri="{FF2B5EF4-FFF2-40B4-BE49-F238E27FC236}">
              <a16:creationId xmlns:a16="http://schemas.microsoft.com/office/drawing/2014/main" id="{C690E856-B7CC-5E4B-A0D5-238B85FB0970}"/>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3" name="Rectangle 492">
          <a:extLst>
            <a:ext uri="{FF2B5EF4-FFF2-40B4-BE49-F238E27FC236}">
              <a16:creationId xmlns:a16="http://schemas.microsoft.com/office/drawing/2014/main" id="{3E7199B7-D5CD-294A-AFE3-3E5841E0370F}"/>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4" name="Rectangle 493">
          <a:extLst>
            <a:ext uri="{FF2B5EF4-FFF2-40B4-BE49-F238E27FC236}">
              <a16:creationId xmlns:a16="http://schemas.microsoft.com/office/drawing/2014/main" id="{44EF3E55-6A5D-8D4E-B4BC-01BD1C035F08}"/>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5" name="Rectangle 494">
          <a:extLst>
            <a:ext uri="{FF2B5EF4-FFF2-40B4-BE49-F238E27FC236}">
              <a16:creationId xmlns:a16="http://schemas.microsoft.com/office/drawing/2014/main" id="{8FD4E21B-A6A3-144C-AE0C-EDB18F9D50D9}"/>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6" name="Rectangle 495">
          <a:extLst>
            <a:ext uri="{FF2B5EF4-FFF2-40B4-BE49-F238E27FC236}">
              <a16:creationId xmlns:a16="http://schemas.microsoft.com/office/drawing/2014/main" id="{75BF8AA8-FEF1-E04C-A7FE-C3469C4F763C}"/>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7" name="Rectangle 496">
          <a:extLst>
            <a:ext uri="{FF2B5EF4-FFF2-40B4-BE49-F238E27FC236}">
              <a16:creationId xmlns:a16="http://schemas.microsoft.com/office/drawing/2014/main" id="{9948B8F6-33BD-404B-BE85-5CDA267C3214}"/>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8" name="Rectangle 497">
          <a:extLst>
            <a:ext uri="{FF2B5EF4-FFF2-40B4-BE49-F238E27FC236}">
              <a16:creationId xmlns:a16="http://schemas.microsoft.com/office/drawing/2014/main" id="{4844BCF6-264E-B449-98E5-46627169BE10}"/>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499" name="Rectangle 498">
          <a:extLst>
            <a:ext uri="{FF2B5EF4-FFF2-40B4-BE49-F238E27FC236}">
              <a16:creationId xmlns:a16="http://schemas.microsoft.com/office/drawing/2014/main" id="{08E683C0-C4A7-7243-9E78-D0BC79D3AA3E}"/>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0" name="Rectangle 499">
          <a:extLst>
            <a:ext uri="{FF2B5EF4-FFF2-40B4-BE49-F238E27FC236}">
              <a16:creationId xmlns:a16="http://schemas.microsoft.com/office/drawing/2014/main" id="{3BF59C28-EE9E-C846-A6EA-458D775C368D}"/>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1" name="Rectangle 500">
          <a:extLst>
            <a:ext uri="{FF2B5EF4-FFF2-40B4-BE49-F238E27FC236}">
              <a16:creationId xmlns:a16="http://schemas.microsoft.com/office/drawing/2014/main" id="{FEAC4912-7FAC-3B47-A69B-07112251A147}"/>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2" name="Rectangle 501">
          <a:extLst>
            <a:ext uri="{FF2B5EF4-FFF2-40B4-BE49-F238E27FC236}">
              <a16:creationId xmlns:a16="http://schemas.microsoft.com/office/drawing/2014/main" id="{9CB3A640-C374-BE41-901F-88987D7EB134}"/>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3" name="Rectangle 502">
          <a:extLst>
            <a:ext uri="{FF2B5EF4-FFF2-40B4-BE49-F238E27FC236}">
              <a16:creationId xmlns:a16="http://schemas.microsoft.com/office/drawing/2014/main" id="{D2C72CA8-9BBC-2F40-9826-6AC1700BAE8E}"/>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4" name="Rectangle 503">
          <a:extLst>
            <a:ext uri="{FF2B5EF4-FFF2-40B4-BE49-F238E27FC236}">
              <a16:creationId xmlns:a16="http://schemas.microsoft.com/office/drawing/2014/main" id="{E4D720EB-9776-CD4A-9BEC-4D55E2669A09}"/>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5" name="Rectangle 504">
          <a:extLst>
            <a:ext uri="{FF2B5EF4-FFF2-40B4-BE49-F238E27FC236}">
              <a16:creationId xmlns:a16="http://schemas.microsoft.com/office/drawing/2014/main" id="{46ADD35D-D3E0-3D48-AA1B-1335F78E661B}"/>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6" name="Rectangle 505">
          <a:extLst>
            <a:ext uri="{FF2B5EF4-FFF2-40B4-BE49-F238E27FC236}">
              <a16:creationId xmlns:a16="http://schemas.microsoft.com/office/drawing/2014/main" id="{3CB31DDC-C21F-904E-B922-D943E2E538C9}"/>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756</xdr:row>
      <xdr:rowOff>0</xdr:rowOff>
    </xdr:from>
    <xdr:to>
      <xdr:col>25</xdr:col>
      <xdr:colOff>0</xdr:colOff>
      <xdr:row>756</xdr:row>
      <xdr:rowOff>0</xdr:rowOff>
    </xdr:to>
    <xdr:sp macro="" textlink="">
      <xdr:nvSpPr>
        <xdr:cNvPr id="507" name="Rectangle 506">
          <a:extLst>
            <a:ext uri="{FF2B5EF4-FFF2-40B4-BE49-F238E27FC236}">
              <a16:creationId xmlns:a16="http://schemas.microsoft.com/office/drawing/2014/main" id="{0D3EBE16-2BE2-AF41-89E4-3ACA1B7A7E9C}"/>
            </a:ext>
          </a:extLst>
        </xdr:cNvPr>
        <xdr:cNvSpPr>
          <a:spLocks noChangeArrowheads="1"/>
        </xdr:cNvSpPr>
      </xdr:nvSpPr>
      <xdr:spPr bwMode="auto">
        <a:xfrm>
          <a:off x="17145000" y="153619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08" name="Rectangle 507">
          <a:extLst>
            <a:ext uri="{FF2B5EF4-FFF2-40B4-BE49-F238E27FC236}">
              <a16:creationId xmlns:a16="http://schemas.microsoft.com/office/drawing/2014/main" id="{19EEFCC4-EDEC-9E46-9522-88A38880C4E6}"/>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09" name="Rectangle 508">
          <a:extLst>
            <a:ext uri="{FF2B5EF4-FFF2-40B4-BE49-F238E27FC236}">
              <a16:creationId xmlns:a16="http://schemas.microsoft.com/office/drawing/2014/main" id="{C02BD9DB-2E96-C947-AA1F-4BDA60706C05}"/>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0" name="Rectangle 509">
          <a:extLst>
            <a:ext uri="{FF2B5EF4-FFF2-40B4-BE49-F238E27FC236}">
              <a16:creationId xmlns:a16="http://schemas.microsoft.com/office/drawing/2014/main" id="{BB228886-CD93-5548-8E40-FE43CFDF6E36}"/>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1" name="Rectangle 510">
          <a:extLst>
            <a:ext uri="{FF2B5EF4-FFF2-40B4-BE49-F238E27FC236}">
              <a16:creationId xmlns:a16="http://schemas.microsoft.com/office/drawing/2014/main" id="{B69A1615-0D06-114E-BC45-A60A507B3891}"/>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2" name="Rectangle 511">
          <a:extLst>
            <a:ext uri="{FF2B5EF4-FFF2-40B4-BE49-F238E27FC236}">
              <a16:creationId xmlns:a16="http://schemas.microsoft.com/office/drawing/2014/main" id="{D49DD0FD-E738-A242-BB37-373B7100334B}"/>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3" name="Rectangle 512">
          <a:extLst>
            <a:ext uri="{FF2B5EF4-FFF2-40B4-BE49-F238E27FC236}">
              <a16:creationId xmlns:a16="http://schemas.microsoft.com/office/drawing/2014/main" id="{3984D6A9-2F66-D249-A8C7-E58643530C30}"/>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4" name="Rectangle 513">
          <a:extLst>
            <a:ext uri="{FF2B5EF4-FFF2-40B4-BE49-F238E27FC236}">
              <a16:creationId xmlns:a16="http://schemas.microsoft.com/office/drawing/2014/main" id="{8A9855EB-7F56-C141-BD34-F06E1E2128BC}"/>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5" name="Rectangle 514">
          <a:extLst>
            <a:ext uri="{FF2B5EF4-FFF2-40B4-BE49-F238E27FC236}">
              <a16:creationId xmlns:a16="http://schemas.microsoft.com/office/drawing/2014/main" id="{EEA288BB-BE9C-E944-B2CB-191592163B3E}"/>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6" name="Rectangle 515">
          <a:extLst>
            <a:ext uri="{FF2B5EF4-FFF2-40B4-BE49-F238E27FC236}">
              <a16:creationId xmlns:a16="http://schemas.microsoft.com/office/drawing/2014/main" id="{1152FB70-F1EC-854C-B2B3-7164417FF57D}"/>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7" name="Rectangle 516">
          <a:extLst>
            <a:ext uri="{FF2B5EF4-FFF2-40B4-BE49-F238E27FC236}">
              <a16:creationId xmlns:a16="http://schemas.microsoft.com/office/drawing/2014/main" id="{0EB35D3F-DB4C-284A-B47C-65B90C94B7EF}"/>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8" name="Rectangle 517">
          <a:extLst>
            <a:ext uri="{FF2B5EF4-FFF2-40B4-BE49-F238E27FC236}">
              <a16:creationId xmlns:a16="http://schemas.microsoft.com/office/drawing/2014/main" id="{EE6FFEC5-DA00-4C4C-8E05-0E67381F263C}"/>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19" name="Rectangle 518">
          <a:extLst>
            <a:ext uri="{FF2B5EF4-FFF2-40B4-BE49-F238E27FC236}">
              <a16:creationId xmlns:a16="http://schemas.microsoft.com/office/drawing/2014/main" id="{A430B38D-2F10-D645-B1FC-DFD215960733}"/>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0" name="Rectangle 519">
          <a:extLst>
            <a:ext uri="{FF2B5EF4-FFF2-40B4-BE49-F238E27FC236}">
              <a16:creationId xmlns:a16="http://schemas.microsoft.com/office/drawing/2014/main" id="{E6C36CE0-0175-F447-B60E-7E63190EE5B3}"/>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1" name="Rectangle 520">
          <a:extLst>
            <a:ext uri="{FF2B5EF4-FFF2-40B4-BE49-F238E27FC236}">
              <a16:creationId xmlns:a16="http://schemas.microsoft.com/office/drawing/2014/main" id="{2E270B95-64DF-F247-B13B-F7EFB29C3651}"/>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2" name="Rectangle 521">
          <a:extLst>
            <a:ext uri="{FF2B5EF4-FFF2-40B4-BE49-F238E27FC236}">
              <a16:creationId xmlns:a16="http://schemas.microsoft.com/office/drawing/2014/main" id="{0E54F7D7-3ED3-CF47-B35B-BA8CAF253679}"/>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3" name="Rectangle 522">
          <a:extLst>
            <a:ext uri="{FF2B5EF4-FFF2-40B4-BE49-F238E27FC236}">
              <a16:creationId xmlns:a16="http://schemas.microsoft.com/office/drawing/2014/main" id="{17A8FAE9-2D11-014F-B553-D70E5DD4B2D6}"/>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4" name="Rectangle 523">
          <a:extLst>
            <a:ext uri="{FF2B5EF4-FFF2-40B4-BE49-F238E27FC236}">
              <a16:creationId xmlns:a16="http://schemas.microsoft.com/office/drawing/2014/main" id="{88D1E74E-E291-2044-B4DC-BE7A0FFCA0AA}"/>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5" name="Rectangle 524">
          <a:extLst>
            <a:ext uri="{FF2B5EF4-FFF2-40B4-BE49-F238E27FC236}">
              <a16:creationId xmlns:a16="http://schemas.microsoft.com/office/drawing/2014/main" id="{25A5BC3D-D89E-7C46-9344-907AE6C52895}"/>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6" name="Rectangle 525">
          <a:extLst>
            <a:ext uri="{FF2B5EF4-FFF2-40B4-BE49-F238E27FC236}">
              <a16:creationId xmlns:a16="http://schemas.microsoft.com/office/drawing/2014/main" id="{18A66E78-A675-9345-B480-39AF83A79B9D}"/>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7" name="Rectangle 526">
          <a:extLst>
            <a:ext uri="{FF2B5EF4-FFF2-40B4-BE49-F238E27FC236}">
              <a16:creationId xmlns:a16="http://schemas.microsoft.com/office/drawing/2014/main" id="{1A20EAA6-6771-124D-BAB8-7D2E2840C936}"/>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8" name="Rectangle 527">
          <a:extLst>
            <a:ext uri="{FF2B5EF4-FFF2-40B4-BE49-F238E27FC236}">
              <a16:creationId xmlns:a16="http://schemas.microsoft.com/office/drawing/2014/main" id="{3C035C25-311C-7F4E-BC5F-58AF38B07097}"/>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789</xdr:row>
      <xdr:rowOff>0</xdr:rowOff>
    </xdr:from>
    <xdr:to>
      <xdr:col>25</xdr:col>
      <xdr:colOff>0</xdr:colOff>
      <xdr:row>789</xdr:row>
      <xdr:rowOff>0</xdr:rowOff>
    </xdr:to>
    <xdr:sp macro="" textlink="">
      <xdr:nvSpPr>
        <xdr:cNvPr id="529" name="Rectangle 528">
          <a:extLst>
            <a:ext uri="{FF2B5EF4-FFF2-40B4-BE49-F238E27FC236}">
              <a16:creationId xmlns:a16="http://schemas.microsoft.com/office/drawing/2014/main" id="{03F2966A-9E8D-BC40-8E08-1BF8CE9AF891}"/>
            </a:ext>
          </a:extLst>
        </xdr:cNvPr>
        <xdr:cNvSpPr>
          <a:spLocks noChangeArrowheads="1"/>
        </xdr:cNvSpPr>
      </xdr:nvSpPr>
      <xdr:spPr bwMode="auto">
        <a:xfrm>
          <a:off x="17145000" y="160324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0" name="Rectangle 529">
          <a:extLst>
            <a:ext uri="{FF2B5EF4-FFF2-40B4-BE49-F238E27FC236}">
              <a16:creationId xmlns:a16="http://schemas.microsoft.com/office/drawing/2014/main" id="{B0DAB504-AF12-C04A-9BEC-2E0E2369747D}"/>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1" name="Rectangle 530">
          <a:extLst>
            <a:ext uri="{FF2B5EF4-FFF2-40B4-BE49-F238E27FC236}">
              <a16:creationId xmlns:a16="http://schemas.microsoft.com/office/drawing/2014/main" id="{E664B140-C100-5745-AA8D-392BA0512704}"/>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2" name="Rectangle 531">
          <a:extLst>
            <a:ext uri="{FF2B5EF4-FFF2-40B4-BE49-F238E27FC236}">
              <a16:creationId xmlns:a16="http://schemas.microsoft.com/office/drawing/2014/main" id="{4EC71F1F-5EDD-FF4B-A091-70F71700708F}"/>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3" name="Rectangle 532">
          <a:extLst>
            <a:ext uri="{FF2B5EF4-FFF2-40B4-BE49-F238E27FC236}">
              <a16:creationId xmlns:a16="http://schemas.microsoft.com/office/drawing/2014/main" id="{8AE2EA46-313D-244A-BEA8-266832E3D9A9}"/>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4" name="Rectangle 533">
          <a:extLst>
            <a:ext uri="{FF2B5EF4-FFF2-40B4-BE49-F238E27FC236}">
              <a16:creationId xmlns:a16="http://schemas.microsoft.com/office/drawing/2014/main" id="{03E65B66-BB50-7843-8ED6-61FA0E167021}"/>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5" name="Rectangle 534">
          <a:extLst>
            <a:ext uri="{FF2B5EF4-FFF2-40B4-BE49-F238E27FC236}">
              <a16:creationId xmlns:a16="http://schemas.microsoft.com/office/drawing/2014/main" id="{0962E80C-A367-B74A-9C63-19B4B003B785}"/>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6" name="Rectangle 535">
          <a:extLst>
            <a:ext uri="{FF2B5EF4-FFF2-40B4-BE49-F238E27FC236}">
              <a16:creationId xmlns:a16="http://schemas.microsoft.com/office/drawing/2014/main" id="{FDF995C9-C1C2-E348-83ED-D7712AA58C04}"/>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7" name="Rectangle 536">
          <a:extLst>
            <a:ext uri="{FF2B5EF4-FFF2-40B4-BE49-F238E27FC236}">
              <a16:creationId xmlns:a16="http://schemas.microsoft.com/office/drawing/2014/main" id="{92F26616-E35C-E847-9571-E23F390BEEF7}"/>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8" name="Rectangle 537">
          <a:extLst>
            <a:ext uri="{FF2B5EF4-FFF2-40B4-BE49-F238E27FC236}">
              <a16:creationId xmlns:a16="http://schemas.microsoft.com/office/drawing/2014/main" id="{C9D49AB9-2727-624C-8BE7-B60FAD5F1E57}"/>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39" name="Rectangle 538">
          <a:extLst>
            <a:ext uri="{FF2B5EF4-FFF2-40B4-BE49-F238E27FC236}">
              <a16:creationId xmlns:a16="http://schemas.microsoft.com/office/drawing/2014/main" id="{C2FA7019-B64D-1748-93B2-A0FAE48E3FAE}"/>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0" name="Rectangle 539">
          <a:extLst>
            <a:ext uri="{FF2B5EF4-FFF2-40B4-BE49-F238E27FC236}">
              <a16:creationId xmlns:a16="http://schemas.microsoft.com/office/drawing/2014/main" id="{F012E6F6-71AC-7841-A448-ED0D96680CB4}"/>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1" name="Rectangle 540">
          <a:extLst>
            <a:ext uri="{FF2B5EF4-FFF2-40B4-BE49-F238E27FC236}">
              <a16:creationId xmlns:a16="http://schemas.microsoft.com/office/drawing/2014/main" id="{9051063B-B062-F346-8657-576AB2BDDA5C}"/>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2" name="Rectangle 541">
          <a:extLst>
            <a:ext uri="{FF2B5EF4-FFF2-40B4-BE49-F238E27FC236}">
              <a16:creationId xmlns:a16="http://schemas.microsoft.com/office/drawing/2014/main" id="{0D7B1DEC-28AB-934A-96C8-D8E22FDD8947}"/>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3" name="Rectangle 542">
          <a:extLst>
            <a:ext uri="{FF2B5EF4-FFF2-40B4-BE49-F238E27FC236}">
              <a16:creationId xmlns:a16="http://schemas.microsoft.com/office/drawing/2014/main" id="{6EC11DC3-7300-F949-90CC-747DAC43FA20}"/>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4" name="Rectangle 543">
          <a:extLst>
            <a:ext uri="{FF2B5EF4-FFF2-40B4-BE49-F238E27FC236}">
              <a16:creationId xmlns:a16="http://schemas.microsoft.com/office/drawing/2014/main" id="{FC74A585-BD02-2C4D-A1DE-C62F02278EB3}"/>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5" name="Rectangle 544">
          <a:extLst>
            <a:ext uri="{FF2B5EF4-FFF2-40B4-BE49-F238E27FC236}">
              <a16:creationId xmlns:a16="http://schemas.microsoft.com/office/drawing/2014/main" id="{39AA3F74-26BE-9F43-A7A9-E79DDC1B2249}"/>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6" name="Rectangle 545">
          <a:extLst>
            <a:ext uri="{FF2B5EF4-FFF2-40B4-BE49-F238E27FC236}">
              <a16:creationId xmlns:a16="http://schemas.microsoft.com/office/drawing/2014/main" id="{66EF250C-00A6-6743-BE50-87291875A804}"/>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7" name="Rectangle 546">
          <a:extLst>
            <a:ext uri="{FF2B5EF4-FFF2-40B4-BE49-F238E27FC236}">
              <a16:creationId xmlns:a16="http://schemas.microsoft.com/office/drawing/2014/main" id="{CE14941E-CA45-8A4E-8E1D-7BE0FF54FD84}"/>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8" name="Rectangle 547">
          <a:extLst>
            <a:ext uri="{FF2B5EF4-FFF2-40B4-BE49-F238E27FC236}">
              <a16:creationId xmlns:a16="http://schemas.microsoft.com/office/drawing/2014/main" id="{1672BFD8-9242-1F4D-9CD5-30BC18A9E4FA}"/>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49" name="Rectangle 548">
          <a:extLst>
            <a:ext uri="{FF2B5EF4-FFF2-40B4-BE49-F238E27FC236}">
              <a16:creationId xmlns:a16="http://schemas.microsoft.com/office/drawing/2014/main" id="{93B18A12-9FA6-A74D-8EBE-44A702B51027}"/>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50" name="Rectangle 549">
          <a:extLst>
            <a:ext uri="{FF2B5EF4-FFF2-40B4-BE49-F238E27FC236}">
              <a16:creationId xmlns:a16="http://schemas.microsoft.com/office/drawing/2014/main" id="{2EE2D48A-1C4F-C743-9E5A-816070A7D39D}"/>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822</xdr:row>
      <xdr:rowOff>0</xdr:rowOff>
    </xdr:from>
    <xdr:to>
      <xdr:col>25</xdr:col>
      <xdr:colOff>0</xdr:colOff>
      <xdr:row>822</xdr:row>
      <xdr:rowOff>0</xdr:rowOff>
    </xdr:to>
    <xdr:sp macro="" textlink="">
      <xdr:nvSpPr>
        <xdr:cNvPr id="551" name="Rectangle 550">
          <a:extLst>
            <a:ext uri="{FF2B5EF4-FFF2-40B4-BE49-F238E27FC236}">
              <a16:creationId xmlns:a16="http://schemas.microsoft.com/office/drawing/2014/main" id="{9C28D70C-14A4-FC4D-9E91-16DBB9BC9D10}"/>
            </a:ext>
          </a:extLst>
        </xdr:cNvPr>
        <xdr:cNvSpPr>
          <a:spLocks noChangeArrowheads="1"/>
        </xdr:cNvSpPr>
      </xdr:nvSpPr>
      <xdr:spPr bwMode="auto">
        <a:xfrm>
          <a:off x="17145000" y="167030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2" name="Rectangle 551">
          <a:extLst>
            <a:ext uri="{FF2B5EF4-FFF2-40B4-BE49-F238E27FC236}">
              <a16:creationId xmlns:a16="http://schemas.microsoft.com/office/drawing/2014/main" id="{53628EA6-4BC1-A040-8ECF-98F47F72A845}"/>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3" name="Rectangle 552">
          <a:extLst>
            <a:ext uri="{FF2B5EF4-FFF2-40B4-BE49-F238E27FC236}">
              <a16:creationId xmlns:a16="http://schemas.microsoft.com/office/drawing/2014/main" id="{D8759903-D43D-2A4F-8B83-A08C7B308F23}"/>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4" name="Rectangle 553">
          <a:extLst>
            <a:ext uri="{FF2B5EF4-FFF2-40B4-BE49-F238E27FC236}">
              <a16:creationId xmlns:a16="http://schemas.microsoft.com/office/drawing/2014/main" id="{5EB3B2D9-B27E-1746-A0DC-C63C0644D975}"/>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5" name="Rectangle 554">
          <a:extLst>
            <a:ext uri="{FF2B5EF4-FFF2-40B4-BE49-F238E27FC236}">
              <a16:creationId xmlns:a16="http://schemas.microsoft.com/office/drawing/2014/main" id="{E2B9AEEE-1289-EA44-BC80-F816529B2B59}"/>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6" name="Rectangle 555">
          <a:extLst>
            <a:ext uri="{FF2B5EF4-FFF2-40B4-BE49-F238E27FC236}">
              <a16:creationId xmlns:a16="http://schemas.microsoft.com/office/drawing/2014/main" id="{60AB209E-F5BE-A442-B091-2A84BA8868DB}"/>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7" name="Rectangle 556">
          <a:extLst>
            <a:ext uri="{FF2B5EF4-FFF2-40B4-BE49-F238E27FC236}">
              <a16:creationId xmlns:a16="http://schemas.microsoft.com/office/drawing/2014/main" id="{9BC5AFFF-87D8-2648-ADEF-F6B904C564C9}"/>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8" name="Rectangle 557">
          <a:extLst>
            <a:ext uri="{FF2B5EF4-FFF2-40B4-BE49-F238E27FC236}">
              <a16:creationId xmlns:a16="http://schemas.microsoft.com/office/drawing/2014/main" id="{999ACE7C-8391-CA46-947E-3CD817A02458}"/>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59" name="Rectangle 558">
          <a:extLst>
            <a:ext uri="{FF2B5EF4-FFF2-40B4-BE49-F238E27FC236}">
              <a16:creationId xmlns:a16="http://schemas.microsoft.com/office/drawing/2014/main" id="{848B92FF-7289-B24F-A766-186A3FC65443}"/>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0" name="Rectangle 559">
          <a:extLst>
            <a:ext uri="{FF2B5EF4-FFF2-40B4-BE49-F238E27FC236}">
              <a16:creationId xmlns:a16="http://schemas.microsoft.com/office/drawing/2014/main" id="{48929BD4-BDE1-F048-B945-E47FA3D8DCF2}"/>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1" name="Rectangle 560">
          <a:extLst>
            <a:ext uri="{FF2B5EF4-FFF2-40B4-BE49-F238E27FC236}">
              <a16:creationId xmlns:a16="http://schemas.microsoft.com/office/drawing/2014/main" id="{9AF7ED47-40EA-4648-AF36-B88856509CC4}"/>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2" name="Rectangle 561">
          <a:extLst>
            <a:ext uri="{FF2B5EF4-FFF2-40B4-BE49-F238E27FC236}">
              <a16:creationId xmlns:a16="http://schemas.microsoft.com/office/drawing/2014/main" id="{0B67857B-75A2-E540-A16E-B0A03B2C563D}"/>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3" name="Rectangle 562">
          <a:extLst>
            <a:ext uri="{FF2B5EF4-FFF2-40B4-BE49-F238E27FC236}">
              <a16:creationId xmlns:a16="http://schemas.microsoft.com/office/drawing/2014/main" id="{5A9B9FFF-06E9-FC43-BF53-2D699576BDD9}"/>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4" name="Rectangle 563">
          <a:extLst>
            <a:ext uri="{FF2B5EF4-FFF2-40B4-BE49-F238E27FC236}">
              <a16:creationId xmlns:a16="http://schemas.microsoft.com/office/drawing/2014/main" id="{7305CA0D-BDC6-0643-A8A2-3ABC831F2A27}"/>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5" name="Rectangle 564">
          <a:extLst>
            <a:ext uri="{FF2B5EF4-FFF2-40B4-BE49-F238E27FC236}">
              <a16:creationId xmlns:a16="http://schemas.microsoft.com/office/drawing/2014/main" id="{DBFF968B-85E8-5D4C-91FE-A230FD5908AA}"/>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6" name="Rectangle 565">
          <a:extLst>
            <a:ext uri="{FF2B5EF4-FFF2-40B4-BE49-F238E27FC236}">
              <a16:creationId xmlns:a16="http://schemas.microsoft.com/office/drawing/2014/main" id="{FECFF54D-2079-3F45-918E-5061C58D0BFA}"/>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7" name="Rectangle 566">
          <a:extLst>
            <a:ext uri="{FF2B5EF4-FFF2-40B4-BE49-F238E27FC236}">
              <a16:creationId xmlns:a16="http://schemas.microsoft.com/office/drawing/2014/main" id="{9D0B4E93-3797-E24A-9324-328E6105C505}"/>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8" name="Rectangle 567">
          <a:extLst>
            <a:ext uri="{FF2B5EF4-FFF2-40B4-BE49-F238E27FC236}">
              <a16:creationId xmlns:a16="http://schemas.microsoft.com/office/drawing/2014/main" id="{A595CD7E-DB0B-0B4C-B2F6-1819524592F5}"/>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69" name="Rectangle 568">
          <a:extLst>
            <a:ext uri="{FF2B5EF4-FFF2-40B4-BE49-F238E27FC236}">
              <a16:creationId xmlns:a16="http://schemas.microsoft.com/office/drawing/2014/main" id="{FA7AD5C3-B5D4-6341-94C2-92EE5AC31620}"/>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70" name="Rectangle 569">
          <a:extLst>
            <a:ext uri="{FF2B5EF4-FFF2-40B4-BE49-F238E27FC236}">
              <a16:creationId xmlns:a16="http://schemas.microsoft.com/office/drawing/2014/main" id="{A75F2516-A2D4-1245-8D7F-8B84A5B65C64}"/>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71" name="Rectangle 570">
          <a:extLst>
            <a:ext uri="{FF2B5EF4-FFF2-40B4-BE49-F238E27FC236}">
              <a16:creationId xmlns:a16="http://schemas.microsoft.com/office/drawing/2014/main" id="{4A9A2760-98CA-F84F-9D50-DA0E904FA0D6}"/>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72" name="Rectangle 571">
          <a:extLst>
            <a:ext uri="{FF2B5EF4-FFF2-40B4-BE49-F238E27FC236}">
              <a16:creationId xmlns:a16="http://schemas.microsoft.com/office/drawing/2014/main" id="{F5646A88-0D70-2F45-AB7A-330FDFDF0A93}"/>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855</xdr:row>
      <xdr:rowOff>0</xdr:rowOff>
    </xdr:from>
    <xdr:to>
      <xdr:col>25</xdr:col>
      <xdr:colOff>0</xdr:colOff>
      <xdr:row>855</xdr:row>
      <xdr:rowOff>0</xdr:rowOff>
    </xdr:to>
    <xdr:sp macro="" textlink="">
      <xdr:nvSpPr>
        <xdr:cNvPr id="573" name="Rectangle 572">
          <a:extLst>
            <a:ext uri="{FF2B5EF4-FFF2-40B4-BE49-F238E27FC236}">
              <a16:creationId xmlns:a16="http://schemas.microsoft.com/office/drawing/2014/main" id="{66186D35-D78D-5A4C-B258-A9D8FBF8427C}"/>
            </a:ext>
          </a:extLst>
        </xdr:cNvPr>
        <xdr:cNvSpPr>
          <a:spLocks noChangeArrowheads="1"/>
        </xdr:cNvSpPr>
      </xdr:nvSpPr>
      <xdr:spPr bwMode="auto">
        <a:xfrm>
          <a:off x="17145000" y="17373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F868F-4164-DB46-8129-ECDD1BBC3480}">
  <sheetPr codeName="Sheet20">
    <tabColor rgb="FFFF0000"/>
    <pageSetUpPr fitToPage="1"/>
  </sheetPr>
  <dimension ref="A1:Q54"/>
  <sheetViews>
    <sheetView tabSelected="1" zoomScaleNormal="100" workbookViewId="0">
      <selection activeCell="M28" sqref="M28"/>
    </sheetView>
  </sheetViews>
  <sheetFormatPr baseColWidth="10" defaultColWidth="10.83203125" defaultRowHeight="13"/>
  <cols>
    <col min="6" max="6" width="9.5" customWidth="1"/>
    <col min="12" max="12" width="11.1640625" bestFit="1" customWidth="1"/>
    <col min="13" max="13" width="41.83203125" bestFit="1" customWidth="1"/>
    <col min="14" max="15" width="10" customWidth="1"/>
    <col min="16" max="16" width="10.83203125" customWidth="1"/>
  </cols>
  <sheetData>
    <row r="1" spans="1:16" ht="26" customHeight="1">
      <c r="A1" s="445" t="str">
        <f>"OXFORDSHIRE TRACK &amp; FIELD LEAGUE " &amp;YEAR($N$5)</f>
        <v>OXFORDSHIRE TRACK &amp; FIELD LEAGUE 2025</v>
      </c>
      <c r="B1" s="445"/>
      <c r="C1" s="445"/>
      <c r="D1" s="445"/>
      <c r="E1" s="445"/>
      <c r="F1" s="445"/>
      <c r="G1" s="445"/>
      <c r="H1" s="445"/>
      <c r="I1" s="445"/>
      <c r="J1" s="445"/>
      <c r="K1" s="445"/>
      <c r="L1" s="445"/>
      <c r="M1" s="445"/>
      <c r="N1" s="445"/>
      <c r="O1" s="445"/>
      <c r="P1" s="445"/>
    </row>
    <row r="2" spans="1:16" ht="26" customHeight="1">
      <c r="A2" s="445"/>
      <c r="B2" s="445"/>
      <c r="C2" s="445"/>
      <c r="D2" s="445"/>
      <c r="E2" s="445"/>
      <c r="F2" s="445"/>
      <c r="G2" s="445"/>
      <c r="H2" s="445"/>
      <c r="I2" s="445"/>
      <c r="J2" s="445"/>
      <c r="K2" s="445"/>
      <c r="L2" s="445"/>
      <c r="M2" s="445"/>
      <c r="N2" s="445"/>
      <c r="O2" s="445"/>
      <c r="P2" s="445"/>
    </row>
    <row r="3" spans="1:16" ht="20" customHeight="1">
      <c r="B3" s="166"/>
      <c r="C3" s="166"/>
      <c r="D3" s="166"/>
      <c r="E3" s="166"/>
      <c r="F3" s="166"/>
      <c r="G3" s="166"/>
      <c r="H3" s="166"/>
      <c r="I3" s="166"/>
      <c r="J3" s="166"/>
      <c r="K3" s="166"/>
      <c r="L3" s="166"/>
      <c r="M3" s="166"/>
      <c r="N3" s="166"/>
      <c r="O3" s="166"/>
      <c r="P3" s="166"/>
    </row>
    <row r="4" spans="1:16" ht="20" customHeight="1">
      <c r="A4" s="444" t="s">
        <v>311</v>
      </c>
      <c r="B4" s="452" t="s">
        <v>110</v>
      </c>
      <c r="C4" s="452"/>
      <c r="D4" s="452"/>
      <c r="E4" s="452"/>
      <c r="F4" s="452"/>
      <c r="G4" s="452"/>
      <c r="H4" s="453"/>
      <c r="I4" s="456">
        <v>1</v>
      </c>
      <c r="J4" s="457"/>
      <c r="L4" s="167" t="s">
        <v>111</v>
      </c>
      <c r="M4" s="168" t="s">
        <v>43</v>
      </c>
      <c r="N4" s="478" t="s">
        <v>42</v>
      </c>
      <c r="O4" s="478"/>
      <c r="P4" s="463" t="s">
        <v>71</v>
      </c>
    </row>
    <row r="5" spans="1:16" ht="20" customHeight="1">
      <c r="A5" s="444"/>
      <c r="B5" s="454"/>
      <c r="C5" s="454"/>
      <c r="D5" s="454"/>
      <c r="E5" s="454"/>
      <c r="F5" s="454"/>
      <c r="G5" s="454"/>
      <c r="H5" s="455"/>
      <c r="I5" s="458"/>
      <c r="J5" s="459"/>
      <c r="K5" s="169"/>
      <c r="L5" s="13">
        <v>1</v>
      </c>
      <c r="M5" s="170" t="s">
        <v>112</v>
      </c>
      <c r="N5" s="479">
        <v>45774</v>
      </c>
      <c r="O5" s="479"/>
      <c r="P5" s="464"/>
    </row>
    <row r="6" spans="1:16" ht="20" customHeight="1">
      <c r="A6" s="444"/>
      <c r="B6" s="12"/>
      <c r="C6" s="12"/>
      <c r="D6" s="12"/>
      <c r="E6" s="12"/>
      <c r="F6" s="12"/>
      <c r="G6" s="12"/>
      <c r="H6" s="12"/>
      <c r="I6" s="12"/>
      <c r="J6" s="12"/>
      <c r="L6" s="13">
        <v>2</v>
      </c>
      <c r="M6" s="170" t="s">
        <v>113</v>
      </c>
      <c r="N6" s="442">
        <v>45886</v>
      </c>
      <c r="O6" s="443"/>
      <c r="P6" s="464"/>
    </row>
    <row r="7" spans="1:16" ht="20" customHeight="1">
      <c r="A7" s="444"/>
      <c r="B7" s="452" t="s">
        <v>321</v>
      </c>
      <c r="C7" s="452"/>
      <c r="D7" s="452"/>
      <c r="E7" s="452"/>
      <c r="F7" s="452"/>
      <c r="G7" s="452"/>
      <c r="H7" s="452"/>
      <c r="I7" s="452"/>
      <c r="J7" s="453"/>
      <c r="L7" s="13">
        <v>3</v>
      </c>
      <c r="M7" s="170" t="s">
        <v>114</v>
      </c>
      <c r="N7" s="442">
        <v>45907</v>
      </c>
      <c r="O7" s="443"/>
      <c r="P7" s="465"/>
    </row>
    <row r="8" spans="1:16" ht="20" customHeight="1">
      <c r="A8" s="444"/>
      <c r="B8" s="454"/>
      <c r="C8" s="454"/>
      <c r="D8" s="454"/>
      <c r="E8" s="454"/>
      <c r="F8" s="454"/>
      <c r="G8" s="454"/>
      <c r="H8" s="454"/>
      <c r="I8" s="454"/>
      <c r="J8" s="455"/>
    </row>
    <row r="9" spans="1:16" ht="20" customHeight="1">
      <c r="A9" s="444"/>
      <c r="B9" s="12"/>
      <c r="C9" s="12"/>
      <c r="D9" s="12"/>
      <c r="E9" s="12"/>
      <c r="F9" s="12"/>
      <c r="G9" s="12"/>
      <c r="H9" s="12"/>
      <c r="I9" s="12"/>
      <c r="J9" s="12"/>
      <c r="L9" s="167" t="s">
        <v>115</v>
      </c>
      <c r="M9" s="171" t="s">
        <v>116</v>
      </c>
      <c r="N9" s="167" t="s">
        <v>0</v>
      </c>
      <c r="O9" s="167" t="s">
        <v>1</v>
      </c>
      <c r="P9" s="466" t="s">
        <v>116</v>
      </c>
    </row>
    <row r="10" spans="1:16" ht="20" customHeight="1">
      <c r="A10" s="444"/>
      <c r="B10" s="452" t="s">
        <v>317</v>
      </c>
      <c r="C10" s="452"/>
      <c r="D10" s="452"/>
      <c r="E10" s="452"/>
      <c r="F10" s="452"/>
      <c r="G10" s="452"/>
      <c r="H10" s="452"/>
      <c r="I10" s="452"/>
      <c r="J10" s="453"/>
      <c r="L10" s="13">
        <v>1</v>
      </c>
      <c r="M10" s="37" t="s">
        <v>117</v>
      </c>
      <c r="N10" s="13" t="s">
        <v>0</v>
      </c>
      <c r="O10" s="13" t="s">
        <v>47</v>
      </c>
      <c r="P10" s="467"/>
    </row>
    <row r="11" spans="1:16" ht="20" customHeight="1">
      <c r="A11" s="444"/>
      <c r="B11" s="454"/>
      <c r="C11" s="454"/>
      <c r="D11" s="454"/>
      <c r="E11" s="454"/>
      <c r="F11" s="454"/>
      <c r="G11" s="454"/>
      <c r="H11" s="454"/>
      <c r="I11" s="454"/>
      <c r="J11" s="455"/>
      <c r="L11" s="13">
        <v>2</v>
      </c>
      <c r="M11" s="37" t="s">
        <v>118</v>
      </c>
      <c r="N11" s="13" t="s">
        <v>33</v>
      </c>
      <c r="O11" s="13" t="s">
        <v>34</v>
      </c>
      <c r="P11" s="467"/>
    </row>
    <row r="12" spans="1:16" ht="20" customHeight="1">
      <c r="A12" s="444"/>
      <c r="B12" s="172"/>
      <c r="C12" s="172"/>
      <c r="D12" s="172"/>
      <c r="E12" s="172"/>
      <c r="F12" s="172"/>
      <c r="G12" s="172"/>
      <c r="H12" s="172"/>
      <c r="I12" s="172"/>
      <c r="J12" s="173"/>
      <c r="L12" s="13">
        <v>3</v>
      </c>
      <c r="M12" s="37" t="s">
        <v>119</v>
      </c>
      <c r="N12" s="13" t="s">
        <v>1</v>
      </c>
      <c r="O12" s="13" t="s">
        <v>46</v>
      </c>
      <c r="P12" s="467"/>
    </row>
    <row r="13" spans="1:16" ht="20" customHeight="1">
      <c r="A13" s="444"/>
      <c r="B13" s="446" t="s">
        <v>349</v>
      </c>
      <c r="C13" s="447"/>
      <c r="D13" s="447"/>
      <c r="E13" s="447"/>
      <c r="F13" s="447"/>
      <c r="G13" s="447"/>
      <c r="H13" s="447"/>
      <c r="I13" s="447"/>
      <c r="J13" s="447"/>
      <c r="L13" s="13">
        <v>4</v>
      </c>
      <c r="M13" s="37" t="s">
        <v>120</v>
      </c>
      <c r="N13" s="13" t="s">
        <v>18</v>
      </c>
      <c r="O13" s="13" t="s">
        <v>17</v>
      </c>
      <c r="P13" s="467"/>
    </row>
    <row r="14" spans="1:16" ht="20" customHeight="1">
      <c r="A14" s="444"/>
      <c r="B14" s="446"/>
      <c r="C14" s="447"/>
      <c r="D14" s="447"/>
      <c r="E14" s="447"/>
      <c r="F14" s="447"/>
      <c r="G14" s="447"/>
      <c r="H14" s="447"/>
      <c r="I14" s="447"/>
      <c r="J14" s="447"/>
      <c r="L14" s="13">
        <v>5</v>
      </c>
      <c r="M14" s="37" t="s">
        <v>121</v>
      </c>
      <c r="N14" s="13" t="s">
        <v>31</v>
      </c>
      <c r="O14" s="13" t="s">
        <v>32</v>
      </c>
      <c r="P14" s="467"/>
    </row>
    <row r="15" spans="1:16" ht="20" customHeight="1">
      <c r="A15" s="444"/>
      <c r="B15" s="446"/>
      <c r="C15" s="447"/>
      <c r="D15" s="447"/>
      <c r="E15" s="447"/>
      <c r="F15" s="447"/>
      <c r="G15" s="447"/>
      <c r="H15" s="447"/>
      <c r="I15" s="447"/>
      <c r="J15" s="447"/>
      <c r="L15" s="13">
        <v>6</v>
      </c>
      <c r="M15" s="37" t="s">
        <v>69</v>
      </c>
      <c r="N15" s="13" t="s">
        <v>44</v>
      </c>
      <c r="O15" s="13" t="s">
        <v>48</v>
      </c>
      <c r="P15" s="467"/>
    </row>
    <row r="16" spans="1:16" ht="20" customHeight="1">
      <c r="A16" s="193"/>
      <c r="B16" s="194"/>
      <c r="C16" s="194"/>
      <c r="D16" s="194"/>
      <c r="E16" s="194"/>
      <c r="F16" s="194"/>
      <c r="G16" s="194"/>
      <c r="H16" s="194"/>
      <c r="I16" s="194"/>
      <c r="J16" s="194"/>
      <c r="L16" s="13">
        <v>7</v>
      </c>
      <c r="M16" s="37" t="s">
        <v>122</v>
      </c>
      <c r="N16" s="13" t="s">
        <v>72</v>
      </c>
      <c r="O16" s="13" t="s">
        <v>73</v>
      </c>
      <c r="P16" s="467"/>
    </row>
    <row r="17" spans="1:17" ht="20" customHeight="1">
      <c r="A17" s="460" t="s">
        <v>312</v>
      </c>
      <c r="B17" s="480" t="s">
        <v>316</v>
      </c>
      <c r="C17" s="480"/>
      <c r="D17" s="480"/>
      <c r="E17" s="480"/>
      <c r="F17" s="480"/>
      <c r="G17" s="480"/>
      <c r="H17" s="480"/>
      <c r="I17" s="480"/>
      <c r="J17" s="481"/>
      <c r="L17" s="13">
        <v>8</v>
      </c>
      <c r="M17" s="37" t="s">
        <v>123</v>
      </c>
      <c r="N17" s="13" t="s">
        <v>45</v>
      </c>
      <c r="O17" s="13" t="s">
        <v>49</v>
      </c>
      <c r="P17" s="467"/>
    </row>
    <row r="18" spans="1:17" ht="20" customHeight="1">
      <c r="A18" s="461"/>
      <c r="B18" s="482"/>
      <c r="C18" s="482"/>
      <c r="D18" s="482"/>
      <c r="E18" s="482"/>
      <c r="F18" s="482"/>
      <c r="G18" s="482"/>
      <c r="H18" s="482"/>
      <c r="I18" s="482"/>
      <c r="J18" s="483"/>
      <c r="L18" s="13">
        <v>9</v>
      </c>
      <c r="M18" s="37" t="s">
        <v>124</v>
      </c>
      <c r="N18" s="13" t="s">
        <v>60</v>
      </c>
      <c r="O18" s="13" t="s">
        <v>125</v>
      </c>
      <c r="P18" s="468"/>
    </row>
    <row r="19" spans="1:17" ht="20" customHeight="1">
      <c r="A19" s="461"/>
      <c r="B19" s="12"/>
      <c r="C19" s="12"/>
      <c r="D19" s="12"/>
      <c r="E19" s="12"/>
      <c r="F19" s="12"/>
      <c r="G19" s="12"/>
      <c r="H19" s="12"/>
      <c r="I19" s="12"/>
      <c r="J19" s="12"/>
    </row>
    <row r="20" spans="1:17" ht="20" customHeight="1">
      <c r="A20" s="461"/>
      <c r="B20" s="480" t="s">
        <v>315</v>
      </c>
      <c r="C20" s="480"/>
      <c r="D20" s="480"/>
      <c r="E20" s="480"/>
      <c r="F20" s="480"/>
      <c r="G20" s="480"/>
      <c r="H20" s="480"/>
      <c r="I20" s="480"/>
      <c r="J20" s="481"/>
    </row>
    <row r="21" spans="1:17" ht="20" customHeight="1">
      <c r="A21" s="461"/>
      <c r="B21" s="482"/>
      <c r="C21" s="482"/>
      <c r="D21" s="482"/>
      <c r="E21" s="482"/>
      <c r="F21" s="482"/>
      <c r="G21" s="482"/>
      <c r="H21" s="482"/>
      <c r="I21" s="482"/>
      <c r="J21" s="483"/>
      <c r="L21" s="469" t="s">
        <v>314</v>
      </c>
      <c r="M21" s="470"/>
      <c r="N21" s="470"/>
      <c r="O21" s="470"/>
      <c r="P21" s="471"/>
    </row>
    <row r="22" spans="1:17" ht="20" customHeight="1">
      <c r="A22" s="461"/>
      <c r="B22" s="12"/>
      <c r="C22" s="12"/>
      <c r="D22" s="12"/>
      <c r="E22" s="12"/>
      <c r="F22" s="12"/>
      <c r="G22" s="12"/>
      <c r="H22" s="12"/>
      <c r="I22" s="12"/>
      <c r="J22" s="12"/>
      <c r="L22" s="472"/>
      <c r="M22" s="473"/>
      <c r="N22" s="473"/>
      <c r="O22" s="473"/>
      <c r="P22" s="474"/>
    </row>
    <row r="23" spans="1:17" ht="20" customHeight="1">
      <c r="A23" s="461"/>
      <c r="B23" s="480" t="s">
        <v>334</v>
      </c>
      <c r="C23" s="480"/>
      <c r="D23" s="480"/>
      <c r="E23" s="480"/>
      <c r="F23" s="480"/>
      <c r="G23" s="480"/>
      <c r="H23" s="480"/>
      <c r="I23" s="480"/>
      <c r="J23" s="481"/>
      <c r="L23" s="475"/>
      <c r="M23" s="476"/>
      <c r="N23" s="476"/>
      <c r="O23" s="476"/>
      <c r="P23" s="477"/>
    </row>
    <row r="24" spans="1:17" ht="20" customHeight="1">
      <c r="A24" s="461"/>
      <c r="B24" s="482"/>
      <c r="C24" s="482"/>
      <c r="D24" s="482"/>
      <c r="E24" s="482"/>
      <c r="F24" s="482"/>
      <c r="G24" s="482"/>
      <c r="H24" s="482"/>
      <c r="I24" s="482"/>
      <c r="J24" s="483"/>
    </row>
    <row r="25" spans="1:17" ht="20" customHeight="1">
      <c r="A25" s="461"/>
      <c r="B25" s="12"/>
      <c r="C25" s="12"/>
      <c r="D25" s="12"/>
      <c r="E25" s="12"/>
      <c r="F25" s="12"/>
      <c r="G25" s="12"/>
      <c r="H25" s="12"/>
      <c r="I25" s="12"/>
      <c r="J25" s="12"/>
    </row>
    <row r="26" spans="1:17" ht="20" customHeight="1">
      <c r="A26" s="461"/>
      <c r="B26" s="448" t="s">
        <v>318</v>
      </c>
      <c r="C26" s="448"/>
      <c r="D26" s="448"/>
      <c r="E26" s="448"/>
      <c r="F26" s="448"/>
      <c r="G26" s="448"/>
      <c r="H26" s="448"/>
      <c r="I26" s="448"/>
      <c r="J26" s="449"/>
      <c r="L26" s="73"/>
      <c r="M26" s="27"/>
    </row>
    <row r="27" spans="1:17" ht="20" customHeight="1">
      <c r="A27" s="461"/>
      <c r="B27" s="450"/>
      <c r="C27" s="450"/>
      <c r="D27" s="450"/>
      <c r="E27" s="450"/>
      <c r="F27" s="450"/>
      <c r="G27" s="450"/>
      <c r="H27" s="450"/>
      <c r="I27" s="450"/>
      <c r="J27" s="451"/>
      <c r="L27" s="27"/>
      <c r="M27" s="27"/>
      <c r="N27" s="15"/>
    </row>
    <row r="28" spans="1:17" ht="20" customHeight="1">
      <c r="A28" s="461"/>
      <c r="B28" s="12"/>
      <c r="C28" s="12"/>
      <c r="D28" s="12"/>
      <c r="E28" s="12"/>
      <c r="F28" s="12"/>
      <c r="G28" s="12"/>
      <c r="H28" s="12"/>
      <c r="I28" s="12"/>
      <c r="J28" s="12"/>
      <c r="L28" s="27"/>
      <c r="M28" s="27"/>
      <c r="N28" s="15"/>
    </row>
    <row r="29" spans="1:17" ht="20" customHeight="1">
      <c r="A29" s="461"/>
      <c r="B29" s="448" t="s">
        <v>322</v>
      </c>
      <c r="C29" s="448"/>
      <c r="D29" s="448"/>
      <c r="E29" s="448"/>
      <c r="F29" s="448"/>
      <c r="G29" s="448"/>
      <c r="H29" s="448"/>
      <c r="I29" s="448"/>
      <c r="J29" s="449"/>
      <c r="M29" s="4"/>
      <c r="N29" s="15"/>
    </row>
    <row r="30" spans="1:17" ht="20" customHeight="1">
      <c r="A30" s="461"/>
      <c r="B30" s="450"/>
      <c r="C30" s="450"/>
      <c r="D30" s="450"/>
      <c r="E30" s="450"/>
      <c r="F30" s="450"/>
      <c r="G30" s="450"/>
      <c r="H30" s="450"/>
      <c r="I30" s="450"/>
      <c r="J30" s="451"/>
      <c r="L30" s="27"/>
      <c r="M30" s="4"/>
      <c r="N30" s="15"/>
    </row>
    <row r="31" spans="1:17" ht="20" customHeight="1">
      <c r="A31" s="461"/>
      <c r="M31" s="4"/>
      <c r="N31" s="15"/>
    </row>
    <row r="32" spans="1:17" ht="20" customHeight="1">
      <c r="A32" s="461"/>
      <c r="B32" s="448" t="s">
        <v>319</v>
      </c>
      <c r="C32" s="448"/>
      <c r="D32" s="448"/>
      <c r="E32" s="448"/>
      <c r="F32" s="448"/>
      <c r="G32" s="448"/>
      <c r="H32" s="448"/>
      <c r="I32" s="448"/>
      <c r="J32" s="449"/>
      <c r="L32" s="27"/>
      <c r="M32" s="4"/>
      <c r="N32" s="15"/>
      <c r="Q32" s="218"/>
    </row>
    <row r="33" spans="1:17" ht="20" customHeight="1">
      <c r="A33" s="461"/>
      <c r="B33" s="450"/>
      <c r="C33" s="450"/>
      <c r="D33" s="450"/>
      <c r="E33" s="450"/>
      <c r="F33" s="450"/>
      <c r="G33" s="450"/>
      <c r="H33" s="450"/>
      <c r="I33" s="450"/>
      <c r="J33" s="451"/>
      <c r="M33" s="4"/>
      <c r="N33" s="15"/>
      <c r="Q33" s="218"/>
    </row>
    <row r="34" spans="1:17" ht="20" customHeight="1">
      <c r="A34" s="461"/>
      <c r="M34" s="4"/>
      <c r="N34" s="15"/>
    </row>
    <row r="35" spans="1:17" ht="20" customHeight="1">
      <c r="A35" s="461"/>
      <c r="B35" s="448" t="s">
        <v>313</v>
      </c>
      <c r="C35" s="448"/>
      <c r="D35" s="448"/>
      <c r="E35" s="448"/>
      <c r="F35" s="448"/>
      <c r="G35" s="448"/>
      <c r="H35" s="448"/>
      <c r="I35" s="448"/>
      <c r="J35" s="449"/>
      <c r="L35" s="4"/>
      <c r="M35" s="4"/>
      <c r="N35" s="15"/>
    </row>
    <row r="36" spans="1:17" ht="20" customHeight="1">
      <c r="A36" s="461"/>
      <c r="B36" s="450"/>
      <c r="C36" s="450"/>
      <c r="D36" s="450"/>
      <c r="E36" s="450"/>
      <c r="F36" s="450"/>
      <c r="G36" s="450"/>
      <c r="H36" s="450"/>
      <c r="I36" s="450"/>
      <c r="J36" s="451"/>
      <c r="N36" s="15"/>
    </row>
    <row r="37" spans="1:17" ht="20" customHeight="1">
      <c r="A37" s="461"/>
      <c r="N37" s="15"/>
    </row>
    <row r="38" spans="1:17" ht="20" customHeight="1">
      <c r="A38" s="461"/>
      <c r="B38" s="448" t="s">
        <v>320</v>
      </c>
      <c r="C38" s="448"/>
      <c r="D38" s="448"/>
      <c r="E38" s="448"/>
      <c r="F38" s="448"/>
      <c r="G38" s="448"/>
      <c r="H38" s="448"/>
      <c r="I38" s="448"/>
      <c r="J38" s="449"/>
      <c r="N38" s="15"/>
    </row>
    <row r="39" spans="1:17" ht="20" customHeight="1">
      <c r="A39" s="461"/>
      <c r="B39" s="450"/>
      <c r="C39" s="450"/>
      <c r="D39" s="450"/>
      <c r="E39" s="450"/>
      <c r="F39" s="450"/>
      <c r="G39" s="450"/>
      <c r="H39" s="450"/>
      <c r="I39" s="450"/>
      <c r="J39" s="451"/>
      <c r="N39" s="15"/>
    </row>
    <row r="40" spans="1:17" ht="20" customHeight="1">
      <c r="A40" s="461"/>
      <c r="N40" s="15"/>
    </row>
    <row r="41" spans="1:17" ht="20" customHeight="1">
      <c r="A41" s="461"/>
      <c r="B41" s="448" t="s">
        <v>377</v>
      </c>
      <c r="C41" s="448"/>
      <c r="D41" s="448"/>
      <c r="E41" s="448"/>
      <c r="F41" s="448"/>
      <c r="G41" s="448"/>
      <c r="H41" s="448"/>
      <c r="I41" s="448"/>
      <c r="J41" s="449"/>
      <c r="N41" s="15"/>
    </row>
    <row r="42" spans="1:17" ht="20" customHeight="1">
      <c r="A42" s="462"/>
      <c r="B42" s="450"/>
      <c r="C42" s="450"/>
      <c r="D42" s="450"/>
      <c r="E42" s="450"/>
      <c r="F42" s="450"/>
      <c r="G42" s="450"/>
      <c r="H42" s="450"/>
      <c r="I42" s="450"/>
      <c r="J42" s="451"/>
      <c r="N42" s="15"/>
    </row>
    <row r="43" spans="1:17" ht="20" customHeight="1">
      <c r="N43" s="15"/>
    </row>
    <row r="44" spans="1:17" ht="20" customHeight="1">
      <c r="N44" s="15"/>
    </row>
    <row r="45" spans="1:17" ht="20" customHeight="1">
      <c r="B45" s="219"/>
      <c r="N45" s="47"/>
    </row>
    <row r="51" spans="12:12">
      <c r="L51" s="218"/>
    </row>
    <row r="52" spans="12:12">
      <c r="L52" s="218"/>
    </row>
    <row r="53" spans="12:12">
      <c r="L53" s="218"/>
    </row>
    <row r="54" spans="12:12">
      <c r="L54" s="218"/>
    </row>
  </sheetData>
  <sheetProtection sheet="1" objects="1" scenarios="1"/>
  <mergeCells count="24">
    <mergeCell ref="B41:J42"/>
    <mergeCell ref="A17:A42"/>
    <mergeCell ref="P4:P7"/>
    <mergeCell ref="P9:P18"/>
    <mergeCell ref="L21:P23"/>
    <mergeCell ref="B26:J27"/>
    <mergeCell ref="B29:J30"/>
    <mergeCell ref="B32:J33"/>
    <mergeCell ref="B35:J36"/>
    <mergeCell ref="N4:O4"/>
    <mergeCell ref="N5:O5"/>
    <mergeCell ref="N6:O6"/>
    <mergeCell ref="B17:J18"/>
    <mergeCell ref="B20:J21"/>
    <mergeCell ref="B23:J24"/>
    <mergeCell ref="B4:H5"/>
    <mergeCell ref="N7:O7"/>
    <mergeCell ref="A4:A15"/>
    <mergeCell ref="A1:P2"/>
    <mergeCell ref="B13:J15"/>
    <mergeCell ref="B38:J39"/>
    <mergeCell ref="B7:J8"/>
    <mergeCell ref="B10:J11"/>
    <mergeCell ref="I4:J5"/>
  </mergeCells>
  <conditionalFormatting sqref="L5:O5">
    <cfRule type="expression" dxfId="1238" priority="10" stopIfTrue="1">
      <formula>$L$5=$I$4</formula>
    </cfRule>
  </conditionalFormatting>
  <conditionalFormatting sqref="L6:O6">
    <cfRule type="expression" dxfId="1237" priority="11" stopIfTrue="1">
      <formula>$L$6=$I$4</formula>
    </cfRule>
  </conditionalFormatting>
  <conditionalFormatting sqref="L7:O7">
    <cfRule type="expression" dxfId="1236" priority="12" stopIfTrue="1">
      <formula>$L$7=$I$4</formula>
    </cfRule>
  </conditionalFormatting>
  <conditionalFormatting sqref="L10:O10">
    <cfRule type="expression" dxfId="1235" priority="272" stopIfTrue="1">
      <formula>$L$10=$I$7</formula>
    </cfRule>
  </conditionalFormatting>
  <conditionalFormatting sqref="L11:O11">
    <cfRule type="expression" dxfId="1234" priority="273" stopIfTrue="1">
      <formula>$L$11=$I$7</formula>
    </cfRule>
  </conditionalFormatting>
  <conditionalFormatting sqref="L12:O12">
    <cfRule type="expression" dxfId="1233" priority="274" stopIfTrue="1">
      <formula>$L$12=$I$7</formula>
    </cfRule>
  </conditionalFormatting>
  <conditionalFormatting sqref="L13:O13">
    <cfRule type="expression" dxfId="1232" priority="275" stopIfTrue="1">
      <formula>$L$13=$I$7</formula>
    </cfRule>
  </conditionalFormatting>
  <conditionalFormatting sqref="L14:O14">
    <cfRule type="expression" dxfId="1231" priority="276" stopIfTrue="1">
      <formula>$L$14=$I$7</formula>
    </cfRule>
  </conditionalFormatting>
  <conditionalFormatting sqref="L15:O15">
    <cfRule type="expression" dxfId="1230" priority="277" stopIfTrue="1">
      <formula>$L$15=$I$7</formula>
    </cfRule>
  </conditionalFormatting>
  <conditionalFormatting sqref="L16:O16">
    <cfRule type="expression" dxfId="1229" priority="278" stopIfTrue="1">
      <formula>$L$16=$I$7</formula>
    </cfRule>
  </conditionalFormatting>
  <conditionalFormatting sqref="L17:O17">
    <cfRule type="expression" dxfId="1228" priority="279" stopIfTrue="1">
      <formula>$L$17=$I$7</formula>
    </cfRule>
  </conditionalFormatting>
  <conditionalFormatting sqref="L18:O18">
    <cfRule type="expression" dxfId="1227" priority="280" stopIfTrue="1">
      <formula>$L$18=$I$7</formula>
    </cfRule>
  </conditionalFormatting>
  <dataValidations count="1">
    <dataValidation type="list" showInputMessage="1" showErrorMessage="1" sqref="I4" xr:uid="{AEBA63D5-8DCF-A34A-9839-4326221844FB}">
      <formula1>$L$5:$L$7</formula1>
    </dataValidation>
  </dataValidations>
  <pageMargins left="0.7" right="0.7" top="0.75" bottom="0.75" header="0.3" footer="0.3"/>
  <pageSetup paperSize="9" scale="40"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C781A-E041-1046-8D53-4D6B544C71F9}">
  <sheetPr codeName="Sheet25">
    <tabColor theme="0" tint="-0.14999847407452621"/>
    <pageSetUpPr fitToPage="1"/>
  </sheetPr>
  <dimension ref="A1:AZ72"/>
  <sheetViews>
    <sheetView zoomScale="70" zoomScaleNormal="70" workbookViewId="0">
      <selection activeCell="AI61" sqref="AI61:AL61"/>
    </sheetView>
  </sheetViews>
  <sheetFormatPr baseColWidth="10" defaultColWidth="7.83203125" defaultRowHeight="16"/>
  <cols>
    <col min="1" max="1" width="22" style="27" customWidth="1"/>
    <col min="2" max="2" width="11.33203125" style="27" bestFit="1" customWidth="1"/>
    <col min="3" max="14" width="6.1640625" style="26" customWidth="1"/>
    <col min="15" max="16" width="6.1640625" style="4" customWidth="1"/>
    <col min="17" max="17" width="22" style="27" customWidth="1"/>
    <col min="18" max="18" width="11.33203125" style="27" customWidth="1"/>
    <col min="19" max="34" width="6.1640625" style="27" customWidth="1"/>
    <col min="35" max="35" width="22" style="27" customWidth="1"/>
    <col min="36" max="36" width="11.33203125" style="27" bestFit="1" customWidth="1"/>
    <col min="37" max="51" width="6.33203125" style="27" customWidth="1"/>
    <col min="52" max="16384" width="7.83203125" style="27"/>
  </cols>
  <sheetData>
    <row r="1" spans="1:51" s="4" customFormat="1" ht="36" customHeight="1">
      <c r="A1" s="14" t="s">
        <v>19</v>
      </c>
      <c r="B1" s="568" t="str">
        <f>VLOOKUP('Read Me First'!I4,'Read Me First'!L5:N7,2,FALSE)</f>
        <v>Horspath, Oxford</v>
      </c>
      <c r="C1" s="568"/>
      <c r="D1" s="568"/>
      <c r="E1" s="568"/>
      <c r="F1" s="568"/>
      <c r="G1" s="568"/>
      <c r="H1" s="568"/>
      <c r="I1" s="568"/>
      <c r="J1" s="568"/>
      <c r="K1" s="568"/>
      <c r="L1" s="568"/>
      <c r="M1" s="568"/>
      <c r="N1" s="568"/>
      <c r="O1" s="568"/>
      <c r="P1" s="568"/>
      <c r="Q1" s="522" t="str">
        <f>"OXFORDSHIRE TRACK &amp; FIELD LEAGUE "&amp;YEAR($B$2)</f>
        <v>OXFORDSHIRE TRACK &amp; FIELD LEAGUE 2025</v>
      </c>
      <c r="R1" s="523"/>
      <c r="S1" s="523"/>
      <c r="T1" s="523"/>
      <c r="U1" s="523"/>
      <c r="V1" s="523"/>
      <c r="W1" s="523"/>
      <c r="X1" s="523"/>
      <c r="Y1" s="523"/>
      <c r="Z1" s="523"/>
      <c r="AA1" s="523"/>
      <c r="AB1" s="523"/>
      <c r="AC1" s="523"/>
      <c r="AD1" s="523"/>
      <c r="AE1" s="523"/>
      <c r="AF1" s="523"/>
      <c r="AG1" s="523"/>
      <c r="AH1" s="524"/>
      <c r="AI1" s="569" t="s">
        <v>41</v>
      </c>
      <c r="AJ1" s="569"/>
      <c r="AK1" s="569"/>
      <c r="AL1" s="569"/>
      <c r="AM1" s="569"/>
      <c r="AN1" s="569"/>
      <c r="AO1" s="569"/>
      <c r="AP1" s="569"/>
      <c r="AQ1" s="569"/>
      <c r="AR1" s="569"/>
      <c r="AS1" s="569"/>
      <c r="AT1" s="569"/>
      <c r="AU1" s="570" t="s">
        <v>31</v>
      </c>
      <c r="AV1" s="570"/>
      <c r="AW1" s="570"/>
      <c r="AX1" s="570"/>
      <c r="AY1" s="570"/>
    </row>
    <row r="2" spans="1:51" s="7" customFormat="1" ht="36" customHeight="1">
      <c r="A2" s="38" t="s">
        <v>20</v>
      </c>
      <c r="B2" s="571">
        <f>VLOOKUP('Read Me First'!I4,'Read Me First'!L5:N7,3,FALSE)</f>
        <v>45774</v>
      </c>
      <c r="C2" s="572"/>
      <c r="D2" s="572"/>
      <c r="E2" s="572"/>
      <c r="F2" s="572"/>
      <c r="G2" s="572"/>
      <c r="H2" s="572"/>
      <c r="I2" s="572"/>
      <c r="J2" s="572"/>
      <c r="K2" s="572"/>
      <c r="L2" s="572"/>
      <c r="M2" s="572"/>
      <c r="N2" s="572"/>
      <c r="O2" s="572"/>
      <c r="P2" s="573"/>
      <c r="Q2" s="525"/>
      <c r="R2" s="526"/>
      <c r="S2" s="526"/>
      <c r="T2" s="526"/>
      <c r="U2" s="526"/>
      <c r="V2" s="526"/>
      <c r="W2" s="526"/>
      <c r="X2" s="526"/>
      <c r="Y2" s="526"/>
      <c r="Z2" s="526"/>
      <c r="AA2" s="526"/>
      <c r="AB2" s="526"/>
      <c r="AC2" s="526"/>
      <c r="AD2" s="526"/>
      <c r="AE2" s="526"/>
      <c r="AF2" s="526"/>
      <c r="AG2" s="526"/>
      <c r="AH2" s="527"/>
      <c r="AI2" s="568" t="s">
        <v>121</v>
      </c>
      <c r="AJ2" s="568"/>
      <c r="AK2" s="568"/>
      <c r="AL2" s="568"/>
      <c r="AM2" s="568"/>
      <c r="AN2" s="568"/>
      <c r="AO2" s="568"/>
      <c r="AP2" s="568"/>
      <c r="AQ2" s="568"/>
      <c r="AR2" s="568"/>
      <c r="AS2" s="568"/>
      <c r="AT2" s="568"/>
      <c r="AU2" s="570" t="s">
        <v>32</v>
      </c>
      <c r="AV2" s="570"/>
      <c r="AW2" s="570"/>
      <c r="AX2" s="570"/>
      <c r="AY2" s="570"/>
    </row>
    <row r="3" spans="1:51" s="18" customFormat="1" ht="125" customHeight="1">
      <c r="A3" s="558" t="s">
        <v>74</v>
      </c>
      <c r="B3" s="556" t="s">
        <v>94</v>
      </c>
      <c r="C3" s="39" t="s">
        <v>6</v>
      </c>
      <c r="D3" s="39" t="s">
        <v>8</v>
      </c>
      <c r="E3" s="39" t="s">
        <v>37</v>
      </c>
      <c r="F3" s="40" t="s">
        <v>38</v>
      </c>
      <c r="G3" s="40" t="s">
        <v>36</v>
      </c>
      <c r="H3" s="40" t="s">
        <v>2</v>
      </c>
      <c r="I3" s="39" t="s">
        <v>39</v>
      </c>
      <c r="J3" s="40" t="s">
        <v>40</v>
      </c>
      <c r="K3" s="40" t="s">
        <v>4</v>
      </c>
      <c r="L3" s="40" t="s">
        <v>3</v>
      </c>
      <c r="M3" s="39" t="s">
        <v>7</v>
      </c>
      <c r="N3" s="565" t="s">
        <v>95</v>
      </c>
      <c r="O3" s="566" t="s">
        <v>96</v>
      </c>
      <c r="P3" s="566" t="s">
        <v>97</v>
      </c>
      <c r="Q3" s="558" t="s">
        <v>75</v>
      </c>
      <c r="R3" s="556" t="s">
        <v>94</v>
      </c>
      <c r="S3" s="39" t="s">
        <v>98</v>
      </c>
      <c r="T3" s="39" t="s">
        <v>38</v>
      </c>
      <c r="U3" s="39" t="s">
        <v>13</v>
      </c>
      <c r="V3" s="39" t="s">
        <v>39</v>
      </c>
      <c r="W3" s="39" t="s">
        <v>6</v>
      </c>
      <c r="X3" s="39" t="s">
        <v>2</v>
      </c>
      <c r="Y3" s="39" t="s">
        <v>40</v>
      </c>
      <c r="Z3" s="39" t="s">
        <v>36</v>
      </c>
      <c r="AA3" s="39" t="s">
        <v>12</v>
      </c>
      <c r="AB3" s="39" t="s">
        <v>37</v>
      </c>
      <c r="AC3" s="39" t="s">
        <v>4</v>
      </c>
      <c r="AD3" s="39" t="s">
        <v>3</v>
      </c>
      <c r="AE3" s="39" t="s">
        <v>7</v>
      </c>
      <c r="AF3" s="565" t="s">
        <v>95</v>
      </c>
      <c r="AG3" s="566" t="s">
        <v>96</v>
      </c>
      <c r="AH3" s="566" t="s">
        <v>97</v>
      </c>
      <c r="AI3" s="558" t="s">
        <v>99</v>
      </c>
      <c r="AJ3" s="556" t="s">
        <v>94</v>
      </c>
      <c r="AK3" s="39" t="s">
        <v>98</v>
      </c>
      <c r="AL3" s="39" t="s">
        <v>38</v>
      </c>
      <c r="AM3" s="39" t="s">
        <v>39</v>
      </c>
      <c r="AN3" s="39" t="s">
        <v>22</v>
      </c>
      <c r="AO3" s="39" t="s">
        <v>6</v>
      </c>
      <c r="AP3" s="39" t="s">
        <v>40</v>
      </c>
      <c r="AQ3" s="39" t="s">
        <v>2</v>
      </c>
      <c r="AR3" s="39" t="s">
        <v>5</v>
      </c>
      <c r="AS3" s="39" t="s">
        <v>36</v>
      </c>
      <c r="AT3" s="39" t="s">
        <v>37</v>
      </c>
      <c r="AU3" s="39" t="s">
        <v>4</v>
      </c>
      <c r="AV3" s="39" t="s">
        <v>3</v>
      </c>
      <c r="AW3" s="39" t="s">
        <v>7</v>
      </c>
      <c r="AX3" s="565" t="s">
        <v>95</v>
      </c>
      <c r="AY3" s="566" t="s">
        <v>96</v>
      </c>
    </row>
    <row r="4" spans="1:51" s="19" customFormat="1" ht="56" customHeight="1">
      <c r="A4" s="559"/>
      <c r="B4" s="557"/>
      <c r="C4" s="41">
        <v>0.44444444444444442</v>
      </c>
      <c r="D4" s="41">
        <v>0.4513888888888889</v>
      </c>
      <c r="E4" s="41">
        <v>0.45833333333333331</v>
      </c>
      <c r="F4" s="41">
        <v>0.48958333333333331</v>
      </c>
      <c r="G4" s="42" t="s">
        <v>100</v>
      </c>
      <c r="H4" s="41">
        <v>0.55902777777777779</v>
      </c>
      <c r="I4" s="41">
        <v>0.60416666666666663</v>
      </c>
      <c r="J4" s="41">
        <v>0.625</v>
      </c>
      <c r="K4" s="41">
        <v>0.64236111111111116</v>
      </c>
      <c r="L4" s="41">
        <v>0.67013888888888884</v>
      </c>
      <c r="M4" s="41">
        <v>0.70138888888888884</v>
      </c>
      <c r="N4" s="565"/>
      <c r="O4" s="567"/>
      <c r="P4" s="567"/>
      <c r="Q4" s="559"/>
      <c r="R4" s="557"/>
      <c r="S4" s="41">
        <v>0.41666666666666669</v>
      </c>
      <c r="T4" s="41">
        <v>0.41666666666666669</v>
      </c>
      <c r="U4" s="41">
        <v>0.46527777777777779</v>
      </c>
      <c r="V4" s="41">
        <v>0.47916666666666669</v>
      </c>
      <c r="W4" s="41">
        <v>0.4861111111111111</v>
      </c>
      <c r="X4" s="41">
        <v>0.54166666666666663</v>
      </c>
      <c r="Y4" s="41">
        <v>0.54166666666666663</v>
      </c>
      <c r="Z4" s="41">
        <v>0.58333333333333337</v>
      </c>
      <c r="AA4" s="41">
        <v>0.58680555555555558</v>
      </c>
      <c r="AB4" s="41">
        <v>0.625</v>
      </c>
      <c r="AC4" s="41">
        <v>0.64930555555555558</v>
      </c>
      <c r="AD4" s="41">
        <v>0.68402777777777779</v>
      </c>
      <c r="AE4" s="41">
        <v>0.70833333333333337</v>
      </c>
      <c r="AF4" s="565"/>
      <c r="AG4" s="567"/>
      <c r="AH4" s="567"/>
      <c r="AI4" s="559"/>
      <c r="AJ4" s="557"/>
      <c r="AK4" s="41">
        <v>0.41666666666666669</v>
      </c>
      <c r="AL4" s="41">
        <v>0.41666666666666669</v>
      </c>
      <c r="AM4" s="41">
        <v>0.47916666666666669</v>
      </c>
      <c r="AN4" s="41">
        <v>0.4826388888888889</v>
      </c>
      <c r="AO4" s="41">
        <v>0.4861111111111111</v>
      </c>
      <c r="AP4" s="41">
        <v>0.54166666666666663</v>
      </c>
      <c r="AQ4" s="41">
        <v>0.54513888888888884</v>
      </c>
      <c r="AR4" s="41">
        <v>0.58333333333333337</v>
      </c>
      <c r="AS4" s="41">
        <v>0.58333333333333337</v>
      </c>
      <c r="AT4" s="41">
        <v>0.625</v>
      </c>
      <c r="AU4" s="41">
        <v>0.65625</v>
      </c>
      <c r="AV4" s="41">
        <v>0.68402777777777779</v>
      </c>
      <c r="AW4" s="41">
        <v>0.71527777777777779</v>
      </c>
      <c r="AX4" s="565"/>
      <c r="AY4" s="567"/>
    </row>
    <row r="5" spans="1:51" ht="33" customHeight="1">
      <c r="A5" s="28"/>
      <c r="B5" s="29"/>
      <c r="C5" s="30"/>
      <c r="D5" s="30"/>
      <c r="E5" s="30"/>
      <c r="F5" s="30"/>
      <c r="G5" s="30"/>
      <c r="H5" s="30"/>
      <c r="I5" s="30"/>
      <c r="J5" s="30"/>
      <c r="K5" s="30"/>
      <c r="L5" s="30"/>
      <c r="M5" s="30"/>
      <c r="N5" s="25" t="str">
        <f>IF(COUNTIF(C5:L5,"*s")&gt;0,"X"," ")</f>
        <v xml:space="preserve"> </v>
      </c>
      <c r="O5" s="32">
        <f>COUNTIF(C5:L5,"*")</f>
        <v>0</v>
      </c>
      <c r="P5" s="32">
        <f>COUNTIF(C5,"*")+COUNTIF(L5,"*")</f>
        <v>0</v>
      </c>
      <c r="Q5" s="31"/>
      <c r="R5" s="30"/>
      <c r="S5" s="30"/>
      <c r="T5" s="30"/>
      <c r="U5" s="30"/>
      <c r="V5" s="30"/>
      <c r="W5" s="30"/>
      <c r="X5" s="30"/>
      <c r="Y5" s="30"/>
      <c r="Z5" s="30"/>
      <c r="AA5" s="30"/>
      <c r="AB5" s="30"/>
      <c r="AC5" s="30"/>
      <c r="AD5" s="30"/>
      <c r="AE5" s="30"/>
      <c r="AF5" s="25" t="str">
        <f>IF(COUNTIF(S5:AD5,"*s")&gt;0,"X"," ")</f>
        <v xml:space="preserve"> </v>
      </c>
      <c r="AG5" s="32">
        <f>COUNTIF(S5:AD5,"*")</f>
        <v>0</v>
      </c>
      <c r="AH5" s="32">
        <f>COUNTIF(W5,"*")+COUNTIF(AD5,"*")</f>
        <v>0</v>
      </c>
      <c r="AI5" s="228"/>
      <c r="AJ5" s="30"/>
      <c r="AK5" s="30"/>
      <c r="AL5" s="220"/>
      <c r="AM5" s="30"/>
      <c r="AN5" s="30"/>
      <c r="AO5" s="30"/>
      <c r="AP5" s="30"/>
      <c r="AQ5" s="30"/>
      <c r="AR5" s="30"/>
      <c r="AS5" s="30"/>
      <c r="AT5" s="30"/>
      <c r="AU5" s="30"/>
      <c r="AV5" s="30"/>
      <c r="AW5" s="30"/>
      <c r="AX5" s="25" t="str">
        <f>IF(COUNTIF(AK5:AV5,"*s")&gt;0,"X"," ")</f>
        <v xml:space="preserve"> </v>
      </c>
      <c r="AY5" s="32">
        <f>COUNTIF(AK5:AU5,"*")</f>
        <v>0</v>
      </c>
    </row>
    <row r="6" spans="1:51" ht="33" customHeight="1">
      <c r="A6" s="28"/>
      <c r="B6" s="29"/>
      <c r="C6" s="30"/>
      <c r="D6" s="30"/>
      <c r="E6" s="30"/>
      <c r="F6" s="30"/>
      <c r="G6" s="30"/>
      <c r="H6" s="30"/>
      <c r="I6" s="30"/>
      <c r="J6" s="30"/>
      <c r="K6" s="30"/>
      <c r="L6" s="30"/>
      <c r="M6" s="30"/>
      <c r="N6" s="25" t="str">
        <f>IF(COUNTIF(C6:L6,"*s")&gt;0,"X"," ")</f>
        <v xml:space="preserve"> </v>
      </c>
      <c r="O6" s="32">
        <f t="shared" ref="O6:O30" si="0">COUNTIF(C6:L6,"*")</f>
        <v>0</v>
      </c>
      <c r="P6" s="32">
        <f t="shared" ref="P6:P30" si="1">COUNTIF(C6,"*")+COUNTIF(L6,"*")</f>
        <v>0</v>
      </c>
      <c r="Q6" s="31"/>
      <c r="R6" s="30"/>
      <c r="S6" s="30"/>
      <c r="T6" s="30"/>
      <c r="U6" s="30"/>
      <c r="V6" s="30"/>
      <c r="W6" s="30"/>
      <c r="X6" s="30"/>
      <c r="Y6" s="30"/>
      <c r="Z6" s="30"/>
      <c r="AA6" s="30"/>
      <c r="AB6" s="30"/>
      <c r="AC6" s="30"/>
      <c r="AD6" s="30"/>
      <c r="AE6" s="30"/>
      <c r="AF6" s="25" t="str">
        <f t="shared" ref="AF6:AF22" si="2">IF(COUNTIF(S6:AD6,"*s")&gt;0,"X"," ")</f>
        <v xml:space="preserve"> </v>
      </c>
      <c r="AG6" s="32">
        <f t="shared" ref="AG6:AG30" si="3">COUNTIF(S6:AD6,"*")</f>
        <v>0</v>
      </c>
      <c r="AH6" s="32">
        <f t="shared" ref="AH6:AH30" si="4">COUNTIF(W6,"*")+COUNTIF(AD6,"*")</f>
        <v>0</v>
      </c>
      <c r="AI6" s="31"/>
      <c r="AJ6" s="30"/>
      <c r="AK6" s="30"/>
      <c r="AL6" s="221"/>
      <c r="AM6" s="30"/>
      <c r="AN6" s="30"/>
      <c r="AO6" s="30"/>
      <c r="AP6" s="30"/>
      <c r="AQ6" s="30"/>
      <c r="AR6" s="30"/>
      <c r="AS6" s="30"/>
      <c r="AT6" s="30"/>
      <c r="AU6" s="30"/>
      <c r="AV6" s="30"/>
      <c r="AW6" s="30"/>
      <c r="AX6" s="25" t="str">
        <f t="shared" ref="AX6:AX20" si="5">IF(COUNTIF(AK6:AV6,"*s")&gt;0,"X"," ")</f>
        <v xml:space="preserve"> </v>
      </c>
      <c r="AY6" s="32">
        <f t="shared" ref="AY6:AY20" si="6">COUNTIF(AK6:AU6,"*")</f>
        <v>0</v>
      </c>
    </row>
    <row r="7" spans="1:51" ht="33" customHeight="1">
      <c r="A7" s="28"/>
      <c r="B7" s="29"/>
      <c r="C7" s="30"/>
      <c r="D7" s="30"/>
      <c r="E7" s="30"/>
      <c r="F7" s="30"/>
      <c r="G7" s="30"/>
      <c r="H7" s="30"/>
      <c r="I7" s="30"/>
      <c r="J7" s="30"/>
      <c r="K7" s="30"/>
      <c r="L7" s="30"/>
      <c r="M7" s="30"/>
      <c r="N7" s="25" t="str">
        <f t="shared" ref="N7:N30" si="7">IF(COUNTIF(C7:L7,"*s")&gt;0,"X"," ")</f>
        <v xml:space="preserve"> </v>
      </c>
      <c r="O7" s="32">
        <f t="shared" si="0"/>
        <v>0</v>
      </c>
      <c r="P7" s="32">
        <f t="shared" si="1"/>
        <v>0</v>
      </c>
      <c r="Q7" s="31"/>
      <c r="R7" s="30"/>
      <c r="S7" s="30"/>
      <c r="T7" s="30"/>
      <c r="U7" s="30"/>
      <c r="V7" s="30"/>
      <c r="W7" s="30"/>
      <c r="X7" s="30"/>
      <c r="Y7" s="30"/>
      <c r="Z7" s="30"/>
      <c r="AA7" s="30"/>
      <c r="AB7" s="30"/>
      <c r="AC7" s="30"/>
      <c r="AD7" s="30"/>
      <c r="AE7" s="30"/>
      <c r="AF7" s="25" t="str">
        <f t="shared" si="2"/>
        <v xml:space="preserve"> </v>
      </c>
      <c r="AG7" s="32">
        <f t="shared" si="3"/>
        <v>0</v>
      </c>
      <c r="AH7" s="32">
        <f t="shared" si="4"/>
        <v>0</v>
      </c>
      <c r="AI7" s="31"/>
      <c r="AJ7" s="30"/>
      <c r="AK7" s="30"/>
      <c r="AL7" s="221"/>
      <c r="AM7" s="30"/>
      <c r="AN7" s="30"/>
      <c r="AO7" s="30"/>
      <c r="AP7" s="30"/>
      <c r="AQ7" s="30"/>
      <c r="AR7" s="30"/>
      <c r="AS7" s="30"/>
      <c r="AT7" s="30"/>
      <c r="AU7" s="30"/>
      <c r="AV7" s="30"/>
      <c r="AW7" s="30"/>
      <c r="AX7" s="25" t="str">
        <f t="shared" si="5"/>
        <v xml:space="preserve"> </v>
      </c>
      <c r="AY7" s="32">
        <f t="shared" si="6"/>
        <v>0</v>
      </c>
    </row>
    <row r="8" spans="1:51" ht="33" customHeight="1">
      <c r="A8" s="28"/>
      <c r="B8" s="29"/>
      <c r="C8" s="30"/>
      <c r="D8" s="30"/>
      <c r="E8" s="30"/>
      <c r="F8" s="30"/>
      <c r="G8" s="30"/>
      <c r="H8" s="30"/>
      <c r="I8" s="30"/>
      <c r="J8" s="30"/>
      <c r="K8" s="30"/>
      <c r="L8" s="30"/>
      <c r="M8" s="30"/>
      <c r="N8" s="25" t="str">
        <f t="shared" si="7"/>
        <v xml:space="preserve"> </v>
      </c>
      <c r="O8" s="32">
        <f t="shared" si="0"/>
        <v>0</v>
      </c>
      <c r="P8" s="32">
        <f t="shared" si="1"/>
        <v>0</v>
      </c>
      <c r="Q8" s="31"/>
      <c r="R8" s="30"/>
      <c r="S8" s="30"/>
      <c r="T8" s="30"/>
      <c r="U8" s="30"/>
      <c r="V8" s="30"/>
      <c r="W8" s="30"/>
      <c r="X8" s="30"/>
      <c r="Y8" s="30"/>
      <c r="Z8" s="30"/>
      <c r="AA8" s="30"/>
      <c r="AB8" s="30"/>
      <c r="AC8" s="30"/>
      <c r="AD8" s="30"/>
      <c r="AE8" s="30"/>
      <c r="AF8" s="25" t="str">
        <f t="shared" si="2"/>
        <v xml:space="preserve"> </v>
      </c>
      <c r="AG8" s="32">
        <f t="shared" si="3"/>
        <v>0</v>
      </c>
      <c r="AH8" s="32">
        <f t="shared" si="4"/>
        <v>0</v>
      </c>
      <c r="AI8" s="31"/>
      <c r="AJ8" s="30"/>
      <c r="AK8" s="30"/>
      <c r="AL8" s="30"/>
      <c r="AM8" s="30"/>
      <c r="AN8" s="30"/>
      <c r="AO8" s="30"/>
      <c r="AP8" s="30"/>
      <c r="AQ8" s="30"/>
      <c r="AR8" s="30"/>
      <c r="AS8" s="30"/>
      <c r="AT8" s="30"/>
      <c r="AU8" s="30"/>
      <c r="AV8" s="30"/>
      <c r="AW8" s="30"/>
      <c r="AX8" s="25" t="str">
        <f t="shared" si="5"/>
        <v xml:space="preserve"> </v>
      </c>
      <c r="AY8" s="32">
        <f t="shared" si="6"/>
        <v>0</v>
      </c>
    </row>
    <row r="9" spans="1:51" ht="33" customHeight="1">
      <c r="A9" s="28"/>
      <c r="B9" s="29"/>
      <c r="C9" s="30"/>
      <c r="D9" s="30"/>
      <c r="E9" s="30"/>
      <c r="F9" s="30"/>
      <c r="G9" s="30"/>
      <c r="H9" s="30"/>
      <c r="I9" s="30"/>
      <c r="J9" s="30"/>
      <c r="K9" s="30"/>
      <c r="L9" s="30"/>
      <c r="M9" s="30"/>
      <c r="N9" s="25" t="str">
        <f t="shared" si="7"/>
        <v xml:space="preserve"> </v>
      </c>
      <c r="O9" s="32">
        <f t="shared" si="0"/>
        <v>0</v>
      </c>
      <c r="P9" s="32">
        <f t="shared" si="1"/>
        <v>0</v>
      </c>
      <c r="Q9" s="31"/>
      <c r="R9" s="30"/>
      <c r="S9" s="30"/>
      <c r="T9" s="30"/>
      <c r="U9" s="30"/>
      <c r="V9" s="30"/>
      <c r="W9" s="30"/>
      <c r="X9" s="30"/>
      <c r="Y9" s="30"/>
      <c r="Z9" s="30"/>
      <c r="AA9" s="30"/>
      <c r="AB9" s="30"/>
      <c r="AC9" s="30"/>
      <c r="AD9" s="30"/>
      <c r="AE9" s="30"/>
      <c r="AF9" s="25" t="str">
        <f t="shared" si="2"/>
        <v xml:space="preserve"> </v>
      </c>
      <c r="AG9" s="32">
        <f t="shared" si="3"/>
        <v>0</v>
      </c>
      <c r="AH9" s="32">
        <f t="shared" si="4"/>
        <v>0</v>
      </c>
      <c r="AI9" s="31"/>
      <c r="AJ9" s="30"/>
      <c r="AK9" s="30"/>
      <c r="AL9" s="30"/>
      <c r="AM9" s="30"/>
      <c r="AN9" s="30"/>
      <c r="AO9" s="30"/>
      <c r="AP9" s="30"/>
      <c r="AQ9" s="30"/>
      <c r="AR9" s="30"/>
      <c r="AS9" s="30"/>
      <c r="AT9" s="30"/>
      <c r="AU9" s="30"/>
      <c r="AV9" s="30"/>
      <c r="AW9" s="30"/>
      <c r="AX9" s="25" t="str">
        <f t="shared" si="5"/>
        <v xml:space="preserve"> </v>
      </c>
      <c r="AY9" s="32">
        <f t="shared" si="6"/>
        <v>0</v>
      </c>
    </row>
    <row r="10" spans="1:51" ht="33" customHeight="1">
      <c r="A10" s="28"/>
      <c r="B10" s="29"/>
      <c r="C10" s="30"/>
      <c r="D10" s="30"/>
      <c r="E10" s="30"/>
      <c r="F10" s="30"/>
      <c r="G10" s="30"/>
      <c r="H10" s="30"/>
      <c r="I10" s="30"/>
      <c r="J10" s="30"/>
      <c r="K10" s="30"/>
      <c r="L10" s="30"/>
      <c r="M10" s="30"/>
      <c r="N10" s="25" t="str">
        <f t="shared" si="7"/>
        <v xml:space="preserve"> </v>
      </c>
      <c r="O10" s="32">
        <f t="shared" si="0"/>
        <v>0</v>
      </c>
      <c r="P10" s="32">
        <f t="shared" si="1"/>
        <v>0</v>
      </c>
      <c r="Q10" s="31"/>
      <c r="R10" s="30"/>
      <c r="S10" s="30"/>
      <c r="T10" s="30"/>
      <c r="U10" s="30"/>
      <c r="V10" s="30"/>
      <c r="W10" s="30"/>
      <c r="X10" s="30"/>
      <c r="Y10" s="30"/>
      <c r="Z10" s="30"/>
      <c r="AA10" s="30"/>
      <c r="AB10" s="30"/>
      <c r="AC10" s="30"/>
      <c r="AD10" s="30"/>
      <c r="AE10" s="30"/>
      <c r="AF10" s="25" t="str">
        <f t="shared" si="2"/>
        <v xml:space="preserve"> </v>
      </c>
      <c r="AG10" s="32">
        <f t="shared" si="3"/>
        <v>0</v>
      </c>
      <c r="AH10" s="32">
        <f t="shared" si="4"/>
        <v>0</v>
      </c>
      <c r="AI10" s="31"/>
      <c r="AJ10" s="30"/>
      <c r="AK10" s="30"/>
      <c r="AL10" s="30"/>
      <c r="AM10" s="30"/>
      <c r="AN10" s="30"/>
      <c r="AO10" s="30"/>
      <c r="AP10" s="30"/>
      <c r="AQ10" s="30"/>
      <c r="AR10" s="30"/>
      <c r="AS10" s="30"/>
      <c r="AT10" s="30"/>
      <c r="AU10" s="30"/>
      <c r="AV10" s="30"/>
      <c r="AW10" s="30"/>
      <c r="AX10" s="25" t="str">
        <f t="shared" si="5"/>
        <v xml:space="preserve"> </v>
      </c>
      <c r="AY10" s="32">
        <f t="shared" si="6"/>
        <v>0</v>
      </c>
    </row>
    <row r="11" spans="1:51" ht="33" customHeight="1">
      <c r="A11" s="28"/>
      <c r="B11" s="29"/>
      <c r="C11" s="30"/>
      <c r="D11" s="30"/>
      <c r="E11" s="30"/>
      <c r="F11" s="30"/>
      <c r="G11" s="30"/>
      <c r="H11" s="30"/>
      <c r="I11" s="30"/>
      <c r="J11" s="30"/>
      <c r="K11" s="30"/>
      <c r="L11" s="30"/>
      <c r="M11" s="30"/>
      <c r="N11" s="25" t="str">
        <f t="shared" si="7"/>
        <v xml:space="preserve"> </v>
      </c>
      <c r="O11" s="32">
        <f t="shared" si="0"/>
        <v>0</v>
      </c>
      <c r="P11" s="32">
        <f t="shared" si="1"/>
        <v>0</v>
      </c>
      <c r="Q11" s="31"/>
      <c r="R11" s="30"/>
      <c r="S11" s="30"/>
      <c r="T11" s="30"/>
      <c r="U11" s="30"/>
      <c r="V11" s="30"/>
      <c r="W11" s="30"/>
      <c r="X11" s="30"/>
      <c r="Y11" s="30"/>
      <c r="Z11" s="30"/>
      <c r="AA11" s="30"/>
      <c r="AB11" s="30"/>
      <c r="AC11" s="30"/>
      <c r="AD11" s="30"/>
      <c r="AE11" s="30"/>
      <c r="AF11" s="25" t="str">
        <f t="shared" si="2"/>
        <v xml:space="preserve"> </v>
      </c>
      <c r="AG11" s="32">
        <f t="shared" si="3"/>
        <v>0</v>
      </c>
      <c r="AH11" s="32">
        <f t="shared" si="4"/>
        <v>0</v>
      </c>
      <c r="AI11" s="31"/>
      <c r="AJ11" s="30"/>
      <c r="AK11" s="30"/>
      <c r="AL11" s="30"/>
      <c r="AM11" s="30"/>
      <c r="AN11" s="30"/>
      <c r="AO11" s="30"/>
      <c r="AP11" s="30"/>
      <c r="AQ11" s="30"/>
      <c r="AR11" s="30"/>
      <c r="AS11" s="30"/>
      <c r="AT11" s="30"/>
      <c r="AU11" s="30"/>
      <c r="AV11" s="30"/>
      <c r="AW11" s="30"/>
      <c r="AX11" s="25" t="str">
        <f t="shared" si="5"/>
        <v xml:space="preserve"> </v>
      </c>
      <c r="AY11" s="32">
        <f t="shared" si="6"/>
        <v>0</v>
      </c>
    </row>
    <row r="12" spans="1:51" ht="33" customHeight="1">
      <c r="A12" s="28"/>
      <c r="B12" s="29"/>
      <c r="C12" s="30"/>
      <c r="D12" s="30"/>
      <c r="E12" s="30"/>
      <c r="F12" s="30"/>
      <c r="G12" s="30"/>
      <c r="H12" s="30"/>
      <c r="I12" s="30"/>
      <c r="J12" s="30"/>
      <c r="K12" s="30"/>
      <c r="L12" s="30"/>
      <c r="M12" s="30"/>
      <c r="N12" s="25" t="str">
        <f t="shared" si="7"/>
        <v xml:space="preserve"> </v>
      </c>
      <c r="O12" s="32">
        <f t="shared" si="0"/>
        <v>0</v>
      </c>
      <c r="P12" s="32">
        <f t="shared" si="1"/>
        <v>0</v>
      </c>
      <c r="Q12" s="31"/>
      <c r="R12" s="30"/>
      <c r="S12" s="30"/>
      <c r="T12" s="30"/>
      <c r="U12" s="30"/>
      <c r="V12" s="30"/>
      <c r="W12" s="30"/>
      <c r="X12" s="30"/>
      <c r="Y12" s="30"/>
      <c r="Z12" s="30"/>
      <c r="AA12" s="30"/>
      <c r="AB12" s="30"/>
      <c r="AC12" s="30"/>
      <c r="AD12" s="30"/>
      <c r="AE12" s="30"/>
      <c r="AF12" s="25" t="str">
        <f t="shared" si="2"/>
        <v xml:space="preserve"> </v>
      </c>
      <c r="AG12" s="32">
        <f t="shared" si="3"/>
        <v>0</v>
      </c>
      <c r="AH12" s="32">
        <f t="shared" si="4"/>
        <v>0</v>
      </c>
      <c r="AI12" s="31"/>
      <c r="AJ12" s="30"/>
      <c r="AK12" s="30"/>
      <c r="AL12" s="30"/>
      <c r="AM12" s="30"/>
      <c r="AN12" s="30"/>
      <c r="AO12" s="30"/>
      <c r="AP12" s="30"/>
      <c r="AQ12" s="30"/>
      <c r="AR12" s="30"/>
      <c r="AS12" s="30"/>
      <c r="AT12" s="30"/>
      <c r="AU12" s="30"/>
      <c r="AV12" s="30"/>
      <c r="AW12" s="30"/>
      <c r="AX12" s="25" t="str">
        <f t="shared" si="5"/>
        <v xml:space="preserve"> </v>
      </c>
      <c r="AY12" s="32">
        <f t="shared" si="6"/>
        <v>0</v>
      </c>
    </row>
    <row r="13" spans="1:51" ht="33" customHeight="1">
      <c r="A13" s="28"/>
      <c r="B13" s="29"/>
      <c r="C13" s="30"/>
      <c r="D13" s="30"/>
      <c r="E13" s="30"/>
      <c r="F13" s="30"/>
      <c r="G13" s="30"/>
      <c r="H13" s="30"/>
      <c r="I13" s="30"/>
      <c r="J13" s="30"/>
      <c r="K13" s="30"/>
      <c r="L13" s="30"/>
      <c r="M13" s="30"/>
      <c r="N13" s="25" t="str">
        <f t="shared" si="7"/>
        <v xml:space="preserve"> </v>
      </c>
      <c r="O13" s="32">
        <f t="shared" si="0"/>
        <v>0</v>
      </c>
      <c r="P13" s="32">
        <f t="shared" si="1"/>
        <v>0</v>
      </c>
      <c r="Q13" s="31"/>
      <c r="R13" s="30"/>
      <c r="S13" s="30"/>
      <c r="T13" s="30"/>
      <c r="U13" s="30"/>
      <c r="V13" s="30"/>
      <c r="W13" s="30"/>
      <c r="X13" s="30"/>
      <c r="Y13" s="30"/>
      <c r="Z13" s="30"/>
      <c r="AA13" s="30"/>
      <c r="AB13" s="30"/>
      <c r="AC13" s="30"/>
      <c r="AD13" s="30"/>
      <c r="AE13" s="30"/>
      <c r="AF13" s="25" t="str">
        <f t="shared" si="2"/>
        <v xml:space="preserve"> </v>
      </c>
      <c r="AG13" s="32">
        <f t="shared" si="3"/>
        <v>0</v>
      </c>
      <c r="AH13" s="32">
        <f t="shared" si="4"/>
        <v>0</v>
      </c>
      <c r="AI13" s="31"/>
      <c r="AJ13" s="30"/>
      <c r="AK13" s="30"/>
      <c r="AL13" s="30"/>
      <c r="AM13" s="30"/>
      <c r="AN13" s="30"/>
      <c r="AO13" s="30"/>
      <c r="AP13" s="30"/>
      <c r="AQ13" s="30"/>
      <c r="AR13" s="30"/>
      <c r="AS13" s="30"/>
      <c r="AT13" s="30"/>
      <c r="AU13" s="30"/>
      <c r="AV13" s="30"/>
      <c r="AW13" s="30"/>
      <c r="AX13" s="25" t="str">
        <f t="shared" si="5"/>
        <v xml:space="preserve"> </v>
      </c>
      <c r="AY13" s="32">
        <f t="shared" si="6"/>
        <v>0</v>
      </c>
    </row>
    <row r="14" spans="1:51" ht="33" customHeight="1">
      <c r="A14" s="28"/>
      <c r="B14" s="29"/>
      <c r="C14" s="30"/>
      <c r="D14" s="30"/>
      <c r="E14" s="30"/>
      <c r="F14" s="30"/>
      <c r="G14" s="30"/>
      <c r="H14" s="30"/>
      <c r="I14" s="30"/>
      <c r="J14" s="30"/>
      <c r="K14" s="30"/>
      <c r="L14" s="30"/>
      <c r="M14" s="30"/>
      <c r="N14" s="25" t="str">
        <f t="shared" si="7"/>
        <v xml:space="preserve"> </v>
      </c>
      <c r="O14" s="32">
        <f t="shared" si="0"/>
        <v>0</v>
      </c>
      <c r="P14" s="32">
        <f t="shared" si="1"/>
        <v>0</v>
      </c>
      <c r="Q14" s="31"/>
      <c r="R14" s="30"/>
      <c r="S14" s="30"/>
      <c r="T14" s="30"/>
      <c r="U14" s="30"/>
      <c r="V14" s="30"/>
      <c r="W14" s="30"/>
      <c r="X14" s="30"/>
      <c r="Y14" s="30"/>
      <c r="Z14" s="30"/>
      <c r="AA14" s="30"/>
      <c r="AB14" s="30"/>
      <c r="AC14" s="30"/>
      <c r="AD14" s="30"/>
      <c r="AE14" s="30"/>
      <c r="AF14" s="25" t="str">
        <f t="shared" si="2"/>
        <v xml:space="preserve"> </v>
      </c>
      <c r="AG14" s="32">
        <f t="shared" si="3"/>
        <v>0</v>
      </c>
      <c r="AH14" s="32">
        <f t="shared" si="4"/>
        <v>0</v>
      </c>
      <c r="AI14" s="31"/>
      <c r="AJ14" s="30"/>
      <c r="AK14" s="30"/>
      <c r="AL14" s="30"/>
      <c r="AM14" s="30"/>
      <c r="AN14" s="30"/>
      <c r="AO14" s="30"/>
      <c r="AP14" s="30"/>
      <c r="AQ14" s="30"/>
      <c r="AR14" s="30"/>
      <c r="AS14" s="30"/>
      <c r="AT14" s="30"/>
      <c r="AU14" s="30"/>
      <c r="AV14" s="30"/>
      <c r="AW14" s="30"/>
      <c r="AX14" s="25" t="str">
        <f t="shared" si="5"/>
        <v xml:space="preserve"> </v>
      </c>
      <c r="AY14" s="32">
        <f t="shared" si="6"/>
        <v>0</v>
      </c>
    </row>
    <row r="15" spans="1:51" ht="33" customHeight="1">
      <c r="A15" s="28"/>
      <c r="B15" s="29"/>
      <c r="C15" s="30"/>
      <c r="D15" s="30"/>
      <c r="E15" s="30"/>
      <c r="F15" s="30"/>
      <c r="G15" s="30"/>
      <c r="H15" s="30"/>
      <c r="I15" s="30"/>
      <c r="J15" s="30"/>
      <c r="K15" s="30"/>
      <c r="L15" s="30"/>
      <c r="M15" s="30"/>
      <c r="N15" s="25" t="str">
        <f t="shared" si="7"/>
        <v xml:space="preserve"> </v>
      </c>
      <c r="O15" s="32">
        <f t="shared" si="0"/>
        <v>0</v>
      </c>
      <c r="P15" s="32">
        <f t="shared" si="1"/>
        <v>0</v>
      </c>
      <c r="Q15" s="31"/>
      <c r="R15" s="30"/>
      <c r="S15" s="30"/>
      <c r="T15" s="30"/>
      <c r="U15" s="30"/>
      <c r="V15" s="30"/>
      <c r="W15" s="30"/>
      <c r="X15" s="30"/>
      <c r="Y15" s="30"/>
      <c r="Z15" s="30"/>
      <c r="AA15" s="30"/>
      <c r="AB15" s="30"/>
      <c r="AC15" s="30"/>
      <c r="AD15" s="30"/>
      <c r="AE15" s="30"/>
      <c r="AF15" s="25" t="str">
        <f t="shared" si="2"/>
        <v xml:space="preserve"> </v>
      </c>
      <c r="AG15" s="32">
        <f t="shared" si="3"/>
        <v>0</v>
      </c>
      <c r="AH15" s="32">
        <f t="shared" si="4"/>
        <v>0</v>
      </c>
      <c r="AI15" s="31"/>
      <c r="AJ15" s="30"/>
      <c r="AK15" s="30"/>
      <c r="AL15" s="30"/>
      <c r="AM15" s="30"/>
      <c r="AN15" s="30"/>
      <c r="AO15" s="30"/>
      <c r="AP15" s="30"/>
      <c r="AQ15" s="30"/>
      <c r="AR15" s="30"/>
      <c r="AS15" s="30"/>
      <c r="AT15" s="30"/>
      <c r="AU15" s="30"/>
      <c r="AV15" s="30"/>
      <c r="AW15" s="30"/>
      <c r="AX15" s="25" t="str">
        <f t="shared" si="5"/>
        <v xml:space="preserve"> </v>
      </c>
      <c r="AY15" s="32">
        <f t="shared" si="6"/>
        <v>0</v>
      </c>
    </row>
    <row r="16" spans="1:51" ht="33" customHeight="1">
      <c r="A16" s="28"/>
      <c r="B16" s="29"/>
      <c r="C16" s="30"/>
      <c r="D16" s="30"/>
      <c r="E16" s="30"/>
      <c r="F16" s="30"/>
      <c r="G16" s="30"/>
      <c r="H16" s="30"/>
      <c r="I16" s="30"/>
      <c r="J16" s="30"/>
      <c r="K16" s="30"/>
      <c r="L16" s="30"/>
      <c r="M16" s="30"/>
      <c r="N16" s="25" t="str">
        <f t="shared" si="7"/>
        <v xml:space="preserve"> </v>
      </c>
      <c r="O16" s="32">
        <f t="shared" si="0"/>
        <v>0</v>
      </c>
      <c r="P16" s="32">
        <f t="shared" si="1"/>
        <v>0</v>
      </c>
      <c r="Q16" s="31"/>
      <c r="R16" s="30"/>
      <c r="S16" s="30"/>
      <c r="T16" s="30"/>
      <c r="U16" s="30"/>
      <c r="V16" s="30"/>
      <c r="W16" s="30"/>
      <c r="X16" s="30"/>
      <c r="Y16" s="30"/>
      <c r="Z16" s="30"/>
      <c r="AA16" s="30"/>
      <c r="AB16" s="30"/>
      <c r="AC16" s="30"/>
      <c r="AD16" s="30"/>
      <c r="AE16" s="30"/>
      <c r="AF16" s="25" t="str">
        <f t="shared" si="2"/>
        <v xml:space="preserve"> </v>
      </c>
      <c r="AG16" s="32">
        <f t="shared" si="3"/>
        <v>0</v>
      </c>
      <c r="AH16" s="32">
        <f t="shared" si="4"/>
        <v>0</v>
      </c>
      <c r="AI16" s="31"/>
      <c r="AJ16" s="30"/>
      <c r="AK16" s="30"/>
      <c r="AL16" s="30"/>
      <c r="AM16" s="30"/>
      <c r="AN16" s="30"/>
      <c r="AO16" s="30"/>
      <c r="AP16" s="30"/>
      <c r="AQ16" s="30"/>
      <c r="AR16" s="30"/>
      <c r="AS16" s="30"/>
      <c r="AT16" s="30"/>
      <c r="AU16" s="30"/>
      <c r="AV16" s="30"/>
      <c r="AW16" s="30"/>
      <c r="AX16" s="25" t="str">
        <f t="shared" si="5"/>
        <v xml:space="preserve"> </v>
      </c>
      <c r="AY16" s="32">
        <f t="shared" si="6"/>
        <v>0</v>
      </c>
    </row>
    <row r="17" spans="1:51" ht="33" customHeight="1">
      <c r="A17" s="28"/>
      <c r="B17" s="29"/>
      <c r="C17" s="30"/>
      <c r="D17" s="30"/>
      <c r="E17" s="30"/>
      <c r="F17" s="30"/>
      <c r="G17" s="30"/>
      <c r="H17" s="30"/>
      <c r="I17" s="30"/>
      <c r="J17" s="30"/>
      <c r="K17" s="30"/>
      <c r="L17" s="30"/>
      <c r="M17" s="30"/>
      <c r="N17" s="25" t="str">
        <f t="shared" si="7"/>
        <v xml:space="preserve"> </v>
      </c>
      <c r="O17" s="32">
        <f t="shared" si="0"/>
        <v>0</v>
      </c>
      <c r="P17" s="32">
        <f t="shared" si="1"/>
        <v>0</v>
      </c>
      <c r="Q17" s="31"/>
      <c r="R17" s="30"/>
      <c r="S17" s="30"/>
      <c r="T17" s="30"/>
      <c r="U17" s="30"/>
      <c r="V17" s="30"/>
      <c r="W17" s="30"/>
      <c r="X17" s="30"/>
      <c r="Y17" s="30"/>
      <c r="Z17" s="30"/>
      <c r="AA17" s="30"/>
      <c r="AB17" s="30"/>
      <c r="AC17" s="30"/>
      <c r="AD17" s="30"/>
      <c r="AE17" s="30"/>
      <c r="AF17" s="25" t="str">
        <f t="shared" si="2"/>
        <v xml:space="preserve"> </v>
      </c>
      <c r="AG17" s="32">
        <f t="shared" si="3"/>
        <v>0</v>
      </c>
      <c r="AH17" s="32">
        <f t="shared" si="4"/>
        <v>0</v>
      </c>
      <c r="AI17" s="31"/>
      <c r="AJ17" s="30"/>
      <c r="AK17" s="30"/>
      <c r="AL17" s="30"/>
      <c r="AM17" s="30"/>
      <c r="AN17" s="30"/>
      <c r="AO17" s="30"/>
      <c r="AP17" s="30"/>
      <c r="AQ17" s="30"/>
      <c r="AR17" s="30"/>
      <c r="AS17" s="30"/>
      <c r="AT17" s="30"/>
      <c r="AU17" s="30"/>
      <c r="AV17" s="30"/>
      <c r="AW17" s="30"/>
      <c r="AX17" s="25" t="str">
        <f t="shared" si="5"/>
        <v xml:space="preserve"> </v>
      </c>
      <c r="AY17" s="32">
        <f t="shared" si="6"/>
        <v>0</v>
      </c>
    </row>
    <row r="18" spans="1:51" ht="33" customHeight="1">
      <c r="A18" s="28"/>
      <c r="B18" s="29"/>
      <c r="C18" s="30"/>
      <c r="D18" s="30"/>
      <c r="E18" s="30"/>
      <c r="F18" s="30"/>
      <c r="G18" s="30"/>
      <c r="H18" s="30"/>
      <c r="I18" s="30"/>
      <c r="J18" s="30"/>
      <c r="K18" s="30"/>
      <c r="L18" s="30"/>
      <c r="M18" s="30"/>
      <c r="N18" s="25" t="str">
        <f t="shared" si="7"/>
        <v xml:space="preserve"> </v>
      </c>
      <c r="O18" s="32">
        <f t="shared" si="0"/>
        <v>0</v>
      </c>
      <c r="P18" s="32">
        <f t="shared" si="1"/>
        <v>0</v>
      </c>
      <c r="Q18" s="31"/>
      <c r="R18" s="30"/>
      <c r="S18" s="30"/>
      <c r="T18" s="30"/>
      <c r="U18" s="30"/>
      <c r="V18" s="30"/>
      <c r="W18" s="30"/>
      <c r="X18" s="30"/>
      <c r="Y18" s="30"/>
      <c r="Z18" s="30"/>
      <c r="AA18" s="30"/>
      <c r="AB18" s="30"/>
      <c r="AC18" s="30"/>
      <c r="AD18" s="30"/>
      <c r="AE18" s="30"/>
      <c r="AF18" s="25" t="str">
        <f t="shared" si="2"/>
        <v xml:space="preserve"> </v>
      </c>
      <c r="AG18" s="32">
        <f t="shared" si="3"/>
        <v>0</v>
      </c>
      <c r="AH18" s="32">
        <f t="shared" si="4"/>
        <v>0</v>
      </c>
      <c r="AI18" s="31"/>
      <c r="AJ18" s="30"/>
      <c r="AK18" s="30"/>
      <c r="AL18" s="30"/>
      <c r="AM18" s="30"/>
      <c r="AN18" s="30"/>
      <c r="AO18" s="30"/>
      <c r="AP18" s="30"/>
      <c r="AQ18" s="30"/>
      <c r="AR18" s="30"/>
      <c r="AS18" s="30"/>
      <c r="AT18" s="30"/>
      <c r="AU18" s="30"/>
      <c r="AV18" s="30"/>
      <c r="AW18" s="30"/>
      <c r="AX18" s="25" t="str">
        <f t="shared" si="5"/>
        <v xml:space="preserve"> </v>
      </c>
      <c r="AY18" s="32">
        <f t="shared" si="6"/>
        <v>0</v>
      </c>
    </row>
    <row r="19" spans="1:51" ht="33" customHeight="1">
      <c r="A19" s="28"/>
      <c r="B19" s="29"/>
      <c r="C19" s="30"/>
      <c r="D19" s="30"/>
      <c r="E19" s="30"/>
      <c r="F19" s="30"/>
      <c r="G19" s="30"/>
      <c r="H19" s="30"/>
      <c r="I19" s="30"/>
      <c r="J19" s="30"/>
      <c r="K19" s="30"/>
      <c r="L19" s="30"/>
      <c r="M19" s="30"/>
      <c r="N19" s="25" t="str">
        <f t="shared" si="7"/>
        <v xml:space="preserve"> </v>
      </c>
      <c r="O19" s="32">
        <f t="shared" si="0"/>
        <v>0</v>
      </c>
      <c r="P19" s="32">
        <f t="shared" si="1"/>
        <v>0</v>
      </c>
      <c r="Q19" s="31"/>
      <c r="R19" s="30"/>
      <c r="S19" s="30"/>
      <c r="T19" s="30"/>
      <c r="U19" s="30"/>
      <c r="V19" s="30"/>
      <c r="W19" s="30"/>
      <c r="X19" s="30"/>
      <c r="Y19" s="30"/>
      <c r="Z19" s="30"/>
      <c r="AA19" s="30"/>
      <c r="AB19" s="30"/>
      <c r="AC19" s="30"/>
      <c r="AD19" s="30"/>
      <c r="AE19" s="30"/>
      <c r="AF19" s="25" t="str">
        <f t="shared" si="2"/>
        <v xml:space="preserve"> </v>
      </c>
      <c r="AG19" s="32">
        <f t="shared" si="3"/>
        <v>0</v>
      </c>
      <c r="AH19" s="32">
        <f t="shared" si="4"/>
        <v>0</v>
      </c>
      <c r="AI19" s="31"/>
      <c r="AJ19" s="30"/>
      <c r="AK19" s="30"/>
      <c r="AL19" s="30"/>
      <c r="AM19" s="30"/>
      <c r="AN19" s="30"/>
      <c r="AO19" s="30"/>
      <c r="AP19" s="30"/>
      <c r="AQ19" s="30"/>
      <c r="AR19" s="30"/>
      <c r="AS19" s="30"/>
      <c r="AT19" s="30"/>
      <c r="AU19" s="30"/>
      <c r="AV19" s="30"/>
      <c r="AW19" s="30"/>
      <c r="AX19" s="25" t="str">
        <f t="shared" si="5"/>
        <v xml:space="preserve"> </v>
      </c>
      <c r="AY19" s="32">
        <f t="shared" si="6"/>
        <v>0</v>
      </c>
    </row>
    <row r="20" spans="1:51" ht="33" customHeight="1">
      <c r="A20" s="28"/>
      <c r="B20" s="29"/>
      <c r="C20" s="30"/>
      <c r="D20" s="30"/>
      <c r="E20" s="30"/>
      <c r="F20" s="30"/>
      <c r="G20" s="30"/>
      <c r="H20" s="30"/>
      <c r="I20" s="30"/>
      <c r="J20" s="30"/>
      <c r="K20" s="30"/>
      <c r="L20" s="30"/>
      <c r="M20" s="30"/>
      <c r="N20" s="25" t="str">
        <f t="shared" si="7"/>
        <v xml:space="preserve"> </v>
      </c>
      <c r="O20" s="32">
        <f t="shared" si="0"/>
        <v>0</v>
      </c>
      <c r="P20" s="32">
        <f t="shared" si="1"/>
        <v>0</v>
      </c>
      <c r="Q20" s="31"/>
      <c r="R20" s="30"/>
      <c r="S20" s="30"/>
      <c r="T20" s="30"/>
      <c r="U20" s="30"/>
      <c r="V20" s="30"/>
      <c r="W20" s="30"/>
      <c r="X20" s="30"/>
      <c r="Y20" s="30"/>
      <c r="Z20" s="30"/>
      <c r="AA20" s="30"/>
      <c r="AB20" s="30"/>
      <c r="AC20" s="30"/>
      <c r="AD20" s="30"/>
      <c r="AE20" s="30"/>
      <c r="AF20" s="25" t="str">
        <f t="shared" si="2"/>
        <v xml:space="preserve"> </v>
      </c>
      <c r="AG20" s="32">
        <f t="shared" si="3"/>
        <v>0</v>
      </c>
      <c r="AH20" s="32">
        <f t="shared" si="4"/>
        <v>0</v>
      </c>
      <c r="AI20" s="31"/>
      <c r="AJ20" s="30"/>
      <c r="AK20" s="30"/>
      <c r="AL20" s="30"/>
      <c r="AM20" s="30"/>
      <c r="AN20" s="30"/>
      <c r="AO20" s="30"/>
      <c r="AP20" s="30"/>
      <c r="AQ20" s="30"/>
      <c r="AR20" s="30"/>
      <c r="AS20" s="30"/>
      <c r="AT20" s="30"/>
      <c r="AU20" s="30"/>
      <c r="AV20" s="30"/>
      <c r="AW20" s="30"/>
      <c r="AX20" s="25" t="str">
        <f t="shared" si="5"/>
        <v xml:space="preserve"> </v>
      </c>
      <c r="AY20" s="32">
        <f t="shared" si="6"/>
        <v>0</v>
      </c>
    </row>
    <row r="21" spans="1:51" ht="33" customHeight="1">
      <c r="A21" s="28"/>
      <c r="B21" s="29"/>
      <c r="C21" s="30"/>
      <c r="D21" s="30"/>
      <c r="E21" s="30"/>
      <c r="F21" s="30"/>
      <c r="G21" s="30"/>
      <c r="H21" s="30"/>
      <c r="I21" s="30"/>
      <c r="J21" s="30"/>
      <c r="K21" s="30"/>
      <c r="L21" s="30"/>
      <c r="M21" s="30"/>
      <c r="N21" s="25" t="str">
        <f t="shared" si="7"/>
        <v xml:space="preserve"> </v>
      </c>
      <c r="O21" s="32">
        <f t="shared" si="0"/>
        <v>0</v>
      </c>
      <c r="P21" s="32">
        <f t="shared" si="1"/>
        <v>0</v>
      </c>
      <c r="Q21" s="31"/>
      <c r="R21" s="30"/>
      <c r="S21" s="30"/>
      <c r="T21" s="30"/>
      <c r="U21" s="30"/>
      <c r="V21" s="30"/>
      <c r="W21" s="30"/>
      <c r="X21" s="30"/>
      <c r="Y21" s="30"/>
      <c r="Z21" s="30"/>
      <c r="AA21" s="30"/>
      <c r="AB21" s="30"/>
      <c r="AC21" s="30"/>
      <c r="AD21" s="30"/>
      <c r="AE21" s="30"/>
      <c r="AF21" s="25" t="str">
        <f t="shared" si="2"/>
        <v xml:space="preserve"> </v>
      </c>
      <c r="AG21" s="32">
        <f t="shared" si="3"/>
        <v>0</v>
      </c>
      <c r="AH21" s="32">
        <f t="shared" si="4"/>
        <v>0</v>
      </c>
      <c r="AI21" s="540" t="s">
        <v>78</v>
      </c>
      <c r="AJ21" s="561"/>
      <c r="AK21" s="34">
        <f>COUNTIF(AK5:AK20,"A")</f>
        <v>0</v>
      </c>
      <c r="AL21" s="34">
        <f t="shared" ref="AL21:AV23" si="8">COUNTIF(AL5:AL20,"A")</f>
        <v>0</v>
      </c>
      <c r="AM21" s="34">
        <f t="shared" si="8"/>
        <v>0</v>
      </c>
      <c r="AN21" s="34">
        <f t="shared" si="8"/>
        <v>0</v>
      </c>
      <c r="AO21" s="34">
        <f t="shared" si="8"/>
        <v>0</v>
      </c>
      <c r="AP21" s="34">
        <f t="shared" si="8"/>
        <v>0</v>
      </c>
      <c r="AQ21" s="34">
        <f t="shared" si="8"/>
        <v>0</v>
      </c>
      <c r="AR21" s="34">
        <f t="shared" si="8"/>
        <v>0</v>
      </c>
      <c r="AS21" s="34">
        <f t="shared" si="8"/>
        <v>0</v>
      </c>
      <c r="AT21" s="34">
        <f t="shared" si="8"/>
        <v>0</v>
      </c>
      <c r="AU21" s="34">
        <f t="shared" si="8"/>
        <v>0</v>
      </c>
      <c r="AV21" s="34">
        <f t="shared" si="8"/>
        <v>0</v>
      </c>
      <c r="AW21" s="34" cm="1">
        <f t="array" ref="AW21">_xlfn.IFNA(_xlfn.IFS(COUNTIF(AW5:AW20,"1")&gt;1, "1 *", COUNTIF(AW5:AW20,"2")&gt;1, "2 *",COUNTIF(AW5:AW20,"3")&gt;1, "3 *",COUNTIF(AW5:AW20,"4")&gt;1, "4 *"),0)</f>
        <v>0</v>
      </c>
      <c r="AX21" s="34"/>
      <c r="AY21" s="32"/>
    </row>
    <row r="22" spans="1:51" ht="33" customHeight="1">
      <c r="A22" s="28"/>
      <c r="B22" s="29"/>
      <c r="C22" s="30"/>
      <c r="D22" s="30"/>
      <c r="E22" s="30"/>
      <c r="F22" s="30"/>
      <c r="G22" s="30"/>
      <c r="H22" s="30"/>
      <c r="I22" s="30"/>
      <c r="J22" s="30"/>
      <c r="K22" s="30"/>
      <c r="L22" s="30"/>
      <c r="M22" s="30"/>
      <c r="N22" s="25" t="str">
        <f t="shared" si="7"/>
        <v xml:space="preserve"> </v>
      </c>
      <c r="O22" s="32">
        <f t="shared" si="0"/>
        <v>0</v>
      </c>
      <c r="P22" s="32">
        <f t="shared" si="1"/>
        <v>0</v>
      </c>
      <c r="Q22" s="31"/>
      <c r="R22" s="30"/>
      <c r="S22" s="30"/>
      <c r="T22" s="30"/>
      <c r="U22" s="30"/>
      <c r="V22" s="30"/>
      <c r="W22" s="30"/>
      <c r="X22" s="30"/>
      <c r="Y22" s="30"/>
      <c r="Z22" s="30"/>
      <c r="AA22" s="30"/>
      <c r="AB22" s="30"/>
      <c r="AC22" s="30"/>
      <c r="AD22" s="30"/>
      <c r="AE22" s="30"/>
      <c r="AF22" s="25" t="str">
        <f t="shared" si="2"/>
        <v xml:space="preserve"> </v>
      </c>
      <c r="AG22" s="32">
        <f t="shared" si="3"/>
        <v>0</v>
      </c>
      <c r="AH22" s="32">
        <f t="shared" si="4"/>
        <v>0</v>
      </c>
      <c r="AI22" s="540" t="s">
        <v>79</v>
      </c>
      <c r="AJ22" s="561"/>
      <c r="AK22" s="34">
        <f>COUNTIF(AK5:AK20,"B")</f>
        <v>0</v>
      </c>
      <c r="AL22" s="34">
        <f t="shared" ref="AL22:AU22" si="9">COUNTIF(AL5:AL20,"B")</f>
        <v>0</v>
      </c>
      <c r="AM22" s="34">
        <f t="shared" si="9"/>
        <v>0</v>
      </c>
      <c r="AN22" s="34">
        <f t="shared" si="9"/>
        <v>0</v>
      </c>
      <c r="AO22" s="34">
        <f t="shared" si="9"/>
        <v>0</v>
      </c>
      <c r="AP22" s="34">
        <f t="shared" si="9"/>
        <v>0</v>
      </c>
      <c r="AQ22" s="34">
        <f t="shared" si="9"/>
        <v>0</v>
      </c>
      <c r="AR22" s="34">
        <f t="shared" si="9"/>
        <v>0</v>
      </c>
      <c r="AS22" s="34">
        <f t="shared" si="9"/>
        <v>0</v>
      </c>
      <c r="AT22" s="34">
        <f t="shared" si="9"/>
        <v>0</v>
      </c>
      <c r="AU22" s="34">
        <f t="shared" si="9"/>
        <v>0</v>
      </c>
      <c r="AV22" s="34">
        <f t="shared" si="8"/>
        <v>0</v>
      </c>
      <c r="AW22" s="34"/>
      <c r="AX22" s="34"/>
      <c r="AY22" s="32"/>
    </row>
    <row r="23" spans="1:51" ht="33" customHeight="1">
      <c r="A23" s="28"/>
      <c r="B23" s="29"/>
      <c r="C23" s="30"/>
      <c r="D23" s="30"/>
      <c r="E23" s="30"/>
      <c r="F23" s="30"/>
      <c r="G23" s="30"/>
      <c r="H23" s="30"/>
      <c r="I23" s="30"/>
      <c r="J23" s="30"/>
      <c r="K23" s="30"/>
      <c r="L23" s="30"/>
      <c r="M23" s="30"/>
      <c r="N23" s="25" t="str">
        <f t="shared" si="7"/>
        <v xml:space="preserve"> </v>
      </c>
      <c r="O23" s="32">
        <f t="shared" si="0"/>
        <v>0</v>
      </c>
      <c r="P23" s="32">
        <f t="shared" si="1"/>
        <v>0</v>
      </c>
      <c r="Q23" s="31"/>
      <c r="R23" s="30"/>
      <c r="S23" s="30"/>
      <c r="T23" s="30"/>
      <c r="U23" s="30"/>
      <c r="V23" s="30"/>
      <c r="W23" s="30"/>
      <c r="X23" s="30"/>
      <c r="Y23" s="30"/>
      <c r="Z23" s="30"/>
      <c r="AA23" s="30"/>
      <c r="AB23" s="30"/>
      <c r="AC23" s="30"/>
      <c r="AD23" s="30"/>
      <c r="AE23" s="30"/>
      <c r="AF23" s="25" t="str">
        <f>IF(COUNTIF(S23:AD23,"*s")&gt;0,"X"," ")</f>
        <v xml:space="preserve"> </v>
      </c>
      <c r="AG23" s="32">
        <f t="shared" si="3"/>
        <v>0</v>
      </c>
      <c r="AH23" s="32">
        <f t="shared" si="4"/>
        <v>0</v>
      </c>
      <c r="AI23" s="540" t="s">
        <v>80</v>
      </c>
      <c r="AJ23" s="561"/>
      <c r="AK23" s="34">
        <f>COUNTIF(AK5:AK20,"N/S")</f>
        <v>0</v>
      </c>
      <c r="AL23" s="34">
        <f t="shared" ref="AL23:AU23" si="10">COUNTIF(AL5:AL20,"N/S")</f>
        <v>0</v>
      </c>
      <c r="AM23" s="34">
        <f t="shared" si="10"/>
        <v>0</v>
      </c>
      <c r="AN23" s="34">
        <f t="shared" si="10"/>
        <v>0</v>
      </c>
      <c r="AO23" s="34">
        <f t="shared" si="10"/>
        <v>0</v>
      </c>
      <c r="AP23" s="34">
        <f t="shared" si="10"/>
        <v>0</v>
      </c>
      <c r="AQ23" s="34">
        <f t="shared" si="10"/>
        <v>0</v>
      </c>
      <c r="AR23" s="34">
        <f t="shared" si="10"/>
        <v>0</v>
      </c>
      <c r="AS23" s="34">
        <f t="shared" si="10"/>
        <v>0</v>
      </c>
      <c r="AT23" s="34">
        <f t="shared" si="10"/>
        <v>0</v>
      </c>
      <c r="AU23" s="34">
        <f t="shared" si="10"/>
        <v>0</v>
      </c>
      <c r="AV23" s="34">
        <f t="shared" si="8"/>
        <v>0</v>
      </c>
      <c r="AW23" s="34" cm="1">
        <f t="array" ref="AW23">_xlfn.IFNA(_xlfn.IFS(COUNTIF(AW5:AW20,"N/S1")&gt;1, "N/S1 !",COUNTIF(AW5:AW20,"N/S2")&gt;1, "N/S2 !",COUNTIF(AW5:AW20,"N/S3")&gt;1, "N/S3 !",COUNTIF(AW5:AW20,"N/S4")&gt;1, "N/S4 !"),0)</f>
        <v>0</v>
      </c>
      <c r="AX23" s="34"/>
      <c r="AY23" s="32"/>
    </row>
    <row r="24" spans="1:51" ht="33" customHeight="1">
      <c r="A24" s="28"/>
      <c r="B24" s="29"/>
      <c r="C24" s="30"/>
      <c r="D24" s="30"/>
      <c r="E24" s="30"/>
      <c r="F24" s="30"/>
      <c r="G24" s="30"/>
      <c r="H24" s="30"/>
      <c r="I24" s="30"/>
      <c r="J24" s="30"/>
      <c r="K24" s="30"/>
      <c r="L24" s="30"/>
      <c r="M24" s="30"/>
      <c r="N24" s="25" t="str">
        <f t="shared" si="7"/>
        <v xml:space="preserve"> </v>
      </c>
      <c r="O24" s="32">
        <f t="shared" si="0"/>
        <v>0</v>
      </c>
      <c r="P24" s="32">
        <f t="shared" si="1"/>
        <v>0</v>
      </c>
      <c r="Q24" s="31"/>
      <c r="R24" s="30"/>
      <c r="S24" s="30"/>
      <c r="T24" s="30"/>
      <c r="U24" s="30"/>
      <c r="V24" s="30"/>
      <c r="W24" s="30"/>
      <c r="X24" s="30"/>
      <c r="Y24" s="30"/>
      <c r="Z24" s="30"/>
      <c r="AA24" s="30"/>
      <c r="AB24" s="30"/>
      <c r="AC24" s="30"/>
      <c r="AD24" s="30"/>
      <c r="AE24" s="30"/>
      <c r="AF24" s="25" t="str">
        <f t="shared" ref="AF24:AF30" si="11">IF(COUNTIF(S24:AD24,"*s")&gt;0,"X"," ")</f>
        <v xml:space="preserve"> </v>
      </c>
      <c r="AG24" s="32">
        <f t="shared" si="3"/>
        <v>0</v>
      </c>
      <c r="AH24" s="32">
        <f t="shared" si="4"/>
        <v>0</v>
      </c>
      <c r="AI24" s="563" t="s">
        <v>82</v>
      </c>
      <c r="AJ24" s="564" t="s">
        <v>101</v>
      </c>
      <c r="AK24" s="564" t="s">
        <v>102</v>
      </c>
      <c r="AL24" s="564"/>
      <c r="AM24" s="564"/>
      <c r="AN24" s="564"/>
      <c r="AO24" s="564"/>
      <c r="AP24" s="564"/>
      <c r="AQ24" s="564"/>
      <c r="AR24" s="564"/>
      <c r="AS24" s="564"/>
      <c r="AT24" s="564"/>
      <c r="AU24" s="564"/>
      <c r="AV24" s="564"/>
      <c r="AW24" s="564"/>
      <c r="AX24" s="548" t="s">
        <v>103</v>
      </c>
      <c r="AY24" s="537" t="s">
        <v>104</v>
      </c>
    </row>
    <row r="25" spans="1:51" ht="33" customHeight="1">
      <c r="A25" s="28"/>
      <c r="B25" s="29"/>
      <c r="C25" s="30"/>
      <c r="D25" s="30"/>
      <c r="E25" s="30"/>
      <c r="F25" s="30"/>
      <c r="G25" s="30"/>
      <c r="H25" s="30"/>
      <c r="I25" s="30"/>
      <c r="J25" s="30"/>
      <c r="K25" s="30"/>
      <c r="L25" s="30"/>
      <c r="M25" s="30"/>
      <c r="N25" s="25" t="str">
        <f t="shared" si="7"/>
        <v xml:space="preserve"> </v>
      </c>
      <c r="O25" s="32">
        <f t="shared" si="0"/>
        <v>0</v>
      </c>
      <c r="P25" s="32">
        <f t="shared" si="1"/>
        <v>0</v>
      </c>
      <c r="Q25" s="31"/>
      <c r="R25" s="30"/>
      <c r="S25" s="30"/>
      <c r="T25" s="30"/>
      <c r="U25" s="30"/>
      <c r="V25" s="30"/>
      <c r="W25" s="30"/>
      <c r="X25" s="30"/>
      <c r="Y25" s="30"/>
      <c r="Z25" s="30"/>
      <c r="AA25" s="30"/>
      <c r="AB25" s="30"/>
      <c r="AC25" s="30"/>
      <c r="AD25" s="30"/>
      <c r="AE25" s="30"/>
      <c r="AF25" s="25" t="str">
        <f t="shared" si="11"/>
        <v xml:space="preserve"> </v>
      </c>
      <c r="AG25" s="32">
        <f t="shared" si="3"/>
        <v>0</v>
      </c>
      <c r="AH25" s="32">
        <f t="shared" si="4"/>
        <v>0</v>
      </c>
      <c r="AI25" s="563"/>
      <c r="AJ25" s="564"/>
      <c r="AK25" s="564"/>
      <c r="AL25" s="564"/>
      <c r="AM25" s="564"/>
      <c r="AN25" s="564"/>
      <c r="AO25" s="564"/>
      <c r="AP25" s="564"/>
      <c r="AQ25" s="564"/>
      <c r="AR25" s="564"/>
      <c r="AS25" s="564"/>
      <c r="AT25" s="564"/>
      <c r="AU25" s="564"/>
      <c r="AV25" s="564"/>
      <c r="AW25" s="564"/>
      <c r="AX25" s="549"/>
      <c r="AY25" s="539"/>
    </row>
    <row r="26" spans="1:51" ht="33" customHeight="1">
      <c r="A26" s="28"/>
      <c r="B26" s="29"/>
      <c r="C26" s="30"/>
      <c r="D26" s="30"/>
      <c r="E26" s="30"/>
      <c r="F26" s="30"/>
      <c r="G26" s="30"/>
      <c r="H26" s="30"/>
      <c r="I26" s="30"/>
      <c r="J26" s="30"/>
      <c r="K26" s="30"/>
      <c r="L26" s="30"/>
      <c r="M26" s="30"/>
      <c r="N26" s="25" t="str">
        <f t="shared" si="7"/>
        <v xml:space="preserve"> </v>
      </c>
      <c r="O26" s="32">
        <f t="shared" si="0"/>
        <v>0</v>
      </c>
      <c r="P26" s="32">
        <f t="shared" si="1"/>
        <v>0</v>
      </c>
      <c r="Q26" s="31"/>
      <c r="R26" s="30"/>
      <c r="S26" s="30"/>
      <c r="T26" s="30"/>
      <c r="U26" s="30"/>
      <c r="V26" s="30"/>
      <c r="W26" s="30"/>
      <c r="X26" s="30"/>
      <c r="Y26" s="30"/>
      <c r="Z26" s="30"/>
      <c r="AA26" s="30"/>
      <c r="AB26" s="30"/>
      <c r="AC26" s="30"/>
      <c r="AD26" s="30"/>
      <c r="AE26" s="30"/>
      <c r="AF26" s="25" t="str">
        <f t="shared" si="11"/>
        <v xml:space="preserve"> </v>
      </c>
      <c r="AG26" s="32">
        <f t="shared" si="3"/>
        <v>0</v>
      </c>
      <c r="AH26" s="32">
        <f t="shared" si="4"/>
        <v>0</v>
      </c>
      <c r="AI26" s="31"/>
      <c r="AJ26" s="30"/>
      <c r="AK26" s="30"/>
      <c r="AL26" s="30"/>
      <c r="AM26" s="30"/>
      <c r="AN26" s="537" t="s">
        <v>105</v>
      </c>
      <c r="AO26" s="30"/>
      <c r="AP26" s="30"/>
      <c r="AQ26" s="30"/>
      <c r="AR26" s="30"/>
      <c r="AS26" s="30"/>
      <c r="AT26" s="30"/>
      <c r="AU26" s="30"/>
      <c r="AV26" s="30"/>
      <c r="AW26" s="537" t="s">
        <v>106</v>
      </c>
      <c r="AX26" s="25" t="str">
        <f>IF(COUNTIF(AK26:AV26,"N/S*")&gt;0,"X"," ")</f>
        <v xml:space="preserve"> </v>
      </c>
      <c r="AY26" s="32">
        <f>COUNTIF(AO26:AV26,"*")+COUNTIF(AK26:AM26,"*")</f>
        <v>0</v>
      </c>
    </row>
    <row r="27" spans="1:51" ht="33" customHeight="1">
      <c r="A27" s="28"/>
      <c r="B27" s="29"/>
      <c r="C27" s="30"/>
      <c r="D27" s="30"/>
      <c r="E27" s="30"/>
      <c r="F27" s="30"/>
      <c r="G27" s="30"/>
      <c r="H27" s="30"/>
      <c r="I27" s="30"/>
      <c r="J27" s="30"/>
      <c r="K27" s="30"/>
      <c r="L27" s="30"/>
      <c r="M27" s="30"/>
      <c r="N27" s="25" t="str">
        <f t="shared" si="7"/>
        <v xml:space="preserve"> </v>
      </c>
      <c r="O27" s="32">
        <f t="shared" si="0"/>
        <v>0</v>
      </c>
      <c r="P27" s="32">
        <f t="shared" si="1"/>
        <v>0</v>
      </c>
      <c r="Q27" s="31"/>
      <c r="R27" s="30"/>
      <c r="S27" s="30"/>
      <c r="T27" s="30"/>
      <c r="U27" s="30"/>
      <c r="V27" s="30"/>
      <c r="W27" s="30"/>
      <c r="X27" s="30"/>
      <c r="Y27" s="30"/>
      <c r="Z27" s="30"/>
      <c r="AA27" s="30"/>
      <c r="AB27" s="30"/>
      <c r="AC27" s="30"/>
      <c r="AD27" s="30"/>
      <c r="AE27" s="30"/>
      <c r="AF27" s="25" t="str">
        <f t="shared" si="11"/>
        <v xml:space="preserve"> </v>
      </c>
      <c r="AG27" s="32">
        <f t="shared" si="3"/>
        <v>0</v>
      </c>
      <c r="AH27" s="32">
        <f t="shared" si="4"/>
        <v>0</v>
      </c>
      <c r="AI27" s="31"/>
      <c r="AJ27" s="30"/>
      <c r="AK27" s="30"/>
      <c r="AL27" s="30"/>
      <c r="AM27" s="30"/>
      <c r="AN27" s="538"/>
      <c r="AO27" s="30"/>
      <c r="AP27" s="30"/>
      <c r="AQ27" s="30"/>
      <c r="AR27" s="30"/>
      <c r="AS27" s="30"/>
      <c r="AT27" s="30"/>
      <c r="AU27" s="30"/>
      <c r="AV27" s="30"/>
      <c r="AW27" s="538"/>
      <c r="AX27" s="25" t="str">
        <f t="shared" ref="AX27:AX33" si="12">IF(COUNTIF(AK27:AV27,"N/S*")&gt;0,"X"," ")</f>
        <v xml:space="preserve"> </v>
      </c>
      <c r="AY27" s="32">
        <f t="shared" ref="AY27:AY33" si="13">COUNTIF(AO27:AV27,"*")+COUNTIF(AK27:AM27,"*")</f>
        <v>0</v>
      </c>
    </row>
    <row r="28" spans="1:51" ht="33" customHeight="1">
      <c r="A28" s="28"/>
      <c r="B28" s="29"/>
      <c r="C28" s="30"/>
      <c r="D28" s="30"/>
      <c r="E28" s="30"/>
      <c r="F28" s="30"/>
      <c r="G28" s="30"/>
      <c r="H28" s="30"/>
      <c r="I28" s="30"/>
      <c r="J28" s="30"/>
      <c r="K28" s="30"/>
      <c r="L28" s="30"/>
      <c r="M28" s="30"/>
      <c r="N28" s="25" t="str">
        <f t="shared" si="7"/>
        <v xml:space="preserve"> </v>
      </c>
      <c r="O28" s="32">
        <f t="shared" si="0"/>
        <v>0</v>
      </c>
      <c r="P28" s="32">
        <f t="shared" si="1"/>
        <v>0</v>
      </c>
      <c r="Q28" s="31"/>
      <c r="R28" s="30"/>
      <c r="S28" s="30"/>
      <c r="T28" s="30"/>
      <c r="U28" s="30"/>
      <c r="V28" s="30"/>
      <c r="W28" s="30"/>
      <c r="X28" s="30"/>
      <c r="Y28" s="30"/>
      <c r="Z28" s="30"/>
      <c r="AA28" s="30"/>
      <c r="AB28" s="30"/>
      <c r="AC28" s="30"/>
      <c r="AD28" s="30"/>
      <c r="AE28" s="30"/>
      <c r="AF28" s="25" t="str">
        <f t="shared" si="11"/>
        <v xml:space="preserve"> </v>
      </c>
      <c r="AG28" s="32">
        <f t="shared" si="3"/>
        <v>0</v>
      </c>
      <c r="AH28" s="32">
        <f t="shared" si="4"/>
        <v>0</v>
      </c>
      <c r="AI28" s="31"/>
      <c r="AJ28" s="30"/>
      <c r="AK28" s="30"/>
      <c r="AL28" s="30"/>
      <c r="AM28" s="30"/>
      <c r="AN28" s="538"/>
      <c r="AO28" s="30"/>
      <c r="AP28" s="30"/>
      <c r="AQ28" s="30"/>
      <c r="AR28" s="30"/>
      <c r="AS28" s="30"/>
      <c r="AT28" s="30"/>
      <c r="AU28" s="30"/>
      <c r="AV28" s="30"/>
      <c r="AW28" s="538"/>
      <c r="AX28" s="25" t="str">
        <f t="shared" si="12"/>
        <v xml:space="preserve"> </v>
      </c>
      <c r="AY28" s="32">
        <f t="shared" si="13"/>
        <v>0</v>
      </c>
    </row>
    <row r="29" spans="1:51" ht="33" customHeight="1">
      <c r="A29" s="28"/>
      <c r="B29" s="29"/>
      <c r="C29" s="30"/>
      <c r="D29" s="30"/>
      <c r="E29" s="30"/>
      <c r="F29" s="30"/>
      <c r="G29" s="30"/>
      <c r="H29" s="30"/>
      <c r="I29" s="30"/>
      <c r="J29" s="30"/>
      <c r="K29" s="30"/>
      <c r="L29" s="30"/>
      <c r="M29" s="30"/>
      <c r="N29" s="25" t="str">
        <f t="shared" si="7"/>
        <v xml:space="preserve"> </v>
      </c>
      <c r="O29" s="32">
        <f t="shared" si="0"/>
        <v>0</v>
      </c>
      <c r="P29" s="32">
        <f t="shared" si="1"/>
        <v>0</v>
      </c>
      <c r="Q29" s="31"/>
      <c r="R29" s="30"/>
      <c r="S29" s="30"/>
      <c r="T29" s="30"/>
      <c r="U29" s="30"/>
      <c r="V29" s="30"/>
      <c r="W29" s="30"/>
      <c r="X29" s="30"/>
      <c r="Y29" s="30"/>
      <c r="Z29" s="30"/>
      <c r="AA29" s="30"/>
      <c r="AB29" s="30"/>
      <c r="AC29" s="30"/>
      <c r="AD29" s="30"/>
      <c r="AE29" s="30"/>
      <c r="AF29" s="25" t="str">
        <f t="shared" si="11"/>
        <v xml:space="preserve"> </v>
      </c>
      <c r="AG29" s="32">
        <f t="shared" si="3"/>
        <v>0</v>
      </c>
      <c r="AH29" s="32">
        <f t="shared" si="4"/>
        <v>0</v>
      </c>
      <c r="AI29" s="31"/>
      <c r="AJ29" s="30"/>
      <c r="AK29" s="30"/>
      <c r="AL29" s="30"/>
      <c r="AM29" s="30"/>
      <c r="AN29" s="538"/>
      <c r="AO29" s="30"/>
      <c r="AP29" s="30"/>
      <c r="AQ29" s="30"/>
      <c r="AR29" s="30"/>
      <c r="AS29" s="30"/>
      <c r="AT29" s="30"/>
      <c r="AU29" s="30"/>
      <c r="AV29" s="30"/>
      <c r="AW29" s="538"/>
      <c r="AX29" s="25" t="str">
        <f t="shared" si="12"/>
        <v xml:space="preserve"> </v>
      </c>
      <c r="AY29" s="32">
        <f t="shared" si="13"/>
        <v>0</v>
      </c>
    </row>
    <row r="30" spans="1:51" ht="33" customHeight="1">
      <c r="A30" s="28"/>
      <c r="B30" s="29"/>
      <c r="C30" s="30"/>
      <c r="D30" s="30"/>
      <c r="E30" s="30"/>
      <c r="F30" s="30"/>
      <c r="G30" s="30"/>
      <c r="H30" s="30"/>
      <c r="I30" s="30"/>
      <c r="J30" s="30"/>
      <c r="K30" s="30"/>
      <c r="L30" s="30"/>
      <c r="M30" s="30"/>
      <c r="N30" s="25" t="str">
        <f t="shared" si="7"/>
        <v xml:space="preserve"> </v>
      </c>
      <c r="O30" s="32">
        <f t="shared" si="0"/>
        <v>0</v>
      </c>
      <c r="P30" s="32">
        <f t="shared" si="1"/>
        <v>0</v>
      </c>
      <c r="Q30" s="31"/>
      <c r="R30" s="30"/>
      <c r="S30" s="30"/>
      <c r="T30" s="30"/>
      <c r="U30" s="30"/>
      <c r="V30" s="30"/>
      <c r="W30" s="30"/>
      <c r="X30" s="30"/>
      <c r="Y30" s="30"/>
      <c r="Z30" s="30"/>
      <c r="AA30" s="30"/>
      <c r="AB30" s="30"/>
      <c r="AC30" s="30"/>
      <c r="AD30" s="30"/>
      <c r="AE30" s="30"/>
      <c r="AF30" s="25" t="str">
        <f t="shared" si="11"/>
        <v xml:space="preserve"> </v>
      </c>
      <c r="AG30" s="32">
        <f t="shared" si="3"/>
        <v>0</v>
      </c>
      <c r="AH30" s="32">
        <f t="shared" si="4"/>
        <v>0</v>
      </c>
      <c r="AI30" s="31"/>
      <c r="AJ30" s="30"/>
      <c r="AK30" s="30"/>
      <c r="AL30" s="30"/>
      <c r="AM30" s="30"/>
      <c r="AN30" s="538"/>
      <c r="AO30" s="30"/>
      <c r="AP30" s="30"/>
      <c r="AQ30" s="30"/>
      <c r="AR30" s="30"/>
      <c r="AS30" s="30"/>
      <c r="AT30" s="30"/>
      <c r="AU30" s="30"/>
      <c r="AV30" s="30"/>
      <c r="AW30" s="538"/>
      <c r="AX30" s="25" t="str">
        <f t="shared" si="12"/>
        <v xml:space="preserve"> </v>
      </c>
      <c r="AY30" s="32">
        <f t="shared" si="13"/>
        <v>0</v>
      </c>
    </row>
    <row r="31" spans="1:51" ht="30" customHeight="1">
      <c r="A31" s="540" t="s">
        <v>78</v>
      </c>
      <c r="B31" s="561"/>
      <c r="C31" s="34">
        <f t="shared" ref="C31:L31" si="14">COUNTIF(C5:C30,"A")</f>
        <v>0</v>
      </c>
      <c r="D31" s="34">
        <f t="shared" si="14"/>
        <v>0</v>
      </c>
      <c r="E31" s="34">
        <f t="shared" si="14"/>
        <v>0</v>
      </c>
      <c r="F31" s="34">
        <f t="shared" si="14"/>
        <v>0</v>
      </c>
      <c r="G31" s="34">
        <f t="shared" si="14"/>
        <v>0</v>
      </c>
      <c r="H31" s="34">
        <f t="shared" si="14"/>
        <v>0</v>
      </c>
      <c r="I31" s="34">
        <f t="shared" si="14"/>
        <v>0</v>
      </c>
      <c r="J31" s="34">
        <f t="shared" si="14"/>
        <v>0</v>
      </c>
      <c r="K31" s="34">
        <f t="shared" si="14"/>
        <v>0</v>
      </c>
      <c r="L31" s="34">
        <f t="shared" si="14"/>
        <v>0</v>
      </c>
      <c r="M31" s="34" cm="1">
        <f t="array" ref="M31">_xlfn.IFNA(_xlfn.IFS(COUNTIF(M5:M30,"1")&gt;1, "1 *", COUNTIF(M5:M30,"2")&gt;1, "2 *",COUNTIF(M5:M30,"3")&gt;1, "3 *",COUNTIF(M5:M30,"4")&gt;1, "4 *"),0)</f>
        <v>0</v>
      </c>
      <c r="N31" s="34"/>
      <c r="O31" s="34"/>
      <c r="P31" s="33"/>
      <c r="Q31" s="540" t="s">
        <v>78</v>
      </c>
      <c r="R31" s="561"/>
      <c r="S31" s="34">
        <f t="shared" ref="S31:AD31" si="15">COUNTIF(S5:S30,"A")</f>
        <v>0</v>
      </c>
      <c r="T31" s="34">
        <f t="shared" si="15"/>
        <v>0</v>
      </c>
      <c r="U31" s="34">
        <f t="shared" si="15"/>
        <v>0</v>
      </c>
      <c r="V31" s="34">
        <f t="shared" si="15"/>
        <v>0</v>
      </c>
      <c r="W31" s="34">
        <f t="shared" si="15"/>
        <v>0</v>
      </c>
      <c r="X31" s="34">
        <f t="shared" si="15"/>
        <v>0</v>
      </c>
      <c r="Y31" s="34">
        <f t="shared" si="15"/>
        <v>0</v>
      </c>
      <c r="Z31" s="34">
        <f t="shared" si="15"/>
        <v>0</v>
      </c>
      <c r="AA31" s="34">
        <f t="shared" si="15"/>
        <v>0</v>
      </c>
      <c r="AB31" s="34">
        <f t="shared" si="15"/>
        <v>0</v>
      </c>
      <c r="AC31" s="34">
        <f t="shared" si="15"/>
        <v>0</v>
      </c>
      <c r="AD31" s="34">
        <f t="shared" si="15"/>
        <v>0</v>
      </c>
      <c r="AE31" s="34" cm="1">
        <f t="array" ref="AE31">_xlfn.IFNA(_xlfn.IFS(COUNTIF(AE5:AE30,"1")&gt;1, "1 *", COUNTIF(AE5:AE30,"2")&gt;1, "2 *",COUNTIF(AE5:AE30,"3")&gt;1, "3 *",COUNTIF(AE5:AE30,"4")&gt;1, "4 *"),0)</f>
        <v>0</v>
      </c>
      <c r="AF31" s="34"/>
      <c r="AG31" s="34"/>
      <c r="AH31" s="34"/>
      <c r="AI31" s="31"/>
      <c r="AJ31" s="30"/>
      <c r="AK31" s="30"/>
      <c r="AL31" s="30"/>
      <c r="AM31" s="30"/>
      <c r="AN31" s="538"/>
      <c r="AO31" s="30"/>
      <c r="AP31" s="30"/>
      <c r="AQ31" s="30"/>
      <c r="AR31" s="30"/>
      <c r="AS31" s="30"/>
      <c r="AT31" s="30"/>
      <c r="AU31" s="30"/>
      <c r="AV31" s="30"/>
      <c r="AW31" s="538"/>
      <c r="AX31" s="25" t="str">
        <f t="shared" si="12"/>
        <v xml:space="preserve"> </v>
      </c>
      <c r="AY31" s="32">
        <f t="shared" si="13"/>
        <v>0</v>
      </c>
    </row>
    <row r="32" spans="1:51" ht="30" customHeight="1">
      <c r="A32" s="540" t="s">
        <v>79</v>
      </c>
      <c r="B32" s="561"/>
      <c r="C32" s="34">
        <f t="shared" ref="C32:L32" si="16">COUNTIF(C5:C30,"B")</f>
        <v>0</v>
      </c>
      <c r="D32" s="34">
        <f t="shared" si="16"/>
        <v>0</v>
      </c>
      <c r="E32" s="34">
        <f t="shared" si="16"/>
        <v>0</v>
      </c>
      <c r="F32" s="34">
        <f t="shared" si="16"/>
        <v>0</v>
      </c>
      <c r="G32" s="34">
        <f t="shared" si="16"/>
        <v>0</v>
      </c>
      <c r="H32" s="34">
        <f t="shared" si="16"/>
        <v>0</v>
      </c>
      <c r="I32" s="34">
        <f t="shared" si="16"/>
        <v>0</v>
      </c>
      <c r="J32" s="34">
        <f t="shared" si="16"/>
        <v>0</v>
      </c>
      <c r="K32" s="34">
        <f t="shared" si="16"/>
        <v>0</v>
      </c>
      <c r="L32" s="34">
        <f t="shared" si="16"/>
        <v>0</v>
      </c>
      <c r="M32" s="34"/>
      <c r="N32" s="34"/>
      <c r="O32" s="34"/>
      <c r="P32" s="33"/>
      <c r="Q32" s="540" t="s">
        <v>79</v>
      </c>
      <c r="R32" s="561"/>
      <c r="S32" s="34">
        <f t="shared" ref="S32:AD32" si="17">COUNTIF(S5:S30,"B")</f>
        <v>0</v>
      </c>
      <c r="T32" s="34">
        <f t="shared" si="17"/>
        <v>0</v>
      </c>
      <c r="U32" s="34">
        <f t="shared" si="17"/>
        <v>0</v>
      </c>
      <c r="V32" s="34">
        <f t="shared" si="17"/>
        <v>0</v>
      </c>
      <c r="W32" s="34">
        <f t="shared" si="17"/>
        <v>0</v>
      </c>
      <c r="X32" s="34">
        <f t="shared" si="17"/>
        <v>0</v>
      </c>
      <c r="Y32" s="34">
        <f t="shared" si="17"/>
        <v>0</v>
      </c>
      <c r="Z32" s="34">
        <f t="shared" si="17"/>
        <v>0</v>
      </c>
      <c r="AA32" s="34">
        <f t="shared" si="17"/>
        <v>0</v>
      </c>
      <c r="AB32" s="34">
        <f t="shared" si="17"/>
        <v>0</v>
      </c>
      <c r="AC32" s="34">
        <f t="shared" si="17"/>
        <v>0</v>
      </c>
      <c r="AD32" s="34">
        <f t="shared" si="17"/>
        <v>0</v>
      </c>
      <c r="AE32" s="34"/>
      <c r="AF32" s="34"/>
      <c r="AG32" s="34"/>
      <c r="AH32" s="34"/>
      <c r="AI32" s="31"/>
      <c r="AJ32" s="30"/>
      <c r="AK32" s="30"/>
      <c r="AL32" s="30"/>
      <c r="AM32" s="30"/>
      <c r="AN32" s="538"/>
      <c r="AO32" s="30"/>
      <c r="AP32" s="30"/>
      <c r="AQ32" s="30"/>
      <c r="AR32" s="30"/>
      <c r="AS32" s="30"/>
      <c r="AT32" s="30"/>
      <c r="AU32" s="30"/>
      <c r="AV32" s="30"/>
      <c r="AW32" s="538"/>
      <c r="AX32" s="25" t="str">
        <f t="shared" si="12"/>
        <v xml:space="preserve"> </v>
      </c>
      <c r="AY32" s="32">
        <f t="shared" si="13"/>
        <v>0</v>
      </c>
    </row>
    <row r="33" spans="1:52" ht="30" customHeight="1">
      <c r="A33" s="540" t="s">
        <v>80</v>
      </c>
      <c r="B33" s="561"/>
      <c r="C33" s="34">
        <f t="shared" ref="C33:L33" si="18">COUNTIF(C5:C30,"N/S")</f>
        <v>0</v>
      </c>
      <c r="D33" s="34">
        <f t="shared" si="18"/>
        <v>0</v>
      </c>
      <c r="E33" s="34">
        <f t="shared" si="18"/>
        <v>0</v>
      </c>
      <c r="F33" s="34">
        <f t="shared" si="18"/>
        <v>0</v>
      </c>
      <c r="G33" s="34">
        <f t="shared" si="18"/>
        <v>0</v>
      </c>
      <c r="H33" s="34">
        <f t="shared" si="18"/>
        <v>0</v>
      </c>
      <c r="I33" s="34">
        <f t="shared" si="18"/>
        <v>0</v>
      </c>
      <c r="J33" s="34">
        <f t="shared" si="18"/>
        <v>0</v>
      </c>
      <c r="K33" s="34">
        <f t="shared" si="18"/>
        <v>0</v>
      </c>
      <c r="L33" s="34">
        <f t="shared" si="18"/>
        <v>0</v>
      </c>
      <c r="M33" s="34" cm="1">
        <f t="array" ref="M33">_xlfn.IFNA(_xlfn.IFS(COUNTIF(M5:M30,"N/S1")&gt;1, "N/S1 !",COUNTIF(M5:M30,"N/S2")&gt;1, "N/S2 !",COUNTIF(M5:M30,"N/S3")&gt;1, "N/S3 !",COUNTIF(M5:M30,"N/S4")&gt;1, "N/S4 !"),0)</f>
        <v>0</v>
      </c>
      <c r="N33" s="34"/>
      <c r="O33" s="35"/>
      <c r="P33" s="36"/>
      <c r="Q33" s="540" t="s">
        <v>80</v>
      </c>
      <c r="R33" s="561"/>
      <c r="S33" s="34">
        <f t="shared" ref="S33:AD33" si="19">COUNTIF(S5:S30,"N/S")</f>
        <v>0</v>
      </c>
      <c r="T33" s="34">
        <f t="shared" si="19"/>
        <v>0</v>
      </c>
      <c r="U33" s="34">
        <f t="shared" si="19"/>
        <v>0</v>
      </c>
      <c r="V33" s="34">
        <f t="shared" si="19"/>
        <v>0</v>
      </c>
      <c r="W33" s="34">
        <f t="shared" si="19"/>
        <v>0</v>
      </c>
      <c r="X33" s="34">
        <f t="shared" si="19"/>
        <v>0</v>
      </c>
      <c r="Y33" s="34">
        <f t="shared" si="19"/>
        <v>0</v>
      </c>
      <c r="Z33" s="34">
        <f t="shared" si="19"/>
        <v>0</v>
      </c>
      <c r="AA33" s="34">
        <f t="shared" si="19"/>
        <v>0</v>
      </c>
      <c r="AB33" s="34">
        <f t="shared" si="19"/>
        <v>0</v>
      </c>
      <c r="AC33" s="34">
        <f t="shared" si="19"/>
        <v>0</v>
      </c>
      <c r="AD33" s="34">
        <f t="shared" si="19"/>
        <v>0</v>
      </c>
      <c r="AE33" s="34" cm="1">
        <f t="array" ref="AE33">_xlfn.IFNA(_xlfn.IFS(COUNTIF(AE5:AE30,"N/S1")&gt;1, "N/S1 !",COUNTIF(AE5:AE30,"N/S2")&gt;1, "N/S2 !",COUNTIF(AE5:AE30,"N/S3")&gt;1, "N/S3 !",COUNTIF(AE5:AE30,"N/S4")&gt;1, "N/S4 !"),0)</f>
        <v>0</v>
      </c>
      <c r="AF33" s="34"/>
      <c r="AG33" s="35"/>
      <c r="AH33" s="35"/>
      <c r="AI33" s="31"/>
      <c r="AJ33" s="30"/>
      <c r="AK33" s="30"/>
      <c r="AL33" s="30"/>
      <c r="AM33" s="30"/>
      <c r="AN33" s="539"/>
      <c r="AO33" s="30"/>
      <c r="AP33" s="30"/>
      <c r="AQ33" s="30"/>
      <c r="AR33" s="30"/>
      <c r="AS33" s="30"/>
      <c r="AT33" s="30"/>
      <c r="AU33" s="30"/>
      <c r="AV33" s="30"/>
      <c r="AW33" s="539"/>
      <c r="AX33" s="25" t="str">
        <f t="shared" si="12"/>
        <v xml:space="preserve"> </v>
      </c>
      <c r="AY33" s="32">
        <f t="shared" si="13"/>
        <v>0</v>
      </c>
    </row>
    <row r="34" spans="1:52" ht="51" customHeight="1">
      <c r="A34" s="514" t="s">
        <v>107</v>
      </c>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6"/>
      <c r="AI34" s="562" t="s">
        <v>108</v>
      </c>
      <c r="AJ34" s="562"/>
      <c r="AK34" s="560"/>
      <c r="AL34" s="560"/>
      <c r="AM34" s="560"/>
      <c r="AN34" s="560"/>
      <c r="AO34" s="560"/>
      <c r="AP34" s="560"/>
      <c r="AQ34" s="560"/>
      <c r="AR34" s="560"/>
      <c r="AS34" s="560"/>
      <c r="AT34" s="560"/>
      <c r="AU34" s="560"/>
      <c r="AV34" s="560"/>
      <c r="AW34" s="560"/>
      <c r="AX34" s="560"/>
      <c r="AY34" s="560"/>
    </row>
    <row r="36" spans="1:52" ht="35" customHeight="1">
      <c r="A36" s="14" t="s">
        <v>19</v>
      </c>
      <c r="B36" s="493" t="str">
        <f>VLOOKUP('Read Me First'!I4,'Read Me First'!L5:N7,2,FALSE)</f>
        <v>Horspath, Oxford</v>
      </c>
      <c r="C36" s="494"/>
      <c r="D36" s="494"/>
      <c r="E36" s="494"/>
      <c r="F36" s="494"/>
      <c r="G36" s="494"/>
      <c r="H36" s="494"/>
      <c r="I36" s="494"/>
      <c r="J36" s="494"/>
      <c r="K36" s="494"/>
      <c r="L36" s="494"/>
      <c r="M36" s="494"/>
      <c r="N36" s="494"/>
      <c r="O36" s="494"/>
      <c r="P36" s="495"/>
      <c r="Q36" s="522" t="str">
        <f>"OXFORDSHIRE TRACK &amp; FIELD LEAGUE "&amp;YEAR($B$37)</f>
        <v>OXFORDSHIRE TRACK &amp; FIELD LEAGUE 2025</v>
      </c>
      <c r="R36" s="523"/>
      <c r="S36" s="523"/>
      <c r="T36" s="523"/>
      <c r="U36" s="523"/>
      <c r="V36" s="523"/>
      <c r="W36" s="523"/>
      <c r="X36" s="523"/>
      <c r="Y36" s="523"/>
      <c r="Z36" s="523"/>
      <c r="AA36" s="523"/>
      <c r="AB36" s="523"/>
      <c r="AC36" s="523"/>
      <c r="AD36" s="523"/>
      <c r="AE36" s="523"/>
      <c r="AF36" s="523"/>
      <c r="AG36" s="523"/>
      <c r="AH36" s="524"/>
      <c r="AI36" s="574" t="s">
        <v>35</v>
      </c>
      <c r="AJ36" s="575"/>
      <c r="AK36" s="575"/>
      <c r="AL36" s="575"/>
      <c r="AM36" s="575"/>
      <c r="AN36" s="575"/>
      <c r="AO36" s="575"/>
      <c r="AP36" s="575"/>
      <c r="AQ36" s="575"/>
      <c r="AR36" s="575"/>
      <c r="AS36" s="575"/>
      <c r="AT36" s="576"/>
      <c r="AU36" s="531" t="s">
        <v>31</v>
      </c>
      <c r="AV36" s="532"/>
      <c r="AW36" s="532"/>
      <c r="AX36" s="532"/>
      <c r="AY36" s="533"/>
      <c r="AZ36" s="4"/>
    </row>
    <row r="37" spans="1:52" ht="35" customHeight="1">
      <c r="A37" s="38" t="s">
        <v>20</v>
      </c>
      <c r="B37" s="534">
        <f>VLOOKUP('Read Me First'!I4,'Read Me First'!L5:N7,3,FALSE)</f>
        <v>45774</v>
      </c>
      <c r="C37" s="535"/>
      <c r="D37" s="535"/>
      <c r="E37" s="535"/>
      <c r="F37" s="535"/>
      <c r="G37" s="535"/>
      <c r="H37" s="535"/>
      <c r="I37" s="535"/>
      <c r="J37" s="535"/>
      <c r="K37" s="535"/>
      <c r="L37" s="535"/>
      <c r="M37" s="535"/>
      <c r="N37" s="535"/>
      <c r="O37" s="535"/>
      <c r="P37" s="536"/>
      <c r="Q37" s="525"/>
      <c r="R37" s="526"/>
      <c r="S37" s="526"/>
      <c r="T37" s="526"/>
      <c r="U37" s="526"/>
      <c r="V37" s="526"/>
      <c r="W37" s="526"/>
      <c r="X37" s="526"/>
      <c r="Y37" s="526"/>
      <c r="Z37" s="526"/>
      <c r="AA37" s="526"/>
      <c r="AB37" s="526"/>
      <c r="AC37" s="526"/>
      <c r="AD37" s="526"/>
      <c r="AE37" s="526"/>
      <c r="AF37" s="526"/>
      <c r="AG37" s="526"/>
      <c r="AH37" s="527"/>
      <c r="AI37" s="493" t="s">
        <v>121</v>
      </c>
      <c r="AJ37" s="494"/>
      <c r="AK37" s="494"/>
      <c r="AL37" s="494"/>
      <c r="AM37" s="494"/>
      <c r="AN37" s="494"/>
      <c r="AO37" s="494"/>
      <c r="AP37" s="494"/>
      <c r="AQ37" s="494"/>
      <c r="AR37" s="494"/>
      <c r="AS37" s="494"/>
      <c r="AT37" s="495"/>
      <c r="AU37" s="531" t="s">
        <v>32</v>
      </c>
      <c r="AV37" s="532"/>
      <c r="AW37" s="532"/>
      <c r="AX37" s="532"/>
      <c r="AY37" s="533"/>
      <c r="AZ37" s="7"/>
    </row>
    <row r="38" spans="1:52" ht="126" customHeight="1">
      <c r="A38" s="558" t="s">
        <v>126</v>
      </c>
      <c r="B38" s="556" t="s">
        <v>94</v>
      </c>
      <c r="C38" s="39" t="s">
        <v>52</v>
      </c>
      <c r="D38" s="39" t="s">
        <v>127</v>
      </c>
      <c r="E38" s="39" t="s">
        <v>6</v>
      </c>
      <c r="F38" s="40" t="s">
        <v>128</v>
      </c>
      <c r="G38" s="40" t="s">
        <v>53</v>
      </c>
      <c r="H38" s="40" t="s">
        <v>2</v>
      </c>
      <c r="I38" s="39" t="s">
        <v>54</v>
      </c>
      <c r="J38" s="40" t="s">
        <v>4</v>
      </c>
      <c r="K38" s="40" t="s">
        <v>3</v>
      </c>
      <c r="L38" s="40" t="s">
        <v>129</v>
      </c>
      <c r="M38" s="39" t="s">
        <v>7</v>
      </c>
      <c r="N38" s="542" t="s">
        <v>95</v>
      </c>
      <c r="O38" s="544" t="s">
        <v>96</v>
      </c>
      <c r="P38" s="544" t="s">
        <v>97</v>
      </c>
      <c r="Q38" s="558" t="s">
        <v>130</v>
      </c>
      <c r="R38" s="556" t="s">
        <v>94</v>
      </c>
      <c r="S38" s="39" t="s">
        <v>57</v>
      </c>
      <c r="T38" s="39" t="s">
        <v>53</v>
      </c>
      <c r="U38" s="39" t="s">
        <v>131</v>
      </c>
      <c r="V38" s="39" t="s">
        <v>128</v>
      </c>
      <c r="W38" s="39" t="s">
        <v>6</v>
      </c>
      <c r="X38" s="39" t="s">
        <v>54</v>
      </c>
      <c r="Y38" s="39" t="s">
        <v>2</v>
      </c>
      <c r="Z38" s="39" t="s">
        <v>129</v>
      </c>
      <c r="AA38" s="39" t="s">
        <v>12</v>
      </c>
      <c r="AB38" s="39" t="s">
        <v>52</v>
      </c>
      <c r="AC38" s="39" t="s">
        <v>4</v>
      </c>
      <c r="AD38" s="39" t="s">
        <v>3</v>
      </c>
      <c r="AE38" s="39" t="s">
        <v>7</v>
      </c>
      <c r="AF38" s="542" t="s">
        <v>95</v>
      </c>
      <c r="AG38" s="544" t="s">
        <v>96</v>
      </c>
      <c r="AH38" s="544" t="s">
        <v>97</v>
      </c>
      <c r="AI38" s="558" t="s">
        <v>132</v>
      </c>
      <c r="AJ38" s="556" t="s">
        <v>94</v>
      </c>
      <c r="AK38" s="39" t="s">
        <v>57</v>
      </c>
      <c r="AL38" s="39" t="s">
        <v>53</v>
      </c>
      <c r="AM38" s="39" t="s">
        <v>128</v>
      </c>
      <c r="AN38" s="39" t="s">
        <v>133</v>
      </c>
      <c r="AO38" s="39" t="s">
        <v>6</v>
      </c>
      <c r="AP38" s="39" t="s">
        <v>54</v>
      </c>
      <c r="AQ38" s="39" t="s">
        <v>2</v>
      </c>
      <c r="AR38" s="39" t="s">
        <v>129</v>
      </c>
      <c r="AS38" s="39" t="s">
        <v>12</v>
      </c>
      <c r="AT38" s="39" t="s">
        <v>52</v>
      </c>
      <c r="AU38" s="39" t="s">
        <v>4</v>
      </c>
      <c r="AV38" s="39" t="s">
        <v>3</v>
      </c>
      <c r="AW38" s="39" t="s">
        <v>7</v>
      </c>
      <c r="AX38" s="542" t="s">
        <v>95</v>
      </c>
      <c r="AY38" s="544" t="s">
        <v>96</v>
      </c>
      <c r="AZ38" s="18"/>
    </row>
    <row r="39" spans="1:52" ht="56" customHeight="1">
      <c r="A39" s="559"/>
      <c r="B39" s="557"/>
      <c r="C39" s="42" t="s">
        <v>134</v>
      </c>
      <c r="D39" s="41">
        <v>0.4375</v>
      </c>
      <c r="E39" s="41">
        <v>0.45833333333333331</v>
      </c>
      <c r="F39" s="41">
        <v>0.48958333333333331</v>
      </c>
      <c r="G39" s="41">
        <v>0.54166666666666663</v>
      </c>
      <c r="H39" s="41">
        <v>0.55555555555555503</v>
      </c>
      <c r="I39" s="41">
        <v>0.58333333333333337</v>
      </c>
      <c r="J39" s="41">
        <v>0.63888888888889295</v>
      </c>
      <c r="K39" s="41">
        <v>0.66319444444444442</v>
      </c>
      <c r="L39" s="41">
        <v>0.66666666666666663</v>
      </c>
      <c r="M39" s="41">
        <v>0.69791666666666663</v>
      </c>
      <c r="N39" s="543"/>
      <c r="O39" s="545"/>
      <c r="P39" s="545"/>
      <c r="Q39" s="559"/>
      <c r="R39" s="557"/>
      <c r="S39" s="41">
        <v>0.41666666666666669</v>
      </c>
      <c r="T39" s="41">
        <v>0.41666666666666669</v>
      </c>
      <c r="U39" s="41">
        <v>0.4513888888888889</v>
      </c>
      <c r="V39" s="41">
        <v>0.45833333333333331</v>
      </c>
      <c r="W39" s="41">
        <v>0.47222222222222227</v>
      </c>
      <c r="X39" s="41">
        <v>0.5</v>
      </c>
      <c r="Y39" s="41">
        <v>0.54861111111111105</v>
      </c>
      <c r="Z39" s="41">
        <v>0.58333333333333337</v>
      </c>
      <c r="AA39" s="41">
        <v>0.59027777777777779</v>
      </c>
      <c r="AB39" s="41">
        <v>0.625</v>
      </c>
      <c r="AC39" s="41">
        <v>0.64583333333333903</v>
      </c>
      <c r="AD39" s="41">
        <v>0.67708333333333337</v>
      </c>
      <c r="AE39" s="41">
        <v>0.70486111111111105</v>
      </c>
      <c r="AF39" s="543"/>
      <c r="AG39" s="545"/>
      <c r="AH39" s="545"/>
      <c r="AI39" s="559"/>
      <c r="AJ39" s="557"/>
      <c r="AK39" s="41">
        <v>0.41666666666666669</v>
      </c>
      <c r="AL39" s="41">
        <v>0.41666666666666669</v>
      </c>
      <c r="AM39" s="41">
        <v>0.45833333333333331</v>
      </c>
      <c r="AN39" s="41">
        <v>0.46527777777777773</v>
      </c>
      <c r="AO39" s="41">
        <v>0.47222222222222227</v>
      </c>
      <c r="AP39" s="41">
        <v>0.5</v>
      </c>
      <c r="AQ39" s="41">
        <v>0.55208333333333304</v>
      </c>
      <c r="AR39" s="41">
        <v>0.58333333333333337</v>
      </c>
      <c r="AS39" s="41">
        <v>0.59375</v>
      </c>
      <c r="AT39" s="41">
        <v>0.625</v>
      </c>
      <c r="AU39" s="41">
        <v>0.65277777777778501</v>
      </c>
      <c r="AV39" s="41">
        <v>0.67708333333333337</v>
      </c>
      <c r="AW39" s="41">
        <v>0.71180555555555503</v>
      </c>
      <c r="AX39" s="543"/>
      <c r="AY39" s="545"/>
      <c r="AZ39" s="19"/>
    </row>
    <row r="40" spans="1:52" ht="34" customHeight="1">
      <c r="A40" s="228"/>
      <c r="B40" s="307"/>
      <c r="C40" s="308"/>
      <c r="D40" s="308"/>
      <c r="E40" s="308"/>
      <c r="F40" s="308"/>
      <c r="G40" s="308"/>
      <c r="H40" s="308"/>
      <c r="I40" s="308"/>
      <c r="J40" s="308"/>
      <c r="K40" s="308"/>
      <c r="L40" s="308"/>
      <c r="M40" s="308"/>
      <c r="N40" s="309" t="str">
        <f>IF(COUNTIF(C40:L40,"*s")&gt;0,"X"," ")</f>
        <v xml:space="preserve"> </v>
      </c>
      <c r="O40" s="310">
        <f>COUNTIF(C40:L40,"*")</f>
        <v>0</v>
      </c>
      <c r="P40" s="310">
        <f>COUNTIF(E40,"*")+COUNTIF(K40,"*")</f>
        <v>0</v>
      </c>
      <c r="Q40" s="311"/>
      <c r="R40" s="307"/>
      <c r="S40" s="308"/>
      <c r="T40" s="308"/>
      <c r="U40" s="308"/>
      <c r="V40" s="308"/>
      <c r="W40" s="308"/>
      <c r="X40" s="308"/>
      <c r="Y40" s="308"/>
      <c r="Z40" s="308"/>
      <c r="AA40" s="308"/>
      <c r="AB40" s="308"/>
      <c r="AC40" s="308"/>
      <c r="AD40" s="308"/>
      <c r="AE40" s="308"/>
      <c r="AF40" s="309" t="str">
        <f>IF(COUNTIF(S40:AD40,"*s")&gt;0,"X"," ")</f>
        <v xml:space="preserve"> </v>
      </c>
      <c r="AG40" s="310">
        <f>COUNTIF(S40:AD40,"*")</f>
        <v>0</v>
      </c>
      <c r="AH40" s="310">
        <f>COUNTIF(W40,"*")+COUNTIF(AD40,"*")</f>
        <v>0</v>
      </c>
      <c r="AI40" s="311"/>
      <c r="AJ40" s="307"/>
      <c r="AK40" s="308"/>
      <c r="AL40" s="308"/>
      <c r="AM40" s="308"/>
      <c r="AN40" s="308"/>
      <c r="AO40" s="308"/>
      <c r="AP40" s="308"/>
      <c r="AQ40" s="308"/>
      <c r="AR40" s="308"/>
      <c r="AS40" s="308"/>
      <c r="AT40" s="308"/>
      <c r="AU40" s="308"/>
      <c r="AV40" s="308"/>
      <c r="AW40" s="308"/>
      <c r="AX40" s="309" t="str">
        <f>IF(COUNTIF(AK40:AV40,"*s")&gt;0,"X"," ")</f>
        <v xml:space="preserve"> </v>
      </c>
      <c r="AY40" s="310">
        <f>COUNTIF(AK40:AU40,"*")</f>
        <v>0</v>
      </c>
    </row>
    <row r="41" spans="1:52" ht="34" customHeight="1">
      <c r="A41" s="230"/>
      <c r="B41" s="312"/>
      <c r="C41" s="313"/>
      <c r="D41" s="313"/>
      <c r="E41" s="313"/>
      <c r="F41" s="313"/>
      <c r="G41" s="313"/>
      <c r="H41" s="313"/>
      <c r="I41" s="313"/>
      <c r="J41" s="313"/>
      <c r="K41" s="313"/>
      <c r="L41" s="313"/>
      <c r="M41" s="313"/>
      <c r="N41" s="314" t="str">
        <f>IF(COUNTIF(C41:L41,"*s")&gt;0,"X"," ")</f>
        <v xml:space="preserve"> </v>
      </c>
      <c r="O41" s="315">
        <f t="shared" ref="O41:O65" si="20">COUNTIF(C41:L41,"*")</f>
        <v>0</v>
      </c>
      <c r="P41" s="315">
        <f t="shared" ref="P41:P65" si="21">COUNTIF(E41,"*")+COUNTIF(K41,"*")</f>
        <v>0</v>
      </c>
      <c r="Q41" s="316"/>
      <c r="R41" s="312"/>
      <c r="S41" s="313"/>
      <c r="T41" s="313"/>
      <c r="U41" s="313"/>
      <c r="V41" s="313"/>
      <c r="W41" s="313"/>
      <c r="X41" s="313"/>
      <c r="Y41" s="313"/>
      <c r="Z41" s="313"/>
      <c r="AA41" s="313"/>
      <c r="AB41" s="313"/>
      <c r="AC41" s="313"/>
      <c r="AD41" s="313"/>
      <c r="AE41" s="313"/>
      <c r="AF41" s="314" t="str">
        <f t="shared" ref="AF41:AF57" si="22">IF(COUNTIF(S41:AD41,"*s")&gt;0,"X"," ")</f>
        <v xml:space="preserve"> </v>
      </c>
      <c r="AG41" s="315">
        <f t="shared" ref="AG41:AG65" si="23">COUNTIF(S41:AD41,"*")</f>
        <v>0</v>
      </c>
      <c r="AH41" s="315">
        <f t="shared" ref="AH41:AH65" si="24">COUNTIF(W41,"*")+COUNTIF(AD41,"*")</f>
        <v>0</v>
      </c>
      <c r="AI41" s="316"/>
      <c r="AJ41" s="312"/>
      <c r="AK41" s="313"/>
      <c r="AL41" s="313"/>
      <c r="AM41" s="313"/>
      <c r="AN41" s="313"/>
      <c r="AO41" s="313"/>
      <c r="AP41" s="313"/>
      <c r="AQ41" s="313"/>
      <c r="AR41" s="313"/>
      <c r="AS41" s="313"/>
      <c r="AT41" s="313"/>
      <c r="AU41" s="313"/>
      <c r="AV41" s="313"/>
      <c r="AW41" s="313"/>
      <c r="AX41" s="314" t="str">
        <f t="shared" ref="AX41:AX55" si="25">IF(COUNTIF(AK41:AV41,"*s")&gt;0,"X"," ")</f>
        <v xml:space="preserve"> </v>
      </c>
      <c r="AY41" s="315">
        <f t="shared" ref="AY41:AY55" si="26">COUNTIF(AK41:AU41,"*")</f>
        <v>0</v>
      </c>
    </row>
    <row r="42" spans="1:52" ht="34" customHeight="1">
      <c r="A42" s="230"/>
      <c r="B42" s="312"/>
      <c r="C42" s="313"/>
      <c r="D42" s="313"/>
      <c r="E42" s="313"/>
      <c r="F42" s="313"/>
      <c r="G42" s="313"/>
      <c r="H42" s="313"/>
      <c r="I42" s="313"/>
      <c r="J42" s="313"/>
      <c r="K42" s="313"/>
      <c r="L42" s="313"/>
      <c r="M42" s="313"/>
      <c r="N42" s="314" t="str">
        <f t="shared" ref="N42:N65" si="27">IF(COUNTIF(C42:L42,"*s")&gt;0,"X"," ")</f>
        <v xml:space="preserve"> </v>
      </c>
      <c r="O42" s="315">
        <f t="shared" si="20"/>
        <v>0</v>
      </c>
      <c r="P42" s="315">
        <f t="shared" si="21"/>
        <v>0</v>
      </c>
      <c r="Q42" s="316"/>
      <c r="R42" s="312"/>
      <c r="S42" s="313"/>
      <c r="T42" s="313"/>
      <c r="U42" s="313"/>
      <c r="V42" s="313"/>
      <c r="W42" s="313"/>
      <c r="X42" s="313"/>
      <c r="Y42" s="313"/>
      <c r="Z42" s="313"/>
      <c r="AA42" s="313"/>
      <c r="AB42" s="313"/>
      <c r="AC42" s="313"/>
      <c r="AD42" s="313"/>
      <c r="AE42" s="313"/>
      <c r="AF42" s="314" t="str">
        <f t="shared" si="22"/>
        <v xml:space="preserve"> </v>
      </c>
      <c r="AG42" s="315">
        <f t="shared" si="23"/>
        <v>0</v>
      </c>
      <c r="AH42" s="315">
        <f t="shared" si="24"/>
        <v>0</v>
      </c>
      <c r="AI42" s="316"/>
      <c r="AJ42" s="312"/>
      <c r="AK42" s="313"/>
      <c r="AL42" s="313"/>
      <c r="AM42" s="313"/>
      <c r="AN42" s="313"/>
      <c r="AO42" s="313"/>
      <c r="AP42" s="313"/>
      <c r="AQ42" s="313"/>
      <c r="AR42" s="313"/>
      <c r="AS42" s="313"/>
      <c r="AT42" s="313"/>
      <c r="AU42" s="313"/>
      <c r="AV42" s="313"/>
      <c r="AW42" s="313"/>
      <c r="AX42" s="314" t="str">
        <f t="shared" si="25"/>
        <v xml:space="preserve"> </v>
      </c>
      <c r="AY42" s="315">
        <f t="shared" si="26"/>
        <v>0</v>
      </c>
    </row>
    <row r="43" spans="1:52" ht="34" customHeight="1">
      <c r="A43" s="230"/>
      <c r="B43" s="312"/>
      <c r="C43" s="313"/>
      <c r="D43" s="313"/>
      <c r="E43" s="313"/>
      <c r="F43" s="313"/>
      <c r="G43" s="313"/>
      <c r="H43" s="313"/>
      <c r="I43" s="313"/>
      <c r="J43" s="313"/>
      <c r="K43" s="313"/>
      <c r="L43" s="313"/>
      <c r="M43" s="313"/>
      <c r="N43" s="314" t="str">
        <f t="shared" si="27"/>
        <v xml:space="preserve"> </v>
      </c>
      <c r="O43" s="315">
        <f t="shared" si="20"/>
        <v>0</v>
      </c>
      <c r="P43" s="315">
        <f t="shared" si="21"/>
        <v>0</v>
      </c>
      <c r="Q43" s="316"/>
      <c r="R43" s="312"/>
      <c r="S43" s="313"/>
      <c r="T43" s="313"/>
      <c r="U43" s="313"/>
      <c r="V43" s="313"/>
      <c r="W43" s="313"/>
      <c r="X43" s="313"/>
      <c r="Y43" s="313"/>
      <c r="Z43" s="313"/>
      <c r="AA43" s="313"/>
      <c r="AB43" s="313"/>
      <c r="AC43" s="313"/>
      <c r="AD43" s="313"/>
      <c r="AE43" s="313"/>
      <c r="AF43" s="314" t="str">
        <f t="shared" si="22"/>
        <v xml:space="preserve"> </v>
      </c>
      <c r="AG43" s="315">
        <f t="shared" si="23"/>
        <v>0</v>
      </c>
      <c r="AH43" s="315">
        <f t="shared" si="24"/>
        <v>0</v>
      </c>
      <c r="AI43" s="316"/>
      <c r="AJ43" s="312"/>
      <c r="AK43" s="313"/>
      <c r="AL43" s="313"/>
      <c r="AM43" s="313"/>
      <c r="AN43" s="313"/>
      <c r="AO43" s="313"/>
      <c r="AP43" s="313"/>
      <c r="AQ43" s="313"/>
      <c r="AR43" s="313"/>
      <c r="AS43" s="313"/>
      <c r="AT43" s="313"/>
      <c r="AU43" s="313"/>
      <c r="AV43" s="313"/>
      <c r="AW43" s="313"/>
      <c r="AX43" s="314" t="str">
        <f t="shared" si="25"/>
        <v xml:space="preserve"> </v>
      </c>
      <c r="AY43" s="315">
        <f t="shared" si="26"/>
        <v>0</v>
      </c>
    </row>
    <row r="44" spans="1:52" ht="34" customHeight="1">
      <c r="A44" s="230"/>
      <c r="B44" s="312"/>
      <c r="C44" s="313"/>
      <c r="D44" s="313"/>
      <c r="E44" s="313"/>
      <c r="F44" s="313"/>
      <c r="G44" s="313"/>
      <c r="H44" s="313"/>
      <c r="I44" s="313"/>
      <c r="J44" s="313"/>
      <c r="K44" s="313"/>
      <c r="L44" s="313"/>
      <c r="M44" s="313"/>
      <c r="N44" s="314" t="str">
        <f t="shared" si="27"/>
        <v xml:space="preserve"> </v>
      </c>
      <c r="O44" s="315">
        <f t="shared" si="20"/>
        <v>0</v>
      </c>
      <c r="P44" s="315">
        <f t="shared" si="21"/>
        <v>0</v>
      </c>
      <c r="Q44" s="316"/>
      <c r="R44" s="312"/>
      <c r="S44" s="313"/>
      <c r="T44" s="313"/>
      <c r="U44" s="313"/>
      <c r="V44" s="313"/>
      <c r="W44" s="313"/>
      <c r="X44" s="313"/>
      <c r="Y44" s="313"/>
      <c r="Z44" s="313"/>
      <c r="AA44" s="313"/>
      <c r="AB44" s="313"/>
      <c r="AC44" s="313"/>
      <c r="AD44" s="313"/>
      <c r="AE44" s="313"/>
      <c r="AF44" s="314" t="str">
        <f t="shared" si="22"/>
        <v xml:space="preserve"> </v>
      </c>
      <c r="AG44" s="315">
        <f t="shared" si="23"/>
        <v>0</v>
      </c>
      <c r="AH44" s="315">
        <f t="shared" si="24"/>
        <v>0</v>
      </c>
      <c r="AI44" s="316"/>
      <c r="AJ44" s="312"/>
      <c r="AK44" s="313"/>
      <c r="AL44" s="313"/>
      <c r="AM44" s="313"/>
      <c r="AN44" s="313"/>
      <c r="AO44" s="313"/>
      <c r="AP44" s="313"/>
      <c r="AQ44" s="313"/>
      <c r="AR44" s="313"/>
      <c r="AS44" s="313"/>
      <c r="AT44" s="313"/>
      <c r="AU44" s="313"/>
      <c r="AV44" s="313"/>
      <c r="AW44" s="313"/>
      <c r="AX44" s="314" t="str">
        <f t="shared" si="25"/>
        <v xml:space="preserve"> </v>
      </c>
      <c r="AY44" s="315">
        <f t="shared" si="26"/>
        <v>0</v>
      </c>
    </row>
    <row r="45" spans="1:52" ht="34" customHeight="1">
      <c r="A45" s="230"/>
      <c r="B45" s="312"/>
      <c r="C45" s="313"/>
      <c r="D45" s="313"/>
      <c r="E45" s="313"/>
      <c r="F45" s="313"/>
      <c r="G45" s="313"/>
      <c r="H45" s="313"/>
      <c r="I45" s="313"/>
      <c r="J45" s="313"/>
      <c r="K45" s="313"/>
      <c r="L45" s="313"/>
      <c r="M45" s="313"/>
      <c r="N45" s="314" t="str">
        <f t="shared" si="27"/>
        <v xml:space="preserve"> </v>
      </c>
      <c r="O45" s="315">
        <f t="shared" si="20"/>
        <v>0</v>
      </c>
      <c r="P45" s="315">
        <f t="shared" si="21"/>
        <v>0</v>
      </c>
      <c r="Q45" s="316"/>
      <c r="R45" s="312"/>
      <c r="S45" s="313"/>
      <c r="T45" s="313"/>
      <c r="U45" s="313"/>
      <c r="V45" s="313"/>
      <c r="W45" s="313"/>
      <c r="X45" s="313"/>
      <c r="Y45" s="313"/>
      <c r="Z45" s="313"/>
      <c r="AA45" s="313"/>
      <c r="AB45" s="313"/>
      <c r="AC45" s="313"/>
      <c r="AD45" s="313"/>
      <c r="AE45" s="313"/>
      <c r="AF45" s="314" t="str">
        <f t="shared" si="22"/>
        <v xml:space="preserve"> </v>
      </c>
      <c r="AG45" s="315">
        <f t="shared" si="23"/>
        <v>0</v>
      </c>
      <c r="AH45" s="315">
        <f t="shared" si="24"/>
        <v>0</v>
      </c>
      <c r="AI45" s="316"/>
      <c r="AJ45" s="312"/>
      <c r="AK45" s="313"/>
      <c r="AL45" s="313"/>
      <c r="AM45" s="313"/>
      <c r="AN45" s="313"/>
      <c r="AO45" s="313"/>
      <c r="AP45" s="313"/>
      <c r="AQ45" s="313"/>
      <c r="AR45" s="313"/>
      <c r="AS45" s="313"/>
      <c r="AT45" s="313"/>
      <c r="AU45" s="313"/>
      <c r="AV45" s="313"/>
      <c r="AW45" s="313"/>
      <c r="AX45" s="314" t="str">
        <f t="shared" si="25"/>
        <v xml:space="preserve"> </v>
      </c>
      <c r="AY45" s="315">
        <f t="shared" si="26"/>
        <v>0</v>
      </c>
    </row>
    <row r="46" spans="1:52" ht="34" customHeight="1">
      <c r="A46" s="230"/>
      <c r="B46" s="312"/>
      <c r="C46" s="313"/>
      <c r="D46" s="313"/>
      <c r="E46" s="313"/>
      <c r="F46" s="313"/>
      <c r="G46" s="313"/>
      <c r="H46" s="313"/>
      <c r="I46" s="313"/>
      <c r="J46" s="313"/>
      <c r="K46" s="313"/>
      <c r="L46" s="313"/>
      <c r="M46" s="313"/>
      <c r="N46" s="314" t="str">
        <f t="shared" si="27"/>
        <v xml:space="preserve"> </v>
      </c>
      <c r="O46" s="315">
        <f t="shared" si="20"/>
        <v>0</v>
      </c>
      <c r="P46" s="315">
        <f t="shared" si="21"/>
        <v>0</v>
      </c>
      <c r="Q46" s="316"/>
      <c r="R46" s="312"/>
      <c r="S46" s="313"/>
      <c r="T46" s="313"/>
      <c r="U46" s="313"/>
      <c r="V46" s="313"/>
      <c r="W46" s="313"/>
      <c r="X46" s="313"/>
      <c r="Y46" s="313"/>
      <c r="Z46" s="313"/>
      <c r="AA46" s="313"/>
      <c r="AB46" s="313"/>
      <c r="AC46" s="313"/>
      <c r="AD46" s="313"/>
      <c r="AE46" s="313"/>
      <c r="AF46" s="314" t="str">
        <f t="shared" si="22"/>
        <v xml:space="preserve"> </v>
      </c>
      <c r="AG46" s="315">
        <f t="shared" si="23"/>
        <v>0</v>
      </c>
      <c r="AH46" s="315">
        <f t="shared" si="24"/>
        <v>0</v>
      </c>
      <c r="AI46" s="316"/>
      <c r="AJ46" s="312"/>
      <c r="AK46" s="313"/>
      <c r="AL46" s="313"/>
      <c r="AM46" s="313"/>
      <c r="AN46" s="313"/>
      <c r="AO46" s="313"/>
      <c r="AP46" s="313"/>
      <c r="AQ46" s="313"/>
      <c r="AR46" s="313"/>
      <c r="AS46" s="313"/>
      <c r="AT46" s="313"/>
      <c r="AU46" s="313"/>
      <c r="AV46" s="313"/>
      <c r="AW46" s="313"/>
      <c r="AX46" s="314" t="str">
        <f t="shared" si="25"/>
        <v xml:space="preserve"> </v>
      </c>
      <c r="AY46" s="315">
        <f t="shared" si="26"/>
        <v>0</v>
      </c>
    </row>
    <row r="47" spans="1:52" ht="34" customHeight="1">
      <c r="A47" s="230"/>
      <c r="B47" s="312"/>
      <c r="C47" s="313"/>
      <c r="D47" s="313"/>
      <c r="E47" s="313"/>
      <c r="F47" s="313"/>
      <c r="G47" s="313"/>
      <c r="H47" s="313"/>
      <c r="I47" s="313"/>
      <c r="J47" s="313"/>
      <c r="K47" s="313"/>
      <c r="L47" s="313"/>
      <c r="M47" s="313"/>
      <c r="N47" s="314" t="str">
        <f t="shared" si="27"/>
        <v xml:space="preserve"> </v>
      </c>
      <c r="O47" s="315">
        <f t="shared" si="20"/>
        <v>0</v>
      </c>
      <c r="P47" s="315">
        <f t="shared" si="21"/>
        <v>0</v>
      </c>
      <c r="Q47" s="316"/>
      <c r="R47" s="312"/>
      <c r="S47" s="313"/>
      <c r="T47" s="313"/>
      <c r="U47" s="313"/>
      <c r="V47" s="313"/>
      <c r="W47" s="313"/>
      <c r="X47" s="313"/>
      <c r="Y47" s="313"/>
      <c r="Z47" s="313"/>
      <c r="AA47" s="313"/>
      <c r="AB47" s="313"/>
      <c r="AC47" s="313"/>
      <c r="AD47" s="313"/>
      <c r="AE47" s="313"/>
      <c r="AF47" s="314" t="str">
        <f t="shared" si="22"/>
        <v xml:space="preserve"> </v>
      </c>
      <c r="AG47" s="315">
        <f t="shared" si="23"/>
        <v>0</v>
      </c>
      <c r="AH47" s="315">
        <f t="shared" si="24"/>
        <v>0</v>
      </c>
      <c r="AI47" s="316"/>
      <c r="AJ47" s="312"/>
      <c r="AK47" s="313"/>
      <c r="AL47" s="313"/>
      <c r="AM47" s="313"/>
      <c r="AN47" s="313"/>
      <c r="AO47" s="313"/>
      <c r="AP47" s="313"/>
      <c r="AQ47" s="313"/>
      <c r="AR47" s="313"/>
      <c r="AS47" s="313"/>
      <c r="AT47" s="313"/>
      <c r="AU47" s="313"/>
      <c r="AV47" s="313"/>
      <c r="AW47" s="313"/>
      <c r="AX47" s="314" t="str">
        <f t="shared" si="25"/>
        <v xml:space="preserve"> </v>
      </c>
      <c r="AY47" s="315">
        <f t="shared" si="26"/>
        <v>0</v>
      </c>
    </row>
    <row r="48" spans="1:52" ht="34" customHeight="1">
      <c r="A48" s="230"/>
      <c r="B48" s="312"/>
      <c r="C48" s="313"/>
      <c r="D48" s="313"/>
      <c r="E48" s="313"/>
      <c r="F48" s="313"/>
      <c r="G48" s="313"/>
      <c r="H48" s="313"/>
      <c r="I48" s="313"/>
      <c r="J48" s="313"/>
      <c r="K48" s="313"/>
      <c r="L48" s="313"/>
      <c r="M48" s="313"/>
      <c r="N48" s="314" t="str">
        <f t="shared" si="27"/>
        <v xml:space="preserve"> </v>
      </c>
      <c r="O48" s="315">
        <f t="shared" si="20"/>
        <v>0</v>
      </c>
      <c r="P48" s="315">
        <f t="shared" si="21"/>
        <v>0</v>
      </c>
      <c r="Q48" s="316"/>
      <c r="R48" s="312"/>
      <c r="S48" s="313"/>
      <c r="T48" s="313"/>
      <c r="U48" s="313"/>
      <c r="V48" s="313"/>
      <c r="W48" s="313"/>
      <c r="X48" s="313"/>
      <c r="Y48" s="313"/>
      <c r="Z48" s="313"/>
      <c r="AA48" s="313"/>
      <c r="AB48" s="313"/>
      <c r="AC48" s="313"/>
      <c r="AD48" s="313"/>
      <c r="AE48" s="313"/>
      <c r="AF48" s="314" t="str">
        <f t="shared" si="22"/>
        <v xml:space="preserve"> </v>
      </c>
      <c r="AG48" s="315">
        <f t="shared" si="23"/>
        <v>0</v>
      </c>
      <c r="AH48" s="315">
        <f t="shared" si="24"/>
        <v>0</v>
      </c>
      <c r="AI48" s="316"/>
      <c r="AJ48" s="312"/>
      <c r="AK48" s="313"/>
      <c r="AL48" s="313"/>
      <c r="AM48" s="313"/>
      <c r="AN48" s="313"/>
      <c r="AO48" s="313"/>
      <c r="AP48" s="313"/>
      <c r="AQ48" s="313"/>
      <c r="AR48" s="313"/>
      <c r="AS48" s="313"/>
      <c r="AT48" s="313"/>
      <c r="AU48" s="313"/>
      <c r="AV48" s="313"/>
      <c r="AW48" s="313"/>
      <c r="AX48" s="314" t="str">
        <f t="shared" si="25"/>
        <v xml:space="preserve"> </v>
      </c>
      <c r="AY48" s="315">
        <f t="shared" si="26"/>
        <v>0</v>
      </c>
    </row>
    <row r="49" spans="1:51" ht="34" customHeight="1">
      <c r="A49" s="230"/>
      <c r="B49" s="312"/>
      <c r="C49" s="313"/>
      <c r="D49" s="313"/>
      <c r="E49" s="313"/>
      <c r="F49" s="313"/>
      <c r="G49" s="313"/>
      <c r="H49" s="313"/>
      <c r="I49" s="313"/>
      <c r="J49" s="313"/>
      <c r="K49" s="313"/>
      <c r="L49" s="313"/>
      <c r="M49" s="313"/>
      <c r="N49" s="314" t="str">
        <f t="shared" si="27"/>
        <v xml:space="preserve"> </v>
      </c>
      <c r="O49" s="315">
        <f t="shared" si="20"/>
        <v>0</v>
      </c>
      <c r="P49" s="315">
        <f t="shared" si="21"/>
        <v>0</v>
      </c>
      <c r="Q49" s="316"/>
      <c r="R49" s="312"/>
      <c r="S49" s="313"/>
      <c r="T49" s="313"/>
      <c r="U49" s="313"/>
      <c r="V49" s="313"/>
      <c r="W49" s="313"/>
      <c r="X49" s="313"/>
      <c r="Y49" s="313"/>
      <c r="Z49" s="313"/>
      <c r="AA49" s="313"/>
      <c r="AB49" s="313"/>
      <c r="AC49" s="313"/>
      <c r="AD49" s="313"/>
      <c r="AE49" s="313"/>
      <c r="AF49" s="314" t="str">
        <f t="shared" si="22"/>
        <v xml:space="preserve"> </v>
      </c>
      <c r="AG49" s="315">
        <f t="shared" si="23"/>
        <v>0</v>
      </c>
      <c r="AH49" s="315">
        <f t="shared" si="24"/>
        <v>0</v>
      </c>
      <c r="AI49" s="316"/>
      <c r="AJ49" s="312"/>
      <c r="AK49" s="313"/>
      <c r="AL49" s="313"/>
      <c r="AM49" s="313"/>
      <c r="AN49" s="313"/>
      <c r="AO49" s="313"/>
      <c r="AP49" s="313"/>
      <c r="AQ49" s="313"/>
      <c r="AR49" s="313"/>
      <c r="AS49" s="313"/>
      <c r="AT49" s="313"/>
      <c r="AU49" s="313"/>
      <c r="AV49" s="313"/>
      <c r="AW49" s="313"/>
      <c r="AX49" s="314" t="str">
        <f t="shared" si="25"/>
        <v xml:space="preserve"> </v>
      </c>
      <c r="AY49" s="315">
        <f t="shared" si="26"/>
        <v>0</v>
      </c>
    </row>
    <row r="50" spans="1:51" ht="34" customHeight="1">
      <c r="A50" s="230"/>
      <c r="B50" s="312"/>
      <c r="C50" s="313"/>
      <c r="D50" s="313"/>
      <c r="E50" s="313"/>
      <c r="F50" s="313"/>
      <c r="G50" s="313"/>
      <c r="H50" s="313"/>
      <c r="I50" s="313"/>
      <c r="J50" s="313"/>
      <c r="K50" s="313"/>
      <c r="L50" s="313"/>
      <c r="M50" s="313"/>
      <c r="N50" s="314" t="str">
        <f t="shared" si="27"/>
        <v xml:space="preserve"> </v>
      </c>
      <c r="O50" s="315">
        <f t="shared" si="20"/>
        <v>0</v>
      </c>
      <c r="P50" s="315">
        <f t="shared" si="21"/>
        <v>0</v>
      </c>
      <c r="Q50" s="316"/>
      <c r="R50" s="312"/>
      <c r="S50" s="313"/>
      <c r="T50" s="313"/>
      <c r="U50" s="313"/>
      <c r="V50" s="313"/>
      <c r="W50" s="313"/>
      <c r="X50" s="313"/>
      <c r="Y50" s="313"/>
      <c r="Z50" s="313"/>
      <c r="AA50" s="313"/>
      <c r="AB50" s="313"/>
      <c r="AC50" s="313"/>
      <c r="AD50" s="313"/>
      <c r="AE50" s="313"/>
      <c r="AF50" s="314" t="str">
        <f t="shared" si="22"/>
        <v xml:space="preserve"> </v>
      </c>
      <c r="AG50" s="315">
        <f t="shared" si="23"/>
        <v>0</v>
      </c>
      <c r="AH50" s="315">
        <f t="shared" si="24"/>
        <v>0</v>
      </c>
      <c r="AI50" s="316"/>
      <c r="AJ50" s="312"/>
      <c r="AK50" s="313"/>
      <c r="AL50" s="313"/>
      <c r="AM50" s="313"/>
      <c r="AN50" s="313"/>
      <c r="AO50" s="313"/>
      <c r="AP50" s="313"/>
      <c r="AQ50" s="313"/>
      <c r="AR50" s="313"/>
      <c r="AS50" s="313"/>
      <c r="AT50" s="313"/>
      <c r="AU50" s="313"/>
      <c r="AV50" s="313"/>
      <c r="AW50" s="313"/>
      <c r="AX50" s="314" t="str">
        <f t="shared" si="25"/>
        <v xml:space="preserve"> </v>
      </c>
      <c r="AY50" s="315">
        <f t="shared" si="26"/>
        <v>0</v>
      </c>
    </row>
    <row r="51" spans="1:51" ht="34" customHeight="1">
      <c r="A51" s="230"/>
      <c r="B51" s="312"/>
      <c r="C51" s="313"/>
      <c r="D51" s="313"/>
      <c r="E51" s="313"/>
      <c r="F51" s="313"/>
      <c r="G51" s="313"/>
      <c r="H51" s="313"/>
      <c r="I51" s="313"/>
      <c r="J51" s="313"/>
      <c r="K51" s="313"/>
      <c r="L51" s="313"/>
      <c r="M51" s="313"/>
      <c r="N51" s="314" t="str">
        <f t="shared" si="27"/>
        <v xml:space="preserve"> </v>
      </c>
      <c r="O51" s="315">
        <f t="shared" si="20"/>
        <v>0</v>
      </c>
      <c r="P51" s="315">
        <f t="shared" si="21"/>
        <v>0</v>
      </c>
      <c r="Q51" s="316"/>
      <c r="R51" s="312"/>
      <c r="S51" s="313"/>
      <c r="T51" s="313"/>
      <c r="U51" s="313"/>
      <c r="V51" s="313"/>
      <c r="W51" s="313"/>
      <c r="X51" s="313"/>
      <c r="Y51" s="313"/>
      <c r="Z51" s="313"/>
      <c r="AA51" s="313"/>
      <c r="AB51" s="313"/>
      <c r="AC51" s="313"/>
      <c r="AD51" s="313"/>
      <c r="AE51" s="313"/>
      <c r="AF51" s="314" t="str">
        <f t="shared" si="22"/>
        <v xml:space="preserve"> </v>
      </c>
      <c r="AG51" s="315">
        <f t="shared" si="23"/>
        <v>0</v>
      </c>
      <c r="AH51" s="315">
        <f t="shared" si="24"/>
        <v>0</v>
      </c>
      <c r="AI51" s="316"/>
      <c r="AJ51" s="312"/>
      <c r="AK51" s="313"/>
      <c r="AL51" s="313"/>
      <c r="AM51" s="313"/>
      <c r="AN51" s="313"/>
      <c r="AO51" s="313"/>
      <c r="AP51" s="313"/>
      <c r="AQ51" s="313"/>
      <c r="AR51" s="313"/>
      <c r="AS51" s="313"/>
      <c r="AT51" s="313"/>
      <c r="AU51" s="313"/>
      <c r="AV51" s="313"/>
      <c r="AW51" s="313"/>
      <c r="AX51" s="314" t="str">
        <f t="shared" si="25"/>
        <v xml:space="preserve"> </v>
      </c>
      <c r="AY51" s="315">
        <f t="shared" si="26"/>
        <v>0</v>
      </c>
    </row>
    <row r="52" spans="1:51" ht="34" customHeight="1">
      <c r="A52" s="230"/>
      <c r="B52" s="312"/>
      <c r="C52" s="313"/>
      <c r="D52" s="313"/>
      <c r="E52" s="313"/>
      <c r="F52" s="313"/>
      <c r="G52" s="313"/>
      <c r="H52" s="313"/>
      <c r="I52" s="313"/>
      <c r="J52" s="313"/>
      <c r="K52" s="313"/>
      <c r="L52" s="313"/>
      <c r="M52" s="313"/>
      <c r="N52" s="314" t="str">
        <f t="shared" si="27"/>
        <v xml:space="preserve"> </v>
      </c>
      <c r="O52" s="315">
        <f t="shared" si="20"/>
        <v>0</v>
      </c>
      <c r="P52" s="315">
        <f t="shared" si="21"/>
        <v>0</v>
      </c>
      <c r="Q52" s="316"/>
      <c r="R52" s="312"/>
      <c r="S52" s="313"/>
      <c r="T52" s="313"/>
      <c r="U52" s="313"/>
      <c r="V52" s="313"/>
      <c r="W52" s="313"/>
      <c r="X52" s="313"/>
      <c r="Y52" s="313"/>
      <c r="Z52" s="313"/>
      <c r="AA52" s="313"/>
      <c r="AB52" s="313"/>
      <c r="AC52" s="313"/>
      <c r="AD52" s="313"/>
      <c r="AE52" s="313"/>
      <c r="AF52" s="314" t="str">
        <f t="shared" si="22"/>
        <v xml:space="preserve"> </v>
      </c>
      <c r="AG52" s="315">
        <f t="shared" si="23"/>
        <v>0</v>
      </c>
      <c r="AH52" s="315">
        <f t="shared" si="24"/>
        <v>0</v>
      </c>
      <c r="AI52" s="316"/>
      <c r="AJ52" s="312"/>
      <c r="AK52" s="313"/>
      <c r="AL52" s="313"/>
      <c r="AM52" s="313"/>
      <c r="AN52" s="313"/>
      <c r="AO52" s="313"/>
      <c r="AP52" s="313"/>
      <c r="AQ52" s="313"/>
      <c r="AR52" s="313"/>
      <c r="AS52" s="313"/>
      <c r="AT52" s="313"/>
      <c r="AU52" s="313"/>
      <c r="AV52" s="313"/>
      <c r="AW52" s="313"/>
      <c r="AX52" s="314" t="str">
        <f t="shared" si="25"/>
        <v xml:space="preserve"> </v>
      </c>
      <c r="AY52" s="315">
        <f t="shared" si="26"/>
        <v>0</v>
      </c>
    </row>
    <row r="53" spans="1:51" ht="34" customHeight="1">
      <c r="A53" s="230"/>
      <c r="B53" s="312"/>
      <c r="C53" s="313"/>
      <c r="D53" s="313"/>
      <c r="E53" s="313"/>
      <c r="F53" s="313"/>
      <c r="G53" s="313"/>
      <c r="H53" s="313"/>
      <c r="I53" s="313"/>
      <c r="J53" s="313"/>
      <c r="K53" s="313"/>
      <c r="L53" s="313"/>
      <c r="M53" s="313"/>
      <c r="N53" s="314" t="str">
        <f t="shared" si="27"/>
        <v xml:space="preserve"> </v>
      </c>
      <c r="O53" s="315">
        <f t="shared" si="20"/>
        <v>0</v>
      </c>
      <c r="P53" s="315">
        <f t="shared" si="21"/>
        <v>0</v>
      </c>
      <c r="Q53" s="316"/>
      <c r="R53" s="312"/>
      <c r="S53" s="313"/>
      <c r="T53" s="313"/>
      <c r="U53" s="313"/>
      <c r="V53" s="313"/>
      <c r="W53" s="313"/>
      <c r="X53" s="313"/>
      <c r="Y53" s="313"/>
      <c r="Z53" s="313"/>
      <c r="AA53" s="313"/>
      <c r="AB53" s="313"/>
      <c r="AC53" s="313"/>
      <c r="AD53" s="313"/>
      <c r="AE53" s="313"/>
      <c r="AF53" s="314" t="str">
        <f t="shared" si="22"/>
        <v xml:space="preserve"> </v>
      </c>
      <c r="AG53" s="315">
        <f t="shared" si="23"/>
        <v>0</v>
      </c>
      <c r="AH53" s="315">
        <f t="shared" si="24"/>
        <v>0</v>
      </c>
      <c r="AI53" s="316"/>
      <c r="AJ53" s="312"/>
      <c r="AK53" s="313"/>
      <c r="AL53" s="313"/>
      <c r="AM53" s="313"/>
      <c r="AN53" s="313"/>
      <c r="AO53" s="313"/>
      <c r="AP53" s="313"/>
      <c r="AQ53" s="313"/>
      <c r="AR53" s="313"/>
      <c r="AS53" s="313"/>
      <c r="AT53" s="313"/>
      <c r="AU53" s="313"/>
      <c r="AV53" s="313"/>
      <c r="AW53" s="313"/>
      <c r="AX53" s="314" t="str">
        <f t="shared" si="25"/>
        <v xml:space="preserve"> </v>
      </c>
      <c r="AY53" s="315">
        <f t="shared" si="26"/>
        <v>0</v>
      </c>
    </row>
    <row r="54" spans="1:51" ht="34" customHeight="1">
      <c r="A54" s="230"/>
      <c r="B54" s="312"/>
      <c r="C54" s="313"/>
      <c r="D54" s="313"/>
      <c r="E54" s="313"/>
      <c r="F54" s="313"/>
      <c r="G54" s="313"/>
      <c r="H54" s="313"/>
      <c r="I54" s="313"/>
      <c r="J54" s="313"/>
      <c r="K54" s="313"/>
      <c r="L54" s="313"/>
      <c r="M54" s="313"/>
      <c r="N54" s="314" t="str">
        <f t="shared" si="27"/>
        <v xml:space="preserve"> </v>
      </c>
      <c r="O54" s="315">
        <f t="shared" si="20"/>
        <v>0</v>
      </c>
      <c r="P54" s="315">
        <f t="shared" si="21"/>
        <v>0</v>
      </c>
      <c r="Q54" s="316"/>
      <c r="R54" s="312"/>
      <c r="S54" s="313"/>
      <c r="T54" s="313"/>
      <c r="U54" s="313"/>
      <c r="V54" s="313"/>
      <c r="W54" s="313"/>
      <c r="X54" s="313"/>
      <c r="Y54" s="313"/>
      <c r="Z54" s="313"/>
      <c r="AA54" s="313"/>
      <c r="AB54" s="313"/>
      <c r="AC54" s="313"/>
      <c r="AD54" s="313"/>
      <c r="AE54" s="313"/>
      <c r="AF54" s="314" t="str">
        <f t="shared" si="22"/>
        <v xml:space="preserve"> </v>
      </c>
      <c r="AG54" s="315">
        <f t="shared" si="23"/>
        <v>0</v>
      </c>
      <c r="AH54" s="315">
        <f t="shared" si="24"/>
        <v>0</v>
      </c>
      <c r="AI54" s="316"/>
      <c r="AJ54" s="312"/>
      <c r="AK54" s="313"/>
      <c r="AL54" s="313"/>
      <c r="AM54" s="313"/>
      <c r="AN54" s="313"/>
      <c r="AO54" s="313"/>
      <c r="AP54" s="313"/>
      <c r="AQ54" s="313"/>
      <c r="AR54" s="313"/>
      <c r="AS54" s="313"/>
      <c r="AT54" s="313"/>
      <c r="AU54" s="313"/>
      <c r="AV54" s="313"/>
      <c r="AW54" s="313"/>
      <c r="AX54" s="314" t="str">
        <f t="shared" si="25"/>
        <v xml:space="preserve"> </v>
      </c>
      <c r="AY54" s="315">
        <f t="shared" si="26"/>
        <v>0</v>
      </c>
    </row>
    <row r="55" spans="1:51" ht="34" customHeight="1">
      <c r="A55" s="230"/>
      <c r="B55" s="312"/>
      <c r="C55" s="313"/>
      <c r="D55" s="313"/>
      <c r="E55" s="313"/>
      <c r="F55" s="313"/>
      <c r="G55" s="313"/>
      <c r="H55" s="313"/>
      <c r="I55" s="313"/>
      <c r="J55" s="313"/>
      <c r="K55" s="313"/>
      <c r="L55" s="313"/>
      <c r="M55" s="313"/>
      <c r="N55" s="314" t="str">
        <f t="shared" si="27"/>
        <v xml:space="preserve"> </v>
      </c>
      <c r="O55" s="315">
        <f t="shared" si="20"/>
        <v>0</v>
      </c>
      <c r="P55" s="315">
        <f t="shared" si="21"/>
        <v>0</v>
      </c>
      <c r="Q55" s="316"/>
      <c r="R55" s="312"/>
      <c r="S55" s="313"/>
      <c r="T55" s="313"/>
      <c r="U55" s="313"/>
      <c r="V55" s="313"/>
      <c r="W55" s="313"/>
      <c r="X55" s="313"/>
      <c r="Y55" s="313"/>
      <c r="Z55" s="313"/>
      <c r="AA55" s="313"/>
      <c r="AB55" s="313"/>
      <c r="AC55" s="313"/>
      <c r="AD55" s="313"/>
      <c r="AE55" s="313"/>
      <c r="AF55" s="314" t="str">
        <f t="shared" si="22"/>
        <v xml:space="preserve"> </v>
      </c>
      <c r="AG55" s="315">
        <f t="shared" si="23"/>
        <v>0</v>
      </c>
      <c r="AH55" s="315">
        <f t="shared" si="24"/>
        <v>0</v>
      </c>
      <c r="AI55" s="316"/>
      <c r="AJ55" s="312"/>
      <c r="AK55" s="313"/>
      <c r="AL55" s="313"/>
      <c r="AM55" s="313"/>
      <c r="AN55" s="313"/>
      <c r="AO55" s="313"/>
      <c r="AP55" s="313"/>
      <c r="AQ55" s="313"/>
      <c r="AR55" s="313"/>
      <c r="AS55" s="313"/>
      <c r="AT55" s="313"/>
      <c r="AU55" s="313"/>
      <c r="AV55" s="313"/>
      <c r="AW55" s="313"/>
      <c r="AX55" s="314" t="str">
        <f t="shared" si="25"/>
        <v xml:space="preserve"> </v>
      </c>
      <c r="AY55" s="315">
        <f t="shared" si="26"/>
        <v>0</v>
      </c>
    </row>
    <row r="56" spans="1:51" ht="34" customHeight="1">
      <c r="A56" s="230"/>
      <c r="B56" s="312"/>
      <c r="C56" s="313"/>
      <c r="D56" s="313"/>
      <c r="E56" s="313"/>
      <c r="F56" s="313"/>
      <c r="G56" s="313"/>
      <c r="H56" s="313"/>
      <c r="I56" s="313"/>
      <c r="J56" s="313"/>
      <c r="K56" s="313"/>
      <c r="L56" s="313"/>
      <c r="M56" s="313"/>
      <c r="N56" s="314" t="str">
        <f t="shared" si="27"/>
        <v xml:space="preserve"> </v>
      </c>
      <c r="O56" s="315">
        <f t="shared" si="20"/>
        <v>0</v>
      </c>
      <c r="P56" s="315">
        <f t="shared" si="21"/>
        <v>0</v>
      </c>
      <c r="Q56" s="316"/>
      <c r="R56" s="312"/>
      <c r="S56" s="313"/>
      <c r="T56" s="313"/>
      <c r="U56" s="313"/>
      <c r="V56" s="313"/>
      <c r="W56" s="313"/>
      <c r="X56" s="313"/>
      <c r="Y56" s="313"/>
      <c r="Z56" s="313"/>
      <c r="AA56" s="313"/>
      <c r="AB56" s="313"/>
      <c r="AC56" s="313"/>
      <c r="AD56" s="313"/>
      <c r="AE56" s="313"/>
      <c r="AF56" s="314" t="str">
        <f t="shared" si="22"/>
        <v xml:space="preserve"> </v>
      </c>
      <c r="AG56" s="315">
        <f t="shared" si="23"/>
        <v>0</v>
      </c>
      <c r="AH56" s="315">
        <f t="shared" si="24"/>
        <v>0</v>
      </c>
      <c r="AI56" s="588" t="s">
        <v>78</v>
      </c>
      <c r="AJ56" s="589"/>
      <c r="AK56" s="317">
        <f>COUNTIF(AK40:AK55,"A")</f>
        <v>0</v>
      </c>
      <c r="AL56" s="317">
        <f t="shared" ref="AL56:AV58" si="28">COUNTIF(AL40:AL55,"A")</f>
        <v>0</v>
      </c>
      <c r="AM56" s="317">
        <f t="shared" si="28"/>
        <v>0</v>
      </c>
      <c r="AN56" s="317">
        <f t="shared" si="28"/>
        <v>0</v>
      </c>
      <c r="AO56" s="317">
        <f t="shared" si="28"/>
        <v>0</v>
      </c>
      <c r="AP56" s="317">
        <f t="shared" si="28"/>
        <v>0</v>
      </c>
      <c r="AQ56" s="317">
        <f t="shared" si="28"/>
        <v>0</v>
      </c>
      <c r="AR56" s="317">
        <f t="shared" si="28"/>
        <v>0</v>
      </c>
      <c r="AS56" s="317">
        <f t="shared" si="28"/>
        <v>0</v>
      </c>
      <c r="AT56" s="317">
        <f t="shared" si="28"/>
        <v>0</v>
      </c>
      <c r="AU56" s="317">
        <f t="shared" si="28"/>
        <v>0</v>
      </c>
      <c r="AV56" s="317">
        <f t="shared" si="28"/>
        <v>0</v>
      </c>
      <c r="AW56" s="317" cm="1">
        <f t="array" ref="AW56">_xlfn.IFNA(_xlfn.IFS(COUNTIF(AW40:AW55,"1")&gt;1, "1 *", COUNTIF(AW40:AW55,"2")&gt;1, "2 *",COUNTIF(AW40:AW55,"3")&gt;1, "3 *",COUNTIF(AW40:AW55,"4")&gt;1, "4 *"),0)</f>
        <v>0</v>
      </c>
      <c r="AX56" s="317"/>
      <c r="AY56" s="315"/>
    </row>
    <row r="57" spans="1:51" ht="34" customHeight="1">
      <c r="A57" s="230"/>
      <c r="B57" s="312"/>
      <c r="C57" s="313"/>
      <c r="D57" s="313"/>
      <c r="E57" s="313"/>
      <c r="F57" s="313"/>
      <c r="G57" s="313"/>
      <c r="H57" s="313"/>
      <c r="I57" s="313"/>
      <c r="J57" s="313"/>
      <c r="K57" s="313"/>
      <c r="L57" s="313"/>
      <c r="M57" s="313"/>
      <c r="N57" s="314" t="str">
        <f t="shared" si="27"/>
        <v xml:space="preserve"> </v>
      </c>
      <c r="O57" s="315">
        <f t="shared" si="20"/>
        <v>0</v>
      </c>
      <c r="P57" s="315">
        <f t="shared" si="21"/>
        <v>0</v>
      </c>
      <c r="Q57" s="316"/>
      <c r="R57" s="312"/>
      <c r="S57" s="313"/>
      <c r="T57" s="313"/>
      <c r="U57" s="313"/>
      <c r="V57" s="313"/>
      <c r="W57" s="313"/>
      <c r="X57" s="313"/>
      <c r="Y57" s="313"/>
      <c r="Z57" s="313"/>
      <c r="AA57" s="313"/>
      <c r="AB57" s="313"/>
      <c r="AC57" s="313"/>
      <c r="AD57" s="313"/>
      <c r="AE57" s="313"/>
      <c r="AF57" s="314" t="str">
        <f t="shared" si="22"/>
        <v xml:space="preserve"> </v>
      </c>
      <c r="AG57" s="315">
        <f t="shared" si="23"/>
        <v>0</v>
      </c>
      <c r="AH57" s="315">
        <f t="shared" si="24"/>
        <v>0</v>
      </c>
      <c r="AI57" s="588" t="s">
        <v>79</v>
      </c>
      <c r="AJ57" s="589"/>
      <c r="AK57" s="317">
        <f>COUNTIF(AK40:AK55,"B")</f>
        <v>0</v>
      </c>
      <c r="AL57" s="317">
        <f t="shared" ref="AL57:AU57" si="29">COUNTIF(AL40:AL55,"B")</f>
        <v>0</v>
      </c>
      <c r="AM57" s="317">
        <f t="shared" si="29"/>
        <v>0</v>
      </c>
      <c r="AN57" s="317">
        <f t="shared" si="29"/>
        <v>0</v>
      </c>
      <c r="AO57" s="317">
        <f t="shared" si="29"/>
        <v>0</v>
      </c>
      <c r="AP57" s="317">
        <f t="shared" si="29"/>
        <v>0</v>
      </c>
      <c r="AQ57" s="317">
        <f t="shared" si="29"/>
        <v>0</v>
      </c>
      <c r="AR57" s="317">
        <f t="shared" si="29"/>
        <v>0</v>
      </c>
      <c r="AS57" s="317">
        <f t="shared" si="29"/>
        <v>0</v>
      </c>
      <c r="AT57" s="317">
        <f t="shared" si="29"/>
        <v>0</v>
      </c>
      <c r="AU57" s="317">
        <f t="shared" si="29"/>
        <v>0</v>
      </c>
      <c r="AV57" s="317">
        <f t="shared" si="28"/>
        <v>0</v>
      </c>
      <c r="AW57" s="317"/>
      <c r="AX57" s="317"/>
      <c r="AY57" s="315"/>
    </row>
    <row r="58" spans="1:51" ht="34" customHeight="1">
      <c r="A58" s="230"/>
      <c r="B58" s="312"/>
      <c r="C58" s="313"/>
      <c r="D58" s="313"/>
      <c r="E58" s="313"/>
      <c r="F58" s="313"/>
      <c r="G58" s="313"/>
      <c r="H58" s="313"/>
      <c r="I58" s="313"/>
      <c r="J58" s="313"/>
      <c r="K58" s="313"/>
      <c r="L58" s="313"/>
      <c r="M58" s="313"/>
      <c r="N58" s="314" t="str">
        <f t="shared" si="27"/>
        <v xml:space="preserve"> </v>
      </c>
      <c r="O58" s="315">
        <f t="shared" si="20"/>
        <v>0</v>
      </c>
      <c r="P58" s="315">
        <f t="shared" si="21"/>
        <v>0</v>
      </c>
      <c r="Q58" s="316"/>
      <c r="R58" s="312"/>
      <c r="S58" s="313"/>
      <c r="T58" s="313"/>
      <c r="U58" s="313"/>
      <c r="V58" s="313"/>
      <c r="W58" s="313"/>
      <c r="X58" s="313"/>
      <c r="Y58" s="313"/>
      <c r="Z58" s="313"/>
      <c r="AA58" s="313"/>
      <c r="AB58" s="313"/>
      <c r="AC58" s="313"/>
      <c r="AD58" s="313"/>
      <c r="AE58" s="313"/>
      <c r="AF58" s="314" t="str">
        <f>IF(COUNTIF(S58:AD58,"*s")&gt;0,"X"," ")</f>
        <v xml:space="preserve"> </v>
      </c>
      <c r="AG58" s="315">
        <f t="shared" si="23"/>
        <v>0</v>
      </c>
      <c r="AH58" s="315">
        <f t="shared" si="24"/>
        <v>0</v>
      </c>
      <c r="AI58" s="588" t="s">
        <v>80</v>
      </c>
      <c r="AJ58" s="589"/>
      <c r="AK58" s="317">
        <f>COUNTIF(AK40:AK55,"N/S")</f>
        <v>0</v>
      </c>
      <c r="AL58" s="317">
        <f t="shared" ref="AL58:AU58" si="30">COUNTIF(AL40:AL55,"N/S")</f>
        <v>0</v>
      </c>
      <c r="AM58" s="317">
        <f t="shared" si="30"/>
        <v>0</v>
      </c>
      <c r="AN58" s="317">
        <f t="shared" si="30"/>
        <v>0</v>
      </c>
      <c r="AO58" s="317">
        <f t="shared" si="30"/>
        <v>0</v>
      </c>
      <c r="AP58" s="317">
        <f t="shared" si="30"/>
        <v>0</v>
      </c>
      <c r="AQ58" s="317">
        <f t="shared" si="30"/>
        <v>0</v>
      </c>
      <c r="AR58" s="317">
        <f t="shared" si="30"/>
        <v>0</v>
      </c>
      <c r="AS58" s="317">
        <f t="shared" si="30"/>
        <v>0</v>
      </c>
      <c r="AT58" s="317">
        <f t="shared" si="30"/>
        <v>0</v>
      </c>
      <c r="AU58" s="317">
        <f t="shared" si="30"/>
        <v>0</v>
      </c>
      <c r="AV58" s="317">
        <f t="shared" si="28"/>
        <v>0</v>
      </c>
      <c r="AW58" s="317" cm="1">
        <f t="array" ref="AW58">_xlfn.IFNA(_xlfn.IFS(COUNTIF(AW40:AW55,"N/S1")&gt;1, "N/S1 !",COUNTIF(AW40:AW55,"N/S2")&gt;1, "N/S2 !",COUNTIF(AW40:AW55,"N/S3")&gt;1, "N/S3 !",COUNTIF(AW40:AW55,"N/S4")&gt;1, "N/S4 !"),0)</f>
        <v>0</v>
      </c>
      <c r="AX58" s="317"/>
      <c r="AY58" s="315"/>
    </row>
    <row r="59" spans="1:51" ht="34" customHeight="1">
      <c r="A59" s="230"/>
      <c r="B59" s="312"/>
      <c r="C59" s="313"/>
      <c r="D59" s="313"/>
      <c r="E59" s="313"/>
      <c r="F59" s="313"/>
      <c r="G59" s="313"/>
      <c r="H59" s="313"/>
      <c r="I59" s="313"/>
      <c r="J59" s="313"/>
      <c r="K59" s="313"/>
      <c r="L59" s="313"/>
      <c r="M59" s="313"/>
      <c r="N59" s="314" t="str">
        <f t="shared" si="27"/>
        <v xml:space="preserve"> </v>
      </c>
      <c r="O59" s="315">
        <f t="shared" si="20"/>
        <v>0</v>
      </c>
      <c r="P59" s="315">
        <f t="shared" si="21"/>
        <v>0</v>
      </c>
      <c r="Q59" s="316"/>
      <c r="R59" s="312"/>
      <c r="S59" s="313"/>
      <c r="T59" s="313"/>
      <c r="U59" s="313"/>
      <c r="V59" s="313"/>
      <c r="W59" s="313"/>
      <c r="X59" s="313"/>
      <c r="Y59" s="313"/>
      <c r="Z59" s="313"/>
      <c r="AA59" s="313"/>
      <c r="AB59" s="313"/>
      <c r="AC59" s="313"/>
      <c r="AD59" s="313"/>
      <c r="AE59" s="313"/>
      <c r="AF59" s="314" t="str">
        <f t="shared" ref="AF59:AF65" si="31">IF(COUNTIF(S59:AD59,"*s")&gt;0,"X"," ")</f>
        <v xml:space="preserve"> </v>
      </c>
      <c r="AG59" s="315">
        <f t="shared" si="23"/>
        <v>0</v>
      </c>
      <c r="AH59" s="315">
        <f t="shared" si="24"/>
        <v>0</v>
      </c>
      <c r="AI59" s="546" t="s">
        <v>81</v>
      </c>
      <c r="AJ59" s="548" t="s">
        <v>101</v>
      </c>
      <c r="AK59" s="550" t="s">
        <v>102</v>
      </c>
      <c r="AL59" s="551"/>
      <c r="AM59" s="551"/>
      <c r="AN59" s="551"/>
      <c r="AO59" s="551"/>
      <c r="AP59" s="551"/>
      <c r="AQ59" s="551"/>
      <c r="AR59" s="551"/>
      <c r="AS59" s="551"/>
      <c r="AT59" s="551"/>
      <c r="AU59" s="551"/>
      <c r="AV59" s="551"/>
      <c r="AW59" s="552"/>
      <c r="AX59" s="548" t="s">
        <v>103</v>
      </c>
      <c r="AY59" s="595" t="s">
        <v>104</v>
      </c>
    </row>
    <row r="60" spans="1:51" ht="34" customHeight="1">
      <c r="A60" s="230"/>
      <c r="B60" s="312"/>
      <c r="C60" s="313"/>
      <c r="D60" s="313"/>
      <c r="E60" s="313"/>
      <c r="F60" s="313"/>
      <c r="G60" s="313"/>
      <c r="H60" s="313"/>
      <c r="I60" s="313"/>
      <c r="J60" s="313"/>
      <c r="K60" s="313"/>
      <c r="L60" s="313"/>
      <c r="M60" s="313"/>
      <c r="N60" s="314" t="str">
        <f t="shared" si="27"/>
        <v xml:space="preserve"> </v>
      </c>
      <c r="O60" s="315">
        <f t="shared" si="20"/>
        <v>0</v>
      </c>
      <c r="P60" s="315">
        <f t="shared" si="21"/>
        <v>0</v>
      </c>
      <c r="Q60" s="316"/>
      <c r="R60" s="312"/>
      <c r="S60" s="313"/>
      <c r="T60" s="313"/>
      <c r="U60" s="313"/>
      <c r="V60" s="313"/>
      <c r="W60" s="313"/>
      <c r="X60" s="313"/>
      <c r="Y60" s="313"/>
      <c r="Z60" s="313"/>
      <c r="AA60" s="313"/>
      <c r="AB60" s="313"/>
      <c r="AC60" s="313"/>
      <c r="AD60" s="313"/>
      <c r="AE60" s="313"/>
      <c r="AF60" s="314" t="str">
        <f t="shared" si="31"/>
        <v xml:space="preserve"> </v>
      </c>
      <c r="AG60" s="315">
        <f t="shared" si="23"/>
        <v>0</v>
      </c>
      <c r="AH60" s="315">
        <f t="shared" si="24"/>
        <v>0</v>
      </c>
      <c r="AI60" s="590"/>
      <c r="AJ60" s="591"/>
      <c r="AK60" s="592"/>
      <c r="AL60" s="593"/>
      <c r="AM60" s="593"/>
      <c r="AN60" s="593"/>
      <c r="AO60" s="593"/>
      <c r="AP60" s="593"/>
      <c r="AQ60" s="593"/>
      <c r="AR60" s="593"/>
      <c r="AS60" s="593"/>
      <c r="AT60" s="593"/>
      <c r="AU60" s="593"/>
      <c r="AV60" s="593"/>
      <c r="AW60" s="594"/>
      <c r="AX60" s="591"/>
      <c r="AY60" s="596"/>
    </row>
    <row r="61" spans="1:51" ht="34" customHeight="1">
      <c r="A61" s="230"/>
      <c r="B61" s="312"/>
      <c r="C61" s="313"/>
      <c r="D61" s="313"/>
      <c r="E61" s="313"/>
      <c r="F61" s="313"/>
      <c r="G61" s="313"/>
      <c r="H61" s="313"/>
      <c r="I61" s="313"/>
      <c r="J61" s="313"/>
      <c r="K61" s="313"/>
      <c r="L61" s="313"/>
      <c r="M61" s="313"/>
      <c r="N61" s="314" t="str">
        <f t="shared" si="27"/>
        <v xml:space="preserve"> </v>
      </c>
      <c r="O61" s="315">
        <f t="shared" si="20"/>
        <v>0</v>
      </c>
      <c r="P61" s="315">
        <f t="shared" si="21"/>
        <v>0</v>
      </c>
      <c r="Q61" s="316"/>
      <c r="R61" s="312"/>
      <c r="S61" s="313"/>
      <c r="T61" s="313"/>
      <c r="U61" s="313"/>
      <c r="V61" s="313"/>
      <c r="W61" s="313"/>
      <c r="X61" s="313"/>
      <c r="Y61" s="313"/>
      <c r="Z61" s="313"/>
      <c r="AA61" s="313"/>
      <c r="AB61" s="313"/>
      <c r="AC61" s="313"/>
      <c r="AD61" s="313"/>
      <c r="AE61" s="313"/>
      <c r="AF61" s="314" t="str">
        <f t="shared" si="31"/>
        <v xml:space="preserve"> </v>
      </c>
      <c r="AG61" s="315">
        <f t="shared" si="23"/>
        <v>0</v>
      </c>
      <c r="AH61" s="315">
        <f t="shared" si="24"/>
        <v>0</v>
      </c>
      <c r="AI61" s="316"/>
      <c r="AJ61" s="313"/>
      <c r="AK61" s="313"/>
      <c r="AL61" s="313"/>
      <c r="AM61" s="313"/>
      <c r="AN61" s="585" t="s">
        <v>135</v>
      </c>
      <c r="AO61" s="313"/>
      <c r="AP61" s="313"/>
      <c r="AQ61" s="313"/>
      <c r="AR61" s="313"/>
      <c r="AS61" s="313"/>
      <c r="AT61" s="313"/>
      <c r="AU61" s="313"/>
      <c r="AV61" s="313"/>
      <c r="AW61" s="585" t="s">
        <v>106</v>
      </c>
      <c r="AX61" s="314" t="str">
        <f>IF(COUNTIF(AK61:AV61,"N/S*")&gt;0,"X"," ")</f>
        <v xml:space="preserve"> </v>
      </c>
      <c r="AY61" s="315">
        <f>COUNTIF(AO61:AV61,"*")+COUNTIF(AK61:AM61,"*")</f>
        <v>0</v>
      </c>
    </row>
    <row r="62" spans="1:51" ht="34" customHeight="1">
      <c r="A62" s="230"/>
      <c r="B62" s="312"/>
      <c r="C62" s="313"/>
      <c r="D62" s="313"/>
      <c r="E62" s="313"/>
      <c r="F62" s="313"/>
      <c r="G62" s="313"/>
      <c r="H62" s="313"/>
      <c r="I62" s="313"/>
      <c r="J62" s="313"/>
      <c r="K62" s="313"/>
      <c r="L62" s="313"/>
      <c r="M62" s="313"/>
      <c r="N62" s="314" t="str">
        <f t="shared" si="27"/>
        <v xml:space="preserve"> </v>
      </c>
      <c r="O62" s="315">
        <f t="shared" si="20"/>
        <v>0</v>
      </c>
      <c r="P62" s="315">
        <f t="shared" si="21"/>
        <v>0</v>
      </c>
      <c r="Q62" s="316"/>
      <c r="R62" s="312"/>
      <c r="S62" s="313"/>
      <c r="T62" s="313"/>
      <c r="U62" s="313"/>
      <c r="V62" s="313"/>
      <c r="W62" s="313"/>
      <c r="X62" s="313"/>
      <c r="Y62" s="313"/>
      <c r="Z62" s="313"/>
      <c r="AA62" s="313"/>
      <c r="AB62" s="313"/>
      <c r="AC62" s="313"/>
      <c r="AD62" s="313"/>
      <c r="AE62" s="313"/>
      <c r="AF62" s="314" t="str">
        <f t="shared" si="31"/>
        <v xml:space="preserve"> </v>
      </c>
      <c r="AG62" s="315">
        <f t="shared" si="23"/>
        <v>0</v>
      </c>
      <c r="AH62" s="315">
        <f t="shared" si="24"/>
        <v>0</v>
      </c>
      <c r="AI62" s="316"/>
      <c r="AJ62" s="313"/>
      <c r="AK62" s="313"/>
      <c r="AL62" s="313"/>
      <c r="AM62" s="313"/>
      <c r="AN62" s="586"/>
      <c r="AO62" s="313"/>
      <c r="AP62" s="313"/>
      <c r="AQ62" s="313"/>
      <c r="AR62" s="313"/>
      <c r="AS62" s="313"/>
      <c r="AT62" s="313"/>
      <c r="AU62" s="313"/>
      <c r="AV62" s="313"/>
      <c r="AW62" s="586"/>
      <c r="AX62" s="314" t="str">
        <f t="shared" ref="AX62:AX68" si="32">IF(COUNTIF(AK62:AV62,"N/S*")&gt;0,"X"," ")</f>
        <v xml:space="preserve"> </v>
      </c>
      <c r="AY62" s="315">
        <f t="shared" ref="AY62:AY68" si="33">COUNTIF(AO62:AV62,"*")+COUNTIF(AK62:AM62,"*")</f>
        <v>0</v>
      </c>
    </row>
    <row r="63" spans="1:51" ht="34" customHeight="1">
      <c r="A63" s="230"/>
      <c r="B63" s="312"/>
      <c r="C63" s="313"/>
      <c r="D63" s="313"/>
      <c r="E63" s="313"/>
      <c r="F63" s="313"/>
      <c r="G63" s="313"/>
      <c r="H63" s="313"/>
      <c r="I63" s="313"/>
      <c r="J63" s="313"/>
      <c r="K63" s="313"/>
      <c r="L63" s="313"/>
      <c r="M63" s="313"/>
      <c r="N63" s="314" t="str">
        <f t="shared" si="27"/>
        <v xml:space="preserve"> </v>
      </c>
      <c r="O63" s="315">
        <f t="shared" si="20"/>
        <v>0</v>
      </c>
      <c r="P63" s="315">
        <f t="shared" si="21"/>
        <v>0</v>
      </c>
      <c r="Q63" s="316"/>
      <c r="R63" s="312"/>
      <c r="S63" s="313"/>
      <c r="T63" s="313"/>
      <c r="U63" s="313"/>
      <c r="V63" s="313"/>
      <c r="W63" s="313"/>
      <c r="X63" s="313"/>
      <c r="Y63" s="313"/>
      <c r="Z63" s="313"/>
      <c r="AA63" s="313"/>
      <c r="AB63" s="313"/>
      <c r="AC63" s="313"/>
      <c r="AD63" s="313"/>
      <c r="AE63" s="313"/>
      <c r="AF63" s="314" t="str">
        <f t="shared" si="31"/>
        <v xml:space="preserve"> </v>
      </c>
      <c r="AG63" s="315">
        <f t="shared" si="23"/>
        <v>0</v>
      </c>
      <c r="AH63" s="315">
        <f t="shared" si="24"/>
        <v>0</v>
      </c>
      <c r="AI63" s="316"/>
      <c r="AJ63" s="313"/>
      <c r="AK63" s="313"/>
      <c r="AL63" s="313"/>
      <c r="AM63" s="313"/>
      <c r="AN63" s="586"/>
      <c r="AO63" s="313"/>
      <c r="AP63" s="313"/>
      <c r="AQ63" s="313"/>
      <c r="AR63" s="313"/>
      <c r="AS63" s="313"/>
      <c r="AT63" s="313"/>
      <c r="AU63" s="313"/>
      <c r="AV63" s="313"/>
      <c r="AW63" s="586"/>
      <c r="AX63" s="314" t="str">
        <f t="shared" si="32"/>
        <v xml:space="preserve"> </v>
      </c>
      <c r="AY63" s="315">
        <f t="shared" si="33"/>
        <v>0</v>
      </c>
    </row>
    <row r="64" spans="1:51" ht="34" customHeight="1">
      <c r="A64" s="230"/>
      <c r="B64" s="312"/>
      <c r="C64" s="313"/>
      <c r="D64" s="313"/>
      <c r="E64" s="313"/>
      <c r="F64" s="313"/>
      <c r="G64" s="313"/>
      <c r="H64" s="313"/>
      <c r="I64" s="313"/>
      <c r="J64" s="313"/>
      <c r="K64" s="313"/>
      <c r="L64" s="313"/>
      <c r="M64" s="313"/>
      <c r="N64" s="314" t="str">
        <f t="shared" si="27"/>
        <v xml:space="preserve"> </v>
      </c>
      <c r="O64" s="315">
        <f t="shared" si="20"/>
        <v>0</v>
      </c>
      <c r="P64" s="315">
        <f t="shared" si="21"/>
        <v>0</v>
      </c>
      <c r="Q64" s="316"/>
      <c r="R64" s="312"/>
      <c r="S64" s="313"/>
      <c r="T64" s="313"/>
      <c r="U64" s="313"/>
      <c r="V64" s="313"/>
      <c r="W64" s="313"/>
      <c r="X64" s="313"/>
      <c r="Y64" s="313"/>
      <c r="Z64" s="313"/>
      <c r="AA64" s="313"/>
      <c r="AB64" s="313"/>
      <c r="AC64" s="313"/>
      <c r="AD64" s="313"/>
      <c r="AE64" s="313"/>
      <c r="AF64" s="314" t="str">
        <f t="shared" si="31"/>
        <v xml:space="preserve"> </v>
      </c>
      <c r="AG64" s="315">
        <f t="shared" si="23"/>
        <v>0</v>
      </c>
      <c r="AH64" s="315">
        <f t="shared" si="24"/>
        <v>0</v>
      </c>
      <c r="AI64" s="316"/>
      <c r="AJ64" s="313"/>
      <c r="AK64" s="313"/>
      <c r="AL64" s="313"/>
      <c r="AM64" s="313"/>
      <c r="AN64" s="586"/>
      <c r="AO64" s="313"/>
      <c r="AP64" s="313"/>
      <c r="AQ64" s="313"/>
      <c r="AR64" s="313"/>
      <c r="AS64" s="313"/>
      <c r="AT64" s="313"/>
      <c r="AU64" s="313"/>
      <c r="AV64" s="313"/>
      <c r="AW64" s="586"/>
      <c r="AX64" s="314" t="str">
        <f t="shared" si="32"/>
        <v xml:space="preserve"> </v>
      </c>
      <c r="AY64" s="315">
        <f t="shared" si="33"/>
        <v>0</v>
      </c>
    </row>
    <row r="65" spans="1:51" ht="34" customHeight="1">
      <c r="A65" s="230"/>
      <c r="B65" s="312"/>
      <c r="C65" s="313"/>
      <c r="D65" s="313"/>
      <c r="E65" s="313"/>
      <c r="F65" s="313"/>
      <c r="G65" s="313"/>
      <c r="H65" s="313"/>
      <c r="I65" s="313"/>
      <c r="J65" s="313"/>
      <c r="K65" s="313"/>
      <c r="L65" s="313"/>
      <c r="M65" s="313"/>
      <c r="N65" s="314" t="str">
        <f t="shared" si="27"/>
        <v xml:space="preserve"> </v>
      </c>
      <c r="O65" s="315">
        <f t="shared" si="20"/>
        <v>0</v>
      </c>
      <c r="P65" s="315">
        <f t="shared" si="21"/>
        <v>0</v>
      </c>
      <c r="Q65" s="316"/>
      <c r="R65" s="312"/>
      <c r="S65" s="313"/>
      <c r="T65" s="313"/>
      <c r="U65" s="313"/>
      <c r="V65" s="313"/>
      <c r="W65" s="313"/>
      <c r="X65" s="313"/>
      <c r="Y65" s="313"/>
      <c r="Z65" s="313"/>
      <c r="AA65" s="313"/>
      <c r="AB65" s="313"/>
      <c r="AC65" s="313"/>
      <c r="AD65" s="313"/>
      <c r="AE65" s="313"/>
      <c r="AF65" s="314" t="str">
        <f t="shared" si="31"/>
        <v xml:space="preserve"> </v>
      </c>
      <c r="AG65" s="315">
        <f t="shared" si="23"/>
        <v>0</v>
      </c>
      <c r="AH65" s="315">
        <f t="shared" si="24"/>
        <v>0</v>
      </c>
      <c r="AI65" s="316"/>
      <c r="AJ65" s="313"/>
      <c r="AK65" s="313"/>
      <c r="AL65" s="313"/>
      <c r="AM65" s="313"/>
      <c r="AN65" s="586"/>
      <c r="AO65" s="313"/>
      <c r="AP65" s="313"/>
      <c r="AQ65" s="313"/>
      <c r="AR65" s="313"/>
      <c r="AS65" s="313"/>
      <c r="AT65" s="313"/>
      <c r="AU65" s="313"/>
      <c r="AV65" s="313"/>
      <c r="AW65" s="586"/>
      <c r="AX65" s="314" t="str">
        <f t="shared" si="32"/>
        <v xml:space="preserve"> </v>
      </c>
      <c r="AY65" s="315">
        <f t="shared" si="33"/>
        <v>0</v>
      </c>
    </row>
    <row r="66" spans="1:51" ht="30" customHeight="1">
      <c r="A66" s="588" t="s">
        <v>78</v>
      </c>
      <c r="B66" s="589"/>
      <c r="C66" s="317">
        <f t="shared" ref="C66:L66" si="34">COUNTIF(C40:C65,"A")</f>
        <v>0</v>
      </c>
      <c r="D66" s="317">
        <f t="shared" si="34"/>
        <v>0</v>
      </c>
      <c r="E66" s="317">
        <f t="shared" si="34"/>
        <v>0</v>
      </c>
      <c r="F66" s="317">
        <f t="shared" si="34"/>
        <v>0</v>
      </c>
      <c r="G66" s="317">
        <f t="shared" si="34"/>
        <v>0</v>
      </c>
      <c r="H66" s="317">
        <f t="shared" si="34"/>
        <v>0</v>
      </c>
      <c r="I66" s="317">
        <f t="shared" si="34"/>
        <v>0</v>
      </c>
      <c r="J66" s="317">
        <f t="shared" si="34"/>
        <v>0</v>
      </c>
      <c r="K66" s="317">
        <f t="shared" si="34"/>
        <v>0</v>
      </c>
      <c r="L66" s="317">
        <f t="shared" si="34"/>
        <v>0</v>
      </c>
      <c r="M66" s="317" cm="1">
        <f t="array" ref="M66">_xlfn.IFNA(_xlfn.IFS(COUNTIF(M40:M65,"1")&gt;1, "1 *", COUNTIF(M40:M65,"2")&gt;1, "2 *",COUNTIF(M40:M65,"3")&gt;1, "3 *",COUNTIF(M40:M65,"4")&gt;1, "4 *"),0)</f>
        <v>0</v>
      </c>
      <c r="N66" s="317"/>
      <c r="O66" s="317"/>
      <c r="P66" s="318"/>
      <c r="Q66" s="588" t="s">
        <v>78</v>
      </c>
      <c r="R66" s="589"/>
      <c r="S66" s="317">
        <f t="shared" ref="S66:AD66" si="35">COUNTIF(S40:S65,"A")</f>
        <v>0</v>
      </c>
      <c r="T66" s="317">
        <f t="shared" si="35"/>
        <v>0</v>
      </c>
      <c r="U66" s="317">
        <f t="shared" si="35"/>
        <v>0</v>
      </c>
      <c r="V66" s="317">
        <f t="shared" si="35"/>
        <v>0</v>
      </c>
      <c r="W66" s="317">
        <f t="shared" si="35"/>
        <v>0</v>
      </c>
      <c r="X66" s="317">
        <f t="shared" si="35"/>
        <v>0</v>
      </c>
      <c r="Y66" s="317">
        <f t="shared" si="35"/>
        <v>0</v>
      </c>
      <c r="Z66" s="317">
        <f t="shared" si="35"/>
        <v>0</v>
      </c>
      <c r="AA66" s="317">
        <f t="shared" si="35"/>
        <v>0</v>
      </c>
      <c r="AB66" s="317">
        <f t="shared" si="35"/>
        <v>0</v>
      </c>
      <c r="AC66" s="317">
        <f t="shared" si="35"/>
        <v>0</v>
      </c>
      <c r="AD66" s="317">
        <f t="shared" si="35"/>
        <v>0</v>
      </c>
      <c r="AE66" s="317" cm="1">
        <f t="array" ref="AE66">_xlfn.IFNA(_xlfn.IFS(COUNTIF(AE40:AE65,"1")&gt;1, "1 *", COUNTIF(AE40:AE65,"2")&gt;1, "2 *",COUNTIF(AE40:AE65,"3")&gt;1, "3 *",COUNTIF(AE40:AE65,"4")&gt;1, "4 *"),0)</f>
        <v>0</v>
      </c>
      <c r="AF66" s="317"/>
      <c r="AG66" s="317"/>
      <c r="AH66" s="317"/>
      <c r="AI66" s="316"/>
      <c r="AJ66" s="313"/>
      <c r="AK66" s="313"/>
      <c r="AL66" s="313"/>
      <c r="AM66" s="313"/>
      <c r="AN66" s="586"/>
      <c r="AO66" s="313"/>
      <c r="AP66" s="313"/>
      <c r="AQ66" s="313"/>
      <c r="AR66" s="313"/>
      <c r="AS66" s="313"/>
      <c r="AT66" s="313"/>
      <c r="AU66" s="313"/>
      <c r="AV66" s="313"/>
      <c r="AW66" s="586"/>
      <c r="AX66" s="314" t="str">
        <f t="shared" si="32"/>
        <v xml:space="preserve"> </v>
      </c>
      <c r="AY66" s="315">
        <f t="shared" si="33"/>
        <v>0</v>
      </c>
    </row>
    <row r="67" spans="1:51" ht="30" customHeight="1">
      <c r="A67" s="588" t="s">
        <v>79</v>
      </c>
      <c r="B67" s="589"/>
      <c r="C67" s="317">
        <f t="shared" ref="C67:L67" si="36">COUNTIF(C40:C65,"B")</f>
        <v>0</v>
      </c>
      <c r="D67" s="317">
        <f t="shared" si="36"/>
        <v>0</v>
      </c>
      <c r="E67" s="317">
        <f t="shared" si="36"/>
        <v>0</v>
      </c>
      <c r="F67" s="317">
        <f t="shared" si="36"/>
        <v>0</v>
      </c>
      <c r="G67" s="317">
        <f t="shared" si="36"/>
        <v>0</v>
      </c>
      <c r="H67" s="317">
        <f t="shared" si="36"/>
        <v>0</v>
      </c>
      <c r="I67" s="317">
        <f t="shared" si="36"/>
        <v>0</v>
      </c>
      <c r="J67" s="317">
        <f t="shared" si="36"/>
        <v>0</v>
      </c>
      <c r="K67" s="317">
        <f t="shared" si="36"/>
        <v>0</v>
      </c>
      <c r="L67" s="317">
        <f t="shared" si="36"/>
        <v>0</v>
      </c>
      <c r="M67" s="317"/>
      <c r="N67" s="317"/>
      <c r="O67" s="317"/>
      <c r="P67" s="318"/>
      <c r="Q67" s="588" t="s">
        <v>79</v>
      </c>
      <c r="R67" s="589"/>
      <c r="S67" s="317">
        <f t="shared" ref="S67:AD67" si="37">COUNTIF(S40:S65,"B")</f>
        <v>0</v>
      </c>
      <c r="T67" s="317">
        <f t="shared" si="37"/>
        <v>0</v>
      </c>
      <c r="U67" s="317">
        <f t="shared" si="37"/>
        <v>0</v>
      </c>
      <c r="V67" s="317">
        <f t="shared" si="37"/>
        <v>0</v>
      </c>
      <c r="W67" s="317">
        <f t="shared" si="37"/>
        <v>0</v>
      </c>
      <c r="X67" s="317">
        <f t="shared" si="37"/>
        <v>0</v>
      </c>
      <c r="Y67" s="317">
        <f t="shared" si="37"/>
        <v>0</v>
      </c>
      <c r="Z67" s="317">
        <f t="shared" si="37"/>
        <v>0</v>
      </c>
      <c r="AA67" s="317">
        <f t="shared" si="37"/>
        <v>0</v>
      </c>
      <c r="AB67" s="317">
        <f t="shared" si="37"/>
        <v>0</v>
      </c>
      <c r="AC67" s="317">
        <f t="shared" si="37"/>
        <v>0</v>
      </c>
      <c r="AD67" s="317">
        <f t="shared" si="37"/>
        <v>0</v>
      </c>
      <c r="AE67" s="317"/>
      <c r="AF67" s="317"/>
      <c r="AG67" s="317"/>
      <c r="AH67" s="317"/>
      <c r="AI67" s="316"/>
      <c r="AJ67" s="313"/>
      <c r="AK67" s="313"/>
      <c r="AL67" s="313"/>
      <c r="AM67" s="313"/>
      <c r="AN67" s="586"/>
      <c r="AO67" s="313"/>
      <c r="AP67" s="313"/>
      <c r="AQ67" s="313"/>
      <c r="AR67" s="313"/>
      <c r="AS67" s="313"/>
      <c r="AT67" s="313"/>
      <c r="AU67" s="313"/>
      <c r="AV67" s="313"/>
      <c r="AW67" s="586"/>
      <c r="AX67" s="314" t="str">
        <f t="shared" si="32"/>
        <v xml:space="preserve"> </v>
      </c>
      <c r="AY67" s="315">
        <f t="shared" si="33"/>
        <v>0</v>
      </c>
    </row>
    <row r="68" spans="1:51" ht="30" customHeight="1">
      <c r="A68" s="588" t="s">
        <v>80</v>
      </c>
      <c r="B68" s="589"/>
      <c r="C68" s="317">
        <f t="shared" ref="C68:L68" si="38">COUNTIF(C40:C65,"N/S")</f>
        <v>0</v>
      </c>
      <c r="D68" s="317">
        <f t="shared" si="38"/>
        <v>0</v>
      </c>
      <c r="E68" s="317">
        <f t="shared" si="38"/>
        <v>0</v>
      </c>
      <c r="F68" s="317">
        <f t="shared" si="38"/>
        <v>0</v>
      </c>
      <c r="G68" s="317">
        <f t="shared" si="38"/>
        <v>0</v>
      </c>
      <c r="H68" s="317">
        <f t="shared" si="38"/>
        <v>0</v>
      </c>
      <c r="I68" s="317">
        <f t="shared" si="38"/>
        <v>0</v>
      </c>
      <c r="J68" s="317">
        <f t="shared" si="38"/>
        <v>0</v>
      </c>
      <c r="K68" s="317">
        <f t="shared" si="38"/>
        <v>0</v>
      </c>
      <c r="L68" s="317">
        <f t="shared" si="38"/>
        <v>0</v>
      </c>
      <c r="M68" s="317" cm="1">
        <f t="array" ref="M68">_xlfn.IFNA(_xlfn.IFS(COUNTIF(M40:M65,"N/S1")&gt;1, "N/S1 !",COUNTIF(M40:M65,"N/S2")&gt;1, "N/S2 !",COUNTIF(M40:M65,"N/S3")&gt;1, "N/S3 !",COUNTIF(M40:M65,"N/S4")&gt;1, "N/S4 !"),0)</f>
        <v>0</v>
      </c>
      <c r="N68" s="317"/>
      <c r="O68" s="319"/>
      <c r="P68" s="320"/>
      <c r="Q68" s="588" t="s">
        <v>80</v>
      </c>
      <c r="R68" s="589"/>
      <c r="S68" s="317">
        <f t="shared" ref="S68:AD68" si="39">COUNTIF(S40:S65,"N/S")</f>
        <v>0</v>
      </c>
      <c r="T68" s="317">
        <f t="shared" si="39"/>
        <v>0</v>
      </c>
      <c r="U68" s="317">
        <f t="shared" si="39"/>
        <v>0</v>
      </c>
      <c r="V68" s="317">
        <f t="shared" si="39"/>
        <v>0</v>
      </c>
      <c r="W68" s="317">
        <f t="shared" si="39"/>
        <v>0</v>
      </c>
      <c r="X68" s="317">
        <f t="shared" si="39"/>
        <v>0</v>
      </c>
      <c r="Y68" s="317">
        <f t="shared" si="39"/>
        <v>0</v>
      </c>
      <c r="Z68" s="317">
        <f t="shared" si="39"/>
        <v>0</v>
      </c>
      <c r="AA68" s="317">
        <f t="shared" si="39"/>
        <v>0</v>
      </c>
      <c r="AB68" s="317">
        <f t="shared" si="39"/>
        <v>0</v>
      </c>
      <c r="AC68" s="317">
        <f t="shared" si="39"/>
        <v>0</v>
      </c>
      <c r="AD68" s="317">
        <f t="shared" si="39"/>
        <v>0</v>
      </c>
      <c r="AE68" s="317" cm="1">
        <f t="array" ref="AE68">_xlfn.IFNA(_xlfn.IFS(COUNTIF(AE40:AE65,"N/S1")&gt;1, "N/S1 !",COUNTIF(AE40:AE65,"N/S2")&gt;1, "N/S2 !",COUNTIF(AE40:AE65,"N/S3")&gt;1, "N/S3 !",COUNTIF(AE40:AE65,"N/S4")&gt;1, "N/S4 !"),0)</f>
        <v>0</v>
      </c>
      <c r="AF68" s="317"/>
      <c r="AG68" s="319"/>
      <c r="AH68" s="319"/>
      <c r="AI68" s="316"/>
      <c r="AJ68" s="313"/>
      <c r="AK68" s="313"/>
      <c r="AL68" s="313"/>
      <c r="AM68" s="313"/>
      <c r="AN68" s="587"/>
      <c r="AO68" s="313"/>
      <c r="AP68" s="313"/>
      <c r="AQ68" s="313"/>
      <c r="AR68" s="313"/>
      <c r="AS68" s="313"/>
      <c r="AT68" s="313"/>
      <c r="AU68" s="313"/>
      <c r="AV68" s="313"/>
      <c r="AW68" s="587"/>
      <c r="AX68" s="314" t="str">
        <f t="shared" si="32"/>
        <v xml:space="preserve"> </v>
      </c>
      <c r="AY68" s="315">
        <f t="shared" si="33"/>
        <v>0</v>
      </c>
    </row>
    <row r="69" spans="1:51" ht="51" customHeight="1">
      <c r="A69" s="577" t="s">
        <v>107</v>
      </c>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9"/>
      <c r="AI69" s="580" t="s">
        <v>108</v>
      </c>
      <c r="AJ69" s="581"/>
      <c r="AK69" s="582"/>
      <c r="AL69" s="583"/>
      <c r="AM69" s="583"/>
      <c r="AN69" s="583"/>
      <c r="AO69" s="583"/>
      <c r="AP69" s="583"/>
      <c r="AQ69" s="583"/>
      <c r="AR69" s="583"/>
      <c r="AS69" s="583"/>
      <c r="AT69" s="583"/>
      <c r="AU69" s="583"/>
      <c r="AV69" s="583"/>
      <c r="AW69" s="583"/>
      <c r="AX69" s="583"/>
      <c r="AY69" s="584"/>
    </row>
    <row r="70" spans="1:51" ht="33" customHeight="1"/>
    <row r="71" spans="1:51" ht="33" customHeight="1"/>
    <row r="72" spans="1:51" ht="120" customHeight="1"/>
  </sheetData>
  <sheetProtection sheet="1" objects="1" scenarios="1"/>
  <mergeCells count="80">
    <mergeCell ref="B1:P1"/>
    <mergeCell ref="Q1:AH2"/>
    <mergeCell ref="AI1:AT1"/>
    <mergeCell ref="AU1:AY1"/>
    <mergeCell ref="B2:P2"/>
    <mergeCell ref="AI2:AT2"/>
    <mergeCell ref="AU2:AY2"/>
    <mergeCell ref="AX24:AX25"/>
    <mergeCell ref="AY24:AY25"/>
    <mergeCell ref="A3:A4"/>
    <mergeCell ref="B3:B4"/>
    <mergeCell ref="N3:N4"/>
    <mergeCell ref="O3:O4"/>
    <mergeCell ref="P3:P4"/>
    <mergeCell ref="Q3:Q4"/>
    <mergeCell ref="R3:R4"/>
    <mergeCell ref="AF3:AF4"/>
    <mergeCell ref="AG3:AG4"/>
    <mergeCell ref="AH3:AH4"/>
    <mergeCell ref="AI3:AI4"/>
    <mergeCell ref="AX3:AX4"/>
    <mergeCell ref="AY3:AY4"/>
    <mergeCell ref="AI21:AJ21"/>
    <mergeCell ref="AI22:AJ22"/>
    <mergeCell ref="AI23:AJ23"/>
    <mergeCell ref="AJ3:AJ4"/>
    <mergeCell ref="AN26:AN33"/>
    <mergeCell ref="AI24:AI25"/>
    <mergeCell ref="AJ24:AJ25"/>
    <mergeCell ref="AK24:AW25"/>
    <mergeCell ref="AW26:AW33"/>
    <mergeCell ref="A31:B31"/>
    <mergeCell ref="Q31:R31"/>
    <mergeCell ref="A32:B32"/>
    <mergeCell ref="Q32:R32"/>
    <mergeCell ref="A33:B33"/>
    <mergeCell ref="Q33:R33"/>
    <mergeCell ref="Q38:Q39"/>
    <mergeCell ref="A34:AH34"/>
    <mergeCell ref="AI34:AJ34"/>
    <mergeCell ref="AK34:AY34"/>
    <mergeCell ref="B36:P36"/>
    <mergeCell ref="Q36:AH37"/>
    <mergeCell ref="AI36:AT36"/>
    <mergeCell ref="AU36:AY36"/>
    <mergeCell ref="B37:P37"/>
    <mergeCell ref="AI37:AT37"/>
    <mergeCell ref="AU37:AY37"/>
    <mergeCell ref="A38:A39"/>
    <mergeCell ref="B38:B39"/>
    <mergeCell ref="N38:N39"/>
    <mergeCell ref="O38:O39"/>
    <mergeCell ref="P38:P39"/>
    <mergeCell ref="R38:R39"/>
    <mergeCell ref="AF38:AF39"/>
    <mergeCell ref="AG38:AG39"/>
    <mergeCell ref="AH38:AH39"/>
    <mergeCell ref="AI38:AI39"/>
    <mergeCell ref="AI59:AI60"/>
    <mergeCell ref="AJ59:AJ60"/>
    <mergeCell ref="AK59:AW60"/>
    <mergeCell ref="AX59:AX60"/>
    <mergeCell ref="AY59:AY60"/>
    <mergeCell ref="AX38:AX39"/>
    <mergeCell ref="AY38:AY39"/>
    <mergeCell ref="AI56:AJ56"/>
    <mergeCell ref="AI57:AJ57"/>
    <mergeCell ref="AI58:AJ58"/>
    <mergeCell ref="AJ38:AJ39"/>
    <mergeCell ref="A69:AH69"/>
    <mergeCell ref="AI69:AJ69"/>
    <mergeCell ref="AK69:AY69"/>
    <mergeCell ref="AN61:AN68"/>
    <mergeCell ref="AW61:AW68"/>
    <mergeCell ref="A66:B66"/>
    <mergeCell ref="Q66:R66"/>
    <mergeCell ref="A67:B67"/>
    <mergeCell ref="Q67:R67"/>
    <mergeCell ref="A68:B68"/>
    <mergeCell ref="Q68:R68"/>
  </mergeCells>
  <phoneticPr fontId="4" type="noConversion"/>
  <conditionalFormatting sqref="M31:N31">
    <cfRule type="cellIs" dxfId="444" priority="67" stopIfTrue="1" operator="greaterThan">
      <formula>1</formula>
    </cfRule>
  </conditionalFormatting>
  <conditionalFormatting sqref="M33:N33">
    <cfRule type="cellIs" dxfId="443" priority="66" stopIfTrue="1" operator="greaterThan">
      <formula>1</formula>
    </cfRule>
  </conditionalFormatting>
  <conditionalFormatting sqref="M66:N66">
    <cfRule type="cellIs" dxfId="442" priority="42" stopIfTrue="1" operator="greaterThan">
      <formula>1</formula>
    </cfRule>
  </conditionalFormatting>
  <conditionalFormatting sqref="M68:N68">
    <cfRule type="cellIs" dxfId="441" priority="41" stopIfTrue="1" operator="greaterThan">
      <formula>1</formula>
    </cfRule>
  </conditionalFormatting>
  <conditionalFormatting sqref="O5:O30 AG5:AG30">
    <cfRule type="cellIs" dxfId="440" priority="61" stopIfTrue="1" operator="greaterThan">
      <formula>3</formula>
    </cfRule>
  </conditionalFormatting>
  <conditionalFormatting sqref="O40:O65 AG40:AG65">
    <cfRule type="cellIs" dxfId="439" priority="36" stopIfTrue="1" operator="greaterThan">
      <formula>3</formula>
    </cfRule>
  </conditionalFormatting>
  <conditionalFormatting sqref="P5:P30">
    <cfRule type="cellIs" dxfId="438" priority="69" stopIfTrue="1" operator="greaterThan">
      <formula>1</formula>
    </cfRule>
  </conditionalFormatting>
  <conditionalFormatting sqref="P40:P65">
    <cfRule type="cellIs" dxfId="437" priority="44" stopIfTrue="1" operator="greaterThan">
      <formula>1</formula>
    </cfRule>
  </conditionalFormatting>
  <conditionalFormatting sqref="S31:AD33">
    <cfRule type="cellIs" dxfId="436" priority="68" stopIfTrue="1" operator="greaterThan">
      <formula>1</formula>
    </cfRule>
  </conditionalFormatting>
  <conditionalFormatting sqref="S66:AD68">
    <cfRule type="cellIs" dxfId="435" priority="43" stopIfTrue="1" operator="greaterThan">
      <formula>1</formula>
    </cfRule>
  </conditionalFormatting>
  <conditionalFormatting sqref="AE31:AF31">
    <cfRule type="cellIs" dxfId="434" priority="63" stopIfTrue="1" operator="greaterThan">
      <formula>1</formula>
    </cfRule>
  </conditionalFormatting>
  <conditionalFormatting sqref="AE33:AF33">
    <cfRule type="cellIs" dxfId="433" priority="62" stopIfTrue="1" operator="greaterThan">
      <formula>1</formula>
    </cfRule>
  </conditionalFormatting>
  <conditionalFormatting sqref="AE66:AF66">
    <cfRule type="cellIs" dxfId="432" priority="38" stopIfTrue="1" operator="greaterThan">
      <formula>1</formula>
    </cfRule>
  </conditionalFormatting>
  <conditionalFormatting sqref="AE68:AF68">
    <cfRule type="cellIs" dxfId="431" priority="37" stopIfTrue="1" operator="greaterThan">
      <formula>1</formula>
    </cfRule>
  </conditionalFormatting>
  <conditionalFormatting sqref="AH5:AH30">
    <cfRule type="cellIs" dxfId="430" priority="60" stopIfTrue="1" operator="greaterThan">
      <formula>1</formula>
    </cfRule>
  </conditionalFormatting>
  <conditionalFormatting sqref="AH40:AH65">
    <cfRule type="cellIs" dxfId="429" priority="35" stopIfTrue="1" operator="greaterThan">
      <formula>1</formula>
    </cfRule>
  </conditionalFormatting>
  <conditionalFormatting sqref="AK26:AK33">
    <cfRule type="duplicateValues" dxfId="428" priority="57"/>
  </conditionalFormatting>
  <conditionalFormatting sqref="AK61:AK63 AK65:AK66 AK68">
    <cfRule type="duplicateValues" dxfId="427" priority="32"/>
  </conditionalFormatting>
  <conditionalFormatting sqref="AK64">
    <cfRule type="duplicateValues" dxfId="426" priority="15"/>
  </conditionalFormatting>
  <conditionalFormatting sqref="AK67">
    <cfRule type="duplicateValues" dxfId="425" priority="6"/>
  </conditionalFormatting>
  <conditionalFormatting sqref="AK21:AV23 C31:L33">
    <cfRule type="cellIs" dxfId="424" priority="71" stopIfTrue="1" operator="greaterThan">
      <formula>1</formula>
    </cfRule>
  </conditionalFormatting>
  <conditionalFormatting sqref="AK56:AV58 C66:L68">
    <cfRule type="cellIs" dxfId="423" priority="46" stopIfTrue="1" operator="greaterThan">
      <formula>1</formula>
    </cfRule>
  </conditionalFormatting>
  <conditionalFormatting sqref="AL26:AL33">
    <cfRule type="duplicateValues" dxfId="422" priority="56"/>
  </conditionalFormatting>
  <conditionalFormatting sqref="AL61">
    <cfRule type="duplicateValues" dxfId="421" priority="20"/>
  </conditionalFormatting>
  <conditionalFormatting sqref="AL62:AL63 AL65:AL66 AL68">
    <cfRule type="duplicateValues" dxfId="420" priority="31"/>
  </conditionalFormatting>
  <conditionalFormatting sqref="AL64">
    <cfRule type="duplicateValues" dxfId="419" priority="13"/>
  </conditionalFormatting>
  <conditionalFormatting sqref="AL67">
    <cfRule type="duplicateValues" dxfId="418" priority="4"/>
  </conditionalFormatting>
  <conditionalFormatting sqref="AM26:AM33">
    <cfRule type="duplicateValues" dxfId="417" priority="55"/>
  </conditionalFormatting>
  <conditionalFormatting sqref="AM61">
    <cfRule type="duplicateValues" dxfId="416" priority="21"/>
  </conditionalFormatting>
  <conditionalFormatting sqref="AM62:AM63 AM65:AM66 AM68">
    <cfRule type="duplicateValues" dxfId="415" priority="30"/>
  </conditionalFormatting>
  <conditionalFormatting sqref="AM64">
    <cfRule type="duplicateValues" dxfId="414" priority="14"/>
  </conditionalFormatting>
  <conditionalFormatting sqref="AM67">
    <cfRule type="duplicateValues" dxfId="413" priority="5"/>
  </conditionalFormatting>
  <conditionalFormatting sqref="AO26:AO33">
    <cfRule type="duplicateValues" dxfId="412" priority="54"/>
  </conditionalFormatting>
  <conditionalFormatting sqref="AO61:AO64 AO66:AO67">
    <cfRule type="duplicateValues" dxfId="411" priority="29"/>
  </conditionalFormatting>
  <conditionalFormatting sqref="AO65">
    <cfRule type="duplicateValues" dxfId="410" priority="12"/>
  </conditionalFormatting>
  <conditionalFormatting sqref="AO68">
    <cfRule type="duplicateValues" dxfId="409" priority="3"/>
  </conditionalFormatting>
  <conditionalFormatting sqref="AP26:AP33">
    <cfRule type="duplicateValues" dxfId="408" priority="53"/>
  </conditionalFormatting>
  <conditionalFormatting sqref="AP61 AP63:AP64 AP66:AP67">
    <cfRule type="duplicateValues" dxfId="407" priority="28"/>
  </conditionalFormatting>
  <conditionalFormatting sqref="AP62">
    <cfRule type="duplicateValues" dxfId="406" priority="18"/>
  </conditionalFormatting>
  <conditionalFormatting sqref="AP65">
    <cfRule type="duplicateValues" dxfId="405" priority="10"/>
  </conditionalFormatting>
  <conditionalFormatting sqref="AP68">
    <cfRule type="duplicateValues" dxfId="404" priority="1"/>
  </conditionalFormatting>
  <conditionalFormatting sqref="AQ26:AQ33">
    <cfRule type="duplicateValues" dxfId="403" priority="52"/>
  </conditionalFormatting>
  <conditionalFormatting sqref="AQ61 AQ63:AQ64 AQ66:AQ67">
    <cfRule type="duplicateValues" dxfId="402" priority="27"/>
  </conditionalFormatting>
  <conditionalFormatting sqref="AQ62">
    <cfRule type="duplicateValues" dxfId="401" priority="19"/>
  </conditionalFormatting>
  <conditionalFormatting sqref="AQ65">
    <cfRule type="duplicateValues" dxfId="400" priority="11"/>
  </conditionalFormatting>
  <conditionalFormatting sqref="AQ68">
    <cfRule type="duplicateValues" dxfId="399" priority="2"/>
  </conditionalFormatting>
  <conditionalFormatting sqref="AR26:AR33">
    <cfRule type="duplicateValues" dxfId="398" priority="51"/>
  </conditionalFormatting>
  <conditionalFormatting sqref="AR61:AR65 AR67:AR68">
    <cfRule type="duplicateValues" dxfId="397" priority="26"/>
  </conditionalFormatting>
  <conditionalFormatting sqref="AR66">
    <cfRule type="duplicateValues" dxfId="396" priority="9"/>
  </conditionalFormatting>
  <conditionalFormatting sqref="AS26:AS33">
    <cfRule type="duplicateValues" dxfId="395" priority="50"/>
  </conditionalFormatting>
  <conditionalFormatting sqref="AS61:AS62 AS64:AS65 AS67:AS68">
    <cfRule type="duplicateValues" dxfId="394" priority="25"/>
  </conditionalFormatting>
  <conditionalFormatting sqref="AS63">
    <cfRule type="duplicateValues" dxfId="393" priority="16"/>
  </conditionalFormatting>
  <conditionalFormatting sqref="AS66">
    <cfRule type="duplicateValues" dxfId="392" priority="7"/>
  </conditionalFormatting>
  <conditionalFormatting sqref="AT26:AT33">
    <cfRule type="duplicateValues" dxfId="391" priority="49"/>
  </conditionalFormatting>
  <conditionalFormatting sqref="AT61:AT62 AT64:AT65 AT67:AT68">
    <cfRule type="duplicateValues" dxfId="390" priority="24"/>
  </conditionalFormatting>
  <conditionalFormatting sqref="AT63">
    <cfRule type="duplicateValues" dxfId="389" priority="17"/>
  </conditionalFormatting>
  <conditionalFormatting sqref="AT66">
    <cfRule type="duplicateValues" dxfId="388" priority="8"/>
  </conditionalFormatting>
  <conditionalFormatting sqref="AU26:AU33">
    <cfRule type="duplicateValues" dxfId="387" priority="48"/>
  </conditionalFormatting>
  <conditionalFormatting sqref="AU61:AU68">
    <cfRule type="duplicateValues" dxfId="386" priority="23"/>
  </conditionalFormatting>
  <conditionalFormatting sqref="AV26:AV33">
    <cfRule type="duplicateValues" dxfId="385" priority="47"/>
    <cfRule type="duplicateValues" dxfId="384" priority="58"/>
  </conditionalFormatting>
  <conditionalFormatting sqref="AV61:AV68">
    <cfRule type="duplicateValues" dxfId="383" priority="33"/>
    <cfRule type="duplicateValues" dxfId="382" priority="22"/>
  </conditionalFormatting>
  <conditionalFormatting sqref="AW21:AX21">
    <cfRule type="cellIs" dxfId="381" priority="65" stopIfTrue="1" operator="greaterThan">
      <formula>1</formula>
    </cfRule>
  </conditionalFormatting>
  <conditionalFormatting sqref="AW23:AX23">
    <cfRule type="cellIs" dxfId="380" priority="64" stopIfTrue="1" operator="greaterThan">
      <formula>1</formula>
    </cfRule>
  </conditionalFormatting>
  <conditionalFormatting sqref="AW56:AX56">
    <cfRule type="cellIs" dxfId="379" priority="40" stopIfTrue="1" operator="greaterThan">
      <formula>1</formula>
    </cfRule>
  </conditionalFormatting>
  <conditionalFormatting sqref="AW58:AX58">
    <cfRule type="cellIs" dxfId="378" priority="39" stopIfTrue="1" operator="greaterThan">
      <formula>1</formula>
    </cfRule>
  </conditionalFormatting>
  <conditionalFormatting sqref="AY5:AY20">
    <cfRule type="cellIs" dxfId="377" priority="59" stopIfTrue="1" operator="greaterThan">
      <formula>3</formula>
    </cfRule>
  </conditionalFormatting>
  <conditionalFormatting sqref="AY26:AY33">
    <cfRule type="cellIs" dxfId="376" priority="70" stopIfTrue="1" operator="greaterThan">
      <formula>5</formula>
    </cfRule>
  </conditionalFormatting>
  <conditionalFormatting sqref="AY40:AY55">
    <cfRule type="cellIs" dxfId="375" priority="34" stopIfTrue="1" operator="greaterThan">
      <formula>3</formula>
    </cfRule>
  </conditionalFormatting>
  <conditionalFormatting sqref="AY61:AY68">
    <cfRule type="cellIs" dxfId="374" priority="45" stopIfTrue="1" operator="greaterThan">
      <formula>5</formula>
    </cfRule>
  </conditionalFormatting>
  <dataValidations count="3">
    <dataValidation type="list" allowBlank="1" showInputMessage="1" showErrorMessage="1" sqref="C5:L30 S5:AD30 AK5:AK20 AM5:AV20 AL8:AL20" xr:uid="{394FF93D-846D-044C-B44E-D9D30D6CD9E7}">
      <formula1>"A,B,N/S"</formula1>
    </dataValidation>
    <dataValidation type="list" allowBlank="1" showInputMessage="1" showErrorMessage="1" sqref="M5:M30 AW5:AW20 AE5:AE30" xr:uid="{1B79CAAF-A5C2-4443-8BA7-D6B1C7ED7955}">
      <formula1>"1,2,3,4,N/S1,N/S2,N/S3,N/S4"</formula1>
    </dataValidation>
    <dataValidation type="list" allowBlank="1" showInputMessage="1" showErrorMessage="1" sqref="AK26:AM33 AO26:AV33" xr:uid="{811F0FEA-9A0F-AC42-8A69-1E956754FEA7}">
      <formula1>"N/S1,N/S2,N/S3"</formula1>
    </dataValidation>
  </dataValidations>
  <pageMargins left="0.7" right="0.7" top="0.75" bottom="0.75" header="0.3" footer="0.3"/>
  <pageSetup paperSize="9" scale="21"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94E71-9BD3-7E44-9BEA-7917408B7587}">
  <sheetPr codeName="Sheet26">
    <tabColor theme="0" tint="-0.14999847407452621"/>
    <pageSetUpPr fitToPage="1"/>
  </sheetPr>
  <dimension ref="A1:AZ72"/>
  <sheetViews>
    <sheetView zoomScale="70" zoomScaleNormal="70" workbookViewId="0">
      <selection activeCell="AH29" sqref="AH29"/>
    </sheetView>
  </sheetViews>
  <sheetFormatPr baseColWidth="10" defaultColWidth="7.83203125" defaultRowHeight="16"/>
  <cols>
    <col min="1" max="1" width="22" style="27" customWidth="1"/>
    <col min="2" max="2" width="11.33203125" style="27" bestFit="1" customWidth="1"/>
    <col min="3" max="14" width="6.1640625" style="26" customWidth="1"/>
    <col min="15" max="16" width="6.1640625" style="4" customWidth="1"/>
    <col min="17" max="17" width="22" style="27" customWidth="1"/>
    <col min="18" max="18" width="11.33203125" style="27" customWidth="1"/>
    <col min="19" max="34" width="6.1640625" style="27" customWidth="1"/>
    <col min="35" max="35" width="22" style="27" customWidth="1"/>
    <col min="36" max="36" width="11.33203125" style="27" bestFit="1" customWidth="1"/>
    <col min="37" max="51" width="6.33203125" style="27" customWidth="1"/>
    <col min="52" max="16384" width="7.83203125" style="27"/>
  </cols>
  <sheetData>
    <row r="1" spans="1:51" s="4" customFormat="1" ht="36" customHeight="1">
      <c r="A1" s="14" t="s">
        <v>19</v>
      </c>
      <c r="B1" s="568" t="str">
        <f>VLOOKUP('Read Me First'!I4,'Read Me First'!L5:N7,2,FALSE)</f>
        <v>Horspath, Oxford</v>
      </c>
      <c r="C1" s="568"/>
      <c r="D1" s="568"/>
      <c r="E1" s="568"/>
      <c r="F1" s="568"/>
      <c r="G1" s="568"/>
      <c r="H1" s="568"/>
      <c r="I1" s="568"/>
      <c r="J1" s="568"/>
      <c r="K1" s="568"/>
      <c r="L1" s="568"/>
      <c r="M1" s="568"/>
      <c r="N1" s="568"/>
      <c r="O1" s="568"/>
      <c r="P1" s="568"/>
      <c r="Q1" s="522" t="str">
        <f>"OXFORDSHIRE TRACK &amp; FIELD LEAGUE "&amp;YEAR($B$2)</f>
        <v>OXFORDSHIRE TRACK &amp; FIELD LEAGUE 2025</v>
      </c>
      <c r="R1" s="523"/>
      <c r="S1" s="523"/>
      <c r="T1" s="523"/>
      <c r="U1" s="523"/>
      <c r="V1" s="523"/>
      <c r="W1" s="523"/>
      <c r="X1" s="523"/>
      <c r="Y1" s="523"/>
      <c r="Z1" s="523"/>
      <c r="AA1" s="523"/>
      <c r="AB1" s="523"/>
      <c r="AC1" s="523"/>
      <c r="AD1" s="523"/>
      <c r="AE1" s="523"/>
      <c r="AF1" s="523"/>
      <c r="AG1" s="523"/>
      <c r="AH1" s="524"/>
      <c r="AI1" s="569" t="s">
        <v>41</v>
      </c>
      <c r="AJ1" s="569"/>
      <c r="AK1" s="569"/>
      <c r="AL1" s="569"/>
      <c r="AM1" s="569"/>
      <c r="AN1" s="569"/>
      <c r="AO1" s="569"/>
      <c r="AP1" s="569"/>
      <c r="AQ1" s="569"/>
      <c r="AR1" s="569"/>
      <c r="AS1" s="569"/>
      <c r="AT1" s="569"/>
      <c r="AU1" s="570" t="s">
        <v>44</v>
      </c>
      <c r="AV1" s="570"/>
      <c r="AW1" s="570"/>
      <c r="AX1" s="570"/>
      <c r="AY1" s="570"/>
    </row>
    <row r="2" spans="1:51" s="7" customFormat="1" ht="36" customHeight="1">
      <c r="A2" s="38" t="s">
        <v>20</v>
      </c>
      <c r="B2" s="571">
        <f>VLOOKUP('Read Me First'!I4,'Read Me First'!L5:N7,3,FALSE)</f>
        <v>45774</v>
      </c>
      <c r="C2" s="572"/>
      <c r="D2" s="572"/>
      <c r="E2" s="572"/>
      <c r="F2" s="572"/>
      <c r="G2" s="572"/>
      <c r="H2" s="572"/>
      <c r="I2" s="572"/>
      <c r="J2" s="572"/>
      <c r="K2" s="572"/>
      <c r="L2" s="572"/>
      <c r="M2" s="572"/>
      <c r="N2" s="572"/>
      <c r="O2" s="572"/>
      <c r="P2" s="573"/>
      <c r="Q2" s="525"/>
      <c r="R2" s="526"/>
      <c r="S2" s="526"/>
      <c r="T2" s="526"/>
      <c r="U2" s="526"/>
      <c r="V2" s="526"/>
      <c r="W2" s="526"/>
      <c r="X2" s="526"/>
      <c r="Y2" s="526"/>
      <c r="Z2" s="526"/>
      <c r="AA2" s="526"/>
      <c r="AB2" s="526"/>
      <c r="AC2" s="526"/>
      <c r="AD2" s="526"/>
      <c r="AE2" s="526"/>
      <c r="AF2" s="526"/>
      <c r="AG2" s="526"/>
      <c r="AH2" s="527"/>
      <c r="AI2" s="568" t="s">
        <v>69</v>
      </c>
      <c r="AJ2" s="568"/>
      <c r="AK2" s="568"/>
      <c r="AL2" s="568"/>
      <c r="AM2" s="568"/>
      <c r="AN2" s="568"/>
      <c r="AO2" s="568"/>
      <c r="AP2" s="568"/>
      <c r="AQ2" s="568"/>
      <c r="AR2" s="568"/>
      <c r="AS2" s="568"/>
      <c r="AT2" s="568"/>
      <c r="AU2" s="570" t="s">
        <v>48</v>
      </c>
      <c r="AV2" s="570"/>
      <c r="AW2" s="570"/>
      <c r="AX2" s="570"/>
      <c r="AY2" s="570"/>
    </row>
    <row r="3" spans="1:51" s="18" customFormat="1" ht="125" customHeight="1">
      <c r="A3" s="558" t="s">
        <v>74</v>
      </c>
      <c r="B3" s="556" t="s">
        <v>94</v>
      </c>
      <c r="C3" s="39" t="s">
        <v>6</v>
      </c>
      <c r="D3" s="39" t="s">
        <v>8</v>
      </c>
      <c r="E3" s="39" t="s">
        <v>37</v>
      </c>
      <c r="F3" s="40" t="s">
        <v>38</v>
      </c>
      <c r="G3" s="40" t="s">
        <v>36</v>
      </c>
      <c r="H3" s="40" t="s">
        <v>2</v>
      </c>
      <c r="I3" s="39" t="s">
        <v>39</v>
      </c>
      <c r="J3" s="40" t="s">
        <v>40</v>
      </c>
      <c r="K3" s="40" t="s">
        <v>4</v>
      </c>
      <c r="L3" s="40" t="s">
        <v>3</v>
      </c>
      <c r="M3" s="39" t="s">
        <v>7</v>
      </c>
      <c r="N3" s="565" t="s">
        <v>95</v>
      </c>
      <c r="O3" s="566" t="s">
        <v>96</v>
      </c>
      <c r="P3" s="566" t="s">
        <v>97</v>
      </c>
      <c r="Q3" s="558" t="s">
        <v>75</v>
      </c>
      <c r="R3" s="556" t="s">
        <v>94</v>
      </c>
      <c r="S3" s="39" t="s">
        <v>98</v>
      </c>
      <c r="T3" s="39" t="s">
        <v>38</v>
      </c>
      <c r="U3" s="39" t="s">
        <v>13</v>
      </c>
      <c r="V3" s="39" t="s">
        <v>39</v>
      </c>
      <c r="W3" s="39" t="s">
        <v>6</v>
      </c>
      <c r="X3" s="39" t="s">
        <v>2</v>
      </c>
      <c r="Y3" s="39" t="s">
        <v>40</v>
      </c>
      <c r="Z3" s="39" t="s">
        <v>36</v>
      </c>
      <c r="AA3" s="39" t="s">
        <v>12</v>
      </c>
      <c r="AB3" s="39" t="s">
        <v>37</v>
      </c>
      <c r="AC3" s="39" t="s">
        <v>4</v>
      </c>
      <c r="AD3" s="39" t="s">
        <v>3</v>
      </c>
      <c r="AE3" s="39" t="s">
        <v>7</v>
      </c>
      <c r="AF3" s="565" t="s">
        <v>95</v>
      </c>
      <c r="AG3" s="566" t="s">
        <v>96</v>
      </c>
      <c r="AH3" s="566" t="s">
        <v>97</v>
      </c>
      <c r="AI3" s="558" t="s">
        <v>99</v>
      </c>
      <c r="AJ3" s="556" t="s">
        <v>94</v>
      </c>
      <c r="AK3" s="39" t="s">
        <v>98</v>
      </c>
      <c r="AL3" s="39" t="s">
        <v>38</v>
      </c>
      <c r="AM3" s="39" t="s">
        <v>39</v>
      </c>
      <c r="AN3" s="39" t="s">
        <v>22</v>
      </c>
      <c r="AO3" s="39" t="s">
        <v>6</v>
      </c>
      <c r="AP3" s="39" t="s">
        <v>40</v>
      </c>
      <c r="AQ3" s="39" t="s">
        <v>2</v>
      </c>
      <c r="AR3" s="39" t="s">
        <v>5</v>
      </c>
      <c r="AS3" s="39" t="s">
        <v>36</v>
      </c>
      <c r="AT3" s="39" t="s">
        <v>37</v>
      </c>
      <c r="AU3" s="39" t="s">
        <v>4</v>
      </c>
      <c r="AV3" s="39" t="s">
        <v>3</v>
      </c>
      <c r="AW3" s="39" t="s">
        <v>7</v>
      </c>
      <c r="AX3" s="565" t="s">
        <v>95</v>
      </c>
      <c r="AY3" s="566" t="s">
        <v>96</v>
      </c>
    </row>
    <row r="4" spans="1:51" s="19" customFormat="1" ht="56" customHeight="1">
      <c r="A4" s="559"/>
      <c r="B4" s="557"/>
      <c r="C4" s="41">
        <v>0.44444444444444442</v>
      </c>
      <c r="D4" s="41">
        <v>0.4513888888888889</v>
      </c>
      <c r="E4" s="41">
        <v>0.45833333333333331</v>
      </c>
      <c r="F4" s="41">
        <v>0.48958333333333331</v>
      </c>
      <c r="G4" s="42" t="s">
        <v>100</v>
      </c>
      <c r="H4" s="41">
        <v>0.55902777777777779</v>
      </c>
      <c r="I4" s="41">
        <v>0.60416666666666663</v>
      </c>
      <c r="J4" s="41">
        <v>0.625</v>
      </c>
      <c r="K4" s="41">
        <v>0.64236111111111116</v>
      </c>
      <c r="L4" s="41">
        <v>0.67013888888888884</v>
      </c>
      <c r="M4" s="41">
        <v>0.70138888888888884</v>
      </c>
      <c r="N4" s="565"/>
      <c r="O4" s="567"/>
      <c r="P4" s="567"/>
      <c r="Q4" s="559"/>
      <c r="R4" s="557"/>
      <c r="S4" s="41">
        <v>0.41666666666666669</v>
      </c>
      <c r="T4" s="41">
        <v>0.41666666666666669</v>
      </c>
      <c r="U4" s="41">
        <v>0.46527777777777779</v>
      </c>
      <c r="V4" s="41">
        <v>0.47916666666666669</v>
      </c>
      <c r="W4" s="41">
        <v>0.4861111111111111</v>
      </c>
      <c r="X4" s="41">
        <v>0.54166666666666663</v>
      </c>
      <c r="Y4" s="41">
        <v>0.54166666666666663</v>
      </c>
      <c r="Z4" s="41">
        <v>0.58333333333333337</v>
      </c>
      <c r="AA4" s="41">
        <v>0.58680555555555558</v>
      </c>
      <c r="AB4" s="41">
        <v>0.625</v>
      </c>
      <c r="AC4" s="41">
        <v>0.64930555555555558</v>
      </c>
      <c r="AD4" s="41">
        <v>0.68402777777777779</v>
      </c>
      <c r="AE4" s="41">
        <v>0.70833333333333337</v>
      </c>
      <c r="AF4" s="565"/>
      <c r="AG4" s="567"/>
      <c r="AH4" s="567"/>
      <c r="AI4" s="559"/>
      <c r="AJ4" s="557"/>
      <c r="AK4" s="41">
        <v>0.41666666666666669</v>
      </c>
      <c r="AL4" s="41">
        <v>0.41666666666666669</v>
      </c>
      <c r="AM4" s="41">
        <v>0.47916666666666669</v>
      </c>
      <c r="AN4" s="41">
        <v>0.4826388888888889</v>
      </c>
      <c r="AO4" s="41">
        <v>0.4861111111111111</v>
      </c>
      <c r="AP4" s="41">
        <v>0.54166666666666663</v>
      </c>
      <c r="AQ4" s="41">
        <v>0.54513888888888884</v>
      </c>
      <c r="AR4" s="41">
        <v>0.58333333333333337</v>
      </c>
      <c r="AS4" s="41">
        <v>0.58333333333333337</v>
      </c>
      <c r="AT4" s="41">
        <v>0.625</v>
      </c>
      <c r="AU4" s="41">
        <v>0.65625</v>
      </c>
      <c r="AV4" s="41">
        <v>0.68402777777777779</v>
      </c>
      <c r="AW4" s="41">
        <v>0.71527777777777779</v>
      </c>
      <c r="AX4" s="565"/>
      <c r="AY4" s="567"/>
    </row>
    <row r="5" spans="1:51" ht="33" customHeight="1">
      <c r="A5" s="28"/>
      <c r="B5" s="29"/>
      <c r="C5" s="30"/>
      <c r="D5" s="30"/>
      <c r="E5" s="30"/>
      <c r="F5" s="30"/>
      <c r="G5" s="30"/>
      <c r="H5" s="30"/>
      <c r="I5" s="30"/>
      <c r="J5" s="30"/>
      <c r="K5" s="30"/>
      <c r="L5" s="30"/>
      <c r="M5" s="30"/>
      <c r="N5" s="25" t="str">
        <f>IF(COUNTIF(C5:L5,"*s")&gt;0,"X"," ")</f>
        <v xml:space="preserve"> </v>
      </c>
      <c r="O5" s="32">
        <f>COUNTIF(C5:L5,"*")</f>
        <v>0</v>
      </c>
      <c r="P5" s="32">
        <f>COUNTIF(C5,"*")+COUNTIF(L5,"*")</f>
        <v>0</v>
      </c>
      <c r="Q5" s="31"/>
      <c r="R5" s="30"/>
      <c r="S5" s="30"/>
      <c r="T5" s="30"/>
      <c r="U5" s="30"/>
      <c r="V5" s="30"/>
      <c r="W5" s="30"/>
      <c r="X5" s="30"/>
      <c r="Y5" s="30"/>
      <c r="Z5" s="30"/>
      <c r="AA5" s="30"/>
      <c r="AB5" s="30"/>
      <c r="AC5" s="30"/>
      <c r="AD5" s="30"/>
      <c r="AE5" s="30"/>
      <c r="AF5" s="25" t="str">
        <f>IF(COUNTIF(S5:AD5,"*s")&gt;0,"X"," ")</f>
        <v xml:space="preserve"> </v>
      </c>
      <c r="AG5" s="32">
        <f>COUNTIF(S5:AD5,"*")</f>
        <v>0</v>
      </c>
      <c r="AH5" s="32">
        <f>COUNTIF(W5,"*")+COUNTIF(AD5,"*")</f>
        <v>0</v>
      </c>
      <c r="AI5" s="31"/>
      <c r="AJ5" s="30"/>
      <c r="AK5" s="30"/>
      <c r="AL5" s="30"/>
      <c r="AM5" s="30"/>
      <c r="AN5" s="30"/>
      <c r="AO5" s="30"/>
      <c r="AP5" s="30"/>
      <c r="AQ5" s="30"/>
      <c r="AR5" s="30"/>
      <c r="AS5" s="30"/>
      <c r="AT5" s="30"/>
      <c r="AU5" s="30"/>
      <c r="AV5" s="30"/>
      <c r="AW5" s="30"/>
      <c r="AX5" s="25" t="str">
        <f>IF(COUNTIF(AK5:AV5,"*s")&gt;0,"X"," ")</f>
        <v xml:space="preserve"> </v>
      </c>
      <c r="AY5" s="32">
        <f>COUNTIF(AK5:AU5,"*")</f>
        <v>0</v>
      </c>
    </row>
    <row r="6" spans="1:51" ht="33" customHeight="1">
      <c r="A6" s="28"/>
      <c r="B6" s="29"/>
      <c r="C6" s="30"/>
      <c r="D6" s="30"/>
      <c r="E6" s="30"/>
      <c r="F6" s="30"/>
      <c r="G6" s="30"/>
      <c r="H6" s="30"/>
      <c r="I6" s="30"/>
      <c r="J6" s="30"/>
      <c r="K6" s="30"/>
      <c r="L6" s="30"/>
      <c r="M6" s="30"/>
      <c r="N6" s="25" t="str">
        <f>IF(COUNTIF(C6:L6,"*s")&gt;0,"X"," ")</f>
        <v xml:space="preserve"> </v>
      </c>
      <c r="O6" s="32">
        <f t="shared" ref="O6:O30" si="0">COUNTIF(C6:L6,"*")</f>
        <v>0</v>
      </c>
      <c r="P6" s="32">
        <f t="shared" ref="P6:P30" si="1">COUNTIF(C6,"*")+COUNTIF(L6,"*")</f>
        <v>0</v>
      </c>
      <c r="Q6" s="31"/>
      <c r="R6" s="30"/>
      <c r="S6" s="30"/>
      <c r="T6" s="30"/>
      <c r="U6" s="30"/>
      <c r="V6" s="30"/>
      <c r="W6" s="30"/>
      <c r="X6" s="30"/>
      <c r="Y6" s="30"/>
      <c r="Z6" s="30"/>
      <c r="AA6" s="30"/>
      <c r="AB6" s="30"/>
      <c r="AC6" s="30"/>
      <c r="AD6" s="30"/>
      <c r="AE6" s="30"/>
      <c r="AF6" s="25" t="str">
        <f t="shared" ref="AF6:AF22" si="2">IF(COUNTIF(S6:AD6,"*s")&gt;0,"X"," ")</f>
        <v xml:space="preserve"> </v>
      </c>
      <c r="AG6" s="32">
        <f t="shared" ref="AG6:AG30" si="3">COUNTIF(S6:AD6,"*")</f>
        <v>0</v>
      </c>
      <c r="AH6" s="32">
        <f t="shared" ref="AH6:AH30" si="4">COUNTIF(W6,"*")+COUNTIF(AD6,"*")</f>
        <v>0</v>
      </c>
      <c r="AI6" s="31"/>
      <c r="AJ6" s="30"/>
      <c r="AK6" s="30"/>
      <c r="AL6" s="30"/>
      <c r="AM6" s="30"/>
      <c r="AN6" s="30"/>
      <c r="AO6" s="30"/>
      <c r="AP6" s="30"/>
      <c r="AQ6" s="30"/>
      <c r="AR6" s="30"/>
      <c r="AS6" s="30"/>
      <c r="AT6" s="30"/>
      <c r="AU6" s="30"/>
      <c r="AV6" s="30"/>
      <c r="AW6" s="30"/>
      <c r="AX6" s="25" t="str">
        <f t="shared" ref="AX6:AX20" si="5">IF(COUNTIF(AK6:AV6,"*s")&gt;0,"X"," ")</f>
        <v xml:space="preserve"> </v>
      </c>
      <c r="AY6" s="32">
        <f t="shared" ref="AY6:AY20" si="6">COUNTIF(AK6:AU6,"*")</f>
        <v>0</v>
      </c>
    </row>
    <row r="7" spans="1:51" ht="33" customHeight="1">
      <c r="A7" s="28"/>
      <c r="B7" s="29"/>
      <c r="C7" s="30"/>
      <c r="D7" s="30"/>
      <c r="E7" s="30"/>
      <c r="F7" s="30"/>
      <c r="G7" s="30"/>
      <c r="H7" s="30"/>
      <c r="I7" s="30"/>
      <c r="J7" s="30"/>
      <c r="K7" s="30"/>
      <c r="L7" s="30"/>
      <c r="M7" s="30"/>
      <c r="N7" s="25" t="str">
        <f t="shared" ref="N7:N30" si="7">IF(COUNTIF(C7:L7,"*s")&gt;0,"X"," ")</f>
        <v xml:space="preserve"> </v>
      </c>
      <c r="O7" s="32">
        <f t="shared" si="0"/>
        <v>0</v>
      </c>
      <c r="P7" s="32">
        <f t="shared" si="1"/>
        <v>0</v>
      </c>
      <c r="Q7" s="31"/>
      <c r="R7" s="30"/>
      <c r="S7" s="30"/>
      <c r="T7" s="30"/>
      <c r="U7" s="30"/>
      <c r="V7" s="30"/>
      <c r="W7" s="30"/>
      <c r="X7" s="30"/>
      <c r="Y7" s="30"/>
      <c r="Z7" s="30"/>
      <c r="AA7" s="30"/>
      <c r="AB7" s="30"/>
      <c r="AC7" s="30"/>
      <c r="AD7" s="30"/>
      <c r="AE7" s="30"/>
      <c r="AF7" s="25" t="str">
        <f t="shared" si="2"/>
        <v xml:space="preserve"> </v>
      </c>
      <c r="AG7" s="32">
        <f t="shared" si="3"/>
        <v>0</v>
      </c>
      <c r="AH7" s="32">
        <f t="shared" si="4"/>
        <v>0</v>
      </c>
      <c r="AI7" s="31"/>
      <c r="AJ7" s="30"/>
      <c r="AK7" s="30"/>
      <c r="AL7" s="30"/>
      <c r="AM7" s="30"/>
      <c r="AN7" s="30"/>
      <c r="AO7" s="30"/>
      <c r="AP7" s="30"/>
      <c r="AQ7" s="30"/>
      <c r="AR7" s="30"/>
      <c r="AS7" s="30"/>
      <c r="AT7" s="30"/>
      <c r="AU7" s="30"/>
      <c r="AV7" s="30"/>
      <c r="AW7" s="30"/>
      <c r="AX7" s="25" t="str">
        <f t="shared" si="5"/>
        <v xml:space="preserve"> </v>
      </c>
      <c r="AY7" s="32">
        <f t="shared" si="6"/>
        <v>0</v>
      </c>
    </row>
    <row r="8" spans="1:51" ht="33" customHeight="1">
      <c r="A8" s="28"/>
      <c r="B8" s="29"/>
      <c r="C8" s="30"/>
      <c r="D8" s="30"/>
      <c r="E8" s="30"/>
      <c r="F8" s="30"/>
      <c r="G8" s="30"/>
      <c r="H8" s="30"/>
      <c r="I8" s="30"/>
      <c r="J8" s="30"/>
      <c r="K8" s="30"/>
      <c r="L8" s="30"/>
      <c r="M8" s="30"/>
      <c r="N8" s="25" t="str">
        <f t="shared" si="7"/>
        <v xml:space="preserve"> </v>
      </c>
      <c r="O8" s="32">
        <f t="shared" si="0"/>
        <v>0</v>
      </c>
      <c r="P8" s="32">
        <f t="shared" si="1"/>
        <v>0</v>
      </c>
      <c r="Q8" s="31"/>
      <c r="R8" s="30"/>
      <c r="S8" s="30"/>
      <c r="T8" s="30"/>
      <c r="U8" s="30"/>
      <c r="V8" s="30"/>
      <c r="W8" s="30"/>
      <c r="X8" s="30"/>
      <c r="Y8" s="30"/>
      <c r="Z8" s="30"/>
      <c r="AA8" s="30"/>
      <c r="AB8" s="30"/>
      <c r="AC8" s="30"/>
      <c r="AD8" s="30"/>
      <c r="AE8" s="30"/>
      <c r="AF8" s="25" t="str">
        <f t="shared" si="2"/>
        <v xml:space="preserve"> </v>
      </c>
      <c r="AG8" s="32">
        <f t="shared" si="3"/>
        <v>0</v>
      </c>
      <c r="AH8" s="32">
        <f t="shared" si="4"/>
        <v>0</v>
      </c>
      <c r="AI8" s="31"/>
      <c r="AJ8" s="30"/>
      <c r="AK8" s="30"/>
      <c r="AL8" s="30"/>
      <c r="AM8" s="30"/>
      <c r="AN8" s="30"/>
      <c r="AO8" s="30"/>
      <c r="AP8" s="30"/>
      <c r="AQ8" s="30"/>
      <c r="AR8" s="30"/>
      <c r="AS8" s="30"/>
      <c r="AT8" s="30"/>
      <c r="AU8" s="30"/>
      <c r="AV8" s="30"/>
      <c r="AW8" s="30"/>
      <c r="AX8" s="25" t="str">
        <f t="shared" si="5"/>
        <v xml:space="preserve"> </v>
      </c>
      <c r="AY8" s="32">
        <f t="shared" si="6"/>
        <v>0</v>
      </c>
    </row>
    <row r="9" spans="1:51" ht="33" customHeight="1">
      <c r="A9" s="28"/>
      <c r="B9" s="29"/>
      <c r="C9" s="30"/>
      <c r="D9" s="30"/>
      <c r="E9" s="30"/>
      <c r="F9" s="30"/>
      <c r="G9" s="30"/>
      <c r="H9" s="30"/>
      <c r="I9" s="30"/>
      <c r="J9" s="30"/>
      <c r="K9" s="30"/>
      <c r="L9" s="30"/>
      <c r="M9" s="30"/>
      <c r="N9" s="25" t="str">
        <f t="shared" si="7"/>
        <v xml:space="preserve"> </v>
      </c>
      <c r="O9" s="32">
        <f t="shared" si="0"/>
        <v>0</v>
      </c>
      <c r="P9" s="32">
        <f t="shared" si="1"/>
        <v>0</v>
      </c>
      <c r="Q9" s="31"/>
      <c r="R9" s="30"/>
      <c r="S9" s="30"/>
      <c r="T9" s="30"/>
      <c r="U9" s="30"/>
      <c r="V9" s="30"/>
      <c r="W9" s="30"/>
      <c r="X9" s="30"/>
      <c r="Y9" s="30"/>
      <c r="Z9" s="30"/>
      <c r="AA9" s="30"/>
      <c r="AB9" s="30"/>
      <c r="AC9" s="30"/>
      <c r="AD9" s="30"/>
      <c r="AE9" s="30"/>
      <c r="AF9" s="25" t="str">
        <f t="shared" si="2"/>
        <v xml:space="preserve"> </v>
      </c>
      <c r="AG9" s="32">
        <f t="shared" si="3"/>
        <v>0</v>
      </c>
      <c r="AH9" s="32">
        <f t="shared" si="4"/>
        <v>0</v>
      </c>
      <c r="AI9" s="31"/>
      <c r="AJ9" s="30"/>
      <c r="AK9" s="30"/>
      <c r="AL9" s="30"/>
      <c r="AM9" s="30"/>
      <c r="AN9" s="30"/>
      <c r="AO9" s="30"/>
      <c r="AP9" s="30"/>
      <c r="AQ9" s="30"/>
      <c r="AR9" s="30"/>
      <c r="AS9" s="30"/>
      <c r="AT9" s="30"/>
      <c r="AU9" s="30"/>
      <c r="AV9" s="30"/>
      <c r="AW9" s="30"/>
      <c r="AX9" s="25" t="str">
        <f t="shared" si="5"/>
        <v xml:space="preserve"> </v>
      </c>
      <c r="AY9" s="32">
        <f t="shared" si="6"/>
        <v>0</v>
      </c>
    </row>
    <row r="10" spans="1:51" ht="33" customHeight="1">
      <c r="A10" s="28"/>
      <c r="B10" s="29"/>
      <c r="C10" s="30"/>
      <c r="D10" s="30"/>
      <c r="E10" s="30"/>
      <c r="F10" s="30"/>
      <c r="G10" s="30"/>
      <c r="H10" s="30"/>
      <c r="I10" s="30"/>
      <c r="J10" s="30"/>
      <c r="K10" s="30"/>
      <c r="L10" s="30"/>
      <c r="M10" s="30"/>
      <c r="N10" s="25" t="str">
        <f t="shared" si="7"/>
        <v xml:space="preserve"> </v>
      </c>
      <c r="O10" s="32">
        <f t="shared" si="0"/>
        <v>0</v>
      </c>
      <c r="P10" s="32">
        <f t="shared" si="1"/>
        <v>0</v>
      </c>
      <c r="Q10" s="31"/>
      <c r="R10" s="30"/>
      <c r="S10" s="30"/>
      <c r="T10" s="30"/>
      <c r="U10" s="30"/>
      <c r="V10" s="30"/>
      <c r="W10" s="30"/>
      <c r="X10" s="30"/>
      <c r="Y10" s="30"/>
      <c r="Z10" s="30"/>
      <c r="AA10" s="30"/>
      <c r="AB10" s="30"/>
      <c r="AC10" s="30"/>
      <c r="AD10" s="30"/>
      <c r="AE10" s="30"/>
      <c r="AF10" s="25" t="str">
        <f t="shared" si="2"/>
        <v xml:space="preserve"> </v>
      </c>
      <c r="AG10" s="32">
        <f t="shared" si="3"/>
        <v>0</v>
      </c>
      <c r="AH10" s="32">
        <f t="shared" si="4"/>
        <v>0</v>
      </c>
      <c r="AI10" s="31"/>
      <c r="AJ10" s="30"/>
      <c r="AK10" s="30"/>
      <c r="AL10" s="30"/>
      <c r="AM10" s="30"/>
      <c r="AN10" s="30"/>
      <c r="AO10" s="30"/>
      <c r="AP10" s="30"/>
      <c r="AQ10" s="30"/>
      <c r="AR10" s="30"/>
      <c r="AS10" s="30"/>
      <c r="AT10" s="30"/>
      <c r="AU10" s="30"/>
      <c r="AV10" s="30"/>
      <c r="AW10" s="30"/>
      <c r="AX10" s="25" t="str">
        <f t="shared" si="5"/>
        <v xml:space="preserve"> </v>
      </c>
      <c r="AY10" s="32">
        <f t="shared" si="6"/>
        <v>0</v>
      </c>
    </row>
    <row r="11" spans="1:51" ht="33" customHeight="1">
      <c r="A11" s="28"/>
      <c r="B11" s="29"/>
      <c r="C11" s="30"/>
      <c r="D11" s="30"/>
      <c r="E11" s="30"/>
      <c r="F11" s="30"/>
      <c r="G11" s="30"/>
      <c r="H11" s="30"/>
      <c r="I11" s="30"/>
      <c r="J11" s="30"/>
      <c r="K11" s="30"/>
      <c r="L11" s="30"/>
      <c r="M11" s="30"/>
      <c r="N11" s="25" t="str">
        <f t="shared" si="7"/>
        <v xml:space="preserve"> </v>
      </c>
      <c r="O11" s="32">
        <f t="shared" si="0"/>
        <v>0</v>
      </c>
      <c r="P11" s="32">
        <f t="shared" si="1"/>
        <v>0</v>
      </c>
      <c r="Q11" s="31"/>
      <c r="R11" s="30"/>
      <c r="S11" s="30"/>
      <c r="T11" s="30"/>
      <c r="U11" s="30"/>
      <c r="V11" s="30"/>
      <c r="W11" s="30"/>
      <c r="X11" s="30"/>
      <c r="Y11" s="30"/>
      <c r="Z11" s="30"/>
      <c r="AA11" s="30"/>
      <c r="AB11" s="30"/>
      <c r="AC11" s="30"/>
      <c r="AD11" s="30"/>
      <c r="AE11" s="30"/>
      <c r="AF11" s="25" t="str">
        <f t="shared" si="2"/>
        <v xml:space="preserve"> </v>
      </c>
      <c r="AG11" s="32">
        <f t="shared" si="3"/>
        <v>0</v>
      </c>
      <c r="AH11" s="32">
        <f t="shared" si="4"/>
        <v>0</v>
      </c>
      <c r="AI11" s="31"/>
      <c r="AJ11" s="30"/>
      <c r="AK11" s="30"/>
      <c r="AL11" s="30"/>
      <c r="AM11" s="30"/>
      <c r="AN11" s="30"/>
      <c r="AO11" s="30"/>
      <c r="AP11" s="30"/>
      <c r="AQ11" s="30"/>
      <c r="AR11" s="30"/>
      <c r="AS11" s="30"/>
      <c r="AT11" s="30"/>
      <c r="AU11" s="30"/>
      <c r="AV11" s="30"/>
      <c r="AW11" s="30"/>
      <c r="AX11" s="25" t="str">
        <f t="shared" si="5"/>
        <v xml:space="preserve"> </v>
      </c>
      <c r="AY11" s="32">
        <f t="shared" si="6"/>
        <v>0</v>
      </c>
    </row>
    <row r="12" spans="1:51" ht="33" customHeight="1">
      <c r="A12" s="28"/>
      <c r="B12" s="29"/>
      <c r="C12" s="30"/>
      <c r="D12" s="30"/>
      <c r="E12" s="30"/>
      <c r="F12" s="30"/>
      <c r="G12" s="30"/>
      <c r="H12" s="30"/>
      <c r="I12" s="30"/>
      <c r="J12" s="30"/>
      <c r="K12" s="30"/>
      <c r="L12" s="30"/>
      <c r="M12" s="30"/>
      <c r="N12" s="25" t="str">
        <f t="shared" si="7"/>
        <v xml:space="preserve"> </v>
      </c>
      <c r="O12" s="32">
        <f t="shared" si="0"/>
        <v>0</v>
      </c>
      <c r="P12" s="32">
        <f t="shared" si="1"/>
        <v>0</v>
      </c>
      <c r="Q12" s="31"/>
      <c r="R12" s="30"/>
      <c r="S12" s="30"/>
      <c r="T12" s="30"/>
      <c r="U12" s="30"/>
      <c r="V12" s="30"/>
      <c r="W12" s="30"/>
      <c r="X12" s="30"/>
      <c r="Y12" s="30"/>
      <c r="Z12" s="30"/>
      <c r="AA12" s="30"/>
      <c r="AB12" s="30"/>
      <c r="AC12" s="30"/>
      <c r="AD12" s="30"/>
      <c r="AE12" s="30"/>
      <c r="AF12" s="25" t="str">
        <f t="shared" si="2"/>
        <v xml:space="preserve"> </v>
      </c>
      <c r="AG12" s="32">
        <f t="shared" si="3"/>
        <v>0</v>
      </c>
      <c r="AH12" s="32">
        <f t="shared" si="4"/>
        <v>0</v>
      </c>
      <c r="AI12" s="31"/>
      <c r="AJ12" s="30"/>
      <c r="AK12" s="30"/>
      <c r="AL12" s="30"/>
      <c r="AM12" s="30"/>
      <c r="AN12" s="30"/>
      <c r="AO12" s="30"/>
      <c r="AP12" s="30"/>
      <c r="AQ12" s="30"/>
      <c r="AR12" s="30"/>
      <c r="AS12" s="30"/>
      <c r="AT12" s="30"/>
      <c r="AU12" s="30"/>
      <c r="AV12" s="30"/>
      <c r="AW12" s="30"/>
      <c r="AX12" s="25" t="str">
        <f t="shared" si="5"/>
        <v xml:space="preserve"> </v>
      </c>
      <c r="AY12" s="32">
        <f t="shared" si="6"/>
        <v>0</v>
      </c>
    </row>
    <row r="13" spans="1:51" ht="33" customHeight="1">
      <c r="A13" s="251"/>
      <c r="B13" s="252"/>
      <c r="C13" s="250"/>
      <c r="D13" s="250"/>
      <c r="E13" s="250"/>
      <c r="F13" s="250"/>
      <c r="G13" s="250"/>
      <c r="H13" s="250"/>
      <c r="I13" s="250"/>
      <c r="J13" s="250"/>
      <c r="K13" s="250"/>
      <c r="L13" s="250"/>
      <c r="M13" s="250"/>
      <c r="N13" s="321" t="str">
        <f t="shared" si="7"/>
        <v xml:space="preserve"> </v>
      </c>
      <c r="O13" s="32">
        <f t="shared" si="0"/>
        <v>0</v>
      </c>
      <c r="P13" s="32">
        <f t="shared" si="1"/>
        <v>0</v>
      </c>
      <c r="Q13" s="31"/>
      <c r="R13" s="30"/>
      <c r="S13" s="30"/>
      <c r="T13" s="30"/>
      <c r="U13" s="30"/>
      <c r="V13" s="30"/>
      <c r="W13" s="30"/>
      <c r="X13" s="30"/>
      <c r="Y13" s="30"/>
      <c r="Z13" s="30"/>
      <c r="AA13" s="30"/>
      <c r="AB13" s="30"/>
      <c r="AC13" s="30"/>
      <c r="AD13" s="30"/>
      <c r="AE13" s="30"/>
      <c r="AF13" s="25" t="str">
        <f t="shared" si="2"/>
        <v xml:space="preserve"> </v>
      </c>
      <c r="AG13" s="32">
        <f t="shared" si="3"/>
        <v>0</v>
      </c>
      <c r="AH13" s="32">
        <f t="shared" si="4"/>
        <v>0</v>
      </c>
      <c r="AI13" s="31"/>
      <c r="AJ13" s="30"/>
      <c r="AK13" s="30"/>
      <c r="AL13" s="30"/>
      <c r="AM13" s="30"/>
      <c r="AN13" s="30"/>
      <c r="AO13" s="30"/>
      <c r="AP13" s="30"/>
      <c r="AQ13" s="30"/>
      <c r="AR13" s="30"/>
      <c r="AS13" s="30"/>
      <c r="AT13" s="30"/>
      <c r="AU13" s="30"/>
      <c r="AV13" s="30"/>
      <c r="AW13" s="30"/>
      <c r="AX13" s="25" t="str">
        <f t="shared" si="5"/>
        <v xml:space="preserve"> </v>
      </c>
      <c r="AY13" s="32">
        <f t="shared" si="6"/>
        <v>0</v>
      </c>
    </row>
    <row r="14" spans="1:51" ht="33" customHeight="1">
      <c r="A14" s="28"/>
      <c r="B14" s="29"/>
      <c r="C14" s="30"/>
      <c r="D14" s="30"/>
      <c r="E14" s="30"/>
      <c r="F14" s="30"/>
      <c r="G14" s="30"/>
      <c r="H14" s="30"/>
      <c r="I14" s="30"/>
      <c r="J14" s="30"/>
      <c r="K14" s="30"/>
      <c r="L14" s="30"/>
      <c r="M14" s="30"/>
      <c r="N14" s="25" t="str">
        <f t="shared" si="7"/>
        <v xml:space="preserve"> </v>
      </c>
      <c r="O14" s="32">
        <f t="shared" si="0"/>
        <v>0</v>
      </c>
      <c r="P14" s="32">
        <f t="shared" si="1"/>
        <v>0</v>
      </c>
      <c r="Q14" s="31"/>
      <c r="R14" s="30"/>
      <c r="S14" s="30"/>
      <c r="T14" s="30"/>
      <c r="U14" s="30"/>
      <c r="V14" s="30"/>
      <c r="W14" s="30"/>
      <c r="X14" s="30"/>
      <c r="Y14" s="30"/>
      <c r="Z14" s="30"/>
      <c r="AA14" s="30"/>
      <c r="AB14" s="30"/>
      <c r="AC14" s="30"/>
      <c r="AD14" s="30"/>
      <c r="AE14" s="30"/>
      <c r="AF14" s="25" t="str">
        <f t="shared" si="2"/>
        <v xml:space="preserve"> </v>
      </c>
      <c r="AG14" s="32">
        <f t="shared" si="3"/>
        <v>0</v>
      </c>
      <c r="AH14" s="32">
        <f t="shared" si="4"/>
        <v>0</v>
      </c>
      <c r="AI14" s="31"/>
      <c r="AJ14" s="30"/>
      <c r="AK14" s="30"/>
      <c r="AL14" s="30"/>
      <c r="AM14" s="30"/>
      <c r="AN14" s="30"/>
      <c r="AO14" s="30"/>
      <c r="AP14" s="30"/>
      <c r="AQ14" s="30"/>
      <c r="AR14" s="30"/>
      <c r="AS14" s="30"/>
      <c r="AT14" s="30"/>
      <c r="AU14" s="30"/>
      <c r="AV14" s="30"/>
      <c r="AW14" s="30"/>
      <c r="AX14" s="25" t="str">
        <f t="shared" si="5"/>
        <v xml:space="preserve"> </v>
      </c>
      <c r="AY14" s="32">
        <f t="shared" si="6"/>
        <v>0</v>
      </c>
    </row>
    <row r="15" spans="1:51" ht="33" customHeight="1">
      <c r="A15" s="28"/>
      <c r="B15" s="29"/>
      <c r="C15" s="30"/>
      <c r="D15" s="30"/>
      <c r="E15" s="30"/>
      <c r="F15" s="30"/>
      <c r="G15" s="30"/>
      <c r="H15" s="30"/>
      <c r="I15" s="30"/>
      <c r="J15" s="30"/>
      <c r="K15" s="30"/>
      <c r="L15" s="30"/>
      <c r="M15" s="30"/>
      <c r="N15" s="25" t="str">
        <f t="shared" si="7"/>
        <v xml:space="preserve"> </v>
      </c>
      <c r="O15" s="32">
        <f t="shared" si="0"/>
        <v>0</v>
      </c>
      <c r="P15" s="32">
        <f t="shared" si="1"/>
        <v>0</v>
      </c>
      <c r="Q15" s="31"/>
      <c r="R15" s="30"/>
      <c r="S15" s="30"/>
      <c r="T15" s="30"/>
      <c r="U15" s="30"/>
      <c r="V15" s="30"/>
      <c r="W15" s="30"/>
      <c r="X15" s="30"/>
      <c r="Y15" s="30"/>
      <c r="Z15" s="30"/>
      <c r="AA15" s="30"/>
      <c r="AB15" s="30"/>
      <c r="AC15" s="30"/>
      <c r="AD15" s="30"/>
      <c r="AE15" s="30"/>
      <c r="AF15" s="25" t="str">
        <f t="shared" si="2"/>
        <v xml:space="preserve"> </v>
      </c>
      <c r="AG15" s="32">
        <f t="shared" si="3"/>
        <v>0</v>
      </c>
      <c r="AH15" s="32">
        <f t="shared" si="4"/>
        <v>0</v>
      </c>
      <c r="AI15" s="31"/>
      <c r="AJ15" s="30"/>
      <c r="AK15" s="30"/>
      <c r="AL15" s="30"/>
      <c r="AM15" s="30"/>
      <c r="AN15" s="30"/>
      <c r="AO15" s="30"/>
      <c r="AP15" s="30"/>
      <c r="AQ15" s="30"/>
      <c r="AR15" s="30"/>
      <c r="AS15" s="30"/>
      <c r="AT15" s="30"/>
      <c r="AU15" s="30"/>
      <c r="AV15" s="30"/>
      <c r="AW15" s="30"/>
      <c r="AX15" s="25" t="str">
        <f t="shared" si="5"/>
        <v xml:space="preserve"> </v>
      </c>
      <c r="AY15" s="32">
        <f t="shared" si="6"/>
        <v>0</v>
      </c>
    </row>
    <row r="16" spans="1:51" ht="33" customHeight="1">
      <c r="A16" s="28"/>
      <c r="B16" s="29"/>
      <c r="C16" s="30"/>
      <c r="D16" s="30"/>
      <c r="E16" s="30"/>
      <c r="F16" s="30"/>
      <c r="G16" s="30"/>
      <c r="H16" s="30"/>
      <c r="I16" s="30"/>
      <c r="J16" s="30"/>
      <c r="K16" s="30"/>
      <c r="L16" s="30"/>
      <c r="M16" s="30"/>
      <c r="N16" s="25" t="str">
        <f t="shared" si="7"/>
        <v xml:space="preserve"> </v>
      </c>
      <c r="O16" s="32">
        <f t="shared" si="0"/>
        <v>0</v>
      </c>
      <c r="P16" s="32">
        <f t="shared" si="1"/>
        <v>0</v>
      </c>
      <c r="Q16" s="31"/>
      <c r="R16" s="30"/>
      <c r="S16" s="30"/>
      <c r="T16" s="30"/>
      <c r="U16" s="30"/>
      <c r="V16" s="30"/>
      <c r="W16" s="30"/>
      <c r="X16" s="30"/>
      <c r="Y16" s="30"/>
      <c r="Z16" s="30"/>
      <c r="AA16" s="30"/>
      <c r="AB16" s="30"/>
      <c r="AC16" s="30"/>
      <c r="AD16" s="30"/>
      <c r="AE16" s="30"/>
      <c r="AF16" s="25" t="str">
        <f t="shared" si="2"/>
        <v xml:space="preserve"> </v>
      </c>
      <c r="AG16" s="32">
        <f t="shared" si="3"/>
        <v>0</v>
      </c>
      <c r="AH16" s="32">
        <f t="shared" si="4"/>
        <v>0</v>
      </c>
      <c r="AI16" s="31"/>
      <c r="AJ16" s="30"/>
      <c r="AK16" s="30"/>
      <c r="AL16" s="30"/>
      <c r="AM16" s="30"/>
      <c r="AN16" s="30"/>
      <c r="AO16" s="30"/>
      <c r="AP16" s="30"/>
      <c r="AQ16" s="30"/>
      <c r="AR16" s="30"/>
      <c r="AS16" s="30"/>
      <c r="AT16" s="30"/>
      <c r="AU16" s="30"/>
      <c r="AV16" s="30"/>
      <c r="AW16" s="30"/>
      <c r="AX16" s="25" t="str">
        <f t="shared" si="5"/>
        <v xml:space="preserve"> </v>
      </c>
      <c r="AY16" s="32">
        <f t="shared" si="6"/>
        <v>0</v>
      </c>
    </row>
    <row r="17" spans="1:51" ht="33" customHeight="1">
      <c r="A17" s="28"/>
      <c r="B17" s="29"/>
      <c r="C17" s="30"/>
      <c r="D17" s="30"/>
      <c r="E17" s="30"/>
      <c r="F17" s="30"/>
      <c r="G17" s="30"/>
      <c r="H17" s="30"/>
      <c r="I17" s="30"/>
      <c r="J17" s="30"/>
      <c r="K17" s="30"/>
      <c r="L17" s="30"/>
      <c r="M17" s="30"/>
      <c r="N17" s="25" t="str">
        <f t="shared" si="7"/>
        <v xml:space="preserve"> </v>
      </c>
      <c r="O17" s="32">
        <f t="shared" si="0"/>
        <v>0</v>
      </c>
      <c r="P17" s="32">
        <f t="shared" si="1"/>
        <v>0</v>
      </c>
      <c r="Q17" s="31"/>
      <c r="R17" s="30"/>
      <c r="S17" s="30"/>
      <c r="T17" s="30"/>
      <c r="U17" s="30"/>
      <c r="V17" s="30"/>
      <c r="W17" s="30"/>
      <c r="X17" s="30"/>
      <c r="Y17" s="30"/>
      <c r="Z17" s="30"/>
      <c r="AA17" s="30"/>
      <c r="AB17" s="30"/>
      <c r="AC17" s="30"/>
      <c r="AD17" s="30"/>
      <c r="AE17" s="30"/>
      <c r="AF17" s="25" t="str">
        <f t="shared" si="2"/>
        <v xml:space="preserve"> </v>
      </c>
      <c r="AG17" s="32">
        <f t="shared" si="3"/>
        <v>0</v>
      </c>
      <c r="AH17" s="32">
        <f t="shared" si="4"/>
        <v>0</v>
      </c>
      <c r="AI17" s="31"/>
      <c r="AJ17" s="30"/>
      <c r="AK17" s="30"/>
      <c r="AL17" s="30"/>
      <c r="AM17" s="30"/>
      <c r="AN17" s="30"/>
      <c r="AO17" s="30"/>
      <c r="AP17" s="30"/>
      <c r="AQ17" s="30"/>
      <c r="AR17" s="30"/>
      <c r="AS17" s="30"/>
      <c r="AT17" s="30"/>
      <c r="AU17" s="30"/>
      <c r="AV17" s="30"/>
      <c r="AW17" s="30"/>
      <c r="AX17" s="25" t="str">
        <f t="shared" si="5"/>
        <v xml:space="preserve"> </v>
      </c>
      <c r="AY17" s="32">
        <f t="shared" si="6"/>
        <v>0</v>
      </c>
    </row>
    <row r="18" spans="1:51" ht="33" customHeight="1">
      <c r="A18" s="28"/>
      <c r="B18" s="29"/>
      <c r="C18" s="30"/>
      <c r="D18" s="30"/>
      <c r="E18" s="30"/>
      <c r="F18" s="30"/>
      <c r="G18" s="30"/>
      <c r="H18" s="30"/>
      <c r="I18" s="30"/>
      <c r="J18" s="30"/>
      <c r="K18" s="30"/>
      <c r="L18" s="30"/>
      <c r="M18" s="30"/>
      <c r="N18" s="25" t="str">
        <f t="shared" si="7"/>
        <v xml:space="preserve"> </v>
      </c>
      <c r="O18" s="32">
        <f t="shared" si="0"/>
        <v>0</v>
      </c>
      <c r="P18" s="32">
        <f t="shared" si="1"/>
        <v>0</v>
      </c>
      <c r="Q18" s="31"/>
      <c r="R18" s="30"/>
      <c r="S18" s="30"/>
      <c r="T18" s="30"/>
      <c r="U18" s="30"/>
      <c r="V18" s="30"/>
      <c r="W18" s="30"/>
      <c r="X18" s="30"/>
      <c r="Y18" s="30"/>
      <c r="Z18" s="30"/>
      <c r="AA18" s="30"/>
      <c r="AB18" s="30"/>
      <c r="AC18" s="30"/>
      <c r="AD18" s="30"/>
      <c r="AE18" s="30"/>
      <c r="AF18" s="25" t="str">
        <f t="shared" si="2"/>
        <v xml:space="preserve"> </v>
      </c>
      <c r="AG18" s="32">
        <f t="shared" si="3"/>
        <v>0</v>
      </c>
      <c r="AH18" s="32">
        <f t="shared" si="4"/>
        <v>0</v>
      </c>
      <c r="AI18" s="31"/>
      <c r="AJ18" s="30"/>
      <c r="AK18" s="30"/>
      <c r="AL18" s="30"/>
      <c r="AM18" s="30"/>
      <c r="AN18" s="30"/>
      <c r="AO18" s="30"/>
      <c r="AP18" s="30"/>
      <c r="AQ18" s="30"/>
      <c r="AR18" s="30"/>
      <c r="AS18" s="30"/>
      <c r="AT18" s="30"/>
      <c r="AU18" s="30"/>
      <c r="AV18" s="30"/>
      <c r="AW18" s="30"/>
      <c r="AX18" s="25" t="str">
        <f t="shared" si="5"/>
        <v xml:space="preserve"> </v>
      </c>
      <c r="AY18" s="32">
        <f t="shared" si="6"/>
        <v>0</v>
      </c>
    </row>
    <row r="19" spans="1:51" ht="33" customHeight="1">
      <c r="A19" s="28"/>
      <c r="B19" s="29"/>
      <c r="C19" s="30"/>
      <c r="D19" s="30"/>
      <c r="E19" s="30"/>
      <c r="F19" s="30"/>
      <c r="G19" s="30"/>
      <c r="H19" s="30"/>
      <c r="I19" s="30"/>
      <c r="J19" s="30"/>
      <c r="K19" s="30"/>
      <c r="L19" s="30"/>
      <c r="M19" s="30"/>
      <c r="N19" s="25" t="str">
        <f t="shared" si="7"/>
        <v xml:space="preserve"> </v>
      </c>
      <c r="O19" s="32">
        <f t="shared" si="0"/>
        <v>0</v>
      </c>
      <c r="P19" s="32">
        <f t="shared" si="1"/>
        <v>0</v>
      </c>
      <c r="Q19" s="31"/>
      <c r="R19" s="30"/>
      <c r="S19" s="30"/>
      <c r="T19" s="30"/>
      <c r="U19" s="30"/>
      <c r="V19" s="30"/>
      <c r="W19" s="30"/>
      <c r="X19" s="30"/>
      <c r="Y19" s="30"/>
      <c r="Z19" s="30"/>
      <c r="AA19" s="30"/>
      <c r="AB19" s="30"/>
      <c r="AC19" s="30"/>
      <c r="AD19" s="30"/>
      <c r="AE19" s="30"/>
      <c r="AF19" s="25" t="str">
        <f t="shared" si="2"/>
        <v xml:space="preserve"> </v>
      </c>
      <c r="AG19" s="32">
        <f t="shared" si="3"/>
        <v>0</v>
      </c>
      <c r="AH19" s="32">
        <f t="shared" si="4"/>
        <v>0</v>
      </c>
      <c r="AI19" s="31"/>
      <c r="AJ19" s="30"/>
      <c r="AK19" s="30"/>
      <c r="AL19" s="30"/>
      <c r="AM19" s="30"/>
      <c r="AN19" s="30"/>
      <c r="AO19" s="30"/>
      <c r="AP19" s="30"/>
      <c r="AQ19" s="30"/>
      <c r="AR19" s="30"/>
      <c r="AS19" s="30"/>
      <c r="AT19" s="30"/>
      <c r="AU19" s="30"/>
      <c r="AV19" s="30"/>
      <c r="AW19" s="30"/>
      <c r="AX19" s="25" t="str">
        <f t="shared" si="5"/>
        <v xml:space="preserve"> </v>
      </c>
      <c r="AY19" s="32">
        <f t="shared" si="6"/>
        <v>0</v>
      </c>
    </row>
    <row r="20" spans="1:51" ht="33" customHeight="1">
      <c r="A20" s="28"/>
      <c r="B20" s="29"/>
      <c r="C20" s="30"/>
      <c r="D20" s="30"/>
      <c r="E20" s="30"/>
      <c r="F20" s="30"/>
      <c r="G20" s="30"/>
      <c r="H20" s="30"/>
      <c r="I20" s="30"/>
      <c r="J20" s="30"/>
      <c r="K20" s="30"/>
      <c r="L20" s="30"/>
      <c r="M20" s="30"/>
      <c r="N20" s="25" t="str">
        <f t="shared" si="7"/>
        <v xml:space="preserve"> </v>
      </c>
      <c r="O20" s="32">
        <f t="shared" si="0"/>
        <v>0</v>
      </c>
      <c r="P20" s="32">
        <f t="shared" si="1"/>
        <v>0</v>
      </c>
      <c r="Q20" s="31"/>
      <c r="R20" s="30"/>
      <c r="S20" s="30"/>
      <c r="T20" s="30"/>
      <c r="U20" s="30"/>
      <c r="V20" s="30"/>
      <c r="W20" s="30"/>
      <c r="X20" s="30"/>
      <c r="Y20" s="30"/>
      <c r="Z20" s="30"/>
      <c r="AA20" s="30"/>
      <c r="AB20" s="30"/>
      <c r="AC20" s="30"/>
      <c r="AD20" s="30"/>
      <c r="AE20" s="30"/>
      <c r="AF20" s="25" t="str">
        <f t="shared" si="2"/>
        <v xml:space="preserve"> </v>
      </c>
      <c r="AG20" s="32">
        <f t="shared" si="3"/>
        <v>0</v>
      </c>
      <c r="AH20" s="32">
        <f t="shared" si="4"/>
        <v>0</v>
      </c>
      <c r="AI20" s="31"/>
      <c r="AJ20" s="30"/>
      <c r="AK20" s="30"/>
      <c r="AL20" s="30"/>
      <c r="AM20" s="30"/>
      <c r="AN20" s="30"/>
      <c r="AO20" s="30"/>
      <c r="AP20" s="30"/>
      <c r="AQ20" s="30"/>
      <c r="AR20" s="30"/>
      <c r="AS20" s="30"/>
      <c r="AT20" s="30"/>
      <c r="AU20" s="30"/>
      <c r="AV20" s="30"/>
      <c r="AW20" s="30"/>
      <c r="AX20" s="25" t="str">
        <f t="shared" si="5"/>
        <v xml:space="preserve"> </v>
      </c>
      <c r="AY20" s="32">
        <f t="shared" si="6"/>
        <v>0</v>
      </c>
    </row>
    <row r="21" spans="1:51" ht="33" customHeight="1">
      <c r="A21" s="28"/>
      <c r="B21" s="29"/>
      <c r="C21" s="30"/>
      <c r="D21" s="30"/>
      <c r="E21" s="30"/>
      <c r="F21" s="30"/>
      <c r="G21" s="30"/>
      <c r="H21" s="30"/>
      <c r="I21" s="30"/>
      <c r="J21" s="30"/>
      <c r="K21" s="30"/>
      <c r="L21" s="30"/>
      <c r="M21" s="30"/>
      <c r="N21" s="25" t="str">
        <f t="shared" si="7"/>
        <v xml:space="preserve"> </v>
      </c>
      <c r="O21" s="32">
        <f t="shared" si="0"/>
        <v>0</v>
      </c>
      <c r="P21" s="32">
        <f t="shared" si="1"/>
        <v>0</v>
      </c>
      <c r="Q21" s="31"/>
      <c r="R21" s="30"/>
      <c r="S21" s="30"/>
      <c r="T21" s="30"/>
      <c r="U21" s="30"/>
      <c r="V21" s="30"/>
      <c r="W21" s="30"/>
      <c r="X21" s="30"/>
      <c r="Y21" s="30"/>
      <c r="Z21" s="30"/>
      <c r="AA21" s="30"/>
      <c r="AB21" s="30"/>
      <c r="AC21" s="30"/>
      <c r="AD21" s="30"/>
      <c r="AE21" s="30"/>
      <c r="AF21" s="25" t="str">
        <f t="shared" si="2"/>
        <v xml:space="preserve"> </v>
      </c>
      <c r="AG21" s="32">
        <f t="shared" si="3"/>
        <v>0</v>
      </c>
      <c r="AH21" s="32">
        <f t="shared" si="4"/>
        <v>0</v>
      </c>
      <c r="AI21" s="540" t="s">
        <v>78</v>
      </c>
      <c r="AJ21" s="561"/>
      <c r="AK21" s="34">
        <f>COUNTIF(AK5:AK20,"A")</f>
        <v>0</v>
      </c>
      <c r="AL21" s="34">
        <f t="shared" ref="AL21:AV23" si="8">COUNTIF(AL5:AL20,"A")</f>
        <v>0</v>
      </c>
      <c r="AM21" s="34">
        <f t="shared" si="8"/>
        <v>0</v>
      </c>
      <c r="AN21" s="34">
        <f t="shared" si="8"/>
        <v>0</v>
      </c>
      <c r="AO21" s="34">
        <f t="shared" si="8"/>
        <v>0</v>
      </c>
      <c r="AP21" s="34">
        <f t="shared" si="8"/>
        <v>0</v>
      </c>
      <c r="AQ21" s="34">
        <f t="shared" si="8"/>
        <v>0</v>
      </c>
      <c r="AR21" s="34">
        <f t="shared" si="8"/>
        <v>0</v>
      </c>
      <c r="AS21" s="34">
        <f t="shared" si="8"/>
        <v>0</v>
      </c>
      <c r="AT21" s="34">
        <f t="shared" si="8"/>
        <v>0</v>
      </c>
      <c r="AU21" s="34">
        <f t="shared" si="8"/>
        <v>0</v>
      </c>
      <c r="AV21" s="34">
        <f t="shared" si="8"/>
        <v>0</v>
      </c>
      <c r="AW21" s="34" cm="1">
        <f t="array" ref="AW21">_xlfn.IFNA(_xlfn.IFS(COUNTIF(AW5:AW20,"1")&gt;1, "1 *", COUNTIF(AW5:AW20,"2")&gt;1, "2 *",COUNTIF(AW5:AW20,"3")&gt;1, "3 *",COUNTIF(AW5:AW20,"4")&gt;1, "4 *"),0)</f>
        <v>0</v>
      </c>
      <c r="AX21" s="34"/>
      <c r="AY21" s="32"/>
    </row>
    <row r="22" spans="1:51" ht="33" customHeight="1">
      <c r="A22" s="28"/>
      <c r="B22" s="29"/>
      <c r="C22" s="30"/>
      <c r="D22" s="30"/>
      <c r="E22" s="30"/>
      <c r="F22" s="30"/>
      <c r="G22" s="30"/>
      <c r="H22" s="30"/>
      <c r="I22" s="30"/>
      <c r="J22" s="30"/>
      <c r="K22" s="30"/>
      <c r="L22" s="30"/>
      <c r="M22" s="30"/>
      <c r="N22" s="25" t="str">
        <f t="shared" si="7"/>
        <v xml:space="preserve"> </v>
      </c>
      <c r="O22" s="32">
        <f t="shared" si="0"/>
        <v>0</v>
      </c>
      <c r="P22" s="32">
        <f t="shared" si="1"/>
        <v>0</v>
      </c>
      <c r="Q22" s="31"/>
      <c r="R22" s="30"/>
      <c r="S22" s="30"/>
      <c r="T22" s="30"/>
      <c r="U22" s="30"/>
      <c r="V22" s="30"/>
      <c r="W22" s="30"/>
      <c r="X22" s="30"/>
      <c r="Y22" s="30"/>
      <c r="Z22" s="30"/>
      <c r="AA22" s="30"/>
      <c r="AB22" s="30"/>
      <c r="AC22" s="30"/>
      <c r="AD22" s="30"/>
      <c r="AE22" s="30"/>
      <c r="AF22" s="25" t="str">
        <f t="shared" si="2"/>
        <v xml:space="preserve"> </v>
      </c>
      <c r="AG22" s="32">
        <f t="shared" si="3"/>
        <v>0</v>
      </c>
      <c r="AH22" s="32">
        <f t="shared" si="4"/>
        <v>0</v>
      </c>
      <c r="AI22" s="540" t="s">
        <v>79</v>
      </c>
      <c r="AJ22" s="561"/>
      <c r="AK22" s="34">
        <f>COUNTIF(AK5:AK20,"B")</f>
        <v>0</v>
      </c>
      <c r="AL22" s="34">
        <f t="shared" ref="AL22:AU22" si="9">COUNTIF(AL5:AL20,"B")</f>
        <v>0</v>
      </c>
      <c r="AM22" s="34">
        <f t="shared" si="9"/>
        <v>0</v>
      </c>
      <c r="AN22" s="34">
        <f t="shared" si="9"/>
        <v>0</v>
      </c>
      <c r="AO22" s="34">
        <f t="shared" si="9"/>
        <v>0</v>
      </c>
      <c r="AP22" s="34">
        <f t="shared" si="9"/>
        <v>0</v>
      </c>
      <c r="AQ22" s="34">
        <f t="shared" si="9"/>
        <v>0</v>
      </c>
      <c r="AR22" s="34">
        <f t="shared" si="9"/>
        <v>0</v>
      </c>
      <c r="AS22" s="34">
        <f t="shared" si="9"/>
        <v>0</v>
      </c>
      <c r="AT22" s="34">
        <f t="shared" si="9"/>
        <v>0</v>
      </c>
      <c r="AU22" s="34">
        <f t="shared" si="9"/>
        <v>0</v>
      </c>
      <c r="AV22" s="34">
        <f t="shared" si="8"/>
        <v>0</v>
      </c>
      <c r="AW22" s="34"/>
      <c r="AX22" s="34"/>
      <c r="AY22" s="32"/>
    </row>
    <row r="23" spans="1:51" ht="33" customHeight="1">
      <c r="A23" s="28"/>
      <c r="B23" s="29"/>
      <c r="C23" s="30"/>
      <c r="D23" s="30"/>
      <c r="E23" s="30"/>
      <c r="F23" s="30"/>
      <c r="G23" s="30"/>
      <c r="H23" s="30"/>
      <c r="I23" s="30"/>
      <c r="J23" s="30"/>
      <c r="K23" s="30"/>
      <c r="L23" s="30"/>
      <c r="M23" s="30"/>
      <c r="N23" s="25" t="str">
        <f t="shared" si="7"/>
        <v xml:space="preserve"> </v>
      </c>
      <c r="O23" s="32">
        <f t="shared" si="0"/>
        <v>0</v>
      </c>
      <c r="P23" s="32">
        <f t="shared" si="1"/>
        <v>0</v>
      </c>
      <c r="Q23" s="31"/>
      <c r="R23" s="30"/>
      <c r="S23" s="30"/>
      <c r="T23" s="30"/>
      <c r="U23" s="30"/>
      <c r="V23" s="30"/>
      <c r="W23" s="30"/>
      <c r="X23" s="30"/>
      <c r="Y23" s="30"/>
      <c r="Z23" s="30"/>
      <c r="AA23" s="30"/>
      <c r="AB23" s="30"/>
      <c r="AC23" s="30"/>
      <c r="AD23" s="30"/>
      <c r="AE23" s="30"/>
      <c r="AF23" s="25" t="str">
        <f>IF(COUNTIF(S23:AD23,"*s")&gt;0,"X"," ")</f>
        <v xml:space="preserve"> </v>
      </c>
      <c r="AG23" s="32">
        <f t="shared" si="3"/>
        <v>0</v>
      </c>
      <c r="AH23" s="32">
        <f t="shared" si="4"/>
        <v>0</v>
      </c>
      <c r="AI23" s="540" t="s">
        <v>80</v>
      </c>
      <c r="AJ23" s="561"/>
      <c r="AK23" s="34">
        <f>COUNTIF(AK5:AK20,"N/S")</f>
        <v>0</v>
      </c>
      <c r="AL23" s="34">
        <f t="shared" ref="AL23:AU23" si="10">COUNTIF(AL5:AL20,"N/S")</f>
        <v>0</v>
      </c>
      <c r="AM23" s="34">
        <f t="shared" si="10"/>
        <v>0</v>
      </c>
      <c r="AN23" s="34">
        <f t="shared" si="10"/>
        <v>0</v>
      </c>
      <c r="AO23" s="34">
        <f t="shared" si="10"/>
        <v>0</v>
      </c>
      <c r="AP23" s="34">
        <f t="shared" si="10"/>
        <v>0</v>
      </c>
      <c r="AQ23" s="34">
        <f t="shared" si="10"/>
        <v>0</v>
      </c>
      <c r="AR23" s="34">
        <f t="shared" si="10"/>
        <v>0</v>
      </c>
      <c r="AS23" s="34">
        <f t="shared" si="10"/>
        <v>0</v>
      </c>
      <c r="AT23" s="34">
        <f t="shared" si="10"/>
        <v>0</v>
      </c>
      <c r="AU23" s="34">
        <f t="shared" si="10"/>
        <v>0</v>
      </c>
      <c r="AV23" s="34">
        <f t="shared" si="8"/>
        <v>0</v>
      </c>
      <c r="AW23" s="34" cm="1">
        <f t="array" ref="AW23">_xlfn.IFNA(_xlfn.IFS(COUNTIF(AW5:AW20,"N/S1")&gt;1, "N/S1 !",COUNTIF(AW5:AW20,"N/S2")&gt;1, "N/S2 !",COUNTIF(AW5:AW20,"N/S3")&gt;1, "N/S3 !",COUNTIF(AW5:AW20,"N/S4")&gt;1, "N/S4 !"),0)</f>
        <v>0</v>
      </c>
      <c r="AX23" s="34"/>
      <c r="AY23" s="32"/>
    </row>
    <row r="24" spans="1:51" ht="33" customHeight="1">
      <c r="A24" s="28"/>
      <c r="B24" s="29"/>
      <c r="C24" s="30"/>
      <c r="D24" s="30"/>
      <c r="E24" s="30"/>
      <c r="F24" s="30"/>
      <c r="G24" s="30"/>
      <c r="H24" s="30"/>
      <c r="I24" s="30"/>
      <c r="J24" s="30"/>
      <c r="K24" s="30"/>
      <c r="L24" s="30"/>
      <c r="M24" s="30"/>
      <c r="N24" s="25" t="str">
        <f t="shared" si="7"/>
        <v xml:space="preserve"> </v>
      </c>
      <c r="O24" s="32">
        <f t="shared" si="0"/>
        <v>0</v>
      </c>
      <c r="P24" s="32">
        <f t="shared" si="1"/>
        <v>0</v>
      </c>
      <c r="Q24" s="31"/>
      <c r="R24" s="30"/>
      <c r="S24" s="30"/>
      <c r="T24" s="30"/>
      <c r="U24" s="30"/>
      <c r="V24" s="30"/>
      <c r="W24" s="30"/>
      <c r="X24" s="30"/>
      <c r="Y24" s="30"/>
      <c r="Z24" s="30"/>
      <c r="AA24" s="30"/>
      <c r="AB24" s="30"/>
      <c r="AC24" s="30"/>
      <c r="AD24" s="30"/>
      <c r="AE24" s="30"/>
      <c r="AF24" s="25" t="str">
        <f t="shared" ref="AF24:AF30" si="11">IF(COUNTIF(S24:AD24,"*s")&gt;0,"X"," ")</f>
        <v xml:space="preserve"> </v>
      </c>
      <c r="AG24" s="32">
        <f t="shared" si="3"/>
        <v>0</v>
      </c>
      <c r="AH24" s="32">
        <f t="shared" si="4"/>
        <v>0</v>
      </c>
      <c r="AI24" s="563" t="s">
        <v>82</v>
      </c>
      <c r="AJ24" s="564" t="s">
        <v>101</v>
      </c>
      <c r="AK24" s="564" t="s">
        <v>102</v>
      </c>
      <c r="AL24" s="564"/>
      <c r="AM24" s="564"/>
      <c r="AN24" s="564"/>
      <c r="AO24" s="564"/>
      <c r="AP24" s="564"/>
      <c r="AQ24" s="564"/>
      <c r="AR24" s="564"/>
      <c r="AS24" s="564"/>
      <c r="AT24" s="564"/>
      <c r="AU24" s="564"/>
      <c r="AV24" s="564"/>
      <c r="AW24" s="564"/>
      <c r="AX24" s="548" t="s">
        <v>103</v>
      </c>
      <c r="AY24" s="537" t="s">
        <v>104</v>
      </c>
    </row>
    <row r="25" spans="1:51" ht="33" customHeight="1">
      <c r="A25" s="28"/>
      <c r="B25" s="29"/>
      <c r="C25" s="30"/>
      <c r="D25" s="30"/>
      <c r="E25" s="30"/>
      <c r="F25" s="30"/>
      <c r="G25" s="30"/>
      <c r="H25" s="30"/>
      <c r="I25" s="30"/>
      <c r="J25" s="30"/>
      <c r="K25" s="30"/>
      <c r="L25" s="30"/>
      <c r="M25" s="30"/>
      <c r="N25" s="25" t="str">
        <f t="shared" si="7"/>
        <v xml:space="preserve"> </v>
      </c>
      <c r="O25" s="32">
        <f t="shared" si="0"/>
        <v>0</v>
      </c>
      <c r="P25" s="32">
        <f t="shared" si="1"/>
        <v>0</v>
      </c>
      <c r="Q25" s="31"/>
      <c r="R25" s="30"/>
      <c r="S25" s="30"/>
      <c r="T25" s="30"/>
      <c r="U25" s="30"/>
      <c r="V25" s="30"/>
      <c r="W25" s="30"/>
      <c r="X25" s="30"/>
      <c r="Y25" s="30"/>
      <c r="Z25" s="30"/>
      <c r="AA25" s="30"/>
      <c r="AB25" s="30"/>
      <c r="AC25" s="30"/>
      <c r="AD25" s="30"/>
      <c r="AE25" s="30"/>
      <c r="AF25" s="25" t="str">
        <f t="shared" si="11"/>
        <v xml:space="preserve"> </v>
      </c>
      <c r="AG25" s="32">
        <f t="shared" si="3"/>
        <v>0</v>
      </c>
      <c r="AH25" s="32">
        <f t="shared" si="4"/>
        <v>0</v>
      </c>
      <c r="AI25" s="563"/>
      <c r="AJ25" s="564"/>
      <c r="AK25" s="564"/>
      <c r="AL25" s="564"/>
      <c r="AM25" s="564"/>
      <c r="AN25" s="564"/>
      <c r="AO25" s="564"/>
      <c r="AP25" s="564"/>
      <c r="AQ25" s="564"/>
      <c r="AR25" s="564"/>
      <c r="AS25" s="564"/>
      <c r="AT25" s="564"/>
      <c r="AU25" s="564"/>
      <c r="AV25" s="564"/>
      <c r="AW25" s="564"/>
      <c r="AX25" s="549"/>
      <c r="AY25" s="539"/>
    </row>
    <row r="26" spans="1:51" ht="33" customHeight="1">
      <c r="A26" s="28"/>
      <c r="B26" s="29"/>
      <c r="C26" s="30"/>
      <c r="D26" s="30"/>
      <c r="E26" s="30"/>
      <c r="F26" s="30"/>
      <c r="G26" s="30"/>
      <c r="H26" s="30"/>
      <c r="I26" s="30"/>
      <c r="J26" s="30"/>
      <c r="K26" s="30"/>
      <c r="L26" s="30"/>
      <c r="M26" s="30"/>
      <c r="N26" s="25" t="str">
        <f t="shared" si="7"/>
        <v xml:space="preserve"> </v>
      </c>
      <c r="O26" s="32">
        <f t="shared" si="0"/>
        <v>0</v>
      </c>
      <c r="P26" s="32">
        <f t="shared" si="1"/>
        <v>0</v>
      </c>
      <c r="Q26" s="31"/>
      <c r="R26" s="30"/>
      <c r="S26" s="30"/>
      <c r="T26" s="30"/>
      <c r="U26" s="30"/>
      <c r="V26" s="30"/>
      <c r="W26" s="30"/>
      <c r="X26" s="30"/>
      <c r="Y26" s="30"/>
      <c r="Z26" s="30"/>
      <c r="AA26" s="30"/>
      <c r="AB26" s="30"/>
      <c r="AC26" s="30"/>
      <c r="AD26" s="30"/>
      <c r="AE26" s="30"/>
      <c r="AF26" s="25" t="str">
        <f t="shared" si="11"/>
        <v xml:space="preserve"> </v>
      </c>
      <c r="AG26" s="32">
        <f t="shared" si="3"/>
        <v>0</v>
      </c>
      <c r="AH26" s="32">
        <f t="shared" si="4"/>
        <v>0</v>
      </c>
      <c r="AI26" s="31"/>
      <c r="AJ26" s="30"/>
      <c r="AK26" s="30"/>
      <c r="AL26" s="30"/>
      <c r="AM26" s="30"/>
      <c r="AN26" s="537" t="s">
        <v>105</v>
      </c>
      <c r="AO26" s="30"/>
      <c r="AP26" s="30"/>
      <c r="AQ26" s="30"/>
      <c r="AR26" s="30"/>
      <c r="AS26" s="30"/>
      <c r="AT26" s="30"/>
      <c r="AU26" s="30"/>
      <c r="AV26" s="30"/>
      <c r="AW26" s="537" t="s">
        <v>106</v>
      </c>
      <c r="AX26" s="25" t="str">
        <f>IF(COUNTIF(AK26:AV26,"N/S*")&gt;0,"X"," ")</f>
        <v xml:space="preserve"> </v>
      </c>
      <c r="AY26" s="32">
        <f>COUNTIF(AO26:AV26,"*")+COUNTIF(AK26:AM26,"*")</f>
        <v>0</v>
      </c>
    </row>
    <row r="27" spans="1:51" ht="33" customHeight="1">
      <c r="A27" s="28"/>
      <c r="B27" s="29"/>
      <c r="C27" s="30"/>
      <c r="D27" s="30"/>
      <c r="E27" s="30"/>
      <c r="F27" s="30"/>
      <c r="G27" s="30"/>
      <c r="H27" s="30"/>
      <c r="I27" s="30"/>
      <c r="J27" s="30"/>
      <c r="K27" s="30"/>
      <c r="L27" s="30"/>
      <c r="M27" s="30"/>
      <c r="N27" s="25" t="str">
        <f t="shared" si="7"/>
        <v xml:space="preserve"> </v>
      </c>
      <c r="O27" s="32">
        <f t="shared" si="0"/>
        <v>0</v>
      </c>
      <c r="P27" s="32">
        <f t="shared" si="1"/>
        <v>0</v>
      </c>
      <c r="Q27" s="31"/>
      <c r="R27" s="30"/>
      <c r="S27" s="30"/>
      <c r="T27" s="30"/>
      <c r="U27" s="30"/>
      <c r="V27" s="30"/>
      <c r="W27" s="30"/>
      <c r="X27" s="30"/>
      <c r="Y27" s="30"/>
      <c r="Z27" s="30"/>
      <c r="AA27" s="30"/>
      <c r="AB27" s="30"/>
      <c r="AC27" s="30"/>
      <c r="AD27" s="30"/>
      <c r="AE27" s="30"/>
      <c r="AF27" s="25" t="str">
        <f t="shared" si="11"/>
        <v xml:space="preserve"> </v>
      </c>
      <c r="AG27" s="32">
        <f t="shared" si="3"/>
        <v>0</v>
      </c>
      <c r="AH27" s="32">
        <f t="shared" si="4"/>
        <v>0</v>
      </c>
      <c r="AI27" s="31"/>
      <c r="AJ27" s="30"/>
      <c r="AK27" s="30"/>
      <c r="AL27" s="30"/>
      <c r="AM27" s="30"/>
      <c r="AN27" s="538"/>
      <c r="AO27" s="30"/>
      <c r="AP27" s="30"/>
      <c r="AQ27" s="30"/>
      <c r="AR27" s="30"/>
      <c r="AS27" s="30"/>
      <c r="AT27" s="30"/>
      <c r="AU27" s="30"/>
      <c r="AV27" s="30"/>
      <c r="AW27" s="538"/>
      <c r="AX27" s="25" t="str">
        <f t="shared" ref="AX27:AX33" si="12">IF(COUNTIF(AK27:AV27,"N/S*")&gt;0,"X"," ")</f>
        <v xml:space="preserve"> </v>
      </c>
      <c r="AY27" s="32">
        <f t="shared" ref="AY27:AY33" si="13">COUNTIF(AO27:AV27,"*")+COUNTIF(AK27:AM27,"*")</f>
        <v>0</v>
      </c>
    </row>
    <row r="28" spans="1:51" ht="33" customHeight="1">
      <c r="A28" s="28"/>
      <c r="B28" s="29"/>
      <c r="C28" s="30"/>
      <c r="D28" s="30"/>
      <c r="E28" s="30"/>
      <c r="F28" s="30"/>
      <c r="G28" s="30"/>
      <c r="H28" s="30"/>
      <c r="I28" s="30"/>
      <c r="J28" s="30"/>
      <c r="K28" s="30"/>
      <c r="L28" s="30"/>
      <c r="M28" s="30"/>
      <c r="N28" s="25" t="str">
        <f t="shared" si="7"/>
        <v xml:space="preserve"> </v>
      </c>
      <c r="O28" s="32">
        <f t="shared" si="0"/>
        <v>0</v>
      </c>
      <c r="P28" s="32">
        <f t="shared" si="1"/>
        <v>0</v>
      </c>
      <c r="Q28" s="31"/>
      <c r="R28" s="30"/>
      <c r="S28" s="30"/>
      <c r="T28" s="30"/>
      <c r="U28" s="30"/>
      <c r="V28" s="30"/>
      <c r="W28" s="30"/>
      <c r="X28" s="30"/>
      <c r="Y28" s="30"/>
      <c r="Z28" s="30"/>
      <c r="AA28" s="30"/>
      <c r="AB28" s="30"/>
      <c r="AC28" s="30"/>
      <c r="AD28" s="30"/>
      <c r="AE28" s="30"/>
      <c r="AF28" s="25" t="str">
        <f t="shared" si="11"/>
        <v xml:space="preserve"> </v>
      </c>
      <c r="AG28" s="32">
        <f t="shared" si="3"/>
        <v>0</v>
      </c>
      <c r="AH28" s="32">
        <f t="shared" si="4"/>
        <v>0</v>
      </c>
      <c r="AI28" s="31"/>
      <c r="AJ28" s="30"/>
      <c r="AK28" s="30"/>
      <c r="AL28" s="30"/>
      <c r="AM28" s="30"/>
      <c r="AN28" s="538"/>
      <c r="AO28" s="30"/>
      <c r="AP28" s="30"/>
      <c r="AQ28" s="30"/>
      <c r="AR28" s="30"/>
      <c r="AS28" s="30"/>
      <c r="AT28" s="30"/>
      <c r="AU28" s="30"/>
      <c r="AV28" s="30"/>
      <c r="AW28" s="538"/>
      <c r="AX28" s="25" t="str">
        <f t="shared" si="12"/>
        <v xml:space="preserve"> </v>
      </c>
      <c r="AY28" s="32">
        <f t="shared" si="13"/>
        <v>0</v>
      </c>
    </row>
    <row r="29" spans="1:51" ht="33" customHeight="1">
      <c r="A29" s="28"/>
      <c r="B29" s="29"/>
      <c r="C29" s="30"/>
      <c r="D29" s="30"/>
      <c r="E29" s="30"/>
      <c r="F29" s="30"/>
      <c r="G29" s="30"/>
      <c r="H29" s="30"/>
      <c r="I29" s="30"/>
      <c r="J29" s="30"/>
      <c r="K29" s="30"/>
      <c r="L29" s="30"/>
      <c r="M29" s="30"/>
      <c r="N29" s="25" t="str">
        <f t="shared" si="7"/>
        <v xml:space="preserve"> </v>
      </c>
      <c r="O29" s="32">
        <f t="shared" si="0"/>
        <v>0</v>
      </c>
      <c r="P29" s="32">
        <f t="shared" si="1"/>
        <v>0</v>
      </c>
      <c r="Q29" s="31"/>
      <c r="R29" s="30"/>
      <c r="S29" s="30"/>
      <c r="T29" s="30"/>
      <c r="U29" s="30"/>
      <c r="V29" s="30"/>
      <c r="W29" s="30"/>
      <c r="X29" s="30"/>
      <c r="Y29" s="30"/>
      <c r="Z29" s="30"/>
      <c r="AA29" s="30"/>
      <c r="AB29" s="30"/>
      <c r="AC29" s="30"/>
      <c r="AD29" s="30"/>
      <c r="AE29" s="30"/>
      <c r="AF29" s="25" t="str">
        <f t="shared" si="11"/>
        <v xml:space="preserve"> </v>
      </c>
      <c r="AG29" s="32">
        <f t="shared" si="3"/>
        <v>0</v>
      </c>
      <c r="AH29" s="32">
        <f t="shared" si="4"/>
        <v>0</v>
      </c>
      <c r="AI29" s="31"/>
      <c r="AJ29" s="30"/>
      <c r="AK29" s="30"/>
      <c r="AL29" s="30"/>
      <c r="AM29" s="30"/>
      <c r="AN29" s="538"/>
      <c r="AO29" s="30"/>
      <c r="AP29" s="30"/>
      <c r="AQ29" s="30"/>
      <c r="AR29" s="30"/>
      <c r="AS29" s="30"/>
      <c r="AT29" s="30"/>
      <c r="AU29" s="30"/>
      <c r="AV29" s="30"/>
      <c r="AW29" s="538"/>
      <c r="AX29" s="25" t="str">
        <f t="shared" si="12"/>
        <v xml:space="preserve"> </v>
      </c>
      <c r="AY29" s="32">
        <f t="shared" si="13"/>
        <v>0</v>
      </c>
    </row>
    <row r="30" spans="1:51" ht="33" customHeight="1">
      <c r="A30" s="28"/>
      <c r="B30" s="29"/>
      <c r="C30" s="30"/>
      <c r="D30" s="30"/>
      <c r="E30" s="30"/>
      <c r="F30" s="30"/>
      <c r="G30" s="30"/>
      <c r="H30" s="30"/>
      <c r="I30" s="30"/>
      <c r="J30" s="30"/>
      <c r="K30" s="30"/>
      <c r="L30" s="30"/>
      <c r="M30" s="30"/>
      <c r="N30" s="25" t="str">
        <f t="shared" si="7"/>
        <v xml:space="preserve"> </v>
      </c>
      <c r="O30" s="32">
        <f t="shared" si="0"/>
        <v>0</v>
      </c>
      <c r="P30" s="32">
        <f t="shared" si="1"/>
        <v>0</v>
      </c>
      <c r="Q30" s="31"/>
      <c r="R30" s="30"/>
      <c r="S30" s="30"/>
      <c r="T30" s="30"/>
      <c r="U30" s="30"/>
      <c r="V30" s="30"/>
      <c r="W30" s="30"/>
      <c r="X30" s="30"/>
      <c r="Y30" s="30"/>
      <c r="Z30" s="30"/>
      <c r="AA30" s="30"/>
      <c r="AB30" s="30"/>
      <c r="AC30" s="30"/>
      <c r="AD30" s="30"/>
      <c r="AE30" s="30"/>
      <c r="AF30" s="25" t="str">
        <f t="shared" si="11"/>
        <v xml:space="preserve"> </v>
      </c>
      <c r="AG30" s="32">
        <f t="shared" si="3"/>
        <v>0</v>
      </c>
      <c r="AH30" s="32">
        <f t="shared" si="4"/>
        <v>0</v>
      </c>
      <c r="AI30" s="31"/>
      <c r="AJ30" s="30"/>
      <c r="AK30" s="30"/>
      <c r="AL30" s="30"/>
      <c r="AM30" s="30"/>
      <c r="AN30" s="538"/>
      <c r="AO30" s="30"/>
      <c r="AP30" s="30"/>
      <c r="AQ30" s="30"/>
      <c r="AR30" s="30"/>
      <c r="AS30" s="30"/>
      <c r="AT30" s="30"/>
      <c r="AU30" s="30"/>
      <c r="AV30" s="30"/>
      <c r="AW30" s="538"/>
      <c r="AX30" s="25" t="str">
        <f t="shared" si="12"/>
        <v xml:space="preserve"> </v>
      </c>
      <c r="AY30" s="32">
        <f t="shared" si="13"/>
        <v>0</v>
      </c>
    </row>
    <row r="31" spans="1:51" ht="30" customHeight="1">
      <c r="A31" s="540" t="s">
        <v>78</v>
      </c>
      <c r="B31" s="561"/>
      <c r="C31" s="34">
        <f t="shared" ref="C31:L31" si="14">COUNTIF(C5:C30,"A")</f>
        <v>0</v>
      </c>
      <c r="D31" s="34">
        <f t="shared" si="14"/>
        <v>0</v>
      </c>
      <c r="E31" s="34">
        <f t="shared" si="14"/>
        <v>0</v>
      </c>
      <c r="F31" s="34">
        <f t="shared" si="14"/>
        <v>0</v>
      </c>
      <c r="G31" s="34">
        <f t="shared" si="14"/>
        <v>0</v>
      </c>
      <c r="H31" s="34">
        <f t="shared" si="14"/>
        <v>0</v>
      </c>
      <c r="I31" s="34">
        <f t="shared" si="14"/>
        <v>0</v>
      </c>
      <c r="J31" s="34">
        <f t="shared" si="14"/>
        <v>0</v>
      </c>
      <c r="K31" s="34">
        <f t="shared" si="14"/>
        <v>0</v>
      </c>
      <c r="L31" s="34">
        <f t="shared" si="14"/>
        <v>0</v>
      </c>
      <c r="M31" s="34" cm="1">
        <f t="array" ref="M31">_xlfn.IFNA(_xlfn.IFS(COUNTIF(M5:M30,"1")&gt;1, "1 *", COUNTIF(M5:M30,"2")&gt;1, "2 *",COUNTIF(M5:M30,"3")&gt;1, "3 *",COUNTIF(M5:M30,"4")&gt;1, "4 *"),0)</f>
        <v>0</v>
      </c>
      <c r="N31" s="34"/>
      <c r="O31" s="34"/>
      <c r="P31" s="33"/>
      <c r="Q31" s="540" t="s">
        <v>78</v>
      </c>
      <c r="R31" s="561"/>
      <c r="S31" s="34">
        <f t="shared" ref="S31:AD31" si="15">COUNTIF(S5:S30,"A")</f>
        <v>0</v>
      </c>
      <c r="T31" s="34">
        <f t="shared" si="15"/>
        <v>0</v>
      </c>
      <c r="U31" s="34">
        <f t="shared" si="15"/>
        <v>0</v>
      </c>
      <c r="V31" s="34">
        <f t="shared" si="15"/>
        <v>0</v>
      </c>
      <c r="W31" s="34">
        <f t="shared" si="15"/>
        <v>0</v>
      </c>
      <c r="X31" s="34">
        <f t="shared" si="15"/>
        <v>0</v>
      </c>
      <c r="Y31" s="34">
        <f t="shared" si="15"/>
        <v>0</v>
      </c>
      <c r="Z31" s="34">
        <f t="shared" si="15"/>
        <v>0</v>
      </c>
      <c r="AA31" s="34">
        <f t="shared" si="15"/>
        <v>0</v>
      </c>
      <c r="AB31" s="34">
        <f t="shared" si="15"/>
        <v>0</v>
      </c>
      <c r="AC31" s="34">
        <f t="shared" si="15"/>
        <v>0</v>
      </c>
      <c r="AD31" s="34">
        <f t="shared" si="15"/>
        <v>0</v>
      </c>
      <c r="AE31" s="34" cm="1">
        <f t="array" ref="AE31">_xlfn.IFNA(_xlfn.IFS(COUNTIF(AE5:AE30,"1")&gt;1, "1 *", COUNTIF(AE5:AE30,"2")&gt;1, "2 *",COUNTIF(AE5:AE30,"3")&gt;1, "3 *",COUNTIF(AE5:AE30,"4")&gt;1, "4 *"),0)</f>
        <v>0</v>
      </c>
      <c r="AF31" s="34"/>
      <c r="AG31" s="34"/>
      <c r="AH31" s="34"/>
      <c r="AI31" s="31"/>
      <c r="AJ31" s="30"/>
      <c r="AK31" s="30"/>
      <c r="AL31" s="30"/>
      <c r="AM31" s="30"/>
      <c r="AN31" s="538"/>
      <c r="AO31" s="30"/>
      <c r="AP31" s="30"/>
      <c r="AQ31" s="30"/>
      <c r="AR31" s="30"/>
      <c r="AS31" s="30"/>
      <c r="AT31" s="30"/>
      <c r="AU31" s="30"/>
      <c r="AV31" s="30"/>
      <c r="AW31" s="538"/>
      <c r="AX31" s="25" t="str">
        <f t="shared" si="12"/>
        <v xml:space="preserve"> </v>
      </c>
      <c r="AY31" s="32">
        <f t="shared" si="13"/>
        <v>0</v>
      </c>
    </row>
    <row r="32" spans="1:51" ht="30" customHeight="1">
      <c r="A32" s="540" t="s">
        <v>79</v>
      </c>
      <c r="B32" s="561"/>
      <c r="C32" s="34">
        <f t="shared" ref="C32:L32" si="16">COUNTIF(C5:C30,"B")</f>
        <v>0</v>
      </c>
      <c r="D32" s="34">
        <f t="shared" si="16"/>
        <v>0</v>
      </c>
      <c r="E32" s="34">
        <f t="shared" si="16"/>
        <v>0</v>
      </c>
      <c r="F32" s="34">
        <f t="shared" si="16"/>
        <v>0</v>
      </c>
      <c r="G32" s="34">
        <f t="shared" si="16"/>
        <v>0</v>
      </c>
      <c r="H32" s="34">
        <f t="shared" si="16"/>
        <v>0</v>
      </c>
      <c r="I32" s="34">
        <f t="shared" si="16"/>
        <v>0</v>
      </c>
      <c r="J32" s="34">
        <f t="shared" si="16"/>
        <v>0</v>
      </c>
      <c r="K32" s="34">
        <f t="shared" si="16"/>
        <v>0</v>
      </c>
      <c r="L32" s="34">
        <f t="shared" si="16"/>
        <v>0</v>
      </c>
      <c r="M32" s="34"/>
      <c r="N32" s="34"/>
      <c r="O32" s="34"/>
      <c r="P32" s="33"/>
      <c r="Q32" s="540" t="s">
        <v>79</v>
      </c>
      <c r="R32" s="561"/>
      <c r="S32" s="34">
        <f t="shared" ref="S32:AD32" si="17">COUNTIF(S5:S30,"B")</f>
        <v>0</v>
      </c>
      <c r="T32" s="34">
        <f t="shared" si="17"/>
        <v>0</v>
      </c>
      <c r="U32" s="34">
        <f t="shared" si="17"/>
        <v>0</v>
      </c>
      <c r="V32" s="34">
        <f t="shared" si="17"/>
        <v>0</v>
      </c>
      <c r="W32" s="34">
        <f t="shared" si="17"/>
        <v>0</v>
      </c>
      <c r="X32" s="34">
        <f t="shared" si="17"/>
        <v>0</v>
      </c>
      <c r="Y32" s="34">
        <f t="shared" si="17"/>
        <v>0</v>
      </c>
      <c r="Z32" s="34">
        <f t="shared" si="17"/>
        <v>0</v>
      </c>
      <c r="AA32" s="34">
        <f t="shared" si="17"/>
        <v>0</v>
      </c>
      <c r="AB32" s="34">
        <f t="shared" si="17"/>
        <v>0</v>
      </c>
      <c r="AC32" s="34">
        <f t="shared" si="17"/>
        <v>0</v>
      </c>
      <c r="AD32" s="34">
        <f t="shared" si="17"/>
        <v>0</v>
      </c>
      <c r="AE32" s="34"/>
      <c r="AF32" s="34"/>
      <c r="AG32" s="34"/>
      <c r="AH32" s="34"/>
      <c r="AI32" s="31"/>
      <c r="AJ32" s="30"/>
      <c r="AK32" s="30"/>
      <c r="AL32" s="30"/>
      <c r="AM32" s="30"/>
      <c r="AN32" s="538"/>
      <c r="AO32" s="30"/>
      <c r="AP32" s="30"/>
      <c r="AQ32" s="30"/>
      <c r="AR32" s="30"/>
      <c r="AS32" s="30"/>
      <c r="AT32" s="30"/>
      <c r="AU32" s="30"/>
      <c r="AV32" s="30"/>
      <c r="AW32" s="538"/>
      <c r="AX32" s="25" t="str">
        <f t="shared" si="12"/>
        <v xml:space="preserve"> </v>
      </c>
      <c r="AY32" s="32">
        <f t="shared" si="13"/>
        <v>0</v>
      </c>
    </row>
    <row r="33" spans="1:52" ht="30" customHeight="1">
      <c r="A33" s="540" t="s">
        <v>80</v>
      </c>
      <c r="B33" s="561"/>
      <c r="C33" s="34">
        <f t="shared" ref="C33:L33" si="18">COUNTIF(C5:C30,"N/S")</f>
        <v>0</v>
      </c>
      <c r="D33" s="34">
        <f t="shared" si="18"/>
        <v>0</v>
      </c>
      <c r="E33" s="34">
        <f t="shared" si="18"/>
        <v>0</v>
      </c>
      <c r="F33" s="34">
        <f t="shared" si="18"/>
        <v>0</v>
      </c>
      <c r="G33" s="34">
        <f t="shared" si="18"/>
        <v>0</v>
      </c>
      <c r="H33" s="34">
        <f t="shared" si="18"/>
        <v>0</v>
      </c>
      <c r="I33" s="34">
        <f t="shared" si="18"/>
        <v>0</v>
      </c>
      <c r="J33" s="34">
        <f t="shared" si="18"/>
        <v>0</v>
      </c>
      <c r="K33" s="34">
        <f t="shared" si="18"/>
        <v>0</v>
      </c>
      <c r="L33" s="34">
        <f t="shared" si="18"/>
        <v>0</v>
      </c>
      <c r="M33" s="34" cm="1">
        <f t="array" ref="M33">_xlfn.IFNA(_xlfn.IFS(COUNTIF(M5:M30,"N/S1")&gt;1, "N/S1 !",COUNTIF(M5:M30,"N/S2")&gt;1, "N/S2 !",COUNTIF(M5:M30,"N/S3")&gt;1, "N/S3 !",COUNTIF(M5:M30,"N/S4")&gt;1, "N/S4 !"),0)</f>
        <v>0</v>
      </c>
      <c r="N33" s="34"/>
      <c r="O33" s="35"/>
      <c r="P33" s="36"/>
      <c r="Q33" s="540" t="s">
        <v>80</v>
      </c>
      <c r="R33" s="561"/>
      <c r="S33" s="34">
        <f t="shared" ref="S33:AD33" si="19">COUNTIF(S5:S30,"N/S")</f>
        <v>0</v>
      </c>
      <c r="T33" s="34">
        <f t="shared" si="19"/>
        <v>0</v>
      </c>
      <c r="U33" s="34">
        <f t="shared" si="19"/>
        <v>0</v>
      </c>
      <c r="V33" s="34">
        <f t="shared" si="19"/>
        <v>0</v>
      </c>
      <c r="W33" s="34">
        <f t="shared" si="19"/>
        <v>0</v>
      </c>
      <c r="X33" s="34">
        <f t="shared" si="19"/>
        <v>0</v>
      </c>
      <c r="Y33" s="34">
        <f t="shared" si="19"/>
        <v>0</v>
      </c>
      <c r="Z33" s="34">
        <f t="shared" si="19"/>
        <v>0</v>
      </c>
      <c r="AA33" s="34">
        <f t="shared" si="19"/>
        <v>0</v>
      </c>
      <c r="AB33" s="34">
        <f t="shared" si="19"/>
        <v>0</v>
      </c>
      <c r="AC33" s="34">
        <f t="shared" si="19"/>
        <v>0</v>
      </c>
      <c r="AD33" s="34">
        <f t="shared" si="19"/>
        <v>0</v>
      </c>
      <c r="AE33" s="34" cm="1">
        <f t="array" ref="AE33">_xlfn.IFNA(_xlfn.IFS(COUNTIF(AE5:AE30,"N/S1")&gt;1, "N/S1 !",COUNTIF(AE5:AE30,"N/S2")&gt;1, "N/S2 !",COUNTIF(AE5:AE30,"N/S3")&gt;1, "N/S3 !",COUNTIF(AE5:AE30,"N/S4")&gt;1, "N/S4 !"),0)</f>
        <v>0</v>
      </c>
      <c r="AF33" s="34"/>
      <c r="AG33" s="35"/>
      <c r="AH33" s="35"/>
      <c r="AI33" s="31"/>
      <c r="AJ33" s="30"/>
      <c r="AK33" s="30"/>
      <c r="AL33" s="30"/>
      <c r="AM33" s="30"/>
      <c r="AN33" s="539"/>
      <c r="AO33" s="30"/>
      <c r="AP33" s="30"/>
      <c r="AQ33" s="30"/>
      <c r="AR33" s="30"/>
      <c r="AS33" s="30"/>
      <c r="AT33" s="30"/>
      <c r="AU33" s="30"/>
      <c r="AV33" s="30"/>
      <c r="AW33" s="539"/>
      <c r="AX33" s="25" t="str">
        <f t="shared" si="12"/>
        <v xml:space="preserve"> </v>
      </c>
      <c r="AY33" s="32">
        <f t="shared" si="13"/>
        <v>0</v>
      </c>
    </row>
    <row r="34" spans="1:52" ht="51" customHeight="1">
      <c r="A34" s="514" t="s">
        <v>107</v>
      </c>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6"/>
      <c r="AI34" s="562" t="s">
        <v>108</v>
      </c>
      <c r="AJ34" s="562"/>
      <c r="AK34" s="560"/>
      <c r="AL34" s="560"/>
      <c r="AM34" s="560"/>
      <c r="AN34" s="560"/>
      <c r="AO34" s="560"/>
      <c r="AP34" s="560"/>
      <c r="AQ34" s="560"/>
      <c r="AR34" s="560"/>
      <c r="AS34" s="560"/>
      <c r="AT34" s="560"/>
      <c r="AU34" s="560"/>
      <c r="AV34" s="560"/>
      <c r="AW34" s="560"/>
      <c r="AX34" s="560"/>
      <c r="AY34" s="560"/>
    </row>
    <row r="36" spans="1:52" ht="35" customHeight="1">
      <c r="A36" s="14" t="s">
        <v>19</v>
      </c>
      <c r="B36" s="493" t="str">
        <f>VLOOKUP('Read Me First'!I4,'Read Me First'!L5:N7,2,FALSE)</f>
        <v>Horspath, Oxford</v>
      </c>
      <c r="C36" s="494"/>
      <c r="D36" s="494"/>
      <c r="E36" s="494"/>
      <c r="F36" s="494"/>
      <c r="G36" s="494"/>
      <c r="H36" s="494"/>
      <c r="I36" s="494"/>
      <c r="J36" s="494"/>
      <c r="K36" s="494"/>
      <c r="L36" s="494"/>
      <c r="M36" s="494"/>
      <c r="N36" s="494"/>
      <c r="O36" s="494"/>
      <c r="P36" s="495"/>
      <c r="Q36" s="522" t="str">
        <f>"OXFORDSHIRE TRACK &amp; FIELD LEAGUE "&amp;YEAR($B$37)</f>
        <v>OXFORDSHIRE TRACK &amp; FIELD LEAGUE 2025</v>
      </c>
      <c r="R36" s="523"/>
      <c r="S36" s="523"/>
      <c r="T36" s="523"/>
      <c r="U36" s="523"/>
      <c r="V36" s="523"/>
      <c r="W36" s="523"/>
      <c r="X36" s="523"/>
      <c r="Y36" s="523"/>
      <c r="Z36" s="523"/>
      <c r="AA36" s="523"/>
      <c r="AB36" s="523"/>
      <c r="AC36" s="523"/>
      <c r="AD36" s="523"/>
      <c r="AE36" s="523"/>
      <c r="AF36" s="523"/>
      <c r="AG36" s="523"/>
      <c r="AH36" s="524"/>
      <c r="AI36" s="574" t="s">
        <v>35</v>
      </c>
      <c r="AJ36" s="575"/>
      <c r="AK36" s="575"/>
      <c r="AL36" s="575"/>
      <c r="AM36" s="575"/>
      <c r="AN36" s="575"/>
      <c r="AO36" s="575"/>
      <c r="AP36" s="575"/>
      <c r="AQ36" s="575"/>
      <c r="AR36" s="575"/>
      <c r="AS36" s="575"/>
      <c r="AT36" s="576"/>
      <c r="AU36" s="531" t="s">
        <v>44</v>
      </c>
      <c r="AV36" s="532"/>
      <c r="AW36" s="532"/>
      <c r="AX36" s="532"/>
      <c r="AY36" s="533"/>
      <c r="AZ36" s="4"/>
    </row>
    <row r="37" spans="1:52" ht="35" customHeight="1">
      <c r="A37" s="38" t="s">
        <v>20</v>
      </c>
      <c r="B37" s="534">
        <f>VLOOKUP('Read Me First'!I4,'Read Me First'!L5:N7,3,FALSE)</f>
        <v>45774</v>
      </c>
      <c r="C37" s="535"/>
      <c r="D37" s="535"/>
      <c r="E37" s="535"/>
      <c r="F37" s="535"/>
      <c r="G37" s="535"/>
      <c r="H37" s="535"/>
      <c r="I37" s="535"/>
      <c r="J37" s="535"/>
      <c r="K37" s="535"/>
      <c r="L37" s="535"/>
      <c r="M37" s="535"/>
      <c r="N37" s="535"/>
      <c r="O37" s="535"/>
      <c r="P37" s="536"/>
      <c r="Q37" s="525"/>
      <c r="R37" s="526"/>
      <c r="S37" s="526"/>
      <c r="T37" s="526"/>
      <c r="U37" s="526"/>
      <c r="V37" s="526"/>
      <c r="W37" s="526"/>
      <c r="X37" s="526"/>
      <c r="Y37" s="526"/>
      <c r="Z37" s="526"/>
      <c r="AA37" s="526"/>
      <c r="AB37" s="526"/>
      <c r="AC37" s="526"/>
      <c r="AD37" s="526"/>
      <c r="AE37" s="526"/>
      <c r="AF37" s="526"/>
      <c r="AG37" s="526"/>
      <c r="AH37" s="527"/>
      <c r="AI37" s="493" t="s">
        <v>69</v>
      </c>
      <c r="AJ37" s="494"/>
      <c r="AK37" s="494"/>
      <c r="AL37" s="494"/>
      <c r="AM37" s="494"/>
      <c r="AN37" s="494"/>
      <c r="AO37" s="494"/>
      <c r="AP37" s="494"/>
      <c r="AQ37" s="494"/>
      <c r="AR37" s="494"/>
      <c r="AS37" s="494"/>
      <c r="AT37" s="495"/>
      <c r="AU37" s="531" t="s">
        <v>48</v>
      </c>
      <c r="AV37" s="532"/>
      <c r="AW37" s="532"/>
      <c r="AX37" s="532"/>
      <c r="AY37" s="533"/>
      <c r="AZ37" s="7"/>
    </row>
    <row r="38" spans="1:52" ht="126" customHeight="1">
      <c r="A38" s="558" t="s">
        <v>126</v>
      </c>
      <c r="B38" s="556" t="s">
        <v>94</v>
      </c>
      <c r="C38" s="39" t="s">
        <v>52</v>
      </c>
      <c r="D38" s="39" t="s">
        <v>127</v>
      </c>
      <c r="E38" s="39" t="s">
        <v>6</v>
      </c>
      <c r="F38" s="40" t="s">
        <v>128</v>
      </c>
      <c r="G38" s="40" t="s">
        <v>53</v>
      </c>
      <c r="H38" s="40" t="s">
        <v>2</v>
      </c>
      <c r="I38" s="39" t="s">
        <v>54</v>
      </c>
      <c r="J38" s="40" t="s">
        <v>4</v>
      </c>
      <c r="K38" s="40" t="s">
        <v>3</v>
      </c>
      <c r="L38" s="40" t="s">
        <v>129</v>
      </c>
      <c r="M38" s="39" t="s">
        <v>7</v>
      </c>
      <c r="N38" s="542" t="s">
        <v>95</v>
      </c>
      <c r="O38" s="544" t="s">
        <v>96</v>
      </c>
      <c r="P38" s="544" t="s">
        <v>97</v>
      </c>
      <c r="Q38" s="558" t="s">
        <v>130</v>
      </c>
      <c r="R38" s="556" t="s">
        <v>94</v>
      </c>
      <c r="S38" s="39" t="s">
        <v>57</v>
      </c>
      <c r="T38" s="39" t="s">
        <v>53</v>
      </c>
      <c r="U38" s="39" t="s">
        <v>131</v>
      </c>
      <c r="V38" s="39" t="s">
        <v>128</v>
      </c>
      <c r="W38" s="39" t="s">
        <v>6</v>
      </c>
      <c r="X38" s="39" t="s">
        <v>54</v>
      </c>
      <c r="Y38" s="39" t="s">
        <v>2</v>
      </c>
      <c r="Z38" s="39" t="s">
        <v>129</v>
      </c>
      <c r="AA38" s="39" t="s">
        <v>12</v>
      </c>
      <c r="AB38" s="39" t="s">
        <v>52</v>
      </c>
      <c r="AC38" s="39" t="s">
        <v>4</v>
      </c>
      <c r="AD38" s="39" t="s">
        <v>3</v>
      </c>
      <c r="AE38" s="39" t="s">
        <v>7</v>
      </c>
      <c r="AF38" s="542" t="s">
        <v>95</v>
      </c>
      <c r="AG38" s="544" t="s">
        <v>96</v>
      </c>
      <c r="AH38" s="544" t="s">
        <v>97</v>
      </c>
      <c r="AI38" s="558" t="s">
        <v>132</v>
      </c>
      <c r="AJ38" s="556" t="s">
        <v>94</v>
      </c>
      <c r="AK38" s="39" t="s">
        <v>57</v>
      </c>
      <c r="AL38" s="39" t="s">
        <v>53</v>
      </c>
      <c r="AM38" s="39" t="s">
        <v>128</v>
      </c>
      <c r="AN38" s="39" t="s">
        <v>133</v>
      </c>
      <c r="AO38" s="39" t="s">
        <v>6</v>
      </c>
      <c r="AP38" s="39" t="s">
        <v>54</v>
      </c>
      <c r="AQ38" s="39" t="s">
        <v>2</v>
      </c>
      <c r="AR38" s="39" t="s">
        <v>129</v>
      </c>
      <c r="AS38" s="39" t="s">
        <v>12</v>
      </c>
      <c r="AT38" s="39" t="s">
        <v>52</v>
      </c>
      <c r="AU38" s="39" t="s">
        <v>4</v>
      </c>
      <c r="AV38" s="39" t="s">
        <v>3</v>
      </c>
      <c r="AW38" s="39" t="s">
        <v>7</v>
      </c>
      <c r="AX38" s="542" t="s">
        <v>95</v>
      </c>
      <c r="AY38" s="544" t="s">
        <v>96</v>
      </c>
      <c r="AZ38" s="18"/>
    </row>
    <row r="39" spans="1:52" ht="56" customHeight="1">
      <c r="A39" s="559"/>
      <c r="B39" s="557"/>
      <c r="C39" s="42" t="s">
        <v>134</v>
      </c>
      <c r="D39" s="41">
        <v>0.4375</v>
      </c>
      <c r="E39" s="41">
        <v>0.45833333333333331</v>
      </c>
      <c r="F39" s="41">
        <v>0.48958333333333331</v>
      </c>
      <c r="G39" s="41">
        <v>0.54166666666666663</v>
      </c>
      <c r="H39" s="41">
        <v>0.55555555555555503</v>
      </c>
      <c r="I39" s="41">
        <v>0.58333333333333337</v>
      </c>
      <c r="J39" s="41">
        <v>0.63888888888889295</v>
      </c>
      <c r="K39" s="41">
        <v>0.66319444444444442</v>
      </c>
      <c r="L39" s="41">
        <v>0.66666666666666663</v>
      </c>
      <c r="M39" s="41">
        <v>0.69791666666666663</v>
      </c>
      <c r="N39" s="543"/>
      <c r="O39" s="545"/>
      <c r="P39" s="545"/>
      <c r="Q39" s="559"/>
      <c r="R39" s="557"/>
      <c r="S39" s="41">
        <v>0.41666666666666669</v>
      </c>
      <c r="T39" s="41">
        <v>0.41666666666666669</v>
      </c>
      <c r="U39" s="41">
        <v>0.4513888888888889</v>
      </c>
      <c r="V39" s="41">
        <v>0.45833333333333331</v>
      </c>
      <c r="W39" s="41">
        <v>0.47222222222222227</v>
      </c>
      <c r="X39" s="41">
        <v>0.5</v>
      </c>
      <c r="Y39" s="41">
        <v>0.54861111111111105</v>
      </c>
      <c r="Z39" s="41">
        <v>0.58333333333333337</v>
      </c>
      <c r="AA39" s="41">
        <v>0.59027777777777779</v>
      </c>
      <c r="AB39" s="41">
        <v>0.625</v>
      </c>
      <c r="AC39" s="41">
        <v>0.64583333333333903</v>
      </c>
      <c r="AD39" s="41">
        <v>0.67708333333333337</v>
      </c>
      <c r="AE39" s="41">
        <v>0.70486111111111105</v>
      </c>
      <c r="AF39" s="543"/>
      <c r="AG39" s="545"/>
      <c r="AH39" s="545"/>
      <c r="AI39" s="559"/>
      <c r="AJ39" s="557"/>
      <c r="AK39" s="41">
        <v>0.41666666666666669</v>
      </c>
      <c r="AL39" s="41">
        <v>0.41666666666666669</v>
      </c>
      <c r="AM39" s="41">
        <v>0.45833333333333331</v>
      </c>
      <c r="AN39" s="41">
        <v>0.46527777777777773</v>
      </c>
      <c r="AO39" s="41">
        <v>0.47222222222222227</v>
      </c>
      <c r="AP39" s="41">
        <v>0.5</v>
      </c>
      <c r="AQ39" s="41">
        <v>0.55208333333333304</v>
      </c>
      <c r="AR39" s="41">
        <v>0.58333333333333337</v>
      </c>
      <c r="AS39" s="41">
        <v>0.59375</v>
      </c>
      <c r="AT39" s="41">
        <v>0.625</v>
      </c>
      <c r="AU39" s="41">
        <v>0.65277777777778501</v>
      </c>
      <c r="AV39" s="41">
        <v>0.67708333333333337</v>
      </c>
      <c r="AW39" s="41">
        <v>0.71180555555555503</v>
      </c>
      <c r="AX39" s="543"/>
      <c r="AY39" s="545"/>
      <c r="AZ39" s="19"/>
    </row>
    <row r="40" spans="1:52" ht="34" customHeight="1">
      <c r="A40" s="228"/>
      <c r="B40" s="307"/>
      <c r="C40" s="308"/>
      <c r="D40" s="308"/>
      <c r="E40" s="308"/>
      <c r="F40" s="308"/>
      <c r="G40" s="308"/>
      <c r="H40" s="308"/>
      <c r="I40" s="308"/>
      <c r="J40" s="308"/>
      <c r="K40" s="308"/>
      <c r="L40" s="308"/>
      <c r="M40" s="308"/>
      <c r="N40" s="309" t="str">
        <f>IF(COUNTIF(C40:L40,"*s")&gt;0,"X"," ")</f>
        <v xml:space="preserve"> </v>
      </c>
      <c r="O40" s="310">
        <f>COUNTIF(C40:L40,"*")</f>
        <v>0</v>
      </c>
      <c r="P40" s="310">
        <f>COUNTIF(C40,"*")+COUNTIF(L40,"*")</f>
        <v>0</v>
      </c>
      <c r="Q40" s="311"/>
      <c r="R40" s="307"/>
      <c r="S40" s="308"/>
      <c r="T40" s="308"/>
      <c r="U40" s="308"/>
      <c r="V40" s="308"/>
      <c r="W40" s="308"/>
      <c r="X40" s="308"/>
      <c r="Y40" s="308"/>
      <c r="Z40" s="308"/>
      <c r="AA40" s="308"/>
      <c r="AB40" s="308"/>
      <c r="AC40" s="308"/>
      <c r="AD40" s="308"/>
      <c r="AE40" s="308"/>
      <c r="AF40" s="309" t="str">
        <f>IF(COUNTIF(S40:AD40,"*s")&gt;0,"X"," ")</f>
        <v xml:space="preserve"> </v>
      </c>
      <c r="AG40" s="310">
        <f>COUNTIF(S40:AD40,"*")</f>
        <v>0</v>
      </c>
      <c r="AH40" s="310">
        <f>COUNTIF(W40,"*")+COUNTIF(AD40,"*")</f>
        <v>0</v>
      </c>
      <c r="AI40" s="311"/>
      <c r="AJ40" s="307"/>
      <c r="AK40" s="308"/>
      <c r="AL40" s="308"/>
      <c r="AM40" s="308"/>
      <c r="AN40" s="308"/>
      <c r="AO40" s="308"/>
      <c r="AP40" s="308"/>
      <c r="AQ40" s="308"/>
      <c r="AR40" s="308"/>
      <c r="AS40" s="308"/>
      <c r="AT40" s="308"/>
      <c r="AU40" s="308"/>
      <c r="AV40" s="308"/>
      <c r="AW40" s="308"/>
      <c r="AX40" s="309" t="str">
        <f>IF(COUNTIF(AK40:AV40,"*s")&gt;0,"X"," ")</f>
        <v xml:space="preserve"> </v>
      </c>
      <c r="AY40" s="310">
        <f>COUNTIF(AK40:AU40,"*")</f>
        <v>0</v>
      </c>
    </row>
    <row r="41" spans="1:52" ht="34" customHeight="1">
      <c r="A41" s="230"/>
      <c r="B41" s="312"/>
      <c r="C41" s="313"/>
      <c r="D41" s="313"/>
      <c r="E41" s="313"/>
      <c r="F41" s="313"/>
      <c r="G41" s="313"/>
      <c r="H41" s="313"/>
      <c r="I41" s="313"/>
      <c r="J41" s="313"/>
      <c r="K41" s="313"/>
      <c r="L41" s="313"/>
      <c r="M41" s="313"/>
      <c r="N41" s="314" t="str">
        <f>IF(COUNTIF(C41:L41,"*s")&gt;0,"X"," ")</f>
        <v xml:space="preserve"> </v>
      </c>
      <c r="O41" s="315">
        <f t="shared" ref="O41:O65" si="20">COUNTIF(C41:L41,"*")</f>
        <v>0</v>
      </c>
      <c r="P41" s="315">
        <f t="shared" ref="P41:P65" si="21">COUNTIF(C41,"*")+COUNTIF(L41,"*")</f>
        <v>0</v>
      </c>
      <c r="Q41" s="316"/>
      <c r="R41" s="312"/>
      <c r="S41" s="313"/>
      <c r="T41" s="313"/>
      <c r="U41" s="313"/>
      <c r="V41" s="313"/>
      <c r="W41" s="313"/>
      <c r="X41" s="313"/>
      <c r="Y41" s="313"/>
      <c r="Z41" s="313"/>
      <c r="AA41" s="313"/>
      <c r="AB41" s="313"/>
      <c r="AC41" s="313"/>
      <c r="AD41" s="313"/>
      <c r="AE41" s="313"/>
      <c r="AF41" s="314" t="str">
        <f t="shared" ref="AF41:AF57" si="22">IF(COUNTIF(S41:AD41,"*s")&gt;0,"X"," ")</f>
        <v xml:space="preserve"> </v>
      </c>
      <c r="AG41" s="315">
        <f t="shared" ref="AG41:AG65" si="23">COUNTIF(S41:AD41,"*")</f>
        <v>0</v>
      </c>
      <c r="AH41" s="315">
        <f t="shared" ref="AH41:AH65" si="24">COUNTIF(W41,"*")+COUNTIF(AD41,"*")</f>
        <v>0</v>
      </c>
      <c r="AI41" s="316"/>
      <c r="AJ41" s="312"/>
      <c r="AK41" s="313"/>
      <c r="AL41" s="313"/>
      <c r="AM41" s="313"/>
      <c r="AN41" s="313"/>
      <c r="AO41" s="313"/>
      <c r="AP41" s="313"/>
      <c r="AQ41" s="313"/>
      <c r="AR41" s="313"/>
      <c r="AS41" s="313"/>
      <c r="AT41" s="313"/>
      <c r="AU41" s="313"/>
      <c r="AV41" s="313"/>
      <c r="AW41" s="313"/>
      <c r="AX41" s="314" t="str">
        <f t="shared" ref="AX41:AX55" si="25">IF(COUNTIF(AK41:AV41,"*s")&gt;0,"X"," ")</f>
        <v xml:space="preserve"> </v>
      </c>
      <c r="AY41" s="315">
        <f t="shared" ref="AY41:AY55" si="26">COUNTIF(AK41:AU41,"*")</f>
        <v>0</v>
      </c>
    </row>
    <row r="42" spans="1:52" ht="34" customHeight="1">
      <c r="A42" s="230"/>
      <c r="B42" s="312"/>
      <c r="C42" s="313"/>
      <c r="D42" s="313"/>
      <c r="E42" s="313"/>
      <c r="F42" s="313"/>
      <c r="G42" s="313"/>
      <c r="H42" s="313"/>
      <c r="I42" s="313"/>
      <c r="J42" s="313"/>
      <c r="K42" s="313"/>
      <c r="L42" s="313"/>
      <c r="M42" s="313"/>
      <c r="N42" s="314" t="str">
        <f t="shared" ref="N42:N65" si="27">IF(COUNTIF(C42:L42,"*s")&gt;0,"X"," ")</f>
        <v xml:space="preserve"> </v>
      </c>
      <c r="O42" s="315">
        <f t="shared" si="20"/>
        <v>0</v>
      </c>
      <c r="P42" s="315">
        <f t="shared" si="21"/>
        <v>0</v>
      </c>
      <c r="Q42" s="316"/>
      <c r="R42" s="312"/>
      <c r="S42" s="313"/>
      <c r="T42" s="313"/>
      <c r="U42" s="313"/>
      <c r="V42" s="313"/>
      <c r="W42" s="313"/>
      <c r="X42" s="313"/>
      <c r="Y42" s="313"/>
      <c r="Z42" s="313"/>
      <c r="AA42" s="313"/>
      <c r="AB42" s="313"/>
      <c r="AC42" s="313"/>
      <c r="AD42" s="313"/>
      <c r="AE42" s="313"/>
      <c r="AF42" s="314" t="str">
        <f t="shared" si="22"/>
        <v xml:space="preserve"> </v>
      </c>
      <c r="AG42" s="315">
        <f t="shared" si="23"/>
        <v>0</v>
      </c>
      <c r="AH42" s="315">
        <f t="shared" si="24"/>
        <v>0</v>
      </c>
      <c r="AI42" s="316"/>
      <c r="AJ42" s="312"/>
      <c r="AK42" s="313"/>
      <c r="AL42" s="313"/>
      <c r="AM42" s="313"/>
      <c r="AN42" s="313"/>
      <c r="AO42" s="313"/>
      <c r="AP42" s="313"/>
      <c r="AQ42" s="313"/>
      <c r="AR42" s="313"/>
      <c r="AS42" s="313"/>
      <c r="AT42" s="313"/>
      <c r="AU42" s="313"/>
      <c r="AV42" s="313"/>
      <c r="AW42" s="313"/>
      <c r="AX42" s="314" t="str">
        <f t="shared" si="25"/>
        <v xml:space="preserve"> </v>
      </c>
      <c r="AY42" s="315">
        <f t="shared" si="26"/>
        <v>0</v>
      </c>
    </row>
    <row r="43" spans="1:52" ht="34" customHeight="1">
      <c r="A43" s="230"/>
      <c r="B43" s="312"/>
      <c r="C43" s="313"/>
      <c r="D43" s="313"/>
      <c r="E43" s="313"/>
      <c r="F43" s="313"/>
      <c r="G43" s="313"/>
      <c r="H43" s="313"/>
      <c r="I43" s="313"/>
      <c r="J43" s="313"/>
      <c r="K43" s="313"/>
      <c r="L43" s="313"/>
      <c r="M43" s="313"/>
      <c r="N43" s="314" t="str">
        <f t="shared" si="27"/>
        <v xml:space="preserve"> </v>
      </c>
      <c r="O43" s="315">
        <f t="shared" si="20"/>
        <v>0</v>
      </c>
      <c r="P43" s="315">
        <f t="shared" si="21"/>
        <v>0</v>
      </c>
      <c r="Q43" s="316"/>
      <c r="R43" s="312"/>
      <c r="S43" s="313"/>
      <c r="T43" s="313"/>
      <c r="U43" s="313"/>
      <c r="V43" s="313"/>
      <c r="W43" s="313"/>
      <c r="X43" s="313"/>
      <c r="Y43" s="313"/>
      <c r="Z43" s="313"/>
      <c r="AA43" s="313"/>
      <c r="AB43" s="313"/>
      <c r="AC43" s="313"/>
      <c r="AD43" s="313"/>
      <c r="AE43" s="313"/>
      <c r="AF43" s="314" t="str">
        <f t="shared" si="22"/>
        <v xml:space="preserve"> </v>
      </c>
      <c r="AG43" s="315">
        <f t="shared" si="23"/>
        <v>0</v>
      </c>
      <c r="AH43" s="315">
        <f t="shared" si="24"/>
        <v>0</v>
      </c>
      <c r="AI43" s="316"/>
      <c r="AJ43" s="312"/>
      <c r="AK43" s="313"/>
      <c r="AL43" s="313"/>
      <c r="AM43" s="313"/>
      <c r="AN43" s="313"/>
      <c r="AO43" s="313"/>
      <c r="AP43" s="313"/>
      <c r="AQ43" s="313"/>
      <c r="AR43" s="313"/>
      <c r="AS43" s="313"/>
      <c r="AT43" s="313"/>
      <c r="AU43" s="313"/>
      <c r="AV43" s="313"/>
      <c r="AW43" s="313"/>
      <c r="AX43" s="314" t="str">
        <f t="shared" si="25"/>
        <v xml:space="preserve"> </v>
      </c>
      <c r="AY43" s="315">
        <f t="shared" si="26"/>
        <v>0</v>
      </c>
    </row>
    <row r="44" spans="1:52" ht="34" customHeight="1">
      <c r="A44" s="230"/>
      <c r="B44" s="312"/>
      <c r="C44" s="313"/>
      <c r="D44" s="313"/>
      <c r="E44" s="313"/>
      <c r="F44" s="313"/>
      <c r="G44" s="313"/>
      <c r="H44" s="313"/>
      <c r="I44" s="313"/>
      <c r="J44" s="313"/>
      <c r="K44" s="313"/>
      <c r="L44" s="313"/>
      <c r="M44" s="313"/>
      <c r="N44" s="314" t="str">
        <f t="shared" si="27"/>
        <v xml:space="preserve"> </v>
      </c>
      <c r="O44" s="315">
        <f t="shared" si="20"/>
        <v>0</v>
      </c>
      <c r="P44" s="315">
        <f t="shared" si="21"/>
        <v>0</v>
      </c>
      <c r="Q44" s="316"/>
      <c r="R44" s="312"/>
      <c r="S44" s="313"/>
      <c r="T44" s="313"/>
      <c r="U44" s="313"/>
      <c r="V44" s="313"/>
      <c r="W44" s="313"/>
      <c r="X44" s="313"/>
      <c r="Y44" s="313"/>
      <c r="Z44" s="313"/>
      <c r="AA44" s="313"/>
      <c r="AB44" s="313"/>
      <c r="AC44" s="313"/>
      <c r="AD44" s="313"/>
      <c r="AE44" s="313"/>
      <c r="AF44" s="314" t="str">
        <f t="shared" si="22"/>
        <v xml:space="preserve"> </v>
      </c>
      <c r="AG44" s="315">
        <f t="shared" si="23"/>
        <v>0</v>
      </c>
      <c r="AH44" s="315">
        <f t="shared" si="24"/>
        <v>0</v>
      </c>
      <c r="AI44" s="316"/>
      <c r="AJ44" s="312"/>
      <c r="AK44" s="313"/>
      <c r="AL44" s="313"/>
      <c r="AM44" s="313"/>
      <c r="AN44" s="313"/>
      <c r="AO44" s="313"/>
      <c r="AP44" s="313"/>
      <c r="AQ44" s="313"/>
      <c r="AR44" s="313"/>
      <c r="AS44" s="313"/>
      <c r="AT44" s="313"/>
      <c r="AU44" s="313"/>
      <c r="AV44" s="313"/>
      <c r="AW44" s="313"/>
      <c r="AX44" s="314" t="str">
        <f t="shared" si="25"/>
        <v xml:space="preserve"> </v>
      </c>
      <c r="AY44" s="315">
        <f t="shared" si="26"/>
        <v>0</v>
      </c>
    </row>
    <row r="45" spans="1:52" ht="34" customHeight="1">
      <c r="A45" s="230"/>
      <c r="B45" s="312"/>
      <c r="C45" s="313"/>
      <c r="D45" s="313"/>
      <c r="E45" s="313"/>
      <c r="F45" s="313"/>
      <c r="G45" s="313"/>
      <c r="H45" s="313"/>
      <c r="I45" s="313"/>
      <c r="J45" s="313"/>
      <c r="K45" s="313"/>
      <c r="L45" s="313"/>
      <c r="M45" s="313"/>
      <c r="N45" s="314" t="str">
        <f t="shared" si="27"/>
        <v xml:space="preserve"> </v>
      </c>
      <c r="O45" s="315">
        <f t="shared" si="20"/>
        <v>0</v>
      </c>
      <c r="P45" s="315">
        <f t="shared" si="21"/>
        <v>0</v>
      </c>
      <c r="Q45" s="316"/>
      <c r="R45" s="312"/>
      <c r="S45" s="313"/>
      <c r="T45" s="313"/>
      <c r="U45" s="313"/>
      <c r="V45" s="313"/>
      <c r="W45" s="313"/>
      <c r="X45" s="313"/>
      <c r="Y45" s="313"/>
      <c r="Z45" s="313"/>
      <c r="AA45" s="313"/>
      <c r="AB45" s="313"/>
      <c r="AC45" s="313"/>
      <c r="AD45" s="313"/>
      <c r="AE45" s="313"/>
      <c r="AF45" s="314" t="str">
        <f t="shared" si="22"/>
        <v xml:space="preserve"> </v>
      </c>
      <c r="AG45" s="315">
        <f t="shared" si="23"/>
        <v>0</v>
      </c>
      <c r="AH45" s="315">
        <f t="shared" si="24"/>
        <v>0</v>
      </c>
      <c r="AI45" s="316"/>
      <c r="AJ45" s="312"/>
      <c r="AK45" s="313"/>
      <c r="AL45" s="313"/>
      <c r="AM45" s="313"/>
      <c r="AN45" s="313"/>
      <c r="AO45" s="313"/>
      <c r="AP45" s="313"/>
      <c r="AQ45" s="313"/>
      <c r="AR45" s="313"/>
      <c r="AS45" s="313"/>
      <c r="AT45" s="313"/>
      <c r="AU45" s="313"/>
      <c r="AV45" s="313"/>
      <c r="AW45" s="313"/>
      <c r="AX45" s="314" t="str">
        <f t="shared" si="25"/>
        <v xml:space="preserve"> </v>
      </c>
      <c r="AY45" s="315">
        <f t="shared" si="26"/>
        <v>0</v>
      </c>
    </row>
    <row r="46" spans="1:52" ht="34" customHeight="1">
      <c r="A46" s="230"/>
      <c r="B46" s="312"/>
      <c r="C46" s="313"/>
      <c r="D46" s="313"/>
      <c r="E46" s="313"/>
      <c r="F46" s="313"/>
      <c r="G46" s="313"/>
      <c r="H46" s="313"/>
      <c r="I46" s="313"/>
      <c r="J46" s="313"/>
      <c r="K46" s="313"/>
      <c r="L46" s="313"/>
      <c r="M46" s="313"/>
      <c r="N46" s="314" t="str">
        <f t="shared" si="27"/>
        <v xml:space="preserve"> </v>
      </c>
      <c r="O46" s="315">
        <f t="shared" si="20"/>
        <v>0</v>
      </c>
      <c r="P46" s="315">
        <f t="shared" si="21"/>
        <v>0</v>
      </c>
      <c r="Q46" s="316"/>
      <c r="R46" s="312"/>
      <c r="S46" s="313"/>
      <c r="T46" s="313"/>
      <c r="U46" s="313"/>
      <c r="V46" s="313"/>
      <c r="W46" s="313"/>
      <c r="X46" s="313"/>
      <c r="Y46" s="313"/>
      <c r="Z46" s="313"/>
      <c r="AA46" s="313"/>
      <c r="AB46" s="313"/>
      <c r="AC46" s="313"/>
      <c r="AD46" s="313"/>
      <c r="AE46" s="313"/>
      <c r="AF46" s="314" t="str">
        <f t="shared" si="22"/>
        <v xml:space="preserve"> </v>
      </c>
      <c r="AG46" s="315">
        <f t="shared" si="23"/>
        <v>0</v>
      </c>
      <c r="AH46" s="315">
        <f t="shared" si="24"/>
        <v>0</v>
      </c>
      <c r="AI46" s="316"/>
      <c r="AJ46" s="312"/>
      <c r="AK46" s="313"/>
      <c r="AL46" s="313"/>
      <c r="AM46" s="313"/>
      <c r="AN46" s="313"/>
      <c r="AO46" s="313"/>
      <c r="AP46" s="313"/>
      <c r="AQ46" s="313"/>
      <c r="AR46" s="313"/>
      <c r="AS46" s="313"/>
      <c r="AT46" s="313"/>
      <c r="AU46" s="313"/>
      <c r="AV46" s="313"/>
      <c r="AW46" s="313"/>
      <c r="AX46" s="314" t="str">
        <f t="shared" si="25"/>
        <v xml:space="preserve"> </v>
      </c>
      <c r="AY46" s="315">
        <f t="shared" si="26"/>
        <v>0</v>
      </c>
    </row>
    <row r="47" spans="1:52" ht="34" customHeight="1">
      <c r="A47" s="230"/>
      <c r="B47" s="312"/>
      <c r="C47" s="313"/>
      <c r="D47" s="313"/>
      <c r="E47" s="313"/>
      <c r="F47" s="313"/>
      <c r="G47" s="313"/>
      <c r="H47" s="313"/>
      <c r="I47" s="313"/>
      <c r="J47" s="313"/>
      <c r="K47" s="313"/>
      <c r="L47" s="313"/>
      <c r="M47" s="313"/>
      <c r="N47" s="314" t="str">
        <f t="shared" si="27"/>
        <v xml:space="preserve"> </v>
      </c>
      <c r="O47" s="315">
        <f t="shared" si="20"/>
        <v>0</v>
      </c>
      <c r="P47" s="315">
        <f t="shared" si="21"/>
        <v>0</v>
      </c>
      <c r="Q47" s="316"/>
      <c r="R47" s="312"/>
      <c r="S47" s="313"/>
      <c r="T47" s="313"/>
      <c r="U47" s="313"/>
      <c r="V47" s="313"/>
      <c r="W47" s="313"/>
      <c r="X47" s="313"/>
      <c r="Y47" s="313"/>
      <c r="Z47" s="313"/>
      <c r="AA47" s="313"/>
      <c r="AB47" s="313"/>
      <c r="AC47" s="313"/>
      <c r="AD47" s="313"/>
      <c r="AE47" s="313"/>
      <c r="AF47" s="314" t="str">
        <f t="shared" si="22"/>
        <v xml:space="preserve"> </v>
      </c>
      <c r="AG47" s="315">
        <f t="shared" si="23"/>
        <v>0</v>
      </c>
      <c r="AH47" s="315">
        <f t="shared" si="24"/>
        <v>0</v>
      </c>
      <c r="AI47" s="316"/>
      <c r="AJ47" s="312"/>
      <c r="AK47" s="313"/>
      <c r="AL47" s="313"/>
      <c r="AM47" s="313"/>
      <c r="AN47" s="313"/>
      <c r="AO47" s="313"/>
      <c r="AP47" s="313"/>
      <c r="AQ47" s="313"/>
      <c r="AR47" s="313"/>
      <c r="AS47" s="313"/>
      <c r="AT47" s="313"/>
      <c r="AU47" s="313"/>
      <c r="AV47" s="313"/>
      <c r="AW47" s="313"/>
      <c r="AX47" s="314" t="str">
        <f t="shared" si="25"/>
        <v xml:space="preserve"> </v>
      </c>
      <c r="AY47" s="315">
        <f t="shared" si="26"/>
        <v>0</v>
      </c>
    </row>
    <row r="48" spans="1:52" ht="34" customHeight="1">
      <c r="A48" s="230"/>
      <c r="B48" s="312"/>
      <c r="C48" s="313"/>
      <c r="D48" s="313"/>
      <c r="E48" s="313"/>
      <c r="F48" s="313"/>
      <c r="G48" s="313"/>
      <c r="H48" s="313"/>
      <c r="I48" s="313"/>
      <c r="J48" s="313"/>
      <c r="K48" s="313"/>
      <c r="L48" s="313"/>
      <c r="M48" s="313"/>
      <c r="N48" s="314" t="str">
        <f t="shared" si="27"/>
        <v xml:space="preserve"> </v>
      </c>
      <c r="O48" s="315">
        <f t="shared" si="20"/>
        <v>0</v>
      </c>
      <c r="P48" s="315">
        <f t="shared" si="21"/>
        <v>0</v>
      </c>
      <c r="Q48" s="316"/>
      <c r="R48" s="312"/>
      <c r="S48" s="313"/>
      <c r="T48" s="313"/>
      <c r="U48" s="313"/>
      <c r="V48" s="313"/>
      <c r="W48" s="313"/>
      <c r="X48" s="313"/>
      <c r="Y48" s="313"/>
      <c r="Z48" s="313"/>
      <c r="AA48" s="313"/>
      <c r="AB48" s="313"/>
      <c r="AC48" s="313"/>
      <c r="AD48" s="313"/>
      <c r="AE48" s="313"/>
      <c r="AF48" s="314" t="str">
        <f t="shared" si="22"/>
        <v xml:space="preserve"> </v>
      </c>
      <c r="AG48" s="315">
        <f t="shared" si="23"/>
        <v>0</v>
      </c>
      <c r="AH48" s="315">
        <f t="shared" si="24"/>
        <v>0</v>
      </c>
      <c r="AI48" s="316"/>
      <c r="AJ48" s="312"/>
      <c r="AK48" s="313"/>
      <c r="AL48" s="313"/>
      <c r="AM48" s="313"/>
      <c r="AN48" s="313"/>
      <c r="AO48" s="313"/>
      <c r="AP48" s="313"/>
      <c r="AQ48" s="313"/>
      <c r="AR48" s="313"/>
      <c r="AS48" s="313"/>
      <c r="AT48" s="313"/>
      <c r="AU48" s="313"/>
      <c r="AV48" s="313"/>
      <c r="AW48" s="313"/>
      <c r="AX48" s="314" t="str">
        <f t="shared" si="25"/>
        <v xml:space="preserve"> </v>
      </c>
      <c r="AY48" s="315">
        <f t="shared" si="26"/>
        <v>0</v>
      </c>
    </row>
    <row r="49" spans="1:51" ht="34" customHeight="1">
      <c r="A49" s="230"/>
      <c r="B49" s="312"/>
      <c r="C49" s="313"/>
      <c r="D49" s="313"/>
      <c r="E49" s="313"/>
      <c r="F49" s="313"/>
      <c r="G49" s="313"/>
      <c r="H49" s="313"/>
      <c r="I49" s="313"/>
      <c r="J49" s="313"/>
      <c r="K49" s="313"/>
      <c r="L49" s="313"/>
      <c r="M49" s="313"/>
      <c r="N49" s="314" t="str">
        <f t="shared" si="27"/>
        <v xml:space="preserve"> </v>
      </c>
      <c r="O49" s="315">
        <f t="shared" si="20"/>
        <v>0</v>
      </c>
      <c r="P49" s="315">
        <f t="shared" si="21"/>
        <v>0</v>
      </c>
      <c r="Q49" s="316"/>
      <c r="R49" s="312"/>
      <c r="S49" s="313"/>
      <c r="T49" s="313"/>
      <c r="U49" s="313"/>
      <c r="V49" s="313"/>
      <c r="W49" s="313"/>
      <c r="X49" s="313"/>
      <c r="Y49" s="313"/>
      <c r="Z49" s="313"/>
      <c r="AA49" s="313"/>
      <c r="AB49" s="313"/>
      <c r="AC49" s="313"/>
      <c r="AD49" s="313"/>
      <c r="AE49" s="313"/>
      <c r="AF49" s="314" t="str">
        <f t="shared" si="22"/>
        <v xml:space="preserve"> </v>
      </c>
      <c r="AG49" s="315">
        <f t="shared" si="23"/>
        <v>0</v>
      </c>
      <c r="AH49" s="315">
        <f t="shared" si="24"/>
        <v>0</v>
      </c>
      <c r="AI49" s="316"/>
      <c r="AJ49" s="312"/>
      <c r="AK49" s="313"/>
      <c r="AL49" s="313"/>
      <c r="AM49" s="313"/>
      <c r="AN49" s="313"/>
      <c r="AO49" s="313"/>
      <c r="AP49" s="313"/>
      <c r="AQ49" s="313"/>
      <c r="AR49" s="313"/>
      <c r="AS49" s="313"/>
      <c r="AT49" s="313"/>
      <c r="AU49" s="313"/>
      <c r="AV49" s="313"/>
      <c r="AW49" s="313"/>
      <c r="AX49" s="314" t="str">
        <f t="shared" si="25"/>
        <v xml:space="preserve"> </v>
      </c>
      <c r="AY49" s="315">
        <f t="shared" si="26"/>
        <v>0</v>
      </c>
    </row>
    <row r="50" spans="1:51" ht="34" customHeight="1">
      <c r="A50" s="230"/>
      <c r="B50" s="312"/>
      <c r="C50" s="313"/>
      <c r="D50" s="313"/>
      <c r="E50" s="313"/>
      <c r="F50" s="313"/>
      <c r="G50" s="313"/>
      <c r="H50" s="313"/>
      <c r="I50" s="313"/>
      <c r="J50" s="313"/>
      <c r="K50" s="313"/>
      <c r="L50" s="313"/>
      <c r="M50" s="313"/>
      <c r="N50" s="314" t="str">
        <f t="shared" si="27"/>
        <v xml:space="preserve"> </v>
      </c>
      <c r="O50" s="315">
        <f t="shared" si="20"/>
        <v>0</v>
      </c>
      <c r="P50" s="315">
        <f t="shared" si="21"/>
        <v>0</v>
      </c>
      <c r="Q50" s="316"/>
      <c r="R50" s="312"/>
      <c r="S50" s="313"/>
      <c r="T50" s="313"/>
      <c r="U50" s="313"/>
      <c r="V50" s="313"/>
      <c r="W50" s="313"/>
      <c r="X50" s="313"/>
      <c r="Y50" s="313"/>
      <c r="Z50" s="313"/>
      <c r="AA50" s="313"/>
      <c r="AB50" s="313"/>
      <c r="AC50" s="313"/>
      <c r="AD50" s="313"/>
      <c r="AE50" s="313"/>
      <c r="AF50" s="314" t="str">
        <f t="shared" si="22"/>
        <v xml:space="preserve"> </v>
      </c>
      <c r="AG50" s="315">
        <f t="shared" si="23"/>
        <v>0</v>
      </c>
      <c r="AH50" s="315">
        <f t="shared" si="24"/>
        <v>0</v>
      </c>
      <c r="AI50" s="316"/>
      <c r="AJ50" s="312"/>
      <c r="AK50" s="313"/>
      <c r="AL50" s="313"/>
      <c r="AM50" s="313"/>
      <c r="AN50" s="313"/>
      <c r="AO50" s="313"/>
      <c r="AP50" s="313"/>
      <c r="AQ50" s="313"/>
      <c r="AR50" s="313"/>
      <c r="AS50" s="313"/>
      <c r="AT50" s="313"/>
      <c r="AU50" s="313"/>
      <c r="AV50" s="313"/>
      <c r="AW50" s="313"/>
      <c r="AX50" s="314" t="str">
        <f t="shared" si="25"/>
        <v xml:space="preserve"> </v>
      </c>
      <c r="AY50" s="315">
        <f t="shared" si="26"/>
        <v>0</v>
      </c>
    </row>
    <row r="51" spans="1:51" ht="34" customHeight="1">
      <c r="A51" s="230"/>
      <c r="B51" s="312"/>
      <c r="C51" s="313"/>
      <c r="D51" s="313"/>
      <c r="E51" s="313"/>
      <c r="F51" s="313"/>
      <c r="G51" s="313"/>
      <c r="H51" s="313"/>
      <c r="I51" s="313"/>
      <c r="J51" s="313"/>
      <c r="K51" s="313"/>
      <c r="L51" s="313"/>
      <c r="M51" s="313"/>
      <c r="N51" s="314" t="str">
        <f t="shared" si="27"/>
        <v xml:space="preserve"> </v>
      </c>
      <c r="O51" s="315">
        <f t="shared" si="20"/>
        <v>0</v>
      </c>
      <c r="P51" s="315">
        <f t="shared" si="21"/>
        <v>0</v>
      </c>
      <c r="Q51" s="316"/>
      <c r="R51" s="312"/>
      <c r="S51" s="313"/>
      <c r="T51" s="313"/>
      <c r="U51" s="313"/>
      <c r="V51" s="313"/>
      <c r="W51" s="313"/>
      <c r="X51" s="313"/>
      <c r="Y51" s="313"/>
      <c r="Z51" s="313"/>
      <c r="AA51" s="313"/>
      <c r="AB51" s="313"/>
      <c r="AC51" s="313"/>
      <c r="AD51" s="313"/>
      <c r="AE51" s="313"/>
      <c r="AF51" s="314" t="str">
        <f t="shared" si="22"/>
        <v xml:space="preserve"> </v>
      </c>
      <c r="AG51" s="315">
        <f t="shared" si="23"/>
        <v>0</v>
      </c>
      <c r="AH51" s="315">
        <f t="shared" si="24"/>
        <v>0</v>
      </c>
      <c r="AI51" s="316"/>
      <c r="AJ51" s="312"/>
      <c r="AK51" s="313"/>
      <c r="AL51" s="313"/>
      <c r="AM51" s="313"/>
      <c r="AN51" s="313"/>
      <c r="AO51" s="313"/>
      <c r="AP51" s="313"/>
      <c r="AQ51" s="313"/>
      <c r="AR51" s="313"/>
      <c r="AS51" s="313"/>
      <c r="AT51" s="313"/>
      <c r="AU51" s="313"/>
      <c r="AV51" s="313"/>
      <c r="AW51" s="313"/>
      <c r="AX51" s="314" t="str">
        <f t="shared" si="25"/>
        <v xml:space="preserve"> </v>
      </c>
      <c r="AY51" s="315">
        <f t="shared" si="26"/>
        <v>0</v>
      </c>
    </row>
    <row r="52" spans="1:51" ht="34" customHeight="1">
      <c r="A52" s="230"/>
      <c r="B52" s="312"/>
      <c r="C52" s="313"/>
      <c r="D52" s="313"/>
      <c r="E52" s="313"/>
      <c r="F52" s="313"/>
      <c r="G52" s="313"/>
      <c r="H52" s="313"/>
      <c r="I52" s="313"/>
      <c r="J52" s="313"/>
      <c r="K52" s="313"/>
      <c r="L52" s="313"/>
      <c r="M52" s="313"/>
      <c r="N52" s="314" t="str">
        <f t="shared" si="27"/>
        <v xml:space="preserve"> </v>
      </c>
      <c r="O52" s="315">
        <f t="shared" si="20"/>
        <v>0</v>
      </c>
      <c r="P52" s="315">
        <f t="shared" si="21"/>
        <v>0</v>
      </c>
      <c r="Q52" s="316"/>
      <c r="R52" s="312"/>
      <c r="S52" s="313"/>
      <c r="T52" s="313"/>
      <c r="U52" s="313"/>
      <c r="V52" s="313"/>
      <c r="W52" s="313"/>
      <c r="X52" s="313"/>
      <c r="Y52" s="313"/>
      <c r="Z52" s="313"/>
      <c r="AA52" s="313"/>
      <c r="AB52" s="313"/>
      <c r="AC52" s="313"/>
      <c r="AD52" s="313"/>
      <c r="AE52" s="313"/>
      <c r="AF52" s="314" t="str">
        <f t="shared" si="22"/>
        <v xml:space="preserve"> </v>
      </c>
      <c r="AG52" s="315">
        <f t="shared" si="23"/>
        <v>0</v>
      </c>
      <c r="AH52" s="315">
        <f t="shared" si="24"/>
        <v>0</v>
      </c>
      <c r="AI52" s="316"/>
      <c r="AJ52" s="312"/>
      <c r="AK52" s="313"/>
      <c r="AL52" s="313"/>
      <c r="AM52" s="313"/>
      <c r="AN52" s="313"/>
      <c r="AO52" s="313"/>
      <c r="AP52" s="313"/>
      <c r="AQ52" s="313"/>
      <c r="AR52" s="313"/>
      <c r="AS52" s="313"/>
      <c r="AT52" s="313"/>
      <c r="AU52" s="313"/>
      <c r="AV52" s="313"/>
      <c r="AW52" s="313"/>
      <c r="AX52" s="314" t="str">
        <f t="shared" si="25"/>
        <v xml:space="preserve"> </v>
      </c>
      <c r="AY52" s="315">
        <f t="shared" si="26"/>
        <v>0</v>
      </c>
    </row>
    <row r="53" spans="1:51" ht="34" customHeight="1">
      <c r="A53" s="230"/>
      <c r="B53" s="312"/>
      <c r="C53" s="313"/>
      <c r="D53" s="313"/>
      <c r="E53" s="313"/>
      <c r="F53" s="313"/>
      <c r="G53" s="313"/>
      <c r="H53" s="313"/>
      <c r="I53" s="313"/>
      <c r="J53" s="313"/>
      <c r="K53" s="313"/>
      <c r="L53" s="313"/>
      <c r="M53" s="313"/>
      <c r="N53" s="314" t="str">
        <f t="shared" si="27"/>
        <v xml:space="preserve"> </v>
      </c>
      <c r="O53" s="315">
        <f t="shared" si="20"/>
        <v>0</v>
      </c>
      <c r="P53" s="315">
        <f t="shared" si="21"/>
        <v>0</v>
      </c>
      <c r="Q53" s="316"/>
      <c r="R53" s="312"/>
      <c r="S53" s="313"/>
      <c r="T53" s="313"/>
      <c r="U53" s="313"/>
      <c r="V53" s="313"/>
      <c r="W53" s="313"/>
      <c r="X53" s="313"/>
      <c r="Y53" s="313"/>
      <c r="Z53" s="313"/>
      <c r="AA53" s="313"/>
      <c r="AB53" s="313"/>
      <c r="AC53" s="313"/>
      <c r="AD53" s="313"/>
      <c r="AE53" s="313"/>
      <c r="AF53" s="314" t="str">
        <f t="shared" si="22"/>
        <v xml:space="preserve"> </v>
      </c>
      <c r="AG53" s="315">
        <f t="shared" si="23"/>
        <v>0</v>
      </c>
      <c r="AH53" s="315">
        <f t="shared" si="24"/>
        <v>0</v>
      </c>
      <c r="AI53" s="316"/>
      <c r="AJ53" s="312"/>
      <c r="AK53" s="313"/>
      <c r="AL53" s="313"/>
      <c r="AM53" s="313"/>
      <c r="AN53" s="313"/>
      <c r="AO53" s="313"/>
      <c r="AP53" s="313"/>
      <c r="AQ53" s="313"/>
      <c r="AR53" s="313"/>
      <c r="AS53" s="313"/>
      <c r="AT53" s="313"/>
      <c r="AU53" s="313"/>
      <c r="AV53" s="313"/>
      <c r="AW53" s="313"/>
      <c r="AX53" s="314" t="str">
        <f t="shared" si="25"/>
        <v xml:space="preserve"> </v>
      </c>
      <c r="AY53" s="315">
        <f t="shared" si="26"/>
        <v>0</v>
      </c>
    </row>
    <row r="54" spans="1:51" ht="34" customHeight="1">
      <c r="A54" s="230"/>
      <c r="B54" s="312"/>
      <c r="C54" s="313"/>
      <c r="D54" s="313"/>
      <c r="E54" s="313"/>
      <c r="F54" s="313"/>
      <c r="G54" s="313"/>
      <c r="H54" s="313"/>
      <c r="I54" s="313"/>
      <c r="J54" s="313"/>
      <c r="K54" s="313"/>
      <c r="L54" s="313"/>
      <c r="M54" s="313"/>
      <c r="N54" s="314" t="str">
        <f t="shared" si="27"/>
        <v xml:space="preserve"> </v>
      </c>
      <c r="O54" s="315">
        <f t="shared" si="20"/>
        <v>0</v>
      </c>
      <c r="P54" s="315">
        <f t="shared" si="21"/>
        <v>0</v>
      </c>
      <c r="Q54" s="316"/>
      <c r="R54" s="312"/>
      <c r="S54" s="313"/>
      <c r="T54" s="313"/>
      <c r="U54" s="313"/>
      <c r="V54" s="313"/>
      <c r="W54" s="313"/>
      <c r="X54" s="313"/>
      <c r="Y54" s="313"/>
      <c r="Z54" s="313"/>
      <c r="AA54" s="313"/>
      <c r="AB54" s="313"/>
      <c r="AC54" s="313"/>
      <c r="AD54" s="313"/>
      <c r="AE54" s="313"/>
      <c r="AF54" s="314" t="str">
        <f t="shared" si="22"/>
        <v xml:space="preserve"> </v>
      </c>
      <c r="AG54" s="315">
        <f t="shared" si="23"/>
        <v>0</v>
      </c>
      <c r="AH54" s="315">
        <f t="shared" si="24"/>
        <v>0</v>
      </c>
      <c r="AI54" s="316"/>
      <c r="AJ54" s="312"/>
      <c r="AK54" s="313"/>
      <c r="AL54" s="313"/>
      <c r="AM54" s="313"/>
      <c r="AN54" s="313"/>
      <c r="AO54" s="313"/>
      <c r="AP54" s="313"/>
      <c r="AQ54" s="313"/>
      <c r="AR54" s="313"/>
      <c r="AS54" s="313"/>
      <c r="AT54" s="313"/>
      <c r="AU54" s="313"/>
      <c r="AV54" s="313"/>
      <c r="AW54" s="313"/>
      <c r="AX54" s="314" t="str">
        <f t="shared" si="25"/>
        <v xml:space="preserve"> </v>
      </c>
      <c r="AY54" s="315">
        <f t="shared" si="26"/>
        <v>0</v>
      </c>
    </row>
    <row r="55" spans="1:51" ht="34" customHeight="1">
      <c r="A55" s="230"/>
      <c r="B55" s="312"/>
      <c r="C55" s="313"/>
      <c r="D55" s="313"/>
      <c r="E55" s="313"/>
      <c r="F55" s="313"/>
      <c r="G55" s="313"/>
      <c r="H55" s="313"/>
      <c r="I55" s="313"/>
      <c r="J55" s="313"/>
      <c r="K55" s="313"/>
      <c r="L55" s="313"/>
      <c r="M55" s="313"/>
      <c r="N55" s="314" t="str">
        <f t="shared" si="27"/>
        <v xml:space="preserve"> </v>
      </c>
      <c r="O55" s="315">
        <f t="shared" si="20"/>
        <v>0</v>
      </c>
      <c r="P55" s="315">
        <f t="shared" si="21"/>
        <v>0</v>
      </c>
      <c r="Q55" s="316"/>
      <c r="R55" s="312"/>
      <c r="S55" s="313"/>
      <c r="T55" s="313"/>
      <c r="U55" s="313"/>
      <c r="V55" s="313"/>
      <c r="W55" s="313"/>
      <c r="X55" s="313"/>
      <c r="Y55" s="313"/>
      <c r="Z55" s="313"/>
      <c r="AA55" s="313"/>
      <c r="AB55" s="313"/>
      <c r="AC55" s="313"/>
      <c r="AD55" s="313"/>
      <c r="AE55" s="313"/>
      <c r="AF55" s="314" t="str">
        <f t="shared" si="22"/>
        <v xml:space="preserve"> </v>
      </c>
      <c r="AG55" s="315">
        <f t="shared" si="23"/>
        <v>0</v>
      </c>
      <c r="AH55" s="315">
        <f t="shared" si="24"/>
        <v>0</v>
      </c>
      <c r="AI55" s="316"/>
      <c r="AJ55" s="312"/>
      <c r="AK55" s="313"/>
      <c r="AL55" s="313"/>
      <c r="AM55" s="313"/>
      <c r="AN55" s="313"/>
      <c r="AO55" s="313"/>
      <c r="AP55" s="313"/>
      <c r="AQ55" s="313"/>
      <c r="AR55" s="313"/>
      <c r="AS55" s="313"/>
      <c r="AT55" s="313"/>
      <c r="AU55" s="313"/>
      <c r="AV55" s="313"/>
      <c r="AW55" s="313"/>
      <c r="AX55" s="314" t="str">
        <f t="shared" si="25"/>
        <v xml:space="preserve"> </v>
      </c>
      <c r="AY55" s="315">
        <f t="shared" si="26"/>
        <v>0</v>
      </c>
    </row>
    <row r="56" spans="1:51" ht="34" customHeight="1">
      <c r="A56" s="230"/>
      <c r="B56" s="312"/>
      <c r="C56" s="313"/>
      <c r="D56" s="313"/>
      <c r="E56" s="313"/>
      <c r="F56" s="313"/>
      <c r="G56" s="313"/>
      <c r="H56" s="313"/>
      <c r="I56" s="313"/>
      <c r="J56" s="313"/>
      <c r="K56" s="313"/>
      <c r="L56" s="313"/>
      <c r="M56" s="313"/>
      <c r="N56" s="314" t="str">
        <f t="shared" si="27"/>
        <v xml:space="preserve"> </v>
      </c>
      <c r="O56" s="315">
        <f t="shared" si="20"/>
        <v>0</v>
      </c>
      <c r="P56" s="315">
        <f t="shared" si="21"/>
        <v>0</v>
      </c>
      <c r="Q56" s="316"/>
      <c r="R56" s="312"/>
      <c r="S56" s="313"/>
      <c r="T56" s="313"/>
      <c r="U56" s="313"/>
      <c r="V56" s="313"/>
      <c r="W56" s="313"/>
      <c r="X56" s="313"/>
      <c r="Y56" s="313"/>
      <c r="Z56" s="313"/>
      <c r="AA56" s="313"/>
      <c r="AB56" s="313"/>
      <c r="AC56" s="313"/>
      <c r="AD56" s="313"/>
      <c r="AE56" s="313"/>
      <c r="AF56" s="314" t="str">
        <f t="shared" si="22"/>
        <v xml:space="preserve"> </v>
      </c>
      <c r="AG56" s="315">
        <f t="shared" si="23"/>
        <v>0</v>
      </c>
      <c r="AH56" s="315">
        <f t="shared" si="24"/>
        <v>0</v>
      </c>
      <c r="AI56" s="588" t="s">
        <v>78</v>
      </c>
      <c r="AJ56" s="589"/>
      <c r="AK56" s="317">
        <f>COUNTIF(AK40:AK55,"A")</f>
        <v>0</v>
      </c>
      <c r="AL56" s="317">
        <f t="shared" ref="AL56:AV58" si="28">COUNTIF(AL40:AL55,"A")</f>
        <v>0</v>
      </c>
      <c r="AM56" s="317">
        <f t="shared" si="28"/>
        <v>0</v>
      </c>
      <c r="AN56" s="317">
        <f t="shared" si="28"/>
        <v>0</v>
      </c>
      <c r="AO56" s="317">
        <f t="shared" si="28"/>
        <v>0</v>
      </c>
      <c r="AP56" s="317">
        <f t="shared" si="28"/>
        <v>0</v>
      </c>
      <c r="AQ56" s="317">
        <f t="shared" si="28"/>
        <v>0</v>
      </c>
      <c r="AR56" s="317">
        <f t="shared" si="28"/>
        <v>0</v>
      </c>
      <c r="AS56" s="317">
        <f t="shared" si="28"/>
        <v>0</v>
      </c>
      <c r="AT56" s="317">
        <f t="shared" si="28"/>
        <v>0</v>
      </c>
      <c r="AU56" s="317">
        <f t="shared" si="28"/>
        <v>0</v>
      </c>
      <c r="AV56" s="317">
        <f t="shared" si="28"/>
        <v>0</v>
      </c>
      <c r="AW56" s="317" cm="1">
        <f t="array" ref="AW56">_xlfn.IFNA(_xlfn.IFS(COUNTIF(AW40:AW55,"1")&gt;1, "1 *", COUNTIF(AW40:AW55,"2")&gt;1, "2 *",COUNTIF(AW40:AW55,"3")&gt;1, "3 *",COUNTIF(AW40:AW55,"4")&gt;1, "4 *"),0)</f>
        <v>0</v>
      </c>
      <c r="AX56" s="317"/>
      <c r="AY56" s="315"/>
    </row>
    <row r="57" spans="1:51" ht="34" customHeight="1">
      <c r="A57" s="230"/>
      <c r="B57" s="312"/>
      <c r="C57" s="313"/>
      <c r="D57" s="313"/>
      <c r="E57" s="313"/>
      <c r="F57" s="313"/>
      <c r="G57" s="313"/>
      <c r="H57" s="313"/>
      <c r="I57" s="313"/>
      <c r="J57" s="313"/>
      <c r="K57" s="313"/>
      <c r="L57" s="313"/>
      <c r="M57" s="313"/>
      <c r="N57" s="314" t="str">
        <f t="shared" si="27"/>
        <v xml:space="preserve"> </v>
      </c>
      <c r="O57" s="315">
        <f t="shared" si="20"/>
        <v>0</v>
      </c>
      <c r="P57" s="315">
        <f t="shared" si="21"/>
        <v>0</v>
      </c>
      <c r="Q57" s="316"/>
      <c r="R57" s="312"/>
      <c r="S57" s="313"/>
      <c r="T57" s="313"/>
      <c r="U57" s="313"/>
      <c r="V57" s="313"/>
      <c r="W57" s="313"/>
      <c r="X57" s="313"/>
      <c r="Y57" s="313"/>
      <c r="Z57" s="313"/>
      <c r="AA57" s="313"/>
      <c r="AB57" s="313"/>
      <c r="AC57" s="313"/>
      <c r="AD57" s="313"/>
      <c r="AE57" s="313"/>
      <c r="AF57" s="314" t="str">
        <f t="shared" si="22"/>
        <v xml:space="preserve"> </v>
      </c>
      <c r="AG57" s="315">
        <f t="shared" si="23"/>
        <v>0</v>
      </c>
      <c r="AH57" s="315">
        <f t="shared" si="24"/>
        <v>0</v>
      </c>
      <c r="AI57" s="588" t="s">
        <v>79</v>
      </c>
      <c r="AJ57" s="589"/>
      <c r="AK57" s="317">
        <f>COUNTIF(AK40:AK55,"B")</f>
        <v>0</v>
      </c>
      <c r="AL57" s="317">
        <f t="shared" ref="AL57:AU57" si="29">COUNTIF(AL40:AL55,"B")</f>
        <v>0</v>
      </c>
      <c r="AM57" s="317">
        <f t="shared" si="29"/>
        <v>0</v>
      </c>
      <c r="AN57" s="317">
        <f t="shared" si="29"/>
        <v>0</v>
      </c>
      <c r="AO57" s="317">
        <f t="shared" si="29"/>
        <v>0</v>
      </c>
      <c r="AP57" s="317">
        <f t="shared" si="29"/>
        <v>0</v>
      </c>
      <c r="AQ57" s="317">
        <f t="shared" si="29"/>
        <v>0</v>
      </c>
      <c r="AR57" s="317">
        <f t="shared" si="29"/>
        <v>0</v>
      </c>
      <c r="AS57" s="317">
        <f t="shared" si="29"/>
        <v>0</v>
      </c>
      <c r="AT57" s="317">
        <f t="shared" si="29"/>
        <v>0</v>
      </c>
      <c r="AU57" s="317">
        <f t="shared" si="29"/>
        <v>0</v>
      </c>
      <c r="AV57" s="317">
        <f t="shared" si="28"/>
        <v>0</v>
      </c>
      <c r="AW57" s="317"/>
      <c r="AX57" s="317"/>
      <c r="AY57" s="315"/>
    </row>
    <row r="58" spans="1:51" ht="34" customHeight="1">
      <c r="A58" s="230"/>
      <c r="B58" s="312"/>
      <c r="C58" s="313"/>
      <c r="D58" s="313"/>
      <c r="E58" s="313"/>
      <c r="F58" s="313"/>
      <c r="G58" s="313"/>
      <c r="H58" s="313"/>
      <c r="I58" s="313"/>
      <c r="J58" s="313"/>
      <c r="K58" s="313"/>
      <c r="L58" s="313"/>
      <c r="M58" s="313"/>
      <c r="N58" s="314" t="str">
        <f t="shared" si="27"/>
        <v xml:space="preserve"> </v>
      </c>
      <c r="O58" s="315">
        <f t="shared" si="20"/>
        <v>0</v>
      </c>
      <c r="P58" s="315">
        <f t="shared" si="21"/>
        <v>0</v>
      </c>
      <c r="Q58" s="316"/>
      <c r="R58" s="312"/>
      <c r="S58" s="313"/>
      <c r="T58" s="313"/>
      <c r="U58" s="313"/>
      <c r="V58" s="313"/>
      <c r="W58" s="313"/>
      <c r="X58" s="313"/>
      <c r="Y58" s="313"/>
      <c r="Z58" s="313"/>
      <c r="AA58" s="313"/>
      <c r="AB58" s="313"/>
      <c r="AC58" s="313"/>
      <c r="AD58" s="313"/>
      <c r="AE58" s="313"/>
      <c r="AF58" s="314" t="str">
        <f>IF(COUNTIF(S58:AD58,"*s")&gt;0,"X"," ")</f>
        <v xml:space="preserve"> </v>
      </c>
      <c r="AG58" s="315">
        <f t="shared" si="23"/>
        <v>0</v>
      </c>
      <c r="AH58" s="315">
        <f t="shared" si="24"/>
        <v>0</v>
      </c>
      <c r="AI58" s="588" t="s">
        <v>80</v>
      </c>
      <c r="AJ58" s="589"/>
      <c r="AK58" s="317">
        <f>COUNTIF(AK40:AK55,"N/S")</f>
        <v>0</v>
      </c>
      <c r="AL58" s="317">
        <f t="shared" ref="AL58:AU58" si="30">COUNTIF(AL40:AL55,"N/S")</f>
        <v>0</v>
      </c>
      <c r="AM58" s="317">
        <f t="shared" si="30"/>
        <v>0</v>
      </c>
      <c r="AN58" s="317">
        <f t="shared" si="30"/>
        <v>0</v>
      </c>
      <c r="AO58" s="317">
        <f t="shared" si="30"/>
        <v>0</v>
      </c>
      <c r="AP58" s="317">
        <f t="shared" si="30"/>
        <v>0</v>
      </c>
      <c r="AQ58" s="317">
        <f t="shared" si="30"/>
        <v>0</v>
      </c>
      <c r="AR58" s="317">
        <f t="shared" si="30"/>
        <v>0</v>
      </c>
      <c r="AS58" s="317">
        <f t="shared" si="30"/>
        <v>0</v>
      </c>
      <c r="AT58" s="317">
        <f t="shared" si="30"/>
        <v>0</v>
      </c>
      <c r="AU58" s="317">
        <f t="shared" si="30"/>
        <v>0</v>
      </c>
      <c r="AV58" s="317">
        <f t="shared" si="28"/>
        <v>0</v>
      </c>
      <c r="AW58" s="317" cm="1">
        <f t="array" ref="AW58">_xlfn.IFNA(_xlfn.IFS(COUNTIF(AW40:AW55,"N/S1")&gt;1, "N/S1 !",COUNTIF(AW40:AW55,"N/S2")&gt;1, "N/S2 !",COUNTIF(AW40:AW55,"N/S3")&gt;1, "N/S3 !",COUNTIF(AW40:AW55,"N/S4")&gt;1, "N/S4 !"),0)</f>
        <v>0</v>
      </c>
      <c r="AX58" s="317"/>
      <c r="AY58" s="315"/>
    </row>
    <row r="59" spans="1:51" ht="34" customHeight="1">
      <c r="A59" s="230"/>
      <c r="B59" s="312"/>
      <c r="C59" s="313"/>
      <c r="D59" s="313"/>
      <c r="E59" s="313"/>
      <c r="F59" s="313"/>
      <c r="G59" s="313"/>
      <c r="H59" s="313"/>
      <c r="I59" s="313"/>
      <c r="J59" s="313"/>
      <c r="K59" s="313"/>
      <c r="L59" s="313"/>
      <c r="M59" s="313"/>
      <c r="N59" s="314" t="str">
        <f t="shared" si="27"/>
        <v xml:space="preserve"> </v>
      </c>
      <c r="O59" s="315">
        <f t="shared" si="20"/>
        <v>0</v>
      </c>
      <c r="P59" s="315">
        <f t="shared" si="21"/>
        <v>0</v>
      </c>
      <c r="Q59" s="316"/>
      <c r="R59" s="312"/>
      <c r="S59" s="313"/>
      <c r="T59" s="313"/>
      <c r="U59" s="313"/>
      <c r="V59" s="313"/>
      <c r="W59" s="313"/>
      <c r="X59" s="313"/>
      <c r="Y59" s="313"/>
      <c r="Z59" s="313"/>
      <c r="AA59" s="313"/>
      <c r="AB59" s="313"/>
      <c r="AC59" s="313"/>
      <c r="AD59" s="313"/>
      <c r="AE59" s="313"/>
      <c r="AF59" s="314" t="str">
        <f t="shared" ref="AF59:AF65" si="31">IF(COUNTIF(S59:AD59,"*s")&gt;0,"X"," ")</f>
        <v xml:space="preserve"> </v>
      </c>
      <c r="AG59" s="315">
        <f t="shared" si="23"/>
        <v>0</v>
      </c>
      <c r="AH59" s="315">
        <f t="shared" si="24"/>
        <v>0</v>
      </c>
      <c r="AI59" s="546" t="s">
        <v>81</v>
      </c>
      <c r="AJ59" s="548" t="s">
        <v>101</v>
      </c>
      <c r="AK59" s="550" t="s">
        <v>102</v>
      </c>
      <c r="AL59" s="551"/>
      <c r="AM59" s="551"/>
      <c r="AN59" s="551"/>
      <c r="AO59" s="551"/>
      <c r="AP59" s="551"/>
      <c r="AQ59" s="551"/>
      <c r="AR59" s="551"/>
      <c r="AS59" s="551"/>
      <c r="AT59" s="551"/>
      <c r="AU59" s="551"/>
      <c r="AV59" s="551"/>
      <c r="AW59" s="552"/>
      <c r="AX59" s="548" t="s">
        <v>103</v>
      </c>
      <c r="AY59" s="595" t="s">
        <v>104</v>
      </c>
    </row>
    <row r="60" spans="1:51" ht="34" customHeight="1">
      <c r="A60" s="230"/>
      <c r="B60" s="312"/>
      <c r="C60" s="313"/>
      <c r="D60" s="313"/>
      <c r="E60" s="313"/>
      <c r="F60" s="313"/>
      <c r="G60" s="313"/>
      <c r="H60" s="313"/>
      <c r="I60" s="313"/>
      <c r="J60" s="313"/>
      <c r="K60" s="313"/>
      <c r="L60" s="313"/>
      <c r="M60" s="313"/>
      <c r="N60" s="314" t="str">
        <f t="shared" si="27"/>
        <v xml:space="preserve"> </v>
      </c>
      <c r="O60" s="315">
        <f t="shared" si="20"/>
        <v>0</v>
      </c>
      <c r="P60" s="315">
        <f t="shared" si="21"/>
        <v>0</v>
      </c>
      <c r="Q60" s="316"/>
      <c r="R60" s="312"/>
      <c r="S60" s="313"/>
      <c r="T60" s="313"/>
      <c r="U60" s="313"/>
      <c r="V60" s="313"/>
      <c r="W60" s="313"/>
      <c r="X60" s="313"/>
      <c r="Y60" s="313"/>
      <c r="Z60" s="313"/>
      <c r="AA60" s="313"/>
      <c r="AB60" s="313"/>
      <c r="AC60" s="313"/>
      <c r="AD60" s="313"/>
      <c r="AE60" s="313"/>
      <c r="AF60" s="314" t="str">
        <f t="shared" si="31"/>
        <v xml:space="preserve"> </v>
      </c>
      <c r="AG60" s="315">
        <f t="shared" si="23"/>
        <v>0</v>
      </c>
      <c r="AH60" s="315">
        <f t="shared" si="24"/>
        <v>0</v>
      </c>
      <c r="AI60" s="590"/>
      <c r="AJ60" s="591"/>
      <c r="AK60" s="592"/>
      <c r="AL60" s="593"/>
      <c r="AM60" s="593"/>
      <c r="AN60" s="593"/>
      <c r="AO60" s="593"/>
      <c r="AP60" s="593"/>
      <c r="AQ60" s="593"/>
      <c r="AR60" s="593"/>
      <c r="AS60" s="593"/>
      <c r="AT60" s="593"/>
      <c r="AU60" s="593"/>
      <c r="AV60" s="593"/>
      <c r="AW60" s="594"/>
      <c r="AX60" s="591"/>
      <c r="AY60" s="596"/>
    </row>
    <row r="61" spans="1:51" ht="34" customHeight="1">
      <c r="A61" s="230"/>
      <c r="B61" s="312"/>
      <c r="C61" s="313"/>
      <c r="D61" s="313"/>
      <c r="E61" s="313"/>
      <c r="F61" s="313"/>
      <c r="G61" s="313"/>
      <c r="H61" s="313"/>
      <c r="I61" s="313"/>
      <c r="J61" s="313"/>
      <c r="K61" s="313"/>
      <c r="L61" s="313"/>
      <c r="M61" s="313"/>
      <c r="N61" s="314" t="str">
        <f t="shared" si="27"/>
        <v xml:space="preserve"> </v>
      </c>
      <c r="O61" s="315">
        <f t="shared" si="20"/>
        <v>0</v>
      </c>
      <c r="P61" s="315">
        <f t="shared" si="21"/>
        <v>0</v>
      </c>
      <c r="Q61" s="316"/>
      <c r="R61" s="312"/>
      <c r="S61" s="313"/>
      <c r="T61" s="313"/>
      <c r="U61" s="313"/>
      <c r="V61" s="313"/>
      <c r="W61" s="313"/>
      <c r="X61" s="313"/>
      <c r="Y61" s="313"/>
      <c r="Z61" s="313"/>
      <c r="AA61" s="313"/>
      <c r="AB61" s="313"/>
      <c r="AC61" s="313"/>
      <c r="AD61" s="313"/>
      <c r="AE61" s="313"/>
      <c r="AF61" s="314" t="str">
        <f t="shared" si="31"/>
        <v xml:space="preserve"> </v>
      </c>
      <c r="AG61" s="315">
        <f t="shared" si="23"/>
        <v>0</v>
      </c>
      <c r="AH61" s="315">
        <f t="shared" si="24"/>
        <v>0</v>
      </c>
      <c r="AI61" s="316"/>
      <c r="AJ61" s="313"/>
      <c r="AK61" s="313"/>
      <c r="AL61" s="313"/>
      <c r="AM61" s="313"/>
      <c r="AN61" s="585" t="s">
        <v>135</v>
      </c>
      <c r="AO61" s="313"/>
      <c r="AP61" s="313"/>
      <c r="AQ61" s="313"/>
      <c r="AR61" s="313"/>
      <c r="AS61" s="313"/>
      <c r="AT61" s="313"/>
      <c r="AU61" s="313"/>
      <c r="AV61" s="313"/>
      <c r="AW61" s="585" t="s">
        <v>106</v>
      </c>
      <c r="AX61" s="314" t="str">
        <f>IF(COUNTIF(AK61:AV61,"N/S*")&gt;0,"X"," ")</f>
        <v xml:space="preserve"> </v>
      </c>
      <c r="AY61" s="315">
        <f>COUNTIF(AO61:AV61,"*")+COUNTIF(AK61:AM61,"*")</f>
        <v>0</v>
      </c>
    </row>
    <row r="62" spans="1:51" ht="34" customHeight="1">
      <c r="A62" s="230"/>
      <c r="B62" s="312"/>
      <c r="C62" s="313"/>
      <c r="D62" s="313"/>
      <c r="E62" s="313"/>
      <c r="F62" s="313"/>
      <c r="G62" s="313"/>
      <c r="H62" s="313"/>
      <c r="I62" s="313"/>
      <c r="J62" s="313"/>
      <c r="K62" s="313"/>
      <c r="L62" s="313"/>
      <c r="M62" s="313"/>
      <c r="N62" s="314" t="str">
        <f t="shared" si="27"/>
        <v xml:space="preserve"> </v>
      </c>
      <c r="O62" s="315">
        <f t="shared" si="20"/>
        <v>0</v>
      </c>
      <c r="P62" s="315">
        <f t="shared" si="21"/>
        <v>0</v>
      </c>
      <c r="Q62" s="316"/>
      <c r="R62" s="312"/>
      <c r="S62" s="313"/>
      <c r="T62" s="313"/>
      <c r="U62" s="313"/>
      <c r="V62" s="313"/>
      <c r="W62" s="313"/>
      <c r="X62" s="313"/>
      <c r="Y62" s="313"/>
      <c r="Z62" s="313"/>
      <c r="AA62" s="313"/>
      <c r="AB62" s="313"/>
      <c r="AC62" s="313"/>
      <c r="AD62" s="313"/>
      <c r="AE62" s="313"/>
      <c r="AF62" s="314" t="str">
        <f t="shared" si="31"/>
        <v xml:space="preserve"> </v>
      </c>
      <c r="AG62" s="315">
        <f t="shared" si="23"/>
        <v>0</v>
      </c>
      <c r="AH62" s="315">
        <f t="shared" si="24"/>
        <v>0</v>
      </c>
      <c r="AI62" s="316"/>
      <c r="AJ62" s="313"/>
      <c r="AK62" s="313"/>
      <c r="AL62" s="313"/>
      <c r="AM62" s="313"/>
      <c r="AN62" s="586"/>
      <c r="AO62" s="313"/>
      <c r="AP62" s="313"/>
      <c r="AQ62" s="313"/>
      <c r="AR62" s="313"/>
      <c r="AS62" s="313"/>
      <c r="AT62" s="313"/>
      <c r="AU62" s="313"/>
      <c r="AV62" s="313"/>
      <c r="AW62" s="586"/>
      <c r="AX62" s="314" t="str">
        <f t="shared" ref="AX62:AX68" si="32">IF(COUNTIF(AK62:AV62,"N/S*")&gt;0,"X"," ")</f>
        <v xml:space="preserve"> </v>
      </c>
      <c r="AY62" s="315">
        <f t="shared" ref="AY62:AY68" si="33">COUNTIF(AO62:AV62,"*")+COUNTIF(AK62:AM62,"*")</f>
        <v>0</v>
      </c>
    </row>
    <row r="63" spans="1:51" ht="34" customHeight="1">
      <c r="A63" s="230"/>
      <c r="B63" s="312"/>
      <c r="C63" s="313"/>
      <c r="D63" s="313"/>
      <c r="E63" s="313"/>
      <c r="F63" s="313"/>
      <c r="G63" s="313"/>
      <c r="H63" s="313"/>
      <c r="I63" s="313"/>
      <c r="J63" s="313"/>
      <c r="K63" s="313"/>
      <c r="L63" s="313"/>
      <c r="M63" s="313"/>
      <c r="N63" s="314" t="str">
        <f t="shared" si="27"/>
        <v xml:space="preserve"> </v>
      </c>
      <c r="O63" s="315">
        <f t="shared" si="20"/>
        <v>0</v>
      </c>
      <c r="P63" s="315">
        <f t="shared" si="21"/>
        <v>0</v>
      </c>
      <c r="Q63" s="316"/>
      <c r="R63" s="312"/>
      <c r="S63" s="313"/>
      <c r="T63" s="313"/>
      <c r="U63" s="313"/>
      <c r="V63" s="313"/>
      <c r="W63" s="313"/>
      <c r="X63" s="313"/>
      <c r="Y63" s="313"/>
      <c r="Z63" s="313"/>
      <c r="AA63" s="313"/>
      <c r="AB63" s="313"/>
      <c r="AC63" s="313"/>
      <c r="AD63" s="313"/>
      <c r="AE63" s="313"/>
      <c r="AF63" s="314" t="str">
        <f t="shared" si="31"/>
        <v xml:space="preserve"> </v>
      </c>
      <c r="AG63" s="315">
        <f t="shared" si="23"/>
        <v>0</v>
      </c>
      <c r="AH63" s="315">
        <f t="shared" si="24"/>
        <v>0</v>
      </c>
      <c r="AI63" s="316"/>
      <c r="AJ63" s="313"/>
      <c r="AK63" s="313"/>
      <c r="AL63" s="313"/>
      <c r="AM63" s="313"/>
      <c r="AN63" s="586"/>
      <c r="AO63" s="313"/>
      <c r="AP63" s="313"/>
      <c r="AQ63" s="313"/>
      <c r="AR63" s="313"/>
      <c r="AS63" s="313"/>
      <c r="AT63" s="313"/>
      <c r="AU63" s="313"/>
      <c r="AV63" s="313"/>
      <c r="AW63" s="586"/>
      <c r="AX63" s="314" t="str">
        <f t="shared" si="32"/>
        <v xml:space="preserve"> </v>
      </c>
      <c r="AY63" s="315">
        <f t="shared" si="33"/>
        <v>0</v>
      </c>
    </row>
    <row r="64" spans="1:51" ht="34" customHeight="1">
      <c r="A64" s="230"/>
      <c r="B64" s="312"/>
      <c r="C64" s="313"/>
      <c r="D64" s="313"/>
      <c r="E64" s="313"/>
      <c r="F64" s="313"/>
      <c r="G64" s="313"/>
      <c r="H64" s="313"/>
      <c r="I64" s="313"/>
      <c r="J64" s="313"/>
      <c r="K64" s="313"/>
      <c r="L64" s="313"/>
      <c r="M64" s="313"/>
      <c r="N64" s="314" t="str">
        <f t="shared" si="27"/>
        <v xml:space="preserve"> </v>
      </c>
      <c r="O64" s="315">
        <f t="shared" si="20"/>
        <v>0</v>
      </c>
      <c r="P64" s="315">
        <f t="shared" si="21"/>
        <v>0</v>
      </c>
      <c r="Q64" s="316"/>
      <c r="R64" s="312"/>
      <c r="S64" s="313"/>
      <c r="T64" s="313"/>
      <c r="U64" s="313"/>
      <c r="V64" s="313"/>
      <c r="W64" s="313"/>
      <c r="X64" s="313"/>
      <c r="Y64" s="313"/>
      <c r="Z64" s="313"/>
      <c r="AA64" s="313"/>
      <c r="AB64" s="313"/>
      <c r="AC64" s="313"/>
      <c r="AD64" s="313"/>
      <c r="AE64" s="313"/>
      <c r="AF64" s="314" t="str">
        <f t="shared" si="31"/>
        <v xml:space="preserve"> </v>
      </c>
      <c r="AG64" s="315">
        <f t="shared" si="23"/>
        <v>0</v>
      </c>
      <c r="AH64" s="315">
        <f t="shared" si="24"/>
        <v>0</v>
      </c>
      <c r="AI64" s="316"/>
      <c r="AJ64" s="313"/>
      <c r="AK64" s="313"/>
      <c r="AL64" s="313"/>
      <c r="AM64" s="313"/>
      <c r="AN64" s="586"/>
      <c r="AO64" s="313"/>
      <c r="AP64" s="313"/>
      <c r="AQ64" s="313"/>
      <c r="AR64" s="313"/>
      <c r="AS64" s="313"/>
      <c r="AT64" s="313"/>
      <c r="AU64" s="313"/>
      <c r="AV64" s="313"/>
      <c r="AW64" s="586"/>
      <c r="AX64" s="314" t="str">
        <f t="shared" si="32"/>
        <v xml:space="preserve"> </v>
      </c>
      <c r="AY64" s="315">
        <f t="shared" si="33"/>
        <v>0</v>
      </c>
    </row>
    <row r="65" spans="1:51" ht="34" customHeight="1">
      <c r="A65" s="230"/>
      <c r="B65" s="312"/>
      <c r="C65" s="313"/>
      <c r="D65" s="313"/>
      <c r="E65" s="313"/>
      <c r="F65" s="313"/>
      <c r="G65" s="313"/>
      <c r="H65" s="313"/>
      <c r="I65" s="313"/>
      <c r="J65" s="313"/>
      <c r="K65" s="313"/>
      <c r="L65" s="313"/>
      <c r="M65" s="313"/>
      <c r="N65" s="314" t="str">
        <f t="shared" si="27"/>
        <v xml:space="preserve"> </v>
      </c>
      <c r="O65" s="315">
        <f t="shared" si="20"/>
        <v>0</v>
      </c>
      <c r="P65" s="315">
        <f t="shared" si="21"/>
        <v>0</v>
      </c>
      <c r="Q65" s="316"/>
      <c r="R65" s="312"/>
      <c r="S65" s="313"/>
      <c r="T65" s="313"/>
      <c r="U65" s="313"/>
      <c r="V65" s="313"/>
      <c r="W65" s="313"/>
      <c r="X65" s="313"/>
      <c r="Y65" s="313"/>
      <c r="Z65" s="313"/>
      <c r="AA65" s="313"/>
      <c r="AB65" s="313"/>
      <c r="AC65" s="313"/>
      <c r="AD65" s="313"/>
      <c r="AE65" s="313"/>
      <c r="AF65" s="314" t="str">
        <f t="shared" si="31"/>
        <v xml:space="preserve"> </v>
      </c>
      <c r="AG65" s="315">
        <f t="shared" si="23"/>
        <v>0</v>
      </c>
      <c r="AH65" s="315">
        <f t="shared" si="24"/>
        <v>0</v>
      </c>
      <c r="AI65" s="316"/>
      <c r="AJ65" s="313"/>
      <c r="AK65" s="313"/>
      <c r="AL65" s="313"/>
      <c r="AM65" s="313"/>
      <c r="AN65" s="586"/>
      <c r="AO65" s="313"/>
      <c r="AP65" s="313"/>
      <c r="AQ65" s="313"/>
      <c r="AR65" s="313"/>
      <c r="AS65" s="313"/>
      <c r="AT65" s="313"/>
      <c r="AU65" s="313"/>
      <c r="AV65" s="313"/>
      <c r="AW65" s="586"/>
      <c r="AX65" s="314" t="str">
        <f t="shared" si="32"/>
        <v xml:space="preserve"> </v>
      </c>
      <c r="AY65" s="315">
        <f t="shared" si="33"/>
        <v>0</v>
      </c>
    </row>
    <row r="66" spans="1:51" ht="30" customHeight="1">
      <c r="A66" s="588" t="s">
        <v>78</v>
      </c>
      <c r="B66" s="589"/>
      <c r="C66" s="317">
        <f t="shared" ref="C66:L66" si="34">COUNTIF(C40:C65,"A")</f>
        <v>0</v>
      </c>
      <c r="D66" s="317">
        <f t="shared" si="34"/>
        <v>0</v>
      </c>
      <c r="E66" s="317">
        <f t="shared" si="34"/>
        <v>0</v>
      </c>
      <c r="F66" s="317">
        <f t="shared" si="34"/>
        <v>0</v>
      </c>
      <c r="G66" s="317">
        <f t="shared" si="34"/>
        <v>0</v>
      </c>
      <c r="H66" s="317">
        <f t="shared" si="34"/>
        <v>0</v>
      </c>
      <c r="I66" s="317">
        <f t="shared" si="34"/>
        <v>0</v>
      </c>
      <c r="J66" s="317">
        <f t="shared" si="34"/>
        <v>0</v>
      </c>
      <c r="K66" s="317">
        <f t="shared" si="34"/>
        <v>0</v>
      </c>
      <c r="L66" s="317">
        <f t="shared" si="34"/>
        <v>0</v>
      </c>
      <c r="M66" s="317" cm="1">
        <f t="array" ref="M66">_xlfn.IFNA(_xlfn.IFS(COUNTIF(M40:M65,"1")&gt;1, "1 *", COUNTIF(M40:M65,"2")&gt;1, "2 *",COUNTIF(M40:M65,"3")&gt;1, "3 *",COUNTIF(M40:M65,"4")&gt;1, "4 *"),0)</f>
        <v>0</v>
      </c>
      <c r="N66" s="317"/>
      <c r="O66" s="317"/>
      <c r="P66" s="318"/>
      <c r="Q66" s="588" t="s">
        <v>78</v>
      </c>
      <c r="R66" s="589"/>
      <c r="S66" s="317">
        <f t="shared" ref="S66:AD66" si="35">COUNTIF(S40:S65,"A")</f>
        <v>0</v>
      </c>
      <c r="T66" s="317">
        <f t="shared" si="35"/>
        <v>0</v>
      </c>
      <c r="U66" s="317">
        <f t="shared" si="35"/>
        <v>0</v>
      </c>
      <c r="V66" s="317">
        <f t="shared" si="35"/>
        <v>0</v>
      </c>
      <c r="W66" s="317">
        <f t="shared" si="35"/>
        <v>0</v>
      </c>
      <c r="X66" s="317">
        <f t="shared" si="35"/>
        <v>0</v>
      </c>
      <c r="Y66" s="317">
        <f t="shared" si="35"/>
        <v>0</v>
      </c>
      <c r="Z66" s="317">
        <f t="shared" si="35"/>
        <v>0</v>
      </c>
      <c r="AA66" s="317">
        <f t="shared" si="35"/>
        <v>0</v>
      </c>
      <c r="AB66" s="317">
        <f t="shared" si="35"/>
        <v>0</v>
      </c>
      <c r="AC66" s="317">
        <f t="shared" si="35"/>
        <v>0</v>
      </c>
      <c r="AD66" s="317">
        <f t="shared" si="35"/>
        <v>0</v>
      </c>
      <c r="AE66" s="317" cm="1">
        <f t="array" ref="AE66">_xlfn.IFNA(_xlfn.IFS(COUNTIF(AE40:AE65,"1")&gt;1, "1 *", COUNTIF(AE40:AE65,"2")&gt;1, "2 *",COUNTIF(AE40:AE65,"3")&gt;1, "3 *",COUNTIF(AE40:AE65,"4")&gt;1, "4 *"),0)</f>
        <v>0</v>
      </c>
      <c r="AF66" s="317"/>
      <c r="AG66" s="317"/>
      <c r="AH66" s="317"/>
      <c r="AI66" s="316"/>
      <c r="AJ66" s="313"/>
      <c r="AK66" s="313"/>
      <c r="AL66" s="313"/>
      <c r="AM66" s="313"/>
      <c r="AN66" s="586"/>
      <c r="AO66" s="313"/>
      <c r="AP66" s="313"/>
      <c r="AQ66" s="313"/>
      <c r="AR66" s="313"/>
      <c r="AS66" s="313"/>
      <c r="AT66" s="313"/>
      <c r="AU66" s="313"/>
      <c r="AV66" s="313"/>
      <c r="AW66" s="586"/>
      <c r="AX66" s="314" t="str">
        <f t="shared" si="32"/>
        <v xml:space="preserve"> </v>
      </c>
      <c r="AY66" s="315">
        <f t="shared" si="33"/>
        <v>0</v>
      </c>
    </row>
    <row r="67" spans="1:51" ht="30" customHeight="1">
      <c r="A67" s="588" t="s">
        <v>79</v>
      </c>
      <c r="B67" s="589"/>
      <c r="C67" s="317">
        <f t="shared" ref="C67:L67" si="36">COUNTIF(C40:C65,"B")</f>
        <v>0</v>
      </c>
      <c r="D67" s="317">
        <f t="shared" si="36"/>
        <v>0</v>
      </c>
      <c r="E67" s="317">
        <f t="shared" si="36"/>
        <v>0</v>
      </c>
      <c r="F67" s="317">
        <f t="shared" si="36"/>
        <v>0</v>
      </c>
      <c r="G67" s="317">
        <f t="shared" si="36"/>
        <v>0</v>
      </c>
      <c r="H67" s="317">
        <f t="shared" si="36"/>
        <v>0</v>
      </c>
      <c r="I67" s="317">
        <f t="shared" si="36"/>
        <v>0</v>
      </c>
      <c r="J67" s="317">
        <f t="shared" si="36"/>
        <v>0</v>
      </c>
      <c r="K67" s="317">
        <f t="shared" si="36"/>
        <v>0</v>
      </c>
      <c r="L67" s="317">
        <f t="shared" si="36"/>
        <v>0</v>
      </c>
      <c r="M67" s="317"/>
      <c r="N67" s="317"/>
      <c r="O67" s="317"/>
      <c r="P67" s="318"/>
      <c r="Q67" s="588" t="s">
        <v>79</v>
      </c>
      <c r="R67" s="589"/>
      <c r="S67" s="317">
        <f t="shared" ref="S67:AD67" si="37">COUNTIF(S40:S65,"B")</f>
        <v>0</v>
      </c>
      <c r="T67" s="317">
        <f t="shared" si="37"/>
        <v>0</v>
      </c>
      <c r="U67" s="317">
        <f t="shared" si="37"/>
        <v>0</v>
      </c>
      <c r="V67" s="317">
        <f t="shared" si="37"/>
        <v>0</v>
      </c>
      <c r="W67" s="317">
        <f t="shared" si="37"/>
        <v>0</v>
      </c>
      <c r="X67" s="317">
        <f t="shared" si="37"/>
        <v>0</v>
      </c>
      <c r="Y67" s="317">
        <f t="shared" si="37"/>
        <v>0</v>
      </c>
      <c r="Z67" s="317">
        <f t="shared" si="37"/>
        <v>0</v>
      </c>
      <c r="AA67" s="317">
        <f t="shared" si="37"/>
        <v>0</v>
      </c>
      <c r="AB67" s="317">
        <f t="shared" si="37"/>
        <v>0</v>
      </c>
      <c r="AC67" s="317">
        <f t="shared" si="37"/>
        <v>0</v>
      </c>
      <c r="AD67" s="317">
        <f t="shared" si="37"/>
        <v>0</v>
      </c>
      <c r="AE67" s="317"/>
      <c r="AF67" s="317"/>
      <c r="AG67" s="317"/>
      <c r="AH67" s="317"/>
      <c r="AI67" s="316"/>
      <c r="AJ67" s="313"/>
      <c r="AK67" s="313"/>
      <c r="AL67" s="313"/>
      <c r="AM67" s="313"/>
      <c r="AN67" s="586"/>
      <c r="AO67" s="313"/>
      <c r="AP67" s="313"/>
      <c r="AQ67" s="313"/>
      <c r="AR67" s="313"/>
      <c r="AS67" s="313"/>
      <c r="AT67" s="313"/>
      <c r="AU67" s="313"/>
      <c r="AV67" s="313"/>
      <c r="AW67" s="586"/>
      <c r="AX67" s="314" t="str">
        <f t="shared" si="32"/>
        <v xml:space="preserve"> </v>
      </c>
      <c r="AY67" s="315">
        <f t="shared" si="33"/>
        <v>0</v>
      </c>
    </row>
    <row r="68" spans="1:51" ht="30" customHeight="1">
      <c r="A68" s="588" t="s">
        <v>80</v>
      </c>
      <c r="B68" s="589"/>
      <c r="C68" s="317">
        <f t="shared" ref="C68:L68" si="38">COUNTIF(C40:C65,"N/S")</f>
        <v>0</v>
      </c>
      <c r="D68" s="317">
        <f t="shared" si="38"/>
        <v>0</v>
      </c>
      <c r="E68" s="317">
        <f t="shared" si="38"/>
        <v>0</v>
      </c>
      <c r="F68" s="317">
        <f t="shared" si="38"/>
        <v>0</v>
      </c>
      <c r="G68" s="317">
        <f t="shared" si="38"/>
        <v>0</v>
      </c>
      <c r="H68" s="317">
        <f t="shared" si="38"/>
        <v>0</v>
      </c>
      <c r="I68" s="317">
        <f t="shared" si="38"/>
        <v>0</v>
      </c>
      <c r="J68" s="317">
        <f t="shared" si="38"/>
        <v>0</v>
      </c>
      <c r="K68" s="317">
        <f t="shared" si="38"/>
        <v>0</v>
      </c>
      <c r="L68" s="317">
        <f t="shared" si="38"/>
        <v>0</v>
      </c>
      <c r="M68" s="317" cm="1">
        <f t="array" ref="M68">_xlfn.IFNA(_xlfn.IFS(COUNTIF(M40:M65,"N/S1")&gt;1, "N/S1 !",COUNTIF(M40:M65,"N/S2")&gt;1, "N/S2 !",COUNTIF(M40:M65,"N/S3")&gt;1, "N/S3 !",COUNTIF(M40:M65,"N/S4")&gt;1, "N/S4 !"),0)</f>
        <v>0</v>
      </c>
      <c r="N68" s="317"/>
      <c r="O68" s="319"/>
      <c r="P68" s="320"/>
      <c r="Q68" s="588" t="s">
        <v>80</v>
      </c>
      <c r="R68" s="589"/>
      <c r="S68" s="317">
        <f t="shared" ref="S68:AD68" si="39">COUNTIF(S40:S65,"N/S")</f>
        <v>0</v>
      </c>
      <c r="T68" s="317">
        <f t="shared" si="39"/>
        <v>0</v>
      </c>
      <c r="U68" s="317">
        <f t="shared" si="39"/>
        <v>0</v>
      </c>
      <c r="V68" s="317">
        <f t="shared" si="39"/>
        <v>0</v>
      </c>
      <c r="W68" s="317">
        <f t="shared" si="39"/>
        <v>0</v>
      </c>
      <c r="X68" s="317">
        <f t="shared" si="39"/>
        <v>0</v>
      </c>
      <c r="Y68" s="317">
        <f t="shared" si="39"/>
        <v>0</v>
      </c>
      <c r="Z68" s="317">
        <f t="shared" si="39"/>
        <v>0</v>
      </c>
      <c r="AA68" s="317">
        <f t="shared" si="39"/>
        <v>0</v>
      </c>
      <c r="AB68" s="317">
        <f t="shared" si="39"/>
        <v>0</v>
      </c>
      <c r="AC68" s="317">
        <f t="shared" si="39"/>
        <v>0</v>
      </c>
      <c r="AD68" s="317">
        <f t="shared" si="39"/>
        <v>0</v>
      </c>
      <c r="AE68" s="317" cm="1">
        <f t="array" ref="AE68">_xlfn.IFNA(_xlfn.IFS(COUNTIF(AE40:AE65,"N/S1")&gt;1, "N/S1 !",COUNTIF(AE40:AE65,"N/S2")&gt;1, "N/S2 !",COUNTIF(AE40:AE65,"N/S3")&gt;1, "N/S3 !",COUNTIF(AE40:AE65,"N/S4")&gt;1, "N/S4 !"),0)</f>
        <v>0</v>
      </c>
      <c r="AF68" s="317"/>
      <c r="AG68" s="319"/>
      <c r="AH68" s="319"/>
      <c r="AI68" s="316"/>
      <c r="AJ68" s="313"/>
      <c r="AK68" s="313"/>
      <c r="AL68" s="313"/>
      <c r="AM68" s="313"/>
      <c r="AN68" s="587"/>
      <c r="AO68" s="313"/>
      <c r="AP68" s="313"/>
      <c r="AQ68" s="313"/>
      <c r="AR68" s="313"/>
      <c r="AS68" s="313"/>
      <c r="AT68" s="313"/>
      <c r="AU68" s="313"/>
      <c r="AV68" s="313"/>
      <c r="AW68" s="587"/>
      <c r="AX68" s="314" t="str">
        <f t="shared" si="32"/>
        <v xml:space="preserve"> </v>
      </c>
      <c r="AY68" s="315">
        <f t="shared" si="33"/>
        <v>0</v>
      </c>
    </row>
    <row r="69" spans="1:51" ht="51" customHeight="1">
      <c r="A69" s="577" t="s">
        <v>107</v>
      </c>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9"/>
      <c r="AI69" s="580" t="s">
        <v>108</v>
      </c>
      <c r="AJ69" s="581"/>
      <c r="AK69" s="582"/>
      <c r="AL69" s="583"/>
      <c r="AM69" s="583"/>
      <c r="AN69" s="583"/>
      <c r="AO69" s="583"/>
      <c r="AP69" s="583"/>
      <c r="AQ69" s="583"/>
      <c r="AR69" s="583"/>
      <c r="AS69" s="583"/>
      <c r="AT69" s="583"/>
      <c r="AU69" s="583"/>
      <c r="AV69" s="583"/>
      <c r="AW69" s="583"/>
      <c r="AX69" s="583"/>
      <c r="AY69" s="584"/>
    </row>
    <row r="70" spans="1:51" ht="33" customHeight="1"/>
    <row r="71" spans="1:51" ht="33" customHeight="1"/>
    <row r="72" spans="1:51" ht="120" customHeight="1"/>
  </sheetData>
  <sheetProtection sheet="1" objects="1" scenarios="1"/>
  <mergeCells count="80">
    <mergeCell ref="B1:P1"/>
    <mergeCell ref="Q1:AH2"/>
    <mergeCell ref="AI1:AT1"/>
    <mergeCell ref="AU1:AY1"/>
    <mergeCell ref="B2:P2"/>
    <mergeCell ref="AI2:AT2"/>
    <mergeCell ref="AU2:AY2"/>
    <mergeCell ref="AX24:AX25"/>
    <mergeCell ref="AY24:AY25"/>
    <mergeCell ref="A3:A4"/>
    <mergeCell ref="B3:B4"/>
    <mergeCell ref="N3:N4"/>
    <mergeCell ref="O3:O4"/>
    <mergeCell ref="P3:P4"/>
    <mergeCell ref="Q3:Q4"/>
    <mergeCell ref="R3:R4"/>
    <mergeCell ref="AF3:AF4"/>
    <mergeCell ref="AG3:AG4"/>
    <mergeCell ref="AH3:AH4"/>
    <mergeCell ref="AI3:AI4"/>
    <mergeCell ref="AX3:AX4"/>
    <mergeCell ref="AY3:AY4"/>
    <mergeCell ref="AI21:AJ21"/>
    <mergeCell ref="AI22:AJ22"/>
    <mergeCell ref="AI23:AJ23"/>
    <mergeCell ref="AJ3:AJ4"/>
    <mergeCell ref="AN26:AN33"/>
    <mergeCell ref="AI24:AI25"/>
    <mergeCell ref="AJ24:AJ25"/>
    <mergeCell ref="AK24:AW25"/>
    <mergeCell ref="AW26:AW33"/>
    <mergeCell ref="A31:B31"/>
    <mergeCell ref="Q31:R31"/>
    <mergeCell ref="A32:B32"/>
    <mergeCell ref="Q32:R32"/>
    <mergeCell ref="A33:B33"/>
    <mergeCell ref="Q33:R33"/>
    <mergeCell ref="Q38:Q39"/>
    <mergeCell ref="A34:AH34"/>
    <mergeCell ref="AI34:AJ34"/>
    <mergeCell ref="AK34:AY34"/>
    <mergeCell ref="B36:P36"/>
    <mergeCell ref="Q36:AH37"/>
    <mergeCell ref="AI36:AT36"/>
    <mergeCell ref="AU36:AY36"/>
    <mergeCell ref="B37:P37"/>
    <mergeCell ref="AI37:AT37"/>
    <mergeCell ref="AU37:AY37"/>
    <mergeCell ref="A38:A39"/>
    <mergeCell ref="B38:B39"/>
    <mergeCell ref="N38:N39"/>
    <mergeCell ref="O38:O39"/>
    <mergeCell ref="P38:P39"/>
    <mergeCell ref="R38:R39"/>
    <mergeCell ref="AF38:AF39"/>
    <mergeCell ref="AG38:AG39"/>
    <mergeCell ref="AH38:AH39"/>
    <mergeCell ref="AI38:AI39"/>
    <mergeCell ref="AI59:AI60"/>
    <mergeCell ref="AJ59:AJ60"/>
    <mergeCell ref="AK59:AW60"/>
    <mergeCell ref="AX59:AX60"/>
    <mergeCell ref="AY59:AY60"/>
    <mergeCell ref="AX38:AX39"/>
    <mergeCell ref="AY38:AY39"/>
    <mergeCell ref="AI56:AJ56"/>
    <mergeCell ref="AI57:AJ57"/>
    <mergeCell ref="AI58:AJ58"/>
    <mergeCell ref="AJ38:AJ39"/>
    <mergeCell ref="A69:AH69"/>
    <mergeCell ref="AI69:AJ69"/>
    <mergeCell ref="AK69:AY69"/>
    <mergeCell ref="AN61:AN68"/>
    <mergeCell ref="AW61:AW68"/>
    <mergeCell ref="A66:B66"/>
    <mergeCell ref="Q66:R66"/>
    <mergeCell ref="A67:B67"/>
    <mergeCell ref="Q67:R67"/>
    <mergeCell ref="A68:B68"/>
    <mergeCell ref="Q68:R68"/>
  </mergeCells>
  <phoneticPr fontId="4" type="noConversion"/>
  <conditionalFormatting sqref="M31:N31">
    <cfRule type="cellIs" dxfId="373" priority="67" stopIfTrue="1" operator="greaterThan">
      <formula>1</formula>
    </cfRule>
  </conditionalFormatting>
  <conditionalFormatting sqref="M33:N33">
    <cfRule type="cellIs" dxfId="372" priority="66" stopIfTrue="1" operator="greaterThan">
      <formula>1</formula>
    </cfRule>
  </conditionalFormatting>
  <conditionalFormatting sqref="M66:N66">
    <cfRule type="cellIs" dxfId="371" priority="42" stopIfTrue="1" operator="greaterThan">
      <formula>1</formula>
    </cfRule>
  </conditionalFormatting>
  <conditionalFormatting sqref="M68:N68">
    <cfRule type="cellIs" dxfId="370" priority="41" stopIfTrue="1" operator="greaterThan">
      <formula>1</formula>
    </cfRule>
  </conditionalFormatting>
  <conditionalFormatting sqref="O5:O30 AG5:AG30">
    <cfRule type="cellIs" dxfId="369" priority="61" stopIfTrue="1" operator="greaterThan">
      <formula>3</formula>
    </cfRule>
  </conditionalFormatting>
  <conditionalFormatting sqref="O40:O65 AG40:AG65">
    <cfRule type="cellIs" dxfId="368" priority="36" stopIfTrue="1" operator="greaterThan">
      <formula>3</formula>
    </cfRule>
  </conditionalFormatting>
  <conditionalFormatting sqref="P5:P30">
    <cfRule type="cellIs" dxfId="367" priority="69" stopIfTrue="1" operator="greaterThan">
      <formula>1</formula>
    </cfRule>
  </conditionalFormatting>
  <conditionalFormatting sqref="P40:P65">
    <cfRule type="cellIs" dxfId="366" priority="44" stopIfTrue="1" operator="greaterThan">
      <formula>1</formula>
    </cfRule>
  </conditionalFormatting>
  <conditionalFormatting sqref="S31:AD33">
    <cfRule type="cellIs" dxfId="365" priority="68" stopIfTrue="1" operator="greaterThan">
      <formula>1</formula>
    </cfRule>
  </conditionalFormatting>
  <conditionalFormatting sqref="S66:AD68">
    <cfRule type="cellIs" dxfId="364" priority="43" stopIfTrue="1" operator="greaterThan">
      <formula>1</formula>
    </cfRule>
  </conditionalFormatting>
  <conditionalFormatting sqref="AE31:AF31">
    <cfRule type="cellIs" dxfId="363" priority="63" stopIfTrue="1" operator="greaterThan">
      <formula>1</formula>
    </cfRule>
  </conditionalFormatting>
  <conditionalFormatting sqref="AE33:AF33">
    <cfRule type="cellIs" dxfId="362" priority="62" stopIfTrue="1" operator="greaterThan">
      <formula>1</formula>
    </cfRule>
  </conditionalFormatting>
  <conditionalFormatting sqref="AE66:AF66">
    <cfRule type="cellIs" dxfId="361" priority="38" stopIfTrue="1" operator="greaterThan">
      <formula>1</formula>
    </cfRule>
  </conditionalFormatting>
  <conditionalFormatting sqref="AE68:AF68">
    <cfRule type="cellIs" dxfId="360" priority="37" stopIfTrue="1" operator="greaterThan">
      <formula>1</formula>
    </cfRule>
  </conditionalFormatting>
  <conditionalFormatting sqref="AH5:AH30">
    <cfRule type="cellIs" dxfId="359" priority="60" stopIfTrue="1" operator="greaterThan">
      <formula>1</formula>
    </cfRule>
  </conditionalFormatting>
  <conditionalFormatting sqref="AH40:AH65">
    <cfRule type="cellIs" dxfId="358" priority="35" stopIfTrue="1" operator="greaterThan">
      <formula>1</formula>
    </cfRule>
  </conditionalFormatting>
  <conditionalFormatting sqref="AK26:AK33">
    <cfRule type="duplicateValues" dxfId="357" priority="57"/>
  </conditionalFormatting>
  <conditionalFormatting sqref="AK61:AK63 AK65:AK66 AK68">
    <cfRule type="duplicateValues" dxfId="356" priority="32"/>
  </conditionalFormatting>
  <conditionalFormatting sqref="AK64">
    <cfRule type="duplicateValues" dxfId="355" priority="15"/>
  </conditionalFormatting>
  <conditionalFormatting sqref="AK67">
    <cfRule type="duplicateValues" dxfId="354" priority="6"/>
  </conditionalFormatting>
  <conditionalFormatting sqref="AK21:AV23 C31:L33">
    <cfRule type="cellIs" dxfId="353" priority="71" stopIfTrue="1" operator="greaterThan">
      <formula>1</formula>
    </cfRule>
  </conditionalFormatting>
  <conditionalFormatting sqref="AK56:AV58 C66:L68">
    <cfRule type="cellIs" dxfId="352" priority="46" stopIfTrue="1" operator="greaterThan">
      <formula>1</formula>
    </cfRule>
  </conditionalFormatting>
  <conditionalFormatting sqref="AL26:AL33">
    <cfRule type="duplicateValues" dxfId="351" priority="56"/>
  </conditionalFormatting>
  <conditionalFormatting sqref="AL61">
    <cfRule type="duplicateValues" dxfId="350" priority="20"/>
  </conditionalFormatting>
  <conditionalFormatting sqref="AL62:AL63 AL65:AL66 AL68">
    <cfRule type="duplicateValues" dxfId="349" priority="31"/>
  </conditionalFormatting>
  <conditionalFormatting sqref="AL64">
    <cfRule type="duplicateValues" dxfId="348" priority="13"/>
  </conditionalFormatting>
  <conditionalFormatting sqref="AL67">
    <cfRule type="duplicateValues" dxfId="347" priority="4"/>
  </conditionalFormatting>
  <conditionalFormatting sqref="AM26:AM33">
    <cfRule type="duplicateValues" dxfId="346" priority="55"/>
  </conditionalFormatting>
  <conditionalFormatting sqref="AM61">
    <cfRule type="duplicateValues" dxfId="345" priority="21"/>
  </conditionalFormatting>
  <conditionalFormatting sqref="AM62:AM63 AM65:AM66 AM68">
    <cfRule type="duplicateValues" dxfId="344" priority="30"/>
  </conditionalFormatting>
  <conditionalFormatting sqref="AM64">
    <cfRule type="duplicateValues" dxfId="343" priority="14"/>
  </conditionalFormatting>
  <conditionalFormatting sqref="AM67">
    <cfRule type="duplicateValues" dxfId="342" priority="5"/>
  </conditionalFormatting>
  <conditionalFormatting sqref="AO26:AO33">
    <cfRule type="duplicateValues" dxfId="341" priority="54"/>
  </conditionalFormatting>
  <conditionalFormatting sqref="AO61:AO64 AO66:AO67">
    <cfRule type="duplicateValues" dxfId="340" priority="29"/>
  </conditionalFormatting>
  <conditionalFormatting sqref="AO65">
    <cfRule type="duplicateValues" dxfId="339" priority="12"/>
  </conditionalFormatting>
  <conditionalFormatting sqref="AO68">
    <cfRule type="duplicateValues" dxfId="338" priority="3"/>
  </conditionalFormatting>
  <conditionalFormatting sqref="AP26:AP33">
    <cfRule type="duplicateValues" dxfId="337" priority="53"/>
  </conditionalFormatting>
  <conditionalFormatting sqref="AP61 AP63:AP64 AP66:AP67">
    <cfRule type="duplicateValues" dxfId="336" priority="28"/>
  </conditionalFormatting>
  <conditionalFormatting sqref="AP62">
    <cfRule type="duplicateValues" dxfId="335" priority="18"/>
  </conditionalFormatting>
  <conditionalFormatting sqref="AP65">
    <cfRule type="duplicateValues" dxfId="334" priority="10"/>
  </conditionalFormatting>
  <conditionalFormatting sqref="AP68">
    <cfRule type="duplicateValues" dxfId="333" priority="1"/>
  </conditionalFormatting>
  <conditionalFormatting sqref="AQ26:AQ33">
    <cfRule type="duplicateValues" dxfId="332" priority="52"/>
  </conditionalFormatting>
  <conditionalFormatting sqref="AQ61 AQ63:AQ64 AQ66:AQ67">
    <cfRule type="duplicateValues" dxfId="331" priority="27"/>
  </conditionalFormatting>
  <conditionalFormatting sqref="AQ62">
    <cfRule type="duplicateValues" dxfId="330" priority="19"/>
  </conditionalFormatting>
  <conditionalFormatting sqref="AQ65">
    <cfRule type="duplicateValues" dxfId="329" priority="11"/>
  </conditionalFormatting>
  <conditionalFormatting sqref="AQ68">
    <cfRule type="duplicateValues" dxfId="328" priority="2"/>
  </conditionalFormatting>
  <conditionalFormatting sqref="AR26:AR33">
    <cfRule type="duplicateValues" dxfId="327" priority="51"/>
  </conditionalFormatting>
  <conditionalFormatting sqref="AR61:AR65 AR67:AR68">
    <cfRule type="duplicateValues" dxfId="326" priority="26"/>
  </conditionalFormatting>
  <conditionalFormatting sqref="AR66">
    <cfRule type="duplicateValues" dxfId="325" priority="9"/>
  </conditionalFormatting>
  <conditionalFormatting sqref="AS26:AS33">
    <cfRule type="duplicateValues" dxfId="324" priority="50"/>
  </conditionalFormatting>
  <conditionalFormatting sqref="AS61:AS62 AS64:AS65 AS67:AS68">
    <cfRule type="duplicateValues" dxfId="323" priority="25"/>
  </conditionalFormatting>
  <conditionalFormatting sqref="AS63">
    <cfRule type="duplicateValues" dxfId="322" priority="16"/>
  </conditionalFormatting>
  <conditionalFormatting sqref="AS66">
    <cfRule type="duplicateValues" dxfId="321" priority="7"/>
  </conditionalFormatting>
  <conditionalFormatting sqref="AT26:AT33">
    <cfRule type="duplicateValues" dxfId="320" priority="49"/>
  </conditionalFormatting>
  <conditionalFormatting sqref="AT61:AT62 AT64:AT65 AT67:AT68">
    <cfRule type="duplicateValues" dxfId="319" priority="24"/>
  </conditionalFormatting>
  <conditionalFormatting sqref="AT63">
    <cfRule type="duplicateValues" dxfId="318" priority="17"/>
  </conditionalFormatting>
  <conditionalFormatting sqref="AT66">
    <cfRule type="duplicateValues" dxfId="317" priority="8"/>
  </conditionalFormatting>
  <conditionalFormatting sqref="AU26:AU33">
    <cfRule type="duplicateValues" dxfId="316" priority="48"/>
  </conditionalFormatting>
  <conditionalFormatting sqref="AU61:AU68">
    <cfRule type="duplicateValues" dxfId="315" priority="23"/>
  </conditionalFormatting>
  <conditionalFormatting sqref="AV26:AV33">
    <cfRule type="duplicateValues" dxfId="314" priority="47"/>
    <cfRule type="duplicateValues" dxfId="313" priority="58"/>
  </conditionalFormatting>
  <conditionalFormatting sqref="AV61:AV68">
    <cfRule type="duplicateValues" dxfId="312" priority="33"/>
    <cfRule type="duplicateValues" dxfId="311" priority="22"/>
  </conditionalFormatting>
  <conditionalFormatting sqref="AW21:AX21">
    <cfRule type="cellIs" dxfId="310" priority="65" stopIfTrue="1" operator="greaterThan">
      <formula>1</formula>
    </cfRule>
  </conditionalFormatting>
  <conditionalFormatting sqref="AW23:AX23">
    <cfRule type="cellIs" dxfId="309" priority="64" stopIfTrue="1" operator="greaterThan">
      <formula>1</formula>
    </cfRule>
  </conditionalFormatting>
  <conditionalFormatting sqref="AW56:AX56">
    <cfRule type="cellIs" dxfId="308" priority="40" stopIfTrue="1" operator="greaterThan">
      <formula>1</formula>
    </cfRule>
  </conditionalFormatting>
  <conditionalFormatting sqref="AW58:AX58">
    <cfRule type="cellIs" dxfId="307" priority="39" stopIfTrue="1" operator="greaterThan">
      <formula>1</formula>
    </cfRule>
  </conditionalFormatting>
  <conditionalFormatting sqref="AY5:AY20">
    <cfRule type="cellIs" dxfId="306" priority="59" stopIfTrue="1" operator="greaterThan">
      <formula>3</formula>
    </cfRule>
  </conditionalFormatting>
  <conditionalFormatting sqref="AY26:AY33">
    <cfRule type="cellIs" dxfId="305" priority="70" stopIfTrue="1" operator="greaterThan">
      <formula>5</formula>
    </cfRule>
  </conditionalFormatting>
  <conditionalFormatting sqref="AY40:AY55">
    <cfRule type="cellIs" dxfId="304" priority="34" stopIfTrue="1" operator="greaterThan">
      <formula>3</formula>
    </cfRule>
  </conditionalFormatting>
  <conditionalFormatting sqref="AY61:AY68">
    <cfRule type="cellIs" dxfId="303" priority="45" stopIfTrue="1" operator="greaterThan">
      <formula>5</formula>
    </cfRule>
  </conditionalFormatting>
  <dataValidations count="3">
    <dataValidation type="list" allowBlank="1" showInputMessage="1" showErrorMessage="1" sqref="C5:L30 S5:AD30 AK5:AV20" xr:uid="{15028618-F982-3144-95DD-3AE664726169}">
      <formula1>"A,B,N/S"</formula1>
    </dataValidation>
    <dataValidation type="list" allowBlank="1" showInputMessage="1" showErrorMessage="1" sqref="M5:M30 AW5:AW20 AE5:AE30" xr:uid="{8DAF8DCF-8018-F94C-A98A-229CC92EF160}">
      <formula1>"1,2,3,4,N/S1,N/S2,N/S3,N/S4"</formula1>
    </dataValidation>
    <dataValidation type="list" allowBlank="1" showInputMessage="1" showErrorMessage="1" sqref="AK26:AM33 AO26:AV33" xr:uid="{03010EDB-422E-084F-BA6C-61925039528B}">
      <formula1>"N/S1,N/S2,N/S3"</formula1>
    </dataValidation>
  </dataValidations>
  <pageMargins left="0.7" right="0.7" top="0.75" bottom="0.75" header="0.3" footer="0.3"/>
  <pageSetup paperSize="9" scale="21"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86BAB-59AF-1540-AE41-B72867D7D746}">
  <sheetPr codeName="Sheet27">
    <tabColor theme="0" tint="-0.14999847407452621"/>
    <pageSetUpPr fitToPage="1"/>
  </sheetPr>
  <dimension ref="A1:AZ72"/>
  <sheetViews>
    <sheetView zoomScale="70" zoomScaleNormal="70" workbookViewId="0">
      <selection activeCell="N19" sqref="N19"/>
    </sheetView>
  </sheetViews>
  <sheetFormatPr baseColWidth="10" defaultColWidth="7.83203125" defaultRowHeight="16"/>
  <cols>
    <col min="1" max="1" width="22" style="27" customWidth="1"/>
    <col min="2" max="2" width="11.33203125" style="27" bestFit="1" customWidth="1"/>
    <col min="3" max="14" width="6.1640625" style="26" customWidth="1"/>
    <col min="15" max="16" width="6.1640625" style="4" customWidth="1"/>
    <col min="17" max="17" width="22" style="27" customWidth="1"/>
    <col min="18" max="18" width="11.33203125" style="27" customWidth="1"/>
    <col min="19" max="34" width="6.1640625" style="27" customWidth="1"/>
    <col min="35" max="35" width="22" style="27" customWidth="1"/>
    <col min="36" max="36" width="11.33203125" style="27" bestFit="1" customWidth="1"/>
    <col min="37" max="51" width="6.33203125" style="27" customWidth="1"/>
    <col min="52" max="16384" width="7.83203125" style="27"/>
  </cols>
  <sheetData>
    <row r="1" spans="1:51" s="4" customFormat="1" ht="36" customHeight="1">
      <c r="A1" s="14" t="s">
        <v>19</v>
      </c>
      <c r="B1" s="568" t="str">
        <f>VLOOKUP('Read Me First'!I4,'Read Me First'!L5:N7,2,FALSE)</f>
        <v>Horspath, Oxford</v>
      </c>
      <c r="C1" s="568"/>
      <c r="D1" s="568"/>
      <c r="E1" s="568"/>
      <c r="F1" s="568"/>
      <c r="G1" s="568"/>
      <c r="H1" s="568"/>
      <c r="I1" s="568"/>
      <c r="J1" s="568"/>
      <c r="K1" s="568"/>
      <c r="L1" s="568"/>
      <c r="M1" s="568"/>
      <c r="N1" s="568"/>
      <c r="O1" s="568"/>
      <c r="P1" s="568"/>
      <c r="Q1" s="522" t="str">
        <f>"OXFORDSHIRE TRACK &amp; FIELD LEAGUE "&amp;YEAR($B$2)</f>
        <v>OXFORDSHIRE TRACK &amp; FIELD LEAGUE 2025</v>
      </c>
      <c r="R1" s="523"/>
      <c r="S1" s="523"/>
      <c r="T1" s="523"/>
      <c r="U1" s="523"/>
      <c r="V1" s="523"/>
      <c r="W1" s="523"/>
      <c r="X1" s="523"/>
      <c r="Y1" s="523"/>
      <c r="Z1" s="523"/>
      <c r="AA1" s="523"/>
      <c r="AB1" s="523"/>
      <c r="AC1" s="523"/>
      <c r="AD1" s="523"/>
      <c r="AE1" s="523"/>
      <c r="AF1" s="523"/>
      <c r="AG1" s="523"/>
      <c r="AH1" s="524"/>
      <c r="AI1" s="569" t="s">
        <v>41</v>
      </c>
      <c r="AJ1" s="569"/>
      <c r="AK1" s="569"/>
      <c r="AL1" s="569"/>
      <c r="AM1" s="569"/>
      <c r="AN1" s="569"/>
      <c r="AO1" s="569"/>
      <c r="AP1" s="569"/>
      <c r="AQ1" s="569"/>
      <c r="AR1" s="569"/>
      <c r="AS1" s="569"/>
      <c r="AT1" s="569"/>
      <c r="AU1" s="570" t="s">
        <v>72</v>
      </c>
      <c r="AV1" s="570"/>
      <c r="AW1" s="570"/>
      <c r="AX1" s="570"/>
      <c r="AY1" s="570"/>
    </row>
    <row r="2" spans="1:51" s="7" customFormat="1" ht="36" customHeight="1">
      <c r="A2" s="38" t="s">
        <v>20</v>
      </c>
      <c r="B2" s="571">
        <f>VLOOKUP('Read Me First'!I4,'Read Me First'!L5:N7,3,FALSE)</f>
        <v>45774</v>
      </c>
      <c r="C2" s="572"/>
      <c r="D2" s="572"/>
      <c r="E2" s="572"/>
      <c r="F2" s="572"/>
      <c r="G2" s="572"/>
      <c r="H2" s="572"/>
      <c r="I2" s="572"/>
      <c r="J2" s="572"/>
      <c r="K2" s="572"/>
      <c r="L2" s="572"/>
      <c r="M2" s="572"/>
      <c r="N2" s="572"/>
      <c r="O2" s="572"/>
      <c r="P2" s="573"/>
      <c r="Q2" s="525"/>
      <c r="R2" s="526"/>
      <c r="S2" s="526"/>
      <c r="T2" s="526"/>
      <c r="U2" s="526"/>
      <c r="V2" s="526"/>
      <c r="W2" s="526"/>
      <c r="X2" s="526"/>
      <c r="Y2" s="526"/>
      <c r="Z2" s="526"/>
      <c r="AA2" s="526"/>
      <c r="AB2" s="526"/>
      <c r="AC2" s="526"/>
      <c r="AD2" s="526"/>
      <c r="AE2" s="526"/>
      <c r="AF2" s="526"/>
      <c r="AG2" s="526"/>
      <c r="AH2" s="527"/>
      <c r="AI2" s="568" t="s">
        <v>122</v>
      </c>
      <c r="AJ2" s="568"/>
      <c r="AK2" s="568"/>
      <c r="AL2" s="568"/>
      <c r="AM2" s="568"/>
      <c r="AN2" s="568"/>
      <c r="AO2" s="568"/>
      <c r="AP2" s="568"/>
      <c r="AQ2" s="568"/>
      <c r="AR2" s="568"/>
      <c r="AS2" s="568"/>
      <c r="AT2" s="568"/>
      <c r="AU2" s="570" t="s">
        <v>73</v>
      </c>
      <c r="AV2" s="570"/>
      <c r="AW2" s="570"/>
      <c r="AX2" s="570"/>
      <c r="AY2" s="570"/>
    </row>
    <row r="3" spans="1:51" s="18" customFormat="1" ht="125" customHeight="1">
      <c r="A3" s="558" t="s">
        <v>74</v>
      </c>
      <c r="B3" s="556" t="s">
        <v>94</v>
      </c>
      <c r="C3" s="39" t="s">
        <v>6</v>
      </c>
      <c r="D3" s="39" t="s">
        <v>8</v>
      </c>
      <c r="E3" s="39" t="s">
        <v>37</v>
      </c>
      <c r="F3" s="40" t="s">
        <v>38</v>
      </c>
      <c r="G3" s="40" t="s">
        <v>36</v>
      </c>
      <c r="H3" s="40" t="s">
        <v>2</v>
      </c>
      <c r="I3" s="39" t="s">
        <v>39</v>
      </c>
      <c r="J3" s="40" t="s">
        <v>40</v>
      </c>
      <c r="K3" s="40" t="s">
        <v>4</v>
      </c>
      <c r="L3" s="40" t="s">
        <v>3</v>
      </c>
      <c r="M3" s="39" t="s">
        <v>7</v>
      </c>
      <c r="N3" s="565" t="s">
        <v>95</v>
      </c>
      <c r="O3" s="566" t="s">
        <v>96</v>
      </c>
      <c r="P3" s="566" t="s">
        <v>97</v>
      </c>
      <c r="Q3" s="558" t="s">
        <v>75</v>
      </c>
      <c r="R3" s="556" t="s">
        <v>94</v>
      </c>
      <c r="S3" s="39" t="s">
        <v>98</v>
      </c>
      <c r="T3" s="39" t="s">
        <v>38</v>
      </c>
      <c r="U3" s="39" t="s">
        <v>13</v>
      </c>
      <c r="V3" s="39" t="s">
        <v>39</v>
      </c>
      <c r="W3" s="39" t="s">
        <v>6</v>
      </c>
      <c r="X3" s="39" t="s">
        <v>2</v>
      </c>
      <c r="Y3" s="39" t="s">
        <v>40</v>
      </c>
      <c r="Z3" s="39" t="s">
        <v>36</v>
      </c>
      <c r="AA3" s="39" t="s">
        <v>12</v>
      </c>
      <c r="AB3" s="39" t="s">
        <v>37</v>
      </c>
      <c r="AC3" s="39" t="s">
        <v>4</v>
      </c>
      <c r="AD3" s="39" t="s">
        <v>3</v>
      </c>
      <c r="AE3" s="39" t="s">
        <v>7</v>
      </c>
      <c r="AF3" s="565" t="s">
        <v>95</v>
      </c>
      <c r="AG3" s="566" t="s">
        <v>96</v>
      </c>
      <c r="AH3" s="566" t="s">
        <v>97</v>
      </c>
      <c r="AI3" s="558" t="s">
        <v>99</v>
      </c>
      <c r="AJ3" s="556" t="s">
        <v>94</v>
      </c>
      <c r="AK3" s="39" t="s">
        <v>98</v>
      </c>
      <c r="AL3" s="39" t="s">
        <v>38</v>
      </c>
      <c r="AM3" s="39" t="s">
        <v>39</v>
      </c>
      <c r="AN3" s="39" t="s">
        <v>22</v>
      </c>
      <c r="AO3" s="39" t="s">
        <v>6</v>
      </c>
      <c r="AP3" s="39" t="s">
        <v>40</v>
      </c>
      <c r="AQ3" s="39" t="s">
        <v>2</v>
      </c>
      <c r="AR3" s="39" t="s">
        <v>5</v>
      </c>
      <c r="AS3" s="39" t="s">
        <v>36</v>
      </c>
      <c r="AT3" s="39" t="s">
        <v>37</v>
      </c>
      <c r="AU3" s="39" t="s">
        <v>4</v>
      </c>
      <c r="AV3" s="39" t="s">
        <v>3</v>
      </c>
      <c r="AW3" s="39" t="s">
        <v>7</v>
      </c>
      <c r="AX3" s="565" t="s">
        <v>95</v>
      </c>
      <c r="AY3" s="566" t="s">
        <v>96</v>
      </c>
    </row>
    <row r="4" spans="1:51" s="19" customFormat="1" ht="56" customHeight="1">
      <c r="A4" s="559"/>
      <c r="B4" s="557"/>
      <c r="C4" s="41">
        <v>0.44444444444444442</v>
      </c>
      <c r="D4" s="41">
        <v>0.4513888888888889</v>
      </c>
      <c r="E4" s="41">
        <v>0.45833333333333331</v>
      </c>
      <c r="F4" s="41">
        <v>0.48958333333333331</v>
      </c>
      <c r="G4" s="42" t="s">
        <v>100</v>
      </c>
      <c r="H4" s="41">
        <v>0.55902777777777779</v>
      </c>
      <c r="I4" s="41">
        <v>0.60416666666666663</v>
      </c>
      <c r="J4" s="41">
        <v>0.625</v>
      </c>
      <c r="K4" s="41">
        <v>0.64236111111111116</v>
      </c>
      <c r="L4" s="41">
        <v>0.67013888888888884</v>
      </c>
      <c r="M4" s="41">
        <v>0.70138888888888884</v>
      </c>
      <c r="N4" s="565"/>
      <c r="O4" s="567"/>
      <c r="P4" s="567"/>
      <c r="Q4" s="559"/>
      <c r="R4" s="557"/>
      <c r="S4" s="41">
        <v>0.41666666666666669</v>
      </c>
      <c r="T4" s="41">
        <v>0.41666666666666669</v>
      </c>
      <c r="U4" s="41">
        <v>0.46527777777777779</v>
      </c>
      <c r="V4" s="41">
        <v>0.47916666666666669</v>
      </c>
      <c r="W4" s="41">
        <v>0.4861111111111111</v>
      </c>
      <c r="X4" s="41">
        <v>0.54166666666666663</v>
      </c>
      <c r="Y4" s="41">
        <v>0.54166666666666663</v>
      </c>
      <c r="Z4" s="41">
        <v>0.58333333333333337</v>
      </c>
      <c r="AA4" s="41">
        <v>0.58680555555555558</v>
      </c>
      <c r="AB4" s="41">
        <v>0.625</v>
      </c>
      <c r="AC4" s="41">
        <v>0.64930555555555558</v>
      </c>
      <c r="AD4" s="41">
        <v>0.68402777777777779</v>
      </c>
      <c r="AE4" s="41">
        <v>0.70833333333333337</v>
      </c>
      <c r="AF4" s="565"/>
      <c r="AG4" s="567"/>
      <c r="AH4" s="567"/>
      <c r="AI4" s="559"/>
      <c r="AJ4" s="557"/>
      <c r="AK4" s="41">
        <v>0.41666666666666669</v>
      </c>
      <c r="AL4" s="41">
        <v>0.41666666666666669</v>
      </c>
      <c r="AM4" s="41">
        <v>0.47916666666666669</v>
      </c>
      <c r="AN4" s="41">
        <v>0.4826388888888889</v>
      </c>
      <c r="AO4" s="41">
        <v>0.4861111111111111</v>
      </c>
      <c r="AP4" s="41">
        <v>0.54166666666666663</v>
      </c>
      <c r="AQ4" s="41">
        <v>0.54513888888888884</v>
      </c>
      <c r="AR4" s="41">
        <v>0.58333333333333337</v>
      </c>
      <c r="AS4" s="41">
        <v>0.58333333333333337</v>
      </c>
      <c r="AT4" s="41">
        <v>0.625</v>
      </c>
      <c r="AU4" s="41">
        <v>0.65625</v>
      </c>
      <c r="AV4" s="41">
        <v>0.68402777777777779</v>
      </c>
      <c r="AW4" s="41">
        <v>0.71527777777777779</v>
      </c>
      <c r="AX4" s="565"/>
      <c r="AY4" s="567"/>
    </row>
    <row r="5" spans="1:51" ht="33" customHeight="1">
      <c r="A5" s="28"/>
      <c r="B5" s="29"/>
      <c r="C5" s="30"/>
      <c r="D5" s="30"/>
      <c r="E5" s="30"/>
      <c r="F5" s="30"/>
      <c r="G5" s="30"/>
      <c r="H5" s="30"/>
      <c r="I5" s="30"/>
      <c r="J5" s="30"/>
      <c r="K5" s="30"/>
      <c r="L5" s="30"/>
      <c r="M5" s="30"/>
      <c r="N5" s="25" t="str">
        <f>IF(COUNTIF(C5:L5,"*s")&gt;0,"X"," ")</f>
        <v xml:space="preserve"> </v>
      </c>
      <c r="O5" s="32">
        <f>COUNTIF(C5:L5,"*")</f>
        <v>0</v>
      </c>
      <c r="P5" s="32">
        <f>COUNTIF(C5,"*")+COUNTIF(L5,"*")</f>
        <v>0</v>
      </c>
      <c r="Q5" s="31"/>
      <c r="R5" s="30"/>
      <c r="S5" s="30"/>
      <c r="T5" s="30"/>
      <c r="U5" s="30"/>
      <c r="V5" s="30"/>
      <c r="W5" s="30"/>
      <c r="X5" s="30"/>
      <c r="Y5" s="30"/>
      <c r="Z5" s="30"/>
      <c r="AA5" s="30"/>
      <c r="AB5" s="30"/>
      <c r="AC5" s="30"/>
      <c r="AD5" s="30"/>
      <c r="AE5" s="30"/>
      <c r="AF5" s="25" t="str">
        <f>IF(COUNTIF(S5:AD5,"*s")&gt;0,"X"," ")</f>
        <v xml:space="preserve"> </v>
      </c>
      <c r="AG5" s="32">
        <f>COUNTIF(S5:AD5,"*")</f>
        <v>0</v>
      </c>
      <c r="AH5" s="32">
        <f>COUNTIF(W5,"*")+COUNTIF(AD5,"*")</f>
        <v>0</v>
      </c>
      <c r="AI5" s="31"/>
      <c r="AJ5" s="30"/>
      <c r="AK5" s="30"/>
      <c r="AL5" s="30"/>
      <c r="AM5" s="30"/>
      <c r="AN5" s="30"/>
      <c r="AO5" s="30"/>
      <c r="AP5" s="30"/>
      <c r="AQ5" s="30"/>
      <c r="AR5" s="30"/>
      <c r="AS5" s="30"/>
      <c r="AT5" s="30"/>
      <c r="AU5" s="30"/>
      <c r="AV5" s="30"/>
      <c r="AW5" s="30"/>
      <c r="AX5" s="25" t="str">
        <f>IF(COUNTIF(AK5:AV5,"*s")&gt;0,"X"," ")</f>
        <v xml:space="preserve"> </v>
      </c>
      <c r="AY5" s="32">
        <f>COUNTIF(AK5:AU5,"*")</f>
        <v>0</v>
      </c>
    </row>
    <row r="6" spans="1:51" ht="33" customHeight="1">
      <c r="A6" s="28"/>
      <c r="B6" s="29"/>
      <c r="C6" s="30"/>
      <c r="D6" s="30"/>
      <c r="E6" s="30"/>
      <c r="F6" s="30"/>
      <c r="G6" s="30"/>
      <c r="H6" s="30"/>
      <c r="I6" s="30"/>
      <c r="J6" s="30"/>
      <c r="K6" s="30"/>
      <c r="L6" s="30"/>
      <c r="M6" s="30"/>
      <c r="N6" s="25" t="str">
        <f>IF(COUNTIF(C6:L6,"*s")&gt;0,"X"," ")</f>
        <v xml:space="preserve"> </v>
      </c>
      <c r="O6" s="32">
        <f t="shared" ref="O6:O30" si="0">COUNTIF(C6:L6,"*")</f>
        <v>0</v>
      </c>
      <c r="P6" s="32">
        <f t="shared" ref="P6:P30" si="1">COUNTIF(C6,"*")+COUNTIF(L6,"*")</f>
        <v>0</v>
      </c>
      <c r="Q6" s="31"/>
      <c r="R6" s="30"/>
      <c r="S6" s="30"/>
      <c r="T6" s="30"/>
      <c r="U6" s="30"/>
      <c r="V6" s="30"/>
      <c r="W6" s="30"/>
      <c r="X6" s="30"/>
      <c r="Y6" s="30"/>
      <c r="Z6" s="30"/>
      <c r="AA6" s="30"/>
      <c r="AB6" s="30"/>
      <c r="AC6" s="30"/>
      <c r="AD6" s="30"/>
      <c r="AE6" s="30"/>
      <c r="AF6" s="25" t="str">
        <f t="shared" ref="AF6:AF22" si="2">IF(COUNTIF(S6:AD6,"*s")&gt;0,"X"," ")</f>
        <v xml:space="preserve"> </v>
      </c>
      <c r="AG6" s="32">
        <f t="shared" ref="AG6:AG30" si="3">COUNTIF(S6:AD6,"*")</f>
        <v>0</v>
      </c>
      <c r="AH6" s="32">
        <f t="shared" ref="AH6:AH30" si="4">COUNTIF(W6,"*")+COUNTIF(AD6,"*")</f>
        <v>0</v>
      </c>
      <c r="AI6" s="31"/>
      <c r="AJ6" s="30"/>
      <c r="AK6" s="30"/>
      <c r="AL6" s="30"/>
      <c r="AM6" s="30"/>
      <c r="AN6" s="30"/>
      <c r="AO6" s="30"/>
      <c r="AP6" s="30"/>
      <c r="AQ6" s="30"/>
      <c r="AR6" s="30"/>
      <c r="AS6" s="30"/>
      <c r="AT6" s="30"/>
      <c r="AU6" s="30"/>
      <c r="AV6" s="30"/>
      <c r="AW6" s="30"/>
      <c r="AX6" s="25" t="str">
        <f t="shared" ref="AX6:AX20" si="5">IF(COUNTIF(AK6:AV6,"*s")&gt;0,"X"," ")</f>
        <v xml:space="preserve"> </v>
      </c>
      <c r="AY6" s="32">
        <f t="shared" ref="AY6:AY20" si="6">COUNTIF(AK6:AU6,"*")</f>
        <v>0</v>
      </c>
    </row>
    <row r="7" spans="1:51" ht="33" customHeight="1">
      <c r="A7" s="28"/>
      <c r="B7" s="29"/>
      <c r="C7" s="30"/>
      <c r="D7" s="30"/>
      <c r="E7" s="30"/>
      <c r="F7" s="30"/>
      <c r="G7" s="30"/>
      <c r="H7" s="30"/>
      <c r="I7" s="30"/>
      <c r="J7" s="30"/>
      <c r="K7" s="30"/>
      <c r="L7" s="30"/>
      <c r="M7" s="30"/>
      <c r="N7" s="25" t="str">
        <f t="shared" ref="N7:N30" si="7">IF(COUNTIF(C7:L7,"*s")&gt;0,"X"," ")</f>
        <v xml:space="preserve"> </v>
      </c>
      <c r="O7" s="32">
        <f t="shared" si="0"/>
        <v>0</v>
      </c>
      <c r="P7" s="32">
        <f t="shared" si="1"/>
        <v>0</v>
      </c>
      <c r="Q7" s="31"/>
      <c r="R7" s="30"/>
      <c r="S7" s="30"/>
      <c r="T7" s="30"/>
      <c r="U7" s="30"/>
      <c r="V7" s="30"/>
      <c r="W7" s="30"/>
      <c r="X7" s="30"/>
      <c r="Y7" s="30"/>
      <c r="Z7" s="30"/>
      <c r="AA7" s="30"/>
      <c r="AB7" s="30"/>
      <c r="AC7" s="30"/>
      <c r="AD7" s="30"/>
      <c r="AE7" s="30"/>
      <c r="AF7" s="25" t="str">
        <f t="shared" si="2"/>
        <v xml:space="preserve"> </v>
      </c>
      <c r="AG7" s="32">
        <f t="shared" si="3"/>
        <v>0</v>
      </c>
      <c r="AH7" s="32">
        <f t="shared" si="4"/>
        <v>0</v>
      </c>
      <c r="AI7" s="31"/>
      <c r="AJ7" s="30"/>
      <c r="AK7" s="30"/>
      <c r="AL7" s="30"/>
      <c r="AM7" s="30"/>
      <c r="AN7" s="30"/>
      <c r="AO7" s="30"/>
      <c r="AP7" s="30"/>
      <c r="AQ7" s="30"/>
      <c r="AR7" s="30"/>
      <c r="AS7" s="30"/>
      <c r="AT7" s="30"/>
      <c r="AU7" s="30"/>
      <c r="AV7" s="30"/>
      <c r="AW7" s="30"/>
      <c r="AX7" s="25" t="str">
        <f t="shared" si="5"/>
        <v xml:space="preserve"> </v>
      </c>
      <c r="AY7" s="32">
        <f t="shared" si="6"/>
        <v>0</v>
      </c>
    </row>
    <row r="8" spans="1:51" ht="33" customHeight="1">
      <c r="A8" s="28"/>
      <c r="B8" s="29"/>
      <c r="C8" s="30"/>
      <c r="D8" s="30"/>
      <c r="E8" s="30"/>
      <c r="F8" s="30"/>
      <c r="G8" s="30"/>
      <c r="H8" s="30"/>
      <c r="I8" s="30"/>
      <c r="J8" s="30"/>
      <c r="K8" s="30"/>
      <c r="L8" s="30"/>
      <c r="M8" s="30"/>
      <c r="N8" s="25" t="str">
        <f t="shared" si="7"/>
        <v xml:space="preserve"> </v>
      </c>
      <c r="O8" s="32">
        <f t="shared" si="0"/>
        <v>0</v>
      </c>
      <c r="P8" s="32">
        <f t="shared" si="1"/>
        <v>0</v>
      </c>
      <c r="Q8" s="31"/>
      <c r="R8" s="30"/>
      <c r="S8" s="30"/>
      <c r="T8" s="30"/>
      <c r="U8" s="30"/>
      <c r="V8" s="30"/>
      <c r="W8" s="30"/>
      <c r="X8" s="30"/>
      <c r="Y8" s="30"/>
      <c r="Z8" s="30"/>
      <c r="AA8" s="30"/>
      <c r="AB8" s="30"/>
      <c r="AC8" s="30"/>
      <c r="AD8" s="30"/>
      <c r="AE8" s="30"/>
      <c r="AF8" s="25" t="str">
        <f t="shared" si="2"/>
        <v xml:space="preserve"> </v>
      </c>
      <c r="AG8" s="32">
        <f t="shared" si="3"/>
        <v>0</v>
      </c>
      <c r="AH8" s="32">
        <f t="shared" si="4"/>
        <v>0</v>
      </c>
      <c r="AI8" s="31"/>
      <c r="AJ8" s="30"/>
      <c r="AK8" s="30"/>
      <c r="AL8" s="30"/>
      <c r="AM8" s="30"/>
      <c r="AN8" s="30"/>
      <c r="AO8" s="30"/>
      <c r="AP8" s="30"/>
      <c r="AQ8" s="30"/>
      <c r="AR8" s="30"/>
      <c r="AS8" s="30"/>
      <c r="AT8" s="30"/>
      <c r="AU8" s="30"/>
      <c r="AV8" s="30"/>
      <c r="AW8" s="30"/>
      <c r="AX8" s="25" t="str">
        <f t="shared" si="5"/>
        <v xml:space="preserve"> </v>
      </c>
      <c r="AY8" s="32">
        <f t="shared" si="6"/>
        <v>0</v>
      </c>
    </row>
    <row r="9" spans="1:51" ht="33" customHeight="1">
      <c r="A9" s="28"/>
      <c r="B9" s="29"/>
      <c r="C9" s="30"/>
      <c r="D9" s="30"/>
      <c r="E9" s="30"/>
      <c r="F9" s="30"/>
      <c r="G9" s="30"/>
      <c r="H9" s="30"/>
      <c r="I9" s="30"/>
      <c r="J9" s="30"/>
      <c r="K9" s="30"/>
      <c r="L9" s="30"/>
      <c r="M9" s="30"/>
      <c r="N9" s="25" t="str">
        <f t="shared" si="7"/>
        <v xml:space="preserve"> </v>
      </c>
      <c r="O9" s="32">
        <f t="shared" si="0"/>
        <v>0</v>
      </c>
      <c r="P9" s="32">
        <f t="shared" si="1"/>
        <v>0</v>
      </c>
      <c r="Q9" s="31"/>
      <c r="R9" s="30"/>
      <c r="S9" s="30"/>
      <c r="T9" s="30"/>
      <c r="U9" s="30"/>
      <c r="V9" s="30"/>
      <c r="W9" s="30"/>
      <c r="X9" s="30"/>
      <c r="Y9" s="30"/>
      <c r="Z9" s="30"/>
      <c r="AA9" s="30"/>
      <c r="AB9" s="30"/>
      <c r="AC9" s="30"/>
      <c r="AD9" s="30"/>
      <c r="AE9" s="30"/>
      <c r="AF9" s="25" t="str">
        <f t="shared" si="2"/>
        <v xml:space="preserve"> </v>
      </c>
      <c r="AG9" s="32">
        <f t="shared" si="3"/>
        <v>0</v>
      </c>
      <c r="AH9" s="32">
        <f t="shared" si="4"/>
        <v>0</v>
      </c>
      <c r="AI9" s="31"/>
      <c r="AJ9" s="30"/>
      <c r="AK9" s="30"/>
      <c r="AL9" s="30"/>
      <c r="AM9" s="30"/>
      <c r="AN9" s="30"/>
      <c r="AO9" s="30"/>
      <c r="AP9" s="30"/>
      <c r="AQ9" s="30"/>
      <c r="AR9" s="30"/>
      <c r="AS9" s="30"/>
      <c r="AT9" s="30"/>
      <c r="AU9" s="30"/>
      <c r="AV9" s="30"/>
      <c r="AW9" s="30"/>
      <c r="AX9" s="25" t="str">
        <f t="shared" si="5"/>
        <v xml:space="preserve"> </v>
      </c>
      <c r="AY9" s="32">
        <f t="shared" si="6"/>
        <v>0</v>
      </c>
    </row>
    <row r="10" spans="1:51" ht="33" customHeight="1">
      <c r="A10" s="28"/>
      <c r="B10" s="29"/>
      <c r="C10" s="30"/>
      <c r="D10" s="30"/>
      <c r="E10" s="30"/>
      <c r="F10" s="30"/>
      <c r="G10" s="30"/>
      <c r="H10" s="30"/>
      <c r="I10" s="30"/>
      <c r="J10" s="30"/>
      <c r="K10" s="30"/>
      <c r="L10" s="30"/>
      <c r="M10" s="30"/>
      <c r="N10" s="25" t="str">
        <f t="shared" si="7"/>
        <v xml:space="preserve"> </v>
      </c>
      <c r="O10" s="32">
        <f t="shared" si="0"/>
        <v>0</v>
      </c>
      <c r="P10" s="32">
        <f t="shared" si="1"/>
        <v>0</v>
      </c>
      <c r="Q10" s="31"/>
      <c r="R10" s="30"/>
      <c r="S10" s="30"/>
      <c r="T10" s="30"/>
      <c r="U10" s="30"/>
      <c r="V10" s="30"/>
      <c r="W10" s="30"/>
      <c r="X10" s="30"/>
      <c r="Y10" s="30"/>
      <c r="Z10" s="30"/>
      <c r="AA10" s="30"/>
      <c r="AB10" s="30"/>
      <c r="AC10" s="30"/>
      <c r="AD10" s="30"/>
      <c r="AE10" s="30"/>
      <c r="AF10" s="25" t="str">
        <f t="shared" si="2"/>
        <v xml:space="preserve"> </v>
      </c>
      <c r="AG10" s="32">
        <f t="shared" si="3"/>
        <v>0</v>
      </c>
      <c r="AH10" s="32">
        <f t="shared" si="4"/>
        <v>0</v>
      </c>
      <c r="AI10" s="31"/>
      <c r="AJ10" s="30"/>
      <c r="AK10" s="30"/>
      <c r="AL10" s="30"/>
      <c r="AM10" s="30"/>
      <c r="AN10" s="30"/>
      <c r="AO10" s="30"/>
      <c r="AP10" s="30"/>
      <c r="AQ10" s="30"/>
      <c r="AR10" s="30"/>
      <c r="AS10" s="30"/>
      <c r="AT10" s="30"/>
      <c r="AU10" s="30"/>
      <c r="AV10" s="30"/>
      <c r="AW10" s="30"/>
      <c r="AX10" s="25" t="str">
        <f t="shared" si="5"/>
        <v xml:space="preserve"> </v>
      </c>
      <c r="AY10" s="32">
        <f t="shared" si="6"/>
        <v>0</v>
      </c>
    </row>
    <row r="11" spans="1:51" ht="33" customHeight="1">
      <c r="A11" s="28"/>
      <c r="B11" s="29"/>
      <c r="C11" s="30"/>
      <c r="D11" s="30"/>
      <c r="E11" s="30"/>
      <c r="F11" s="30"/>
      <c r="G11" s="30"/>
      <c r="H11" s="30"/>
      <c r="I11" s="30"/>
      <c r="J11" s="30"/>
      <c r="K11" s="30"/>
      <c r="L11" s="30"/>
      <c r="M11" s="30"/>
      <c r="N11" s="25" t="str">
        <f t="shared" si="7"/>
        <v xml:space="preserve"> </v>
      </c>
      <c r="O11" s="32">
        <f t="shared" si="0"/>
        <v>0</v>
      </c>
      <c r="P11" s="32">
        <f t="shared" si="1"/>
        <v>0</v>
      </c>
      <c r="Q11" s="31"/>
      <c r="R11" s="30"/>
      <c r="S11" s="30"/>
      <c r="T11" s="30"/>
      <c r="U11" s="30"/>
      <c r="V11" s="30"/>
      <c r="W11" s="30"/>
      <c r="X11" s="30"/>
      <c r="Y11" s="30"/>
      <c r="Z11" s="30"/>
      <c r="AA11" s="30"/>
      <c r="AB11" s="30"/>
      <c r="AC11" s="30"/>
      <c r="AD11" s="30"/>
      <c r="AE11" s="30"/>
      <c r="AF11" s="25" t="str">
        <f t="shared" si="2"/>
        <v xml:space="preserve"> </v>
      </c>
      <c r="AG11" s="32">
        <f t="shared" si="3"/>
        <v>0</v>
      </c>
      <c r="AH11" s="32">
        <f t="shared" si="4"/>
        <v>0</v>
      </c>
      <c r="AI11" s="31"/>
      <c r="AJ11" s="30"/>
      <c r="AK11" s="30"/>
      <c r="AL11" s="30"/>
      <c r="AM11" s="30"/>
      <c r="AN11" s="30"/>
      <c r="AO11" s="30"/>
      <c r="AP11" s="30"/>
      <c r="AQ11" s="30"/>
      <c r="AR11" s="30"/>
      <c r="AS11" s="30"/>
      <c r="AT11" s="30"/>
      <c r="AU11" s="30"/>
      <c r="AV11" s="30"/>
      <c r="AW11" s="30"/>
      <c r="AX11" s="25" t="str">
        <f t="shared" si="5"/>
        <v xml:space="preserve"> </v>
      </c>
      <c r="AY11" s="32">
        <f t="shared" si="6"/>
        <v>0</v>
      </c>
    </row>
    <row r="12" spans="1:51" ht="33" customHeight="1">
      <c r="A12" s="28"/>
      <c r="B12" s="29"/>
      <c r="C12" s="30"/>
      <c r="D12" s="30"/>
      <c r="E12" s="30"/>
      <c r="F12" s="30"/>
      <c r="G12" s="30"/>
      <c r="H12" s="30"/>
      <c r="I12" s="30"/>
      <c r="J12" s="30"/>
      <c r="K12" s="30"/>
      <c r="L12" s="30"/>
      <c r="M12" s="30"/>
      <c r="N12" s="25" t="str">
        <f t="shared" si="7"/>
        <v xml:space="preserve"> </v>
      </c>
      <c r="O12" s="32">
        <f t="shared" si="0"/>
        <v>0</v>
      </c>
      <c r="P12" s="32">
        <f t="shared" si="1"/>
        <v>0</v>
      </c>
      <c r="Q12" s="31"/>
      <c r="R12" s="30"/>
      <c r="S12" s="30"/>
      <c r="T12" s="30"/>
      <c r="U12" s="30"/>
      <c r="V12" s="30"/>
      <c r="W12" s="30"/>
      <c r="X12" s="30"/>
      <c r="Y12" s="30"/>
      <c r="Z12" s="30"/>
      <c r="AA12" s="30"/>
      <c r="AB12" s="30"/>
      <c r="AC12" s="30"/>
      <c r="AD12" s="30"/>
      <c r="AE12" s="30"/>
      <c r="AF12" s="25" t="str">
        <f t="shared" si="2"/>
        <v xml:space="preserve"> </v>
      </c>
      <c r="AG12" s="32">
        <f t="shared" si="3"/>
        <v>0</v>
      </c>
      <c r="AH12" s="32">
        <f t="shared" si="4"/>
        <v>0</v>
      </c>
      <c r="AI12" s="31"/>
      <c r="AJ12" s="30"/>
      <c r="AK12" s="30"/>
      <c r="AL12" s="30"/>
      <c r="AM12" s="30"/>
      <c r="AN12" s="30"/>
      <c r="AO12" s="30"/>
      <c r="AP12" s="30"/>
      <c r="AQ12" s="30"/>
      <c r="AR12" s="30"/>
      <c r="AS12" s="30"/>
      <c r="AT12" s="30"/>
      <c r="AU12" s="30"/>
      <c r="AV12" s="30"/>
      <c r="AW12" s="30"/>
      <c r="AX12" s="25" t="str">
        <f t="shared" si="5"/>
        <v xml:space="preserve"> </v>
      </c>
      <c r="AY12" s="32">
        <f t="shared" si="6"/>
        <v>0</v>
      </c>
    </row>
    <row r="13" spans="1:51" ht="33" customHeight="1">
      <c r="A13" s="251"/>
      <c r="B13" s="252"/>
      <c r="C13" s="250"/>
      <c r="D13" s="250"/>
      <c r="E13" s="250"/>
      <c r="F13" s="250"/>
      <c r="G13" s="250"/>
      <c r="H13" s="250"/>
      <c r="I13" s="250"/>
      <c r="J13" s="250"/>
      <c r="K13" s="250"/>
      <c r="L13" s="250"/>
      <c r="M13" s="250"/>
      <c r="N13" s="321" t="str">
        <f t="shared" si="7"/>
        <v xml:space="preserve"> </v>
      </c>
      <c r="O13" s="32">
        <f t="shared" si="0"/>
        <v>0</v>
      </c>
      <c r="P13" s="32">
        <f t="shared" si="1"/>
        <v>0</v>
      </c>
      <c r="Q13" s="31"/>
      <c r="R13" s="30"/>
      <c r="S13" s="30"/>
      <c r="T13" s="30"/>
      <c r="U13" s="30"/>
      <c r="V13" s="30"/>
      <c r="W13" s="30"/>
      <c r="X13" s="30"/>
      <c r="Y13" s="30"/>
      <c r="Z13" s="30"/>
      <c r="AA13" s="30"/>
      <c r="AB13" s="30"/>
      <c r="AC13" s="30"/>
      <c r="AD13" s="30"/>
      <c r="AE13" s="30"/>
      <c r="AF13" s="25" t="str">
        <f t="shared" si="2"/>
        <v xml:space="preserve"> </v>
      </c>
      <c r="AG13" s="32">
        <f t="shared" si="3"/>
        <v>0</v>
      </c>
      <c r="AH13" s="32">
        <f t="shared" si="4"/>
        <v>0</v>
      </c>
      <c r="AI13" s="31"/>
      <c r="AJ13" s="30"/>
      <c r="AK13" s="30"/>
      <c r="AL13" s="30"/>
      <c r="AM13" s="30"/>
      <c r="AN13" s="30"/>
      <c r="AO13" s="30"/>
      <c r="AP13" s="30"/>
      <c r="AQ13" s="30"/>
      <c r="AR13" s="30"/>
      <c r="AS13" s="30"/>
      <c r="AT13" s="30"/>
      <c r="AU13" s="30"/>
      <c r="AV13" s="30"/>
      <c r="AW13" s="30"/>
      <c r="AX13" s="25" t="str">
        <f t="shared" si="5"/>
        <v xml:space="preserve"> </v>
      </c>
      <c r="AY13" s="32">
        <f t="shared" si="6"/>
        <v>0</v>
      </c>
    </row>
    <row r="14" spans="1:51" ht="33" customHeight="1">
      <c r="A14" s="28"/>
      <c r="B14" s="29"/>
      <c r="C14" s="30"/>
      <c r="D14" s="30"/>
      <c r="E14" s="30"/>
      <c r="F14" s="30"/>
      <c r="G14" s="30"/>
      <c r="H14" s="30"/>
      <c r="I14" s="30"/>
      <c r="J14" s="30"/>
      <c r="K14" s="30"/>
      <c r="L14" s="30"/>
      <c r="M14" s="30"/>
      <c r="N14" s="25" t="str">
        <f t="shared" si="7"/>
        <v xml:space="preserve"> </v>
      </c>
      <c r="O14" s="32">
        <f t="shared" si="0"/>
        <v>0</v>
      </c>
      <c r="P14" s="32">
        <f t="shared" si="1"/>
        <v>0</v>
      </c>
      <c r="Q14" s="31"/>
      <c r="R14" s="30"/>
      <c r="S14" s="30"/>
      <c r="T14" s="30"/>
      <c r="U14" s="30"/>
      <c r="V14" s="30"/>
      <c r="W14" s="30"/>
      <c r="X14" s="30"/>
      <c r="Y14" s="30"/>
      <c r="Z14" s="30"/>
      <c r="AA14" s="30"/>
      <c r="AB14" s="30"/>
      <c r="AC14" s="30"/>
      <c r="AD14" s="30"/>
      <c r="AE14" s="30"/>
      <c r="AF14" s="25" t="str">
        <f t="shared" si="2"/>
        <v xml:space="preserve"> </v>
      </c>
      <c r="AG14" s="32">
        <f t="shared" si="3"/>
        <v>0</v>
      </c>
      <c r="AH14" s="32">
        <f t="shared" si="4"/>
        <v>0</v>
      </c>
      <c r="AI14" s="31"/>
      <c r="AJ14" s="30"/>
      <c r="AK14" s="30"/>
      <c r="AL14" s="30"/>
      <c r="AM14" s="30"/>
      <c r="AN14" s="30"/>
      <c r="AO14" s="30"/>
      <c r="AP14" s="30"/>
      <c r="AQ14" s="30"/>
      <c r="AR14" s="30"/>
      <c r="AS14" s="30"/>
      <c r="AT14" s="30"/>
      <c r="AU14" s="30"/>
      <c r="AV14" s="30"/>
      <c r="AW14" s="30"/>
      <c r="AX14" s="25" t="str">
        <f t="shared" si="5"/>
        <v xml:space="preserve"> </v>
      </c>
      <c r="AY14" s="32">
        <f t="shared" si="6"/>
        <v>0</v>
      </c>
    </row>
    <row r="15" spans="1:51" ht="33" customHeight="1">
      <c r="A15" s="28"/>
      <c r="B15" s="29"/>
      <c r="C15" s="30"/>
      <c r="D15" s="30"/>
      <c r="E15" s="30"/>
      <c r="F15" s="30"/>
      <c r="G15" s="30"/>
      <c r="H15" s="30"/>
      <c r="I15" s="30"/>
      <c r="J15" s="30"/>
      <c r="K15" s="30"/>
      <c r="L15" s="30"/>
      <c r="M15" s="30"/>
      <c r="N15" s="25" t="str">
        <f t="shared" si="7"/>
        <v xml:space="preserve"> </v>
      </c>
      <c r="O15" s="32">
        <f t="shared" si="0"/>
        <v>0</v>
      </c>
      <c r="P15" s="32">
        <f t="shared" si="1"/>
        <v>0</v>
      </c>
      <c r="Q15" s="31"/>
      <c r="R15" s="30"/>
      <c r="S15" s="30"/>
      <c r="T15" s="30"/>
      <c r="U15" s="30"/>
      <c r="V15" s="30"/>
      <c r="W15" s="30"/>
      <c r="X15" s="30"/>
      <c r="Y15" s="30"/>
      <c r="Z15" s="30"/>
      <c r="AA15" s="30"/>
      <c r="AB15" s="30"/>
      <c r="AC15" s="30"/>
      <c r="AD15" s="30"/>
      <c r="AE15" s="30"/>
      <c r="AF15" s="25" t="str">
        <f t="shared" si="2"/>
        <v xml:space="preserve"> </v>
      </c>
      <c r="AG15" s="32">
        <f t="shared" si="3"/>
        <v>0</v>
      </c>
      <c r="AH15" s="32">
        <f t="shared" si="4"/>
        <v>0</v>
      </c>
      <c r="AI15" s="31"/>
      <c r="AJ15" s="30"/>
      <c r="AK15" s="30"/>
      <c r="AL15" s="30"/>
      <c r="AM15" s="30"/>
      <c r="AN15" s="30"/>
      <c r="AO15" s="30"/>
      <c r="AP15" s="30"/>
      <c r="AQ15" s="30"/>
      <c r="AR15" s="30"/>
      <c r="AS15" s="30"/>
      <c r="AT15" s="30"/>
      <c r="AU15" s="30"/>
      <c r="AV15" s="30"/>
      <c r="AW15" s="30"/>
      <c r="AX15" s="25" t="str">
        <f t="shared" si="5"/>
        <v xml:space="preserve"> </v>
      </c>
      <c r="AY15" s="32">
        <f t="shared" si="6"/>
        <v>0</v>
      </c>
    </row>
    <row r="16" spans="1:51" ht="33" customHeight="1">
      <c r="A16" s="28"/>
      <c r="B16" s="29"/>
      <c r="C16" s="30"/>
      <c r="D16" s="30"/>
      <c r="E16" s="30"/>
      <c r="F16" s="30"/>
      <c r="G16" s="30"/>
      <c r="H16" s="30"/>
      <c r="I16" s="30"/>
      <c r="J16" s="30"/>
      <c r="K16" s="30"/>
      <c r="L16" s="30"/>
      <c r="M16" s="30"/>
      <c r="N16" s="25" t="str">
        <f t="shared" si="7"/>
        <v xml:space="preserve"> </v>
      </c>
      <c r="O16" s="32">
        <f t="shared" si="0"/>
        <v>0</v>
      </c>
      <c r="P16" s="32">
        <f t="shared" si="1"/>
        <v>0</v>
      </c>
      <c r="Q16" s="31"/>
      <c r="R16" s="30"/>
      <c r="S16" s="30"/>
      <c r="T16" s="30"/>
      <c r="U16" s="30"/>
      <c r="V16" s="30"/>
      <c r="W16" s="30"/>
      <c r="X16" s="30"/>
      <c r="Y16" s="30"/>
      <c r="Z16" s="30"/>
      <c r="AA16" s="30"/>
      <c r="AB16" s="30"/>
      <c r="AC16" s="30"/>
      <c r="AD16" s="30"/>
      <c r="AE16" s="30"/>
      <c r="AF16" s="25" t="str">
        <f t="shared" si="2"/>
        <v xml:space="preserve"> </v>
      </c>
      <c r="AG16" s="32">
        <f t="shared" si="3"/>
        <v>0</v>
      </c>
      <c r="AH16" s="32">
        <f t="shared" si="4"/>
        <v>0</v>
      </c>
      <c r="AI16" s="31"/>
      <c r="AJ16" s="30"/>
      <c r="AK16" s="30"/>
      <c r="AL16" s="30"/>
      <c r="AM16" s="30"/>
      <c r="AN16" s="30"/>
      <c r="AO16" s="30"/>
      <c r="AP16" s="30"/>
      <c r="AQ16" s="30"/>
      <c r="AR16" s="30"/>
      <c r="AS16" s="30"/>
      <c r="AT16" s="30"/>
      <c r="AU16" s="30"/>
      <c r="AV16" s="30"/>
      <c r="AW16" s="30"/>
      <c r="AX16" s="25" t="str">
        <f t="shared" si="5"/>
        <v xml:space="preserve"> </v>
      </c>
      <c r="AY16" s="32">
        <f t="shared" si="6"/>
        <v>0</v>
      </c>
    </row>
    <row r="17" spans="1:51" ht="33" customHeight="1">
      <c r="A17" s="28"/>
      <c r="B17" s="29"/>
      <c r="C17" s="30"/>
      <c r="D17" s="30"/>
      <c r="E17" s="30"/>
      <c r="F17" s="30"/>
      <c r="G17" s="30"/>
      <c r="H17" s="30"/>
      <c r="I17" s="30"/>
      <c r="J17" s="30"/>
      <c r="K17" s="30"/>
      <c r="L17" s="30"/>
      <c r="M17" s="30"/>
      <c r="N17" s="25" t="str">
        <f t="shared" si="7"/>
        <v xml:space="preserve"> </v>
      </c>
      <c r="O17" s="32">
        <f t="shared" si="0"/>
        <v>0</v>
      </c>
      <c r="P17" s="32">
        <f t="shared" si="1"/>
        <v>0</v>
      </c>
      <c r="Q17" s="31"/>
      <c r="R17" s="30"/>
      <c r="S17" s="30"/>
      <c r="T17" s="30"/>
      <c r="U17" s="30"/>
      <c r="V17" s="30"/>
      <c r="W17" s="30"/>
      <c r="X17" s="30"/>
      <c r="Y17" s="30"/>
      <c r="Z17" s="30"/>
      <c r="AA17" s="30"/>
      <c r="AB17" s="30"/>
      <c r="AC17" s="30"/>
      <c r="AD17" s="30"/>
      <c r="AE17" s="30"/>
      <c r="AF17" s="25" t="str">
        <f t="shared" si="2"/>
        <v xml:space="preserve"> </v>
      </c>
      <c r="AG17" s="32">
        <f t="shared" si="3"/>
        <v>0</v>
      </c>
      <c r="AH17" s="32">
        <f t="shared" si="4"/>
        <v>0</v>
      </c>
      <c r="AI17" s="31"/>
      <c r="AJ17" s="30"/>
      <c r="AK17" s="30"/>
      <c r="AL17" s="30"/>
      <c r="AM17" s="30"/>
      <c r="AN17" s="30"/>
      <c r="AO17" s="30"/>
      <c r="AP17" s="30"/>
      <c r="AQ17" s="30"/>
      <c r="AR17" s="30"/>
      <c r="AS17" s="30"/>
      <c r="AT17" s="30"/>
      <c r="AU17" s="30"/>
      <c r="AV17" s="30"/>
      <c r="AW17" s="30"/>
      <c r="AX17" s="25" t="str">
        <f t="shared" si="5"/>
        <v xml:space="preserve"> </v>
      </c>
      <c r="AY17" s="32">
        <f t="shared" si="6"/>
        <v>0</v>
      </c>
    </row>
    <row r="18" spans="1:51" ht="33" customHeight="1">
      <c r="A18" s="28"/>
      <c r="B18" s="29"/>
      <c r="C18" s="30"/>
      <c r="D18" s="30"/>
      <c r="E18" s="30"/>
      <c r="F18" s="30"/>
      <c r="G18" s="30"/>
      <c r="H18" s="30"/>
      <c r="I18" s="30"/>
      <c r="J18" s="30"/>
      <c r="K18" s="30"/>
      <c r="L18" s="30"/>
      <c r="M18" s="30"/>
      <c r="N18" s="25" t="str">
        <f t="shared" si="7"/>
        <v xml:space="preserve"> </v>
      </c>
      <c r="O18" s="32">
        <f t="shared" si="0"/>
        <v>0</v>
      </c>
      <c r="P18" s="32">
        <f t="shared" si="1"/>
        <v>0</v>
      </c>
      <c r="Q18" s="31"/>
      <c r="R18" s="30"/>
      <c r="S18" s="30"/>
      <c r="T18" s="30"/>
      <c r="U18" s="30"/>
      <c r="V18" s="30"/>
      <c r="W18" s="30"/>
      <c r="X18" s="30"/>
      <c r="Y18" s="30"/>
      <c r="Z18" s="30"/>
      <c r="AA18" s="30"/>
      <c r="AB18" s="30"/>
      <c r="AC18" s="30"/>
      <c r="AD18" s="30"/>
      <c r="AE18" s="30"/>
      <c r="AF18" s="25" t="str">
        <f t="shared" si="2"/>
        <v xml:space="preserve"> </v>
      </c>
      <c r="AG18" s="32">
        <f t="shared" si="3"/>
        <v>0</v>
      </c>
      <c r="AH18" s="32">
        <f t="shared" si="4"/>
        <v>0</v>
      </c>
      <c r="AI18" s="31"/>
      <c r="AJ18" s="30"/>
      <c r="AK18" s="30"/>
      <c r="AL18" s="30"/>
      <c r="AM18" s="30"/>
      <c r="AN18" s="30"/>
      <c r="AO18" s="30"/>
      <c r="AP18" s="30"/>
      <c r="AQ18" s="30"/>
      <c r="AR18" s="30"/>
      <c r="AS18" s="30"/>
      <c r="AT18" s="30"/>
      <c r="AU18" s="30"/>
      <c r="AV18" s="30"/>
      <c r="AW18" s="30"/>
      <c r="AX18" s="25" t="str">
        <f t="shared" si="5"/>
        <v xml:space="preserve"> </v>
      </c>
      <c r="AY18" s="32">
        <f t="shared" si="6"/>
        <v>0</v>
      </c>
    </row>
    <row r="19" spans="1:51" ht="33" customHeight="1">
      <c r="A19" s="28"/>
      <c r="B19" s="29"/>
      <c r="C19" s="30"/>
      <c r="D19" s="30"/>
      <c r="E19" s="30"/>
      <c r="F19" s="30"/>
      <c r="G19" s="30"/>
      <c r="H19" s="30"/>
      <c r="I19" s="30"/>
      <c r="J19" s="30"/>
      <c r="K19" s="30"/>
      <c r="L19" s="30"/>
      <c r="M19" s="30"/>
      <c r="N19" s="25" t="str">
        <f t="shared" si="7"/>
        <v xml:space="preserve"> </v>
      </c>
      <c r="O19" s="32">
        <f t="shared" si="0"/>
        <v>0</v>
      </c>
      <c r="P19" s="32">
        <f t="shared" si="1"/>
        <v>0</v>
      </c>
      <c r="Q19" s="31"/>
      <c r="R19" s="30"/>
      <c r="S19" s="30"/>
      <c r="T19" s="30"/>
      <c r="U19" s="30"/>
      <c r="V19" s="30"/>
      <c r="W19" s="30"/>
      <c r="X19" s="30"/>
      <c r="Y19" s="30"/>
      <c r="Z19" s="30"/>
      <c r="AA19" s="30"/>
      <c r="AB19" s="30"/>
      <c r="AC19" s="30"/>
      <c r="AD19" s="30"/>
      <c r="AE19" s="30"/>
      <c r="AF19" s="25" t="str">
        <f t="shared" si="2"/>
        <v xml:space="preserve"> </v>
      </c>
      <c r="AG19" s="32">
        <f t="shared" si="3"/>
        <v>0</v>
      </c>
      <c r="AH19" s="32">
        <f t="shared" si="4"/>
        <v>0</v>
      </c>
      <c r="AI19" s="31"/>
      <c r="AJ19" s="30"/>
      <c r="AK19" s="30"/>
      <c r="AL19" s="30"/>
      <c r="AM19" s="30"/>
      <c r="AN19" s="30"/>
      <c r="AO19" s="30"/>
      <c r="AP19" s="30"/>
      <c r="AQ19" s="30"/>
      <c r="AR19" s="30"/>
      <c r="AS19" s="30"/>
      <c r="AT19" s="30"/>
      <c r="AU19" s="30"/>
      <c r="AV19" s="30"/>
      <c r="AW19" s="30"/>
      <c r="AX19" s="25" t="str">
        <f t="shared" si="5"/>
        <v xml:space="preserve"> </v>
      </c>
      <c r="AY19" s="32">
        <f t="shared" si="6"/>
        <v>0</v>
      </c>
    </row>
    <row r="20" spans="1:51" ht="33" customHeight="1">
      <c r="A20" s="28"/>
      <c r="B20" s="29"/>
      <c r="C20" s="30"/>
      <c r="D20" s="30"/>
      <c r="E20" s="30"/>
      <c r="F20" s="30"/>
      <c r="G20" s="30"/>
      <c r="H20" s="30"/>
      <c r="I20" s="30"/>
      <c r="J20" s="30"/>
      <c r="K20" s="30"/>
      <c r="L20" s="30"/>
      <c r="M20" s="30"/>
      <c r="N20" s="25" t="str">
        <f t="shared" si="7"/>
        <v xml:space="preserve"> </v>
      </c>
      <c r="O20" s="32">
        <f t="shared" si="0"/>
        <v>0</v>
      </c>
      <c r="P20" s="32">
        <f t="shared" si="1"/>
        <v>0</v>
      </c>
      <c r="Q20" s="31"/>
      <c r="R20" s="30"/>
      <c r="S20" s="30"/>
      <c r="T20" s="30"/>
      <c r="U20" s="30"/>
      <c r="V20" s="30"/>
      <c r="W20" s="30"/>
      <c r="X20" s="30"/>
      <c r="Y20" s="30"/>
      <c r="Z20" s="30"/>
      <c r="AA20" s="30"/>
      <c r="AB20" s="30"/>
      <c r="AC20" s="30"/>
      <c r="AD20" s="30"/>
      <c r="AE20" s="30"/>
      <c r="AF20" s="25" t="str">
        <f t="shared" si="2"/>
        <v xml:space="preserve"> </v>
      </c>
      <c r="AG20" s="32">
        <f t="shared" si="3"/>
        <v>0</v>
      </c>
      <c r="AH20" s="32">
        <f t="shared" si="4"/>
        <v>0</v>
      </c>
      <c r="AI20" s="31"/>
      <c r="AJ20" s="30"/>
      <c r="AK20" s="30"/>
      <c r="AL20" s="30"/>
      <c r="AM20" s="30"/>
      <c r="AN20" s="30"/>
      <c r="AO20" s="30"/>
      <c r="AP20" s="30"/>
      <c r="AQ20" s="30"/>
      <c r="AR20" s="30"/>
      <c r="AS20" s="30"/>
      <c r="AT20" s="30"/>
      <c r="AU20" s="30"/>
      <c r="AV20" s="30"/>
      <c r="AW20" s="30"/>
      <c r="AX20" s="25" t="str">
        <f t="shared" si="5"/>
        <v xml:space="preserve"> </v>
      </c>
      <c r="AY20" s="32">
        <f t="shared" si="6"/>
        <v>0</v>
      </c>
    </row>
    <row r="21" spans="1:51" ht="33" customHeight="1">
      <c r="A21" s="28"/>
      <c r="B21" s="29"/>
      <c r="C21" s="30"/>
      <c r="D21" s="30"/>
      <c r="E21" s="30"/>
      <c r="F21" s="30"/>
      <c r="G21" s="30"/>
      <c r="H21" s="30"/>
      <c r="I21" s="30"/>
      <c r="J21" s="30"/>
      <c r="K21" s="30"/>
      <c r="L21" s="30"/>
      <c r="M21" s="30"/>
      <c r="N21" s="25" t="str">
        <f t="shared" si="7"/>
        <v xml:space="preserve"> </v>
      </c>
      <c r="O21" s="32">
        <f t="shared" si="0"/>
        <v>0</v>
      </c>
      <c r="P21" s="32">
        <f t="shared" si="1"/>
        <v>0</v>
      </c>
      <c r="Q21" s="31"/>
      <c r="R21" s="30"/>
      <c r="S21" s="30"/>
      <c r="T21" s="30"/>
      <c r="U21" s="30"/>
      <c r="V21" s="30"/>
      <c r="W21" s="30"/>
      <c r="X21" s="30"/>
      <c r="Y21" s="30"/>
      <c r="Z21" s="30"/>
      <c r="AA21" s="30"/>
      <c r="AB21" s="30"/>
      <c r="AC21" s="30"/>
      <c r="AD21" s="30"/>
      <c r="AE21" s="30"/>
      <c r="AF21" s="25" t="str">
        <f t="shared" si="2"/>
        <v xml:space="preserve"> </v>
      </c>
      <c r="AG21" s="32">
        <f t="shared" si="3"/>
        <v>0</v>
      </c>
      <c r="AH21" s="32">
        <f t="shared" si="4"/>
        <v>0</v>
      </c>
      <c r="AI21" s="540" t="s">
        <v>78</v>
      </c>
      <c r="AJ21" s="561"/>
      <c r="AK21" s="34">
        <f>COUNTIF(AK5:AK20,"A")</f>
        <v>0</v>
      </c>
      <c r="AL21" s="34">
        <f t="shared" ref="AL21:AV23" si="8">COUNTIF(AL5:AL20,"A")</f>
        <v>0</v>
      </c>
      <c r="AM21" s="34">
        <f t="shared" si="8"/>
        <v>0</v>
      </c>
      <c r="AN21" s="34">
        <f t="shared" si="8"/>
        <v>0</v>
      </c>
      <c r="AO21" s="34">
        <f t="shared" si="8"/>
        <v>0</v>
      </c>
      <c r="AP21" s="34">
        <f t="shared" si="8"/>
        <v>0</v>
      </c>
      <c r="AQ21" s="34">
        <f t="shared" si="8"/>
        <v>0</v>
      </c>
      <c r="AR21" s="34">
        <f t="shared" si="8"/>
        <v>0</v>
      </c>
      <c r="AS21" s="34">
        <f t="shared" si="8"/>
        <v>0</v>
      </c>
      <c r="AT21" s="34">
        <f t="shared" si="8"/>
        <v>0</v>
      </c>
      <c r="AU21" s="34">
        <f t="shared" si="8"/>
        <v>0</v>
      </c>
      <c r="AV21" s="34">
        <f t="shared" si="8"/>
        <v>0</v>
      </c>
      <c r="AW21" s="34" cm="1">
        <f t="array" ref="AW21">_xlfn.IFNA(_xlfn.IFS(COUNTIF(AW5:AW20,"1")&gt;1, "1 *", COUNTIF(AW5:AW20,"2")&gt;1, "2 *",COUNTIF(AW5:AW20,"3")&gt;1, "3 *",COUNTIF(AW5:AW20,"4")&gt;1, "4 *"),0)</f>
        <v>0</v>
      </c>
      <c r="AX21" s="34"/>
      <c r="AY21" s="32"/>
    </row>
    <row r="22" spans="1:51" ht="33" customHeight="1">
      <c r="A22" s="28"/>
      <c r="B22" s="29"/>
      <c r="C22" s="30"/>
      <c r="D22" s="30"/>
      <c r="E22" s="30"/>
      <c r="F22" s="30"/>
      <c r="G22" s="30"/>
      <c r="H22" s="30"/>
      <c r="I22" s="30"/>
      <c r="J22" s="30"/>
      <c r="K22" s="30"/>
      <c r="L22" s="30"/>
      <c r="M22" s="30"/>
      <c r="N22" s="25" t="str">
        <f t="shared" si="7"/>
        <v xml:space="preserve"> </v>
      </c>
      <c r="O22" s="32">
        <f t="shared" si="0"/>
        <v>0</v>
      </c>
      <c r="P22" s="32">
        <f t="shared" si="1"/>
        <v>0</v>
      </c>
      <c r="Q22" s="31"/>
      <c r="R22" s="30"/>
      <c r="S22" s="30"/>
      <c r="T22" s="30"/>
      <c r="U22" s="30"/>
      <c r="V22" s="30"/>
      <c r="W22" s="30"/>
      <c r="X22" s="30"/>
      <c r="Y22" s="30"/>
      <c r="Z22" s="30"/>
      <c r="AA22" s="30"/>
      <c r="AB22" s="30"/>
      <c r="AC22" s="30"/>
      <c r="AD22" s="30"/>
      <c r="AE22" s="30"/>
      <c r="AF22" s="25" t="str">
        <f t="shared" si="2"/>
        <v xml:space="preserve"> </v>
      </c>
      <c r="AG22" s="32">
        <f t="shared" si="3"/>
        <v>0</v>
      </c>
      <c r="AH22" s="32">
        <f t="shared" si="4"/>
        <v>0</v>
      </c>
      <c r="AI22" s="540" t="s">
        <v>79</v>
      </c>
      <c r="AJ22" s="561"/>
      <c r="AK22" s="34">
        <f>COUNTIF(AK5:AK20,"B")</f>
        <v>0</v>
      </c>
      <c r="AL22" s="34">
        <f t="shared" ref="AL22:AU22" si="9">COUNTIF(AL5:AL20,"B")</f>
        <v>0</v>
      </c>
      <c r="AM22" s="34">
        <f t="shared" si="9"/>
        <v>0</v>
      </c>
      <c r="AN22" s="34">
        <f t="shared" si="9"/>
        <v>0</v>
      </c>
      <c r="AO22" s="34">
        <f t="shared" si="9"/>
        <v>0</v>
      </c>
      <c r="AP22" s="34">
        <f t="shared" si="9"/>
        <v>0</v>
      </c>
      <c r="AQ22" s="34">
        <f t="shared" si="9"/>
        <v>0</v>
      </c>
      <c r="AR22" s="34">
        <f t="shared" si="9"/>
        <v>0</v>
      </c>
      <c r="AS22" s="34">
        <f t="shared" si="9"/>
        <v>0</v>
      </c>
      <c r="AT22" s="34">
        <f t="shared" si="9"/>
        <v>0</v>
      </c>
      <c r="AU22" s="34">
        <f t="shared" si="9"/>
        <v>0</v>
      </c>
      <c r="AV22" s="34">
        <f t="shared" si="8"/>
        <v>0</v>
      </c>
      <c r="AW22" s="34"/>
      <c r="AX22" s="34"/>
      <c r="AY22" s="32"/>
    </row>
    <row r="23" spans="1:51" ht="33" customHeight="1">
      <c r="A23" s="28"/>
      <c r="B23" s="29"/>
      <c r="C23" s="30"/>
      <c r="D23" s="30"/>
      <c r="E23" s="30"/>
      <c r="F23" s="30"/>
      <c r="G23" s="30"/>
      <c r="H23" s="30"/>
      <c r="I23" s="30"/>
      <c r="J23" s="30"/>
      <c r="K23" s="30"/>
      <c r="L23" s="30"/>
      <c r="M23" s="30"/>
      <c r="N23" s="25" t="str">
        <f t="shared" si="7"/>
        <v xml:space="preserve"> </v>
      </c>
      <c r="O23" s="32">
        <f t="shared" si="0"/>
        <v>0</v>
      </c>
      <c r="P23" s="32">
        <f t="shared" si="1"/>
        <v>0</v>
      </c>
      <c r="Q23" s="31"/>
      <c r="R23" s="30"/>
      <c r="S23" s="30"/>
      <c r="T23" s="30"/>
      <c r="U23" s="30"/>
      <c r="V23" s="30"/>
      <c r="W23" s="30"/>
      <c r="X23" s="30"/>
      <c r="Y23" s="30"/>
      <c r="Z23" s="30"/>
      <c r="AA23" s="30"/>
      <c r="AB23" s="30"/>
      <c r="AC23" s="30"/>
      <c r="AD23" s="30"/>
      <c r="AE23" s="30"/>
      <c r="AF23" s="25" t="str">
        <f>IF(COUNTIF(S23:AD23,"*s")&gt;0,"X"," ")</f>
        <v xml:space="preserve"> </v>
      </c>
      <c r="AG23" s="32">
        <f t="shared" si="3"/>
        <v>0</v>
      </c>
      <c r="AH23" s="32">
        <f t="shared" si="4"/>
        <v>0</v>
      </c>
      <c r="AI23" s="540" t="s">
        <v>80</v>
      </c>
      <c r="AJ23" s="561"/>
      <c r="AK23" s="34">
        <f>COUNTIF(AK5:AK20,"N/S")</f>
        <v>0</v>
      </c>
      <c r="AL23" s="34">
        <f t="shared" ref="AL23:AU23" si="10">COUNTIF(AL5:AL20,"N/S")</f>
        <v>0</v>
      </c>
      <c r="AM23" s="34">
        <f t="shared" si="10"/>
        <v>0</v>
      </c>
      <c r="AN23" s="34">
        <f t="shared" si="10"/>
        <v>0</v>
      </c>
      <c r="AO23" s="34">
        <f t="shared" si="10"/>
        <v>0</v>
      </c>
      <c r="AP23" s="34">
        <f t="shared" si="10"/>
        <v>0</v>
      </c>
      <c r="AQ23" s="34">
        <f t="shared" si="10"/>
        <v>0</v>
      </c>
      <c r="AR23" s="34">
        <f t="shared" si="10"/>
        <v>0</v>
      </c>
      <c r="AS23" s="34">
        <f t="shared" si="10"/>
        <v>0</v>
      </c>
      <c r="AT23" s="34">
        <f t="shared" si="10"/>
        <v>0</v>
      </c>
      <c r="AU23" s="34">
        <f t="shared" si="10"/>
        <v>0</v>
      </c>
      <c r="AV23" s="34">
        <f t="shared" si="8"/>
        <v>0</v>
      </c>
      <c r="AW23" s="34" cm="1">
        <f t="array" ref="AW23">_xlfn.IFNA(_xlfn.IFS(COUNTIF(AW5:AW20,"N/S1")&gt;1, "N/S1 !",COUNTIF(AW5:AW20,"N/S2")&gt;1, "N/S2 !",COUNTIF(AW5:AW20,"N/S3")&gt;1, "N/S3 !",COUNTIF(AW5:AW20,"N/S4")&gt;1, "N/S4 !"),0)</f>
        <v>0</v>
      </c>
      <c r="AX23" s="34"/>
      <c r="AY23" s="32"/>
    </row>
    <row r="24" spans="1:51" ht="33" customHeight="1">
      <c r="A24" s="28"/>
      <c r="B24" s="29"/>
      <c r="C24" s="30"/>
      <c r="D24" s="30"/>
      <c r="E24" s="30"/>
      <c r="F24" s="30"/>
      <c r="G24" s="30"/>
      <c r="H24" s="30"/>
      <c r="I24" s="30"/>
      <c r="J24" s="30"/>
      <c r="K24" s="30"/>
      <c r="L24" s="30"/>
      <c r="M24" s="30"/>
      <c r="N24" s="25" t="str">
        <f t="shared" si="7"/>
        <v xml:space="preserve"> </v>
      </c>
      <c r="O24" s="32">
        <f t="shared" si="0"/>
        <v>0</v>
      </c>
      <c r="P24" s="32">
        <f t="shared" si="1"/>
        <v>0</v>
      </c>
      <c r="Q24" s="31"/>
      <c r="R24" s="30"/>
      <c r="S24" s="30"/>
      <c r="T24" s="30"/>
      <c r="U24" s="30"/>
      <c r="V24" s="30"/>
      <c r="W24" s="30"/>
      <c r="X24" s="30"/>
      <c r="Y24" s="30"/>
      <c r="Z24" s="30"/>
      <c r="AA24" s="30"/>
      <c r="AB24" s="30"/>
      <c r="AC24" s="30"/>
      <c r="AD24" s="30"/>
      <c r="AE24" s="30"/>
      <c r="AF24" s="25" t="str">
        <f t="shared" ref="AF24:AF30" si="11">IF(COUNTIF(S24:AD24,"*s")&gt;0,"X"," ")</f>
        <v xml:space="preserve"> </v>
      </c>
      <c r="AG24" s="32">
        <f t="shared" si="3"/>
        <v>0</v>
      </c>
      <c r="AH24" s="32">
        <f t="shared" si="4"/>
        <v>0</v>
      </c>
      <c r="AI24" s="563" t="s">
        <v>82</v>
      </c>
      <c r="AJ24" s="564" t="s">
        <v>101</v>
      </c>
      <c r="AK24" s="564" t="s">
        <v>102</v>
      </c>
      <c r="AL24" s="564"/>
      <c r="AM24" s="564"/>
      <c r="AN24" s="564"/>
      <c r="AO24" s="564"/>
      <c r="AP24" s="564"/>
      <c r="AQ24" s="564"/>
      <c r="AR24" s="564"/>
      <c r="AS24" s="564"/>
      <c r="AT24" s="564"/>
      <c r="AU24" s="564"/>
      <c r="AV24" s="564"/>
      <c r="AW24" s="564"/>
      <c r="AX24" s="548" t="s">
        <v>103</v>
      </c>
      <c r="AY24" s="537" t="s">
        <v>104</v>
      </c>
    </row>
    <row r="25" spans="1:51" ht="33" customHeight="1">
      <c r="A25" s="28"/>
      <c r="B25" s="29"/>
      <c r="C25" s="30"/>
      <c r="D25" s="30"/>
      <c r="E25" s="30"/>
      <c r="F25" s="30"/>
      <c r="G25" s="30"/>
      <c r="H25" s="30"/>
      <c r="I25" s="30"/>
      <c r="J25" s="30"/>
      <c r="K25" s="30"/>
      <c r="L25" s="30"/>
      <c r="M25" s="30"/>
      <c r="N25" s="25" t="str">
        <f t="shared" si="7"/>
        <v xml:space="preserve"> </v>
      </c>
      <c r="O25" s="32">
        <f t="shared" si="0"/>
        <v>0</v>
      </c>
      <c r="P25" s="32">
        <f t="shared" si="1"/>
        <v>0</v>
      </c>
      <c r="Q25" s="31"/>
      <c r="R25" s="30"/>
      <c r="S25" s="30"/>
      <c r="T25" s="30"/>
      <c r="U25" s="30"/>
      <c r="V25" s="30"/>
      <c r="W25" s="30"/>
      <c r="X25" s="30"/>
      <c r="Y25" s="30"/>
      <c r="Z25" s="30"/>
      <c r="AA25" s="30"/>
      <c r="AB25" s="30"/>
      <c r="AC25" s="30"/>
      <c r="AD25" s="30"/>
      <c r="AE25" s="30"/>
      <c r="AF25" s="25" t="str">
        <f t="shared" si="11"/>
        <v xml:space="preserve"> </v>
      </c>
      <c r="AG25" s="32">
        <f t="shared" si="3"/>
        <v>0</v>
      </c>
      <c r="AH25" s="32">
        <f t="shared" si="4"/>
        <v>0</v>
      </c>
      <c r="AI25" s="563"/>
      <c r="AJ25" s="564"/>
      <c r="AK25" s="564"/>
      <c r="AL25" s="564"/>
      <c r="AM25" s="564"/>
      <c r="AN25" s="564"/>
      <c r="AO25" s="564"/>
      <c r="AP25" s="564"/>
      <c r="AQ25" s="564"/>
      <c r="AR25" s="564"/>
      <c r="AS25" s="564"/>
      <c r="AT25" s="564"/>
      <c r="AU25" s="564"/>
      <c r="AV25" s="564"/>
      <c r="AW25" s="564"/>
      <c r="AX25" s="549"/>
      <c r="AY25" s="539"/>
    </row>
    <row r="26" spans="1:51" ht="33" customHeight="1">
      <c r="A26" s="28"/>
      <c r="B26" s="29"/>
      <c r="C26" s="30"/>
      <c r="D26" s="30"/>
      <c r="E26" s="30"/>
      <c r="F26" s="30"/>
      <c r="G26" s="30"/>
      <c r="H26" s="30"/>
      <c r="I26" s="30"/>
      <c r="J26" s="30"/>
      <c r="K26" s="30"/>
      <c r="L26" s="30"/>
      <c r="M26" s="30"/>
      <c r="N26" s="25" t="str">
        <f t="shared" si="7"/>
        <v xml:space="preserve"> </v>
      </c>
      <c r="O26" s="32">
        <f t="shared" si="0"/>
        <v>0</v>
      </c>
      <c r="P26" s="32">
        <f t="shared" si="1"/>
        <v>0</v>
      </c>
      <c r="Q26" s="31"/>
      <c r="R26" s="30"/>
      <c r="S26" s="30"/>
      <c r="T26" s="30"/>
      <c r="U26" s="30"/>
      <c r="V26" s="30"/>
      <c r="W26" s="30"/>
      <c r="X26" s="30"/>
      <c r="Y26" s="30"/>
      <c r="Z26" s="30"/>
      <c r="AA26" s="30"/>
      <c r="AB26" s="30"/>
      <c r="AC26" s="30"/>
      <c r="AD26" s="30"/>
      <c r="AE26" s="30"/>
      <c r="AF26" s="25" t="str">
        <f t="shared" si="11"/>
        <v xml:space="preserve"> </v>
      </c>
      <c r="AG26" s="32">
        <f t="shared" si="3"/>
        <v>0</v>
      </c>
      <c r="AH26" s="32">
        <f t="shared" si="4"/>
        <v>0</v>
      </c>
      <c r="AI26" s="31"/>
      <c r="AJ26" s="30"/>
      <c r="AK26" s="30"/>
      <c r="AL26" s="30"/>
      <c r="AM26" s="30"/>
      <c r="AN26" s="537" t="s">
        <v>105</v>
      </c>
      <c r="AO26" s="30"/>
      <c r="AP26" s="30"/>
      <c r="AQ26" s="30"/>
      <c r="AR26" s="30"/>
      <c r="AS26" s="30"/>
      <c r="AT26" s="30"/>
      <c r="AU26" s="30"/>
      <c r="AV26" s="30"/>
      <c r="AW26" s="537" t="s">
        <v>106</v>
      </c>
      <c r="AX26" s="25" t="str">
        <f>IF(COUNTIF(AK26:AV26,"N/S*")&gt;0,"X"," ")</f>
        <v xml:space="preserve"> </v>
      </c>
      <c r="AY26" s="32">
        <f>COUNTIF(AO26:AV26,"*")+COUNTIF(AK26:AM26,"*")</f>
        <v>0</v>
      </c>
    </row>
    <row r="27" spans="1:51" ht="33" customHeight="1">
      <c r="A27" s="28"/>
      <c r="B27" s="29"/>
      <c r="C27" s="30"/>
      <c r="D27" s="30"/>
      <c r="E27" s="30"/>
      <c r="F27" s="30"/>
      <c r="G27" s="30"/>
      <c r="H27" s="30"/>
      <c r="I27" s="30"/>
      <c r="J27" s="30"/>
      <c r="K27" s="30"/>
      <c r="L27" s="30"/>
      <c r="M27" s="30"/>
      <c r="N27" s="25" t="str">
        <f t="shared" si="7"/>
        <v xml:space="preserve"> </v>
      </c>
      <c r="O27" s="32">
        <f t="shared" si="0"/>
        <v>0</v>
      </c>
      <c r="P27" s="32">
        <f t="shared" si="1"/>
        <v>0</v>
      </c>
      <c r="Q27" s="31"/>
      <c r="R27" s="30"/>
      <c r="S27" s="30"/>
      <c r="T27" s="30"/>
      <c r="U27" s="30"/>
      <c r="V27" s="30"/>
      <c r="W27" s="30"/>
      <c r="X27" s="30"/>
      <c r="Y27" s="30"/>
      <c r="Z27" s="30"/>
      <c r="AA27" s="30"/>
      <c r="AB27" s="30"/>
      <c r="AC27" s="30"/>
      <c r="AD27" s="30"/>
      <c r="AE27" s="30"/>
      <c r="AF27" s="25" t="str">
        <f t="shared" si="11"/>
        <v xml:space="preserve"> </v>
      </c>
      <c r="AG27" s="32">
        <f t="shared" si="3"/>
        <v>0</v>
      </c>
      <c r="AH27" s="32">
        <f t="shared" si="4"/>
        <v>0</v>
      </c>
      <c r="AI27" s="31"/>
      <c r="AJ27" s="30"/>
      <c r="AK27" s="30"/>
      <c r="AL27" s="30"/>
      <c r="AM27" s="30"/>
      <c r="AN27" s="538"/>
      <c r="AO27" s="30"/>
      <c r="AP27" s="30"/>
      <c r="AQ27" s="30"/>
      <c r="AR27" s="30"/>
      <c r="AS27" s="30"/>
      <c r="AT27" s="30"/>
      <c r="AU27" s="30"/>
      <c r="AV27" s="30"/>
      <c r="AW27" s="538"/>
      <c r="AX27" s="25" t="str">
        <f t="shared" ref="AX27:AX33" si="12">IF(COUNTIF(AK27:AV27,"N/S*")&gt;0,"X"," ")</f>
        <v xml:space="preserve"> </v>
      </c>
      <c r="AY27" s="32">
        <f t="shared" ref="AY27:AY33" si="13">COUNTIF(AO27:AV27,"*")+COUNTIF(AK27:AM27,"*")</f>
        <v>0</v>
      </c>
    </row>
    <row r="28" spans="1:51" ht="33" customHeight="1">
      <c r="A28" s="28"/>
      <c r="B28" s="29"/>
      <c r="C28" s="30"/>
      <c r="D28" s="30"/>
      <c r="E28" s="30"/>
      <c r="F28" s="30"/>
      <c r="G28" s="30"/>
      <c r="H28" s="30"/>
      <c r="I28" s="30"/>
      <c r="J28" s="30"/>
      <c r="K28" s="30"/>
      <c r="L28" s="30"/>
      <c r="M28" s="30"/>
      <c r="N28" s="25" t="str">
        <f t="shared" si="7"/>
        <v xml:space="preserve"> </v>
      </c>
      <c r="O28" s="32">
        <f t="shared" si="0"/>
        <v>0</v>
      </c>
      <c r="P28" s="32">
        <f t="shared" si="1"/>
        <v>0</v>
      </c>
      <c r="Q28" s="31"/>
      <c r="R28" s="30"/>
      <c r="S28" s="30"/>
      <c r="T28" s="30"/>
      <c r="U28" s="30"/>
      <c r="V28" s="30"/>
      <c r="W28" s="30"/>
      <c r="X28" s="30"/>
      <c r="Y28" s="30"/>
      <c r="Z28" s="30"/>
      <c r="AA28" s="30"/>
      <c r="AB28" s="30"/>
      <c r="AC28" s="30"/>
      <c r="AD28" s="30"/>
      <c r="AE28" s="30"/>
      <c r="AF28" s="25" t="str">
        <f t="shared" si="11"/>
        <v xml:space="preserve"> </v>
      </c>
      <c r="AG28" s="32">
        <f t="shared" si="3"/>
        <v>0</v>
      </c>
      <c r="AH28" s="32">
        <f t="shared" si="4"/>
        <v>0</v>
      </c>
      <c r="AI28" s="31"/>
      <c r="AJ28" s="30"/>
      <c r="AK28" s="30"/>
      <c r="AL28" s="30"/>
      <c r="AM28" s="30"/>
      <c r="AN28" s="538"/>
      <c r="AO28" s="30"/>
      <c r="AP28" s="30"/>
      <c r="AQ28" s="30"/>
      <c r="AR28" s="30"/>
      <c r="AS28" s="30"/>
      <c r="AT28" s="30"/>
      <c r="AU28" s="30"/>
      <c r="AV28" s="30"/>
      <c r="AW28" s="538"/>
      <c r="AX28" s="25" t="str">
        <f t="shared" si="12"/>
        <v xml:space="preserve"> </v>
      </c>
      <c r="AY28" s="32">
        <f t="shared" si="13"/>
        <v>0</v>
      </c>
    </row>
    <row r="29" spans="1:51" ht="33" customHeight="1">
      <c r="A29" s="28"/>
      <c r="B29" s="29"/>
      <c r="C29" s="30"/>
      <c r="D29" s="30"/>
      <c r="E29" s="30"/>
      <c r="F29" s="30"/>
      <c r="G29" s="30"/>
      <c r="H29" s="30"/>
      <c r="I29" s="30"/>
      <c r="J29" s="30"/>
      <c r="K29" s="30"/>
      <c r="L29" s="30"/>
      <c r="M29" s="30"/>
      <c r="N29" s="25" t="str">
        <f t="shared" si="7"/>
        <v xml:space="preserve"> </v>
      </c>
      <c r="O29" s="32">
        <f t="shared" si="0"/>
        <v>0</v>
      </c>
      <c r="P29" s="32">
        <f t="shared" si="1"/>
        <v>0</v>
      </c>
      <c r="Q29" s="31"/>
      <c r="R29" s="30"/>
      <c r="S29" s="30"/>
      <c r="T29" s="30"/>
      <c r="U29" s="30"/>
      <c r="V29" s="30"/>
      <c r="W29" s="30"/>
      <c r="X29" s="30"/>
      <c r="Y29" s="30"/>
      <c r="Z29" s="30"/>
      <c r="AA29" s="30"/>
      <c r="AB29" s="30"/>
      <c r="AC29" s="30"/>
      <c r="AD29" s="30"/>
      <c r="AE29" s="30"/>
      <c r="AF29" s="25" t="str">
        <f t="shared" si="11"/>
        <v xml:space="preserve"> </v>
      </c>
      <c r="AG29" s="32">
        <f t="shared" si="3"/>
        <v>0</v>
      </c>
      <c r="AH29" s="32">
        <f t="shared" si="4"/>
        <v>0</v>
      </c>
      <c r="AI29" s="31"/>
      <c r="AJ29" s="30"/>
      <c r="AK29" s="30"/>
      <c r="AL29" s="30"/>
      <c r="AM29" s="30"/>
      <c r="AN29" s="538"/>
      <c r="AO29" s="30"/>
      <c r="AP29" s="30"/>
      <c r="AQ29" s="30"/>
      <c r="AR29" s="30"/>
      <c r="AS29" s="30"/>
      <c r="AT29" s="30"/>
      <c r="AU29" s="30"/>
      <c r="AV29" s="30"/>
      <c r="AW29" s="538"/>
      <c r="AX29" s="25" t="str">
        <f t="shared" si="12"/>
        <v xml:space="preserve"> </v>
      </c>
      <c r="AY29" s="32">
        <f t="shared" si="13"/>
        <v>0</v>
      </c>
    </row>
    <row r="30" spans="1:51" ht="33" customHeight="1">
      <c r="A30" s="28"/>
      <c r="B30" s="29"/>
      <c r="C30" s="30"/>
      <c r="D30" s="30"/>
      <c r="E30" s="30"/>
      <c r="F30" s="30"/>
      <c r="G30" s="30"/>
      <c r="H30" s="30"/>
      <c r="I30" s="30"/>
      <c r="J30" s="30"/>
      <c r="K30" s="30"/>
      <c r="L30" s="30"/>
      <c r="M30" s="30"/>
      <c r="N30" s="25" t="str">
        <f t="shared" si="7"/>
        <v xml:space="preserve"> </v>
      </c>
      <c r="O30" s="32">
        <f t="shared" si="0"/>
        <v>0</v>
      </c>
      <c r="P30" s="32">
        <f t="shared" si="1"/>
        <v>0</v>
      </c>
      <c r="Q30" s="31"/>
      <c r="R30" s="30"/>
      <c r="S30" s="30"/>
      <c r="T30" s="30"/>
      <c r="U30" s="30"/>
      <c r="V30" s="30"/>
      <c r="W30" s="30"/>
      <c r="X30" s="30"/>
      <c r="Y30" s="30"/>
      <c r="Z30" s="30"/>
      <c r="AA30" s="30"/>
      <c r="AB30" s="30"/>
      <c r="AC30" s="30"/>
      <c r="AD30" s="30"/>
      <c r="AE30" s="30"/>
      <c r="AF30" s="25" t="str">
        <f t="shared" si="11"/>
        <v xml:space="preserve"> </v>
      </c>
      <c r="AG30" s="32">
        <f t="shared" si="3"/>
        <v>0</v>
      </c>
      <c r="AH30" s="32">
        <f t="shared" si="4"/>
        <v>0</v>
      </c>
      <c r="AI30" s="31"/>
      <c r="AJ30" s="30"/>
      <c r="AK30" s="30"/>
      <c r="AL30" s="30"/>
      <c r="AM30" s="30"/>
      <c r="AN30" s="538"/>
      <c r="AO30" s="30"/>
      <c r="AP30" s="30"/>
      <c r="AQ30" s="30"/>
      <c r="AR30" s="30"/>
      <c r="AS30" s="30"/>
      <c r="AT30" s="30"/>
      <c r="AU30" s="30"/>
      <c r="AV30" s="30"/>
      <c r="AW30" s="538"/>
      <c r="AX30" s="25" t="str">
        <f t="shared" si="12"/>
        <v xml:space="preserve"> </v>
      </c>
      <c r="AY30" s="32">
        <f t="shared" si="13"/>
        <v>0</v>
      </c>
    </row>
    <row r="31" spans="1:51" ht="30" customHeight="1">
      <c r="A31" s="540" t="s">
        <v>78</v>
      </c>
      <c r="B31" s="561"/>
      <c r="C31" s="34">
        <f t="shared" ref="C31:L31" si="14">COUNTIF(C5:C30,"A")</f>
        <v>0</v>
      </c>
      <c r="D31" s="34">
        <f t="shared" si="14"/>
        <v>0</v>
      </c>
      <c r="E31" s="34">
        <f t="shared" si="14"/>
        <v>0</v>
      </c>
      <c r="F31" s="34">
        <f t="shared" si="14"/>
        <v>0</v>
      </c>
      <c r="G31" s="34">
        <f t="shared" si="14"/>
        <v>0</v>
      </c>
      <c r="H31" s="34">
        <f t="shared" si="14"/>
        <v>0</v>
      </c>
      <c r="I31" s="34">
        <f t="shared" si="14"/>
        <v>0</v>
      </c>
      <c r="J31" s="34">
        <f t="shared" si="14"/>
        <v>0</v>
      </c>
      <c r="K31" s="34">
        <f t="shared" si="14"/>
        <v>0</v>
      </c>
      <c r="L31" s="34">
        <f t="shared" si="14"/>
        <v>0</v>
      </c>
      <c r="M31" s="34" cm="1">
        <f t="array" ref="M31">_xlfn.IFNA(_xlfn.IFS(COUNTIF(M5:M30,"1")&gt;1, "1 *", COUNTIF(M5:M30,"2")&gt;1, "2 *",COUNTIF(M5:M30,"3")&gt;1, "3 *",COUNTIF(M5:M30,"4")&gt;1, "4 *"),0)</f>
        <v>0</v>
      </c>
      <c r="N31" s="34"/>
      <c r="O31" s="34"/>
      <c r="P31" s="33"/>
      <c r="Q31" s="540" t="s">
        <v>78</v>
      </c>
      <c r="R31" s="561"/>
      <c r="S31" s="34">
        <f t="shared" ref="S31:AD31" si="15">COUNTIF(S5:S30,"A")</f>
        <v>0</v>
      </c>
      <c r="T31" s="34">
        <f t="shared" si="15"/>
        <v>0</v>
      </c>
      <c r="U31" s="34">
        <f t="shared" si="15"/>
        <v>0</v>
      </c>
      <c r="V31" s="34">
        <f t="shared" si="15"/>
        <v>0</v>
      </c>
      <c r="W31" s="34">
        <f t="shared" si="15"/>
        <v>0</v>
      </c>
      <c r="X31" s="34">
        <f t="shared" si="15"/>
        <v>0</v>
      </c>
      <c r="Y31" s="34">
        <f t="shared" si="15"/>
        <v>0</v>
      </c>
      <c r="Z31" s="34">
        <f t="shared" si="15"/>
        <v>0</v>
      </c>
      <c r="AA31" s="34">
        <f t="shared" si="15"/>
        <v>0</v>
      </c>
      <c r="AB31" s="34">
        <f t="shared" si="15"/>
        <v>0</v>
      </c>
      <c r="AC31" s="34">
        <f t="shared" si="15"/>
        <v>0</v>
      </c>
      <c r="AD31" s="34">
        <f t="shared" si="15"/>
        <v>0</v>
      </c>
      <c r="AE31" s="34" cm="1">
        <f t="array" ref="AE31">_xlfn.IFNA(_xlfn.IFS(COUNTIF(AE5:AE30,"1")&gt;1, "1 *", COUNTIF(AE5:AE30,"2")&gt;1, "2 *",COUNTIF(AE5:AE30,"3")&gt;1, "3 *",COUNTIF(AE5:AE30,"4")&gt;1, "4 *"),0)</f>
        <v>0</v>
      </c>
      <c r="AF31" s="34"/>
      <c r="AG31" s="34"/>
      <c r="AH31" s="34"/>
      <c r="AI31" s="31"/>
      <c r="AJ31" s="30"/>
      <c r="AK31" s="30"/>
      <c r="AL31" s="30"/>
      <c r="AM31" s="30"/>
      <c r="AN31" s="538"/>
      <c r="AO31" s="30"/>
      <c r="AP31" s="30"/>
      <c r="AQ31" s="30"/>
      <c r="AR31" s="30"/>
      <c r="AS31" s="30"/>
      <c r="AT31" s="30"/>
      <c r="AU31" s="30"/>
      <c r="AV31" s="30"/>
      <c r="AW31" s="538"/>
      <c r="AX31" s="25" t="str">
        <f t="shared" si="12"/>
        <v xml:space="preserve"> </v>
      </c>
      <c r="AY31" s="32">
        <f t="shared" si="13"/>
        <v>0</v>
      </c>
    </row>
    <row r="32" spans="1:51" ht="30" customHeight="1">
      <c r="A32" s="540" t="s">
        <v>79</v>
      </c>
      <c r="B32" s="561"/>
      <c r="C32" s="34">
        <f t="shared" ref="C32:L32" si="16">COUNTIF(C5:C30,"B")</f>
        <v>0</v>
      </c>
      <c r="D32" s="34">
        <f t="shared" si="16"/>
        <v>0</v>
      </c>
      <c r="E32" s="34">
        <f t="shared" si="16"/>
        <v>0</v>
      </c>
      <c r="F32" s="34">
        <f t="shared" si="16"/>
        <v>0</v>
      </c>
      <c r="G32" s="34">
        <f t="shared" si="16"/>
        <v>0</v>
      </c>
      <c r="H32" s="34">
        <f t="shared" si="16"/>
        <v>0</v>
      </c>
      <c r="I32" s="34">
        <f t="shared" si="16"/>
        <v>0</v>
      </c>
      <c r="J32" s="34">
        <f t="shared" si="16"/>
        <v>0</v>
      </c>
      <c r="K32" s="34">
        <f t="shared" si="16"/>
        <v>0</v>
      </c>
      <c r="L32" s="34">
        <f t="shared" si="16"/>
        <v>0</v>
      </c>
      <c r="M32" s="34"/>
      <c r="N32" s="34"/>
      <c r="O32" s="34"/>
      <c r="P32" s="33"/>
      <c r="Q32" s="540" t="s">
        <v>79</v>
      </c>
      <c r="R32" s="561"/>
      <c r="S32" s="34">
        <f t="shared" ref="S32:AD32" si="17">COUNTIF(S5:S30,"B")</f>
        <v>0</v>
      </c>
      <c r="T32" s="34">
        <f t="shared" si="17"/>
        <v>0</v>
      </c>
      <c r="U32" s="34">
        <f t="shared" si="17"/>
        <v>0</v>
      </c>
      <c r="V32" s="34">
        <f t="shared" si="17"/>
        <v>0</v>
      </c>
      <c r="W32" s="34">
        <f t="shared" si="17"/>
        <v>0</v>
      </c>
      <c r="X32" s="34">
        <f t="shared" si="17"/>
        <v>0</v>
      </c>
      <c r="Y32" s="34">
        <f t="shared" si="17"/>
        <v>0</v>
      </c>
      <c r="Z32" s="34">
        <f t="shared" si="17"/>
        <v>0</v>
      </c>
      <c r="AA32" s="34">
        <f t="shared" si="17"/>
        <v>0</v>
      </c>
      <c r="AB32" s="34">
        <f t="shared" si="17"/>
        <v>0</v>
      </c>
      <c r="AC32" s="34">
        <f t="shared" si="17"/>
        <v>0</v>
      </c>
      <c r="AD32" s="34">
        <f t="shared" si="17"/>
        <v>0</v>
      </c>
      <c r="AE32" s="34"/>
      <c r="AF32" s="34"/>
      <c r="AG32" s="34"/>
      <c r="AH32" s="34"/>
      <c r="AI32" s="31"/>
      <c r="AJ32" s="30"/>
      <c r="AK32" s="30"/>
      <c r="AL32" s="30"/>
      <c r="AM32" s="30"/>
      <c r="AN32" s="538"/>
      <c r="AO32" s="30"/>
      <c r="AP32" s="30"/>
      <c r="AQ32" s="30"/>
      <c r="AR32" s="30"/>
      <c r="AS32" s="30"/>
      <c r="AT32" s="30"/>
      <c r="AU32" s="30"/>
      <c r="AV32" s="30"/>
      <c r="AW32" s="538"/>
      <c r="AX32" s="25" t="str">
        <f t="shared" si="12"/>
        <v xml:space="preserve"> </v>
      </c>
      <c r="AY32" s="32">
        <f t="shared" si="13"/>
        <v>0</v>
      </c>
    </row>
    <row r="33" spans="1:52" ht="30" customHeight="1">
      <c r="A33" s="540" t="s">
        <v>80</v>
      </c>
      <c r="B33" s="561"/>
      <c r="C33" s="34">
        <f t="shared" ref="C33:L33" si="18">COUNTIF(C5:C30,"N/S")</f>
        <v>0</v>
      </c>
      <c r="D33" s="34">
        <f t="shared" si="18"/>
        <v>0</v>
      </c>
      <c r="E33" s="34">
        <f t="shared" si="18"/>
        <v>0</v>
      </c>
      <c r="F33" s="34">
        <f t="shared" si="18"/>
        <v>0</v>
      </c>
      <c r="G33" s="34">
        <f t="shared" si="18"/>
        <v>0</v>
      </c>
      <c r="H33" s="34">
        <f t="shared" si="18"/>
        <v>0</v>
      </c>
      <c r="I33" s="34">
        <f t="shared" si="18"/>
        <v>0</v>
      </c>
      <c r="J33" s="34">
        <f t="shared" si="18"/>
        <v>0</v>
      </c>
      <c r="K33" s="34">
        <f t="shared" si="18"/>
        <v>0</v>
      </c>
      <c r="L33" s="34">
        <f t="shared" si="18"/>
        <v>0</v>
      </c>
      <c r="M33" s="34" cm="1">
        <f t="array" ref="M33">_xlfn.IFNA(_xlfn.IFS(COUNTIF(M5:M30,"N/S1")&gt;1, "N/S1 !",COUNTIF(M5:M30,"N/S2")&gt;1, "N/S2 !",COUNTIF(M5:M30,"N/S3")&gt;1, "N/S3 !",COUNTIF(M5:M30,"N/S4")&gt;1, "N/S4 !"),0)</f>
        <v>0</v>
      </c>
      <c r="N33" s="34"/>
      <c r="O33" s="35"/>
      <c r="P33" s="36"/>
      <c r="Q33" s="540" t="s">
        <v>80</v>
      </c>
      <c r="R33" s="561"/>
      <c r="S33" s="34">
        <f t="shared" ref="S33:AD33" si="19">COUNTIF(S5:S30,"N/S")</f>
        <v>0</v>
      </c>
      <c r="T33" s="34">
        <f t="shared" si="19"/>
        <v>0</v>
      </c>
      <c r="U33" s="34">
        <f t="shared" si="19"/>
        <v>0</v>
      </c>
      <c r="V33" s="34">
        <f t="shared" si="19"/>
        <v>0</v>
      </c>
      <c r="W33" s="34">
        <f t="shared" si="19"/>
        <v>0</v>
      </c>
      <c r="X33" s="34">
        <f t="shared" si="19"/>
        <v>0</v>
      </c>
      <c r="Y33" s="34">
        <f t="shared" si="19"/>
        <v>0</v>
      </c>
      <c r="Z33" s="34">
        <f t="shared" si="19"/>
        <v>0</v>
      </c>
      <c r="AA33" s="34">
        <f t="shared" si="19"/>
        <v>0</v>
      </c>
      <c r="AB33" s="34">
        <f t="shared" si="19"/>
        <v>0</v>
      </c>
      <c r="AC33" s="34">
        <f t="shared" si="19"/>
        <v>0</v>
      </c>
      <c r="AD33" s="34">
        <f t="shared" si="19"/>
        <v>0</v>
      </c>
      <c r="AE33" s="34" cm="1">
        <f t="array" ref="AE33">_xlfn.IFNA(_xlfn.IFS(COUNTIF(AE5:AE30,"N/S1")&gt;1, "N/S1 !",COUNTIF(AE5:AE30,"N/S2")&gt;1, "N/S2 !",COUNTIF(AE5:AE30,"N/S3")&gt;1, "N/S3 !",COUNTIF(AE5:AE30,"N/S4")&gt;1, "N/S4 !"),0)</f>
        <v>0</v>
      </c>
      <c r="AF33" s="34"/>
      <c r="AG33" s="35"/>
      <c r="AH33" s="35"/>
      <c r="AI33" s="31"/>
      <c r="AJ33" s="30"/>
      <c r="AK33" s="30"/>
      <c r="AL33" s="30"/>
      <c r="AM33" s="30"/>
      <c r="AN33" s="539"/>
      <c r="AO33" s="30"/>
      <c r="AP33" s="30"/>
      <c r="AQ33" s="30"/>
      <c r="AR33" s="30"/>
      <c r="AS33" s="30"/>
      <c r="AT33" s="30"/>
      <c r="AU33" s="30"/>
      <c r="AV33" s="30"/>
      <c r="AW33" s="539"/>
      <c r="AX33" s="25" t="str">
        <f t="shared" si="12"/>
        <v xml:space="preserve"> </v>
      </c>
      <c r="AY33" s="32">
        <f t="shared" si="13"/>
        <v>0</v>
      </c>
    </row>
    <row r="34" spans="1:52" ht="51" customHeight="1">
      <c r="A34" s="514" t="s">
        <v>107</v>
      </c>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6"/>
      <c r="AI34" s="562" t="s">
        <v>108</v>
      </c>
      <c r="AJ34" s="562"/>
      <c r="AK34" s="560"/>
      <c r="AL34" s="560"/>
      <c r="AM34" s="560"/>
      <c r="AN34" s="560"/>
      <c r="AO34" s="560"/>
      <c r="AP34" s="560"/>
      <c r="AQ34" s="560"/>
      <c r="AR34" s="560"/>
      <c r="AS34" s="560"/>
      <c r="AT34" s="560"/>
      <c r="AU34" s="560"/>
      <c r="AV34" s="560"/>
      <c r="AW34" s="560"/>
      <c r="AX34" s="560"/>
      <c r="AY34" s="560"/>
    </row>
    <row r="36" spans="1:52" ht="35" customHeight="1">
      <c r="A36" s="14" t="s">
        <v>19</v>
      </c>
      <c r="B36" s="493" t="str">
        <f>VLOOKUP('Read Me First'!I4,'Read Me First'!L5:N7,2,FALSE)</f>
        <v>Horspath, Oxford</v>
      </c>
      <c r="C36" s="494"/>
      <c r="D36" s="494"/>
      <c r="E36" s="494"/>
      <c r="F36" s="494"/>
      <c r="G36" s="494"/>
      <c r="H36" s="494"/>
      <c r="I36" s="494"/>
      <c r="J36" s="494"/>
      <c r="K36" s="494"/>
      <c r="L36" s="494"/>
      <c r="M36" s="494"/>
      <c r="N36" s="494"/>
      <c r="O36" s="494"/>
      <c r="P36" s="495"/>
      <c r="Q36" s="522" t="str">
        <f>"OXFORDSHIRE TRACK &amp; FIELD LEAGUE "&amp;YEAR($B$37)</f>
        <v>OXFORDSHIRE TRACK &amp; FIELD LEAGUE 2025</v>
      </c>
      <c r="R36" s="523"/>
      <c r="S36" s="523"/>
      <c r="T36" s="523"/>
      <c r="U36" s="523"/>
      <c r="V36" s="523"/>
      <c r="W36" s="523"/>
      <c r="X36" s="523"/>
      <c r="Y36" s="523"/>
      <c r="Z36" s="523"/>
      <c r="AA36" s="523"/>
      <c r="AB36" s="523"/>
      <c r="AC36" s="523"/>
      <c r="AD36" s="523"/>
      <c r="AE36" s="523"/>
      <c r="AF36" s="523"/>
      <c r="AG36" s="523"/>
      <c r="AH36" s="524"/>
      <c r="AI36" s="574" t="s">
        <v>35</v>
      </c>
      <c r="AJ36" s="575"/>
      <c r="AK36" s="575"/>
      <c r="AL36" s="575"/>
      <c r="AM36" s="575"/>
      <c r="AN36" s="575"/>
      <c r="AO36" s="575"/>
      <c r="AP36" s="575"/>
      <c r="AQ36" s="575"/>
      <c r="AR36" s="575"/>
      <c r="AS36" s="575"/>
      <c r="AT36" s="576"/>
      <c r="AU36" s="531" t="s">
        <v>72</v>
      </c>
      <c r="AV36" s="532"/>
      <c r="AW36" s="532"/>
      <c r="AX36" s="532"/>
      <c r="AY36" s="533"/>
      <c r="AZ36" s="4"/>
    </row>
    <row r="37" spans="1:52" ht="35" customHeight="1">
      <c r="A37" s="38" t="s">
        <v>20</v>
      </c>
      <c r="B37" s="534">
        <f>VLOOKUP('Read Me First'!I4,'Read Me First'!L5:N7,3,FALSE)</f>
        <v>45774</v>
      </c>
      <c r="C37" s="535"/>
      <c r="D37" s="535"/>
      <c r="E37" s="535"/>
      <c r="F37" s="535"/>
      <c r="G37" s="535"/>
      <c r="H37" s="535"/>
      <c r="I37" s="535"/>
      <c r="J37" s="535"/>
      <c r="K37" s="535"/>
      <c r="L37" s="535"/>
      <c r="M37" s="535"/>
      <c r="N37" s="535"/>
      <c r="O37" s="535"/>
      <c r="P37" s="536"/>
      <c r="Q37" s="525"/>
      <c r="R37" s="526"/>
      <c r="S37" s="526"/>
      <c r="T37" s="526"/>
      <c r="U37" s="526"/>
      <c r="V37" s="526"/>
      <c r="W37" s="526"/>
      <c r="X37" s="526"/>
      <c r="Y37" s="526"/>
      <c r="Z37" s="526"/>
      <c r="AA37" s="526"/>
      <c r="AB37" s="526"/>
      <c r="AC37" s="526"/>
      <c r="AD37" s="526"/>
      <c r="AE37" s="526"/>
      <c r="AF37" s="526"/>
      <c r="AG37" s="526"/>
      <c r="AH37" s="527"/>
      <c r="AI37" s="493" t="s">
        <v>122</v>
      </c>
      <c r="AJ37" s="494"/>
      <c r="AK37" s="494"/>
      <c r="AL37" s="494"/>
      <c r="AM37" s="494"/>
      <c r="AN37" s="494"/>
      <c r="AO37" s="494"/>
      <c r="AP37" s="494"/>
      <c r="AQ37" s="494"/>
      <c r="AR37" s="494"/>
      <c r="AS37" s="494"/>
      <c r="AT37" s="495"/>
      <c r="AU37" s="531" t="s">
        <v>73</v>
      </c>
      <c r="AV37" s="532"/>
      <c r="AW37" s="532"/>
      <c r="AX37" s="532"/>
      <c r="AY37" s="533"/>
      <c r="AZ37" s="7"/>
    </row>
    <row r="38" spans="1:52" ht="126" customHeight="1">
      <c r="A38" s="558" t="s">
        <v>126</v>
      </c>
      <c r="B38" s="556" t="s">
        <v>94</v>
      </c>
      <c r="C38" s="39" t="s">
        <v>52</v>
      </c>
      <c r="D38" s="39" t="s">
        <v>127</v>
      </c>
      <c r="E38" s="39" t="s">
        <v>6</v>
      </c>
      <c r="F38" s="40" t="s">
        <v>128</v>
      </c>
      <c r="G38" s="40" t="s">
        <v>53</v>
      </c>
      <c r="H38" s="40" t="s">
        <v>2</v>
      </c>
      <c r="I38" s="39" t="s">
        <v>54</v>
      </c>
      <c r="J38" s="40" t="s">
        <v>4</v>
      </c>
      <c r="K38" s="40" t="s">
        <v>3</v>
      </c>
      <c r="L38" s="40" t="s">
        <v>129</v>
      </c>
      <c r="M38" s="39" t="s">
        <v>7</v>
      </c>
      <c r="N38" s="542" t="s">
        <v>95</v>
      </c>
      <c r="O38" s="544" t="s">
        <v>96</v>
      </c>
      <c r="P38" s="544" t="s">
        <v>97</v>
      </c>
      <c r="Q38" s="558" t="s">
        <v>130</v>
      </c>
      <c r="R38" s="556" t="s">
        <v>94</v>
      </c>
      <c r="S38" s="39" t="s">
        <v>57</v>
      </c>
      <c r="T38" s="39" t="s">
        <v>53</v>
      </c>
      <c r="U38" s="39" t="s">
        <v>131</v>
      </c>
      <c r="V38" s="39" t="s">
        <v>128</v>
      </c>
      <c r="W38" s="39" t="s">
        <v>6</v>
      </c>
      <c r="X38" s="39" t="s">
        <v>54</v>
      </c>
      <c r="Y38" s="39" t="s">
        <v>2</v>
      </c>
      <c r="Z38" s="39" t="s">
        <v>129</v>
      </c>
      <c r="AA38" s="39" t="s">
        <v>12</v>
      </c>
      <c r="AB38" s="39" t="s">
        <v>52</v>
      </c>
      <c r="AC38" s="39" t="s">
        <v>4</v>
      </c>
      <c r="AD38" s="39" t="s">
        <v>3</v>
      </c>
      <c r="AE38" s="39" t="s">
        <v>7</v>
      </c>
      <c r="AF38" s="542" t="s">
        <v>95</v>
      </c>
      <c r="AG38" s="544" t="s">
        <v>96</v>
      </c>
      <c r="AH38" s="544" t="s">
        <v>97</v>
      </c>
      <c r="AI38" s="558" t="s">
        <v>132</v>
      </c>
      <c r="AJ38" s="556" t="s">
        <v>94</v>
      </c>
      <c r="AK38" s="39" t="s">
        <v>57</v>
      </c>
      <c r="AL38" s="39" t="s">
        <v>53</v>
      </c>
      <c r="AM38" s="39" t="s">
        <v>128</v>
      </c>
      <c r="AN38" s="39" t="s">
        <v>133</v>
      </c>
      <c r="AO38" s="39" t="s">
        <v>6</v>
      </c>
      <c r="AP38" s="39" t="s">
        <v>54</v>
      </c>
      <c r="AQ38" s="39" t="s">
        <v>2</v>
      </c>
      <c r="AR38" s="39" t="s">
        <v>129</v>
      </c>
      <c r="AS38" s="39" t="s">
        <v>12</v>
      </c>
      <c r="AT38" s="39" t="s">
        <v>52</v>
      </c>
      <c r="AU38" s="39" t="s">
        <v>4</v>
      </c>
      <c r="AV38" s="39" t="s">
        <v>3</v>
      </c>
      <c r="AW38" s="39" t="s">
        <v>7</v>
      </c>
      <c r="AX38" s="542" t="s">
        <v>95</v>
      </c>
      <c r="AY38" s="544" t="s">
        <v>96</v>
      </c>
      <c r="AZ38" s="18"/>
    </row>
    <row r="39" spans="1:52" ht="56" customHeight="1">
      <c r="A39" s="559"/>
      <c r="B39" s="557"/>
      <c r="C39" s="42" t="s">
        <v>134</v>
      </c>
      <c r="D39" s="41">
        <v>0.4375</v>
      </c>
      <c r="E39" s="41">
        <v>0.45833333333333331</v>
      </c>
      <c r="F39" s="41">
        <v>0.48958333333333331</v>
      </c>
      <c r="G39" s="41">
        <v>0.54166666666666663</v>
      </c>
      <c r="H39" s="41">
        <v>0.55555555555555503</v>
      </c>
      <c r="I39" s="41">
        <v>0.58333333333333337</v>
      </c>
      <c r="J39" s="41">
        <v>0.63888888888889295</v>
      </c>
      <c r="K39" s="41">
        <v>0.66319444444444442</v>
      </c>
      <c r="L39" s="41">
        <v>0.66666666666666663</v>
      </c>
      <c r="M39" s="41">
        <v>0.69791666666666663</v>
      </c>
      <c r="N39" s="543"/>
      <c r="O39" s="545"/>
      <c r="P39" s="545"/>
      <c r="Q39" s="559"/>
      <c r="R39" s="557"/>
      <c r="S39" s="41">
        <v>0.41666666666666669</v>
      </c>
      <c r="T39" s="41">
        <v>0.41666666666666669</v>
      </c>
      <c r="U39" s="41">
        <v>0.4513888888888889</v>
      </c>
      <c r="V39" s="41">
        <v>0.45833333333333331</v>
      </c>
      <c r="W39" s="41">
        <v>0.47222222222222227</v>
      </c>
      <c r="X39" s="41">
        <v>0.5</v>
      </c>
      <c r="Y39" s="41">
        <v>0.54861111111111105</v>
      </c>
      <c r="Z39" s="41">
        <v>0.58333333333333337</v>
      </c>
      <c r="AA39" s="41">
        <v>0.59027777777777779</v>
      </c>
      <c r="AB39" s="41">
        <v>0.625</v>
      </c>
      <c r="AC39" s="41">
        <v>0.64583333333333903</v>
      </c>
      <c r="AD39" s="41">
        <v>0.67708333333333337</v>
      </c>
      <c r="AE39" s="41">
        <v>0.70486111111111105</v>
      </c>
      <c r="AF39" s="543"/>
      <c r="AG39" s="545"/>
      <c r="AH39" s="545"/>
      <c r="AI39" s="559"/>
      <c r="AJ39" s="557"/>
      <c r="AK39" s="41">
        <v>0.41666666666666669</v>
      </c>
      <c r="AL39" s="41">
        <v>0.41666666666666669</v>
      </c>
      <c r="AM39" s="41">
        <v>0.45833333333333331</v>
      </c>
      <c r="AN39" s="41">
        <v>0.46527777777777773</v>
      </c>
      <c r="AO39" s="41">
        <v>0.47222222222222227</v>
      </c>
      <c r="AP39" s="41">
        <v>0.5</v>
      </c>
      <c r="AQ39" s="41">
        <v>0.55208333333333304</v>
      </c>
      <c r="AR39" s="41">
        <v>0.58333333333333337</v>
      </c>
      <c r="AS39" s="41">
        <v>0.59375</v>
      </c>
      <c r="AT39" s="41">
        <v>0.625</v>
      </c>
      <c r="AU39" s="41">
        <v>0.65277777777778501</v>
      </c>
      <c r="AV39" s="41">
        <v>0.67708333333333337</v>
      </c>
      <c r="AW39" s="41">
        <v>0.71180555555555503</v>
      </c>
      <c r="AX39" s="543"/>
      <c r="AY39" s="545"/>
      <c r="AZ39" s="19"/>
    </row>
    <row r="40" spans="1:52" ht="34" customHeight="1">
      <c r="A40" s="28"/>
      <c r="B40" s="29"/>
      <c r="C40" s="30"/>
      <c r="D40" s="30"/>
      <c r="E40" s="30"/>
      <c r="F40" s="30"/>
      <c r="G40" s="30"/>
      <c r="H40" s="30"/>
      <c r="I40" s="30"/>
      <c r="J40" s="30"/>
      <c r="K40" s="30"/>
      <c r="L40" s="30"/>
      <c r="M40" s="30"/>
      <c r="N40" s="25" t="str">
        <f>IF(COUNTIF(C40:L40,"*s")&gt;0,"X"," ")</f>
        <v xml:space="preserve"> </v>
      </c>
      <c r="O40" s="32">
        <f>COUNTIF(C40:L40,"*")</f>
        <v>0</v>
      </c>
      <c r="P40" s="32">
        <f>COUNTIF(E40,"*")+COUNTIF(K40,"*")</f>
        <v>0</v>
      </c>
      <c r="Q40" s="28"/>
      <c r="R40" s="29"/>
      <c r="S40" s="30"/>
      <c r="T40" s="30"/>
      <c r="U40" s="30"/>
      <c r="V40" s="30"/>
      <c r="W40" s="30"/>
      <c r="X40" s="30"/>
      <c r="Y40" s="30"/>
      <c r="Z40" s="30"/>
      <c r="AA40" s="30"/>
      <c r="AB40" s="30"/>
      <c r="AC40" s="30"/>
      <c r="AD40" s="30"/>
      <c r="AE40" s="30"/>
      <c r="AF40" s="25" t="str">
        <f>IF(COUNTIF(S40:AD40,"*s")&gt;0,"X"," ")</f>
        <v xml:space="preserve"> </v>
      </c>
      <c r="AG40" s="32">
        <f>COUNTIF(S40:AD40,"*")</f>
        <v>0</v>
      </c>
      <c r="AH40" s="32">
        <f>COUNTIF(W40,"*")+COUNTIF(AD40,"*")</f>
        <v>0</v>
      </c>
      <c r="AI40" s="28"/>
      <c r="AJ40" s="29"/>
      <c r="AK40" s="220"/>
      <c r="AL40" s="30"/>
      <c r="AM40" s="30"/>
      <c r="AN40" s="30"/>
      <c r="AO40" s="30"/>
      <c r="AP40" s="30"/>
      <c r="AQ40" s="30"/>
      <c r="AR40" s="30"/>
      <c r="AS40" s="30"/>
      <c r="AT40" s="30"/>
      <c r="AU40" s="30"/>
      <c r="AV40" s="30"/>
      <c r="AW40" s="30"/>
      <c r="AX40" s="25" t="str">
        <f>IF(COUNTIF(AK40:AV40,"*s")&gt;0,"X"," ")</f>
        <v xml:space="preserve"> </v>
      </c>
      <c r="AY40" s="32">
        <f>COUNTIF(AK40:AU40,"*")</f>
        <v>0</v>
      </c>
    </row>
    <row r="41" spans="1:52" ht="34" customHeight="1">
      <c r="A41" s="28"/>
      <c r="B41" s="29"/>
      <c r="C41" s="30"/>
      <c r="D41" s="30"/>
      <c r="E41" s="30"/>
      <c r="F41" s="30"/>
      <c r="G41" s="30"/>
      <c r="H41" s="30"/>
      <c r="I41" s="30"/>
      <c r="J41" s="30"/>
      <c r="K41" s="30"/>
      <c r="L41" s="30"/>
      <c r="M41" s="30"/>
      <c r="N41" s="25" t="str">
        <f>IF(COUNTIF(C41:L41,"*s")&gt;0,"X"," ")</f>
        <v xml:space="preserve"> </v>
      </c>
      <c r="O41" s="32">
        <f t="shared" ref="O41:O65" si="20">COUNTIF(C41:L41,"*")</f>
        <v>0</v>
      </c>
      <c r="P41" s="32">
        <f t="shared" ref="P41:P65" si="21">COUNTIF(E41,"*")+COUNTIF(K41,"*")</f>
        <v>0</v>
      </c>
      <c r="Q41" s="28"/>
      <c r="R41" s="29"/>
      <c r="S41" s="30"/>
      <c r="T41" s="30"/>
      <c r="U41" s="30"/>
      <c r="V41" s="30"/>
      <c r="W41" s="30"/>
      <c r="X41" s="30"/>
      <c r="Y41" s="30"/>
      <c r="Z41" s="30"/>
      <c r="AA41" s="30"/>
      <c r="AB41" s="30"/>
      <c r="AC41" s="30"/>
      <c r="AD41" s="30"/>
      <c r="AE41" s="30"/>
      <c r="AF41" s="25" t="str">
        <f t="shared" ref="AF41:AF57" si="22">IF(COUNTIF(S41:AD41,"*s")&gt;0,"X"," ")</f>
        <v xml:space="preserve"> </v>
      </c>
      <c r="AG41" s="32">
        <f t="shared" ref="AG41:AG65" si="23">COUNTIF(S41:AD41,"*")</f>
        <v>0</v>
      </c>
      <c r="AH41" s="32">
        <f t="shared" ref="AH41:AH65" si="24">COUNTIF(W41,"*")+COUNTIF(AD41,"*")</f>
        <v>0</v>
      </c>
      <c r="AI41" s="28"/>
      <c r="AJ41" s="29"/>
      <c r="AK41" s="221"/>
      <c r="AL41" s="30"/>
      <c r="AM41" s="30"/>
      <c r="AN41" s="30"/>
      <c r="AO41" s="30"/>
      <c r="AP41" s="30"/>
      <c r="AQ41" s="30"/>
      <c r="AR41" s="30"/>
      <c r="AS41" s="30"/>
      <c r="AT41" s="30"/>
      <c r="AU41" s="30"/>
      <c r="AV41" s="30"/>
      <c r="AW41" s="30"/>
      <c r="AX41" s="25" t="str">
        <f t="shared" ref="AX41:AX55" si="25">IF(COUNTIF(AK41:AV41,"*s")&gt;0,"X"," ")</f>
        <v xml:space="preserve"> </v>
      </c>
      <c r="AY41" s="32">
        <f t="shared" ref="AY41:AY55" si="26">COUNTIF(AK41:AU41,"*")</f>
        <v>0</v>
      </c>
    </row>
    <row r="42" spans="1:52" ht="34" customHeight="1">
      <c r="A42" s="28"/>
      <c r="B42" s="29"/>
      <c r="C42" s="30"/>
      <c r="D42" s="30"/>
      <c r="E42" s="30"/>
      <c r="F42" s="30"/>
      <c r="G42" s="30"/>
      <c r="H42" s="30"/>
      <c r="I42" s="30"/>
      <c r="J42" s="30"/>
      <c r="K42" s="30"/>
      <c r="L42" s="30"/>
      <c r="M42" s="30"/>
      <c r="N42" s="25" t="str">
        <f t="shared" ref="N42:N65" si="27">IF(COUNTIF(C42:L42,"*s")&gt;0,"X"," ")</f>
        <v xml:space="preserve"> </v>
      </c>
      <c r="O42" s="32">
        <f t="shared" si="20"/>
        <v>0</v>
      </c>
      <c r="P42" s="32">
        <f t="shared" si="21"/>
        <v>0</v>
      </c>
      <c r="Q42" s="28"/>
      <c r="R42" s="29"/>
      <c r="S42" s="30"/>
      <c r="T42" s="30"/>
      <c r="U42" s="30"/>
      <c r="V42" s="30"/>
      <c r="W42" s="30"/>
      <c r="X42" s="30"/>
      <c r="Y42" s="30"/>
      <c r="Z42" s="30"/>
      <c r="AA42" s="30"/>
      <c r="AB42" s="30"/>
      <c r="AC42" s="30"/>
      <c r="AD42" s="30"/>
      <c r="AE42" s="30"/>
      <c r="AF42" s="25" t="str">
        <f t="shared" si="22"/>
        <v xml:space="preserve"> </v>
      </c>
      <c r="AG42" s="32">
        <f t="shared" si="23"/>
        <v>0</v>
      </c>
      <c r="AH42" s="32">
        <f t="shared" si="24"/>
        <v>0</v>
      </c>
      <c r="AI42" s="28"/>
      <c r="AJ42" s="29"/>
      <c r="AK42" s="221"/>
      <c r="AL42" s="30"/>
      <c r="AM42" s="30"/>
      <c r="AN42" s="30"/>
      <c r="AO42" s="30"/>
      <c r="AP42" s="30"/>
      <c r="AQ42" s="30"/>
      <c r="AR42" s="30"/>
      <c r="AS42" s="30"/>
      <c r="AT42" s="30"/>
      <c r="AU42" s="30"/>
      <c r="AV42" s="30"/>
      <c r="AW42" s="30"/>
      <c r="AX42" s="25" t="str">
        <f t="shared" si="25"/>
        <v xml:space="preserve"> </v>
      </c>
      <c r="AY42" s="32">
        <f t="shared" si="26"/>
        <v>0</v>
      </c>
    </row>
    <row r="43" spans="1:52" ht="34" customHeight="1">
      <c r="A43" s="28"/>
      <c r="B43" s="29"/>
      <c r="C43" s="30"/>
      <c r="D43" s="30"/>
      <c r="E43" s="30"/>
      <c r="F43" s="30"/>
      <c r="G43" s="30"/>
      <c r="H43" s="30"/>
      <c r="I43" s="30"/>
      <c r="J43" s="30"/>
      <c r="K43" s="30"/>
      <c r="L43" s="30"/>
      <c r="M43" s="30"/>
      <c r="N43" s="25" t="str">
        <f t="shared" si="27"/>
        <v xml:space="preserve"> </v>
      </c>
      <c r="O43" s="32">
        <f t="shared" si="20"/>
        <v>0</v>
      </c>
      <c r="P43" s="32">
        <f t="shared" si="21"/>
        <v>0</v>
      </c>
      <c r="Q43" s="28"/>
      <c r="R43" s="29"/>
      <c r="S43" s="30"/>
      <c r="T43" s="30"/>
      <c r="U43" s="30"/>
      <c r="V43" s="30"/>
      <c r="W43" s="30"/>
      <c r="X43" s="30"/>
      <c r="Y43" s="30"/>
      <c r="Z43" s="30"/>
      <c r="AA43" s="30"/>
      <c r="AB43" s="30"/>
      <c r="AC43" s="30"/>
      <c r="AD43" s="30"/>
      <c r="AE43" s="30"/>
      <c r="AF43" s="25" t="str">
        <f t="shared" si="22"/>
        <v xml:space="preserve"> </v>
      </c>
      <c r="AG43" s="32">
        <f t="shared" si="23"/>
        <v>0</v>
      </c>
      <c r="AH43" s="32">
        <f t="shared" si="24"/>
        <v>0</v>
      </c>
      <c r="AI43" s="28"/>
      <c r="AJ43" s="29"/>
      <c r="AK43" s="30"/>
      <c r="AL43" s="30"/>
      <c r="AM43" s="30"/>
      <c r="AN43" s="30"/>
      <c r="AO43" s="30"/>
      <c r="AP43" s="30"/>
      <c r="AQ43" s="30"/>
      <c r="AR43" s="30"/>
      <c r="AS43" s="30"/>
      <c r="AT43" s="30"/>
      <c r="AU43" s="30"/>
      <c r="AV43" s="30"/>
      <c r="AW43" s="30"/>
      <c r="AX43" s="25" t="str">
        <f t="shared" si="25"/>
        <v xml:space="preserve"> </v>
      </c>
      <c r="AY43" s="32">
        <f t="shared" si="26"/>
        <v>0</v>
      </c>
    </row>
    <row r="44" spans="1:52" ht="34" customHeight="1">
      <c r="A44" s="28"/>
      <c r="B44" s="29"/>
      <c r="C44" s="30"/>
      <c r="D44" s="30"/>
      <c r="E44" s="30"/>
      <c r="F44" s="30"/>
      <c r="G44" s="30"/>
      <c r="H44" s="30"/>
      <c r="I44" s="30"/>
      <c r="J44" s="30"/>
      <c r="K44" s="30"/>
      <c r="L44" s="30"/>
      <c r="M44" s="30"/>
      <c r="N44" s="25" t="str">
        <f t="shared" si="27"/>
        <v xml:space="preserve"> </v>
      </c>
      <c r="O44" s="32">
        <f t="shared" si="20"/>
        <v>0</v>
      </c>
      <c r="P44" s="32">
        <f t="shared" si="21"/>
        <v>0</v>
      </c>
      <c r="Q44" s="28"/>
      <c r="R44" s="29"/>
      <c r="S44" s="30"/>
      <c r="T44" s="30"/>
      <c r="U44" s="30"/>
      <c r="V44" s="30"/>
      <c r="W44" s="30"/>
      <c r="X44" s="30"/>
      <c r="Y44" s="30"/>
      <c r="Z44" s="30"/>
      <c r="AA44" s="30"/>
      <c r="AB44" s="30"/>
      <c r="AC44" s="30"/>
      <c r="AD44" s="30"/>
      <c r="AE44" s="30"/>
      <c r="AF44" s="25" t="str">
        <f t="shared" si="22"/>
        <v xml:space="preserve"> </v>
      </c>
      <c r="AG44" s="32">
        <f t="shared" si="23"/>
        <v>0</v>
      </c>
      <c r="AH44" s="32">
        <f t="shared" si="24"/>
        <v>0</v>
      </c>
      <c r="AI44" s="28"/>
      <c r="AJ44" s="29"/>
      <c r="AK44" s="30"/>
      <c r="AL44" s="30"/>
      <c r="AM44" s="30"/>
      <c r="AN44" s="30"/>
      <c r="AO44" s="30"/>
      <c r="AP44" s="30"/>
      <c r="AQ44" s="30"/>
      <c r="AR44" s="30"/>
      <c r="AS44" s="30"/>
      <c r="AT44" s="30"/>
      <c r="AU44" s="30"/>
      <c r="AV44" s="30"/>
      <c r="AW44" s="30"/>
      <c r="AX44" s="25" t="str">
        <f t="shared" si="25"/>
        <v xml:space="preserve"> </v>
      </c>
      <c r="AY44" s="32">
        <f t="shared" si="26"/>
        <v>0</v>
      </c>
    </row>
    <row r="45" spans="1:52" ht="34" customHeight="1">
      <c r="A45" s="28"/>
      <c r="B45" s="29"/>
      <c r="C45" s="30"/>
      <c r="D45" s="30"/>
      <c r="E45" s="30"/>
      <c r="F45" s="30"/>
      <c r="G45" s="30"/>
      <c r="H45" s="30"/>
      <c r="I45" s="30"/>
      <c r="J45" s="30"/>
      <c r="K45" s="30"/>
      <c r="L45" s="30"/>
      <c r="M45" s="30"/>
      <c r="N45" s="25" t="str">
        <f t="shared" si="27"/>
        <v xml:space="preserve"> </v>
      </c>
      <c r="O45" s="32">
        <f t="shared" si="20"/>
        <v>0</v>
      </c>
      <c r="P45" s="32">
        <f t="shared" si="21"/>
        <v>0</v>
      </c>
      <c r="Q45" s="28"/>
      <c r="R45" s="29"/>
      <c r="S45" s="30"/>
      <c r="T45" s="30"/>
      <c r="U45" s="30"/>
      <c r="V45" s="30"/>
      <c r="W45" s="30"/>
      <c r="X45" s="30"/>
      <c r="Y45" s="30"/>
      <c r="Z45" s="30"/>
      <c r="AA45" s="30"/>
      <c r="AB45" s="30"/>
      <c r="AC45" s="30"/>
      <c r="AD45" s="30"/>
      <c r="AE45" s="30"/>
      <c r="AF45" s="25" t="str">
        <f t="shared" si="22"/>
        <v xml:space="preserve"> </v>
      </c>
      <c r="AG45" s="32">
        <f t="shared" si="23"/>
        <v>0</v>
      </c>
      <c r="AH45" s="32">
        <f t="shared" si="24"/>
        <v>0</v>
      </c>
      <c r="AI45" s="28"/>
      <c r="AJ45" s="29"/>
      <c r="AK45" s="30"/>
      <c r="AL45" s="30"/>
      <c r="AM45" s="30"/>
      <c r="AN45" s="30"/>
      <c r="AO45" s="30"/>
      <c r="AP45" s="30"/>
      <c r="AQ45" s="30"/>
      <c r="AR45" s="30"/>
      <c r="AS45" s="30"/>
      <c r="AT45" s="30"/>
      <c r="AU45" s="30"/>
      <c r="AV45" s="30"/>
      <c r="AW45" s="30"/>
      <c r="AX45" s="25" t="str">
        <f t="shared" si="25"/>
        <v xml:space="preserve"> </v>
      </c>
      <c r="AY45" s="32">
        <f t="shared" si="26"/>
        <v>0</v>
      </c>
    </row>
    <row r="46" spans="1:52" ht="34" customHeight="1">
      <c r="A46" s="28"/>
      <c r="B46" s="29"/>
      <c r="C46" s="30"/>
      <c r="D46" s="30"/>
      <c r="E46" s="30"/>
      <c r="F46" s="30"/>
      <c r="G46" s="30"/>
      <c r="H46" s="30"/>
      <c r="I46" s="30"/>
      <c r="J46" s="30"/>
      <c r="K46" s="30"/>
      <c r="L46" s="30"/>
      <c r="M46" s="30"/>
      <c r="N46" s="25" t="str">
        <f t="shared" si="27"/>
        <v xml:space="preserve"> </v>
      </c>
      <c r="O46" s="32">
        <f t="shared" si="20"/>
        <v>0</v>
      </c>
      <c r="P46" s="32">
        <f t="shared" si="21"/>
        <v>0</v>
      </c>
      <c r="Q46" s="28"/>
      <c r="R46" s="29"/>
      <c r="S46" s="30"/>
      <c r="T46" s="30"/>
      <c r="U46" s="30"/>
      <c r="V46" s="30"/>
      <c r="W46" s="30"/>
      <c r="X46" s="30"/>
      <c r="Y46" s="30"/>
      <c r="Z46" s="30"/>
      <c r="AA46" s="30"/>
      <c r="AB46" s="30"/>
      <c r="AC46" s="30"/>
      <c r="AD46" s="30"/>
      <c r="AE46" s="30"/>
      <c r="AF46" s="25" t="str">
        <f t="shared" si="22"/>
        <v xml:space="preserve"> </v>
      </c>
      <c r="AG46" s="32">
        <f t="shared" si="23"/>
        <v>0</v>
      </c>
      <c r="AH46" s="32">
        <f t="shared" si="24"/>
        <v>0</v>
      </c>
      <c r="AI46" s="28"/>
      <c r="AJ46" s="29"/>
      <c r="AK46" s="30"/>
      <c r="AL46" s="30"/>
      <c r="AM46" s="30"/>
      <c r="AN46" s="30"/>
      <c r="AO46" s="30"/>
      <c r="AP46" s="30"/>
      <c r="AQ46" s="30"/>
      <c r="AR46" s="30"/>
      <c r="AS46" s="30"/>
      <c r="AT46" s="30"/>
      <c r="AU46" s="30"/>
      <c r="AV46" s="30"/>
      <c r="AW46" s="30"/>
      <c r="AX46" s="25" t="str">
        <f t="shared" si="25"/>
        <v xml:space="preserve"> </v>
      </c>
      <c r="AY46" s="32">
        <f t="shared" si="26"/>
        <v>0</v>
      </c>
    </row>
    <row r="47" spans="1:52" ht="34" customHeight="1">
      <c r="A47" s="28"/>
      <c r="B47" s="29"/>
      <c r="C47" s="30"/>
      <c r="D47" s="30"/>
      <c r="E47" s="30"/>
      <c r="F47" s="30"/>
      <c r="G47" s="30"/>
      <c r="H47" s="30"/>
      <c r="I47" s="30"/>
      <c r="J47" s="30"/>
      <c r="K47" s="30"/>
      <c r="L47" s="30"/>
      <c r="M47" s="30"/>
      <c r="N47" s="25" t="str">
        <f t="shared" si="27"/>
        <v xml:space="preserve"> </v>
      </c>
      <c r="O47" s="32">
        <f t="shared" si="20"/>
        <v>0</v>
      </c>
      <c r="P47" s="32">
        <f t="shared" si="21"/>
        <v>0</v>
      </c>
      <c r="Q47" s="28"/>
      <c r="R47" s="29"/>
      <c r="S47" s="30"/>
      <c r="T47" s="30"/>
      <c r="U47" s="30"/>
      <c r="V47" s="30"/>
      <c r="W47" s="30"/>
      <c r="X47" s="30"/>
      <c r="Y47" s="30"/>
      <c r="Z47" s="30"/>
      <c r="AA47" s="30"/>
      <c r="AB47" s="30"/>
      <c r="AC47" s="30"/>
      <c r="AD47" s="30"/>
      <c r="AE47" s="30"/>
      <c r="AF47" s="25" t="str">
        <f t="shared" si="22"/>
        <v xml:space="preserve"> </v>
      </c>
      <c r="AG47" s="32">
        <f t="shared" si="23"/>
        <v>0</v>
      </c>
      <c r="AH47" s="32">
        <f t="shared" si="24"/>
        <v>0</v>
      </c>
      <c r="AI47" s="28"/>
      <c r="AJ47" s="29"/>
      <c r="AK47" s="30"/>
      <c r="AL47" s="30"/>
      <c r="AM47" s="30"/>
      <c r="AN47" s="30"/>
      <c r="AO47" s="30"/>
      <c r="AP47" s="30"/>
      <c r="AQ47" s="30"/>
      <c r="AR47" s="30"/>
      <c r="AS47" s="30"/>
      <c r="AT47" s="30"/>
      <c r="AU47" s="30"/>
      <c r="AV47" s="30"/>
      <c r="AW47" s="30"/>
      <c r="AX47" s="25" t="str">
        <f t="shared" si="25"/>
        <v xml:space="preserve"> </v>
      </c>
      <c r="AY47" s="32">
        <f t="shared" si="26"/>
        <v>0</v>
      </c>
    </row>
    <row r="48" spans="1:52" ht="34" customHeight="1">
      <c r="A48" s="28"/>
      <c r="B48" s="29"/>
      <c r="C48" s="30"/>
      <c r="D48" s="30"/>
      <c r="E48" s="30"/>
      <c r="F48" s="30"/>
      <c r="G48" s="30"/>
      <c r="H48" s="30"/>
      <c r="I48" s="30"/>
      <c r="J48" s="30"/>
      <c r="K48" s="30"/>
      <c r="L48" s="30"/>
      <c r="M48" s="30"/>
      <c r="N48" s="25" t="str">
        <f t="shared" si="27"/>
        <v xml:space="preserve"> </v>
      </c>
      <c r="O48" s="32">
        <f t="shared" si="20"/>
        <v>0</v>
      </c>
      <c r="P48" s="32">
        <f t="shared" si="21"/>
        <v>0</v>
      </c>
      <c r="Q48" s="28"/>
      <c r="R48" s="29"/>
      <c r="S48" s="30"/>
      <c r="T48" s="30"/>
      <c r="U48" s="30"/>
      <c r="V48" s="30"/>
      <c r="W48" s="30"/>
      <c r="X48" s="30"/>
      <c r="Y48" s="30"/>
      <c r="Z48" s="30"/>
      <c r="AA48" s="30"/>
      <c r="AB48" s="30"/>
      <c r="AC48" s="30"/>
      <c r="AD48" s="30"/>
      <c r="AE48" s="30"/>
      <c r="AF48" s="25" t="str">
        <f t="shared" si="22"/>
        <v xml:space="preserve"> </v>
      </c>
      <c r="AG48" s="32">
        <f t="shared" si="23"/>
        <v>0</v>
      </c>
      <c r="AH48" s="32">
        <f t="shared" si="24"/>
        <v>0</v>
      </c>
      <c r="AI48" s="28"/>
      <c r="AJ48" s="29"/>
      <c r="AK48" s="30"/>
      <c r="AL48" s="30"/>
      <c r="AM48" s="30"/>
      <c r="AN48" s="30"/>
      <c r="AO48" s="30"/>
      <c r="AP48" s="30"/>
      <c r="AQ48" s="30"/>
      <c r="AR48" s="30"/>
      <c r="AS48" s="30"/>
      <c r="AT48" s="30"/>
      <c r="AU48" s="30"/>
      <c r="AV48" s="30"/>
      <c r="AW48" s="30"/>
      <c r="AX48" s="25" t="str">
        <f t="shared" si="25"/>
        <v xml:space="preserve"> </v>
      </c>
      <c r="AY48" s="32">
        <f t="shared" si="26"/>
        <v>0</v>
      </c>
    </row>
    <row r="49" spans="1:51" ht="34" customHeight="1">
      <c r="A49" s="28"/>
      <c r="B49" s="29"/>
      <c r="C49" s="30"/>
      <c r="D49" s="30"/>
      <c r="E49" s="30"/>
      <c r="F49" s="30"/>
      <c r="G49" s="30"/>
      <c r="H49" s="30"/>
      <c r="I49" s="30"/>
      <c r="J49" s="30"/>
      <c r="K49" s="30"/>
      <c r="L49" s="30"/>
      <c r="M49" s="30"/>
      <c r="N49" s="25" t="str">
        <f t="shared" si="27"/>
        <v xml:space="preserve"> </v>
      </c>
      <c r="O49" s="32">
        <f t="shared" si="20"/>
        <v>0</v>
      </c>
      <c r="P49" s="32">
        <f t="shared" si="21"/>
        <v>0</v>
      </c>
      <c r="Q49" s="28"/>
      <c r="R49" s="29"/>
      <c r="S49" s="30"/>
      <c r="T49" s="30"/>
      <c r="U49" s="30"/>
      <c r="V49" s="30"/>
      <c r="W49" s="30"/>
      <c r="X49" s="30"/>
      <c r="Y49" s="30"/>
      <c r="Z49" s="30"/>
      <c r="AA49" s="30"/>
      <c r="AB49" s="30"/>
      <c r="AC49" s="30"/>
      <c r="AD49" s="30"/>
      <c r="AE49" s="30"/>
      <c r="AF49" s="25" t="str">
        <f t="shared" si="22"/>
        <v xml:space="preserve"> </v>
      </c>
      <c r="AG49" s="32">
        <f t="shared" si="23"/>
        <v>0</v>
      </c>
      <c r="AH49" s="32">
        <f t="shared" si="24"/>
        <v>0</v>
      </c>
      <c r="AI49" s="28"/>
      <c r="AJ49" s="29"/>
      <c r="AK49" s="30"/>
      <c r="AL49" s="30"/>
      <c r="AM49" s="30"/>
      <c r="AN49" s="30"/>
      <c r="AO49" s="30"/>
      <c r="AP49" s="30"/>
      <c r="AQ49" s="30"/>
      <c r="AR49" s="30"/>
      <c r="AS49" s="30"/>
      <c r="AT49" s="30"/>
      <c r="AU49" s="30"/>
      <c r="AV49" s="30"/>
      <c r="AW49" s="30"/>
      <c r="AX49" s="25" t="str">
        <f t="shared" si="25"/>
        <v xml:space="preserve"> </v>
      </c>
      <c r="AY49" s="32">
        <f t="shared" si="26"/>
        <v>0</v>
      </c>
    </row>
    <row r="50" spans="1:51" ht="34" customHeight="1">
      <c r="A50" s="28"/>
      <c r="B50" s="29"/>
      <c r="C50" s="30"/>
      <c r="D50" s="30"/>
      <c r="E50" s="30"/>
      <c r="F50" s="30"/>
      <c r="G50" s="30"/>
      <c r="H50" s="30"/>
      <c r="I50" s="30"/>
      <c r="J50" s="30"/>
      <c r="K50" s="30"/>
      <c r="L50" s="30"/>
      <c r="M50" s="30"/>
      <c r="N50" s="25" t="str">
        <f t="shared" si="27"/>
        <v xml:space="preserve"> </v>
      </c>
      <c r="O50" s="32">
        <f t="shared" si="20"/>
        <v>0</v>
      </c>
      <c r="P50" s="32">
        <f t="shared" si="21"/>
        <v>0</v>
      </c>
      <c r="Q50" s="28"/>
      <c r="R50" s="29"/>
      <c r="S50" s="30"/>
      <c r="T50" s="30"/>
      <c r="U50" s="30"/>
      <c r="V50" s="30"/>
      <c r="W50" s="30"/>
      <c r="X50" s="30"/>
      <c r="Y50" s="30"/>
      <c r="Z50" s="30"/>
      <c r="AA50" s="30"/>
      <c r="AB50" s="30"/>
      <c r="AC50" s="30"/>
      <c r="AD50" s="30"/>
      <c r="AE50" s="30"/>
      <c r="AF50" s="25" t="str">
        <f t="shared" si="22"/>
        <v xml:space="preserve"> </v>
      </c>
      <c r="AG50" s="32">
        <f t="shared" si="23"/>
        <v>0</v>
      </c>
      <c r="AH50" s="32">
        <f t="shared" si="24"/>
        <v>0</v>
      </c>
      <c r="AI50" s="28"/>
      <c r="AJ50" s="29"/>
      <c r="AK50" s="30"/>
      <c r="AL50" s="30"/>
      <c r="AM50" s="30"/>
      <c r="AN50" s="30"/>
      <c r="AO50" s="30"/>
      <c r="AP50" s="30"/>
      <c r="AQ50" s="30"/>
      <c r="AR50" s="30"/>
      <c r="AS50" s="30"/>
      <c r="AT50" s="30"/>
      <c r="AU50" s="30"/>
      <c r="AV50" s="30"/>
      <c r="AW50" s="30"/>
      <c r="AX50" s="25" t="str">
        <f t="shared" si="25"/>
        <v xml:space="preserve"> </v>
      </c>
      <c r="AY50" s="32">
        <f t="shared" si="26"/>
        <v>0</v>
      </c>
    </row>
    <row r="51" spans="1:51" ht="34" customHeight="1">
      <c r="A51" s="28"/>
      <c r="B51" s="29"/>
      <c r="C51" s="30"/>
      <c r="D51" s="30"/>
      <c r="E51" s="30"/>
      <c r="F51" s="30"/>
      <c r="G51" s="30"/>
      <c r="H51" s="30"/>
      <c r="I51" s="30"/>
      <c r="J51" s="30"/>
      <c r="K51" s="30"/>
      <c r="L51" s="30"/>
      <c r="M51" s="30"/>
      <c r="N51" s="25" t="str">
        <f t="shared" si="27"/>
        <v xml:space="preserve"> </v>
      </c>
      <c r="O51" s="32">
        <f t="shared" si="20"/>
        <v>0</v>
      </c>
      <c r="P51" s="32">
        <f t="shared" si="21"/>
        <v>0</v>
      </c>
      <c r="Q51" s="28"/>
      <c r="R51" s="29"/>
      <c r="S51" s="30"/>
      <c r="T51" s="30"/>
      <c r="U51" s="30"/>
      <c r="V51" s="30"/>
      <c r="W51" s="30"/>
      <c r="X51" s="30"/>
      <c r="Y51" s="30"/>
      <c r="Z51" s="30"/>
      <c r="AA51" s="30"/>
      <c r="AB51" s="30"/>
      <c r="AC51" s="30"/>
      <c r="AD51" s="30"/>
      <c r="AE51" s="30"/>
      <c r="AF51" s="25" t="str">
        <f t="shared" si="22"/>
        <v xml:space="preserve"> </v>
      </c>
      <c r="AG51" s="32">
        <f t="shared" si="23"/>
        <v>0</v>
      </c>
      <c r="AH51" s="32">
        <f t="shared" si="24"/>
        <v>0</v>
      </c>
      <c r="AI51" s="28"/>
      <c r="AJ51" s="29"/>
      <c r="AK51" s="30"/>
      <c r="AL51" s="30"/>
      <c r="AM51" s="30"/>
      <c r="AN51" s="30"/>
      <c r="AO51" s="30"/>
      <c r="AP51" s="30"/>
      <c r="AQ51" s="30"/>
      <c r="AR51" s="30"/>
      <c r="AS51" s="30"/>
      <c r="AT51" s="30"/>
      <c r="AU51" s="30"/>
      <c r="AV51" s="30"/>
      <c r="AW51" s="30"/>
      <c r="AX51" s="25" t="str">
        <f t="shared" si="25"/>
        <v xml:space="preserve"> </v>
      </c>
      <c r="AY51" s="32">
        <f t="shared" si="26"/>
        <v>0</v>
      </c>
    </row>
    <row r="52" spans="1:51" ht="34" customHeight="1">
      <c r="A52" s="28"/>
      <c r="B52" s="29"/>
      <c r="C52" s="30"/>
      <c r="D52" s="30"/>
      <c r="E52" s="30"/>
      <c r="F52" s="30"/>
      <c r="G52" s="30"/>
      <c r="H52" s="30"/>
      <c r="I52" s="30"/>
      <c r="J52" s="30"/>
      <c r="K52" s="30"/>
      <c r="L52" s="30"/>
      <c r="M52" s="30"/>
      <c r="N52" s="25" t="str">
        <f t="shared" si="27"/>
        <v xml:space="preserve"> </v>
      </c>
      <c r="O52" s="32">
        <f t="shared" si="20"/>
        <v>0</v>
      </c>
      <c r="P52" s="32">
        <f t="shared" si="21"/>
        <v>0</v>
      </c>
      <c r="Q52" s="28"/>
      <c r="R52" s="29"/>
      <c r="S52" s="30"/>
      <c r="T52" s="30"/>
      <c r="U52" s="30"/>
      <c r="V52" s="30"/>
      <c r="W52" s="30"/>
      <c r="X52" s="30"/>
      <c r="Y52" s="30"/>
      <c r="Z52" s="30"/>
      <c r="AA52" s="30"/>
      <c r="AB52" s="30"/>
      <c r="AC52" s="30"/>
      <c r="AD52" s="30"/>
      <c r="AE52" s="30"/>
      <c r="AF52" s="25" t="str">
        <f t="shared" si="22"/>
        <v xml:space="preserve"> </v>
      </c>
      <c r="AG52" s="32">
        <f t="shared" si="23"/>
        <v>0</v>
      </c>
      <c r="AH52" s="32">
        <f t="shared" si="24"/>
        <v>0</v>
      </c>
      <c r="AI52" s="28"/>
      <c r="AJ52" s="29"/>
      <c r="AK52" s="30"/>
      <c r="AL52" s="30"/>
      <c r="AM52" s="30"/>
      <c r="AN52" s="30"/>
      <c r="AO52" s="30"/>
      <c r="AP52" s="30"/>
      <c r="AQ52" s="30"/>
      <c r="AR52" s="30"/>
      <c r="AS52" s="30"/>
      <c r="AT52" s="30"/>
      <c r="AU52" s="30"/>
      <c r="AV52" s="30"/>
      <c r="AW52" s="30"/>
      <c r="AX52" s="25" t="str">
        <f t="shared" si="25"/>
        <v xml:space="preserve"> </v>
      </c>
      <c r="AY52" s="32">
        <f t="shared" si="26"/>
        <v>0</v>
      </c>
    </row>
    <row r="53" spans="1:51" ht="34" customHeight="1">
      <c r="A53" s="28"/>
      <c r="B53" s="29"/>
      <c r="C53" s="30"/>
      <c r="D53" s="30"/>
      <c r="E53" s="30"/>
      <c r="F53" s="30"/>
      <c r="G53" s="30"/>
      <c r="H53" s="30"/>
      <c r="I53" s="30"/>
      <c r="J53" s="30"/>
      <c r="K53" s="30"/>
      <c r="L53" s="30"/>
      <c r="M53" s="30"/>
      <c r="N53" s="25" t="str">
        <f t="shared" si="27"/>
        <v xml:space="preserve"> </v>
      </c>
      <c r="O53" s="32">
        <f t="shared" si="20"/>
        <v>0</v>
      </c>
      <c r="P53" s="32">
        <f t="shared" si="21"/>
        <v>0</v>
      </c>
      <c r="Q53" s="28"/>
      <c r="R53" s="29"/>
      <c r="S53" s="30"/>
      <c r="T53" s="30"/>
      <c r="U53" s="30"/>
      <c r="V53" s="30"/>
      <c r="W53" s="30"/>
      <c r="X53" s="30"/>
      <c r="Y53" s="30"/>
      <c r="Z53" s="30"/>
      <c r="AA53" s="30"/>
      <c r="AB53" s="30"/>
      <c r="AC53" s="30"/>
      <c r="AD53" s="30"/>
      <c r="AE53" s="30"/>
      <c r="AF53" s="25" t="str">
        <f t="shared" si="22"/>
        <v xml:space="preserve"> </v>
      </c>
      <c r="AG53" s="32">
        <f t="shared" si="23"/>
        <v>0</v>
      </c>
      <c r="AH53" s="32">
        <f t="shared" si="24"/>
        <v>0</v>
      </c>
      <c r="AI53" s="28"/>
      <c r="AJ53" s="29"/>
      <c r="AK53" s="30"/>
      <c r="AL53" s="30"/>
      <c r="AM53" s="30"/>
      <c r="AN53" s="30"/>
      <c r="AO53" s="30"/>
      <c r="AP53" s="30"/>
      <c r="AQ53" s="30"/>
      <c r="AR53" s="30"/>
      <c r="AS53" s="30"/>
      <c r="AT53" s="30"/>
      <c r="AU53" s="30"/>
      <c r="AV53" s="30"/>
      <c r="AW53" s="30"/>
      <c r="AX53" s="25" t="str">
        <f t="shared" si="25"/>
        <v xml:space="preserve"> </v>
      </c>
      <c r="AY53" s="32">
        <f t="shared" si="26"/>
        <v>0</v>
      </c>
    </row>
    <row r="54" spans="1:51" ht="34" customHeight="1">
      <c r="A54" s="28"/>
      <c r="B54" s="29"/>
      <c r="C54" s="30"/>
      <c r="D54" s="30"/>
      <c r="E54" s="30"/>
      <c r="F54" s="30"/>
      <c r="G54" s="30"/>
      <c r="H54" s="30"/>
      <c r="I54" s="30"/>
      <c r="J54" s="30"/>
      <c r="K54" s="30"/>
      <c r="L54" s="30"/>
      <c r="M54" s="30"/>
      <c r="N54" s="25" t="str">
        <f t="shared" si="27"/>
        <v xml:space="preserve"> </v>
      </c>
      <c r="O54" s="32">
        <f t="shared" si="20"/>
        <v>0</v>
      </c>
      <c r="P54" s="32">
        <f t="shared" si="21"/>
        <v>0</v>
      </c>
      <c r="Q54" s="28"/>
      <c r="R54" s="29"/>
      <c r="S54" s="30"/>
      <c r="T54" s="30"/>
      <c r="U54" s="30"/>
      <c r="V54" s="30"/>
      <c r="W54" s="30"/>
      <c r="X54" s="30"/>
      <c r="Y54" s="30"/>
      <c r="Z54" s="30"/>
      <c r="AA54" s="30"/>
      <c r="AB54" s="30"/>
      <c r="AC54" s="30"/>
      <c r="AD54" s="30"/>
      <c r="AE54" s="30"/>
      <c r="AF54" s="25" t="str">
        <f t="shared" si="22"/>
        <v xml:space="preserve"> </v>
      </c>
      <c r="AG54" s="32">
        <f t="shared" si="23"/>
        <v>0</v>
      </c>
      <c r="AH54" s="32">
        <f t="shared" si="24"/>
        <v>0</v>
      </c>
      <c r="AI54" s="28"/>
      <c r="AJ54" s="29"/>
      <c r="AK54" s="30"/>
      <c r="AL54" s="30"/>
      <c r="AM54" s="30"/>
      <c r="AN54" s="30"/>
      <c r="AO54" s="30"/>
      <c r="AP54" s="30"/>
      <c r="AQ54" s="30"/>
      <c r="AR54" s="30"/>
      <c r="AS54" s="30"/>
      <c r="AT54" s="30"/>
      <c r="AU54" s="30"/>
      <c r="AV54" s="30"/>
      <c r="AW54" s="30"/>
      <c r="AX54" s="25" t="str">
        <f t="shared" si="25"/>
        <v xml:space="preserve"> </v>
      </c>
      <c r="AY54" s="32">
        <f t="shared" si="26"/>
        <v>0</v>
      </c>
    </row>
    <row r="55" spans="1:51" ht="34" customHeight="1">
      <c r="A55" s="28"/>
      <c r="B55" s="29"/>
      <c r="C55" s="30"/>
      <c r="D55" s="30"/>
      <c r="E55" s="30"/>
      <c r="F55" s="30"/>
      <c r="G55" s="30"/>
      <c r="H55" s="30"/>
      <c r="I55" s="30"/>
      <c r="J55" s="30"/>
      <c r="K55" s="30"/>
      <c r="L55" s="30"/>
      <c r="M55" s="30"/>
      <c r="N55" s="25" t="str">
        <f t="shared" si="27"/>
        <v xml:space="preserve"> </v>
      </c>
      <c r="O55" s="32">
        <f t="shared" si="20"/>
        <v>0</v>
      </c>
      <c r="P55" s="32">
        <f t="shared" si="21"/>
        <v>0</v>
      </c>
      <c r="Q55" s="28"/>
      <c r="R55" s="29"/>
      <c r="S55" s="30"/>
      <c r="T55" s="30"/>
      <c r="U55" s="30"/>
      <c r="V55" s="30"/>
      <c r="W55" s="30"/>
      <c r="X55" s="30"/>
      <c r="Y55" s="30"/>
      <c r="Z55" s="30"/>
      <c r="AA55" s="30"/>
      <c r="AB55" s="30"/>
      <c r="AC55" s="30"/>
      <c r="AD55" s="30"/>
      <c r="AE55" s="30"/>
      <c r="AF55" s="25" t="str">
        <f t="shared" si="22"/>
        <v xml:space="preserve"> </v>
      </c>
      <c r="AG55" s="32">
        <f t="shared" si="23"/>
        <v>0</v>
      </c>
      <c r="AH55" s="32">
        <f t="shared" si="24"/>
        <v>0</v>
      </c>
      <c r="AI55" s="28"/>
      <c r="AJ55" s="29"/>
      <c r="AK55" s="30"/>
      <c r="AL55" s="30"/>
      <c r="AM55" s="30"/>
      <c r="AN55" s="30"/>
      <c r="AO55" s="30"/>
      <c r="AP55" s="30"/>
      <c r="AQ55" s="30"/>
      <c r="AR55" s="30"/>
      <c r="AS55" s="30"/>
      <c r="AT55" s="30"/>
      <c r="AU55" s="30"/>
      <c r="AV55" s="30"/>
      <c r="AW55" s="30"/>
      <c r="AX55" s="25" t="str">
        <f t="shared" si="25"/>
        <v xml:space="preserve"> </v>
      </c>
      <c r="AY55" s="32">
        <f t="shared" si="26"/>
        <v>0</v>
      </c>
    </row>
    <row r="56" spans="1:51" ht="34" customHeight="1">
      <c r="A56" s="28"/>
      <c r="B56" s="29"/>
      <c r="C56" s="30"/>
      <c r="D56" s="30"/>
      <c r="E56" s="30"/>
      <c r="F56" s="30"/>
      <c r="G56" s="30"/>
      <c r="H56" s="30"/>
      <c r="I56" s="30"/>
      <c r="J56" s="30"/>
      <c r="K56" s="30"/>
      <c r="L56" s="30"/>
      <c r="M56" s="30"/>
      <c r="N56" s="25" t="str">
        <f t="shared" si="27"/>
        <v xml:space="preserve"> </v>
      </c>
      <c r="O56" s="32">
        <f t="shared" si="20"/>
        <v>0</v>
      </c>
      <c r="P56" s="32">
        <f t="shared" si="21"/>
        <v>0</v>
      </c>
      <c r="Q56" s="28"/>
      <c r="R56" s="29"/>
      <c r="S56" s="30"/>
      <c r="T56" s="30"/>
      <c r="U56" s="30"/>
      <c r="V56" s="30"/>
      <c r="W56" s="30"/>
      <c r="X56" s="30"/>
      <c r="Y56" s="30"/>
      <c r="Z56" s="30"/>
      <c r="AA56" s="30"/>
      <c r="AB56" s="30"/>
      <c r="AC56" s="30"/>
      <c r="AD56" s="30"/>
      <c r="AE56" s="30"/>
      <c r="AF56" s="25" t="str">
        <f t="shared" si="22"/>
        <v xml:space="preserve"> </v>
      </c>
      <c r="AG56" s="32">
        <f t="shared" si="23"/>
        <v>0</v>
      </c>
      <c r="AH56" s="32">
        <f t="shared" si="24"/>
        <v>0</v>
      </c>
      <c r="AI56" s="540" t="s">
        <v>78</v>
      </c>
      <c r="AJ56" s="541"/>
      <c r="AK56" s="34">
        <f>COUNTIF(AK40:AK55,"A")</f>
        <v>0</v>
      </c>
      <c r="AL56" s="34">
        <f t="shared" ref="AL56:AV58" si="28">COUNTIF(AL40:AL55,"A")</f>
        <v>0</v>
      </c>
      <c r="AM56" s="34">
        <f t="shared" si="28"/>
        <v>0</v>
      </c>
      <c r="AN56" s="34">
        <f t="shared" si="28"/>
        <v>0</v>
      </c>
      <c r="AO56" s="34">
        <f t="shared" si="28"/>
        <v>0</v>
      </c>
      <c r="AP56" s="34">
        <f t="shared" si="28"/>
        <v>0</v>
      </c>
      <c r="AQ56" s="34">
        <f t="shared" si="28"/>
        <v>0</v>
      </c>
      <c r="AR56" s="34">
        <f t="shared" si="28"/>
        <v>0</v>
      </c>
      <c r="AS56" s="34">
        <f t="shared" si="28"/>
        <v>0</v>
      </c>
      <c r="AT56" s="34">
        <f t="shared" si="28"/>
        <v>0</v>
      </c>
      <c r="AU56" s="34">
        <f t="shared" si="28"/>
        <v>0</v>
      </c>
      <c r="AV56" s="34">
        <f t="shared" si="28"/>
        <v>0</v>
      </c>
      <c r="AW56" s="34" cm="1">
        <f t="array" ref="AW56">_xlfn.IFNA(_xlfn.IFS(COUNTIF(AW40:AW55,"1")&gt;1, "1 *", COUNTIF(AW40:AW55,"2")&gt;1, "2 *",COUNTIF(AW40:AW55,"3")&gt;1, "3 *",COUNTIF(AW40:AW55,"4")&gt;1, "4 *"),0)</f>
        <v>0</v>
      </c>
      <c r="AX56" s="34"/>
      <c r="AY56" s="32"/>
    </row>
    <row r="57" spans="1:51" ht="34" customHeight="1">
      <c r="A57" s="28"/>
      <c r="B57" s="29"/>
      <c r="C57" s="30"/>
      <c r="D57" s="30"/>
      <c r="E57" s="30"/>
      <c r="F57" s="30"/>
      <c r="G57" s="30"/>
      <c r="H57" s="30"/>
      <c r="I57" s="30"/>
      <c r="J57" s="30"/>
      <c r="K57" s="30"/>
      <c r="L57" s="30"/>
      <c r="M57" s="30"/>
      <c r="N57" s="25" t="str">
        <f t="shared" si="27"/>
        <v xml:space="preserve"> </v>
      </c>
      <c r="O57" s="32">
        <f t="shared" si="20"/>
        <v>0</v>
      </c>
      <c r="P57" s="32">
        <f t="shared" si="21"/>
        <v>0</v>
      </c>
      <c r="Q57" s="28"/>
      <c r="R57" s="29"/>
      <c r="S57" s="30"/>
      <c r="T57" s="30"/>
      <c r="U57" s="30"/>
      <c r="V57" s="30"/>
      <c r="W57" s="30"/>
      <c r="X57" s="30"/>
      <c r="Y57" s="30"/>
      <c r="Z57" s="30"/>
      <c r="AA57" s="30"/>
      <c r="AB57" s="30"/>
      <c r="AC57" s="30"/>
      <c r="AD57" s="30"/>
      <c r="AE57" s="30"/>
      <c r="AF57" s="25" t="str">
        <f t="shared" si="22"/>
        <v xml:space="preserve"> </v>
      </c>
      <c r="AG57" s="32">
        <f t="shared" si="23"/>
        <v>0</v>
      </c>
      <c r="AH57" s="32">
        <f t="shared" si="24"/>
        <v>0</v>
      </c>
      <c r="AI57" s="540" t="s">
        <v>79</v>
      </c>
      <c r="AJ57" s="541"/>
      <c r="AK57" s="34">
        <f>COUNTIF(AK40:AK55,"B")</f>
        <v>0</v>
      </c>
      <c r="AL57" s="34">
        <f t="shared" ref="AL57:AU57" si="29">COUNTIF(AL40:AL55,"B")</f>
        <v>0</v>
      </c>
      <c r="AM57" s="34">
        <f t="shared" si="29"/>
        <v>0</v>
      </c>
      <c r="AN57" s="34">
        <f t="shared" si="29"/>
        <v>0</v>
      </c>
      <c r="AO57" s="34">
        <f t="shared" si="29"/>
        <v>0</v>
      </c>
      <c r="AP57" s="34">
        <f t="shared" si="29"/>
        <v>0</v>
      </c>
      <c r="AQ57" s="34">
        <f t="shared" si="29"/>
        <v>0</v>
      </c>
      <c r="AR57" s="34">
        <f t="shared" si="29"/>
        <v>0</v>
      </c>
      <c r="AS57" s="34">
        <f t="shared" si="29"/>
        <v>0</v>
      </c>
      <c r="AT57" s="34">
        <f t="shared" si="29"/>
        <v>0</v>
      </c>
      <c r="AU57" s="34">
        <f t="shared" si="29"/>
        <v>0</v>
      </c>
      <c r="AV57" s="34">
        <f t="shared" si="28"/>
        <v>0</v>
      </c>
      <c r="AW57" s="34"/>
      <c r="AX57" s="34"/>
      <c r="AY57" s="32"/>
    </row>
    <row r="58" spans="1:51" ht="34" customHeight="1">
      <c r="A58" s="28"/>
      <c r="B58" s="29"/>
      <c r="C58" s="30"/>
      <c r="D58" s="30"/>
      <c r="E58" s="30"/>
      <c r="F58" s="30"/>
      <c r="G58" s="30"/>
      <c r="H58" s="30"/>
      <c r="I58" s="30"/>
      <c r="J58" s="30"/>
      <c r="K58" s="30"/>
      <c r="L58" s="30"/>
      <c r="M58" s="30"/>
      <c r="N58" s="25" t="str">
        <f t="shared" si="27"/>
        <v xml:space="preserve"> </v>
      </c>
      <c r="O58" s="32">
        <f t="shared" si="20"/>
        <v>0</v>
      </c>
      <c r="P58" s="32">
        <f t="shared" si="21"/>
        <v>0</v>
      </c>
      <c r="Q58" s="28"/>
      <c r="R58" s="29"/>
      <c r="S58" s="30"/>
      <c r="T58" s="30"/>
      <c r="U58" s="30"/>
      <c r="V58" s="30"/>
      <c r="W58" s="30"/>
      <c r="X58" s="30"/>
      <c r="Y58" s="30"/>
      <c r="Z58" s="30"/>
      <c r="AA58" s="30"/>
      <c r="AB58" s="30"/>
      <c r="AC58" s="30"/>
      <c r="AD58" s="30"/>
      <c r="AE58" s="30"/>
      <c r="AF58" s="25" t="str">
        <f>IF(COUNTIF(S58:AD58,"*s")&gt;0,"X"," ")</f>
        <v xml:space="preserve"> </v>
      </c>
      <c r="AG58" s="32">
        <f t="shared" si="23"/>
        <v>0</v>
      </c>
      <c r="AH58" s="32">
        <f t="shared" si="24"/>
        <v>0</v>
      </c>
      <c r="AI58" s="540" t="s">
        <v>80</v>
      </c>
      <c r="AJ58" s="541"/>
      <c r="AK58" s="34">
        <f>COUNTIF(AK40:AK55,"N/S")</f>
        <v>0</v>
      </c>
      <c r="AL58" s="34">
        <f t="shared" ref="AL58:AU58" si="30">COUNTIF(AL40:AL55,"N/S")</f>
        <v>0</v>
      </c>
      <c r="AM58" s="34">
        <f t="shared" si="30"/>
        <v>0</v>
      </c>
      <c r="AN58" s="34">
        <f t="shared" si="30"/>
        <v>0</v>
      </c>
      <c r="AO58" s="34">
        <f t="shared" si="30"/>
        <v>0</v>
      </c>
      <c r="AP58" s="34">
        <f t="shared" si="30"/>
        <v>0</v>
      </c>
      <c r="AQ58" s="34">
        <f t="shared" si="30"/>
        <v>0</v>
      </c>
      <c r="AR58" s="34">
        <f t="shared" si="30"/>
        <v>0</v>
      </c>
      <c r="AS58" s="34">
        <f t="shared" si="30"/>
        <v>0</v>
      </c>
      <c r="AT58" s="34">
        <f t="shared" si="30"/>
        <v>0</v>
      </c>
      <c r="AU58" s="34">
        <f t="shared" si="30"/>
        <v>0</v>
      </c>
      <c r="AV58" s="34">
        <f t="shared" si="28"/>
        <v>0</v>
      </c>
      <c r="AW58" s="34" cm="1">
        <f t="array" ref="AW58">_xlfn.IFNA(_xlfn.IFS(COUNTIF(AW40:AW55,"N/S1")&gt;1, "N/S1 !",COUNTIF(AW40:AW55,"N/S2")&gt;1, "N/S2 !",COUNTIF(AW40:AW55,"N/S3")&gt;1, "N/S3 !",COUNTIF(AW40:AW55,"N/S4")&gt;1, "N/S4 !"),0)</f>
        <v>0</v>
      </c>
      <c r="AX58" s="34"/>
      <c r="AY58" s="32"/>
    </row>
    <row r="59" spans="1:51" ht="34" customHeight="1">
      <c r="A59" s="28"/>
      <c r="B59" s="29"/>
      <c r="C59" s="30"/>
      <c r="D59" s="30"/>
      <c r="E59" s="30"/>
      <c r="F59" s="30"/>
      <c r="G59" s="30"/>
      <c r="H59" s="30"/>
      <c r="I59" s="30"/>
      <c r="J59" s="30"/>
      <c r="K59" s="30"/>
      <c r="L59" s="30"/>
      <c r="M59" s="30"/>
      <c r="N59" s="25" t="str">
        <f t="shared" si="27"/>
        <v xml:space="preserve"> </v>
      </c>
      <c r="O59" s="32">
        <f t="shared" si="20"/>
        <v>0</v>
      </c>
      <c r="P59" s="32">
        <f t="shared" si="21"/>
        <v>0</v>
      </c>
      <c r="Q59" s="28"/>
      <c r="R59" s="29"/>
      <c r="S59" s="30"/>
      <c r="T59" s="30"/>
      <c r="U59" s="30"/>
      <c r="V59" s="30"/>
      <c r="W59" s="30"/>
      <c r="X59" s="30"/>
      <c r="Y59" s="30"/>
      <c r="Z59" s="30"/>
      <c r="AA59" s="30"/>
      <c r="AB59" s="30"/>
      <c r="AC59" s="30"/>
      <c r="AD59" s="30"/>
      <c r="AE59" s="30"/>
      <c r="AF59" s="25" t="str">
        <f t="shared" ref="AF59:AF65" si="31">IF(COUNTIF(S59:AD59,"*s")&gt;0,"X"," ")</f>
        <v xml:space="preserve"> </v>
      </c>
      <c r="AG59" s="32">
        <f t="shared" si="23"/>
        <v>0</v>
      </c>
      <c r="AH59" s="32">
        <f t="shared" si="24"/>
        <v>0</v>
      </c>
      <c r="AI59" s="546" t="s">
        <v>81</v>
      </c>
      <c r="AJ59" s="548" t="s">
        <v>101</v>
      </c>
      <c r="AK59" s="550" t="s">
        <v>102</v>
      </c>
      <c r="AL59" s="551"/>
      <c r="AM59" s="551"/>
      <c r="AN59" s="551"/>
      <c r="AO59" s="551"/>
      <c r="AP59" s="551"/>
      <c r="AQ59" s="551"/>
      <c r="AR59" s="551"/>
      <c r="AS59" s="551"/>
      <c r="AT59" s="551"/>
      <c r="AU59" s="551"/>
      <c r="AV59" s="551"/>
      <c r="AW59" s="552"/>
      <c r="AX59" s="548" t="s">
        <v>103</v>
      </c>
      <c r="AY59" s="537" t="s">
        <v>104</v>
      </c>
    </row>
    <row r="60" spans="1:51" ht="34" customHeight="1">
      <c r="A60" s="28"/>
      <c r="B60" s="29"/>
      <c r="C60" s="30"/>
      <c r="D60" s="30"/>
      <c r="E60" s="30"/>
      <c r="F60" s="30"/>
      <c r="G60" s="30"/>
      <c r="H60" s="30"/>
      <c r="I60" s="30"/>
      <c r="J60" s="30"/>
      <c r="K60" s="30"/>
      <c r="L60" s="30"/>
      <c r="M60" s="30"/>
      <c r="N60" s="25" t="str">
        <f t="shared" si="27"/>
        <v xml:space="preserve"> </v>
      </c>
      <c r="O60" s="32">
        <f t="shared" si="20"/>
        <v>0</v>
      </c>
      <c r="P60" s="32">
        <f t="shared" si="21"/>
        <v>0</v>
      </c>
      <c r="Q60" s="28"/>
      <c r="R60" s="29"/>
      <c r="S60" s="30"/>
      <c r="T60" s="30"/>
      <c r="U60" s="30"/>
      <c r="V60" s="30"/>
      <c r="W60" s="30"/>
      <c r="X60" s="30"/>
      <c r="Y60" s="30"/>
      <c r="Z60" s="30"/>
      <c r="AA60" s="30"/>
      <c r="AB60" s="30"/>
      <c r="AC60" s="30"/>
      <c r="AD60" s="30"/>
      <c r="AE60" s="30"/>
      <c r="AF60" s="25" t="str">
        <f t="shared" si="31"/>
        <v xml:space="preserve"> </v>
      </c>
      <c r="AG60" s="32">
        <f t="shared" si="23"/>
        <v>0</v>
      </c>
      <c r="AH60" s="32">
        <f t="shared" si="24"/>
        <v>0</v>
      </c>
      <c r="AI60" s="547"/>
      <c r="AJ60" s="549"/>
      <c r="AK60" s="553"/>
      <c r="AL60" s="554"/>
      <c r="AM60" s="554"/>
      <c r="AN60" s="554"/>
      <c r="AO60" s="554"/>
      <c r="AP60" s="554"/>
      <c r="AQ60" s="554"/>
      <c r="AR60" s="554"/>
      <c r="AS60" s="554"/>
      <c r="AT60" s="554"/>
      <c r="AU60" s="554"/>
      <c r="AV60" s="554"/>
      <c r="AW60" s="555"/>
      <c r="AX60" s="549"/>
      <c r="AY60" s="539"/>
    </row>
    <row r="61" spans="1:51" ht="34" customHeight="1">
      <c r="A61" s="28"/>
      <c r="B61" s="29"/>
      <c r="C61" s="30"/>
      <c r="D61" s="30"/>
      <c r="E61" s="30"/>
      <c r="F61" s="30"/>
      <c r="G61" s="30"/>
      <c r="H61" s="30"/>
      <c r="I61" s="30"/>
      <c r="J61" s="30"/>
      <c r="K61" s="30"/>
      <c r="L61" s="30"/>
      <c r="M61" s="30"/>
      <c r="N61" s="25" t="str">
        <f t="shared" si="27"/>
        <v xml:space="preserve"> </v>
      </c>
      <c r="O61" s="32">
        <f t="shared" si="20"/>
        <v>0</v>
      </c>
      <c r="P61" s="32">
        <f t="shared" si="21"/>
        <v>0</v>
      </c>
      <c r="Q61" s="28"/>
      <c r="R61" s="29"/>
      <c r="S61" s="30"/>
      <c r="T61" s="30"/>
      <c r="U61" s="30"/>
      <c r="V61" s="30"/>
      <c r="W61" s="30"/>
      <c r="X61" s="30"/>
      <c r="Y61" s="30"/>
      <c r="Z61" s="30"/>
      <c r="AA61" s="30"/>
      <c r="AB61" s="30"/>
      <c r="AC61" s="30"/>
      <c r="AD61" s="30"/>
      <c r="AE61" s="30"/>
      <c r="AF61" s="25" t="str">
        <f t="shared" si="31"/>
        <v xml:space="preserve"> </v>
      </c>
      <c r="AG61" s="32">
        <f t="shared" si="23"/>
        <v>0</v>
      </c>
      <c r="AH61" s="32">
        <f t="shared" si="24"/>
        <v>0</v>
      </c>
      <c r="AI61" s="28"/>
      <c r="AJ61" s="30"/>
      <c r="AK61" s="30"/>
      <c r="AL61" s="30"/>
      <c r="AM61" s="30"/>
      <c r="AN61" s="537" t="s">
        <v>135</v>
      </c>
      <c r="AO61" s="30"/>
      <c r="AP61" s="30"/>
      <c r="AQ61" s="30"/>
      <c r="AR61" s="30"/>
      <c r="AS61" s="30"/>
      <c r="AT61" s="30"/>
      <c r="AU61" s="30"/>
      <c r="AV61" s="30"/>
      <c r="AW61" s="537" t="s">
        <v>106</v>
      </c>
      <c r="AX61" s="25" t="str">
        <f>IF(COUNTIF(AK61:AV61,"N/S*")&gt;0,"X"," ")</f>
        <v xml:space="preserve"> </v>
      </c>
      <c r="AY61" s="32">
        <f>COUNTIF(AO61:AV61,"*")+COUNTIF(AK61:AM61,"*")</f>
        <v>0</v>
      </c>
    </row>
    <row r="62" spans="1:51" ht="34" customHeight="1">
      <c r="A62" s="28"/>
      <c r="B62" s="29"/>
      <c r="C62" s="30"/>
      <c r="D62" s="30"/>
      <c r="E62" s="30"/>
      <c r="F62" s="30"/>
      <c r="G62" s="30"/>
      <c r="H62" s="30"/>
      <c r="I62" s="30"/>
      <c r="J62" s="30"/>
      <c r="K62" s="30"/>
      <c r="L62" s="30"/>
      <c r="M62" s="30"/>
      <c r="N62" s="25" t="str">
        <f t="shared" si="27"/>
        <v xml:space="preserve"> </v>
      </c>
      <c r="O62" s="32">
        <f t="shared" si="20"/>
        <v>0</v>
      </c>
      <c r="P62" s="32">
        <f t="shared" si="21"/>
        <v>0</v>
      </c>
      <c r="Q62" s="28"/>
      <c r="R62" s="29"/>
      <c r="S62" s="30"/>
      <c r="T62" s="30"/>
      <c r="U62" s="30"/>
      <c r="V62" s="30"/>
      <c r="W62" s="30"/>
      <c r="X62" s="30"/>
      <c r="Y62" s="30"/>
      <c r="Z62" s="30"/>
      <c r="AA62" s="30"/>
      <c r="AB62" s="30"/>
      <c r="AC62" s="30"/>
      <c r="AD62" s="30"/>
      <c r="AE62" s="30"/>
      <c r="AF62" s="25" t="str">
        <f t="shared" si="31"/>
        <v xml:space="preserve"> </v>
      </c>
      <c r="AG62" s="32">
        <f t="shared" si="23"/>
        <v>0</v>
      </c>
      <c r="AH62" s="32">
        <f t="shared" si="24"/>
        <v>0</v>
      </c>
      <c r="AI62" s="28"/>
      <c r="AJ62" s="30"/>
      <c r="AK62" s="30"/>
      <c r="AL62" s="30"/>
      <c r="AM62" s="30"/>
      <c r="AN62" s="538"/>
      <c r="AO62" s="30"/>
      <c r="AP62" s="30"/>
      <c r="AQ62" s="30"/>
      <c r="AR62" s="30"/>
      <c r="AS62" s="30"/>
      <c r="AT62" s="30"/>
      <c r="AU62" s="30"/>
      <c r="AV62" s="30"/>
      <c r="AW62" s="538"/>
      <c r="AX62" s="25" t="str">
        <f t="shared" ref="AX62:AX68" si="32">IF(COUNTIF(AK62:AV62,"N/S*")&gt;0,"X"," ")</f>
        <v xml:space="preserve"> </v>
      </c>
      <c r="AY62" s="32">
        <f t="shared" ref="AY62:AY68" si="33">COUNTIF(AO62:AV62,"*")+COUNTIF(AK62:AM62,"*")</f>
        <v>0</v>
      </c>
    </row>
    <row r="63" spans="1:51" ht="34" customHeight="1">
      <c r="A63" s="28"/>
      <c r="B63" s="29"/>
      <c r="C63" s="30"/>
      <c r="D63" s="30"/>
      <c r="E63" s="30"/>
      <c r="F63" s="30"/>
      <c r="G63" s="30"/>
      <c r="H63" s="30"/>
      <c r="I63" s="30"/>
      <c r="J63" s="30"/>
      <c r="K63" s="30"/>
      <c r="L63" s="30"/>
      <c r="M63" s="30"/>
      <c r="N63" s="25" t="str">
        <f t="shared" si="27"/>
        <v xml:space="preserve"> </v>
      </c>
      <c r="O63" s="32">
        <f t="shared" si="20"/>
        <v>0</v>
      </c>
      <c r="P63" s="32">
        <f t="shared" si="21"/>
        <v>0</v>
      </c>
      <c r="Q63" s="28"/>
      <c r="R63" s="29"/>
      <c r="S63" s="30"/>
      <c r="T63" s="30"/>
      <c r="U63" s="30"/>
      <c r="V63" s="30"/>
      <c r="W63" s="30"/>
      <c r="X63" s="30"/>
      <c r="Y63" s="30"/>
      <c r="Z63" s="30"/>
      <c r="AA63" s="30"/>
      <c r="AB63" s="30"/>
      <c r="AC63" s="30"/>
      <c r="AD63" s="30"/>
      <c r="AE63" s="30"/>
      <c r="AF63" s="25" t="str">
        <f t="shared" si="31"/>
        <v xml:space="preserve"> </v>
      </c>
      <c r="AG63" s="32">
        <f t="shared" si="23"/>
        <v>0</v>
      </c>
      <c r="AH63" s="32">
        <f t="shared" si="24"/>
        <v>0</v>
      </c>
      <c r="AI63" s="28"/>
      <c r="AJ63" s="30"/>
      <c r="AK63" s="30"/>
      <c r="AL63" s="30"/>
      <c r="AM63" s="30"/>
      <c r="AN63" s="538"/>
      <c r="AO63" s="30"/>
      <c r="AP63" s="30"/>
      <c r="AQ63" s="30"/>
      <c r="AR63" s="30"/>
      <c r="AS63" s="30"/>
      <c r="AT63" s="30"/>
      <c r="AU63" s="30"/>
      <c r="AV63" s="30"/>
      <c r="AW63" s="538"/>
      <c r="AX63" s="25" t="str">
        <f t="shared" si="32"/>
        <v xml:space="preserve"> </v>
      </c>
      <c r="AY63" s="32">
        <f t="shared" si="33"/>
        <v>0</v>
      </c>
    </row>
    <row r="64" spans="1:51" ht="34" customHeight="1">
      <c r="A64" s="28"/>
      <c r="B64" s="29"/>
      <c r="C64" s="30"/>
      <c r="D64" s="30"/>
      <c r="E64" s="30"/>
      <c r="F64" s="30"/>
      <c r="G64" s="30"/>
      <c r="H64" s="30"/>
      <c r="I64" s="30"/>
      <c r="J64" s="30"/>
      <c r="K64" s="30"/>
      <c r="L64" s="30"/>
      <c r="M64" s="30"/>
      <c r="N64" s="25" t="str">
        <f t="shared" si="27"/>
        <v xml:space="preserve"> </v>
      </c>
      <c r="O64" s="32">
        <f t="shared" si="20"/>
        <v>0</v>
      </c>
      <c r="P64" s="32">
        <f t="shared" si="21"/>
        <v>0</v>
      </c>
      <c r="Q64" s="28"/>
      <c r="R64" s="29"/>
      <c r="S64" s="30"/>
      <c r="T64" s="30"/>
      <c r="U64" s="30"/>
      <c r="V64" s="30"/>
      <c r="W64" s="30"/>
      <c r="X64" s="30"/>
      <c r="Y64" s="30"/>
      <c r="Z64" s="30"/>
      <c r="AA64" s="30"/>
      <c r="AB64" s="30"/>
      <c r="AC64" s="30"/>
      <c r="AD64" s="30"/>
      <c r="AE64" s="30"/>
      <c r="AF64" s="25" t="str">
        <f t="shared" si="31"/>
        <v xml:space="preserve"> </v>
      </c>
      <c r="AG64" s="32">
        <f t="shared" si="23"/>
        <v>0</v>
      </c>
      <c r="AH64" s="32">
        <f t="shared" si="24"/>
        <v>0</v>
      </c>
      <c r="AI64" s="28"/>
      <c r="AJ64" s="30"/>
      <c r="AK64" s="30"/>
      <c r="AL64" s="30"/>
      <c r="AM64" s="30"/>
      <c r="AN64" s="538"/>
      <c r="AO64" s="30"/>
      <c r="AP64" s="30"/>
      <c r="AQ64" s="30"/>
      <c r="AR64" s="30"/>
      <c r="AS64" s="30"/>
      <c r="AT64" s="30"/>
      <c r="AU64" s="30"/>
      <c r="AV64" s="30"/>
      <c r="AW64" s="538"/>
      <c r="AX64" s="25" t="str">
        <f t="shared" si="32"/>
        <v xml:space="preserve"> </v>
      </c>
      <c r="AY64" s="32">
        <f t="shared" si="33"/>
        <v>0</v>
      </c>
    </row>
    <row r="65" spans="1:51" ht="34" customHeight="1">
      <c r="A65" s="28"/>
      <c r="B65" s="29"/>
      <c r="C65" s="30"/>
      <c r="D65" s="30"/>
      <c r="E65" s="30"/>
      <c r="F65" s="30"/>
      <c r="G65" s="30"/>
      <c r="H65" s="30"/>
      <c r="I65" s="30"/>
      <c r="J65" s="30"/>
      <c r="K65" s="30"/>
      <c r="L65" s="30"/>
      <c r="M65" s="30"/>
      <c r="N65" s="25" t="str">
        <f t="shared" si="27"/>
        <v xml:space="preserve"> </v>
      </c>
      <c r="O65" s="32">
        <f t="shared" si="20"/>
        <v>0</v>
      </c>
      <c r="P65" s="32">
        <f t="shared" si="21"/>
        <v>0</v>
      </c>
      <c r="Q65" s="28"/>
      <c r="R65" s="29"/>
      <c r="S65" s="30"/>
      <c r="T65" s="30"/>
      <c r="U65" s="30"/>
      <c r="V65" s="30"/>
      <c r="W65" s="30"/>
      <c r="X65" s="30"/>
      <c r="Y65" s="30"/>
      <c r="Z65" s="30"/>
      <c r="AA65" s="30"/>
      <c r="AB65" s="30"/>
      <c r="AC65" s="30"/>
      <c r="AD65" s="30"/>
      <c r="AE65" s="30"/>
      <c r="AF65" s="25" t="str">
        <f t="shared" si="31"/>
        <v xml:space="preserve"> </v>
      </c>
      <c r="AG65" s="32">
        <f t="shared" si="23"/>
        <v>0</v>
      </c>
      <c r="AH65" s="32">
        <f t="shared" si="24"/>
        <v>0</v>
      </c>
      <c r="AI65" s="28"/>
      <c r="AJ65" s="30"/>
      <c r="AK65" s="30"/>
      <c r="AL65" s="30"/>
      <c r="AM65" s="30"/>
      <c r="AN65" s="538"/>
      <c r="AO65" s="30"/>
      <c r="AP65" s="30"/>
      <c r="AQ65" s="30"/>
      <c r="AR65" s="30"/>
      <c r="AS65" s="30"/>
      <c r="AT65" s="30"/>
      <c r="AU65" s="30"/>
      <c r="AV65" s="30"/>
      <c r="AW65" s="538"/>
      <c r="AX65" s="25" t="str">
        <f t="shared" si="32"/>
        <v xml:space="preserve"> </v>
      </c>
      <c r="AY65" s="32">
        <f t="shared" si="33"/>
        <v>0</v>
      </c>
    </row>
    <row r="66" spans="1:51" ht="30" customHeight="1">
      <c r="A66" s="540" t="s">
        <v>78</v>
      </c>
      <c r="B66" s="541"/>
      <c r="C66" s="34">
        <f t="shared" ref="C66:L66" si="34">COUNTIF(C40:C65,"A")</f>
        <v>0</v>
      </c>
      <c r="D66" s="34">
        <f t="shared" si="34"/>
        <v>0</v>
      </c>
      <c r="E66" s="34">
        <f t="shared" si="34"/>
        <v>0</v>
      </c>
      <c r="F66" s="34">
        <f t="shared" si="34"/>
        <v>0</v>
      </c>
      <c r="G66" s="34">
        <f t="shared" si="34"/>
        <v>0</v>
      </c>
      <c r="H66" s="34">
        <f t="shared" si="34"/>
        <v>0</v>
      </c>
      <c r="I66" s="34">
        <f t="shared" si="34"/>
        <v>0</v>
      </c>
      <c r="J66" s="34">
        <f t="shared" si="34"/>
        <v>0</v>
      </c>
      <c r="K66" s="34">
        <f t="shared" si="34"/>
        <v>0</v>
      </c>
      <c r="L66" s="34">
        <f t="shared" si="34"/>
        <v>0</v>
      </c>
      <c r="M66" s="34" cm="1">
        <f t="array" ref="M66">_xlfn.IFNA(_xlfn.IFS(COUNTIF(M40:M65,"1")&gt;1, "1 *", COUNTIF(M40:M65,"2")&gt;1, "2 *",COUNTIF(M40:M65,"3")&gt;1, "3 *",COUNTIF(M40:M65,"4")&gt;1, "4 *"),0)</f>
        <v>0</v>
      </c>
      <c r="N66" s="34"/>
      <c r="O66" s="34"/>
      <c r="P66" s="33"/>
      <c r="Q66" s="540" t="s">
        <v>78</v>
      </c>
      <c r="R66" s="541"/>
      <c r="S66" s="34">
        <f t="shared" ref="S66:AD66" si="35">COUNTIF(S40:S65,"A")</f>
        <v>0</v>
      </c>
      <c r="T66" s="34">
        <f t="shared" si="35"/>
        <v>0</v>
      </c>
      <c r="U66" s="34">
        <f t="shared" si="35"/>
        <v>0</v>
      </c>
      <c r="V66" s="34">
        <f t="shared" si="35"/>
        <v>0</v>
      </c>
      <c r="W66" s="34">
        <f t="shared" si="35"/>
        <v>0</v>
      </c>
      <c r="X66" s="34">
        <f t="shared" si="35"/>
        <v>0</v>
      </c>
      <c r="Y66" s="34">
        <f t="shared" si="35"/>
        <v>0</v>
      </c>
      <c r="Z66" s="34">
        <f t="shared" si="35"/>
        <v>0</v>
      </c>
      <c r="AA66" s="34">
        <f t="shared" si="35"/>
        <v>0</v>
      </c>
      <c r="AB66" s="34">
        <f t="shared" si="35"/>
        <v>0</v>
      </c>
      <c r="AC66" s="34">
        <f t="shared" si="35"/>
        <v>0</v>
      </c>
      <c r="AD66" s="34">
        <f t="shared" si="35"/>
        <v>0</v>
      </c>
      <c r="AE66" s="34" cm="1">
        <f t="array" ref="AE66">_xlfn.IFNA(_xlfn.IFS(COUNTIF(AE40:AE65,"1")&gt;1, "1 *", COUNTIF(AE40:AE65,"2")&gt;1, "2 *",COUNTIF(AE40:AE65,"3")&gt;1, "3 *",COUNTIF(AE40:AE65,"4")&gt;1, "4 *"),0)</f>
        <v>0</v>
      </c>
      <c r="AF66" s="34"/>
      <c r="AG66" s="34"/>
      <c r="AH66" s="34"/>
      <c r="AI66" s="28"/>
      <c r="AJ66" s="30"/>
      <c r="AK66" s="30"/>
      <c r="AL66" s="30"/>
      <c r="AM66" s="30"/>
      <c r="AN66" s="538"/>
      <c r="AO66" s="30"/>
      <c r="AP66" s="30"/>
      <c r="AQ66" s="30"/>
      <c r="AR66" s="30"/>
      <c r="AS66" s="30"/>
      <c r="AT66" s="30"/>
      <c r="AU66" s="30"/>
      <c r="AV66" s="30"/>
      <c r="AW66" s="538"/>
      <c r="AX66" s="25" t="str">
        <f t="shared" si="32"/>
        <v xml:space="preserve"> </v>
      </c>
      <c r="AY66" s="32">
        <f t="shared" si="33"/>
        <v>0</v>
      </c>
    </row>
    <row r="67" spans="1:51" ht="30" customHeight="1">
      <c r="A67" s="540" t="s">
        <v>79</v>
      </c>
      <c r="B67" s="541"/>
      <c r="C67" s="34">
        <f t="shared" ref="C67:L67" si="36">COUNTIF(C40:C65,"B")</f>
        <v>0</v>
      </c>
      <c r="D67" s="34">
        <f t="shared" si="36"/>
        <v>0</v>
      </c>
      <c r="E67" s="34">
        <f t="shared" si="36"/>
        <v>0</v>
      </c>
      <c r="F67" s="34">
        <f t="shared" si="36"/>
        <v>0</v>
      </c>
      <c r="G67" s="34">
        <f t="shared" si="36"/>
        <v>0</v>
      </c>
      <c r="H67" s="34">
        <f t="shared" si="36"/>
        <v>0</v>
      </c>
      <c r="I67" s="34">
        <f t="shared" si="36"/>
        <v>0</v>
      </c>
      <c r="J67" s="34">
        <f t="shared" si="36"/>
        <v>0</v>
      </c>
      <c r="K67" s="34">
        <f t="shared" si="36"/>
        <v>0</v>
      </c>
      <c r="L67" s="34">
        <f t="shared" si="36"/>
        <v>0</v>
      </c>
      <c r="M67" s="34"/>
      <c r="N67" s="34"/>
      <c r="O67" s="34"/>
      <c r="P67" s="33"/>
      <c r="Q67" s="540" t="s">
        <v>79</v>
      </c>
      <c r="R67" s="541"/>
      <c r="S67" s="34">
        <f t="shared" ref="S67:AD67" si="37">COUNTIF(S40:S65,"B")</f>
        <v>0</v>
      </c>
      <c r="T67" s="34">
        <f t="shared" si="37"/>
        <v>0</v>
      </c>
      <c r="U67" s="34">
        <f t="shared" si="37"/>
        <v>0</v>
      </c>
      <c r="V67" s="34">
        <f t="shared" si="37"/>
        <v>0</v>
      </c>
      <c r="W67" s="34">
        <f t="shared" si="37"/>
        <v>0</v>
      </c>
      <c r="X67" s="34">
        <f t="shared" si="37"/>
        <v>0</v>
      </c>
      <c r="Y67" s="34">
        <f t="shared" si="37"/>
        <v>0</v>
      </c>
      <c r="Z67" s="34">
        <f t="shared" si="37"/>
        <v>0</v>
      </c>
      <c r="AA67" s="34">
        <f t="shared" si="37"/>
        <v>0</v>
      </c>
      <c r="AB67" s="34">
        <f t="shared" si="37"/>
        <v>0</v>
      </c>
      <c r="AC67" s="34">
        <f t="shared" si="37"/>
        <v>0</v>
      </c>
      <c r="AD67" s="34">
        <f t="shared" si="37"/>
        <v>0</v>
      </c>
      <c r="AE67" s="34"/>
      <c r="AF67" s="34"/>
      <c r="AG67" s="34"/>
      <c r="AH67" s="34"/>
      <c r="AI67" s="28"/>
      <c r="AJ67" s="30"/>
      <c r="AK67" s="30"/>
      <c r="AL67" s="30"/>
      <c r="AM67" s="30"/>
      <c r="AN67" s="538"/>
      <c r="AO67" s="30"/>
      <c r="AP67" s="30"/>
      <c r="AQ67" s="30"/>
      <c r="AR67" s="30"/>
      <c r="AS67" s="30"/>
      <c r="AT67" s="30"/>
      <c r="AU67" s="30"/>
      <c r="AV67" s="30"/>
      <c r="AW67" s="538"/>
      <c r="AX67" s="25" t="str">
        <f t="shared" si="32"/>
        <v xml:space="preserve"> </v>
      </c>
      <c r="AY67" s="32">
        <f t="shared" si="33"/>
        <v>0</v>
      </c>
    </row>
    <row r="68" spans="1:51" ht="30" customHeight="1">
      <c r="A68" s="540" t="s">
        <v>80</v>
      </c>
      <c r="B68" s="541"/>
      <c r="C68" s="34">
        <f t="shared" ref="C68:L68" si="38">COUNTIF(C40:C65,"N/S")</f>
        <v>0</v>
      </c>
      <c r="D68" s="34">
        <f t="shared" si="38"/>
        <v>0</v>
      </c>
      <c r="E68" s="34">
        <f t="shared" si="38"/>
        <v>0</v>
      </c>
      <c r="F68" s="34">
        <f t="shared" si="38"/>
        <v>0</v>
      </c>
      <c r="G68" s="34">
        <f t="shared" si="38"/>
        <v>0</v>
      </c>
      <c r="H68" s="34">
        <f t="shared" si="38"/>
        <v>0</v>
      </c>
      <c r="I68" s="34">
        <f t="shared" si="38"/>
        <v>0</v>
      </c>
      <c r="J68" s="34">
        <f t="shared" si="38"/>
        <v>0</v>
      </c>
      <c r="K68" s="34">
        <f t="shared" si="38"/>
        <v>0</v>
      </c>
      <c r="L68" s="34">
        <f t="shared" si="38"/>
        <v>0</v>
      </c>
      <c r="M68" s="34" cm="1">
        <f t="array" ref="M68">_xlfn.IFNA(_xlfn.IFS(COUNTIF(M40:M65,"N/S1")&gt;1, "N/S1 !",COUNTIF(M40:M65,"N/S2")&gt;1, "N/S2 !",COUNTIF(M40:M65,"N/S3")&gt;1, "N/S3 !",COUNTIF(M40:M65,"N/S4")&gt;1, "N/S4 !"),0)</f>
        <v>0</v>
      </c>
      <c r="N68" s="34"/>
      <c r="O68" s="35"/>
      <c r="P68" s="36"/>
      <c r="Q68" s="540" t="s">
        <v>80</v>
      </c>
      <c r="R68" s="541"/>
      <c r="S68" s="34">
        <f t="shared" ref="S68:AD68" si="39">COUNTIF(S40:S65,"N/S")</f>
        <v>0</v>
      </c>
      <c r="T68" s="34">
        <f t="shared" si="39"/>
        <v>0</v>
      </c>
      <c r="U68" s="34">
        <f t="shared" si="39"/>
        <v>0</v>
      </c>
      <c r="V68" s="34">
        <f t="shared" si="39"/>
        <v>0</v>
      </c>
      <c r="W68" s="34">
        <f t="shared" si="39"/>
        <v>0</v>
      </c>
      <c r="X68" s="34">
        <f t="shared" si="39"/>
        <v>0</v>
      </c>
      <c r="Y68" s="34">
        <f t="shared" si="39"/>
        <v>0</v>
      </c>
      <c r="Z68" s="34">
        <f t="shared" si="39"/>
        <v>0</v>
      </c>
      <c r="AA68" s="34">
        <f t="shared" si="39"/>
        <v>0</v>
      </c>
      <c r="AB68" s="34">
        <f t="shared" si="39"/>
        <v>0</v>
      </c>
      <c r="AC68" s="34">
        <f t="shared" si="39"/>
        <v>0</v>
      </c>
      <c r="AD68" s="34">
        <f t="shared" si="39"/>
        <v>0</v>
      </c>
      <c r="AE68" s="34" cm="1">
        <f t="array" ref="AE68">_xlfn.IFNA(_xlfn.IFS(COUNTIF(AE40:AE65,"N/S1")&gt;1, "N/S1 !",COUNTIF(AE40:AE65,"N/S2")&gt;1, "N/S2 !",COUNTIF(AE40:AE65,"N/S3")&gt;1, "N/S3 !",COUNTIF(AE40:AE65,"N/S4")&gt;1, "N/S4 !"),0)</f>
        <v>0</v>
      </c>
      <c r="AF68" s="34"/>
      <c r="AG68" s="35"/>
      <c r="AH68" s="35"/>
      <c r="AI68" s="28"/>
      <c r="AJ68" s="30"/>
      <c r="AK68" s="30"/>
      <c r="AL68" s="30"/>
      <c r="AM68" s="30"/>
      <c r="AN68" s="539"/>
      <c r="AO68" s="30"/>
      <c r="AP68" s="30"/>
      <c r="AQ68" s="30"/>
      <c r="AR68" s="30"/>
      <c r="AS68" s="30"/>
      <c r="AT68" s="30"/>
      <c r="AU68" s="30"/>
      <c r="AV68" s="30"/>
      <c r="AW68" s="539"/>
      <c r="AX68" s="25" t="str">
        <f t="shared" si="32"/>
        <v xml:space="preserve"> </v>
      </c>
      <c r="AY68" s="32">
        <f t="shared" si="33"/>
        <v>0</v>
      </c>
    </row>
    <row r="69" spans="1:51" ht="51" customHeight="1">
      <c r="A69" s="514" t="s">
        <v>107</v>
      </c>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6"/>
      <c r="AI69" s="517" t="s">
        <v>108</v>
      </c>
      <c r="AJ69" s="518"/>
      <c r="AK69" s="519"/>
      <c r="AL69" s="520"/>
      <c r="AM69" s="520"/>
      <c r="AN69" s="520"/>
      <c r="AO69" s="520"/>
      <c r="AP69" s="520"/>
      <c r="AQ69" s="520"/>
      <c r="AR69" s="520"/>
      <c r="AS69" s="520"/>
      <c r="AT69" s="520"/>
      <c r="AU69" s="520"/>
      <c r="AV69" s="520"/>
      <c r="AW69" s="520"/>
      <c r="AX69" s="520"/>
      <c r="AY69" s="521"/>
    </row>
    <row r="70" spans="1:51" ht="33" customHeight="1"/>
    <row r="71" spans="1:51" ht="33" customHeight="1"/>
    <row r="72" spans="1:51" ht="120" customHeight="1"/>
  </sheetData>
  <sheetProtection sheet="1" objects="1" scenarios="1"/>
  <mergeCells count="80">
    <mergeCell ref="Q33:R33"/>
    <mergeCell ref="B1:P1"/>
    <mergeCell ref="Q1:AH2"/>
    <mergeCell ref="AI1:AT1"/>
    <mergeCell ref="AU1:AY1"/>
    <mergeCell ref="B2:P2"/>
    <mergeCell ref="AI2:AT2"/>
    <mergeCell ref="AU2:AY2"/>
    <mergeCell ref="AX24:AX25"/>
    <mergeCell ref="AY24:AY25"/>
    <mergeCell ref="Q3:Q4"/>
    <mergeCell ref="R3:R4"/>
    <mergeCell ref="AF3:AF4"/>
    <mergeCell ref="AG3:AG4"/>
    <mergeCell ref="AH3:AH4"/>
    <mergeCell ref="AI3:AI4"/>
    <mergeCell ref="A3:A4"/>
    <mergeCell ref="B3:B4"/>
    <mergeCell ref="N3:N4"/>
    <mergeCell ref="O3:O4"/>
    <mergeCell ref="P3:P4"/>
    <mergeCell ref="AX3:AX4"/>
    <mergeCell ref="AY3:AY4"/>
    <mergeCell ref="AI21:AJ21"/>
    <mergeCell ref="AI22:AJ22"/>
    <mergeCell ref="AI23:AJ23"/>
    <mergeCell ref="AJ3:AJ4"/>
    <mergeCell ref="AN26:AN33"/>
    <mergeCell ref="AI24:AI25"/>
    <mergeCell ref="AJ24:AJ25"/>
    <mergeCell ref="AK24:AW25"/>
    <mergeCell ref="AW26:AW33"/>
    <mergeCell ref="A31:B31"/>
    <mergeCell ref="A32:B32"/>
    <mergeCell ref="A33:B33"/>
    <mergeCell ref="Q38:Q39"/>
    <mergeCell ref="A34:AH34"/>
    <mergeCell ref="A38:A39"/>
    <mergeCell ref="B38:B39"/>
    <mergeCell ref="N38:N39"/>
    <mergeCell ref="O38:O39"/>
    <mergeCell ref="P38:P39"/>
    <mergeCell ref="R38:R39"/>
    <mergeCell ref="AF38:AF39"/>
    <mergeCell ref="AG38:AG39"/>
    <mergeCell ref="AH38:AH39"/>
    <mergeCell ref="Q31:R31"/>
    <mergeCell ref="Q32:R32"/>
    <mergeCell ref="AI34:AJ34"/>
    <mergeCell ref="AK34:AY34"/>
    <mergeCell ref="B36:P36"/>
    <mergeCell ref="Q36:AH37"/>
    <mergeCell ref="AI36:AT36"/>
    <mergeCell ref="AU36:AY36"/>
    <mergeCell ref="B37:P37"/>
    <mergeCell ref="AI37:AT37"/>
    <mergeCell ref="AU37:AY37"/>
    <mergeCell ref="AY59:AY60"/>
    <mergeCell ref="AX38:AX39"/>
    <mergeCell ref="AY38:AY39"/>
    <mergeCell ref="AI56:AJ56"/>
    <mergeCell ref="AI57:AJ57"/>
    <mergeCell ref="AI58:AJ58"/>
    <mergeCell ref="AJ38:AJ39"/>
    <mergeCell ref="AI38:AI39"/>
    <mergeCell ref="AI59:AI60"/>
    <mergeCell ref="AJ59:AJ60"/>
    <mergeCell ref="AK59:AW60"/>
    <mergeCell ref="AX59:AX60"/>
    <mergeCell ref="A69:AH69"/>
    <mergeCell ref="AI69:AJ69"/>
    <mergeCell ref="AK69:AY69"/>
    <mergeCell ref="AN61:AN68"/>
    <mergeCell ref="AW61:AW68"/>
    <mergeCell ref="A66:B66"/>
    <mergeCell ref="Q66:R66"/>
    <mergeCell ref="A67:B67"/>
    <mergeCell ref="Q67:R67"/>
    <mergeCell ref="A68:B68"/>
    <mergeCell ref="Q68:R68"/>
  </mergeCells>
  <phoneticPr fontId="4" type="noConversion"/>
  <conditionalFormatting sqref="M31:N31">
    <cfRule type="cellIs" dxfId="302" priority="21" stopIfTrue="1" operator="greaterThan">
      <formula>1</formula>
    </cfRule>
  </conditionalFormatting>
  <conditionalFormatting sqref="M33:N33">
    <cfRule type="cellIs" dxfId="301" priority="20" stopIfTrue="1" operator="greaterThan">
      <formula>1</formula>
    </cfRule>
  </conditionalFormatting>
  <conditionalFormatting sqref="M66:N66">
    <cfRule type="cellIs" dxfId="300" priority="67" stopIfTrue="1" operator="greaterThan">
      <formula>1</formula>
    </cfRule>
  </conditionalFormatting>
  <conditionalFormatting sqref="M68:N68">
    <cfRule type="cellIs" dxfId="299" priority="66" stopIfTrue="1" operator="greaterThan">
      <formula>1</formula>
    </cfRule>
  </conditionalFormatting>
  <conditionalFormatting sqref="O5:O30 AG5:AG30">
    <cfRule type="cellIs" dxfId="298" priority="15" stopIfTrue="1" operator="greaterThan">
      <formula>3</formula>
    </cfRule>
  </conditionalFormatting>
  <conditionalFormatting sqref="O40:O65 AG40:AG65">
    <cfRule type="cellIs" dxfId="297" priority="61" stopIfTrue="1" operator="greaterThan">
      <formula>3</formula>
    </cfRule>
  </conditionalFormatting>
  <conditionalFormatting sqref="P5:P30">
    <cfRule type="cellIs" dxfId="296" priority="23" stopIfTrue="1" operator="greaterThan">
      <formula>1</formula>
    </cfRule>
  </conditionalFormatting>
  <conditionalFormatting sqref="P40:P65">
    <cfRule type="cellIs" dxfId="295" priority="69" stopIfTrue="1" operator="greaterThan">
      <formula>1</formula>
    </cfRule>
  </conditionalFormatting>
  <conditionalFormatting sqref="S31:AD33">
    <cfRule type="cellIs" dxfId="294" priority="22" stopIfTrue="1" operator="greaterThan">
      <formula>1</formula>
    </cfRule>
  </conditionalFormatting>
  <conditionalFormatting sqref="S66:AD68">
    <cfRule type="cellIs" dxfId="293" priority="68" stopIfTrue="1" operator="greaterThan">
      <formula>1</formula>
    </cfRule>
  </conditionalFormatting>
  <conditionalFormatting sqref="AE31:AF31">
    <cfRule type="cellIs" dxfId="292" priority="17" stopIfTrue="1" operator="greaterThan">
      <formula>1</formula>
    </cfRule>
  </conditionalFormatting>
  <conditionalFormatting sqref="AE33:AF33">
    <cfRule type="cellIs" dxfId="291" priority="16" stopIfTrue="1" operator="greaterThan">
      <formula>1</formula>
    </cfRule>
  </conditionalFormatting>
  <conditionalFormatting sqref="AE66:AF66">
    <cfRule type="cellIs" dxfId="290" priority="63" stopIfTrue="1" operator="greaterThan">
      <formula>1</formula>
    </cfRule>
  </conditionalFormatting>
  <conditionalFormatting sqref="AE68:AF68">
    <cfRule type="cellIs" dxfId="289" priority="62" stopIfTrue="1" operator="greaterThan">
      <formula>1</formula>
    </cfRule>
  </conditionalFormatting>
  <conditionalFormatting sqref="AH5:AH30">
    <cfRule type="cellIs" dxfId="288" priority="14" stopIfTrue="1" operator="greaterThan">
      <formula>1</formula>
    </cfRule>
  </conditionalFormatting>
  <conditionalFormatting sqref="AH40:AH65">
    <cfRule type="cellIs" dxfId="287" priority="60" stopIfTrue="1" operator="greaterThan">
      <formula>1</formula>
    </cfRule>
  </conditionalFormatting>
  <conditionalFormatting sqref="AK26:AK33">
    <cfRule type="duplicateValues" dxfId="286" priority="11"/>
  </conditionalFormatting>
  <conditionalFormatting sqref="AK61:AK63 AK65:AK66 AK68">
    <cfRule type="duplicateValues" dxfId="285" priority="57"/>
  </conditionalFormatting>
  <conditionalFormatting sqref="AK64">
    <cfRule type="duplicateValues" dxfId="284" priority="40"/>
  </conditionalFormatting>
  <conditionalFormatting sqref="AK67">
    <cfRule type="duplicateValues" dxfId="283" priority="31"/>
  </conditionalFormatting>
  <conditionalFormatting sqref="AK21:AV23 C31:L33">
    <cfRule type="cellIs" dxfId="282" priority="25" stopIfTrue="1" operator="greaterThan">
      <formula>1</formula>
    </cfRule>
  </conditionalFormatting>
  <conditionalFormatting sqref="AK56:AV58 C66:L68">
    <cfRule type="cellIs" dxfId="281" priority="71" stopIfTrue="1" operator="greaterThan">
      <formula>1</formula>
    </cfRule>
  </conditionalFormatting>
  <conditionalFormatting sqref="AL26:AL33">
    <cfRule type="duplicateValues" dxfId="280" priority="10"/>
  </conditionalFormatting>
  <conditionalFormatting sqref="AL61">
    <cfRule type="duplicateValues" dxfId="279" priority="45"/>
  </conditionalFormatting>
  <conditionalFormatting sqref="AL62:AL63 AL65:AL66 AL68">
    <cfRule type="duplicateValues" dxfId="278" priority="56"/>
  </conditionalFormatting>
  <conditionalFormatting sqref="AL64">
    <cfRule type="duplicateValues" dxfId="277" priority="38"/>
  </conditionalFormatting>
  <conditionalFormatting sqref="AL67">
    <cfRule type="duplicateValues" dxfId="276" priority="29"/>
  </conditionalFormatting>
  <conditionalFormatting sqref="AM26:AM33">
    <cfRule type="duplicateValues" dxfId="275" priority="9"/>
  </conditionalFormatting>
  <conditionalFormatting sqref="AM61">
    <cfRule type="duplicateValues" dxfId="274" priority="46"/>
  </conditionalFormatting>
  <conditionalFormatting sqref="AM62:AM63 AM65:AM66 AM68">
    <cfRule type="duplicateValues" dxfId="273" priority="55"/>
  </conditionalFormatting>
  <conditionalFormatting sqref="AM64">
    <cfRule type="duplicateValues" dxfId="272" priority="39"/>
  </conditionalFormatting>
  <conditionalFormatting sqref="AM67">
    <cfRule type="duplicateValues" dxfId="271" priority="30"/>
  </conditionalFormatting>
  <conditionalFormatting sqref="AO26:AO33">
    <cfRule type="duplicateValues" dxfId="270" priority="8"/>
  </conditionalFormatting>
  <conditionalFormatting sqref="AO61:AO64 AO66:AO67">
    <cfRule type="duplicateValues" dxfId="269" priority="54"/>
  </conditionalFormatting>
  <conditionalFormatting sqref="AO65">
    <cfRule type="duplicateValues" dxfId="268" priority="37"/>
  </conditionalFormatting>
  <conditionalFormatting sqref="AO68">
    <cfRule type="duplicateValues" dxfId="267" priority="28"/>
  </conditionalFormatting>
  <conditionalFormatting sqref="AP26:AP33">
    <cfRule type="duplicateValues" dxfId="266" priority="7"/>
  </conditionalFormatting>
  <conditionalFormatting sqref="AP61 AP63:AP64 AP66:AP67">
    <cfRule type="duplicateValues" dxfId="265" priority="53"/>
  </conditionalFormatting>
  <conditionalFormatting sqref="AP62">
    <cfRule type="duplicateValues" dxfId="264" priority="43"/>
  </conditionalFormatting>
  <conditionalFormatting sqref="AP65">
    <cfRule type="duplicateValues" dxfId="263" priority="35"/>
  </conditionalFormatting>
  <conditionalFormatting sqref="AP68">
    <cfRule type="duplicateValues" dxfId="262" priority="26"/>
  </conditionalFormatting>
  <conditionalFormatting sqref="AQ26:AQ33">
    <cfRule type="duplicateValues" dxfId="261" priority="6"/>
  </conditionalFormatting>
  <conditionalFormatting sqref="AQ61 AQ63:AQ64 AQ66:AQ67">
    <cfRule type="duplicateValues" dxfId="260" priority="52"/>
  </conditionalFormatting>
  <conditionalFormatting sqref="AQ62">
    <cfRule type="duplicateValues" dxfId="259" priority="44"/>
  </conditionalFormatting>
  <conditionalFormatting sqref="AQ65">
    <cfRule type="duplicateValues" dxfId="258" priority="36"/>
  </conditionalFormatting>
  <conditionalFormatting sqref="AQ68">
    <cfRule type="duplicateValues" dxfId="257" priority="27"/>
  </conditionalFormatting>
  <conditionalFormatting sqref="AR26:AR33">
    <cfRule type="duplicateValues" dxfId="256" priority="5"/>
  </conditionalFormatting>
  <conditionalFormatting sqref="AR61:AR65 AR67:AR68">
    <cfRule type="duplicateValues" dxfId="255" priority="51"/>
  </conditionalFormatting>
  <conditionalFormatting sqref="AR66">
    <cfRule type="duplicateValues" dxfId="254" priority="34"/>
  </conditionalFormatting>
  <conditionalFormatting sqref="AS26:AS33">
    <cfRule type="duplicateValues" dxfId="253" priority="4"/>
  </conditionalFormatting>
  <conditionalFormatting sqref="AS61:AS62 AS64:AS65 AS67:AS68">
    <cfRule type="duplicateValues" dxfId="252" priority="50"/>
  </conditionalFormatting>
  <conditionalFormatting sqref="AS63">
    <cfRule type="duplicateValues" dxfId="251" priority="41"/>
  </conditionalFormatting>
  <conditionalFormatting sqref="AS66">
    <cfRule type="duplicateValues" dxfId="250" priority="32"/>
  </conditionalFormatting>
  <conditionalFormatting sqref="AT26:AT33">
    <cfRule type="duplicateValues" dxfId="249" priority="3"/>
  </conditionalFormatting>
  <conditionalFormatting sqref="AT61:AT62 AT64:AT65 AT67:AT68">
    <cfRule type="duplicateValues" dxfId="248" priority="49"/>
  </conditionalFormatting>
  <conditionalFormatting sqref="AT63">
    <cfRule type="duplicateValues" dxfId="247" priority="42"/>
  </conditionalFormatting>
  <conditionalFormatting sqref="AT66">
    <cfRule type="duplicateValues" dxfId="246" priority="33"/>
  </conditionalFormatting>
  <conditionalFormatting sqref="AU26:AU33">
    <cfRule type="duplicateValues" dxfId="245" priority="2"/>
  </conditionalFormatting>
  <conditionalFormatting sqref="AU61:AU68">
    <cfRule type="duplicateValues" dxfId="244" priority="48"/>
  </conditionalFormatting>
  <conditionalFormatting sqref="AV26:AV33">
    <cfRule type="duplicateValues" dxfId="243" priority="1"/>
    <cfRule type="duplicateValues" dxfId="242" priority="12"/>
  </conditionalFormatting>
  <conditionalFormatting sqref="AV61:AV68">
    <cfRule type="duplicateValues" dxfId="241" priority="58"/>
    <cfRule type="duplicateValues" dxfId="240" priority="47"/>
  </conditionalFormatting>
  <conditionalFormatting sqref="AW21:AX21">
    <cfRule type="cellIs" dxfId="239" priority="19" stopIfTrue="1" operator="greaterThan">
      <formula>1</formula>
    </cfRule>
  </conditionalFormatting>
  <conditionalFormatting sqref="AW23:AX23">
    <cfRule type="cellIs" dxfId="238" priority="18" stopIfTrue="1" operator="greaterThan">
      <formula>1</formula>
    </cfRule>
  </conditionalFormatting>
  <conditionalFormatting sqref="AW56:AX56">
    <cfRule type="cellIs" dxfId="237" priority="65" stopIfTrue="1" operator="greaterThan">
      <formula>1</formula>
    </cfRule>
  </conditionalFormatting>
  <conditionalFormatting sqref="AW58:AX58">
    <cfRule type="cellIs" dxfId="236" priority="64" stopIfTrue="1" operator="greaterThan">
      <formula>1</formula>
    </cfRule>
  </conditionalFormatting>
  <conditionalFormatting sqref="AY5:AY20">
    <cfRule type="cellIs" dxfId="235" priority="13" stopIfTrue="1" operator="greaterThan">
      <formula>3</formula>
    </cfRule>
  </conditionalFormatting>
  <conditionalFormatting sqref="AY26:AY33">
    <cfRule type="cellIs" dxfId="234" priority="24" stopIfTrue="1" operator="greaterThan">
      <formula>5</formula>
    </cfRule>
  </conditionalFormatting>
  <conditionalFormatting sqref="AY40:AY55">
    <cfRule type="cellIs" dxfId="233" priority="59" stopIfTrue="1" operator="greaterThan">
      <formula>3</formula>
    </cfRule>
  </conditionalFormatting>
  <conditionalFormatting sqref="AY61:AY68">
    <cfRule type="cellIs" dxfId="232" priority="70" stopIfTrue="1" operator="greaterThan">
      <formula>5</formula>
    </cfRule>
  </conditionalFormatting>
  <dataValidations count="3">
    <dataValidation type="list" allowBlank="1" showInputMessage="1" showErrorMessage="1" sqref="C40:L65 AL40:AV55 AK43:AK55 S40:AD65 C5:L30 S5:AD30 AK5:AV20" xr:uid="{E0AA0DF4-A489-1540-8AF2-A935F0DE821B}">
      <formula1>"A,B,N/S"</formula1>
    </dataValidation>
    <dataValidation type="list" allowBlank="1" showInputMessage="1" showErrorMessage="1" sqref="M40:M65 AE40:AE65 AW40:AW55 M5:M30 AW5:AW20 AE5:AE30" xr:uid="{551CED78-917B-444F-AD92-AB8CE884B575}">
      <formula1>"1,2,3,4,N/S1,N/S2,N/S3,N/S4"</formula1>
    </dataValidation>
    <dataValidation type="list" allowBlank="1" showInputMessage="1" showErrorMessage="1" sqref="AK61:AM68 AO61:AV68 AK26:AM33 AO26:AV33" xr:uid="{411D6702-D8EC-ED41-9BBC-842AACB9E5D1}">
      <formula1>"N/S1,N/S2,N/S3"</formula1>
    </dataValidation>
  </dataValidations>
  <pageMargins left="0.7" right="0.7" top="0.75" bottom="0.75" header="0.3" footer="0.3"/>
  <pageSetup paperSize="9" scale="21"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52A46-8270-7C48-8A06-993B17FF5219}">
  <sheetPr codeName="Sheet28">
    <tabColor theme="0" tint="-0.14999847407452621"/>
    <pageSetUpPr fitToPage="1"/>
  </sheetPr>
  <dimension ref="A1:AZ72"/>
  <sheetViews>
    <sheetView zoomScale="70" zoomScaleNormal="70" workbookViewId="0">
      <selection activeCell="A5" sqref="A5"/>
    </sheetView>
  </sheetViews>
  <sheetFormatPr baseColWidth="10" defaultColWidth="7.83203125" defaultRowHeight="16"/>
  <cols>
    <col min="1" max="1" width="22" style="27" customWidth="1"/>
    <col min="2" max="2" width="11.33203125" style="27" bestFit="1" customWidth="1"/>
    <col min="3" max="14" width="6.1640625" style="26" customWidth="1"/>
    <col min="15" max="16" width="6.1640625" style="4" customWidth="1"/>
    <col min="17" max="17" width="22" style="27" customWidth="1"/>
    <col min="18" max="18" width="11.33203125" style="27" customWidth="1"/>
    <col min="19" max="34" width="6.1640625" style="27" customWidth="1"/>
    <col min="35" max="35" width="22" style="27" customWidth="1"/>
    <col min="36" max="36" width="11.33203125" style="27" bestFit="1" customWidth="1"/>
    <col min="37" max="51" width="6.33203125" style="27" customWidth="1"/>
    <col min="52" max="16384" width="7.83203125" style="27"/>
  </cols>
  <sheetData>
    <row r="1" spans="1:51" s="4" customFormat="1" ht="36" customHeight="1">
      <c r="A1" s="14" t="s">
        <v>19</v>
      </c>
      <c r="B1" s="568" t="str">
        <f>VLOOKUP('Read Me First'!I4,'Read Me First'!L5:N7,2,FALSE)</f>
        <v>Horspath, Oxford</v>
      </c>
      <c r="C1" s="568"/>
      <c r="D1" s="568"/>
      <c r="E1" s="568"/>
      <c r="F1" s="568"/>
      <c r="G1" s="568"/>
      <c r="H1" s="568"/>
      <c r="I1" s="568"/>
      <c r="J1" s="568"/>
      <c r="K1" s="568"/>
      <c r="L1" s="568"/>
      <c r="M1" s="568"/>
      <c r="N1" s="568"/>
      <c r="O1" s="568"/>
      <c r="P1" s="568"/>
      <c r="Q1" s="522" t="str">
        <f>"OXFORDSHIRE TRACK &amp; FIELD LEAGUE "&amp;YEAR($B$2)</f>
        <v>OXFORDSHIRE TRACK &amp; FIELD LEAGUE 2025</v>
      </c>
      <c r="R1" s="523"/>
      <c r="S1" s="523"/>
      <c r="T1" s="523"/>
      <c r="U1" s="523"/>
      <c r="V1" s="523"/>
      <c r="W1" s="523"/>
      <c r="X1" s="523"/>
      <c r="Y1" s="523"/>
      <c r="Z1" s="523"/>
      <c r="AA1" s="523"/>
      <c r="AB1" s="523"/>
      <c r="AC1" s="523"/>
      <c r="AD1" s="523"/>
      <c r="AE1" s="523"/>
      <c r="AF1" s="523"/>
      <c r="AG1" s="523"/>
      <c r="AH1" s="524"/>
      <c r="AI1" s="569" t="s">
        <v>41</v>
      </c>
      <c r="AJ1" s="569"/>
      <c r="AK1" s="569"/>
      <c r="AL1" s="569"/>
      <c r="AM1" s="569"/>
      <c r="AN1" s="569"/>
      <c r="AO1" s="569"/>
      <c r="AP1" s="569"/>
      <c r="AQ1" s="569"/>
      <c r="AR1" s="569"/>
      <c r="AS1" s="569"/>
      <c r="AT1" s="569"/>
      <c r="AU1" s="570" t="s">
        <v>45</v>
      </c>
      <c r="AV1" s="570"/>
      <c r="AW1" s="570"/>
      <c r="AX1" s="570"/>
      <c r="AY1" s="570"/>
    </row>
    <row r="2" spans="1:51" s="7" customFormat="1" ht="36" customHeight="1">
      <c r="A2" s="38" t="s">
        <v>20</v>
      </c>
      <c r="B2" s="571">
        <f>VLOOKUP('Read Me First'!I4,'Read Me First'!L5:N7,3,FALSE)</f>
        <v>45774</v>
      </c>
      <c r="C2" s="572"/>
      <c r="D2" s="572"/>
      <c r="E2" s="572"/>
      <c r="F2" s="572"/>
      <c r="G2" s="572"/>
      <c r="H2" s="572"/>
      <c r="I2" s="572"/>
      <c r="J2" s="572"/>
      <c r="K2" s="572"/>
      <c r="L2" s="572"/>
      <c r="M2" s="572"/>
      <c r="N2" s="572"/>
      <c r="O2" s="572"/>
      <c r="P2" s="573"/>
      <c r="Q2" s="525"/>
      <c r="R2" s="526"/>
      <c r="S2" s="526"/>
      <c r="T2" s="526"/>
      <c r="U2" s="526"/>
      <c r="V2" s="526"/>
      <c r="W2" s="526"/>
      <c r="X2" s="526"/>
      <c r="Y2" s="526"/>
      <c r="Z2" s="526"/>
      <c r="AA2" s="526"/>
      <c r="AB2" s="526"/>
      <c r="AC2" s="526"/>
      <c r="AD2" s="526"/>
      <c r="AE2" s="526"/>
      <c r="AF2" s="526"/>
      <c r="AG2" s="526"/>
      <c r="AH2" s="527"/>
      <c r="AI2" s="568" t="s">
        <v>123</v>
      </c>
      <c r="AJ2" s="568"/>
      <c r="AK2" s="568"/>
      <c r="AL2" s="568"/>
      <c r="AM2" s="568"/>
      <c r="AN2" s="568"/>
      <c r="AO2" s="568"/>
      <c r="AP2" s="568"/>
      <c r="AQ2" s="568"/>
      <c r="AR2" s="568"/>
      <c r="AS2" s="568"/>
      <c r="AT2" s="568"/>
      <c r="AU2" s="570" t="s">
        <v>49</v>
      </c>
      <c r="AV2" s="570"/>
      <c r="AW2" s="570"/>
      <c r="AX2" s="570"/>
      <c r="AY2" s="570"/>
    </row>
    <row r="3" spans="1:51" s="18" customFormat="1" ht="125" customHeight="1">
      <c r="A3" s="558" t="s">
        <v>74</v>
      </c>
      <c r="B3" s="556" t="s">
        <v>94</v>
      </c>
      <c r="C3" s="39" t="s">
        <v>6</v>
      </c>
      <c r="D3" s="39" t="s">
        <v>8</v>
      </c>
      <c r="E3" s="39" t="s">
        <v>37</v>
      </c>
      <c r="F3" s="40" t="s">
        <v>38</v>
      </c>
      <c r="G3" s="40" t="s">
        <v>36</v>
      </c>
      <c r="H3" s="40" t="s">
        <v>2</v>
      </c>
      <c r="I3" s="39" t="s">
        <v>39</v>
      </c>
      <c r="J3" s="40" t="s">
        <v>40</v>
      </c>
      <c r="K3" s="40" t="s">
        <v>4</v>
      </c>
      <c r="L3" s="40" t="s">
        <v>3</v>
      </c>
      <c r="M3" s="39" t="s">
        <v>7</v>
      </c>
      <c r="N3" s="565" t="s">
        <v>95</v>
      </c>
      <c r="O3" s="566" t="s">
        <v>96</v>
      </c>
      <c r="P3" s="566" t="s">
        <v>97</v>
      </c>
      <c r="Q3" s="558" t="s">
        <v>75</v>
      </c>
      <c r="R3" s="556" t="s">
        <v>94</v>
      </c>
      <c r="S3" s="39" t="s">
        <v>98</v>
      </c>
      <c r="T3" s="39" t="s">
        <v>38</v>
      </c>
      <c r="U3" s="39" t="s">
        <v>13</v>
      </c>
      <c r="V3" s="39" t="s">
        <v>39</v>
      </c>
      <c r="W3" s="39" t="s">
        <v>6</v>
      </c>
      <c r="X3" s="39" t="s">
        <v>2</v>
      </c>
      <c r="Y3" s="39" t="s">
        <v>40</v>
      </c>
      <c r="Z3" s="39" t="s">
        <v>36</v>
      </c>
      <c r="AA3" s="39" t="s">
        <v>12</v>
      </c>
      <c r="AB3" s="39" t="s">
        <v>37</v>
      </c>
      <c r="AC3" s="39" t="s">
        <v>4</v>
      </c>
      <c r="AD3" s="39" t="s">
        <v>3</v>
      </c>
      <c r="AE3" s="39" t="s">
        <v>7</v>
      </c>
      <c r="AF3" s="565" t="s">
        <v>95</v>
      </c>
      <c r="AG3" s="566" t="s">
        <v>96</v>
      </c>
      <c r="AH3" s="566" t="s">
        <v>97</v>
      </c>
      <c r="AI3" s="558" t="s">
        <v>99</v>
      </c>
      <c r="AJ3" s="556" t="s">
        <v>94</v>
      </c>
      <c r="AK3" s="39" t="s">
        <v>98</v>
      </c>
      <c r="AL3" s="39" t="s">
        <v>38</v>
      </c>
      <c r="AM3" s="39" t="s">
        <v>39</v>
      </c>
      <c r="AN3" s="39" t="s">
        <v>22</v>
      </c>
      <c r="AO3" s="39" t="s">
        <v>6</v>
      </c>
      <c r="AP3" s="39" t="s">
        <v>40</v>
      </c>
      <c r="AQ3" s="39" t="s">
        <v>2</v>
      </c>
      <c r="AR3" s="39" t="s">
        <v>5</v>
      </c>
      <c r="AS3" s="39" t="s">
        <v>36</v>
      </c>
      <c r="AT3" s="39" t="s">
        <v>37</v>
      </c>
      <c r="AU3" s="39" t="s">
        <v>4</v>
      </c>
      <c r="AV3" s="39" t="s">
        <v>3</v>
      </c>
      <c r="AW3" s="39" t="s">
        <v>7</v>
      </c>
      <c r="AX3" s="565" t="s">
        <v>95</v>
      </c>
      <c r="AY3" s="566" t="s">
        <v>96</v>
      </c>
    </row>
    <row r="4" spans="1:51" s="19" customFormat="1" ht="56" customHeight="1">
      <c r="A4" s="559"/>
      <c r="B4" s="557"/>
      <c r="C4" s="41">
        <v>0.44444444444444442</v>
      </c>
      <c r="D4" s="41">
        <v>0.4513888888888889</v>
      </c>
      <c r="E4" s="41">
        <v>0.45833333333333331</v>
      </c>
      <c r="F4" s="41">
        <v>0.48958333333333331</v>
      </c>
      <c r="G4" s="42" t="s">
        <v>100</v>
      </c>
      <c r="H4" s="41">
        <v>0.55902777777777779</v>
      </c>
      <c r="I4" s="41">
        <v>0.60416666666666663</v>
      </c>
      <c r="J4" s="41">
        <v>0.625</v>
      </c>
      <c r="K4" s="41">
        <v>0.64236111111111116</v>
      </c>
      <c r="L4" s="41">
        <v>0.67013888888888884</v>
      </c>
      <c r="M4" s="41">
        <v>0.70138888888888884</v>
      </c>
      <c r="N4" s="565"/>
      <c r="O4" s="567"/>
      <c r="P4" s="567"/>
      <c r="Q4" s="559"/>
      <c r="R4" s="557"/>
      <c r="S4" s="41">
        <v>0.41666666666666669</v>
      </c>
      <c r="T4" s="41">
        <v>0.41666666666666669</v>
      </c>
      <c r="U4" s="41">
        <v>0.46527777777777779</v>
      </c>
      <c r="V4" s="41">
        <v>0.47916666666666669</v>
      </c>
      <c r="W4" s="41">
        <v>0.4861111111111111</v>
      </c>
      <c r="X4" s="41">
        <v>0.54166666666666663</v>
      </c>
      <c r="Y4" s="41">
        <v>0.54166666666666663</v>
      </c>
      <c r="Z4" s="41">
        <v>0.58333333333333337</v>
      </c>
      <c r="AA4" s="41">
        <v>0.58680555555555558</v>
      </c>
      <c r="AB4" s="41">
        <v>0.625</v>
      </c>
      <c r="AC4" s="41">
        <v>0.64930555555555558</v>
      </c>
      <c r="AD4" s="41">
        <v>0.68402777777777779</v>
      </c>
      <c r="AE4" s="41">
        <v>0.70833333333333337</v>
      </c>
      <c r="AF4" s="565"/>
      <c r="AG4" s="567"/>
      <c r="AH4" s="567"/>
      <c r="AI4" s="559"/>
      <c r="AJ4" s="557"/>
      <c r="AK4" s="41">
        <v>0.41666666666666669</v>
      </c>
      <c r="AL4" s="41">
        <v>0.41666666666666669</v>
      </c>
      <c r="AM4" s="41">
        <v>0.47916666666666669</v>
      </c>
      <c r="AN4" s="41">
        <v>0.4826388888888889</v>
      </c>
      <c r="AO4" s="41">
        <v>0.4861111111111111</v>
      </c>
      <c r="AP4" s="41">
        <v>0.54166666666666663</v>
      </c>
      <c r="AQ4" s="41">
        <v>0.54513888888888884</v>
      </c>
      <c r="AR4" s="41">
        <v>0.58333333333333337</v>
      </c>
      <c r="AS4" s="41">
        <v>0.58333333333333337</v>
      </c>
      <c r="AT4" s="41">
        <v>0.625</v>
      </c>
      <c r="AU4" s="41">
        <v>0.65625</v>
      </c>
      <c r="AV4" s="41">
        <v>0.68402777777777779</v>
      </c>
      <c r="AW4" s="41">
        <v>0.71527777777777779</v>
      </c>
      <c r="AX4" s="565"/>
      <c r="AY4" s="567"/>
    </row>
    <row r="5" spans="1:51" ht="33" customHeight="1">
      <c r="A5" s="28"/>
      <c r="B5" s="29"/>
      <c r="C5" s="30"/>
      <c r="D5" s="30"/>
      <c r="E5" s="30"/>
      <c r="F5" s="30"/>
      <c r="G5" s="30"/>
      <c r="H5" s="30"/>
      <c r="I5" s="30"/>
      <c r="J5" s="30"/>
      <c r="K5" s="30"/>
      <c r="L5" s="30"/>
      <c r="M5" s="30"/>
      <c r="N5" s="25" t="str">
        <f>IF(COUNTIF(C5:L5,"*s")&gt;0,"X"," ")</f>
        <v xml:space="preserve"> </v>
      </c>
      <c r="O5" s="32">
        <f>COUNTIF(C5:L5,"*")</f>
        <v>0</v>
      </c>
      <c r="P5" s="32">
        <f>COUNTIF(C5,"*")+COUNTIF(L5,"*")</f>
        <v>0</v>
      </c>
      <c r="Q5" s="31"/>
      <c r="R5" s="30"/>
      <c r="S5" s="30"/>
      <c r="T5" s="30"/>
      <c r="U5" s="30"/>
      <c r="V5" s="30"/>
      <c r="W5" s="30"/>
      <c r="X5" s="30"/>
      <c r="Y5" s="30"/>
      <c r="Z5" s="30"/>
      <c r="AA5" s="30"/>
      <c r="AB5" s="30"/>
      <c r="AC5" s="30"/>
      <c r="AD5" s="30"/>
      <c r="AE5" s="30"/>
      <c r="AF5" s="25" t="str">
        <f>IF(COUNTIF(S5:AD5,"*s")&gt;0,"X"," ")</f>
        <v xml:space="preserve"> </v>
      </c>
      <c r="AG5" s="32">
        <f>COUNTIF(S5:AD5,"*")</f>
        <v>0</v>
      </c>
      <c r="AH5" s="32">
        <f>COUNTIF(W5,"*")+COUNTIF(AD5,"*")</f>
        <v>0</v>
      </c>
      <c r="AI5" s="31"/>
      <c r="AJ5" s="30"/>
      <c r="AK5" s="30"/>
      <c r="AL5" s="30"/>
      <c r="AM5" s="30"/>
      <c r="AN5" s="30"/>
      <c r="AO5" s="30"/>
      <c r="AP5" s="30"/>
      <c r="AQ5" s="30"/>
      <c r="AR5" s="30"/>
      <c r="AS5" s="30"/>
      <c r="AT5" s="30"/>
      <c r="AU5" s="30"/>
      <c r="AV5" s="30"/>
      <c r="AW5" s="30"/>
      <c r="AX5" s="25" t="str">
        <f>IF(COUNTIF(AK5:AV5,"*s")&gt;0,"X"," ")</f>
        <v xml:space="preserve"> </v>
      </c>
      <c r="AY5" s="32">
        <f>COUNTIF(AK5:AU5,"*")</f>
        <v>0</v>
      </c>
    </row>
    <row r="6" spans="1:51" ht="33" customHeight="1">
      <c r="A6" s="28"/>
      <c r="B6" s="29"/>
      <c r="C6" s="30"/>
      <c r="D6" s="30"/>
      <c r="E6" s="30"/>
      <c r="F6" s="30"/>
      <c r="G6" s="30"/>
      <c r="H6" s="30"/>
      <c r="I6" s="30"/>
      <c r="J6" s="30"/>
      <c r="K6" s="30"/>
      <c r="L6" s="30"/>
      <c r="M6" s="30"/>
      <c r="N6" s="25" t="str">
        <f>IF(COUNTIF(C6:L6,"*s")&gt;0,"X"," ")</f>
        <v xml:space="preserve"> </v>
      </c>
      <c r="O6" s="32">
        <f t="shared" ref="O6:O30" si="0">COUNTIF(C6:L6,"*")</f>
        <v>0</v>
      </c>
      <c r="P6" s="32">
        <f t="shared" ref="P6:P30" si="1">COUNTIF(C6,"*")+COUNTIF(L6,"*")</f>
        <v>0</v>
      </c>
      <c r="Q6" s="31"/>
      <c r="R6" s="30"/>
      <c r="S6" s="30"/>
      <c r="T6" s="30"/>
      <c r="U6" s="30"/>
      <c r="V6" s="30"/>
      <c r="W6" s="30"/>
      <c r="X6" s="30"/>
      <c r="Y6" s="30"/>
      <c r="Z6" s="30"/>
      <c r="AA6" s="30"/>
      <c r="AB6" s="30"/>
      <c r="AC6" s="30"/>
      <c r="AD6" s="30"/>
      <c r="AE6" s="30"/>
      <c r="AF6" s="25" t="str">
        <f t="shared" ref="AF6:AF22" si="2">IF(COUNTIF(S6:AD6,"*s")&gt;0,"X"," ")</f>
        <v xml:space="preserve"> </v>
      </c>
      <c r="AG6" s="32">
        <f t="shared" ref="AG6:AG30" si="3">COUNTIF(S6:AD6,"*")</f>
        <v>0</v>
      </c>
      <c r="AH6" s="32">
        <f t="shared" ref="AH6:AH30" si="4">COUNTIF(W6,"*")+COUNTIF(AD6,"*")</f>
        <v>0</v>
      </c>
      <c r="AI6" s="31"/>
      <c r="AJ6" s="30"/>
      <c r="AK6" s="30"/>
      <c r="AL6" s="30"/>
      <c r="AM6" s="30"/>
      <c r="AN6" s="30"/>
      <c r="AO6" s="30"/>
      <c r="AP6" s="30"/>
      <c r="AQ6" s="30"/>
      <c r="AR6" s="30"/>
      <c r="AS6" s="30"/>
      <c r="AT6" s="30"/>
      <c r="AU6" s="30"/>
      <c r="AV6" s="30"/>
      <c r="AW6" s="30"/>
      <c r="AX6" s="25" t="str">
        <f t="shared" ref="AX6:AX20" si="5">IF(COUNTIF(AK6:AV6,"*s")&gt;0,"X"," ")</f>
        <v xml:space="preserve"> </v>
      </c>
      <c r="AY6" s="32">
        <f t="shared" ref="AY6:AY20" si="6">COUNTIF(AK6:AU6,"*")</f>
        <v>0</v>
      </c>
    </row>
    <row r="7" spans="1:51" ht="33" customHeight="1">
      <c r="A7" s="28"/>
      <c r="B7" s="29"/>
      <c r="C7" s="30"/>
      <c r="D7" s="30"/>
      <c r="E7" s="30"/>
      <c r="F7" s="30"/>
      <c r="G7" s="30"/>
      <c r="H7" s="30"/>
      <c r="I7" s="30"/>
      <c r="J7" s="30"/>
      <c r="K7" s="30"/>
      <c r="L7" s="30"/>
      <c r="M7" s="30"/>
      <c r="N7" s="25" t="str">
        <f t="shared" ref="N7:N30" si="7">IF(COUNTIF(C7:L7,"*s")&gt;0,"X"," ")</f>
        <v xml:space="preserve"> </v>
      </c>
      <c r="O7" s="32">
        <f t="shared" si="0"/>
        <v>0</v>
      </c>
      <c r="P7" s="32">
        <f t="shared" si="1"/>
        <v>0</v>
      </c>
      <c r="Q7" s="31"/>
      <c r="R7" s="30"/>
      <c r="S7" s="30"/>
      <c r="T7" s="30"/>
      <c r="U7" s="30"/>
      <c r="V7" s="30"/>
      <c r="W7" s="30"/>
      <c r="X7" s="30"/>
      <c r="Y7" s="30"/>
      <c r="Z7" s="30"/>
      <c r="AA7" s="30"/>
      <c r="AB7" s="30"/>
      <c r="AC7" s="30"/>
      <c r="AD7" s="30"/>
      <c r="AE7" s="30"/>
      <c r="AF7" s="25" t="str">
        <f t="shared" si="2"/>
        <v xml:space="preserve"> </v>
      </c>
      <c r="AG7" s="32">
        <f t="shared" si="3"/>
        <v>0</v>
      </c>
      <c r="AH7" s="32">
        <f t="shared" si="4"/>
        <v>0</v>
      </c>
      <c r="AI7" s="31"/>
      <c r="AJ7" s="30"/>
      <c r="AK7" s="30"/>
      <c r="AL7" s="30"/>
      <c r="AM7" s="30"/>
      <c r="AN7" s="30"/>
      <c r="AO7" s="30"/>
      <c r="AP7" s="30"/>
      <c r="AQ7" s="30"/>
      <c r="AR7" s="30"/>
      <c r="AS7" s="30"/>
      <c r="AT7" s="30"/>
      <c r="AU7" s="30"/>
      <c r="AV7" s="30"/>
      <c r="AW7" s="30"/>
      <c r="AX7" s="25" t="str">
        <f t="shared" si="5"/>
        <v xml:space="preserve"> </v>
      </c>
      <c r="AY7" s="32">
        <f t="shared" si="6"/>
        <v>0</v>
      </c>
    </row>
    <row r="8" spans="1:51" ht="33" customHeight="1">
      <c r="A8" s="28"/>
      <c r="B8" s="29"/>
      <c r="C8" s="30"/>
      <c r="D8" s="30"/>
      <c r="E8" s="30"/>
      <c r="F8" s="30"/>
      <c r="G8" s="30"/>
      <c r="H8" s="30"/>
      <c r="I8" s="30"/>
      <c r="J8" s="30"/>
      <c r="K8" s="30"/>
      <c r="L8" s="30"/>
      <c r="M8" s="30"/>
      <c r="N8" s="25" t="str">
        <f t="shared" si="7"/>
        <v xml:space="preserve"> </v>
      </c>
      <c r="O8" s="32">
        <f t="shared" si="0"/>
        <v>0</v>
      </c>
      <c r="P8" s="32">
        <f t="shared" si="1"/>
        <v>0</v>
      </c>
      <c r="Q8" s="31"/>
      <c r="R8" s="30"/>
      <c r="S8" s="30"/>
      <c r="T8" s="30"/>
      <c r="U8" s="30"/>
      <c r="V8" s="30"/>
      <c r="W8" s="30"/>
      <c r="X8" s="30"/>
      <c r="Y8" s="30"/>
      <c r="Z8" s="30"/>
      <c r="AA8" s="30"/>
      <c r="AB8" s="30"/>
      <c r="AC8" s="30"/>
      <c r="AD8" s="30"/>
      <c r="AE8" s="30"/>
      <c r="AF8" s="25" t="str">
        <f t="shared" si="2"/>
        <v xml:space="preserve"> </v>
      </c>
      <c r="AG8" s="32">
        <f t="shared" si="3"/>
        <v>0</v>
      </c>
      <c r="AH8" s="32">
        <f t="shared" si="4"/>
        <v>0</v>
      </c>
      <c r="AI8" s="31"/>
      <c r="AJ8" s="30"/>
      <c r="AK8" s="30"/>
      <c r="AL8" s="30"/>
      <c r="AM8" s="30"/>
      <c r="AN8" s="30"/>
      <c r="AO8" s="30"/>
      <c r="AP8" s="30"/>
      <c r="AQ8" s="30"/>
      <c r="AR8" s="30"/>
      <c r="AS8" s="30"/>
      <c r="AT8" s="30"/>
      <c r="AU8" s="30"/>
      <c r="AV8" s="30"/>
      <c r="AW8" s="30"/>
      <c r="AX8" s="25" t="str">
        <f t="shared" si="5"/>
        <v xml:space="preserve"> </v>
      </c>
      <c r="AY8" s="32">
        <f t="shared" si="6"/>
        <v>0</v>
      </c>
    </row>
    <row r="9" spans="1:51" ht="33" customHeight="1">
      <c r="A9" s="28"/>
      <c r="B9" s="29"/>
      <c r="C9" s="30"/>
      <c r="D9" s="30"/>
      <c r="E9" s="30"/>
      <c r="F9" s="30"/>
      <c r="G9" s="30"/>
      <c r="H9" s="30"/>
      <c r="I9" s="30"/>
      <c r="J9" s="30"/>
      <c r="K9" s="30"/>
      <c r="L9" s="30"/>
      <c r="M9" s="30"/>
      <c r="N9" s="25" t="str">
        <f t="shared" si="7"/>
        <v xml:space="preserve"> </v>
      </c>
      <c r="O9" s="32">
        <f t="shared" si="0"/>
        <v>0</v>
      </c>
      <c r="P9" s="32">
        <f t="shared" si="1"/>
        <v>0</v>
      </c>
      <c r="Q9" s="31"/>
      <c r="R9" s="30"/>
      <c r="S9" s="30"/>
      <c r="T9" s="30"/>
      <c r="U9" s="30"/>
      <c r="V9" s="30"/>
      <c r="W9" s="30"/>
      <c r="X9" s="30"/>
      <c r="Y9" s="30"/>
      <c r="Z9" s="30"/>
      <c r="AA9" s="30"/>
      <c r="AB9" s="30"/>
      <c r="AC9" s="30"/>
      <c r="AD9" s="30"/>
      <c r="AE9" s="30"/>
      <c r="AF9" s="25" t="str">
        <f t="shared" si="2"/>
        <v xml:space="preserve"> </v>
      </c>
      <c r="AG9" s="32">
        <f t="shared" si="3"/>
        <v>0</v>
      </c>
      <c r="AH9" s="32">
        <f t="shared" si="4"/>
        <v>0</v>
      </c>
      <c r="AI9" s="31"/>
      <c r="AJ9" s="30"/>
      <c r="AK9" s="30"/>
      <c r="AL9" s="30"/>
      <c r="AM9" s="30"/>
      <c r="AN9" s="30"/>
      <c r="AO9" s="30"/>
      <c r="AP9" s="30"/>
      <c r="AQ9" s="30"/>
      <c r="AR9" s="30"/>
      <c r="AS9" s="30"/>
      <c r="AT9" s="30"/>
      <c r="AU9" s="30"/>
      <c r="AV9" s="30"/>
      <c r="AW9" s="30"/>
      <c r="AX9" s="25" t="str">
        <f t="shared" si="5"/>
        <v xml:space="preserve"> </v>
      </c>
      <c r="AY9" s="32">
        <f t="shared" si="6"/>
        <v>0</v>
      </c>
    </row>
    <row r="10" spans="1:51" ht="33" customHeight="1">
      <c r="A10" s="28"/>
      <c r="B10" s="29"/>
      <c r="C10" s="30"/>
      <c r="D10" s="30"/>
      <c r="E10" s="30"/>
      <c r="F10" s="30"/>
      <c r="G10" s="30"/>
      <c r="H10" s="30"/>
      <c r="I10" s="30"/>
      <c r="J10" s="30"/>
      <c r="K10" s="30"/>
      <c r="L10" s="30"/>
      <c r="M10" s="30"/>
      <c r="N10" s="25" t="str">
        <f t="shared" si="7"/>
        <v xml:space="preserve"> </v>
      </c>
      <c r="O10" s="32">
        <f t="shared" si="0"/>
        <v>0</v>
      </c>
      <c r="P10" s="32">
        <f t="shared" si="1"/>
        <v>0</v>
      </c>
      <c r="Q10" s="31"/>
      <c r="R10" s="30"/>
      <c r="S10" s="30"/>
      <c r="T10" s="30"/>
      <c r="U10" s="30"/>
      <c r="V10" s="30"/>
      <c r="W10" s="30"/>
      <c r="X10" s="30"/>
      <c r="Y10" s="30"/>
      <c r="Z10" s="30"/>
      <c r="AA10" s="30"/>
      <c r="AB10" s="30"/>
      <c r="AC10" s="30"/>
      <c r="AD10" s="30"/>
      <c r="AE10" s="30"/>
      <c r="AF10" s="25" t="str">
        <f t="shared" si="2"/>
        <v xml:space="preserve"> </v>
      </c>
      <c r="AG10" s="32">
        <f t="shared" si="3"/>
        <v>0</v>
      </c>
      <c r="AH10" s="32">
        <f t="shared" si="4"/>
        <v>0</v>
      </c>
      <c r="AI10" s="31"/>
      <c r="AJ10" s="30"/>
      <c r="AK10" s="30"/>
      <c r="AL10" s="30"/>
      <c r="AM10" s="30"/>
      <c r="AN10" s="30"/>
      <c r="AO10" s="30"/>
      <c r="AP10" s="30"/>
      <c r="AQ10" s="30"/>
      <c r="AR10" s="30"/>
      <c r="AS10" s="30"/>
      <c r="AT10" s="30"/>
      <c r="AU10" s="30"/>
      <c r="AV10" s="30"/>
      <c r="AW10" s="30"/>
      <c r="AX10" s="25" t="str">
        <f t="shared" si="5"/>
        <v xml:space="preserve"> </v>
      </c>
      <c r="AY10" s="32">
        <f t="shared" si="6"/>
        <v>0</v>
      </c>
    </row>
    <row r="11" spans="1:51" ht="33" customHeight="1">
      <c r="A11" s="28"/>
      <c r="B11" s="29"/>
      <c r="C11" s="30"/>
      <c r="D11" s="30"/>
      <c r="E11" s="30"/>
      <c r="F11" s="30"/>
      <c r="G11" s="30"/>
      <c r="H11" s="30"/>
      <c r="I11" s="30"/>
      <c r="J11" s="30"/>
      <c r="K11" s="30"/>
      <c r="L11" s="30"/>
      <c r="M11" s="30"/>
      <c r="N11" s="25" t="str">
        <f t="shared" si="7"/>
        <v xml:space="preserve"> </v>
      </c>
      <c r="O11" s="32">
        <f t="shared" si="0"/>
        <v>0</v>
      </c>
      <c r="P11" s="32">
        <f t="shared" si="1"/>
        <v>0</v>
      </c>
      <c r="Q11" s="31"/>
      <c r="R11" s="30"/>
      <c r="S11" s="30"/>
      <c r="T11" s="30"/>
      <c r="U11" s="30"/>
      <c r="V11" s="30"/>
      <c r="W11" s="30"/>
      <c r="X11" s="30"/>
      <c r="Y11" s="30"/>
      <c r="Z11" s="30"/>
      <c r="AA11" s="30"/>
      <c r="AB11" s="30"/>
      <c r="AC11" s="30"/>
      <c r="AD11" s="30"/>
      <c r="AE11" s="30"/>
      <c r="AF11" s="25" t="str">
        <f t="shared" si="2"/>
        <v xml:space="preserve"> </v>
      </c>
      <c r="AG11" s="32">
        <f t="shared" si="3"/>
        <v>0</v>
      </c>
      <c r="AH11" s="32">
        <f t="shared" si="4"/>
        <v>0</v>
      </c>
      <c r="AI11" s="31"/>
      <c r="AJ11" s="30"/>
      <c r="AK11" s="30"/>
      <c r="AL11" s="30"/>
      <c r="AM11" s="30"/>
      <c r="AN11" s="30"/>
      <c r="AO11" s="30"/>
      <c r="AP11" s="30"/>
      <c r="AQ11" s="30"/>
      <c r="AR11" s="30"/>
      <c r="AS11" s="30"/>
      <c r="AT11" s="30"/>
      <c r="AU11" s="30"/>
      <c r="AV11" s="30"/>
      <c r="AW11" s="30"/>
      <c r="AX11" s="25" t="str">
        <f t="shared" si="5"/>
        <v xml:space="preserve"> </v>
      </c>
      <c r="AY11" s="32">
        <f t="shared" si="6"/>
        <v>0</v>
      </c>
    </row>
    <row r="12" spans="1:51" ht="33" customHeight="1">
      <c r="A12" s="28"/>
      <c r="B12" s="29"/>
      <c r="C12" s="30"/>
      <c r="D12" s="30"/>
      <c r="E12" s="30"/>
      <c r="F12" s="30"/>
      <c r="G12" s="30"/>
      <c r="H12" s="30"/>
      <c r="I12" s="30"/>
      <c r="J12" s="30"/>
      <c r="K12" s="30"/>
      <c r="L12" s="30"/>
      <c r="M12" s="30"/>
      <c r="N12" s="25" t="str">
        <f t="shared" si="7"/>
        <v xml:space="preserve"> </v>
      </c>
      <c r="O12" s="32">
        <f t="shared" si="0"/>
        <v>0</v>
      </c>
      <c r="P12" s="32">
        <f t="shared" si="1"/>
        <v>0</v>
      </c>
      <c r="Q12" s="31"/>
      <c r="R12" s="30"/>
      <c r="S12" s="30"/>
      <c r="T12" s="30"/>
      <c r="U12" s="30"/>
      <c r="V12" s="30"/>
      <c r="W12" s="30"/>
      <c r="X12" s="30"/>
      <c r="Y12" s="30"/>
      <c r="Z12" s="30"/>
      <c r="AA12" s="30"/>
      <c r="AB12" s="30"/>
      <c r="AC12" s="30"/>
      <c r="AD12" s="30"/>
      <c r="AE12" s="30"/>
      <c r="AF12" s="25" t="str">
        <f t="shared" si="2"/>
        <v xml:space="preserve"> </v>
      </c>
      <c r="AG12" s="32">
        <f t="shared" si="3"/>
        <v>0</v>
      </c>
      <c r="AH12" s="32">
        <f t="shared" si="4"/>
        <v>0</v>
      </c>
      <c r="AI12" s="31"/>
      <c r="AJ12" s="30"/>
      <c r="AK12" s="30"/>
      <c r="AL12" s="30"/>
      <c r="AM12" s="30"/>
      <c r="AN12" s="30"/>
      <c r="AO12" s="30"/>
      <c r="AP12" s="30"/>
      <c r="AQ12" s="30"/>
      <c r="AR12" s="30"/>
      <c r="AS12" s="30"/>
      <c r="AT12" s="30"/>
      <c r="AU12" s="30"/>
      <c r="AV12" s="30"/>
      <c r="AW12" s="30"/>
      <c r="AX12" s="25" t="str">
        <f t="shared" si="5"/>
        <v xml:space="preserve"> </v>
      </c>
      <c r="AY12" s="32">
        <f t="shared" si="6"/>
        <v>0</v>
      </c>
    </row>
    <row r="13" spans="1:51" ht="33" customHeight="1">
      <c r="A13" s="251"/>
      <c r="B13" s="252"/>
      <c r="C13" s="250"/>
      <c r="D13" s="250"/>
      <c r="E13" s="250"/>
      <c r="F13" s="250"/>
      <c r="G13" s="250"/>
      <c r="H13" s="250"/>
      <c r="I13" s="250"/>
      <c r="J13" s="250"/>
      <c r="K13" s="250"/>
      <c r="L13" s="250"/>
      <c r="M13" s="250"/>
      <c r="N13" s="321" t="str">
        <f t="shared" si="7"/>
        <v xml:space="preserve"> </v>
      </c>
      <c r="O13" s="32">
        <f t="shared" si="0"/>
        <v>0</v>
      </c>
      <c r="P13" s="32">
        <f t="shared" si="1"/>
        <v>0</v>
      </c>
      <c r="Q13" s="31"/>
      <c r="R13" s="30"/>
      <c r="S13" s="30"/>
      <c r="T13" s="30"/>
      <c r="U13" s="30"/>
      <c r="V13" s="30"/>
      <c r="W13" s="30"/>
      <c r="X13" s="30"/>
      <c r="Y13" s="30"/>
      <c r="Z13" s="30"/>
      <c r="AA13" s="30"/>
      <c r="AB13" s="30"/>
      <c r="AC13" s="30"/>
      <c r="AD13" s="30"/>
      <c r="AE13" s="30"/>
      <c r="AF13" s="25" t="str">
        <f t="shared" si="2"/>
        <v xml:space="preserve"> </v>
      </c>
      <c r="AG13" s="32">
        <f t="shared" si="3"/>
        <v>0</v>
      </c>
      <c r="AH13" s="32">
        <f t="shared" si="4"/>
        <v>0</v>
      </c>
      <c r="AI13" s="31"/>
      <c r="AJ13" s="30"/>
      <c r="AK13" s="30"/>
      <c r="AL13" s="30"/>
      <c r="AM13" s="30"/>
      <c r="AN13" s="30"/>
      <c r="AO13" s="30"/>
      <c r="AP13" s="30"/>
      <c r="AQ13" s="30"/>
      <c r="AR13" s="30"/>
      <c r="AS13" s="30"/>
      <c r="AT13" s="30"/>
      <c r="AU13" s="30"/>
      <c r="AV13" s="30"/>
      <c r="AW13" s="30"/>
      <c r="AX13" s="25" t="str">
        <f t="shared" si="5"/>
        <v xml:space="preserve"> </v>
      </c>
      <c r="AY13" s="32">
        <f t="shared" si="6"/>
        <v>0</v>
      </c>
    </row>
    <row r="14" spans="1:51" ht="33" customHeight="1">
      <c r="A14" s="28"/>
      <c r="B14" s="29"/>
      <c r="C14" s="30"/>
      <c r="D14" s="30"/>
      <c r="E14" s="30"/>
      <c r="F14" s="30"/>
      <c r="G14" s="30"/>
      <c r="H14" s="30"/>
      <c r="I14" s="30"/>
      <c r="J14" s="30"/>
      <c r="K14" s="30"/>
      <c r="L14" s="30"/>
      <c r="M14" s="30"/>
      <c r="N14" s="25" t="str">
        <f t="shared" si="7"/>
        <v xml:space="preserve"> </v>
      </c>
      <c r="O14" s="32">
        <f t="shared" si="0"/>
        <v>0</v>
      </c>
      <c r="P14" s="32">
        <f t="shared" si="1"/>
        <v>0</v>
      </c>
      <c r="Q14" s="31"/>
      <c r="R14" s="30"/>
      <c r="S14" s="30"/>
      <c r="T14" s="30"/>
      <c r="U14" s="30"/>
      <c r="V14" s="30"/>
      <c r="W14" s="30"/>
      <c r="X14" s="30"/>
      <c r="Y14" s="30"/>
      <c r="Z14" s="30"/>
      <c r="AA14" s="30"/>
      <c r="AB14" s="30"/>
      <c r="AC14" s="30"/>
      <c r="AD14" s="30"/>
      <c r="AE14" s="30"/>
      <c r="AF14" s="25" t="str">
        <f t="shared" si="2"/>
        <v xml:space="preserve"> </v>
      </c>
      <c r="AG14" s="32">
        <f t="shared" si="3"/>
        <v>0</v>
      </c>
      <c r="AH14" s="32">
        <f t="shared" si="4"/>
        <v>0</v>
      </c>
      <c r="AI14" s="31"/>
      <c r="AJ14" s="30"/>
      <c r="AK14" s="30"/>
      <c r="AL14" s="30"/>
      <c r="AM14" s="30"/>
      <c r="AN14" s="30"/>
      <c r="AO14" s="30"/>
      <c r="AP14" s="30"/>
      <c r="AQ14" s="30"/>
      <c r="AR14" s="30"/>
      <c r="AS14" s="30"/>
      <c r="AT14" s="30"/>
      <c r="AU14" s="30"/>
      <c r="AV14" s="30"/>
      <c r="AW14" s="30"/>
      <c r="AX14" s="25" t="str">
        <f t="shared" si="5"/>
        <v xml:space="preserve"> </v>
      </c>
      <c r="AY14" s="32">
        <f t="shared" si="6"/>
        <v>0</v>
      </c>
    </row>
    <row r="15" spans="1:51" ht="33" customHeight="1">
      <c r="A15" s="28"/>
      <c r="B15" s="29"/>
      <c r="C15" s="30"/>
      <c r="D15" s="30"/>
      <c r="E15" s="30"/>
      <c r="F15" s="30"/>
      <c r="G15" s="30"/>
      <c r="H15" s="30"/>
      <c r="I15" s="30"/>
      <c r="J15" s="30"/>
      <c r="K15" s="30"/>
      <c r="L15" s="30"/>
      <c r="M15" s="30"/>
      <c r="N15" s="25" t="str">
        <f t="shared" si="7"/>
        <v xml:space="preserve"> </v>
      </c>
      <c r="O15" s="32">
        <f t="shared" si="0"/>
        <v>0</v>
      </c>
      <c r="P15" s="32">
        <f t="shared" si="1"/>
        <v>0</v>
      </c>
      <c r="Q15" s="31"/>
      <c r="R15" s="30"/>
      <c r="S15" s="30"/>
      <c r="T15" s="30"/>
      <c r="U15" s="30"/>
      <c r="V15" s="30"/>
      <c r="W15" s="30"/>
      <c r="X15" s="30"/>
      <c r="Y15" s="30"/>
      <c r="Z15" s="30"/>
      <c r="AA15" s="30"/>
      <c r="AB15" s="30"/>
      <c r="AC15" s="30"/>
      <c r="AD15" s="30"/>
      <c r="AE15" s="30"/>
      <c r="AF15" s="25" t="str">
        <f t="shared" si="2"/>
        <v xml:space="preserve"> </v>
      </c>
      <c r="AG15" s="32">
        <f t="shared" si="3"/>
        <v>0</v>
      </c>
      <c r="AH15" s="32">
        <f t="shared" si="4"/>
        <v>0</v>
      </c>
      <c r="AI15" s="31"/>
      <c r="AJ15" s="30"/>
      <c r="AK15" s="30"/>
      <c r="AL15" s="30"/>
      <c r="AM15" s="30"/>
      <c r="AN15" s="30"/>
      <c r="AO15" s="30"/>
      <c r="AP15" s="30"/>
      <c r="AQ15" s="30"/>
      <c r="AR15" s="30"/>
      <c r="AS15" s="30"/>
      <c r="AT15" s="30"/>
      <c r="AU15" s="30"/>
      <c r="AV15" s="30"/>
      <c r="AW15" s="30"/>
      <c r="AX15" s="25" t="str">
        <f t="shared" si="5"/>
        <v xml:space="preserve"> </v>
      </c>
      <c r="AY15" s="32">
        <f t="shared" si="6"/>
        <v>0</v>
      </c>
    </row>
    <row r="16" spans="1:51" ht="33" customHeight="1">
      <c r="A16" s="28"/>
      <c r="B16" s="29"/>
      <c r="C16" s="30"/>
      <c r="D16" s="30"/>
      <c r="E16" s="30"/>
      <c r="F16" s="30"/>
      <c r="G16" s="30"/>
      <c r="H16" s="30"/>
      <c r="I16" s="30"/>
      <c r="J16" s="30"/>
      <c r="K16" s="30"/>
      <c r="L16" s="30"/>
      <c r="M16" s="30"/>
      <c r="N16" s="25" t="str">
        <f t="shared" si="7"/>
        <v xml:space="preserve"> </v>
      </c>
      <c r="O16" s="32">
        <f t="shared" si="0"/>
        <v>0</v>
      </c>
      <c r="P16" s="32">
        <f t="shared" si="1"/>
        <v>0</v>
      </c>
      <c r="Q16" s="31"/>
      <c r="R16" s="30"/>
      <c r="S16" s="30"/>
      <c r="T16" s="30"/>
      <c r="U16" s="30"/>
      <c r="V16" s="30"/>
      <c r="W16" s="30"/>
      <c r="X16" s="30"/>
      <c r="Y16" s="30"/>
      <c r="Z16" s="30"/>
      <c r="AA16" s="30"/>
      <c r="AB16" s="30"/>
      <c r="AC16" s="30"/>
      <c r="AD16" s="30"/>
      <c r="AE16" s="30"/>
      <c r="AF16" s="25" t="str">
        <f t="shared" si="2"/>
        <v xml:space="preserve"> </v>
      </c>
      <c r="AG16" s="32">
        <f t="shared" si="3"/>
        <v>0</v>
      </c>
      <c r="AH16" s="32">
        <f t="shared" si="4"/>
        <v>0</v>
      </c>
      <c r="AI16" s="31"/>
      <c r="AJ16" s="30"/>
      <c r="AK16" s="30"/>
      <c r="AL16" s="30"/>
      <c r="AM16" s="30"/>
      <c r="AN16" s="30"/>
      <c r="AO16" s="30"/>
      <c r="AP16" s="30"/>
      <c r="AQ16" s="30"/>
      <c r="AR16" s="30"/>
      <c r="AS16" s="30"/>
      <c r="AT16" s="30"/>
      <c r="AU16" s="30"/>
      <c r="AV16" s="30"/>
      <c r="AW16" s="30"/>
      <c r="AX16" s="25" t="str">
        <f t="shared" si="5"/>
        <v xml:space="preserve"> </v>
      </c>
      <c r="AY16" s="32">
        <f t="shared" si="6"/>
        <v>0</v>
      </c>
    </row>
    <row r="17" spans="1:51" ht="33" customHeight="1">
      <c r="A17" s="28"/>
      <c r="B17" s="29"/>
      <c r="C17" s="30"/>
      <c r="D17" s="30"/>
      <c r="E17" s="30"/>
      <c r="F17" s="30"/>
      <c r="G17" s="30"/>
      <c r="H17" s="30"/>
      <c r="I17" s="30"/>
      <c r="J17" s="30"/>
      <c r="K17" s="30"/>
      <c r="L17" s="30"/>
      <c r="M17" s="30"/>
      <c r="N17" s="25" t="str">
        <f t="shared" si="7"/>
        <v xml:space="preserve"> </v>
      </c>
      <c r="O17" s="32">
        <f t="shared" si="0"/>
        <v>0</v>
      </c>
      <c r="P17" s="32">
        <f t="shared" si="1"/>
        <v>0</v>
      </c>
      <c r="Q17" s="31"/>
      <c r="R17" s="30"/>
      <c r="S17" s="30"/>
      <c r="T17" s="30"/>
      <c r="U17" s="30"/>
      <c r="V17" s="30"/>
      <c r="W17" s="30"/>
      <c r="X17" s="30"/>
      <c r="Y17" s="30"/>
      <c r="Z17" s="30"/>
      <c r="AA17" s="30"/>
      <c r="AB17" s="30"/>
      <c r="AC17" s="30"/>
      <c r="AD17" s="30"/>
      <c r="AE17" s="30"/>
      <c r="AF17" s="25" t="str">
        <f t="shared" si="2"/>
        <v xml:space="preserve"> </v>
      </c>
      <c r="AG17" s="32">
        <f t="shared" si="3"/>
        <v>0</v>
      </c>
      <c r="AH17" s="32">
        <f t="shared" si="4"/>
        <v>0</v>
      </c>
      <c r="AI17" s="31"/>
      <c r="AJ17" s="30"/>
      <c r="AK17" s="30"/>
      <c r="AL17" s="30"/>
      <c r="AM17" s="30"/>
      <c r="AN17" s="30"/>
      <c r="AO17" s="30"/>
      <c r="AP17" s="30"/>
      <c r="AQ17" s="30"/>
      <c r="AR17" s="30"/>
      <c r="AS17" s="30"/>
      <c r="AT17" s="30"/>
      <c r="AU17" s="30"/>
      <c r="AV17" s="30"/>
      <c r="AW17" s="30"/>
      <c r="AX17" s="25" t="str">
        <f t="shared" si="5"/>
        <v xml:space="preserve"> </v>
      </c>
      <c r="AY17" s="32">
        <f t="shared" si="6"/>
        <v>0</v>
      </c>
    </row>
    <row r="18" spans="1:51" ht="33" customHeight="1">
      <c r="A18" s="28"/>
      <c r="B18" s="29"/>
      <c r="C18" s="30"/>
      <c r="D18" s="30"/>
      <c r="E18" s="30"/>
      <c r="F18" s="30"/>
      <c r="G18" s="30"/>
      <c r="H18" s="30"/>
      <c r="I18" s="30"/>
      <c r="J18" s="30"/>
      <c r="K18" s="30"/>
      <c r="L18" s="30"/>
      <c r="M18" s="30"/>
      <c r="N18" s="25" t="str">
        <f t="shared" si="7"/>
        <v xml:space="preserve"> </v>
      </c>
      <c r="O18" s="32">
        <f t="shared" si="0"/>
        <v>0</v>
      </c>
      <c r="P18" s="32">
        <f t="shared" si="1"/>
        <v>0</v>
      </c>
      <c r="Q18" s="31"/>
      <c r="R18" s="30"/>
      <c r="S18" s="30"/>
      <c r="T18" s="30"/>
      <c r="U18" s="30"/>
      <c r="V18" s="30"/>
      <c r="W18" s="30"/>
      <c r="X18" s="30"/>
      <c r="Y18" s="30"/>
      <c r="Z18" s="30"/>
      <c r="AA18" s="30"/>
      <c r="AB18" s="30"/>
      <c r="AC18" s="30"/>
      <c r="AD18" s="30"/>
      <c r="AE18" s="30"/>
      <c r="AF18" s="25" t="str">
        <f t="shared" si="2"/>
        <v xml:space="preserve"> </v>
      </c>
      <c r="AG18" s="32">
        <f t="shared" si="3"/>
        <v>0</v>
      </c>
      <c r="AH18" s="32">
        <f t="shared" si="4"/>
        <v>0</v>
      </c>
      <c r="AI18" s="31"/>
      <c r="AJ18" s="30"/>
      <c r="AK18" s="30"/>
      <c r="AL18" s="30"/>
      <c r="AM18" s="30"/>
      <c r="AN18" s="30"/>
      <c r="AO18" s="30"/>
      <c r="AP18" s="30"/>
      <c r="AQ18" s="30"/>
      <c r="AR18" s="30"/>
      <c r="AS18" s="30"/>
      <c r="AT18" s="30"/>
      <c r="AU18" s="30"/>
      <c r="AV18" s="30"/>
      <c r="AW18" s="30"/>
      <c r="AX18" s="25" t="str">
        <f t="shared" si="5"/>
        <v xml:space="preserve"> </v>
      </c>
      <c r="AY18" s="32">
        <f t="shared" si="6"/>
        <v>0</v>
      </c>
    </row>
    <row r="19" spans="1:51" ht="33" customHeight="1">
      <c r="A19" s="28"/>
      <c r="B19" s="29"/>
      <c r="C19" s="30"/>
      <c r="D19" s="30"/>
      <c r="E19" s="30"/>
      <c r="F19" s="30"/>
      <c r="G19" s="30"/>
      <c r="H19" s="30"/>
      <c r="I19" s="30"/>
      <c r="J19" s="30"/>
      <c r="K19" s="30"/>
      <c r="L19" s="30"/>
      <c r="M19" s="30"/>
      <c r="N19" s="25" t="str">
        <f t="shared" si="7"/>
        <v xml:space="preserve"> </v>
      </c>
      <c r="O19" s="32">
        <f t="shared" si="0"/>
        <v>0</v>
      </c>
      <c r="P19" s="32">
        <f t="shared" si="1"/>
        <v>0</v>
      </c>
      <c r="Q19" s="31"/>
      <c r="R19" s="30"/>
      <c r="S19" s="30"/>
      <c r="T19" s="30"/>
      <c r="U19" s="30"/>
      <c r="V19" s="30"/>
      <c r="W19" s="30"/>
      <c r="X19" s="30"/>
      <c r="Y19" s="30"/>
      <c r="Z19" s="30"/>
      <c r="AA19" s="30"/>
      <c r="AB19" s="30"/>
      <c r="AC19" s="30"/>
      <c r="AD19" s="30"/>
      <c r="AE19" s="30"/>
      <c r="AF19" s="25" t="str">
        <f t="shared" si="2"/>
        <v xml:space="preserve"> </v>
      </c>
      <c r="AG19" s="32">
        <f t="shared" si="3"/>
        <v>0</v>
      </c>
      <c r="AH19" s="32">
        <f t="shared" si="4"/>
        <v>0</v>
      </c>
      <c r="AI19" s="31"/>
      <c r="AJ19" s="30"/>
      <c r="AK19" s="30"/>
      <c r="AL19" s="30"/>
      <c r="AM19" s="30"/>
      <c r="AN19" s="30"/>
      <c r="AO19" s="30"/>
      <c r="AP19" s="30"/>
      <c r="AQ19" s="30"/>
      <c r="AR19" s="30"/>
      <c r="AS19" s="30"/>
      <c r="AT19" s="30"/>
      <c r="AU19" s="30"/>
      <c r="AV19" s="30"/>
      <c r="AW19" s="30"/>
      <c r="AX19" s="25" t="str">
        <f t="shared" si="5"/>
        <v xml:space="preserve"> </v>
      </c>
      <c r="AY19" s="32">
        <f t="shared" si="6"/>
        <v>0</v>
      </c>
    </row>
    <row r="20" spans="1:51" ht="33" customHeight="1">
      <c r="A20" s="28"/>
      <c r="B20" s="29"/>
      <c r="C20" s="30"/>
      <c r="D20" s="30"/>
      <c r="E20" s="30"/>
      <c r="F20" s="30"/>
      <c r="G20" s="30"/>
      <c r="H20" s="30"/>
      <c r="I20" s="30"/>
      <c r="J20" s="30"/>
      <c r="K20" s="30"/>
      <c r="L20" s="30"/>
      <c r="M20" s="30"/>
      <c r="N20" s="25" t="str">
        <f t="shared" si="7"/>
        <v xml:space="preserve"> </v>
      </c>
      <c r="O20" s="32">
        <f t="shared" si="0"/>
        <v>0</v>
      </c>
      <c r="P20" s="32">
        <f t="shared" si="1"/>
        <v>0</v>
      </c>
      <c r="Q20" s="31"/>
      <c r="R20" s="30"/>
      <c r="S20" s="30"/>
      <c r="T20" s="30"/>
      <c r="U20" s="30"/>
      <c r="V20" s="30"/>
      <c r="W20" s="30"/>
      <c r="X20" s="30"/>
      <c r="Y20" s="30"/>
      <c r="Z20" s="30"/>
      <c r="AA20" s="30"/>
      <c r="AB20" s="30"/>
      <c r="AC20" s="30"/>
      <c r="AD20" s="30"/>
      <c r="AE20" s="30"/>
      <c r="AF20" s="25" t="str">
        <f t="shared" si="2"/>
        <v xml:space="preserve"> </v>
      </c>
      <c r="AG20" s="32">
        <f t="shared" si="3"/>
        <v>0</v>
      </c>
      <c r="AH20" s="32">
        <f t="shared" si="4"/>
        <v>0</v>
      </c>
      <c r="AI20" s="31"/>
      <c r="AJ20" s="30"/>
      <c r="AK20" s="30"/>
      <c r="AL20" s="30"/>
      <c r="AM20" s="30"/>
      <c r="AN20" s="30"/>
      <c r="AO20" s="30"/>
      <c r="AP20" s="30"/>
      <c r="AQ20" s="30"/>
      <c r="AR20" s="30"/>
      <c r="AS20" s="30"/>
      <c r="AT20" s="30"/>
      <c r="AU20" s="30"/>
      <c r="AV20" s="30"/>
      <c r="AW20" s="30"/>
      <c r="AX20" s="25" t="str">
        <f t="shared" si="5"/>
        <v xml:space="preserve"> </v>
      </c>
      <c r="AY20" s="32">
        <f t="shared" si="6"/>
        <v>0</v>
      </c>
    </row>
    <row r="21" spans="1:51" ht="33" customHeight="1">
      <c r="A21" s="28"/>
      <c r="B21" s="29"/>
      <c r="C21" s="30"/>
      <c r="D21" s="30"/>
      <c r="E21" s="30"/>
      <c r="F21" s="30"/>
      <c r="G21" s="30"/>
      <c r="H21" s="30"/>
      <c r="I21" s="30"/>
      <c r="J21" s="30"/>
      <c r="K21" s="30"/>
      <c r="L21" s="30"/>
      <c r="M21" s="30"/>
      <c r="N21" s="25" t="str">
        <f t="shared" si="7"/>
        <v xml:space="preserve"> </v>
      </c>
      <c r="O21" s="32">
        <f t="shared" si="0"/>
        <v>0</v>
      </c>
      <c r="P21" s="32">
        <f t="shared" si="1"/>
        <v>0</v>
      </c>
      <c r="Q21" s="31"/>
      <c r="R21" s="30"/>
      <c r="S21" s="30"/>
      <c r="T21" s="30"/>
      <c r="U21" s="30"/>
      <c r="V21" s="30"/>
      <c r="W21" s="30"/>
      <c r="X21" s="30"/>
      <c r="Y21" s="30"/>
      <c r="Z21" s="30"/>
      <c r="AA21" s="30"/>
      <c r="AB21" s="30"/>
      <c r="AC21" s="30"/>
      <c r="AD21" s="30"/>
      <c r="AE21" s="30"/>
      <c r="AF21" s="25" t="str">
        <f t="shared" si="2"/>
        <v xml:space="preserve"> </v>
      </c>
      <c r="AG21" s="32">
        <f t="shared" si="3"/>
        <v>0</v>
      </c>
      <c r="AH21" s="32">
        <f t="shared" si="4"/>
        <v>0</v>
      </c>
      <c r="AI21" s="540" t="s">
        <v>78</v>
      </c>
      <c r="AJ21" s="561"/>
      <c r="AK21" s="34">
        <f>COUNTIF(AK5:AK20,"A")</f>
        <v>0</v>
      </c>
      <c r="AL21" s="34">
        <f t="shared" ref="AL21:AV23" si="8">COUNTIF(AL5:AL20,"A")</f>
        <v>0</v>
      </c>
      <c r="AM21" s="34">
        <f t="shared" si="8"/>
        <v>0</v>
      </c>
      <c r="AN21" s="34">
        <f t="shared" si="8"/>
        <v>0</v>
      </c>
      <c r="AO21" s="34">
        <f t="shared" si="8"/>
        <v>0</v>
      </c>
      <c r="AP21" s="34">
        <f t="shared" si="8"/>
        <v>0</v>
      </c>
      <c r="AQ21" s="34">
        <f t="shared" si="8"/>
        <v>0</v>
      </c>
      <c r="AR21" s="34">
        <f t="shared" si="8"/>
        <v>0</v>
      </c>
      <c r="AS21" s="34">
        <f t="shared" si="8"/>
        <v>0</v>
      </c>
      <c r="AT21" s="34">
        <f t="shared" si="8"/>
        <v>0</v>
      </c>
      <c r="AU21" s="34">
        <f t="shared" si="8"/>
        <v>0</v>
      </c>
      <c r="AV21" s="34">
        <f t="shared" si="8"/>
        <v>0</v>
      </c>
      <c r="AW21" s="34" cm="1">
        <f t="array" ref="AW21">_xlfn.IFNA(_xlfn.IFS(COUNTIF(AW5:AW20,"1")&gt;1, "1 *", COUNTIF(AW5:AW20,"2")&gt;1, "2 *",COUNTIF(AW5:AW20,"3")&gt;1, "3 *",COUNTIF(AW5:AW20,"4")&gt;1, "4 *"),0)</f>
        <v>0</v>
      </c>
      <c r="AX21" s="34"/>
      <c r="AY21" s="32"/>
    </row>
    <row r="22" spans="1:51" ht="33" customHeight="1">
      <c r="A22" s="28"/>
      <c r="B22" s="29"/>
      <c r="C22" s="30"/>
      <c r="D22" s="30"/>
      <c r="E22" s="30"/>
      <c r="F22" s="30"/>
      <c r="G22" s="30"/>
      <c r="H22" s="30"/>
      <c r="I22" s="30"/>
      <c r="J22" s="30"/>
      <c r="K22" s="30"/>
      <c r="L22" s="30"/>
      <c r="M22" s="30"/>
      <c r="N22" s="25" t="str">
        <f t="shared" si="7"/>
        <v xml:space="preserve"> </v>
      </c>
      <c r="O22" s="32">
        <f t="shared" si="0"/>
        <v>0</v>
      </c>
      <c r="P22" s="32">
        <f t="shared" si="1"/>
        <v>0</v>
      </c>
      <c r="Q22" s="31"/>
      <c r="R22" s="30"/>
      <c r="S22" s="30"/>
      <c r="T22" s="30"/>
      <c r="U22" s="30"/>
      <c r="V22" s="30"/>
      <c r="W22" s="30"/>
      <c r="X22" s="30"/>
      <c r="Y22" s="30"/>
      <c r="Z22" s="30"/>
      <c r="AA22" s="30"/>
      <c r="AB22" s="30"/>
      <c r="AC22" s="30"/>
      <c r="AD22" s="30"/>
      <c r="AE22" s="30"/>
      <c r="AF22" s="25" t="str">
        <f t="shared" si="2"/>
        <v xml:space="preserve"> </v>
      </c>
      <c r="AG22" s="32">
        <f t="shared" si="3"/>
        <v>0</v>
      </c>
      <c r="AH22" s="32">
        <f t="shared" si="4"/>
        <v>0</v>
      </c>
      <c r="AI22" s="540" t="s">
        <v>79</v>
      </c>
      <c r="AJ22" s="561"/>
      <c r="AK22" s="34">
        <f>COUNTIF(AK5:AK20,"B")</f>
        <v>0</v>
      </c>
      <c r="AL22" s="34">
        <f t="shared" ref="AL22:AU22" si="9">COUNTIF(AL5:AL20,"B")</f>
        <v>0</v>
      </c>
      <c r="AM22" s="34">
        <f t="shared" si="9"/>
        <v>0</v>
      </c>
      <c r="AN22" s="34">
        <f t="shared" si="9"/>
        <v>0</v>
      </c>
      <c r="AO22" s="34">
        <f t="shared" si="9"/>
        <v>0</v>
      </c>
      <c r="AP22" s="34">
        <f t="shared" si="9"/>
        <v>0</v>
      </c>
      <c r="AQ22" s="34">
        <f t="shared" si="9"/>
        <v>0</v>
      </c>
      <c r="AR22" s="34">
        <f t="shared" si="9"/>
        <v>0</v>
      </c>
      <c r="AS22" s="34">
        <f t="shared" si="9"/>
        <v>0</v>
      </c>
      <c r="AT22" s="34">
        <f t="shared" si="9"/>
        <v>0</v>
      </c>
      <c r="AU22" s="34">
        <f t="shared" si="9"/>
        <v>0</v>
      </c>
      <c r="AV22" s="34">
        <f t="shared" si="8"/>
        <v>0</v>
      </c>
      <c r="AW22" s="34"/>
      <c r="AX22" s="34"/>
      <c r="AY22" s="32"/>
    </row>
    <row r="23" spans="1:51" ht="33" customHeight="1">
      <c r="A23" s="28"/>
      <c r="B23" s="29"/>
      <c r="C23" s="30"/>
      <c r="D23" s="30"/>
      <c r="E23" s="30"/>
      <c r="F23" s="30"/>
      <c r="G23" s="30"/>
      <c r="H23" s="30"/>
      <c r="I23" s="30"/>
      <c r="J23" s="30"/>
      <c r="K23" s="30"/>
      <c r="L23" s="30"/>
      <c r="M23" s="30"/>
      <c r="N23" s="25" t="str">
        <f t="shared" si="7"/>
        <v xml:space="preserve"> </v>
      </c>
      <c r="O23" s="32">
        <f t="shared" si="0"/>
        <v>0</v>
      </c>
      <c r="P23" s="32">
        <f t="shared" si="1"/>
        <v>0</v>
      </c>
      <c r="Q23" s="31"/>
      <c r="R23" s="30"/>
      <c r="S23" s="30"/>
      <c r="T23" s="30"/>
      <c r="U23" s="30"/>
      <c r="V23" s="30"/>
      <c r="W23" s="30"/>
      <c r="X23" s="30"/>
      <c r="Y23" s="30"/>
      <c r="Z23" s="30"/>
      <c r="AA23" s="30"/>
      <c r="AB23" s="30"/>
      <c r="AC23" s="30"/>
      <c r="AD23" s="30"/>
      <c r="AE23" s="30"/>
      <c r="AF23" s="25" t="str">
        <f>IF(COUNTIF(S23:AD23,"*s")&gt;0,"X"," ")</f>
        <v xml:space="preserve"> </v>
      </c>
      <c r="AG23" s="32">
        <f t="shared" si="3"/>
        <v>0</v>
      </c>
      <c r="AH23" s="32">
        <f t="shared" si="4"/>
        <v>0</v>
      </c>
      <c r="AI23" s="540" t="s">
        <v>80</v>
      </c>
      <c r="AJ23" s="561"/>
      <c r="AK23" s="34">
        <f>COUNTIF(AK5:AK20,"N/S")</f>
        <v>0</v>
      </c>
      <c r="AL23" s="34">
        <f t="shared" ref="AL23:AU23" si="10">COUNTIF(AL5:AL20,"N/S")</f>
        <v>0</v>
      </c>
      <c r="AM23" s="34">
        <f t="shared" si="10"/>
        <v>0</v>
      </c>
      <c r="AN23" s="34">
        <f t="shared" si="10"/>
        <v>0</v>
      </c>
      <c r="AO23" s="34">
        <f t="shared" si="10"/>
        <v>0</v>
      </c>
      <c r="AP23" s="34">
        <f t="shared" si="10"/>
        <v>0</v>
      </c>
      <c r="AQ23" s="34">
        <f t="shared" si="10"/>
        <v>0</v>
      </c>
      <c r="AR23" s="34">
        <f t="shared" si="10"/>
        <v>0</v>
      </c>
      <c r="AS23" s="34">
        <f t="shared" si="10"/>
        <v>0</v>
      </c>
      <c r="AT23" s="34">
        <f t="shared" si="10"/>
        <v>0</v>
      </c>
      <c r="AU23" s="34">
        <f t="shared" si="10"/>
        <v>0</v>
      </c>
      <c r="AV23" s="34">
        <f t="shared" si="8"/>
        <v>0</v>
      </c>
      <c r="AW23" s="34" cm="1">
        <f t="array" ref="AW23">_xlfn.IFNA(_xlfn.IFS(COUNTIF(AW5:AW20,"N/S1")&gt;1, "N/S1 !",COUNTIF(AW5:AW20,"N/S2")&gt;1, "N/S2 !",COUNTIF(AW5:AW20,"N/S3")&gt;1, "N/S3 !",COUNTIF(AW5:AW20,"N/S4")&gt;1, "N/S4 !"),0)</f>
        <v>0</v>
      </c>
      <c r="AX23" s="34"/>
      <c r="AY23" s="32"/>
    </row>
    <row r="24" spans="1:51" ht="33" customHeight="1">
      <c r="A24" s="28"/>
      <c r="B24" s="29"/>
      <c r="C24" s="30"/>
      <c r="D24" s="30"/>
      <c r="E24" s="30"/>
      <c r="F24" s="30"/>
      <c r="G24" s="30"/>
      <c r="H24" s="30"/>
      <c r="I24" s="30"/>
      <c r="J24" s="30"/>
      <c r="K24" s="30"/>
      <c r="L24" s="30"/>
      <c r="M24" s="30"/>
      <c r="N24" s="25" t="str">
        <f t="shared" si="7"/>
        <v xml:space="preserve"> </v>
      </c>
      <c r="O24" s="32">
        <f t="shared" si="0"/>
        <v>0</v>
      </c>
      <c r="P24" s="32">
        <f t="shared" si="1"/>
        <v>0</v>
      </c>
      <c r="Q24" s="31"/>
      <c r="R24" s="30"/>
      <c r="S24" s="30"/>
      <c r="T24" s="30"/>
      <c r="U24" s="30"/>
      <c r="V24" s="30"/>
      <c r="W24" s="30"/>
      <c r="X24" s="30"/>
      <c r="Y24" s="30"/>
      <c r="Z24" s="30"/>
      <c r="AA24" s="30"/>
      <c r="AB24" s="30"/>
      <c r="AC24" s="30"/>
      <c r="AD24" s="30"/>
      <c r="AE24" s="30"/>
      <c r="AF24" s="25" t="str">
        <f t="shared" ref="AF24:AF30" si="11">IF(COUNTIF(S24:AD24,"*s")&gt;0,"X"," ")</f>
        <v xml:space="preserve"> </v>
      </c>
      <c r="AG24" s="32">
        <f t="shared" si="3"/>
        <v>0</v>
      </c>
      <c r="AH24" s="32">
        <f t="shared" si="4"/>
        <v>0</v>
      </c>
      <c r="AI24" s="563" t="s">
        <v>82</v>
      </c>
      <c r="AJ24" s="564" t="s">
        <v>101</v>
      </c>
      <c r="AK24" s="564" t="s">
        <v>102</v>
      </c>
      <c r="AL24" s="564"/>
      <c r="AM24" s="564"/>
      <c r="AN24" s="564"/>
      <c r="AO24" s="564"/>
      <c r="AP24" s="564"/>
      <c r="AQ24" s="564"/>
      <c r="AR24" s="564"/>
      <c r="AS24" s="564"/>
      <c r="AT24" s="564"/>
      <c r="AU24" s="564"/>
      <c r="AV24" s="564"/>
      <c r="AW24" s="564"/>
      <c r="AX24" s="548" t="s">
        <v>103</v>
      </c>
      <c r="AY24" s="537" t="s">
        <v>104</v>
      </c>
    </row>
    <row r="25" spans="1:51" ht="33" customHeight="1">
      <c r="A25" s="28"/>
      <c r="B25" s="29"/>
      <c r="C25" s="30"/>
      <c r="D25" s="30"/>
      <c r="E25" s="30"/>
      <c r="F25" s="30"/>
      <c r="G25" s="30"/>
      <c r="H25" s="30"/>
      <c r="I25" s="30"/>
      <c r="J25" s="30"/>
      <c r="K25" s="30"/>
      <c r="L25" s="30"/>
      <c r="M25" s="30"/>
      <c r="N25" s="25" t="str">
        <f t="shared" si="7"/>
        <v xml:space="preserve"> </v>
      </c>
      <c r="O25" s="32">
        <f t="shared" si="0"/>
        <v>0</v>
      </c>
      <c r="P25" s="32">
        <f t="shared" si="1"/>
        <v>0</v>
      </c>
      <c r="Q25" s="31"/>
      <c r="R25" s="30"/>
      <c r="S25" s="30"/>
      <c r="T25" s="30"/>
      <c r="U25" s="30"/>
      <c r="V25" s="30"/>
      <c r="W25" s="30"/>
      <c r="X25" s="30"/>
      <c r="Y25" s="30"/>
      <c r="Z25" s="30"/>
      <c r="AA25" s="30"/>
      <c r="AB25" s="30"/>
      <c r="AC25" s="30"/>
      <c r="AD25" s="30"/>
      <c r="AE25" s="30"/>
      <c r="AF25" s="25" t="str">
        <f t="shared" si="11"/>
        <v xml:space="preserve"> </v>
      </c>
      <c r="AG25" s="32">
        <f t="shared" si="3"/>
        <v>0</v>
      </c>
      <c r="AH25" s="32">
        <f t="shared" si="4"/>
        <v>0</v>
      </c>
      <c r="AI25" s="563"/>
      <c r="AJ25" s="564"/>
      <c r="AK25" s="564"/>
      <c r="AL25" s="564"/>
      <c r="AM25" s="564"/>
      <c r="AN25" s="564"/>
      <c r="AO25" s="564"/>
      <c r="AP25" s="564"/>
      <c r="AQ25" s="564"/>
      <c r="AR25" s="564"/>
      <c r="AS25" s="564"/>
      <c r="AT25" s="564"/>
      <c r="AU25" s="564"/>
      <c r="AV25" s="564"/>
      <c r="AW25" s="564"/>
      <c r="AX25" s="549"/>
      <c r="AY25" s="539"/>
    </row>
    <row r="26" spans="1:51" ht="33" customHeight="1">
      <c r="A26" s="28"/>
      <c r="B26" s="29"/>
      <c r="C26" s="30"/>
      <c r="D26" s="30"/>
      <c r="E26" s="30"/>
      <c r="F26" s="30"/>
      <c r="G26" s="30"/>
      <c r="H26" s="30"/>
      <c r="I26" s="30"/>
      <c r="J26" s="30"/>
      <c r="K26" s="30"/>
      <c r="L26" s="30"/>
      <c r="M26" s="30"/>
      <c r="N26" s="25" t="str">
        <f t="shared" si="7"/>
        <v xml:space="preserve"> </v>
      </c>
      <c r="O26" s="32">
        <f t="shared" si="0"/>
        <v>0</v>
      </c>
      <c r="P26" s="32">
        <f t="shared" si="1"/>
        <v>0</v>
      </c>
      <c r="Q26" s="31"/>
      <c r="R26" s="30"/>
      <c r="S26" s="30"/>
      <c r="T26" s="30"/>
      <c r="U26" s="30"/>
      <c r="V26" s="30"/>
      <c r="W26" s="30"/>
      <c r="X26" s="30"/>
      <c r="Y26" s="30"/>
      <c r="Z26" s="30"/>
      <c r="AA26" s="30"/>
      <c r="AB26" s="30"/>
      <c r="AC26" s="30"/>
      <c r="AD26" s="30"/>
      <c r="AE26" s="30"/>
      <c r="AF26" s="25" t="str">
        <f t="shared" si="11"/>
        <v xml:space="preserve"> </v>
      </c>
      <c r="AG26" s="32">
        <f t="shared" si="3"/>
        <v>0</v>
      </c>
      <c r="AH26" s="32">
        <f t="shared" si="4"/>
        <v>0</v>
      </c>
      <c r="AI26" s="31"/>
      <c r="AJ26" s="30"/>
      <c r="AK26" s="30"/>
      <c r="AL26" s="30"/>
      <c r="AM26" s="30"/>
      <c r="AN26" s="537" t="s">
        <v>105</v>
      </c>
      <c r="AO26" s="30"/>
      <c r="AP26" s="30"/>
      <c r="AQ26" s="30"/>
      <c r="AR26" s="30"/>
      <c r="AS26" s="30"/>
      <c r="AT26" s="30"/>
      <c r="AU26" s="30"/>
      <c r="AV26" s="30"/>
      <c r="AW26" s="537" t="s">
        <v>106</v>
      </c>
      <c r="AX26" s="25" t="str">
        <f>IF(COUNTIF(AK26:AV26,"N/S*")&gt;0,"X"," ")</f>
        <v xml:space="preserve"> </v>
      </c>
      <c r="AY26" s="32">
        <f>COUNTIF(AO26:AV26,"*")+COUNTIF(AK26:AM26,"*")</f>
        <v>0</v>
      </c>
    </row>
    <row r="27" spans="1:51" ht="33" customHeight="1">
      <c r="A27" s="28"/>
      <c r="B27" s="29"/>
      <c r="C27" s="30"/>
      <c r="D27" s="30"/>
      <c r="E27" s="30"/>
      <c r="F27" s="30"/>
      <c r="G27" s="30"/>
      <c r="H27" s="30"/>
      <c r="I27" s="30"/>
      <c r="J27" s="30"/>
      <c r="K27" s="30"/>
      <c r="L27" s="30"/>
      <c r="M27" s="30"/>
      <c r="N27" s="25" t="str">
        <f t="shared" si="7"/>
        <v xml:space="preserve"> </v>
      </c>
      <c r="O27" s="32">
        <f t="shared" si="0"/>
        <v>0</v>
      </c>
      <c r="P27" s="32">
        <f t="shared" si="1"/>
        <v>0</v>
      </c>
      <c r="Q27" s="31"/>
      <c r="R27" s="30"/>
      <c r="S27" s="30"/>
      <c r="T27" s="30"/>
      <c r="U27" s="30"/>
      <c r="V27" s="30"/>
      <c r="W27" s="30"/>
      <c r="X27" s="30"/>
      <c r="Y27" s="30"/>
      <c r="Z27" s="30"/>
      <c r="AA27" s="30"/>
      <c r="AB27" s="30"/>
      <c r="AC27" s="30"/>
      <c r="AD27" s="30"/>
      <c r="AE27" s="30"/>
      <c r="AF27" s="25" t="str">
        <f t="shared" si="11"/>
        <v xml:space="preserve"> </v>
      </c>
      <c r="AG27" s="32">
        <f t="shared" si="3"/>
        <v>0</v>
      </c>
      <c r="AH27" s="32">
        <f t="shared" si="4"/>
        <v>0</v>
      </c>
      <c r="AI27" s="31"/>
      <c r="AJ27" s="30"/>
      <c r="AK27" s="30"/>
      <c r="AL27" s="30"/>
      <c r="AM27" s="30"/>
      <c r="AN27" s="538"/>
      <c r="AO27" s="30"/>
      <c r="AP27" s="30"/>
      <c r="AQ27" s="30"/>
      <c r="AR27" s="30"/>
      <c r="AS27" s="30"/>
      <c r="AT27" s="30"/>
      <c r="AU27" s="30"/>
      <c r="AV27" s="30"/>
      <c r="AW27" s="538"/>
      <c r="AX27" s="25" t="str">
        <f t="shared" ref="AX27:AX33" si="12">IF(COUNTIF(AK27:AV27,"N/S*")&gt;0,"X"," ")</f>
        <v xml:space="preserve"> </v>
      </c>
      <c r="AY27" s="32">
        <f t="shared" ref="AY27:AY33" si="13">COUNTIF(AO27:AV27,"*")+COUNTIF(AK27:AM27,"*")</f>
        <v>0</v>
      </c>
    </row>
    <row r="28" spans="1:51" ht="33" customHeight="1">
      <c r="A28" s="28"/>
      <c r="B28" s="29"/>
      <c r="C28" s="30"/>
      <c r="D28" s="30"/>
      <c r="E28" s="30"/>
      <c r="F28" s="30"/>
      <c r="G28" s="30"/>
      <c r="H28" s="30"/>
      <c r="I28" s="30"/>
      <c r="J28" s="30"/>
      <c r="K28" s="30"/>
      <c r="L28" s="30"/>
      <c r="M28" s="30"/>
      <c r="N28" s="25" t="str">
        <f t="shared" si="7"/>
        <v xml:space="preserve"> </v>
      </c>
      <c r="O28" s="32">
        <f t="shared" si="0"/>
        <v>0</v>
      </c>
      <c r="P28" s="32">
        <f t="shared" si="1"/>
        <v>0</v>
      </c>
      <c r="Q28" s="31"/>
      <c r="R28" s="30"/>
      <c r="S28" s="30"/>
      <c r="T28" s="30"/>
      <c r="U28" s="30"/>
      <c r="V28" s="30"/>
      <c r="W28" s="30"/>
      <c r="X28" s="30"/>
      <c r="Y28" s="30"/>
      <c r="Z28" s="30"/>
      <c r="AA28" s="30"/>
      <c r="AB28" s="30"/>
      <c r="AC28" s="30"/>
      <c r="AD28" s="30"/>
      <c r="AE28" s="30"/>
      <c r="AF28" s="25" t="str">
        <f t="shared" si="11"/>
        <v xml:space="preserve"> </v>
      </c>
      <c r="AG28" s="32">
        <f t="shared" si="3"/>
        <v>0</v>
      </c>
      <c r="AH28" s="32">
        <f t="shared" si="4"/>
        <v>0</v>
      </c>
      <c r="AI28" s="31"/>
      <c r="AJ28" s="30"/>
      <c r="AK28" s="30"/>
      <c r="AL28" s="30"/>
      <c r="AM28" s="30"/>
      <c r="AN28" s="538"/>
      <c r="AO28" s="30"/>
      <c r="AP28" s="30"/>
      <c r="AQ28" s="30"/>
      <c r="AR28" s="30"/>
      <c r="AS28" s="30"/>
      <c r="AT28" s="30"/>
      <c r="AU28" s="30"/>
      <c r="AV28" s="30"/>
      <c r="AW28" s="538"/>
      <c r="AX28" s="25" t="str">
        <f t="shared" si="12"/>
        <v xml:space="preserve"> </v>
      </c>
      <c r="AY28" s="32">
        <f t="shared" si="13"/>
        <v>0</v>
      </c>
    </row>
    <row r="29" spans="1:51" ht="33" customHeight="1">
      <c r="A29" s="28"/>
      <c r="B29" s="29"/>
      <c r="C29" s="30"/>
      <c r="D29" s="30"/>
      <c r="E29" s="30"/>
      <c r="F29" s="30"/>
      <c r="G29" s="30"/>
      <c r="H29" s="30"/>
      <c r="I29" s="30"/>
      <c r="J29" s="30"/>
      <c r="K29" s="30"/>
      <c r="L29" s="30"/>
      <c r="M29" s="30"/>
      <c r="N29" s="25" t="str">
        <f t="shared" si="7"/>
        <v xml:space="preserve"> </v>
      </c>
      <c r="O29" s="32">
        <f t="shared" si="0"/>
        <v>0</v>
      </c>
      <c r="P29" s="32">
        <f t="shared" si="1"/>
        <v>0</v>
      </c>
      <c r="Q29" s="31"/>
      <c r="R29" s="30"/>
      <c r="S29" s="30"/>
      <c r="T29" s="30"/>
      <c r="U29" s="30"/>
      <c r="V29" s="30"/>
      <c r="W29" s="30"/>
      <c r="X29" s="30"/>
      <c r="Y29" s="30"/>
      <c r="Z29" s="30"/>
      <c r="AA29" s="30"/>
      <c r="AB29" s="30"/>
      <c r="AC29" s="30"/>
      <c r="AD29" s="30"/>
      <c r="AE29" s="30"/>
      <c r="AF29" s="25" t="str">
        <f t="shared" si="11"/>
        <v xml:space="preserve"> </v>
      </c>
      <c r="AG29" s="32">
        <f t="shared" si="3"/>
        <v>0</v>
      </c>
      <c r="AH29" s="32">
        <f t="shared" si="4"/>
        <v>0</v>
      </c>
      <c r="AI29" s="31"/>
      <c r="AJ29" s="30"/>
      <c r="AK29" s="30"/>
      <c r="AL29" s="30"/>
      <c r="AM29" s="30"/>
      <c r="AN29" s="538"/>
      <c r="AO29" s="30"/>
      <c r="AP29" s="30"/>
      <c r="AQ29" s="30"/>
      <c r="AR29" s="30"/>
      <c r="AS29" s="30"/>
      <c r="AT29" s="30"/>
      <c r="AU29" s="30"/>
      <c r="AV29" s="30"/>
      <c r="AW29" s="538"/>
      <c r="AX29" s="25" t="str">
        <f t="shared" si="12"/>
        <v xml:space="preserve"> </v>
      </c>
      <c r="AY29" s="32">
        <f t="shared" si="13"/>
        <v>0</v>
      </c>
    </row>
    <row r="30" spans="1:51" ht="33" customHeight="1">
      <c r="A30" s="28"/>
      <c r="B30" s="29"/>
      <c r="C30" s="30"/>
      <c r="D30" s="30"/>
      <c r="E30" s="30"/>
      <c r="F30" s="30"/>
      <c r="G30" s="30"/>
      <c r="H30" s="30"/>
      <c r="I30" s="30"/>
      <c r="J30" s="30"/>
      <c r="K30" s="30"/>
      <c r="L30" s="30"/>
      <c r="M30" s="30"/>
      <c r="N30" s="25" t="str">
        <f t="shared" si="7"/>
        <v xml:space="preserve"> </v>
      </c>
      <c r="O30" s="32">
        <f t="shared" si="0"/>
        <v>0</v>
      </c>
      <c r="P30" s="32">
        <f t="shared" si="1"/>
        <v>0</v>
      </c>
      <c r="Q30" s="31"/>
      <c r="R30" s="30"/>
      <c r="S30" s="30"/>
      <c r="T30" s="30"/>
      <c r="U30" s="30"/>
      <c r="V30" s="30"/>
      <c r="W30" s="30"/>
      <c r="X30" s="30"/>
      <c r="Y30" s="30"/>
      <c r="Z30" s="30"/>
      <c r="AA30" s="30"/>
      <c r="AB30" s="30"/>
      <c r="AC30" s="30"/>
      <c r="AD30" s="30"/>
      <c r="AE30" s="30"/>
      <c r="AF30" s="25" t="str">
        <f t="shared" si="11"/>
        <v xml:space="preserve"> </v>
      </c>
      <c r="AG30" s="32">
        <f t="shared" si="3"/>
        <v>0</v>
      </c>
      <c r="AH30" s="32">
        <f t="shared" si="4"/>
        <v>0</v>
      </c>
      <c r="AI30" s="31"/>
      <c r="AJ30" s="30"/>
      <c r="AK30" s="30"/>
      <c r="AL30" s="30"/>
      <c r="AM30" s="30"/>
      <c r="AN30" s="538"/>
      <c r="AO30" s="30"/>
      <c r="AP30" s="30"/>
      <c r="AQ30" s="30"/>
      <c r="AR30" s="30"/>
      <c r="AS30" s="30"/>
      <c r="AT30" s="30"/>
      <c r="AU30" s="30"/>
      <c r="AV30" s="30"/>
      <c r="AW30" s="538"/>
      <c r="AX30" s="25" t="str">
        <f t="shared" si="12"/>
        <v xml:space="preserve"> </v>
      </c>
      <c r="AY30" s="32">
        <f t="shared" si="13"/>
        <v>0</v>
      </c>
    </row>
    <row r="31" spans="1:51" ht="30" customHeight="1">
      <c r="A31" s="540" t="s">
        <v>78</v>
      </c>
      <c r="B31" s="561"/>
      <c r="C31" s="34">
        <f t="shared" ref="C31:L31" si="14">COUNTIF(C5:C30,"A")</f>
        <v>0</v>
      </c>
      <c r="D31" s="34">
        <f t="shared" si="14"/>
        <v>0</v>
      </c>
      <c r="E31" s="34">
        <f t="shared" si="14"/>
        <v>0</v>
      </c>
      <c r="F31" s="34">
        <f t="shared" si="14"/>
        <v>0</v>
      </c>
      <c r="G31" s="34">
        <f t="shared" si="14"/>
        <v>0</v>
      </c>
      <c r="H31" s="34">
        <f t="shared" si="14"/>
        <v>0</v>
      </c>
      <c r="I31" s="34">
        <f t="shared" si="14"/>
        <v>0</v>
      </c>
      <c r="J31" s="34">
        <f t="shared" si="14"/>
        <v>0</v>
      </c>
      <c r="K31" s="34">
        <f t="shared" si="14"/>
        <v>0</v>
      </c>
      <c r="L31" s="34">
        <f t="shared" si="14"/>
        <v>0</v>
      </c>
      <c r="M31" s="34" cm="1">
        <f t="array" ref="M31">_xlfn.IFNA(_xlfn.IFS(COUNTIF(M5:M30,"1")&gt;1, "1 *", COUNTIF(M5:M30,"2")&gt;1, "2 *",COUNTIF(M5:M30,"3")&gt;1, "3 *",COUNTIF(M5:M30,"4")&gt;1, "4 *"),0)</f>
        <v>0</v>
      </c>
      <c r="N31" s="34"/>
      <c r="O31" s="34"/>
      <c r="P31" s="33"/>
      <c r="Q31" s="540" t="s">
        <v>78</v>
      </c>
      <c r="R31" s="561"/>
      <c r="S31" s="34">
        <f t="shared" ref="S31:AD31" si="15">COUNTIF(S5:S30,"A")</f>
        <v>0</v>
      </c>
      <c r="T31" s="34">
        <f t="shared" si="15"/>
        <v>0</v>
      </c>
      <c r="U31" s="34">
        <f t="shared" si="15"/>
        <v>0</v>
      </c>
      <c r="V31" s="34">
        <f t="shared" si="15"/>
        <v>0</v>
      </c>
      <c r="W31" s="34">
        <f t="shared" si="15"/>
        <v>0</v>
      </c>
      <c r="X31" s="34">
        <f t="shared" si="15"/>
        <v>0</v>
      </c>
      <c r="Y31" s="34">
        <f t="shared" si="15"/>
        <v>0</v>
      </c>
      <c r="Z31" s="34">
        <f t="shared" si="15"/>
        <v>0</v>
      </c>
      <c r="AA31" s="34">
        <f t="shared" si="15"/>
        <v>0</v>
      </c>
      <c r="AB31" s="34">
        <f t="shared" si="15"/>
        <v>0</v>
      </c>
      <c r="AC31" s="34">
        <f t="shared" si="15"/>
        <v>0</v>
      </c>
      <c r="AD31" s="34">
        <f t="shared" si="15"/>
        <v>0</v>
      </c>
      <c r="AE31" s="34" cm="1">
        <f t="array" ref="AE31">_xlfn.IFNA(_xlfn.IFS(COUNTIF(AE5:AE30,"1")&gt;1, "1 *", COUNTIF(AE5:AE30,"2")&gt;1, "2 *",COUNTIF(AE5:AE30,"3")&gt;1, "3 *",COUNTIF(AE5:AE30,"4")&gt;1, "4 *"),0)</f>
        <v>0</v>
      </c>
      <c r="AF31" s="34"/>
      <c r="AG31" s="34"/>
      <c r="AH31" s="34"/>
      <c r="AI31" s="31"/>
      <c r="AJ31" s="30"/>
      <c r="AK31" s="30"/>
      <c r="AL31" s="30"/>
      <c r="AM31" s="30"/>
      <c r="AN31" s="538"/>
      <c r="AO31" s="30"/>
      <c r="AP31" s="30"/>
      <c r="AQ31" s="30"/>
      <c r="AR31" s="30"/>
      <c r="AS31" s="30"/>
      <c r="AT31" s="30"/>
      <c r="AU31" s="30"/>
      <c r="AV31" s="30"/>
      <c r="AW31" s="538"/>
      <c r="AX31" s="25" t="str">
        <f t="shared" si="12"/>
        <v xml:space="preserve"> </v>
      </c>
      <c r="AY31" s="32">
        <f t="shared" si="13"/>
        <v>0</v>
      </c>
    </row>
    <row r="32" spans="1:51" ht="30" customHeight="1">
      <c r="A32" s="540" t="s">
        <v>79</v>
      </c>
      <c r="B32" s="561"/>
      <c r="C32" s="34">
        <f t="shared" ref="C32:L32" si="16">COUNTIF(C5:C30,"B")</f>
        <v>0</v>
      </c>
      <c r="D32" s="34">
        <f t="shared" si="16"/>
        <v>0</v>
      </c>
      <c r="E32" s="34">
        <f t="shared" si="16"/>
        <v>0</v>
      </c>
      <c r="F32" s="34">
        <f t="shared" si="16"/>
        <v>0</v>
      </c>
      <c r="G32" s="34">
        <f t="shared" si="16"/>
        <v>0</v>
      </c>
      <c r="H32" s="34">
        <f t="shared" si="16"/>
        <v>0</v>
      </c>
      <c r="I32" s="34">
        <f t="shared" si="16"/>
        <v>0</v>
      </c>
      <c r="J32" s="34">
        <f t="shared" si="16"/>
        <v>0</v>
      </c>
      <c r="K32" s="34">
        <f t="shared" si="16"/>
        <v>0</v>
      </c>
      <c r="L32" s="34">
        <f t="shared" si="16"/>
        <v>0</v>
      </c>
      <c r="M32" s="34"/>
      <c r="N32" s="34"/>
      <c r="O32" s="34"/>
      <c r="P32" s="33"/>
      <c r="Q32" s="540" t="s">
        <v>79</v>
      </c>
      <c r="R32" s="561"/>
      <c r="S32" s="34">
        <f t="shared" ref="S32:AD32" si="17">COUNTIF(S5:S30,"B")</f>
        <v>0</v>
      </c>
      <c r="T32" s="34">
        <f t="shared" si="17"/>
        <v>0</v>
      </c>
      <c r="U32" s="34">
        <f t="shared" si="17"/>
        <v>0</v>
      </c>
      <c r="V32" s="34">
        <f t="shared" si="17"/>
        <v>0</v>
      </c>
      <c r="W32" s="34">
        <f t="shared" si="17"/>
        <v>0</v>
      </c>
      <c r="X32" s="34">
        <f t="shared" si="17"/>
        <v>0</v>
      </c>
      <c r="Y32" s="34">
        <f t="shared" si="17"/>
        <v>0</v>
      </c>
      <c r="Z32" s="34">
        <f t="shared" si="17"/>
        <v>0</v>
      </c>
      <c r="AA32" s="34">
        <f t="shared" si="17"/>
        <v>0</v>
      </c>
      <c r="AB32" s="34">
        <f t="shared" si="17"/>
        <v>0</v>
      </c>
      <c r="AC32" s="34">
        <f t="shared" si="17"/>
        <v>0</v>
      </c>
      <c r="AD32" s="34">
        <f t="shared" si="17"/>
        <v>0</v>
      </c>
      <c r="AE32" s="34"/>
      <c r="AF32" s="34"/>
      <c r="AG32" s="34"/>
      <c r="AH32" s="34"/>
      <c r="AI32" s="31"/>
      <c r="AJ32" s="30"/>
      <c r="AK32" s="30"/>
      <c r="AL32" s="30"/>
      <c r="AM32" s="30"/>
      <c r="AN32" s="538"/>
      <c r="AO32" s="30"/>
      <c r="AP32" s="30"/>
      <c r="AQ32" s="30"/>
      <c r="AR32" s="30"/>
      <c r="AS32" s="30"/>
      <c r="AT32" s="30"/>
      <c r="AU32" s="30"/>
      <c r="AV32" s="30"/>
      <c r="AW32" s="538"/>
      <c r="AX32" s="25" t="str">
        <f t="shared" si="12"/>
        <v xml:space="preserve"> </v>
      </c>
      <c r="AY32" s="32">
        <f t="shared" si="13"/>
        <v>0</v>
      </c>
    </row>
    <row r="33" spans="1:52" ht="30" customHeight="1">
      <c r="A33" s="540" t="s">
        <v>80</v>
      </c>
      <c r="B33" s="561"/>
      <c r="C33" s="34">
        <f t="shared" ref="C33:L33" si="18">COUNTIF(C5:C30,"N/S")</f>
        <v>0</v>
      </c>
      <c r="D33" s="34">
        <f t="shared" si="18"/>
        <v>0</v>
      </c>
      <c r="E33" s="34">
        <f t="shared" si="18"/>
        <v>0</v>
      </c>
      <c r="F33" s="34">
        <f t="shared" si="18"/>
        <v>0</v>
      </c>
      <c r="G33" s="34">
        <f t="shared" si="18"/>
        <v>0</v>
      </c>
      <c r="H33" s="34">
        <f t="shared" si="18"/>
        <v>0</v>
      </c>
      <c r="I33" s="34">
        <f t="shared" si="18"/>
        <v>0</v>
      </c>
      <c r="J33" s="34">
        <f t="shared" si="18"/>
        <v>0</v>
      </c>
      <c r="K33" s="34">
        <f t="shared" si="18"/>
        <v>0</v>
      </c>
      <c r="L33" s="34">
        <f t="shared" si="18"/>
        <v>0</v>
      </c>
      <c r="M33" s="34" cm="1">
        <f t="array" ref="M33">_xlfn.IFNA(_xlfn.IFS(COUNTIF(M5:M30,"N/S1")&gt;1, "N/S1 !",COUNTIF(M5:M30,"N/S2")&gt;1, "N/S2 !",COUNTIF(M5:M30,"N/S3")&gt;1, "N/S3 !",COUNTIF(M5:M30,"N/S4")&gt;1, "N/S4 !"),0)</f>
        <v>0</v>
      </c>
      <c r="N33" s="34"/>
      <c r="O33" s="35"/>
      <c r="P33" s="36"/>
      <c r="Q33" s="540" t="s">
        <v>80</v>
      </c>
      <c r="R33" s="561"/>
      <c r="S33" s="34">
        <f t="shared" ref="S33:AD33" si="19">COUNTIF(S5:S30,"N/S")</f>
        <v>0</v>
      </c>
      <c r="T33" s="34">
        <f t="shared" si="19"/>
        <v>0</v>
      </c>
      <c r="U33" s="34">
        <f t="shared" si="19"/>
        <v>0</v>
      </c>
      <c r="V33" s="34">
        <f t="shared" si="19"/>
        <v>0</v>
      </c>
      <c r="W33" s="34">
        <f t="shared" si="19"/>
        <v>0</v>
      </c>
      <c r="X33" s="34">
        <f t="shared" si="19"/>
        <v>0</v>
      </c>
      <c r="Y33" s="34">
        <f t="shared" si="19"/>
        <v>0</v>
      </c>
      <c r="Z33" s="34">
        <f t="shared" si="19"/>
        <v>0</v>
      </c>
      <c r="AA33" s="34">
        <f t="shared" si="19"/>
        <v>0</v>
      </c>
      <c r="AB33" s="34">
        <f t="shared" si="19"/>
        <v>0</v>
      </c>
      <c r="AC33" s="34">
        <f t="shared" si="19"/>
        <v>0</v>
      </c>
      <c r="AD33" s="34">
        <f t="shared" si="19"/>
        <v>0</v>
      </c>
      <c r="AE33" s="34" cm="1">
        <f t="array" ref="AE33">_xlfn.IFNA(_xlfn.IFS(COUNTIF(AE5:AE30,"N/S1")&gt;1, "N/S1 !",COUNTIF(AE5:AE30,"N/S2")&gt;1, "N/S2 !",COUNTIF(AE5:AE30,"N/S3")&gt;1, "N/S3 !",COUNTIF(AE5:AE30,"N/S4")&gt;1, "N/S4 !"),0)</f>
        <v>0</v>
      </c>
      <c r="AF33" s="34"/>
      <c r="AG33" s="35"/>
      <c r="AH33" s="35"/>
      <c r="AI33" s="31"/>
      <c r="AJ33" s="30"/>
      <c r="AK33" s="30"/>
      <c r="AL33" s="30"/>
      <c r="AM33" s="30"/>
      <c r="AN33" s="539"/>
      <c r="AO33" s="30"/>
      <c r="AP33" s="30"/>
      <c r="AQ33" s="30"/>
      <c r="AR33" s="30"/>
      <c r="AS33" s="30"/>
      <c r="AT33" s="30"/>
      <c r="AU33" s="30"/>
      <c r="AV33" s="30"/>
      <c r="AW33" s="539"/>
      <c r="AX33" s="25" t="str">
        <f t="shared" si="12"/>
        <v xml:space="preserve"> </v>
      </c>
      <c r="AY33" s="32">
        <f t="shared" si="13"/>
        <v>0</v>
      </c>
    </row>
    <row r="34" spans="1:52" ht="51" customHeight="1">
      <c r="A34" s="514" t="s">
        <v>107</v>
      </c>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6"/>
      <c r="AI34" s="562" t="s">
        <v>108</v>
      </c>
      <c r="AJ34" s="562"/>
      <c r="AK34" s="560"/>
      <c r="AL34" s="560"/>
      <c r="AM34" s="560"/>
      <c r="AN34" s="560"/>
      <c r="AO34" s="560"/>
      <c r="AP34" s="560"/>
      <c r="AQ34" s="560"/>
      <c r="AR34" s="560"/>
      <c r="AS34" s="560"/>
      <c r="AT34" s="560"/>
      <c r="AU34" s="560"/>
      <c r="AV34" s="560"/>
      <c r="AW34" s="560"/>
      <c r="AX34" s="560"/>
      <c r="AY34" s="560"/>
    </row>
    <row r="36" spans="1:52" ht="35" customHeight="1">
      <c r="A36" s="14" t="s">
        <v>19</v>
      </c>
      <c r="B36" s="493" t="str">
        <f>VLOOKUP('Read Me First'!I4,'Read Me First'!L5:N7,2,FALSE)</f>
        <v>Horspath, Oxford</v>
      </c>
      <c r="C36" s="494"/>
      <c r="D36" s="494"/>
      <c r="E36" s="494"/>
      <c r="F36" s="494"/>
      <c r="G36" s="494"/>
      <c r="H36" s="494"/>
      <c r="I36" s="494"/>
      <c r="J36" s="494"/>
      <c r="K36" s="494"/>
      <c r="L36" s="494"/>
      <c r="M36" s="494"/>
      <c r="N36" s="494"/>
      <c r="O36" s="494"/>
      <c r="P36" s="495"/>
      <c r="Q36" s="522" t="str">
        <f>"OXFORDSHIRE TRACK &amp; FIELD LEAGUE "&amp;YEAR($B$37)</f>
        <v>OXFORDSHIRE TRACK &amp; FIELD LEAGUE 2025</v>
      </c>
      <c r="R36" s="523"/>
      <c r="S36" s="523"/>
      <c r="T36" s="523"/>
      <c r="U36" s="523"/>
      <c r="V36" s="523"/>
      <c r="W36" s="523"/>
      <c r="X36" s="523"/>
      <c r="Y36" s="523"/>
      <c r="Z36" s="523"/>
      <c r="AA36" s="523"/>
      <c r="AB36" s="523"/>
      <c r="AC36" s="523"/>
      <c r="AD36" s="523"/>
      <c r="AE36" s="523"/>
      <c r="AF36" s="523"/>
      <c r="AG36" s="523"/>
      <c r="AH36" s="524"/>
      <c r="AI36" s="574" t="s">
        <v>35</v>
      </c>
      <c r="AJ36" s="575"/>
      <c r="AK36" s="575"/>
      <c r="AL36" s="575"/>
      <c r="AM36" s="575"/>
      <c r="AN36" s="575"/>
      <c r="AO36" s="575"/>
      <c r="AP36" s="575"/>
      <c r="AQ36" s="575"/>
      <c r="AR36" s="575"/>
      <c r="AS36" s="575"/>
      <c r="AT36" s="576"/>
      <c r="AU36" s="531" t="s">
        <v>45</v>
      </c>
      <c r="AV36" s="532"/>
      <c r="AW36" s="532"/>
      <c r="AX36" s="532"/>
      <c r="AY36" s="533"/>
      <c r="AZ36" s="4"/>
    </row>
    <row r="37" spans="1:52" ht="35" customHeight="1">
      <c r="A37" s="38" t="s">
        <v>20</v>
      </c>
      <c r="B37" s="534">
        <f>VLOOKUP('Read Me First'!I4,'Read Me First'!L5:N7,3,FALSE)</f>
        <v>45774</v>
      </c>
      <c r="C37" s="535"/>
      <c r="D37" s="535"/>
      <c r="E37" s="535"/>
      <c r="F37" s="535"/>
      <c r="G37" s="535"/>
      <c r="H37" s="535"/>
      <c r="I37" s="535"/>
      <c r="J37" s="535"/>
      <c r="K37" s="535"/>
      <c r="L37" s="535"/>
      <c r="M37" s="535"/>
      <c r="N37" s="535"/>
      <c r="O37" s="535"/>
      <c r="P37" s="536"/>
      <c r="Q37" s="525"/>
      <c r="R37" s="526"/>
      <c r="S37" s="526"/>
      <c r="T37" s="526"/>
      <c r="U37" s="526"/>
      <c r="V37" s="526"/>
      <c r="W37" s="526"/>
      <c r="X37" s="526"/>
      <c r="Y37" s="526"/>
      <c r="Z37" s="526"/>
      <c r="AA37" s="526"/>
      <c r="AB37" s="526"/>
      <c r="AC37" s="526"/>
      <c r="AD37" s="526"/>
      <c r="AE37" s="526"/>
      <c r="AF37" s="526"/>
      <c r="AG37" s="526"/>
      <c r="AH37" s="527"/>
      <c r="AI37" s="493" t="s">
        <v>123</v>
      </c>
      <c r="AJ37" s="494"/>
      <c r="AK37" s="494"/>
      <c r="AL37" s="494"/>
      <c r="AM37" s="494"/>
      <c r="AN37" s="494"/>
      <c r="AO37" s="494"/>
      <c r="AP37" s="494"/>
      <c r="AQ37" s="494"/>
      <c r="AR37" s="494"/>
      <c r="AS37" s="494"/>
      <c r="AT37" s="495"/>
      <c r="AU37" s="531" t="s">
        <v>49</v>
      </c>
      <c r="AV37" s="532"/>
      <c r="AW37" s="532"/>
      <c r="AX37" s="532"/>
      <c r="AY37" s="533"/>
      <c r="AZ37" s="7"/>
    </row>
    <row r="38" spans="1:52" ht="126" customHeight="1">
      <c r="A38" s="558" t="s">
        <v>126</v>
      </c>
      <c r="B38" s="556" t="s">
        <v>94</v>
      </c>
      <c r="C38" s="39" t="s">
        <v>52</v>
      </c>
      <c r="D38" s="39" t="s">
        <v>127</v>
      </c>
      <c r="E38" s="39" t="s">
        <v>6</v>
      </c>
      <c r="F38" s="40" t="s">
        <v>128</v>
      </c>
      <c r="G38" s="40" t="s">
        <v>53</v>
      </c>
      <c r="H38" s="40" t="s">
        <v>2</v>
      </c>
      <c r="I38" s="39" t="s">
        <v>54</v>
      </c>
      <c r="J38" s="40" t="s">
        <v>4</v>
      </c>
      <c r="K38" s="40" t="s">
        <v>3</v>
      </c>
      <c r="L38" s="40" t="s">
        <v>129</v>
      </c>
      <c r="M38" s="39" t="s">
        <v>7</v>
      </c>
      <c r="N38" s="542" t="s">
        <v>95</v>
      </c>
      <c r="O38" s="544" t="s">
        <v>96</v>
      </c>
      <c r="P38" s="544" t="s">
        <v>97</v>
      </c>
      <c r="Q38" s="558" t="s">
        <v>130</v>
      </c>
      <c r="R38" s="556" t="s">
        <v>94</v>
      </c>
      <c r="S38" s="39" t="s">
        <v>57</v>
      </c>
      <c r="T38" s="39" t="s">
        <v>53</v>
      </c>
      <c r="U38" s="39" t="s">
        <v>131</v>
      </c>
      <c r="V38" s="39" t="s">
        <v>128</v>
      </c>
      <c r="W38" s="39" t="s">
        <v>6</v>
      </c>
      <c r="X38" s="39" t="s">
        <v>54</v>
      </c>
      <c r="Y38" s="39" t="s">
        <v>2</v>
      </c>
      <c r="Z38" s="39" t="s">
        <v>129</v>
      </c>
      <c r="AA38" s="39" t="s">
        <v>12</v>
      </c>
      <c r="AB38" s="39" t="s">
        <v>52</v>
      </c>
      <c r="AC38" s="39" t="s">
        <v>4</v>
      </c>
      <c r="AD38" s="39" t="s">
        <v>3</v>
      </c>
      <c r="AE38" s="39" t="s">
        <v>7</v>
      </c>
      <c r="AF38" s="542" t="s">
        <v>95</v>
      </c>
      <c r="AG38" s="544" t="s">
        <v>96</v>
      </c>
      <c r="AH38" s="544" t="s">
        <v>97</v>
      </c>
      <c r="AI38" s="558" t="s">
        <v>132</v>
      </c>
      <c r="AJ38" s="556" t="s">
        <v>94</v>
      </c>
      <c r="AK38" s="39" t="s">
        <v>57</v>
      </c>
      <c r="AL38" s="39" t="s">
        <v>53</v>
      </c>
      <c r="AM38" s="39" t="s">
        <v>128</v>
      </c>
      <c r="AN38" s="39" t="s">
        <v>133</v>
      </c>
      <c r="AO38" s="39" t="s">
        <v>6</v>
      </c>
      <c r="AP38" s="39" t="s">
        <v>54</v>
      </c>
      <c r="AQ38" s="39" t="s">
        <v>2</v>
      </c>
      <c r="AR38" s="39" t="s">
        <v>129</v>
      </c>
      <c r="AS38" s="39" t="s">
        <v>12</v>
      </c>
      <c r="AT38" s="39" t="s">
        <v>52</v>
      </c>
      <c r="AU38" s="39" t="s">
        <v>4</v>
      </c>
      <c r="AV38" s="39" t="s">
        <v>3</v>
      </c>
      <c r="AW38" s="39" t="s">
        <v>7</v>
      </c>
      <c r="AX38" s="542" t="s">
        <v>95</v>
      </c>
      <c r="AY38" s="544" t="s">
        <v>96</v>
      </c>
      <c r="AZ38" s="18"/>
    </row>
    <row r="39" spans="1:52" ht="56" customHeight="1">
      <c r="A39" s="559"/>
      <c r="B39" s="557"/>
      <c r="C39" s="42" t="s">
        <v>134</v>
      </c>
      <c r="D39" s="41">
        <v>0.4375</v>
      </c>
      <c r="E39" s="41">
        <v>0.45833333333333331</v>
      </c>
      <c r="F39" s="41">
        <v>0.48958333333333331</v>
      </c>
      <c r="G39" s="41">
        <v>0.54166666666666663</v>
      </c>
      <c r="H39" s="41">
        <v>0.55555555555555503</v>
      </c>
      <c r="I39" s="41">
        <v>0.58333333333333337</v>
      </c>
      <c r="J39" s="41">
        <v>0.63888888888889295</v>
      </c>
      <c r="K39" s="41">
        <v>0.66319444444444442</v>
      </c>
      <c r="L39" s="41">
        <v>0.66666666666666663</v>
      </c>
      <c r="M39" s="41">
        <v>0.69791666666666663</v>
      </c>
      <c r="N39" s="543"/>
      <c r="O39" s="545"/>
      <c r="P39" s="545"/>
      <c r="Q39" s="559"/>
      <c r="R39" s="557"/>
      <c r="S39" s="41">
        <v>0.41666666666666669</v>
      </c>
      <c r="T39" s="41">
        <v>0.41666666666666669</v>
      </c>
      <c r="U39" s="41">
        <v>0.4513888888888889</v>
      </c>
      <c r="V39" s="41">
        <v>0.45833333333333331</v>
      </c>
      <c r="W39" s="41">
        <v>0.47222222222222227</v>
      </c>
      <c r="X39" s="41">
        <v>0.5</v>
      </c>
      <c r="Y39" s="41">
        <v>0.54861111111111105</v>
      </c>
      <c r="Z39" s="41">
        <v>0.58333333333333337</v>
      </c>
      <c r="AA39" s="41">
        <v>0.59027777777777779</v>
      </c>
      <c r="AB39" s="41">
        <v>0.625</v>
      </c>
      <c r="AC39" s="41">
        <v>0.64583333333333903</v>
      </c>
      <c r="AD39" s="41">
        <v>0.67708333333333337</v>
      </c>
      <c r="AE39" s="41">
        <v>0.70486111111111105</v>
      </c>
      <c r="AF39" s="543"/>
      <c r="AG39" s="545"/>
      <c r="AH39" s="545"/>
      <c r="AI39" s="559"/>
      <c r="AJ39" s="557"/>
      <c r="AK39" s="41">
        <v>0.41666666666666669</v>
      </c>
      <c r="AL39" s="41">
        <v>0.41666666666666669</v>
      </c>
      <c r="AM39" s="41">
        <v>0.45833333333333331</v>
      </c>
      <c r="AN39" s="41">
        <v>0.46527777777777773</v>
      </c>
      <c r="AO39" s="41">
        <v>0.47222222222222227</v>
      </c>
      <c r="AP39" s="41">
        <v>0.5</v>
      </c>
      <c r="AQ39" s="41">
        <v>0.55208333333333304</v>
      </c>
      <c r="AR39" s="41">
        <v>0.58333333333333337</v>
      </c>
      <c r="AS39" s="41">
        <v>0.59375</v>
      </c>
      <c r="AT39" s="41">
        <v>0.625</v>
      </c>
      <c r="AU39" s="41">
        <v>0.65277777777778501</v>
      </c>
      <c r="AV39" s="41">
        <v>0.67708333333333337</v>
      </c>
      <c r="AW39" s="41">
        <v>0.71180555555555503</v>
      </c>
      <c r="AX39" s="543"/>
      <c r="AY39" s="545"/>
      <c r="AZ39" s="19"/>
    </row>
    <row r="40" spans="1:52" ht="34" customHeight="1">
      <c r="A40" s="28"/>
      <c r="B40" s="29"/>
      <c r="C40" s="30"/>
      <c r="D40" s="30"/>
      <c r="E40" s="30"/>
      <c r="F40" s="30"/>
      <c r="G40" s="30"/>
      <c r="H40" s="30"/>
      <c r="I40" s="30"/>
      <c r="J40" s="30"/>
      <c r="K40" s="30"/>
      <c r="L40" s="30"/>
      <c r="M40" s="30"/>
      <c r="N40" s="25" t="str">
        <f>IF(COUNTIF(C40:L40,"*s")&gt;0,"X"," ")</f>
        <v xml:space="preserve"> </v>
      </c>
      <c r="O40" s="32">
        <f>COUNTIF(C40:L40,"*")</f>
        <v>0</v>
      </c>
      <c r="P40" s="32">
        <f>COUNTIF(E40,"*")+COUNTIF(K40,"*")</f>
        <v>0</v>
      </c>
      <c r="Q40" s="28"/>
      <c r="R40" s="29"/>
      <c r="S40" s="30"/>
      <c r="T40" s="30"/>
      <c r="U40" s="30"/>
      <c r="V40" s="30"/>
      <c r="W40" s="30"/>
      <c r="X40" s="30"/>
      <c r="Y40" s="30"/>
      <c r="Z40" s="30"/>
      <c r="AA40" s="30"/>
      <c r="AB40" s="30"/>
      <c r="AC40" s="30"/>
      <c r="AD40" s="30"/>
      <c r="AE40" s="30"/>
      <c r="AF40" s="25" t="str">
        <f>IF(COUNTIF(S40:AD40,"*s")&gt;0,"X"," ")</f>
        <v xml:space="preserve"> </v>
      </c>
      <c r="AG40" s="32">
        <f>COUNTIF(S40:AD40,"*")</f>
        <v>0</v>
      </c>
      <c r="AH40" s="32">
        <f>COUNTIF(W40,"*")+COUNTIF(AD40,"*")</f>
        <v>0</v>
      </c>
      <c r="AI40" s="28"/>
      <c r="AJ40" s="29"/>
      <c r="AK40" s="220"/>
      <c r="AL40" s="30"/>
      <c r="AM40" s="30"/>
      <c r="AN40" s="30"/>
      <c r="AO40" s="30"/>
      <c r="AP40" s="30"/>
      <c r="AQ40" s="30"/>
      <c r="AR40" s="30"/>
      <c r="AS40" s="30"/>
      <c r="AT40" s="30"/>
      <c r="AU40" s="30"/>
      <c r="AV40" s="30"/>
      <c r="AW40" s="30"/>
      <c r="AX40" s="25" t="str">
        <f>IF(COUNTIF(AK40:AV40,"*s")&gt;0,"X"," ")</f>
        <v xml:space="preserve"> </v>
      </c>
      <c r="AY40" s="32">
        <f>COUNTIF(AK40:AU40,"*")</f>
        <v>0</v>
      </c>
    </row>
    <row r="41" spans="1:52" ht="34" customHeight="1">
      <c r="A41" s="28"/>
      <c r="B41" s="29"/>
      <c r="C41" s="30"/>
      <c r="D41" s="30"/>
      <c r="E41" s="30"/>
      <c r="F41" s="30"/>
      <c r="G41" s="30"/>
      <c r="H41" s="30"/>
      <c r="I41" s="30"/>
      <c r="J41" s="30"/>
      <c r="K41" s="30"/>
      <c r="L41" s="30"/>
      <c r="M41" s="30"/>
      <c r="N41" s="25" t="str">
        <f>IF(COUNTIF(C41:L41,"*s")&gt;0,"X"," ")</f>
        <v xml:space="preserve"> </v>
      </c>
      <c r="O41" s="32">
        <f t="shared" ref="O41:O65" si="20">COUNTIF(C41:L41,"*")</f>
        <v>0</v>
      </c>
      <c r="P41" s="32">
        <f t="shared" ref="P41:P65" si="21">COUNTIF(E41,"*")+COUNTIF(K41,"*")</f>
        <v>0</v>
      </c>
      <c r="Q41" s="28"/>
      <c r="R41" s="29"/>
      <c r="S41" s="30"/>
      <c r="T41" s="30"/>
      <c r="U41" s="30"/>
      <c r="V41" s="30"/>
      <c r="W41" s="30"/>
      <c r="X41" s="30"/>
      <c r="Y41" s="30"/>
      <c r="Z41" s="30"/>
      <c r="AA41" s="30"/>
      <c r="AB41" s="30"/>
      <c r="AC41" s="30"/>
      <c r="AD41" s="30"/>
      <c r="AE41" s="30"/>
      <c r="AF41" s="25" t="str">
        <f t="shared" ref="AF41:AF57" si="22">IF(COUNTIF(S41:AD41,"*s")&gt;0,"X"," ")</f>
        <v xml:space="preserve"> </v>
      </c>
      <c r="AG41" s="32">
        <f t="shared" ref="AG41:AG65" si="23">COUNTIF(S41:AD41,"*")</f>
        <v>0</v>
      </c>
      <c r="AH41" s="32">
        <f t="shared" ref="AH41:AH65" si="24">COUNTIF(W41,"*")+COUNTIF(AD41,"*")</f>
        <v>0</v>
      </c>
      <c r="AI41" s="28"/>
      <c r="AJ41" s="29"/>
      <c r="AK41" s="221"/>
      <c r="AL41" s="30"/>
      <c r="AM41" s="30"/>
      <c r="AN41" s="30"/>
      <c r="AO41" s="30"/>
      <c r="AP41" s="30"/>
      <c r="AQ41" s="30"/>
      <c r="AR41" s="30"/>
      <c r="AS41" s="30"/>
      <c r="AT41" s="30"/>
      <c r="AU41" s="30"/>
      <c r="AV41" s="30"/>
      <c r="AW41" s="30"/>
      <c r="AX41" s="25" t="str">
        <f t="shared" ref="AX41:AX55" si="25">IF(COUNTIF(AK41:AV41,"*s")&gt;0,"X"," ")</f>
        <v xml:space="preserve"> </v>
      </c>
      <c r="AY41" s="32">
        <f t="shared" ref="AY41:AY55" si="26">COUNTIF(AK41:AU41,"*")</f>
        <v>0</v>
      </c>
    </row>
    <row r="42" spans="1:52" ht="34" customHeight="1">
      <c r="A42" s="28"/>
      <c r="B42" s="29"/>
      <c r="C42" s="30"/>
      <c r="D42" s="30"/>
      <c r="E42" s="30"/>
      <c r="F42" s="30"/>
      <c r="G42" s="30"/>
      <c r="H42" s="30"/>
      <c r="I42" s="30"/>
      <c r="J42" s="30"/>
      <c r="K42" s="30"/>
      <c r="L42" s="30"/>
      <c r="M42" s="30"/>
      <c r="N42" s="25" t="str">
        <f t="shared" ref="N42:N65" si="27">IF(COUNTIF(C42:L42,"*s")&gt;0,"X"," ")</f>
        <v xml:space="preserve"> </v>
      </c>
      <c r="O42" s="32">
        <f t="shared" si="20"/>
        <v>0</v>
      </c>
      <c r="P42" s="32">
        <f t="shared" si="21"/>
        <v>0</v>
      </c>
      <c r="Q42" s="28"/>
      <c r="R42" s="29"/>
      <c r="S42" s="30"/>
      <c r="T42" s="30"/>
      <c r="U42" s="30"/>
      <c r="V42" s="30"/>
      <c r="W42" s="30"/>
      <c r="X42" s="30"/>
      <c r="Y42" s="30"/>
      <c r="Z42" s="30"/>
      <c r="AA42" s="30"/>
      <c r="AB42" s="30"/>
      <c r="AC42" s="30"/>
      <c r="AD42" s="30"/>
      <c r="AE42" s="30"/>
      <c r="AF42" s="25" t="str">
        <f t="shared" si="22"/>
        <v xml:space="preserve"> </v>
      </c>
      <c r="AG42" s="32">
        <f t="shared" si="23"/>
        <v>0</v>
      </c>
      <c r="AH42" s="32">
        <f t="shared" si="24"/>
        <v>0</v>
      </c>
      <c r="AI42" s="28"/>
      <c r="AJ42" s="29"/>
      <c r="AK42" s="221"/>
      <c r="AL42" s="30"/>
      <c r="AM42" s="30"/>
      <c r="AN42" s="30"/>
      <c r="AO42" s="30"/>
      <c r="AP42" s="30"/>
      <c r="AQ42" s="30"/>
      <c r="AR42" s="30"/>
      <c r="AS42" s="30"/>
      <c r="AT42" s="30"/>
      <c r="AU42" s="30"/>
      <c r="AV42" s="30"/>
      <c r="AW42" s="30"/>
      <c r="AX42" s="25" t="str">
        <f t="shared" si="25"/>
        <v xml:space="preserve"> </v>
      </c>
      <c r="AY42" s="32">
        <f t="shared" si="26"/>
        <v>0</v>
      </c>
    </row>
    <row r="43" spans="1:52" ht="34" customHeight="1">
      <c r="A43" s="28"/>
      <c r="B43" s="29"/>
      <c r="C43" s="30"/>
      <c r="D43" s="30"/>
      <c r="E43" s="30"/>
      <c r="F43" s="30"/>
      <c r="G43" s="30"/>
      <c r="H43" s="30"/>
      <c r="I43" s="30"/>
      <c r="J43" s="30"/>
      <c r="K43" s="30"/>
      <c r="L43" s="30"/>
      <c r="M43" s="30"/>
      <c r="N43" s="25" t="str">
        <f t="shared" si="27"/>
        <v xml:space="preserve"> </v>
      </c>
      <c r="O43" s="32">
        <f t="shared" si="20"/>
        <v>0</v>
      </c>
      <c r="P43" s="32">
        <f t="shared" si="21"/>
        <v>0</v>
      </c>
      <c r="Q43" s="28"/>
      <c r="R43" s="29"/>
      <c r="S43" s="30"/>
      <c r="T43" s="30"/>
      <c r="U43" s="30"/>
      <c r="V43" s="30"/>
      <c r="W43" s="30"/>
      <c r="X43" s="30"/>
      <c r="Y43" s="30"/>
      <c r="Z43" s="30"/>
      <c r="AA43" s="30"/>
      <c r="AB43" s="30"/>
      <c r="AC43" s="30"/>
      <c r="AD43" s="30"/>
      <c r="AE43" s="30"/>
      <c r="AF43" s="25" t="str">
        <f t="shared" si="22"/>
        <v xml:space="preserve"> </v>
      </c>
      <c r="AG43" s="32">
        <f t="shared" si="23"/>
        <v>0</v>
      </c>
      <c r="AH43" s="32">
        <f t="shared" si="24"/>
        <v>0</v>
      </c>
      <c r="AI43" s="28"/>
      <c r="AJ43" s="29"/>
      <c r="AK43" s="30"/>
      <c r="AL43" s="30"/>
      <c r="AM43" s="30"/>
      <c r="AN43" s="30"/>
      <c r="AO43" s="30"/>
      <c r="AP43" s="30"/>
      <c r="AQ43" s="30"/>
      <c r="AR43" s="30"/>
      <c r="AS43" s="30"/>
      <c r="AT43" s="30"/>
      <c r="AU43" s="30"/>
      <c r="AV43" s="30"/>
      <c r="AW43" s="30"/>
      <c r="AX43" s="25" t="str">
        <f t="shared" si="25"/>
        <v xml:space="preserve"> </v>
      </c>
      <c r="AY43" s="32">
        <f t="shared" si="26"/>
        <v>0</v>
      </c>
    </row>
    <row r="44" spans="1:52" ht="34" customHeight="1">
      <c r="A44" s="28"/>
      <c r="B44" s="29"/>
      <c r="C44" s="30"/>
      <c r="D44" s="30"/>
      <c r="E44" s="30"/>
      <c r="F44" s="30"/>
      <c r="G44" s="30"/>
      <c r="H44" s="30"/>
      <c r="I44" s="30"/>
      <c r="J44" s="30"/>
      <c r="K44" s="30"/>
      <c r="L44" s="30"/>
      <c r="M44" s="30"/>
      <c r="N44" s="25" t="str">
        <f t="shared" si="27"/>
        <v xml:space="preserve"> </v>
      </c>
      <c r="O44" s="32">
        <f t="shared" si="20"/>
        <v>0</v>
      </c>
      <c r="P44" s="32">
        <f t="shared" si="21"/>
        <v>0</v>
      </c>
      <c r="Q44" s="28"/>
      <c r="R44" s="29"/>
      <c r="S44" s="30"/>
      <c r="T44" s="30"/>
      <c r="U44" s="30"/>
      <c r="V44" s="30"/>
      <c r="W44" s="30"/>
      <c r="X44" s="30"/>
      <c r="Y44" s="30"/>
      <c r="Z44" s="30"/>
      <c r="AA44" s="30"/>
      <c r="AB44" s="30"/>
      <c r="AC44" s="30"/>
      <c r="AD44" s="30"/>
      <c r="AE44" s="30"/>
      <c r="AF44" s="25" t="str">
        <f t="shared" si="22"/>
        <v xml:space="preserve"> </v>
      </c>
      <c r="AG44" s="32">
        <f t="shared" si="23"/>
        <v>0</v>
      </c>
      <c r="AH44" s="32">
        <f t="shared" si="24"/>
        <v>0</v>
      </c>
      <c r="AI44" s="28"/>
      <c r="AJ44" s="29"/>
      <c r="AK44" s="30"/>
      <c r="AL44" s="30"/>
      <c r="AM44" s="30"/>
      <c r="AN44" s="30"/>
      <c r="AO44" s="30"/>
      <c r="AP44" s="30"/>
      <c r="AQ44" s="30"/>
      <c r="AR44" s="30"/>
      <c r="AS44" s="30"/>
      <c r="AT44" s="30"/>
      <c r="AU44" s="30"/>
      <c r="AV44" s="30"/>
      <c r="AW44" s="30"/>
      <c r="AX44" s="25" t="str">
        <f t="shared" si="25"/>
        <v xml:space="preserve"> </v>
      </c>
      <c r="AY44" s="32">
        <f t="shared" si="26"/>
        <v>0</v>
      </c>
    </row>
    <row r="45" spans="1:52" ht="34" customHeight="1">
      <c r="A45" s="28"/>
      <c r="B45" s="29"/>
      <c r="C45" s="30"/>
      <c r="D45" s="30"/>
      <c r="E45" s="30"/>
      <c r="F45" s="30"/>
      <c r="G45" s="30"/>
      <c r="H45" s="30"/>
      <c r="I45" s="30"/>
      <c r="J45" s="30"/>
      <c r="K45" s="30"/>
      <c r="L45" s="30"/>
      <c r="M45" s="30"/>
      <c r="N45" s="25" t="str">
        <f t="shared" si="27"/>
        <v xml:space="preserve"> </v>
      </c>
      <c r="O45" s="32">
        <f t="shared" si="20"/>
        <v>0</v>
      </c>
      <c r="P45" s="32">
        <f t="shared" si="21"/>
        <v>0</v>
      </c>
      <c r="Q45" s="28"/>
      <c r="R45" s="29"/>
      <c r="S45" s="30"/>
      <c r="T45" s="30"/>
      <c r="U45" s="30"/>
      <c r="V45" s="30"/>
      <c r="W45" s="30"/>
      <c r="X45" s="30"/>
      <c r="Y45" s="30"/>
      <c r="Z45" s="30"/>
      <c r="AA45" s="30"/>
      <c r="AB45" s="30"/>
      <c r="AC45" s="30"/>
      <c r="AD45" s="30"/>
      <c r="AE45" s="30"/>
      <c r="AF45" s="25" t="str">
        <f t="shared" si="22"/>
        <v xml:space="preserve"> </v>
      </c>
      <c r="AG45" s="32">
        <f t="shared" si="23"/>
        <v>0</v>
      </c>
      <c r="AH45" s="32">
        <f t="shared" si="24"/>
        <v>0</v>
      </c>
      <c r="AI45" s="28"/>
      <c r="AJ45" s="29"/>
      <c r="AK45" s="30"/>
      <c r="AL45" s="30"/>
      <c r="AM45" s="30"/>
      <c r="AN45" s="30"/>
      <c r="AO45" s="30"/>
      <c r="AP45" s="30"/>
      <c r="AQ45" s="30"/>
      <c r="AR45" s="30"/>
      <c r="AS45" s="30"/>
      <c r="AT45" s="30"/>
      <c r="AU45" s="30"/>
      <c r="AV45" s="30"/>
      <c r="AW45" s="30"/>
      <c r="AX45" s="25" t="str">
        <f t="shared" si="25"/>
        <v xml:space="preserve"> </v>
      </c>
      <c r="AY45" s="32">
        <f t="shared" si="26"/>
        <v>0</v>
      </c>
    </row>
    <row r="46" spans="1:52" ht="34" customHeight="1">
      <c r="A46" s="28"/>
      <c r="B46" s="29"/>
      <c r="C46" s="30"/>
      <c r="D46" s="30"/>
      <c r="E46" s="30"/>
      <c r="F46" s="30"/>
      <c r="G46" s="30"/>
      <c r="H46" s="30"/>
      <c r="I46" s="30"/>
      <c r="J46" s="30"/>
      <c r="K46" s="30"/>
      <c r="L46" s="30"/>
      <c r="M46" s="30"/>
      <c r="N46" s="25" t="str">
        <f t="shared" si="27"/>
        <v xml:space="preserve"> </v>
      </c>
      <c r="O46" s="32">
        <f t="shared" si="20"/>
        <v>0</v>
      </c>
      <c r="P46" s="32">
        <f t="shared" si="21"/>
        <v>0</v>
      </c>
      <c r="Q46" s="28"/>
      <c r="R46" s="29"/>
      <c r="S46" s="30"/>
      <c r="T46" s="30"/>
      <c r="U46" s="30"/>
      <c r="V46" s="30"/>
      <c r="W46" s="30"/>
      <c r="X46" s="30"/>
      <c r="Y46" s="30"/>
      <c r="Z46" s="30"/>
      <c r="AA46" s="30"/>
      <c r="AB46" s="30"/>
      <c r="AC46" s="30"/>
      <c r="AD46" s="30"/>
      <c r="AE46" s="30"/>
      <c r="AF46" s="25" t="str">
        <f t="shared" si="22"/>
        <v xml:space="preserve"> </v>
      </c>
      <c r="AG46" s="32">
        <f t="shared" si="23"/>
        <v>0</v>
      </c>
      <c r="AH46" s="32">
        <f t="shared" si="24"/>
        <v>0</v>
      </c>
      <c r="AI46" s="28"/>
      <c r="AJ46" s="29"/>
      <c r="AK46" s="30"/>
      <c r="AL46" s="30"/>
      <c r="AM46" s="30"/>
      <c r="AN46" s="30"/>
      <c r="AO46" s="30"/>
      <c r="AP46" s="30"/>
      <c r="AQ46" s="30"/>
      <c r="AR46" s="30"/>
      <c r="AS46" s="30"/>
      <c r="AT46" s="30"/>
      <c r="AU46" s="30"/>
      <c r="AV46" s="30"/>
      <c r="AW46" s="30"/>
      <c r="AX46" s="25" t="str">
        <f t="shared" si="25"/>
        <v xml:space="preserve"> </v>
      </c>
      <c r="AY46" s="32">
        <f t="shared" si="26"/>
        <v>0</v>
      </c>
    </row>
    <row r="47" spans="1:52" ht="34" customHeight="1">
      <c r="A47" s="28"/>
      <c r="B47" s="29"/>
      <c r="C47" s="30"/>
      <c r="D47" s="30"/>
      <c r="E47" s="30"/>
      <c r="F47" s="30"/>
      <c r="G47" s="30"/>
      <c r="H47" s="30"/>
      <c r="I47" s="30"/>
      <c r="J47" s="30"/>
      <c r="K47" s="30"/>
      <c r="L47" s="30"/>
      <c r="M47" s="30"/>
      <c r="N47" s="25" t="str">
        <f t="shared" si="27"/>
        <v xml:space="preserve"> </v>
      </c>
      <c r="O47" s="32">
        <f t="shared" si="20"/>
        <v>0</v>
      </c>
      <c r="P47" s="32">
        <f t="shared" si="21"/>
        <v>0</v>
      </c>
      <c r="Q47" s="28"/>
      <c r="R47" s="29"/>
      <c r="S47" s="30"/>
      <c r="T47" s="30"/>
      <c r="U47" s="30"/>
      <c r="V47" s="30"/>
      <c r="W47" s="30"/>
      <c r="X47" s="30"/>
      <c r="Y47" s="30"/>
      <c r="Z47" s="30"/>
      <c r="AA47" s="30"/>
      <c r="AB47" s="30"/>
      <c r="AC47" s="30"/>
      <c r="AD47" s="30"/>
      <c r="AE47" s="30"/>
      <c r="AF47" s="25" t="str">
        <f t="shared" si="22"/>
        <v xml:space="preserve"> </v>
      </c>
      <c r="AG47" s="32">
        <f t="shared" si="23"/>
        <v>0</v>
      </c>
      <c r="AH47" s="32">
        <f t="shared" si="24"/>
        <v>0</v>
      </c>
      <c r="AI47" s="28"/>
      <c r="AJ47" s="29"/>
      <c r="AK47" s="30"/>
      <c r="AL47" s="30"/>
      <c r="AM47" s="30"/>
      <c r="AN47" s="30"/>
      <c r="AO47" s="30"/>
      <c r="AP47" s="30"/>
      <c r="AQ47" s="30"/>
      <c r="AR47" s="30"/>
      <c r="AS47" s="30"/>
      <c r="AT47" s="30"/>
      <c r="AU47" s="30"/>
      <c r="AV47" s="30"/>
      <c r="AW47" s="30"/>
      <c r="AX47" s="25" t="str">
        <f t="shared" si="25"/>
        <v xml:space="preserve"> </v>
      </c>
      <c r="AY47" s="32">
        <f t="shared" si="26"/>
        <v>0</v>
      </c>
    </row>
    <row r="48" spans="1:52" ht="34" customHeight="1">
      <c r="A48" s="28"/>
      <c r="B48" s="29"/>
      <c r="C48" s="30"/>
      <c r="D48" s="30"/>
      <c r="E48" s="30"/>
      <c r="F48" s="30"/>
      <c r="G48" s="30"/>
      <c r="H48" s="30"/>
      <c r="I48" s="30"/>
      <c r="J48" s="30"/>
      <c r="K48" s="30"/>
      <c r="L48" s="30"/>
      <c r="M48" s="30"/>
      <c r="N48" s="25" t="str">
        <f t="shared" si="27"/>
        <v xml:space="preserve"> </v>
      </c>
      <c r="O48" s="32">
        <f t="shared" si="20"/>
        <v>0</v>
      </c>
      <c r="P48" s="32">
        <f t="shared" si="21"/>
        <v>0</v>
      </c>
      <c r="Q48" s="28"/>
      <c r="R48" s="29"/>
      <c r="S48" s="30"/>
      <c r="T48" s="30"/>
      <c r="U48" s="30"/>
      <c r="V48" s="30"/>
      <c r="W48" s="30"/>
      <c r="X48" s="30"/>
      <c r="Y48" s="30"/>
      <c r="Z48" s="30"/>
      <c r="AA48" s="30"/>
      <c r="AB48" s="30"/>
      <c r="AC48" s="30"/>
      <c r="AD48" s="30"/>
      <c r="AE48" s="30"/>
      <c r="AF48" s="25" t="str">
        <f t="shared" si="22"/>
        <v xml:space="preserve"> </v>
      </c>
      <c r="AG48" s="32">
        <f t="shared" si="23"/>
        <v>0</v>
      </c>
      <c r="AH48" s="32">
        <f t="shared" si="24"/>
        <v>0</v>
      </c>
      <c r="AI48" s="28"/>
      <c r="AJ48" s="29"/>
      <c r="AK48" s="30"/>
      <c r="AL48" s="30"/>
      <c r="AM48" s="30"/>
      <c r="AN48" s="30"/>
      <c r="AO48" s="30"/>
      <c r="AP48" s="30"/>
      <c r="AQ48" s="30"/>
      <c r="AR48" s="30"/>
      <c r="AS48" s="30"/>
      <c r="AT48" s="30"/>
      <c r="AU48" s="30"/>
      <c r="AV48" s="30"/>
      <c r="AW48" s="30"/>
      <c r="AX48" s="25" t="str">
        <f t="shared" si="25"/>
        <v xml:space="preserve"> </v>
      </c>
      <c r="AY48" s="32">
        <f t="shared" si="26"/>
        <v>0</v>
      </c>
    </row>
    <row r="49" spans="1:51" ht="34" customHeight="1">
      <c r="A49" s="28"/>
      <c r="B49" s="29"/>
      <c r="C49" s="30"/>
      <c r="D49" s="30"/>
      <c r="E49" s="30"/>
      <c r="F49" s="30"/>
      <c r="G49" s="30"/>
      <c r="H49" s="30"/>
      <c r="I49" s="30"/>
      <c r="J49" s="30"/>
      <c r="K49" s="30"/>
      <c r="L49" s="30"/>
      <c r="M49" s="30"/>
      <c r="N49" s="25" t="str">
        <f t="shared" si="27"/>
        <v xml:space="preserve"> </v>
      </c>
      <c r="O49" s="32">
        <f t="shared" si="20"/>
        <v>0</v>
      </c>
      <c r="P49" s="32">
        <f t="shared" si="21"/>
        <v>0</v>
      </c>
      <c r="Q49" s="28"/>
      <c r="R49" s="29"/>
      <c r="S49" s="30"/>
      <c r="T49" s="30"/>
      <c r="U49" s="30"/>
      <c r="V49" s="30"/>
      <c r="W49" s="30"/>
      <c r="X49" s="30"/>
      <c r="Y49" s="30"/>
      <c r="Z49" s="30"/>
      <c r="AA49" s="30"/>
      <c r="AB49" s="30"/>
      <c r="AC49" s="30"/>
      <c r="AD49" s="30"/>
      <c r="AE49" s="30"/>
      <c r="AF49" s="25" t="str">
        <f t="shared" si="22"/>
        <v xml:space="preserve"> </v>
      </c>
      <c r="AG49" s="32">
        <f t="shared" si="23"/>
        <v>0</v>
      </c>
      <c r="AH49" s="32">
        <f t="shared" si="24"/>
        <v>0</v>
      </c>
      <c r="AI49" s="28"/>
      <c r="AJ49" s="29"/>
      <c r="AK49" s="30"/>
      <c r="AL49" s="30"/>
      <c r="AM49" s="30"/>
      <c r="AN49" s="30"/>
      <c r="AO49" s="30"/>
      <c r="AP49" s="30"/>
      <c r="AQ49" s="30"/>
      <c r="AR49" s="30"/>
      <c r="AS49" s="30"/>
      <c r="AT49" s="30"/>
      <c r="AU49" s="30"/>
      <c r="AV49" s="30"/>
      <c r="AW49" s="30"/>
      <c r="AX49" s="25" t="str">
        <f t="shared" si="25"/>
        <v xml:space="preserve"> </v>
      </c>
      <c r="AY49" s="32">
        <f t="shared" si="26"/>
        <v>0</v>
      </c>
    </row>
    <row r="50" spans="1:51" ht="34" customHeight="1">
      <c r="A50" s="28"/>
      <c r="B50" s="29"/>
      <c r="C50" s="30"/>
      <c r="D50" s="30"/>
      <c r="E50" s="30"/>
      <c r="F50" s="30"/>
      <c r="G50" s="30"/>
      <c r="H50" s="30"/>
      <c r="I50" s="30"/>
      <c r="J50" s="30"/>
      <c r="K50" s="30"/>
      <c r="L50" s="30"/>
      <c r="M50" s="30"/>
      <c r="N50" s="25" t="str">
        <f t="shared" si="27"/>
        <v xml:space="preserve"> </v>
      </c>
      <c r="O50" s="32">
        <f t="shared" si="20"/>
        <v>0</v>
      </c>
      <c r="P50" s="32">
        <f t="shared" si="21"/>
        <v>0</v>
      </c>
      <c r="Q50" s="28"/>
      <c r="R50" s="29"/>
      <c r="S50" s="30"/>
      <c r="T50" s="30"/>
      <c r="U50" s="30"/>
      <c r="V50" s="30"/>
      <c r="W50" s="30"/>
      <c r="X50" s="30"/>
      <c r="Y50" s="30"/>
      <c r="Z50" s="30"/>
      <c r="AA50" s="30"/>
      <c r="AB50" s="30"/>
      <c r="AC50" s="30"/>
      <c r="AD50" s="30"/>
      <c r="AE50" s="30"/>
      <c r="AF50" s="25" t="str">
        <f t="shared" si="22"/>
        <v xml:space="preserve"> </v>
      </c>
      <c r="AG50" s="32">
        <f t="shared" si="23"/>
        <v>0</v>
      </c>
      <c r="AH50" s="32">
        <f t="shared" si="24"/>
        <v>0</v>
      </c>
      <c r="AI50" s="28"/>
      <c r="AJ50" s="29"/>
      <c r="AK50" s="30"/>
      <c r="AL50" s="30"/>
      <c r="AM50" s="30"/>
      <c r="AN50" s="30"/>
      <c r="AO50" s="30"/>
      <c r="AP50" s="30"/>
      <c r="AQ50" s="30"/>
      <c r="AR50" s="30"/>
      <c r="AS50" s="30"/>
      <c r="AT50" s="30"/>
      <c r="AU50" s="30"/>
      <c r="AV50" s="30"/>
      <c r="AW50" s="30"/>
      <c r="AX50" s="25" t="str">
        <f t="shared" si="25"/>
        <v xml:space="preserve"> </v>
      </c>
      <c r="AY50" s="32">
        <f t="shared" si="26"/>
        <v>0</v>
      </c>
    </row>
    <row r="51" spans="1:51" ht="34" customHeight="1">
      <c r="A51" s="28"/>
      <c r="B51" s="29"/>
      <c r="C51" s="30"/>
      <c r="D51" s="30"/>
      <c r="E51" s="30"/>
      <c r="F51" s="30"/>
      <c r="G51" s="30"/>
      <c r="H51" s="30"/>
      <c r="I51" s="30"/>
      <c r="J51" s="30"/>
      <c r="K51" s="30"/>
      <c r="L51" s="30"/>
      <c r="M51" s="30"/>
      <c r="N51" s="25" t="str">
        <f t="shared" si="27"/>
        <v xml:space="preserve"> </v>
      </c>
      <c r="O51" s="32">
        <f t="shared" si="20"/>
        <v>0</v>
      </c>
      <c r="P51" s="32">
        <f t="shared" si="21"/>
        <v>0</v>
      </c>
      <c r="Q51" s="28"/>
      <c r="R51" s="29"/>
      <c r="S51" s="30"/>
      <c r="T51" s="30"/>
      <c r="U51" s="30"/>
      <c r="V51" s="30"/>
      <c r="W51" s="30"/>
      <c r="X51" s="30"/>
      <c r="Y51" s="30"/>
      <c r="Z51" s="30"/>
      <c r="AA51" s="30"/>
      <c r="AB51" s="30"/>
      <c r="AC51" s="30"/>
      <c r="AD51" s="30"/>
      <c r="AE51" s="30"/>
      <c r="AF51" s="25" t="str">
        <f t="shared" si="22"/>
        <v xml:space="preserve"> </v>
      </c>
      <c r="AG51" s="32">
        <f t="shared" si="23"/>
        <v>0</v>
      </c>
      <c r="AH51" s="32">
        <f t="shared" si="24"/>
        <v>0</v>
      </c>
      <c r="AI51" s="28"/>
      <c r="AJ51" s="29"/>
      <c r="AK51" s="30"/>
      <c r="AL51" s="30"/>
      <c r="AM51" s="30"/>
      <c r="AN51" s="30"/>
      <c r="AO51" s="30"/>
      <c r="AP51" s="30"/>
      <c r="AQ51" s="30"/>
      <c r="AR51" s="30"/>
      <c r="AS51" s="30"/>
      <c r="AT51" s="30"/>
      <c r="AU51" s="30"/>
      <c r="AV51" s="30"/>
      <c r="AW51" s="30"/>
      <c r="AX51" s="25" t="str">
        <f t="shared" si="25"/>
        <v xml:space="preserve"> </v>
      </c>
      <c r="AY51" s="32">
        <f t="shared" si="26"/>
        <v>0</v>
      </c>
    </row>
    <row r="52" spans="1:51" ht="34" customHeight="1">
      <c r="A52" s="28"/>
      <c r="B52" s="29"/>
      <c r="C52" s="30"/>
      <c r="D52" s="30"/>
      <c r="E52" s="30"/>
      <c r="F52" s="30"/>
      <c r="G52" s="30"/>
      <c r="H52" s="30"/>
      <c r="I52" s="30"/>
      <c r="J52" s="30"/>
      <c r="K52" s="30"/>
      <c r="L52" s="30"/>
      <c r="M52" s="30"/>
      <c r="N52" s="25" t="str">
        <f t="shared" si="27"/>
        <v xml:space="preserve"> </v>
      </c>
      <c r="O52" s="32">
        <f t="shared" si="20"/>
        <v>0</v>
      </c>
      <c r="P52" s="32">
        <f t="shared" si="21"/>
        <v>0</v>
      </c>
      <c r="Q52" s="28"/>
      <c r="R52" s="29"/>
      <c r="S52" s="30"/>
      <c r="T52" s="30"/>
      <c r="U52" s="30"/>
      <c r="V52" s="30"/>
      <c r="W52" s="30"/>
      <c r="X52" s="30"/>
      <c r="Y52" s="30"/>
      <c r="Z52" s="30"/>
      <c r="AA52" s="30"/>
      <c r="AB52" s="30"/>
      <c r="AC52" s="30"/>
      <c r="AD52" s="30"/>
      <c r="AE52" s="30"/>
      <c r="AF52" s="25" t="str">
        <f t="shared" si="22"/>
        <v xml:space="preserve"> </v>
      </c>
      <c r="AG52" s="32">
        <f t="shared" si="23"/>
        <v>0</v>
      </c>
      <c r="AH52" s="32">
        <f t="shared" si="24"/>
        <v>0</v>
      </c>
      <c r="AI52" s="28"/>
      <c r="AJ52" s="29"/>
      <c r="AK52" s="30"/>
      <c r="AL52" s="30"/>
      <c r="AM52" s="30"/>
      <c r="AN52" s="30"/>
      <c r="AO52" s="30"/>
      <c r="AP52" s="30"/>
      <c r="AQ52" s="30"/>
      <c r="AR52" s="30"/>
      <c r="AS52" s="30"/>
      <c r="AT52" s="30"/>
      <c r="AU52" s="30"/>
      <c r="AV52" s="30"/>
      <c r="AW52" s="30"/>
      <c r="AX52" s="25" t="str">
        <f t="shared" si="25"/>
        <v xml:space="preserve"> </v>
      </c>
      <c r="AY52" s="32">
        <f t="shared" si="26"/>
        <v>0</v>
      </c>
    </row>
    <row r="53" spans="1:51" ht="34" customHeight="1">
      <c r="A53" s="28"/>
      <c r="B53" s="29"/>
      <c r="C53" s="30"/>
      <c r="D53" s="30"/>
      <c r="E53" s="30"/>
      <c r="F53" s="30"/>
      <c r="G53" s="30"/>
      <c r="H53" s="30"/>
      <c r="I53" s="30"/>
      <c r="J53" s="30"/>
      <c r="K53" s="30"/>
      <c r="L53" s="30"/>
      <c r="M53" s="30"/>
      <c r="N53" s="25" t="str">
        <f t="shared" si="27"/>
        <v xml:space="preserve"> </v>
      </c>
      <c r="O53" s="32">
        <f t="shared" si="20"/>
        <v>0</v>
      </c>
      <c r="P53" s="32">
        <f t="shared" si="21"/>
        <v>0</v>
      </c>
      <c r="Q53" s="28"/>
      <c r="R53" s="29"/>
      <c r="S53" s="30"/>
      <c r="T53" s="30"/>
      <c r="U53" s="30"/>
      <c r="V53" s="30"/>
      <c r="W53" s="30"/>
      <c r="X53" s="30"/>
      <c r="Y53" s="30"/>
      <c r="Z53" s="30"/>
      <c r="AA53" s="30"/>
      <c r="AB53" s="30"/>
      <c r="AC53" s="30"/>
      <c r="AD53" s="30"/>
      <c r="AE53" s="30"/>
      <c r="AF53" s="25" t="str">
        <f t="shared" si="22"/>
        <v xml:space="preserve"> </v>
      </c>
      <c r="AG53" s="32">
        <f t="shared" si="23"/>
        <v>0</v>
      </c>
      <c r="AH53" s="32">
        <f t="shared" si="24"/>
        <v>0</v>
      </c>
      <c r="AI53" s="28"/>
      <c r="AJ53" s="29"/>
      <c r="AK53" s="30"/>
      <c r="AL53" s="30"/>
      <c r="AM53" s="30"/>
      <c r="AN53" s="30"/>
      <c r="AO53" s="30"/>
      <c r="AP53" s="30"/>
      <c r="AQ53" s="30"/>
      <c r="AR53" s="30"/>
      <c r="AS53" s="30"/>
      <c r="AT53" s="30"/>
      <c r="AU53" s="30"/>
      <c r="AV53" s="30"/>
      <c r="AW53" s="30"/>
      <c r="AX53" s="25" t="str">
        <f t="shared" si="25"/>
        <v xml:space="preserve"> </v>
      </c>
      <c r="AY53" s="32">
        <f t="shared" si="26"/>
        <v>0</v>
      </c>
    </row>
    <row r="54" spans="1:51" ht="34" customHeight="1">
      <c r="A54" s="28"/>
      <c r="B54" s="29"/>
      <c r="C54" s="30"/>
      <c r="D54" s="30"/>
      <c r="E54" s="30"/>
      <c r="F54" s="30"/>
      <c r="G54" s="30"/>
      <c r="H54" s="30"/>
      <c r="I54" s="30"/>
      <c r="J54" s="30"/>
      <c r="K54" s="30"/>
      <c r="L54" s="30"/>
      <c r="M54" s="30"/>
      <c r="N54" s="25" t="str">
        <f t="shared" si="27"/>
        <v xml:space="preserve"> </v>
      </c>
      <c r="O54" s="32">
        <f t="shared" si="20"/>
        <v>0</v>
      </c>
      <c r="P54" s="32">
        <f t="shared" si="21"/>
        <v>0</v>
      </c>
      <c r="Q54" s="28"/>
      <c r="R54" s="29"/>
      <c r="S54" s="30"/>
      <c r="T54" s="30"/>
      <c r="U54" s="30"/>
      <c r="V54" s="30"/>
      <c r="W54" s="30"/>
      <c r="X54" s="30"/>
      <c r="Y54" s="30"/>
      <c r="Z54" s="30"/>
      <c r="AA54" s="30"/>
      <c r="AB54" s="30"/>
      <c r="AC54" s="30"/>
      <c r="AD54" s="30"/>
      <c r="AE54" s="30"/>
      <c r="AF54" s="25" t="str">
        <f t="shared" si="22"/>
        <v xml:space="preserve"> </v>
      </c>
      <c r="AG54" s="32">
        <f t="shared" si="23"/>
        <v>0</v>
      </c>
      <c r="AH54" s="32">
        <f t="shared" si="24"/>
        <v>0</v>
      </c>
      <c r="AI54" s="28"/>
      <c r="AJ54" s="29"/>
      <c r="AK54" s="30"/>
      <c r="AL54" s="30"/>
      <c r="AM54" s="30"/>
      <c r="AN54" s="30"/>
      <c r="AO54" s="30"/>
      <c r="AP54" s="30"/>
      <c r="AQ54" s="30"/>
      <c r="AR54" s="30"/>
      <c r="AS54" s="30"/>
      <c r="AT54" s="30"/>
      <c r="AU54" s="30"/>
      <c r="AV54" s="30"/>
      <c r="AW54" s="30"/>
      <c r="AX54" s="25" t="str">
        <f t="shared" si="25"/>
        <v xml:space="preserve"> </v>
      </c>
      <c r="AY54" s="32">
        <f t="shared" si="26"/>
        <v>0</v>
      </c>
    </row>
    <row r="55" spans="1:51" ht="34" customHeight="1">
      <c r="A55" s="28"/>
      <c r="B55" s="29"/>
      <c r="C55" s="30"/>
      <c r="D55" s="30"/>
      <c r="E55" s="30"/>
      <c r="F55" s="30"/>
      <c r="G55" s="30"/>
      <c r="H55" s="30"/>
      <c r="I55" s="30"/>
      <c r="J55" s="30"/>
      <c r="K55" s="30"/>
      <c r="L55" s="30"/>
      <c r="M55" s="30"/>
      <c r="N55" s="25" t="str">
        <f t="shared" si="27"/>
        <v xml:space="preserve"> </v>
      </c>
      <c r="O55" s="32">
        <f t="shared" si="20"/>
        <v>0</v>
      </c>
      <c r="P55" s="32">
        <f t="shared" si="21"/>
        <v>0</v>
      </c>
      <c r="Q55" s="28"/>
      <c r="R55" s="29"/>
      <c r="S55" s="30"/>
      <c r="T55" s="30"/>
      <c r="U55" s="30"/>
      <c r="V55" s="30"/>
      <c r="W55" s="30"/>
      <c r="X55" s="30"/>
      <c r="Y55" s="30"/>
      <c r="Z55" s="30"/>
      <c r="AA55" s="30"/>
      <c r="AB55" s="30"/>
      <c r="AC55" s="30"/>
      <c r="AD55" s="30"/>
      <c r="AE55" s="30"/>
      <c r="AF55" s="25" t="str">
        <f t="shared" si="22"/>
        <v xml:space="preserve"> </v>
      </c>
      <c r="AG55" s="32">
        <f t="shared" si="23"/>
        <v>0</v>
      </c>
      <c r="AH55" s="32">
        <f t="shared" si="24"/>
        <v>0</v>
      </c>
      <c r="AI55" s="28"/>
      <c r="AJ55" s="29"/>
      <c r="AK55" s="30"/>
      <c r="AL55" s="30"/>
      <c r="AM55" s="30"/>
      <c r="AN55" s="30"/>
      <c r="AO55" s="30"/>
      <c r="AP55" s="30"/>
      <c r="AQ55" s="30"/>
      <c r="AR55" s="30"/>
      <c r="AS55" s="30"/>
      <c r="AT55" s="30"/>
      <c r="AU55" s="30"/>
      <c r="AV55" s="30"/>
      <c r="AW55" s="30"/>
      <c r="AX55" s="25" t="str">
        <f t="shared" si="25"/>
        <v xml:space="preserve"> </v>
      </c>
      <c r="AY55" s="32">
        <f t="shared" si="26"/>
        <v>0</v>
      </c>
    </row>
    <row r="56" spans="1:51" ht="34" customHeight="1">
      <c r="A56" s="28"/>
      <c r="B56" s="29"/>
      <c r="C56" s="30"/>
      <c r="D56" s="30"/>
      <c r="E56" s="30"/>
      <c r="F56" s="30"/>
      <c r="G56" s="30"/>
      <c r="H56" s="30"/>
      <c r="I56" s="30"/>
      <c r="J56" s="30"/>
      <c r="K56" s="30"/>
      <c r="L56" s="30"/>
      <c r="M56" s="30"/>
      <c r="N56" s="25" t="str">
        <f t="shared" si="27"/>
        <v xml:space="preserve"> </v>
      </c>
      <c r="O56" s="32">
        <f t="shared" si="20"/>
        <v>0</v>
      </c>
      <c r="P56" s="32">
        <f t="shared" si="21"/>
        <v>0</v>
      </c>
      <c r="Q56" s="28"/>
      <c r="R56" s="29"/>
      <c r="S56" s="30"/>
      <c r="T56" s="30"/>
      <c r="U56" s="30"/>
      <c r="V56" s="30"/>
      <c r="W56" s="30"/>
      <c r="X56" s="30"/>
      <c r="Y56" s="30"/>
      <c r="Z56" s="30"/>
      <c r="AA56" s="30"/>
      <c r="AB56" s="30"/>
      <c r="AC56" s="30"/>
      <c r="AD56" s="30"/>
      <c r="AE56" s="30"/>
      <c r="AF56" s="25" t="str">
        <f t="shared" si="22"/>
        <v xml:space="preserve"> </v>
      </c>
      <c r="AG56" s="32">
        <f t="shared" si="23"/>
        <v>0</v>
      </c>
      <c r="AH56" s="32">
        <f t="shared" si="24"/>
        <v>0</v>
      </c>
      <c r="AI56" s="540" t="s">
        <v>78</v>
      </c>
      <c r="AJ56" s="541"/>
      <c r="AK56" s="34">
        <f>COUNTIF(AK40:AK55,"A")</f>
        <v>0</v>
      </c>
      <c r="AL56" s="34">
        <f t="shared" ref="AL56:AV58" si="28">COUNTIF(AL40:AL55,"A")</f>
        <v>0</v>
      </c>
      <c r="AM56" s="34">
        <f t="shared" si="28"/>
        <v>0</v>
      </c>
      <c r="AN56" s="34">
        <f t="shared" si="28"/>
        <v>0</v>
      </c>
      <c r="AO56" s="34">
        <f t="shared" si="28"/>
        <v>0</v>
      </c>
      <c r="AP56" s="34">
        <f t="shared" si="28"/>
        <v>0</v>
      </c>
      <c r="AQ56" s="34">
        <f t="shared" si="28"/>
        <v>0</v>
      </c>
      <c r="AR56" s="34">
        <f t="shared" si="28"/>
        <v>0</v>
      </c>
      <c r="AS56" s="34">
        <f t="shared" si="28"/>
        <v>0</v>
      </c>
      <c r="AT56" s="34">
        <f t="shared" si="28"/>
        <v>0</v>
      </c>
      <c r="AU56" s="34">
        <f t="shared" si="28"/>
        <v>0</v>
      </c>
      <c r="AV56" s="34">
        <f t="shared" si="28"/>
        <v>0</v>
      </c>
      <c r="AW56" s="34" cm="1">
        <f t="array" ref="AW56">_xlfn.IFNA(_xlfn.IFS(COUNTIF(AW40:AW55,"1")&gt;1, "1 *", COUNTIF(AW40:AW55,"2")&gt;1, "2 *",COUNTIF(AW40:AW55,"3")&gt;1, "3 *",COUNTIF(AW40:AW55,"4")&gt;1, "4 *"),0)</f>
        <v>0</v>
      </c>
      <c r="AX56" s="34"/>
      <c r="AY56" s="32"/>
    </row>
    <row r="57" spans="1:51" ht="34" customHeight="1">
      <c r="A57" s="28"/>
      <c r="B57" s="29"/>
      <c r="C57" s="30"/>
      <c r="D57" s="30"/>
      <c r="E57" s="30"/>
      <c r="F57" s="30"/>
      <c r="G57" s="30"/>
      <c r="H57" s="30"/>
      <c r="I57" s="30"/>
      <c r="J57" s="30"/>
      <c r="K57" s="30"/>
      <c r="L57" s="30"/>
      <c r="M57" s="30"/>
      <c r="N57" s="25" t="str">
        <f t="shared" si="27"/>
        <v xml:space="preserve"> </v>
      </c>
      <c r="O57" s="32">
        <f t="shared" si="20"/>
        <v>0</v>
      </c>
      <c r="P57" s="32">
        <f t="shared" si="21"/>
        <v>0</v>
      </c>
      <c r="Q57" s="28"/>
      <c r="R57" s="29"/>
      <c r="S57" s="30"/>
      <c r="T57" s="30"/>
      <c r="U57" s="30"/>
      <c r="V57" s="30"/>
      <c r="W57" s="30"/>
      <c r="X57" s="30"/>
      <c r="Y57" s="30"/>
      <c r="Z57" s="30"/>
      <c r="AA57" s="30"/>
      <c r="AB57" s="30"/>
      <c r="AC57" s="30"/>
      <c r="AD57" s="30"/>
      <c r="AE57" s="30"/>
      <c r="AF57" s="25" t="str">
        <f t="shared" si="22"/>
        <v xml:space="preserve"> </v>
      </c>
      <c r="AG57" s="32">
        <f t="shared" si="23"/>
        <v>0</v>
      </c>
      <c r="AH57" s="32">
        <f t="shared" si="24"/>
        <v>0</v>
      </c>
      <c r="AI57" s="540" t="s">
        <v>79</v>
      </c>
      <c r="AJ57" s="541"/>
      <c r="AK57" s="34">
        <f>COUNTIF(AK40:AK55,"B")</f>
        <v>0</v>
      </c>
      <c r="AL57" s="34">
        <f t="shared" ref="AL57:AU57" si="29">COUNTIF(AL40:AL55,"B")</f>
        <v>0</v>
      </c>
      <c r="AM57" s="34">
        <f t="shared" si="29"/>
        <v>0</v>
      </c>
      <c r="AN57" s="34">
        <f t="shared" si="29"/>
        <v>0</v>
      </c>
      <c r="AO57" s="34">
        <f t="shared" si="29"/>
        <v>0</v>
      </c>
      <c r="AP57" s="34">
        <f t="shared" si="29"/>
        <v>0</v>
      </c>
      <c r="AQ57" s="34">
        <f t="shared" si="29"/>
        <v>0</v>
      </c>
      <c r="AR57" s="34">
        <f t="shared" si="29"/>
        <v>0</v>
      </c>
      <c r="AS57" s="34">
        <f t="shared" si="29"/>
        <v>0</v>
      </c>
      <c r="AT57" s="34">
        <f t="shared" si="29"/>
        <v>0</v>
      </c>
      <c r="AU57" s="34">
        <f t="shared" si="29"/>
        <v>0</v>
      </c>
      <c r="AV57" s="34">
        <f t="shared" si="28"/>
        <v>0</v>
      </c>
      <c r="AW57" s="34"/>
      <c r="AX57" s="34"/>
      <c r="AY57" s="32"/>
    </row>
    <row r="58" spans="1:51" ht="34" customHeight="1">
      <c r="A58" s="28"/>
      <c r="B58" s="29"/>
      <c r="C58" s="30"/>
      <c r="D58" s="30"/>
      <c r="E58" s="30"/>
      <c r="F58" s="30"/>
      <c r="G58" s="30"/>
      <c r="H58" s="30"/>
      <c r="I58" s="30"/>
      <c r="J58" s="30"/>
      <c r="K58" s="30"/>
      <c r="L58" s="30"/>
      <c r="M58" s="30"/>
      <c r="N58" s="25" t="str">
        <f t="shared" si="27"/>
        <v xml:space="preserve"> </v>
      </c>
      <c r="O58" s="32">
        <f t="shared" si="20"/>
        <v>0</v>
      </c>
      <c r="P58" s="32">
        <f t="shared" si="21"/>
        <v>0</v>
      </c>
      <c r="Q58" s="28"/>
      <c r="R58" s="29"/>
      <c r="S58" s="30"/>
      <c r="T58" s="30"/>
      <c r="U58" s="30"/>
      <c r="V58" s="30"/>
      <c r="W58" s="30"/>
      <c r="X58" s="30"/>
      <c r="Y58" s="30"/>
      <c r="Z58" s="30"/>
      <c r="AA58" s="30"/>
      <c r="AB58" s="30"/>
      <c r="AC58" s="30"/>
      <c r="AD58" s="30"/>
      <c r="AE58" s="30"/>
      <c r="AF58" s="25" t="str">
        <f>IF(COUNTIF(S58:AD58,"*s")&gt;0,"X"," ")</f>
        <v xml:space="preserve"> </v>
      </c>
      <c r="AG58" s="32">
        <f t="shared" si="23"/>
        <v>0</v>
      </c>
      <c r="AH58" s="32">
        <f t="shared" si="24"/>
        <v>0</v>
      </c>
      <c r="AI58" s="540" t="s">
        <v>80</v>
      </c>
      <c r="AJ58" s="541"/>
      <c r="AK58" s="34">
        <f>COUNTIF(AK40:AK55,"N/S")</f>
        <v>0</v>
      </c>
      <c r="AL58" s="34">
        <f t="shared" ref="AL58:AU58" si="30">COUNTIF(AL40:AL55,"N/S")</f>
        <v>0</v>
      </c>
      <c r="AM58" s="34">
        <f t="shared" si="30"/>
        <v>0</v>
      </c>
      <c r="AN58" s="34">
        <f t="shared" si="30"/>
        <v>0</v>
      </c>
      <c r="AO58" s="34">
        <f t="shared" si="30"/>
        <v>0</v>
      </c>
      <c r="AP58" s="34">
        <f t="shared" si="30"/>
        <v>0</v>
      </c>
      <c r="AQ58" s="34">
        <f t="shared" si="30"/>
        <v>0</v>
      </c>
      <c r="AR58" s="34">
        <f t="shared" si="30"/>
        <v>0</v>
      </c>
      <c r="AS58" s="34">
        <f t="shared" si="30"/>
        <v>0</v>
      </c>
      <c r="AT58" s="34">
        <f t="shared" si="30"/>
        <v>0</v>
      </c>
      <c r="AU58" s="34">
        <f t="shared" si="30"/>
        <v>0</v>
      </c>
      <c r="AV58" s="34">
        <f t="shared" si="28"/>
        <v>0</v>
      </c>
      <c r="AW58" s="34" cm="1">
        <f t="array" ref="AW58">_xlfn.IFNA(_xlfn.IFS(COUNTIF(AW40:AW55,"N/S1")&gt;1, "N/S1 !",COUNTIF(AW40:AW55,"N/S2")&gt;1, "N/S2 !",COUNTIF(AW40:AW55,"N/S3")&gt;1, "N/S3 !",COUNTIF(AW40:AW55,"N/S4")&gt;1, "N/S4 !"),0)</f>
        <v>0</v>
      </c>
      <c r="AX58" s="34"/>
      <c r="AY58" s="32"/>
    </row>
    <row r="59" spans="1:51" ht="34" customHeight="1">
      <c r="A59" s="28"/>
      <c r="B59" s="29"/>
      <c r="C59" s="30"/>
      <c r="D59" s="30"/>
      <c r="E59" s="30"/>
      <c r="F59" s="30"/>
      <c r="G59" s="30"/>
      <c r="H59" s="30"/>
      <c r="I59" s="30"/>
      <c r="J59" s="30"/>
      <c r="K59" s="30"/>
      <c r="L59" s="30"/>
      <c r="M59" s="30"/>
      <c r="N59" s="25" t="str">
        <f t="shared" si="27"/>
        <v xml:space="preserve"> </v>
      </c>
      <c r="O59" s="32">
        <f t="shared" si="20"/>
        <v>0</v>
      </c>
      <c r="P59" s="32">
        <f t="shared" si="21"/>
        <v>0</v>
      </c>
      <c r="Q59" s="28"/>
      <c r="R59" s="29"/>
      <c r="S59" s="30"/>
      <c r="T59" s="30"/>
      <c r="U59" s="30"/>
      <c r="V59" s="30"/>
      <c r="W59" s="30"/>
      <c r="X59" s="30"/>
      <c r="Y59" s="30"/>
      <c r="Z59" s="30"/>
      <c r="AA59" s="30"/>
      <c r="AB59" s="30"/>
      <c r="AC59" s="30"/>
      <c r="AD59" s="30"/>
      <c r="AE59" s="30"/>
      <c r="AF59" s="25" t="str">
        <f t="shared" ref="AF59:AF65" si="31">IF(COUNTIF(S59:AD59,"*s")&gt;0,"X"," ")</f>
        <v xml:space="preserve"> </v>
      </c>
      <c r="AG59" s="32">
        <f t="shared" si="23"/>
        <v>0</v>
      </c>
      <c r="AH59" s="32">
        <f t="shared" si="24"/>
        <v>0</v>
      </c>
      <c r="AI59" s="546" t="s">
        <v>81</v>
      </c>
      <c r="AJ59" s="548" t="s">
        <v>101</v>
      </c>
      <c r="AK59" s="550" t="s">
        <v>102</v>
      </c>
      <c r="AL59" s="551"/>
      <c r="AM59" s="551"/>
      <c r="AN59" s="551"/>
      <c r="AO59" s="551"/>
      <c r="AP59" s="551"/>
      <c r="AQ59" s="551"/>
      <c r="AR59" s="551"/>
      <c r="AS59" s="551"/>
      <c r="AT59" s="551"/>
      <c r="AU59" s="551"/>
      <c r="AV59" s="551"/>
      <c r="AW59" s="552"/>
      <c r="AX59" s="548" t="s">
        <v>103</v>
      </c>
      <c r="AY59" s="537" t="s">
        <v>104</v>
      </c>
    </row>
    <row r="60" spans="1:51" ht="34" customHeight="1">
      <c r="A60" s="28"/>
      <c r="B60" s="29"/>
      <c r="C60" s="30"/>
      <c r="D60" s="30"/>
      <c r="E60" s="30"/>
      <c r="F60" s="30"/>
      <c r="G60" s="30"/>
      <c r="H60" s="30"/>
      <c r="I60" s="30"/>
      <c r="J60" s="30"/>
      <c r="K60" s="30"/>
      <c r="L60" s="30"/>
      <c r="M60" s="30"/>
      <c r="N60" s="25" t="str">
        <f t="shared" si="27"/>
        <v xml:space="preserve"> </v>
      </c>
      <c r="O60" s="32">
        <f t="shared" si="20"/>
        <v>0</v>
      </c>
      <c r="P60" s="32">
        <f t="shared" si="21"/>
        <v>0</v>
      </c>
      <c r="Q60" s="28"/>
      <c r="R60" s="29"/>
      <c r="S60" s="30"/>
      <c r="T60" s="30"/>
      <c r="U60" s="30"/>
      <c r="V60" s="30"/>
      <c r="W60" s="30"/>
      <c r="X60" s="30"/>
      <c r="Y60" s="30"/>
      <c r="Z60" s="30"/>
      <c r="AA60" s="30"/>
      <c r="AB60" s="30"/>
      <c r="AC60" s="30"/>
      <c r="AD60" s="30"/>
      <c r="AE60" s="30"/>
      <c r="AF60" s="25" t="str">
        <f t="shared" si="31"/>
        <v xml:space="preserve"> </v>
      </c>
      <c r="AG60" s="32">
        <f t="shared" si="23"/>
        <v>0</v>
      </c>
      <c r="AH60" s="32">
        <f t="shared" si="24"/>
        <v>0</v>
      </c>
      <c r="AI60" s="547"/>
      <c r="AJ60" s="549"/>
      <c r="AK60" s="553"/>
      <c r="AL60" s="554"/>
      <c r="AM60" s="554"/>
      <c r="AN60" s="554"/>
      <c r="AO60" s="554"/>
      <c r="AP60" s="554"/>
      <c r="AQ60" s="554"/>
      <c r="AR60" s="554"/>
      <c r="AS60" s="554"/>
      <c r="AT60" s="554"/>
      <c r="AU60" s="554"/>
      <c r="AV60" s="554"/>
      <c r="AW60" s="555"/>
      <c r="AX60" s="549"/>
      <c r="AY60" s="539"/>
    </row>
    <row r="61" spans="1:51" ht="34" customHeight="1">
      <c r="A61" s="28"/>
      <c r="B61" s="29"/>
      <c r="C61" s="30"/>
      <c r="D61" s="30"/>
      <c r="E61" s="30"/>
      <c r="F61" s="30"/>
      <c r="G61" s="30"/>
      <c r="H61" s="30"/>
      <c r="I61" s="30"/>
      <c r="J61" s="30"/>
      <c r="K61" s="30"/>
      <c r="L61" s="30"/>
      <c r="M61" s="30"/>
      <c r="N61" s="25" t="str">
        <f t="shared" si="27"/>
        <v xml:space="preserve"> </v>
      </c>
      <c r="O61" s="32">
        <f t="shared" si="20"/>
        <v>0</v>
      </c>
      <c r="P61" s="32">
        <f t="shared" si="21"/>
        <v>0</v>
      </c>
      <c r="Q61" s="28"/>
      <c r="R61" s="29"/>
      <c r="S61" s="30"/>
      <c r="T61" s="30"/>
      <c r="U61" s="30"/>
      <c r="V61" s="30"/>
      <c r="W61" s="30"/>
      <c r="X61" s="30"/>
      <c r="Y61" s="30"/>
      <c r="Z61" s="30"/>
      <c r="AA61" s="30"/>
      <c r="AB61" s="30"/>
      <c r="AC61" s="30"/>
      <c r="AD61" s="30"/>
      <c r="AE61" s="30"/>
      <c r="AF61" s="25" t="str">
        <f t="shared" si="31"/>
        <v xml:space="preserve"> </v>
      </c>
      <c r="AG61" s="32">
        <f t="shared" si="23"/>
        <v>0</v>
      </c>
      <c r="AH61" s="32">
        <f t="shared" si="24"/>
        <v>0</v>
      </c>
      <c r="AI61" s="28"/>
      <c r="AJ61" s="30"/>
      <c r="AK61" s="30"/>
      <c r="AL61" s="30"/>
      <c r="AM61" s="30"/>
      <c r="AN61" s="537" t="s">
        <v>135</v>
      </c>
      <c r="AO61" s="30"/>
      <c r="AP61" s="30"/>
      <c r="AQ61" s="30"/>
      <c r="AR61" s="30"/>
      <c r="AS61" s="30"/>
      <c r="AT61" s="30"/>
      <c r="AU61" s="30"/>
      <c r="AV61" s="30"/>
      <c r="AW61" s="537" t="s">
        <v>106</v>
      </c>
      <c r="AX61" s="25" t="str">
        <f>IF(COUNTIF(AK61:AV61,"N/S*")&gt;0,"X"," ")</f>
        <v xml:space="preserve"> </v>
      </c>
      <c r="AY61" s="32">
        <f>COUNTIF(AO61:AV61,"*")+COUNTIF(AK61:AM61,"*")</f>
        <v>0</v>
      </c>
    </row>
    <row r="62" spans="1:51" ht="34" customHeight="1">
      <c r="A62" s="28"/>
      <c r="B62" s="29"/>
      <c r="C62" s="30"/>
      <c r="D62" s="30"/>
      <c r="E62" s="30"/>
      <c r="F62" s="30"/>
      <c r="G62" s="30"/>
      <c r="H62" s="30"/>
      <c r="I62" s="30"/>
      <c r="J62" s="30"/>
      <c r="K62" s="30"/>
      <c r="L62" s="30"/>
      <c r="M62" s="30"/>
      <c r="N62" s="25" t="str">
        <f t="shared" si="27"/>
        <v xml:space="preserve"> </v>
      </c>
      <c r="O62" s="32">
        <f t="shared" si="20"/>
        <v>0</v>
      </c>
      <c r="P62" s="32">
        <f t="shared" si="21"/>
        <v>0</v>
      </c>
      <c r="Q62" s="28"/>
      <c r="R62" s="29"/>
      <c r="S62" s="30"/>
      <c r="T62" s="30"/>
      <c r="U62" s="30"/>
      <c r="V62" s="30"/>
      <c r="W62" s="30"/>
      <c r="X62" s="30"/>
      <c r="Y62" s="30"/>
      <c r="Z62" s="30"/>
      <c r="AA62" s="30"/>
      <c r="AB62" s="30"/>
      <c r="AC62" s="30"/>
      <c r="AD62" s="30"/>
      <c r="AE62" s="30"/>
      <c r="AF62" s="25" t="str">
        <f t="shared" si="31"/>
        <v xml:space="preserve"> </v>
      </c>
      <c r="AG62" s="32">
        <f t="shared" si="23"/>
        <v>0</v>
      </c>
      <c r="AH62" s="32">
        <f t="shared" si="24"/>
        <v>0</v>
      </c>
      <c r="AI62" s="28"/>
      <c r="AJ62" s="30"/>
      <c r="AK62" s="30"/>
      <c r="AL62" s="30"/>
      <c r="AM62" s="30"/>
      <c r="AN62" s="538"/>
      <c r="AO62" s="30"/>
      <c r="AP62" s="30"/>
      <c r="AQ62" s="30"/>
      <c r="AR62" s="30"/>
      <c r="AS62" s="30"/>
      <c r="AT62" s="30"/>
      <c r="AU62" s="30"/>
      <c r="AV62" s="30"/>
      <c r="AW62" s="538"/>
      <c r="AX62" s="25" t="str">
        <f t="shared" ref="AX62:AX68" si="32">IF(COUNTIF(AK62:AV62,"N/S*")&gt;0,"X"," ")</f>
        <v xml:space="preserve"> </v>
      </c>
      <c r="AY62" s="32">
        <f t="shared" ref="AY62:AY68" si="33">COUNTIF(AO62:AV62,"*")+COUNTIF(AK62:AM62,"*")</f>
        <v>0</v>
      </c>
    </row>
    <row r="63" spans="1:51" ht="34" customHeight="1">
      <c r="A63" s="28"/>
      <c r="B63" s="29"/>
      <c r="C63" s="30"/>
      <c r="D63" s="30"/>
      <c r="E63" s="30"/>
      <c r="F63" s="30"/>
      <c r="G63" s="30"/>
      <c r="H63" s="30"/>
      <c r="I63" s="30"/>
      <c r="J63" s="30"/>
      <c r="K63" s="30"/>
      <c r="L63" s="30"/>
      <c r="M63" s="30"/>
      <c r="N63" s="25" t="str">
        <f t="shared" si="27"/>
        <v xml:space="preserve"> </v>
      </c>
      <c r="O63" s="32">
        <f t="shared" si="20"/>
        <v>0</v>
      </c>
      <c r="P63" s="32">
        <f t="shared" si="21"/>
        <v>0</v>
      </c>
      <c r="Q63" s="28"/>
      <c r="R63" s="29"/>
      <c r="S63" s="30"/>
      <c r="T63" s="30"/>
      <c r="U63" s="30"/>
      <c r="V63" s="30"/>
      <c r="W63" s="30"/>
      <c r="X63" s="30"/>
      <c r="Y63" s="30"/>
      <c r="Z63" s="30"/>
      <c r="AA63" s="30"/>
      <c r="AB63" s="30"/>
      <c r="AC63" s="30"/>
      <c r="AD63" s="30"/>
      <c r="AE63" s="30"/>
      <c r="AF63" s="25" t="str">
        <f t="shared" si="31"/>
        <v xml:space="preserve"> </v>
      </c>
      <c r="AG63" s="32">
        <f t="shared" si="23"/>
        <v>0</v>
      </c>
      <c r="AH63" s="32">
        <f t="shared" si="24"/>
        <v>0</v>
      </c>
      <c r="AI63" s="28"/>
      <c r="AJ63" s="30"/>
      <c r="AK63" s="30"/>
      <c r="AL63" s="30"/>
      <c r="AM63" s="30"/>
      <c r="AN63" s="538"/>
      <c r="AO63" s="30"/>
      <c r="AP63" s="30"/>
      <c r="AQ63" s="30"/>
      <c r="AR63" s="30"/>
      <c r="AS63" s="30"/>
      <c r="AT63" s="30"/>
      <c r="AU63" s="30"/>
      <c r="AV63" s="30"/>
      <c r="AW63" s="538"/>
      <c r="AX63" s="25" t="str">
        <f t="shared" si="32"/>
        <v xml:space="preserve"> </v>
      </c>
      <c r="AY63" s="32">
        <f t="shared" si="33"/>
        <v>0</v>
      </c>
    </row>
    <row r="64" spans="1:51" ht="34" customHeight="1">
      <c r="A64" s="28"/>
      <c r="B64" s="29"/>
      <c r="C64" s="30"/>
      <c r="D64" s="30"/>
      <c r="E64" s="30"/>
      <c r="F64" s="30"/>
      <c r="G64" s="30"/>
      <c r="H64" s="30"/>
      <c r="I64" s="30"/>
      <c r="J64" s="30"/>
      <c r="K64" s="30"/>
      <c r="L64" s="30"/>
      <c r="M64" s="30"/>
      <c r="N64" s="25" t="str">
        <f t="shared" si="27"/>
        <v xml:space="preserve"> </v>
      </c>
      <c r="O64" s="32">
        <f t="shared" si="20"/>
        <v>0</v>
      </c>
      <c r="P64" s="32">
        <f t="shared" si="21"/>
        <v>0</v>
      </c>
      <c r="Q64" s="28"/>
      <c r="R64" s="29"/>
      <c r="S64" s="30"/>
      <c r="T64" s="30"/>
      <c r="U64" s="30"/>
      <c r="V64" s="30"/>
      <c r="W64" s="30"/>
      <c r="X64" s="30"/>
      <c r="Y64" s="30"/>
      <c r="Z64" s="30"/>
      <c r="AA64" s="30"/>
      <c r="AB64" s="30"/>
      <c r="AC64" s="30"/>
      <c r="AD64" s="30"/>
      <c r="AE64" s="30"/>
      <c r="AF64" s="25" t="str">
        <f t="shared" si="31"/>
        <v xml:space="preserve"> </v>
      </c>
      <c r="AG64" s="32">
        <f t="shared" si="23"/>
        <v>0</v>
      </c>
      <c r="AH64" s="32">
        <f t="shared" si="24"/>
        <v>0</v>
      </c>
      <c r="AI64" s="28"/>
      <c r="AJ64" s="30"/>
      <c r="AK64" s="30"/>
      <c r="AL64" s="30"/>
      <c r="AM64" s="30"/>
      <c r="AN64" s="538"/>
      <c r="AO64" s="30"/>
      <c r="AP64" s="30"/>
      <c r="AQ64" s="30"/>
      <c r="AR64" s="30"/>
      <c r="AS64" s="30"/>
      <c r="AT64" s="30"/>
      <c r="AU64" s="30"/>
      <c r="AV64" s="30"/>
      <c r="AW64" s="538"/>
      <c r="AX64" s="25" t="str">
        <f t="shared" si="32"/>
        <v xml:space="preserve"> </v>
      </c>
      <c r="AY64" s="32">
        <f t="shared" si="33"/>
        <v>0</v>
      </c>
    </row>
    <row r="65" spans="1:51" ht="34" customHeight="1">
      <c r="A65" s="28"/>
      <c r="B65" s="29"/>
      <c r="C65" s="30"/>
      <c r="D65" s="30"/>
      <c r="E65" s="30"/>
      <c r="F65" s="30"/>
      <c r="G65" s="30"/>
      <c r="H65" s="30"/>
      <c r="I65" s="30"/>
      <c r="J65" s="30"/>
      <c r="K65" s="30"/>
      <c r="L65" s="30"/>
      <c r="M65" s="30"/>
      <c r="N65" s="25" t="str">
        <f t="shared" si="27"/>
        <v xml:space="preserve"> </v>
      </c>
      <c r="O65" s="32">
        <f t="shared" si="20"/>
        <v>0</v>
      </c>
      <c r="P65" s="32">
        <f t="shared" si="21"/>
        <v>0</v>
      </c>
      <c r="Q65" s="28"/>
      <c r="R65" s="29"/>
      <c r="S65" s="30"/>
      <c r="T65" s="30"/>
      <c r="U65" s="30"/>
      <c r="V65" s="30"/>
      <c r="W65" s="30"/>
      <c r="X65" s="30"/>
      <c r="Y65" s="30"/>
      <c r="Z65" s="30"/>
      <c r="AA65" s="30"/>
      <c r="AB65" s="30"/>
      <c r="AC65" s="30"/>
      <c r="AD65" s="30"/>
      <c r="AE65" s="30"/>
      <c r="AF65" s="25" t="str">
        <f t="shared" si="31"/>
        <v xml:space="preserve"> </v>
      </c>
      <c r="AG65" s="32">
        <f t="shared" si="23"/>
        <v>0</v>
      </c>
      <c r="AH65" s="32">
        <f t="shared" si="24"/>
        <v>0</v>
      </c>
      <c r="AI65" s="28"/>
      <c r="AJ65" s="30"/>
      <c r="AK65" s="30"/>
      <c r="AL65" s="30"/>
      <c r="AM65" s="30"/>
      <c r="AN65" s="538"/>
      <c r="AO65" s="30"/>
      <c r="AP65" s="30"/>
      <c r="AQ65" s="30"/>
      <c r="AR65" s="30"/>
      <c r="AS65" s="30"/>
      <c r="AT65" s="30"/>
      <c r="AU65" s="30"/>
      <c r="AV65" s="30"/>
      <c r="AW65" s="538"/>
      <c r="AX65" s="25" t="str">
        <f t="shared" si="32"/>
        <v xml:space="preserve"> </v>
      </c>
      <c r="AY65" s="32">
        <f t="shared" si="33"/>
        <v>0</v>
      </c>
    </row>
    <row r="66" spans="1:51" ht="30" customHeight="1">
      <c r="A66" s="540" t="s">
        <v>78</v>
      </c>
      <c r="B66" s="541"/>
      <c r="C66" s="34">
        <f t="shared" ref="C66:L66" si="34">COUNTIF(C40:C65,"A")</f>
        <v>0</v>
      </c>
      <c r="D66" s="34">
        <f t="shared" si="34"/>
        <v>0</v>
      </c>
      <c r="E66" s="34">
        <f t="shared" si="34"/>
        <v>0</v>
      </c>
      <c r="F66" s="34">
        <f t="shared" si="34"/>
        <v>0</v>
      </c>
      <c r="G66" s="34">
        <f t="shared" si="34"/>
        <v>0</v>
      </c>
      <c r="H66" s="34">
        <f t="shared" si="34"/>
        <v>0</v>
      </c>
      <c r="I66" s="34">
        <f t="shared" si="34"/>
        <v>0</v>
      </c>
      <c r="J66" s="34">
        <f t="shared" si="34"/>
        <v>0</v>
      </c>
      <c r="K66" s="34">
        <f t="shared" si="34"/>
        <v>0</v>
      </c>
      <c r="L66" s="34">
        <f t="shared" si="34"/>
        <v>0</v>
      </c>
      <c r="M66" s="34" cm="1">
        <f t="array" ref="M66">_xlfn.IFNA(_xlfn.IFS(COUNTIF(M40:M65,"1")&gt;1, "1 *", COUNTIF(M40:M65,"2")&gt;1, "2 *",COUNTIF(M40:M65,"3")&gt;1, "3 *",COUNTIF(M40:M65,"4")&gt;1, "4 *"),0)</f>
        <v>0</v>
      </c>
      <c r="N66" s="34"/>
      <c r="O66" s="34"/>
      <c r="P66" s="33"/>
      <c r="Q66" s="540" t="s">
        <v>78</v>
      </c>
      <c r="R66" s="541"/>
      <c r="S66" s="34">
        <f t="shared" ref="S66:AD66" si="35">COUNTIF(S40:S65,"A")</f>
        <v>0</v>
      </c>
      <c r="T66" s="34">
        <f t="shared" si="35"/>
        <v>0</v>
      </c>
      <c r="U66" s="34">
        <f t="shared" si="35"/>
        <v>0</v>
      </c>
      <c r="V66" s="34">
        <f t="shared" si="35"/>
        <v>0</v>
      </c>
      <c r="W66" s="34">
        <f t="shared" si="35"/>
        <v>0</v>
      </c>
      <c r="X66" s="34">
        <f t="shared" si="35"/>
        <v>0</v>
      </c>
      <c r="Y66" s="34">
        <f t="shared" si="35"/>
        <v>0</v>
      </c>
      <c r="Z66" s="34">
        <f t="shared" si="35"/>
        <v>0</v>
      </c>
      <c r="AA66" s="34">
        <f t="shared" si="35"/>
        <v>0</v>
      </c>
      <c r="AB66" s="34">
        <f t="shared" si="35"/>
        <v>0</v>
      </c>
      <c r="AC66" s="34">
        <f t="shared" si="35"/>
        <v>0</v>
      </c>
      <c r="AD66" s="34">
        <f t="shared" si="35"/>
        <v>0</v>
      </c>
      <c r="AE66" s="34" cm="1">
        <f t="array" ref="AE66">_xlfn.IFNA(_xlfn.IFS(COUNTIF(AE40:AE65,"1")&gt;1, "1 *", COUNTIF(AE40:AE65,"2")&gt;1, "2 *",COUNTIF(AE40:AE65,"3")&gt;1, "3 *",COUNTIF(AE40:AE65,"4")&gt;1, "4 *"),0)</f>
        <v>0</v>
      </c>
      <c r="AF66" s="34"/>
      <c r="AG66" s="34"/>
      <c r="AH66" s="34"/>
      <c r="AI66" s="28"/>
      <c r="AJ66" s="30"/>
      <c r="AK66" s="30"/>
      <c r="AL66" s="30"/>
      <c r="AM66" s="30"/>
      <c r="AN66" s="538"/>
      <c r="AO66" s="30"/>
      <c r="AP66" s="30"/>
      <c r="AQ66" s="30"/>
      <c r="AR66" s="30"/>
      <c r="AS66" s="30"/>
      <c r="AT66" s="30"/>
      <c r="AU66" s="30"/>
      <c r="AV66" s="30"/>
      <c r="AW66" s="538"/>
      <c r="AX66" s="25" t="str">
        <f t="shared" si="32"/>
        <v xml:space="preserve"> </v>
      </c>
      <c r="AY66" s="32">
        <f t="shared" si="33"/>
        <v>0</v>
      </c>
    </row>
    <row r="67" spans="1:51" ht="30" customHeight="1">
      <c r="A67" s="540" t="s">
        <v>79</v>
      </c>
      <c r="B67" s="541"/>
      <c r="C67" s="34">
        <f t="shared" ref="C67:L67" si="36">COUNTIF(C40:C65,"B")</f>
        <v>0</v>
      </c>
      <c r="D67" s="34">
        <f t="shared" si="36"/>
        <v>0</v>
      </c>
      <c r="E67" s="34">
        <f t="shared" si="36"/>
        <v>0</v>
      </c>
      <c r="F67" s="34">
        <f t="shared" si="36"/>
        <v>0</v>
      </c>
      <c r="G67" s="34">
        <f t="shared" si="36"/>
        <v>0</v>
      </c>
      <c r="H67" s="34">
        <f t="shared" si="36"/>
        <v>0</v>
      </c>
      <c r="I67" s="34">
        <f t="shared" si="36"/>
        <v>0</v>
      </c>
      <c r="J67" s="34">
        <f t="shared" si="36"/>
        <v>0</v>
      </c>
      <c r="K67" s="34">
        <f t="shared" si="36"/>
        <v>0</v>
      </c>
      <c r="L67" s="34">
        <f t="shared" si="36"/>
        <v>0</v>
      </c>
      <c r="M67" s="34"/>
      <c r="N67" s="34"/>
      <c r="O67" s="34"/>
      <c r="P67" s="33"/>
      <c r="Q67" s="540" t="s">
        <v>79</v>
      </c>
      <c r="R67" s="541"/>
      <c r="S67" s="34">
        <f t="shared" ref="S67:AD67" si="37">COUNTIF(S40:S65,"B")</f>
        <v>0</v>
      </c>
      <c r="T67" s="34">
        <f t="shared" si="37"/>
        <v>0</v>
      </c>
      <c r="U67" s="34">
        <f t="shared" si="37"/>
        <v>0</v>
      </c>
      <c r="V67" s="34">
        <f t="shared" si="37"/>
        <v>0</v>
      </c>
      <c r="W67" s="34">
        <f t="shared" si="37"/>
        <v>0</v>
      </c>
      <c r="X67" s="34">
        <f t="shared" si="37"/>
        <v>0</v>
      </c>
      <c r="Y67" s="34">
        <f t="shared" si="37"/>
        <v>0</v>
      </c>
      <c r="Z67" s="34">
        <f t="shared" si="37"/>
        <v>0</v>
      </c>
      <c r="AA67" s="34">
        <f t="shared" si="37"/>
        <v>0</v>
      </c>
      <c r="AB67" s="34">
        <f t="shared" si="37"/>
        <v>0</v>
      </c>
      <c r="AC67" s="34">
        <f t="shared" si="37"/>
        <v>0</v>
      </c>
      <c r="AD67" s="34">
        <f t="shared" si="37"/>
        <v>0</v>
      </c>
      <c r="AE67" s="34"/>
      <c r="AF67" s="34"/>
      <c r="AG67" s="34"/>
      <c r="AH67" s="34"/>
      <c r="AI67" s="28"/>
      <c r="AJ67" s="30"/>
      <c r="AK67" s="30"/>
      <c r="AL67" s="30"/>
      <c r="AM67" s="30"/>
      <c r="AN67" s="538"/>
      <c r="AO67" s="30"/>
      <c r="AP67" s="30"/>
      <c r="AQ67" s="30"/>
      <c r="AR67" s="30"/>
      <c r="AS67" s="30"/>
      <c r="AT67" s="30"/>
      <c r="AU67" s="30"/>
      <c r="AV67" s="30"/>
      <c r="AW67" s="538"/>
      <c r="AX67" s="25" t="str">
        <f t="shared" si="32"/>
        <v xml:space="preserve"> </v>
      </c>
      <c r="AY67" s="32">
        <f t="shared" si="33"/>
        <v>0</v>
      </c>
    </row>
    <row r="68" spans="1:51" ht="30" customHeight="1">
      <c r="A68" s="540" t="s">
        <v>80</v>
      </c>
      <c r="B68" s="541"/>
      <c r="C68" s="34">
        <f t="shared" ref="C68:L68" si="38">COUNTIF(C40:C65,"N/S")</f>
        <v>0</v>
      </c>
      <c r="D68" s="34">
        <f t="shared" si="38"/>
        <v>0</v>
      </c>
      <c r="E68" s="34">
        <f t="shared" si="38"/>
        <v>0</v>
      </c>
      <c r="F68" s="34">
        <f t="shared" si="38"/>
        <v>0</v>
      </c>
      <c r="G68" s="34">
        <f t="shared" si="38"/>
        <v>0</v>
      </c>
      <c r="H68" s="34">
        <f t="shared" si="38"/>
        <v>0</v>
      </c>
      <c r="I68" s="34">
        <f t="shared" si="38"/>
        <v>0</v>
      </c>
      <c r="J68" s="34">
        <f t="shared" si="38"/>
        <v>0</v>
      </c>
      <c r="K68" s="34">
        <f t="shared" si="38"/>
        <v>0</v>
      </c>
      <c r="L68" s="34">
        <f t="shared" si="38"/>
        <v>0</v>
      </c>
      <c r="M68" s="34" cm="1">
        <f t="array" ref="M68">_xlfn.IFNA(_xlfn.IFS(COUNTIF(M40:M65,"N/S1")&gt;1, "N/S1 !",COUNTIF(M40:M65,"N/S2")&gt;1, "N/S2 !",COUNTIF(M40:M65,"N/S3")&gt;1, "N/S3 !",COUNTIF(M40:M65,"N/S4")&gt;1, "N/S4 !"),0)</f>
        <v>0</v>
      </c>
      <c r="N68" s="34"/>
      <c r="O68" s="35"/>
      <c r="P68" s="36"/>
      <c r="Q68" s="540" t="s">
        <v>80</v>
      </c>
      <c r="R68" s="541"/>
      <c r="S68" s="34">
        <f t="shared" ref="S68:AD68" si="39">COUNTIF(S40:S65,"N/S")</f>
        <v>0</v>
      </c>
      <c r="T68" s="34">
        <f t="shared" si="39"/>
        <v>0</v>
      </c>
      <c r="U68" s="34">
        <f t="shared" si="39"/>
        <v>0</v>
      </c>
      <c r="V68" s="34">
        <f t="shared" si="39"/>
        <v>0</v>
      </c>
      <c r="W68" s="34">
        <f t="shared" si="39"/>
        <v>0</v>
      </c>
      <c r="X68" s="34">
        <f t="shared" si="39"/>
        <v>0</v>
      </c>
      <c r="Y68" s="34">
        <f t="shared" si="39"/>
        <v>0</v>
      </c>
      <c r="Z68" s="34">
        <f t="shared" si="39"/>
        <v>0</v>
      </c>
      <c r="AA68" s="34">
        <f t="shared" si="39"/>
        <v>0</v>
      </c>
      <c r="AB68" s="34">
        <f t="shared" si="39"/>
        <v>0</v>
      </c>
      <c r="AC68" s="34">
        <f t="shared" si="39"/>
        <v>0</v>
      </c>
      <c r="AD68" s="34">
        <f t="shared" si="39"/>
        <v>0</v>
      </c>
      <c r="AE68" s="34" cm="1">
        <f t="array" ref="AE68">_xlfn.IFNA(_xlfn.IFS(COUNTIF(AE40:AE65,"N/S1")&gt;1, "N/S1 !",COUNTIF(AE40:AE65,"N/S2")&gt;1, "N/S2 !",COUNTIF(AE40:AE65,"N/S3")&gt;1, "N/S3 !",COUNTIF(AE40:AE65,"N/S4")&gt;1, "N/S4 !"),0)</f>
        <v>0</v>
      </c>
      <c r="AF68" s="34"/>
      <c r="AG68" s="35"/>
      <c r="AH68" s="35"/>
      <c r="AI68" s="28"/>
      <c r="AJ68" s="30"/>
      <c r="AK68" s="30"/>
      <c r="AL68" s="30"/>
      <c r="AM68" s="30"/>
      <c r="AN68" s="539"/>
      <c r="AO68" s="30"/>
      <c r="AP68" s="30"/>
      <c r="AQ68" s="30"/>
      <c r="AR68" s="30"/>
      <c r="AS68" s="30"/>
      <c r="AT68" s="30"/>
      <c r="AU68" s="30"/>
      <c r="AV68" s="30"/>
      <c r="AW68" s="539"/>
      <c r="AX68" s="25" t="str">
        <f t="shared" si="32"/>
        <v xml:space="preserve"> </v>
      </c>
      <c r="AY68" s="32">
        <f t="shared" si="33"/>
        <v>0</v>
      </c>
    </row>
    <row r="69" spans="1:51" ht="51" customHeight="1">
      <c r="A69" s="514" t="s">
        <v>107</v>
      </c>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6"/>
      <c r="AI69" s="517" t="s">
        <v>108</v>
      </c>
      <c r="AJ69" s="518"/>
      <c r="AK69" s="519"/>
      <c r="AL69" s="520"/>
      <c r="AM69" s="520"/>
      <c r="AN69" s="520"/>
      <c r="AO69" s="520"/>
      <c r="AP69" s="520"/>
      <c r="AQ69" s="520"/>
      <c r="AR69" s="520"/>
      <c r="AS69" s="520"/>
      <c r="AT69" s="520"/>
      <c r="AU69" s="520"/>
      <c r="AV69" s="520"/>
      <c r="AW69" s="520"/>
      <c r="AX69" s="520"/>
      <c r="AY69" s="521"/>
    </row>
    <row r="70" spans="1:51" ht="33" customHeight="1"/>
    <row r="71" spans="1:51" ht="33" customHeight="1"/>
    <row r="72" spans="1:51" ht="120" customHeight="1"/>
  </sheetData>
  <sheetProtection sheet="1" objects="1" scenarios="1"/>
  <mergeCells count="80">
    <mergeCell ref="A33:B33"/>
    <mergeCell ref="B1:P1"/>
    <mergeCell ref="Q1:AH2"/>
    <mergeCell ref="AI1:AT1"/>
    <mergeCell ref="AU1:AY1"/>
    <mergeCell ref="B2:P2"/>
    <mergeCell ref="AI2:AT2"/>
    <mergeCell ref="AU2:AY2"/>
    <mergeCell ref="AX24:AX25"/>
    <mergeCell ref="AY24:AY25"/>
    <mergeCell ref="A3:A4"/>
    <mergeCell ref="B3:B4"/>
    <mergeCell ref="N3:N4"/>
    <mergeCell ref="O3:O4"/>
    <mergeCell ref="P3:P4"/>
    <mergeCell ref="Q3:Q4"/>
    <mergeCell ref="R3:R4"/>
    <mergeCell ref="AF3:AF4"/>
    <mergeCell ref="AG3:AG4"/>
    <mergeCell ref="AH3:AH4"/>
    <mergeCell ref="AI3:AI4"/>
    <mergeCell ref="AX3:AX4"/>
    <mergeCell ref="AY3:AY4"/>
    <mergeCell ref="AI21:AJ21"/>
    <mergeCell ref="AI22:AJ22"/>
    <mergeCell ref="AI23:AJ23"/>
    <mergeCell ref="AJ3:AJ4"/>
    <mergeCell ref="AN26:AN33"/>
    <mergeCell ref="AI24:AI25"/>
    <mergeCell ref="AJ24:AJ25"/>
    <mergeCell ref="AK24:AW25"/>
    <mergeCell ref="AW26:AW33"/>
    <mergeCell ref="Q31:R31"/>
    <mergeCell ref="Q32:R32"/>
    <mergeCell ref="Q33:R33"/>
    <mergeCell ref="Q38:Q39"/>
    <mergeCell ref="A34:AH34"/>
    <mergeCell ref="A38:A39"/>
    <mergeCell ref="B38:B39"/>
    <mergeCell ref="N38:N39"/>
    <mergeCell ref="O38:O39"/>
    <mergeCell ref="P38:P39"/>
    <mergeCell ref="R38:R39"/>
    <mergeCell ref="AF38:AF39"/>
    <mergeCell ref="AG38:AG39"/>
    <mergeCell ref="AH38:AH39"/>
    <mergeCell ref="A31:B31"/>
    <mergeCell ref="A32:B32"/>
    <mergeCell ref="AI34:AJ34"/>
    <mergeCell ref="AK34:AY34"/>
    <mergeCell ref="B36:P36"/>
    <mergeCell ref="Q36:AH37"/>
    <mergeCell ref="AI36:AT36"/>
    <mergeCell ref="AU36:AY36"/>
    <mergeCell ref="B37:P37"/>
    <mergeCell ref="AI37:AT37"/>
    <mergeCell ref="AU37:AY37"/>
    <mergeCell ref="AY59:AY60"/>
    <mergeCell ref="AX38:AX39"/>
    <mergeCell ref="AY38:AY39"/>
    <mergeCell ref="AI56:AJ56"/>
    <mergeCell ref="AI57:AJ57"/>
    <mergeCell ref="AI58:AJ58"/>
    <mergeCell ref="AJ38:AJ39"/>
    <mergeCell ref="AI38:AI39"/>
    <mergeCell ref="AI59:AI60"/>
    <mergeCell ref="AJ59:AJ60"/>
    <mergeCell ref="AK59:AW60"/>
    <mergeCell ref="AX59:AX60"/>
    <mergeCell ref="A69:AH69"/>
    <mergeCell ref="AI69:AJ69"/>
    <mergeCell ref="AK69:AY69"/>
    <mergeCell ref="AN61:AN68"/>
    <mergeCell ref="AW61:AW68"/>
    <mergeCell ref="A66:B66"/>
    <mergeCell ref="Q66:R66"/>
    <mergeCell ref="A67:B67"/>
    <mergeCell ref="Q67:R67"/>
    <mergeCell ref="A68:B68"/>
    <mergeCell ref="Q68:R68"/>
  </mergeCells>
  <phoneticPr fontId="4" type="noConversion"/>
  <conditionalFormatting sqref="M31:N31">
    <cfRule type="cellIs" dxfId="231" priority="67" stopIfTrue="1" operator="greaterThan">
      <formula>1</formula>
    </cfRule>
  </conditionalFormatting>
  <conditionalFormatting sqref="M33:N33">
    <cfRule type="cellIs" dxfId="230" priority="66" stopIfTrue="1" operator="greaterThan">
      <formula>1</formula>
    </cfRule>
  </conditionalFormatting>
  <conditionalFormatting sqref="M66:N66">
    <cfRule type="cellIs" dxfId="229" priority="42" stopIfTrue="1" operator="greaterThan">
      <formula>1</formula>
    </cfRule>
  </conditionalFormatting>
  <conditionalFormatting sqref="M68:N68">
    <cfRule type="cellIs" dxfId="228" priority="41" stopIfTrue="1" operator="greaterThan">
      <formula>1</formula>
    </cfRule>
  </conditionalFormatting>
  <conditionalFormatting sqref="O5:O30 AG5:AG30">
    <cfRule type="cellIs" dxfId="227" priority="61" stopIfTrue="1" operator="greaterThan">
      <formula>3</formula>
    </cfRule>
  </conditionalFormatting>
  <conditionalFormatting sqref="O40:O65 AG40:AG65">
    <cfRule type="cellIs" dxfId="226" priority="36" stopIfTrue="1" operator="greaterThan">
      <formula>3</formula>
    </cfRule>
  </conditionalFormatting>
  <conditionalFormatting sqref="P5:P30">
    <cfRule type="cellIs" dxfId="225" priority="69" stopIfTrue="1" operator="greaterThan">
      <formula>1</formula>
    </cfRule>
  </conditionalFormatting>
  <conditionalFormatting sqref="P40:P65">
    <cfRule type="cellIs" dxfId="224" priority="44" stopIfTrue="1" operator="greaterThan">
      <formula>1</formula>
    </cfRule>
  </conditionalFormatting>
  <conditionalFormatting sqref="S31:AD33">
    <cfRule type="cellIs" dxfId="223" priority="68" stopIfTrue="1" operator="greaterThan">
      <formula>1</formula>
    </cfRule>
  </conditionalFormatting>
  <conditionalFormatting sqref="S66:AD68">
    <cfRule type="cellIs" dxfId="222" priority="43" stopIfTrue="1" operator="greaterThan">
      <formula>1</formula>
    </cfRule>
  </conditionalFormatting>
  <conditionalFormatting sqref="AE31:AF31">
    <cfRule type="cellIs" dxfId="221" priority="63" stopIfTrue="1" operator="greaterThan">
      <formula>1</formula>
    </cfRule>
  </conditionalFormatting>
  <conditionalFormatting sqref="AE33:AF33">
    <cfRule type="cellIs" dxfId="220" priority="62" stopIfTrue="1" operator="greaterThan">
      <formula>1</formula>
    </cfRule>
  </conditionalFormatting>
  <conditionalFormatting sqref="AE66:AF66">
    <cfRule type="cellIs" dxfId="219" priority="38" stopIfTrue="1" operator="greaterThan">
      <formula>1</formula>
    </cfRule>
  </conditionalFormatting>
  <conditionalFormatting sqref="AE68:AF68">
    <cfRule type="cellIs" dxfId="218" priority="37" stopIfTrue="1" operator="greaterThan">
      <formula>1</formula>
    </cfRule>
  </conditionalFormatting>
  <conditionalFormatting sqref="AH5:AH30">
    <cfRule type="cellIs" dxfId="217" priority="60" stopIfTrue="1" operator="greaterThan">
      <formula>1</formula>
    </cfRule>
  </conditionalFormatting>
  <conditionalFormatting sqref="AH40:AH65">
    <cfRule type="cellIs" dxfId="216" priority="35" stopIfTrue="1" operator="greaterThan">
      <formula>1</formula>
    </cfRule>
  </conditionalFormatting>
  <conditionalFormatting sqref="AK26:AK33">
    <cfRule type="duplicateValues" dxfId="215" priority="57"/>
  </conditionalFormatting>
  <conditionalFormatting sqref="AK61:AK63 AK65:AK66 AK68">
    <cfRule type="duplicateValues" dxfId="214" priority="32"/>
  </conditionalFormatting>
  <conditionalFormatting sqref="AK64">
    <cfRule type="duplicateValues" dxfId="213" priority="15"/>
  </conditionalFormatting>
  <conditionalFormatting sqref="AK67">
    <cfRule type="duplicateValues" dxfId="212" priority="6"/>
  </conditionalFormatting>
  <conditionalFormatting sqref="AK21:AV23 C31:L33">
    <cfRule type="cellIs" dxfId="211" priority="71" stopIfTrue="1" operator="greaterThan">
      <formula>1</formula>
    </cfRule>
  </conditionalFormatting>
  <conditionalFormatting sqref="AK56:AV58 C66:L68">
    <cfRule type="cellIs" dxfId="210" priority="46" stopIfTrue="1" operator="greaterThan">
      <formula>1</formula>
    </cfRule>
  </conditionalFormatting>
  <conditionalFormatting sqref="AL26:AL33">
    <cfRule type="duplicateValues" dxfId="209" priority="56"/>
  </conditionalFormatting>
  <conditionalFormatting sqref="AL61">
    <cfRule type="duplicateValues" dxfId="208" priority="20"/>
  </conditionalFormatting>
  <conditionalFormatting sqref="AL62:AL63 AL65:AL66 AL68">
    <cfRule type="duplicateValues" dxfId="207" priority="31"/>
  </conditionalFormatting>
  <conditionalFormatting sqref="AL64">
    <cfRule type="duplicateValues" dxfId="206" priority="13"/>
  </conditionalFormatting>
  <conditionalFormatting sqref="AL67">
    <cfRule type="duplicateValues" dxfId="205" priority="4"/>
  </conditionalFormatting>
  <conditionalFormatting sqref="AM26:AM33">
    <cfRule type="duplicateValues" dxfId="204" priority="55"/>
  </conditionalFormatting>
  <conditionalFormatting sqref="AM61">
    <cfRule type="duplicateValues" dxfId="203" priority="21"/>
  </conditionalFormatting>
  <conditionalFormatting sqref="AM62:AM63 AM65:AM66 AM68">
    <cfRule type="duplicateValues" dxfId="202" priority="30"/>
  </conditionalFormatting>
  <conditionalFormatting sqref="AM64">
    <cfRule type="duplicateValues" dxfId="201" priority="14"/>
  </conditionalFormatting>
  <conditionalFormatting sqref="AM67">
    <cfRule type="duplicateValues" dxfId="200" priority="5"/>
  </conditionalFormatting>
  <conditionalFormatting sqref="AO26:AO33">
    <cfRule type="duplicateValues" dxfId="199" priority="54"/>
  </conditionalFormatting>
  <conditionalFormatting sqref="AO61:AO64 AO66:AO67">
    <cfRule type="duplicateValues" dxfId="198" priority="29"/>
  </conditionalFormatting>
  <conditionalFormatting sqref="AO65">
    <cfRule type="duplicateValues" dxfId="197" priority="12"/>
  </conditionalFormatting>
  <conditionalFormatting sqref="AO68">
    <cfRule type="duplicateValues" dxfId="196" priority="3"/>
  </conditionalFormatting>
  <conditionalFormatting sqref="AP26:AP33">
    <cfRule type="duplicateValues" dxfId="195" priority="53"/>
  </conditionalFormatting>
  <conditionalFormatting sqref="AP61 AP63:AP64 AP66:AP67">
    <cfRule type="duplicateValues" dxfId="194" priority="28"/>
  </conditionalFormatting>
  <conditionalFormatting sqref="AP62">
    <cfRule type="duplicateValues" dxfId="193" priority="18"/>
  </conditionalFormatting>
  <conditionalFormatting sqref="AP65">
    <cfRule type="duplicateValues" dxfId="192" priority="10"/>
  </conditionalFormatting>
  <conditionalFormatting sqref="AP68">
    <cfRule type="duplicateValues" dxfId="191" priority="1"/>
  </conditionalFormatting>
  <conditionalFormatting sqref="AQ26:AQ33">
    <cfRule type="duplicateValues" dxfId="190" priority="52"/>
  </conditionalFormatting>
  <conditionalFormatting sqref="AQ61 AQ63:AQ64 AQ66:AQ67">
    <cfRule type="duplicateValues" dxfId="189" priority="27"/>
  </conditionalFormatting>
  <conditionalFormatting sqref="AQ62">
    <cfRule type="duplicateValues" dxfId="188" priority="19"/>
  </conditionalFormatting>
  <conditionalFormatting sqref="AQ65">
    <cfRule type="duplicateValues" dxfId="187" priority="11"/>
  </conditionalFormatting>
  <conditionalFormatting sqref="AQ68">
    <cfRule type="duplicateValues" dxfId="186" priority="2"/>
  </conditionalFormatting>
  <conditionalFormatting sqref="AR26:AR33">
    <cfRule type="duplicateValues" dxfId="185" priority="51"/>
  </conditionalFormatting>
  <conditionalFormatting sqref="AR61:AR65 AR67:AR68">
    <cfRule type="duplicateValues" dxfId="184" priority="26"/>
  </conditionalFormatting>
  <conditionalFormatting sqref="AR66">
    <cfRule type="duplicateValues" dxfId="183" priority="9"/>
  </conditionalFormatting>
  <conditionalFormatting sqref="AS26:AS33">
    <cfRule type="duplicateValues" dxfId="182" priority="50"/>
  </conditionalFormatting>
  <conditionalFormatting sqref="AS61:AS62 AS64:AS65 AS67:AS68">
    <cfRule type="duplicateValues" dxfId="181" priority="25"/>
  </conditionalFormatting>
  <conditionalFormatting sqref="AS63">
    <cfRule type="duplicateValues" dxfId="180" priority="16"/>
  </conditionalFormatting>
  <conditionalFormatting sqref="AS66">
    <cfRule type="duplicateValues" dxfId="179" priority="7"/>
  </conditionalFormatting>
  <conditionalFormatting sqref="AT26:AT33">
    <cfRule type="duplicateValues" dxfId="178" priority="49"/>
  </conditionalFormatting>
  <conditionalFormatting sqref="AT61:AT62 AT64:AT65 AT67:AT68">
    <cfRule type="duplicateValues" dxfId="177" priority="24"/>
  </conditionalFormatting>
  <conditionalFormatting sqref="AT63">
    <cfRule type="duplicateValues" dxfId="176" priority="17"/>
  </conditionalFormatting>
  <conditionalFormatting sqref="AT66">
    <cfRule type="duplicateValues" dxfId="175" priority="8"/>
  </conditionalFormatting>
  <conditionalFormatting sqref="AU26:AU33">
    <cfRule type="duplicateValues" dxfId="174" priority="48"/>
  </conditionalFormatting>
  <conditionalFormatting sqref="AU61:AU68">
    <cfRule type="duplicateValues" dxfId="173" priority="23"/>
  </conditionalFormatting>
  <conditionalFormatting sqref="AV26:AV33">
    <cfRule type="duplicateValues" dxfId="172" priority="47"/>
    <cfRule type="duplicateValues" dxfId="171" priority="58"/>
  </conditionalFormatting>
  <conditionalFormatting sqref="AV61:AV68">
    <cfRule type="duplicateValues" dxfId="170" priority="33"/>
    <cfRule type="duplicateValues" dxfId="169" priority="22"/>
  </conditionalFormatting>
  <conditionalFormatting sqref="AW21:AX21">
    <cfRule type="cellIs" dxfId="168" priority="65" stopIfTrue="1" operator="greaterThan">
      <formula>1</formula>
    </cfRule>
  </conditionalFormatting>
  <conditionalFormatting sqref="AW23:AX23">
    <cfRule type="cellIs" dxfId="167" priority="64" stopIfTrue="1" operator="greaterThan">
      <formula>1</formula>
    </cfRule>
  </conditionalFormatting>
  <conditionalFormatting sqref="AW56:AX56">
    <cfRule type="cellIs" dxfId="166" priority="40" stopIfTrue="1" operator="greaterThan">
      <formula>1</formula>
    </cfRule>
  </conditionalFormatting>
  <conditionalFormatting sqref="AW58:AX58">
    <cfRule type="cellIs" dxfId="165" priority="39" stopIfTrue="1" operator="greaterThan">
      <formula>1</formula>
    </cfRule>
  </conditionalFormatting>
  <conditionalFormatting sqref="AY5:AY20">
    <cfRule type="cellIs" dxfId="164" priority="59" stopIfTrue="1" operator="greaterThan">
      <formula>3</formula>
    </cfRule>
  </conditionalFormatting>
  <conditionalFormatting sqref="AY26:AY33">
    <cfRule type="cellIs" dxfId="163" priority="70" stopIfTrue="1" operator="greaterThan">
      <formula>5</formula>
    </cfRule>
  </conditionalFormatting>
  <conditionalFormatting sqref="AY40:AY55">
    <cfRule type="cellIs" dxfId="162" priority="34" stopIfTrue="1" operator="greaterThan">
      <formula>3</formula>
    </cfRule>
  </conditionalFormatting>
  <conditionalFormatting sqref="AY61:AY68">
    <cfRule type="cellIs" dxfId="161" priority="45" stopIfTrue="1" operator="greaterThan">
      <formula>5</formula>
    </cfRule>
  </conditionalFormatting>
  <dataValidations count="3">
    <dataValidation type="list" allowBlank="1" showInputMessage="1" showErrorMessage="1" sqref="AK5:AV20 C5:L30 S5:AD30 C40:L65 AL40:AV55 AK43:AK55 S40:AD65" xr:uid="{ACAB9DD4-2238-4749-B4F2-E873607E1872}">
      <formula1>"A,B,N/S"</formula1>
    </dataValidation>
    <dataValidation type="list" allowBlank="1" showInputMessage="1" showErrorMessage="1" sqref="M5:M30 AW5:AW20 AE5:AE30 M40:M65 AE40:AE65 AW40:AW55" xr:uid="{4FF36BB7-972B-E842-A801-AEF6A315E753}">
      <formula1>"1,2,3,4,N/S1,N/S2,N/S3,N/S4"</formula1>
    </dataValidation>
    <dataValidation type="list" allowBlank="1" showInputMessage="1" showErrorMessage="1" sqref="AK26:AM33 AO26:AV33 AK61:AM68 AO61:AV68" xr:uid="{B5251026-3658-0A4D-92AA-CE05CB2D8AFB}">
      <formula1>"N/S1,N/S2,N/S3"</formula1>
    </dataValidation>
  </dataValidations>
  <pageMargins left="0.7" right="0.7" top="0.75" bottom="0.75" header="0.3" footer="0.3"/>
  <pageSetup paperSize="9" scale="21"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E82E7-408E-FE40-B0C3-8D2876BECF66}">
  <sheetPr codeName="Sheet29">
    <tabColor theme="0" tint="-0.14999847407452621"/>
    <pageSetUpPr fitToPage="1"/>
  </sheetPr>
  <dimension ref="A1:AZ72"/>
  <sheetViews>
    <sheetView zoomScale="70" zoomScaleNormal="70" workbookViewId="0">
      <selection activeCell="AK61" sqref="AK61"/>
    </sheetView>
  </sheetViews>
  <sheetFormatPr baseColWidth="10" defaultColWidth="7.83203125" defaultRowHeight="16"/>
  <cols>
    <col min="1" max="1" width="22" style="27" customWidth="1"/>
    <col min="2" max="2" width="11.33203125" style="27" bestFit="1" customWidth="1"/>
    <col min="3" max="14" width="6.1640625" style="26" customWidth="1"/>
    <col min="15" max="16" width="6.1640625" style="4" customWidth="1"/>
    <col min="17" max="17" width="22" style="27" customWidth="1"/>
    <col min="18" max="18" width="11.33203125" style="27" customWidth="1"/>
    <col min="19" max="34" width="6.1640625" style="27" customWidth="1"/>
    <col min="35" max="35" width="22" style="27" customWidth="1"/>
    <col min="36" max="36" width="11.33203125" style="27" bestFit="1" customWidth="1"/>
    <col min="37" max="51" width="6.33203125" style="27" customWidth="1"/>
    <col min="52" max="16384" width="7.83203125" style="27"/>
  </cols>
  <sheetData>
    <row r="1" spans="1:51" s="4" customFormat="1" ht="36" customHeight="1">
      <c r="A1" s="14" t="s">
        <v>19</v>
      </c>
      <c r="B1" s="568" t="str">
        <f>VLOOKUP('Read Me First'!I4,'Read Me First'!L5:N7,2,FALSE)</f>
        <v>Horspath, Oxford</v>
      </c>
      <c r="C1" s="568"/>
      <c r="D1" s="568"/>
      <c r="E1" s="568"/>
      <c r="F1" s="568"/>
      <c r="G1" s="568"/>
      <c r="H1" s="568"/>
      <c r="I1" s="568"/>
      <c r="J1" s="568"/>
      <c r="K1" s="568"/>
      <c r="L1" s="568"/>
      <c r="M1" s="568"/>
      <c r="N1" s="568"/>
      <c r="O1" s="568"/>
      <c r="P1" s="568"/>
      <c r="Q1" s="522" t="str">
        <f>"OXFORDSHIRE TRACK &amp; FIELD LEAGUE "&amp;YEAR($B$2)</f>
        <v>OXFORDSHIRE TRACK &amp; FIELD LEAGUE 2025</v>
      </c>
      <c r="R1" s="523"/>
      <c r="S1" s="523"/>
      <c r="T1" s="523"/>
      <c r="U1" s="523"/>
      <c r="V1" s="523"/>
      <c r="W1" s="523"/>
      <c r="X1" s="523"/>
      <c r="Y1" s="523"/>
      <c r="Z1" s="523"/>
      <c r="AA1" s="523"/>
      <c r="AB1" s="523"/>
      <c r="AC1" s="523"/>
      <c r="AD1" s="523"/>
      <c r="AE1" s="523"/>
      <c r="AF1" s="523"/>
      <c r="AG1" s="523"/>
      <c r="AH1" s="524"/>
      <c r="AI1" s="569" t="s">
        <v>41</v>
      </c>
      <c r="AJ1" s="569"/>
      <c r="AK1" s="569"/>
      <c r="AL1" s="569"/>
      <c r="AM1" s="569"/>
      <c r="AN1" s="569"/>
      <c r="AO1" s="569"/>
      <c r="AP1" s="569"/>
      <c r="AQ1" s="569"/>
      <c r="AR1" s="569"/>
      <c r="AS1" s="569"/>
      <c r="AT1" s="569"/>
      <c r="AU1" s="570" t="s">
        <v>60</v>
      </c>
      <c r="AV1" s="570"/>
      <c r="AW1" s="570"/>
      <c r="AX1" s="570"/>
      <c r="AY1" s="570"/>
    </row>
    <row r="2" spans="1:51" s="7" customFormat="1" ht="36" customHeight="1">
      <c r="A2" s="38" t="s">
        <v>20</v>
      </c>
      <c r="B2" s="571">
        <f>VLOOKUP('Read Me First'!I4,'Read Me First'!L5:N7,3,FALSE)</f>
        <v>45774</v>
      </c>
      <c r="C2" s="572"/>
      <c r="D2" s="572"/>
      <c r="E2" s="572"/>
      <c r="F2" s="572"/>
      <c r="G2" s="572"/>
      <c r="H2" s="572"/>
      <c r="I2" s="572"/>
      <c r="J2" s="572"/>
      <c r="K2" s="572"/>
      <c r="L2" s="572"/>
      <c r="M2" s="572"/>
      <c r="N2" s="572"/>
      <c r="O2" s="572"/>
      <c r="P2" s="573"/>
      <c r="Q2" s="525"/>
      <c r="R2" s="526"/>
      <c r="S2" s="526"/>
      <c r="T2" s="526"/>
      <c r="U2" s="526"/>
      <c r="V2" s="526"/>
      <c r="W2" s="526"/>
      <c r="X2" s="526"/>
      <c r="Y2" s="526"/>
      <c r="Z2" s="526"/>
      <c r="AA2" s="526"/>
      <c r="AB2" s="526"/>
      <c r="AC2" s="526"/>
      <c r="AD2" s="526"/>
      <c r="AE2" s="526"/>
      <c r="AF2" s="526"/>
      <c r="AG2" s="526"/>
      <c r="AH2" s="527"/>
      <c r="AI2" s="568" t="s">
        <v>124</v>
      </c>
      <c r="AJ2" s="568"/>
      <c r="AK2" s="568"/>
      <c r="AL2" s="568"/>
      <c r="AM2" s="568"/>
      <c r="AN2" s="568"/>
      <c r="AO2" s="568"/>
      <c r="AP2" s="568"/>
      <c r="AQ2" s="568"/>
      <c r="AR2" s="568"/>
      <c r="AS2" s="568"/>
      <c r="AT2" s="568"/>
      <c r="AU2" s="570" t="s">
        <v>125</v>
      </c>
      <c r="AV2" s="570"/>
      <c r="AW2" s="570"/>
      <c r="AX2" s="570"/>
      <c r="AY2" s="570"/>
    </row>
    <row r="3" spans="1:51" s="18" customFormat="1" ht="125" customHeight="1">
      <c r="A3" s="558" t="s">
        <v>74</v>
      </c>
      <c r="B3" s="556" t="s">
        <v>94</v>
      </c>
      <c r="C3" s="39" t="s">
        <v>6</v>
      </c>
      <c r="D3" s="39" t="s">
        <v>8</v>
      </c>
      <c r="E3" s="39" t="s">
        <v>37</v>
      </c>
      <c r="F3" s="40" t="s">
        <v>38</v>
      </c>
      <c r="G3" s="40" t="s">
        <v>36</v>
      </c>
      <c r="H3" s="40" t="s">
        <v>2</v>
      </c>
      <c r="I3" s="39" t="s">
        <v>39</v>
      </c>
      <c r="J3" s="40" t="s">
        <v>40</v>
      </c>
      <c r="K3" s="40" t="s">
        <v>4</v>
      </c>
      <c r="L3" s="40" t="s">
        <v>3</v>
      </c>
      <c r="M3" s="39" t="s">
        <v>7</v>
      </c>
      <c r="N3" s="565" t="s">
        <v>95</v>
      </c>
      <c r="O3" s="566" t="s">
        <v>96</v>
      </c>
      <c r="P3" s="566" t="s">
        <v>97</v>
      </c>
      <c r="Q3" s="558" t="s">
        <v>75</v>
      </c>
      <c r="R3" s="556" t="s">
        <v>94</v>
      </c>
      <c r="S3" s="39" t="s">
        <v>98</v>
      </c>
      <c r="T3" s="39" t="s">
        <v>38</v>
      </c>
      <c r="U3" s="39" t="s">
        <v>13</v>
      </c>
      <c r="V3" s="39" t="s">
        <v>39</v>
      </c>
      <c r="W3" s="39" t="s">
        <v>6</v>
      </c>
      <c r="X3" s="39" t="s">
        <v>2</v>
      </c>
      <c r="Y3" s="39" t="s">
        <v>40</v>
      </c>
      <c r="Z3" s="39" t="s">
        <v>36</v>
      </c>
      <c r="AA3" s="39" t="s">
        <v>12</v>
      </c>
      <c r="AB3" s="39" t="s">
        <v>37</v>
      </c>
      <c r="AC3" s="39" t="s">
        <v>4</v>
      </c>
      <c r="AD3" s="39" t="s">
        <v>3</v>
      </c>
      <c r="AE3" s="39" t="s">
        <v>7</v>
      </c>
      <c r="AF3" s="565" t="s">
        <v>95</v>
      </c>
      <c r="AG3" s="566" t="s">
        <v>96</v>
      </c>
      <c r="AH3" s="566" t="s">
        <v>97</v>
      </c>
      <c r="AI3" s="558" t="s">
        <v>99</v>
      </c>
      <c r="AJ3" s="556" t="s">
        <v>94</v>
      </c>
      <c r="AK3" s="39" t="s">
        <v>98</v>
      </c>
      <c r="AL3" s="39" t="s">
        <v>38</v>
      </c>
      <c r="AM3" s="39" t="s">
        <v>39</v>
      </c>
      <c r="AN3" s="39" t="s">
        <v>22</v>
      </c>
      <c r="AO3" s="39" t="s">
        <v>6</v>
      </c>
      <c r="AP3" s="39" t="s">
        <v>40</v>
      </c>
      <c r="AQ3" s="39" t="s">
        <v>2</v>
      </c>
      <c r="AR3" s="39" t="s">
        <v>5</v>
      </c>
      <c r="AS3" s="39" t="s">
        <v>36</v>
      </c>
      <c r="AT3" s="39" t="s">
        <v>37</v>
      </c>
      <c r="AU3" s="39" t="s">
        <v>4</v>
      </c>
      <c r="AV3" s="39" t="s">
        <v>3</v>
      </c>
      <c r="AW3" s="39" t="s">
        <v>7</v>
      </c>
      <c r="AX3" s="565" t="s">
        <v>95</v>
      </c>
      <c r="AY3" s="566" t="s">
        <v>96</v>
      </c>
    </row>
    <row r="4" spans="1:51" s="19" customFormat="1" ht="56" customHeight="1">
      <c r="A4" s="559"/>
      <c r="B4" s="557"/>
      <c r="C4" s="41">
        <v>0.44444444444444442</v>
      </c>
      <c r="D4" s="41">
        <v>0.4513888888888889</v>
      </c>
      <c r="E4" s="41">
        <v>0.45833333333333331</v>
      </c>
      <c r="F4" s="41">
        <v>0.48958333333333331</v>
      </c>
      <c r="G4" s="42" t="s">
        <v>100</v>
      </c>
      <c r="H4" s="41">
        <v>0.55902777777777779</v>
      </c>
      <c r="I4" s="41">
        <v>0.60416666666666663</v>
      </c>
      <c r="J4" s="41">
        <v>0.625</v>
      </c>
      <c r="K4" s="41">
        <v>0.64236111111111116</v>
      </c>
      <c r="L4" s="41">
        <v>0.67013888888888884</v>
      </c>
      <c r="M4" s="41">
        <v>0.70138888888888884</v>
      </c>
      <c r="N4" s="565"/>
      <c r="O4" s="567"/>
      <c r="P4" s="567"/>
      <c r="Q4" s="559"/>
      <c r="R4" s="557"/>
      <c r="S4" s="41">
        <v>0.41666666666666669</v>
      </c>
      <c r="T4" s="41">
        <v>0.41666666666666669</v>
      </c>
      <c r="U4" s="41">
        <v>0.46527777777777779</v>
      </c>
      <c r="V4" s="41">
        <v>0.47916666666666669</v>
      </c>
      <c r="W4" s="41">
        <v>0.4861111111111111</v>
      </c>
      <c r="X4" s="41">
        <v>0.54166666666666663</v>
      </c>
      <c r="Y4" s="41">
        <v>0.54166666666666663</v>
      </c>
      <c r="Z4" s="41">
        <v>0.58333333333333337</v>
      </c>
      <c r="AA4" s="41">
        <v>0.58680555555555558</v>
      </c>
      <c r="AB4" s="41">
        <v>0.625</v>
      </c>
      <c r="AC4" s="41">
        <v>0.64930555555555558</v>
      </c>
      <c r="AD4" s="41">
        <v>0.68402777777777779</v>
      </c>
      <c r="AE4" s="41">
        <v>0.70833333333333337</v>
      </c>
      <c r="AF4" s="565"/>
      <c r="AG4" s="567"/>
      <c r="AH4" s="567"/>
      <c r="AI4" s="559"/>
      <c r="AJ4" s="557"/>
      <c r="AK4" s="41">
        <v>0.41666666666666669</v>
      </c>
      <c r="AL4" s="41">
        <v>0.41666666666666669</v>
      </c>
      <c r="AM4" s="41">
        <v>0.47916666666666669</v>
      </c>
      <c r="AN4" s="41">
        <v>0.4826388888888889</v>
      </c>
      <c r="AO4" s="41">
        <v>0.4861111111111111</v>
      </c>
      <c r="AP4" s="41">
        <v>0.54166666666666663</v>
      </c>
      <c r="AQ4" s="41">
        <v>0.54513888888888884</v>
      </c>
      <c r="AR4" s="41">
        <v>0.58333333333333337</v>
      </c>
      <c r="AS4" s="41">
        <v>0.58333333333333337</v>
      </c>
      <c r="AT4" s="41">
        <v>0.625</v>
      </c>
      <c r="AU4" s="41">
        <v>0.65625</v>
      </c>
      <c r="AV4" s="41">
        <v>0.68402777777777779</v>
      </c>
      <c r="AW4" s="41">
        <v>0.71527777777777779</v>
      </c>
      <c r="AX4" s="565"/>
      <c r="AY4" s="567"/>
    </row>
    <row r="5" spans="1:51" ht="33" customHeight="1">
      <c r="A5" s="28"/>
      <c r="B5" s="29"/>
      <c r="C5" s="30"/>
      <c r="D5" s="30"/>
      <c r="E5" s="30"/>
      <c r="F5" s="30"/>
      <c r="G5" s="30"/>
      <c r="H5" s="30"/>
      <c r="I5" s="30"/>
      <c r="J5" s="30"/>
      <c r="K5" s="30"/>
      <c r="L5" s="30"/>
      <c r="M5" s="30"/>
      <c r="N5" s="25" t="str">
        <f>IF(COUNTIF(C5:L5,"*s")&gt;0,"X"," ")</f>
        <v xml:space="preserve"> </v>
      </c>
      <c r="O5" s="32">
        <f>COUNTIF(C5:L5,"*")</f>
        <v>0</v>
      </c>
      <c r="P5" s="32">
        <f>COUNTIF(C5,"*")+COUNTIF(L5,"*")</f>
        <v>0</v>
      </c>
      <c r="Q5" s="31"/>
      <c r="R5" s="30"/>
      <c r="S5" s="30"/>
      <c r="T5" s="30"/>
      <c r="U5" s="30"/>
      <c r="V5" s="30"/>
      <c r="W5" s="30"/>
      <c r="X5" s="30"/>
      <c r="Y5" s="30"/>
      <c r="Z5" s="30"/>
      <c r="AA5" s="30"/>
      <c r="AB5" s="30"/>
      <c r="AC5" s="30"/>
      <c r="AD5" s="30"/>
      <c r="AE5" s="30"/>
      <c r="AF5" s="25" t="str">
        <f>IF(COUNTIF(S5:AD5,"*s")&gt;0,"X"," ")</f>
        <v xml:space="preserve"> </v>
      </c>
      <c r="AG5" s="32">
        <f>COUNTIF(S5:AD5,"*")</f>
        <v>0</v>
      </c>
      <c r="AH5" s="32">
        <f>COUNTIF(W5,"*")+COUNTIF(AD5,"*")</f>
        <v>0</v>
      </c>
      <c r="AI5" s="228"/>
      <c r="AJ5" s="30"/>
      <c r="AK5" s="30"/>
      <c r="AL5" s="30"/>
      <c r="AM5" s="30"/>
      <c r="AN5" s="30"/>
      <c r="AO5" s="30"/>
      <c r="AP5" s="30"/>
      <c r="AQ5" s="30"/>
      <c r="AR5" s="30"/>
      <c r="AS5" s="30"/>
      <c r="AT5" s="30"/>
      <c r="AU5" s="30"/>
      <c r="AV5" s="30"/>
      <c r="AW5" s="30"/>
      <c r="AX5" s="25" t="str">
        <f>IF(COUNTIF(AK5:AV5,"*s")&gt;0,"X"," ")</f>
        <v xml:space="preserve"> </v>
      </c>
      <c r="AY5" s="32">
        <f>COUNTIF(AK5:AU5,"*")</f>
        <v>0</v>
      </c>
    </row>
    <row r="6" spans="1:51" ht="33" customHeight="1">
      <c r="A6" s="28"/>
      <c r="B6" s="29"/>
      <c r="C6" s="30"/>
      <c r="D6" s="30"/>
      <c r="E6" s="30"/>
      <c r="F6" s="30"/>
      <c r="G6" s="30"/>
      <c r="H6" s="30"/>
      <c r="I6" s="30"/>
      <c r="J6" s="30"/>
      <c r="K6" s="30"/>
      <c r="L6" s="30"/>
      <c r="M6" s="30"/>
      <c r="N6" s="25" t="str">
        <f>IF(COUNTIF(C6:L6,"*s")&gt;0,"X"," ")</f>
        <v xml:space="preserve"> </v>
      </c>
      <c r="O6" s="32">
        <f t="shared" ref="O6:O30" si="0">COUNTIF(C6:L6,"*")</f>
        <v>0</v>
      </c>
      <c r="P6" s="32">
        <f t="shared" ref="P6:P30" si="1">COUNTIF(C6,"*")+COUNTIF(L6,"*")</f>
        <v>0</v>
      </c>
      <c r="Q6" s="31"/>
      <c r="R6" s="30"/>
      <c r="S6" s="30"/>
      <c r="T6" s="30"/>
      <c r="U6" s="30"/>
      <c r="V6" s="30"/>
      <c r="W6" s="30"/>
      <c r="X6" s="30"/>
      <c r="Y6" s="30"/>
      <c r="Z6" s="30"/>
      <c r="AA6" s="30"/>
      <c r="AB6" s="30"/>
      <c r="AC6" s="30"/>
      <c r="AD6" s="30"/>
      <c r="AE6" s="30"/>
      <c r="AF6" s="25" t="str">
        <f t="shared" ref="AF6:AF22" si="2">IF(COUNTIF(S6:AD6,"*s")&gt;0,"X"," ")</f>
        <v xml:space="preserve"> </v>
      </c>
      <c r="AG6" s="32">
        <f t="shared" ref="AG6:AG30" si="3">COUNTIF(S6:AD6,"*")</f>
        <v>0</v>
      </c>
      <c r="AH6" s="32">
        <f t="shared" ref="AH6:AH30" si="4">COUNTIF(W6,"*")+COUNTIF(AD6,"*")</f>
        <v>0</v>
      </c>
      <c r="AI6" s="230"/>
      <c r="AJ6" s="30"/>
      <c r="AK6" s="30"/>
      <c r="AL6" s="30"/>
      <c r="AM6" s="30"/>
      <c r="AN6" s="30"/>
      <c r="AO6" s="30"/>
      <c r="AP6" s="30"/>
      <c r="AQ6" s="30"/>
      <c r="AR6" s="30"/>
      <c r="AS6" s="30"/>
      <c r="AT6" s="30"/>
      <c r="AU6" s="30"/>
      <c r="AV6" s="30"/>
      <c r="AW6" s="30"/>
      <c r="AX6" s="25" t="str">
        <f t="shared" ref="AX6:AX20" si="5">IF(COUNTIF(AK6:AV6,"*s")&gt;0,"X"," ")</f>
        <v xml:space="preserve"> </v>
      </c>
      <c r="AY6" s="32">
        <f t="shared" ref="AY6:AY20" si="6">COUNTIF(AK6:AU6,"*")</f>
        <v>0</v>
      </c>
    </row>
    <row r="7" spans="1:51" ht="33" customHeight="1">
      <c r="A7" s="28"/>
      <c r="B7" s="29"/>
      <c r="C7" s="30"/>
      <c r="D7" s="30"/>
      <c r="E7" s="30"/>
      <c r="F7" s="30"/>
      <c r="G7" s="30"/>
      <c r="H7" s="30"/>
      <c r="I7" s="30"/>
      <c r="J7" s="30"/>
      <c r="K7" s="30"/>
      <c r="L7" s="30"/>
      <c r="M7" s="30"/>
      <c r="N7" s="25" t="str">
        <f t="shared" ref="N7:N30" si="7">IF(COUNTIF(C7:L7,"*s")&gt;0,"X"," ")</f>
        <v xml:space="preserve"> </v>
      </c>
      <c r="O7" s="32">
        <f t="shared" si="0"/>
        <v>0</v>
      </c>
      <c r="P7" s="32">
        <f t="shared" si="1"/>
        <v>0</v>
      </c>
      <c r="Q7" s="31"/>
      <c r="R7" s="30"/>
      <c r="S7" s="30"/>
      <c r="T7" s="30"/>
      <c r="U7" s="30"/>
      <c r="V7" s="30"/>
      <c r="W7" s="30"/>
      <c r="X7" s="30"/>
      <c r="Y7" s="30"/>
      <c r="Z7" s="30"/>
      <c r="AA7" s="30"/>
      <c r="AB7" s="30"/>
      <c r="AC7" s="30"/>
      <c r="AD7" s="30"/>
      <c r="AE7" s="30"/>
      <c r="AF7" s="25" t="str">
        <f t="shared" si="2"/>
        <v xml:space="preserve"> </v>
      </c>
      <c r="AG7" s="32">
        <f t="shared" si="3"/>
        <v>0</v>
      </c>
      <c r="AH7" s="32">
        <f t="shared" si="4"/>
        <v>0</v>
      </c>
      <c r="AI7" s="230"/>
      <c r="AJ7" s="30"/>
      <c r="AK7" s="30"/>
      <c r="AL7" s="30"/>
      <c r="AM7" s="30"/>
      <c r="AN7" s="30"/>
      <c r="AO7" s="30"/>
      <c r="AP7" s="30"/>
      <c r="AQ7" s="30"/>
      <c r="AR7" s="30"/>
      <c r="AS7" s="30"/>
      <c r="AT7" s="30"/>
      <c r="AU7" s="30"/>
      <c r="AV7" s="30"/>
      <c r="AW7" s="30"/>
      <c r="AX7" s="25" t="str">
        <f t="shared" si="5"/>
        <v xml:space="preserve"> </v>
      </c>
      <c r="AY7" s="32">
        <f t="shared" si="6"/>
        <v>0</v>
      </c>
    </row>
    <row r="8" spans="1:51" ht="33" customHeight="1">
      <c r="A8" s="28"/>
      <c r="B8" s="29"/>
      <c r="C8" s="30"/>
      <c r="D8" s="30"/>
      <c r="E8" s="30"/>
      <c r="F8" s="30"/>
      <c r="G8" s="30"/>
      <c r="H8" s="30"/>
      <c r="I8" s="30"/>
      <c r="J8" s="30"/>
      <c r="K8" s="30"/>
      <c r="L8" s="30"/>
      <c r="M8" s="30"/>
      <c r="N8" s="25" t="str">
        <f t="shared" si="7"/>
        <v xml:space="preserve"> </v>
      </c>
      <c r="O8" s="32">
        <f t="shared" si="0"/>
        <v>0</v>
      </c>
      <c r="P8" s="32">
        <f t="shared" si="1"/>
        <v>0</v>
      </c>
      <c r="Q8" s="31"/>
      <c r="R8" s="30"/>
      <c r="S8" s="30"/>
      <c r="T8" s="30"/>
      <c r="U8" s="30"/>
      <c r="V8" s="30"/>
      <c r="W8" s="30"/>
      <c r="X8" s="30"/>
      <c r="Y8" s="30"/>
      <c r="Z8" s="30"/>
      <c r="AA8" s="30"/>
      <c r="AB8" s="30"/>
      <c r="AC8" s="30"/>
      <c r="AD8" s="30"/>
      <c r="AE8" s="30"/>
      <c r="AF8" s="25" t="str">
        <f t="shared" si="2"/>
        <v xml:space="preserve"> </v>
      </c>
      <c r="AG8" s="32">
        <f t="shared" si="3"/>
        <v>0</v>
      </c>
      <c r="AH8" s="32">
        <f t="shared" si="4"/>
        <v>0</v>
      </c>
      <c r="AI8" s="31"/>
      <c r="AJ8" s="30"/>
      <c r="AK8" s="30"/>
      <c r="AL8" s="30"/>
      <c r="AM8" s="30"/>
      <c r="AN8" s="30"/>
      <c r="AO8" s="30"/>
      <c r="AP8" s="30"/>
      <c r="AQ8" s="30"/>
      <c r="AR8" s="30"/>
      <c r="AS8" s="30"/>
      <c r="AT8" s="30"/>
      <c r="AU8" s="30"/>
      <c r="AV8" s="30"/>
      <c r="AW8" s="30"/>
      <c r="AX8" s="25" t="str">
        <f t="shared" si="5"/>
        <v xml:space="preserve"> </v>
      </c>
      <c r="AY8" s="32">
        <f t="shared" si="6"/>
        <v>0</v>
      </c>
    </row>
    <row r="9" spans="1:51" ht="33" customHeight="1">
      <c r="A9" s="28"/>
      <c r="B9" s="29"/>
      <c r="C9" s="30"/>
      <c r="D9" s="30"/>
      <c r="E9" s="30"/>
      <c r="F9" s="30"/>
      <c r="G9" s="30"/>
      <c r="H9" s="30"/>
      <c r="I9" s="30"/>
      <c r="J9" s="30"/>
      <c r="K9" s="30"/>
      <c r="L9" s="30"/>
      <c r="M9" s="30"/>
      <c r="N9" s="25" t="str">
        <f t="shared" si="7"/>
        <v xml:space="preserve"> </v>
      </c>
      <c r="O9" s="32">
        <f t="shared" si="0"/>
        <v>0</v>
      </c>
      <c r="P9" s="32">
        <f t="shared" si="1"/>
        <v>0</v>
      </c>
      <c r="Q9" s="31"/>
      <c r="R9" s="30"/>
      <c r="S9" s="30"/>
      <c r="T9" s="30"/>
      <c r="U9" s="30"/>
      <c r="V9" s="30"/>
      <c r="W9" s="30"/>
      <c r="X9" s="30"/>
      <c r="Y9" s="30"/>
      <c r="Z9" s="30"/>
      <c r="AA9" s="30"/>
      <c r="AB9" s="30"/>
      <c r="AC9" s="30"/>
      <c r="AD9" s="30"/>
      <c r="AE9" s="30"/>
      <c r="AF9" s="25" t="str">
        <f t="shared" si="2"/>
        <v xml:space="preserve"> </v>
      </c>
      <c r="AG9" s="32">
        <f t="shared" si="3"/>
        <v>0</v>
      </c>
      <c r="AH9" s="32">
        <f t="shared" si="4"/>
        <v>0</v>
      </c>
      <c r="AI9" s="31"/>
      <c r="AJ9" s="30"/>
      <c r="AK9" s="30"/>
      <c r="AL9" s="30"/>
      <c r="AM9" s="30"/>
      <c r="AN9" s="30"/>
      <c r="AO9" s="30"/>
      <c r="AP9" s="30"/>
      <c r="AQ9" s="30"/>
      <c r="AR9" s="30"/>
      <c r="AS9" s="30"/>
      <c r="AT9" s="30"/>
      <c r="AU9" s="30"/>
      <c r="AV9" s="30"/>
      <c r="AW9" s="30"/>
      <c r="AX9" s="25" t="str">
        <f t="shared" si="5"/>
        <v xml:space="preserve"> </v>
      </c>
      <c r="AY9" s="32">
        <f t="shared" si="6"/>
        <v>0</v>
      </c>
    </row>
    <row r="10" spans="1:51" ht="33" customHeight="1">
      <c r="A10" s="28"/>
      <c r="B10" s="29"/>
      <c r="C10" s="30"/>
      <c r="D10" s="30"/>
      <c r="E10" s="30"/>
      <c r="F10" s="30"/>
      <c r="G10" s="30"/>
      <c r="H10" s="30"/>
      <c r="I10" s="30"/>
      <c r="J10" s="30"/>
      <c r="K10" s="30"/>
      <c r="L10" s="30"/>
      <c r="M10" s="30"/>
      <c r="N10" s="25" t="str">
        <f t="shared" si="7"/>
        <v xml:space="preserve"> </v>
      </c>
      <c r="O10" s="32">
        <f t="shared" si="0"/>
        <v>0</v>
      </c>
      <c r="P10" s="32">
        <f t="shared" si="1"/>
        <v>0</v>
      </c>
      <c r="Q10" s="31"/>
      <c r="R10" s="30"/>
      <c r="S10" s="30"/>
      <c r="T10" s="30"/>
      <c r="U10" s="30"/>
      <c r="V10" s="30"/>
      <c r="W10" s="30"/>
      <c r="X10" s="30"/>
      <c r="Y10" s="30"/>
      <c r="Z10" s="30"/>
      <c r="AA10" s="30"/>
      <c r="AB10" s="30"/>
      <c r="AC10" s="30"/>
      <c r="AD10" s="30"/>
      <c r="AE10" s="30"/>
      <c r="AF10" s="25" t="str">
        <f t="shared" si="2"/>
        <v xml:space="preserve"> </v>
      </c>
      <c r="AG10" s="32">
        <f t="shared" si="3"/>
        <v>0</v>
      </c>
      <c r="AH10" s="32">
        <f t="shared" si="4"/>
        <v>0</v>
      </c>
      <c r="AI10" s="31"/>
      <c r="AJ10" s="30"/>
      <c r="AK10" s="30"/>
      <c r="AL10" s="30"/>
      <c r="AM10" s="30"/>
      <c r="AN10" s="30"/>
      <c r="AO10" s="30"/>
      <c r="AP10" s="30"/>
      <c r="AQ10" s="30"/>
      <c r="AR10" s="30"/>
      <c r="AS10" s="30"/>
      <c r="AT10" s="30"/>
      <c r="AU10" s="30"/>
      <c r="AV10" s="30"/>
      <c r="AW10" s="30"/>
      <c r="AX10" s="25" t="str">
        <f t="shared" si="5"/>
        <v xml:space="preserve"> </v>
      </c>
      <c r="AY10" s="32">
        <f t="shared" si="6"/>
        <v>0</v>
      </c>
    </row>
    <row r="11" spans="1:51" ht="33" customHeight="1">
      <c r="A11" s="28"/>
      <c r="B11" s="29"/>
      <c r="C11" s="30"/>
      <c r="D11" s="30"/>
      <c r="E11" s="30"/>
      <c r="F11" s="30"/>
      <c r="G11" s="30"/>
      <c r="H11" s="30"/>
      <c r="I11" s="30"/>
      <c r="J11" s="30"/>
      <c r="K11" s="30"/>
      <c r="L11" s="30"/>
      <c r="M11" s="30"/>
      <c r="N11" s="25" t="str">
        <f t="shared" si="7"/>
        <v xml:space="preserve"> </v>
      </c>
      <c r="O11" s="32">
        <f t="shared" si="0"/>
        <v>0</v>
      </c>
      <c r="P11" s="32">
        <f t="shared" si="1"/>
        <v>0</v>
      </c>
      <c r="Q11" s="31"/>
      <c r="R11" s="30"/>
      <c r="S11" s="30"/>
      <c r="T11" s="30"/>
      <c r="U11" s="30"/>
      <c r="V11" s="30"/>
      <c r="W11" s="30"/>
      <c r="X11" s="30"/>
      <c r="Y11" s="30"/>
      <c r="Z11" s="30"/>
      <c r="AA11" s="30"/>
      <c r="AB11" s="30"/>
      <c r="AC11" s="30"/>
      <c r="AD11" s="30"/>
      <c r="AE11" s="30"/>
      <c r="AF11" s="25" t="str">
        <f t="shared" si="2"/>
        <v xml:space="preserve"> </v>
      </c>
      <c r="AG11" s="32">
        <f t="shared" si="3"/>
        <v>0</v>
      </c>
      <c r="AH11" s="32">
        <f t="shared" si="4"/>
        <v>0</v>
      </c>
      <c r="AI11" s="31"/>
      <c r="AJ11" s="30"/>
      <c r="AK11" s="30"/>
      <c r="AL11" s="30"/>
      <c r="AM11" s="30"/>
      <c r="AN11" s="30"/>
      <c r="AO11" s="30"/>
      <c r="AP11" s="30"/>
      <c r="AQ11" s="30"/>
      <c r="AR11" s="30"/>
      <c r="AS11" s="30"/>
      <c r="AT11" s="30"/>
      <c r="AU11" s="30"/>
      <c r="AV11" s="30"/>
      <c r="AW11" s="30"/>
      <c r="AX11" s="25" t="str">
        <f t="shared" si="5"/>
        <v xml:space="preserve"> </v>
      </c>
      <c r="AY11" s="32">
        <f t="shared" si="6"/>
        <v>0</v>
      </c>
    </row>
    <row r="12" spans="1:51" ht="33" customHeight="1">
      <c r="A12" s="28"/>
      <c r="B12" s="29"/>
      <c r="C12" s="30"/>
      <c r="D12" s="30"/>
      <c r="E12" s="30"/>
      <c r="F12" s="30"/>
      <c r="G12" s="30"/>
      <c r="H12" s="30"/>
      <c r="I12" s="30"/>
      <c r="J12" s="30"/>
      <c r="K12" s="30"/>
      <c r="L12" s="30"/>
      <c r="M12" s="30"/>
      <c r="N12" s="25" t="str">
        <f t="shared" si="7"/>
        <v xml:space="preserve"> </v>
      </c>
      <c r="O12" s="32">
        <f t="shared" si="0"/>
        <v>0</v>
      </c>
      <c r="P12" s="32">
        <f t="shared" si="1"/>
        <v>0</v>
      </c>
      <c r="Q12" s="31"/>
      <c r="R12" s="30"/>
      <c r="S12" s="30"/>
      <c r="T12" s="30"/>
      <c r="U12" s="30"/>
      <c r="V12" s="30"/>
      <c r="W12" s="30"/>
      <c r="X12" s="30"/>
      <c r="Y12" s="30"/>
      <c r="Z12" s="30"/>
      <c r="AA12" s="30"/>
      <c r="AB12" s="30"/>
      <c r="AC12" s="30"/>
      <c r="AD12" s="30"/>
      <c r="AE12" s="30"/>
      <c r="AF12" s="25" t="str">
        <f t="shared" si="2"/>
        <v xml:space="preserve"> </v>
      </c>
      <c r="AG12" s="32">
        <f t="shared" si="3"/>
        <v>0</v>
      </c>
      <c r="AH12" s="32">
        <f t="shared" si="4"/>
        <v>0</v>
      </c>
      <c r="AI12" s="31"/>
      <c r="AJ12" s="30"/>
      <c r="AK12" s="30"/>
      <c r="AL12" s="30"/>
      <c r="AM12" s="30"/>
      <c r="AN12" s="30"/>
      <c r="AO12" s="30"/>
      <c r="AP12" s="30"/>
      <c r="AQ12" s="30"/>
      <c r="AR12" s="30"/>
      <c r="AS12" s="30"/>
      <c r="AT12" s="30"/>
      <c r="AU12" s="30"/>
      <c r="AV12" s="30"/>
      <c r="AW12" s="30"/>
      <c r="AX12" s="25" t="str">
        <f t="shared" si="5"/>
        <v xml:space="preserve"> </v>
      </c>
      <c r="AY12" s="32">
        <f t="shared" si="6"/>
        <v>0</v>
      </c>
    </row>
    <row r="13" spans="1:51" ht="33" customHeight="1">
      <c r="A13" s="28"/>
      <c r="B13" s="29"/>
      <c r="C13" s="30"/>
      <c r="D13" s="30"/>
      <c r="E13" s="30"/>
      <c r="F13" s="30"/>
      <c r="G13" s="30"/>
      <c r="H13" s="30"/>
      <c r="I13" s="30"/>
      <c r="J13" s="30"/>
      <c r="K13" s="30"/>
      <c r="L13" s="30"/>
      <c r="M13" s="30"/>
      <c r="N13" s="25" t="str">
        <f t="shared" si="7"/>
        <v xml:space="preserve"> </v>
      </c>
      <c r="O13" s="32">
        <f t="shared" si="0"/>
        <v>0</v>
      </c>
      <c r="P13" s="32">
        <f t="shared" si="1"/>
        <v>0</v>
      </c>
      <c r="Q13" s="31"/>
      <c r="R13" s="30"/>
      <c r="S13" s="30"/>
      <c r="T13" s="30"/>
      <c r="U13" s="30"/>
      <c r="V13" s="30"/>
      <c r="W13" s="30"/>
      <c r="X13" s="30"/>
      <c r="Y13" s="30"/>
      <c r="Z13" s="30"/>
      <c r="AA13" s="30"/>
      <c r="AB13" s="30"/>
      <c r="AC13" s="30"/>
      <c r="AD13" s="30"/>
      <c r="AE13" s="30"/>
      <c r="AF13" s="25" t="str">
        <f t="shared" si="2"/>
        <v xml:space="preserve"> </v>
      </c>
      <c r="AG13" s="32">
        <f t="shared" si="3"/>
        <v>0</v>
      </c>
      <c r="AH13" s="32">
        <f t="shared" si="4"/>
        <v>0</v>
      </c>
      <c r="AI13" s="31"/>
      <c r="AJ13" s="30"/>
      <c r="AK13" s="30"/>
      <c r="AL13" s="30"/>
      <c r="AM13" s="30"/>
      <c r="AN13" s="30"/>
      <c r="AO13" s="30"/>
      <c r="AP13" s="30"/>
      <c r="AQ13" s="30"/>
      <c r="AR13" s="30"/>
      <c r="AS13" s="30"/>
      <c r="AT13" s="30"/>
      <c r="AU13" s="30"/>
      <c r="AV13" s="30"/>
      <c r="AW13" s="30"/>
      <c r="AX13" s="25" t="str">
        <f t="shared" si="5"/>
        <v xml:space="preserve"> </v>
      </c>
      <c r="AY13" s="32">
        <f t="shared" si="6"/>
        <v>0</v>
      </c>
    </row>
    <row r="14" spans="1:51" ht="33" customHeight="1">
      <c r="A14" s="28"/>
      <c r="B14" s="29"/>
      <c r="C14" s="30"/>
      <c r="D14" s="30"/>
      <c r="E14" s="30"/>
      <c r="F14" s="30"/>
      <c r="G14" s="30"/>
      <c r="H14" s="30"/>
      <c r="I14" s="30"/>
      <c r="J14" s="30"/>
      <c r="K14" s="30"/>
      <c r="L14" s="30"/>
      <c r="M14" s="30"/>
      <c r="N14" s="25" t="str">
        <f t="shared" si="7"/>
        <v xml:space="preserve"> </v>
      </c>
      <c r="O14" s="32">
        <f t="shared" si="0"/>
        <v>0</v>
      </c>
      <c r="P14" s="32">
        <f t="shared" si="1"/>
        <v>0</v>
      </c>
      <c r="Q14" s="31"/>
      <c r="R14" s="30"/>
      <c r="S14" s="30"/>
      <c r="T14" s="30"/>
      <c r="U14" s="30"/>
      <c r="V14" s="30"/>
      <c r="W14" s="30"/>
      <c r="X14" s="30"/>
      <c r="Y14" s="30"/>
      <c r="Z14" s="30"/>
      <c r="AA14" s="30"/>
      <c r="AB14" s="30"/>
      <c r="AC14" s="30"/>
      <c r="AD14" s="30"/>
      <c r="AE14" s="30"/>
      <c r="AF14" s="25" t="str">
        <f t="shared" si="2"/>
        <v xml:space="preserve"> </v>
      </c>
      <c r="AG14" s="32">
        <f t="shared" si="3"/>
        <v>0</v>
      </c>
      <c r="AH14" s="32">
        <f t="shared" si="4"/>
        <v>0</v>
      </c>
      <c r="AI14" s="31"/>
      <c r="AJ14" s="30"/>
      <c r="AK14" s="30"/>
      <c r="AL14" s="30"/>
      <c r="AM14" s="30"/>
      <c r="AN14" s="30"/>
      <c r="AO14" s="30"/>
      <c r="AP14" s="30"/>
      <c r="AQ14" s="30"/>
      <c r="AR14" s="30"/>
      <c r="AS14" s="30"/>
      <c r="AT14" s="30"/>
      <c r="AU14" s="30"/>
      <c r="AV14" s="30"/>
      <c r="AW14" s="30"/>
      <c r="AX14" s="25" t="str">
        <f t="shared" si="5"/>
        <v xml:space="preserve"> </v>
      </c>
      <c r="AY14" s="32">
        <f t="shared" si="6"/>
        <v>0</v>
      </c>
    </row>
    <row r="15" spans="1:51" ht="33" customHeight="1">
      <c r="A15" s="28"/>
      <c r="B15" s="29"/>
      <c r="C15" s="30"/>
      <c r="D15" s="30"/>
      <c r="E15" s="30"/>
      <c r="F15" s="30"/>
      <c r="G15" s="30"/>
      <c r="H15" s="30"/>
      <c r="I15" s="30"/>
      <c r="J15" s="30"/>
      <c r="K15" s="30"/>
      <c r="L15" s="30"/>
      <c r="M15" s="30"/>
      <c r="N15" s="25" t="str">
        <f t="shared" si="7"/>
        <v xml:space="preserve"> </v>
      </c>
      <c r="O15" s="32">
        <f t="shared" si="0"/>
        <v>0</v>
      </c>
      <c r="P15" s="32">
        <f t="shared" si="1"/>
        <v>0</v>
      </c>
      <c r="Q15" s="31"/>
      <c r="R15" s="30"/>
      <c r="S15" s="30"/>
      <c r="T15" s="30"/>
      <c r="U15" s="30"/>
      <c r="V15" s="30"/>
      <c r="W15" s="30"/>
      <c r="X15" s="30"/>
      <c r="Y15" s="30"/>
      <c r="Z15" s="30"/>
      <c r="AA15" s="30"/>
      <c r="AB15" s="30"/>
      <c r="AC15" s="30"/>
      <c r="AD15" s="30"/>
      <c r="AE15" s="30"/>
      <c r="AF15" s="25" t="str">
        <f t="shared" si="2"/>
        <v xml:space="preserve"> </v>
      </c>
      <c r="AG15" s="32">
        <f t="shared" si="3"/>
        <v>0</v>
      </c>
      <c r="AH15" s="32">
        <f t="shared" si="4"/>
        <v>0</v>
      </c>
      <c r="AI15" s="31"/>
      <c r="AJ15" s="30"/>
      <c r="AK15" s="30"/>
      <c r="AL15" s="30"/>
      <c r="AM15" s="30"/>
      <c r="AN15" s="30"/>
      <c r="AO15" s="30"/>
      <c r="AP15" s="30"/>
      <c r="AQ15" s="30"/>
      <c r="AR15" s="30"/>
      <c r="AS15" s="30"/>
      <c r="AT15" s="30"/>
      <c r="AU15" s="30"/>
      <c r="AV15" s="30"/>
      <c r="AW15" s="30"/>
      <c r="AX15" s="25" t="str">
        <f t="shared" si="5"/>
        <v xml:space="preserve"> </v>
      </c>
      <c r="AY15" s="32">
        <f t="shared" si="6"/>
        <v>0</v>
      </c>
    </row>
    <row r="16" spans="1:51" ht="33" customHeight="1">
      <c r="A16" s="28"/>
      <c r="B16" s="29"/>
      <c r="C16" s="30"/>
      <c r="D16" s="30"/>
      <c r="E16" s="30"/>
      <c r="F16" s="30"/>
      <c r="G16" s="30"/>
      <c r="H16" s="30"/>
      <c r="I16" s="30"/>
      <c r="J16" s="30"/>
      <c r="K16" s="30"/>
      <c r="L16" s="30"/>
      <c r="M16" s="30"/>
      <c r="N16" s="25" t="str">
        <f t="shared" si="7"/>
        <v xml:space="preserve"> </v>
      </c>
      <c r="O16" s="32">
        <f t="shared" si="0"/>
        <v>0</v>
      </c>
      <c r="P16" s="32">
        <f t="shared" si="1"/>
        <v>0</v>
      </c>
      <c r="Q16" s="31"/>
      <c r="R16" s="30"/>
      <c r="S16" s="30"/>
      <c r="T16" s="30"/>
      <c r="U16" s="30"/>
      <c r="V16" s="30"/>
      <c r="W16" s="30"/>
      <c r="X16" s="30"/>
      <c r="Y16" s="30"/>
      <c r="Z16" s="30"/>
      <c r="AA16" s="30"/>
      <c r="AB16" s="30"/>
      <c r="AC16" s="30"/>
      <c r="AD16" s="30"/>
      <c r="AE16" s="30"/>
      <c r="AF16" s="25" t="str">
        <f t="shared" si="2"/>
        <v xml:space="preserve"> </v>
      </c>
      <c r="AG16" s="32">
        <f t="shared" si="3"/>
        <v>0</v>
      </c>
      <c r="AH16" s="32">
        <f t="shared" si="4"/>
        <v>0</v>
      </c>
      <c r="AI16" s="31"/>
      <c r="AJ16" s="30"/>
      <c r="AK16" s="30"/>
      <c r="AL16" s="30"/>
      <c r="AM16" s="30"/>
      <c r="AN16" s="30"/>
      <c r="AO16" s="30"/>
      <c r="AP16" s="30"/>
      <c r="AQ16" s="30"/>
      <c r="AR16" s="30"/>
      <c r="AS16" s="30"/>
      <c r="AT16" s="30"/>
      <c r="AU16" s="30"/>
      <c r="AV16" s="30"/>
      <c r="AW16" s="30"/>
      <c r="AX16" s="25" t="str">
        <f t="shared" si="5"/>
        <v xml:space="preserve"> </v>
      </c>
      <c r="AY16" s="32">
        <f t="shared" si="6"/>
        <v>0</v>
      </c>
    </row>
    <row r="17" spans="1:51" ht="33" customHeight="1">
      <c r="A17" s="28"/>
      <c r="B17" s="29"/>
      <c r="C17" s="30"/>
      <c r="D17" s="30"/>
      <c r="E17" s="30"/>
      <c r="F17" s="30"/>
      <c r="G17" s="30"/>
      <c r="H17" s="30"/>
      <c r="I17" s="30"/>
      <c r="J17" s="30"/>
      <c r="K17" s="30"/>
      <c r="L17" s="30"/>
      <c r="M17" s="30"/>
      <c r="N17" s="25" t="str">
        <f t="shared" si="7"/>
        <v xml:space="preserve"> </v>
      </c>
      <c r="O17" s="32">
        <f t="shared" si="0"/>
        <v>0</v>
      </c>
      <c r="P17" s="32">
        <f t="shared" si="1"/>
        <v>0</v>
      </c>
      <c r="Q17" s="31"/>
      <c r="R17" s="30"/>
      <c r="S17" s="30"/>
      <c r="T17" s="30"/>
      <c r="U17" s="30"/>
      <c r="V17" s="30"/>
      <c r="W17" s="30"/>
      <c r="X17" s="30"/>
      <c r="Y17" s="30"/>
      <c r="Z17" s="30"/>
      <c r="AA17" s="30"/>
      <c r="AB17" s="30"/>
      <c r="AC17" s="30"/>
      <c r="AD17" s="30"/>
      <c r="AE17" s="30"/>
      <c r="AF17" s="25" t="str">
        <f t="shared" si="2"/>
        <v xml:space="preserve"> </v>
      </c>
      <c r="AG17" s="32">
        <f t="shared" si="3"/>
        <v>0</v>
      </c>
      <c r="AH17" s="32">
        <f t="shared" si="4"/>
        <v>0</v>
      </c>
      <c r="AI17" s="31"/>
      <c r="AJ17" s="30"/>
      <c r="AK17" s="30"/>
      <c r="AL17" s="30"/>
      <c r="AM17" s="30"/>
      <c r="AN17" s="30"/>
      <c r="AO17" s="30"/>
      <c r="AP17" s="30"/>
      <c r="AQ17" s="30"/>
      <c r="AR17" s="30"/>
      <c r="AS17" s="30"/>
      <c r="AT17" s="30"/>
      <c r="AU17" s="30"/>
      <c r="AV17" s="30"/>
      <c r="AW17" s="30"/>
      <c r="AX17" s="25" t="str">
        <f t="shared" si="5"/>
        <v xml:space="preserve"> </v>
      </c>
      <c r="AY17" s="32">
        <f t="shared" si="6"/>
        <v>0</v>
      </c>
    </row>
    <row r="18" spans="1:51" ht="33" customHeight="1">
      <c r="A18" s="28"/>
      <c r="B18" s="29"/>
      <c r="C18" s="30"/>
      <c r="D18" s="30"/>
      <c r="E18" s="30"/>
      <c r="F18" s="30"/>
      <c r="G18" s="30"/>
      <c r="H18" s="30"/>
      <c r="I18" s="30"/>
      <c r="J18" s="30"/>
      <c r="K18" s="30"/>
      <c r="L18" s="30"/>
      <c r="M18" s="30"/>
      <c r="N18" s="25" t="str">
        <f t="shared" si="7"/>
        <v xml:space="preserve"> </v>
      </c>
      <c r="O18" s="32">
        <f t="shared" si="0"/>
        <v>0</v>
      </c>
      <c r="P18" s="32">
        <f t="shared" si="1"/>
        <v>0</v>
      </c>
      <c r="Q18" s="31"/>
      <c r="R18" s="30"/>
      <c r="S18" s="30"/>
      <c r="T18" s="30"/>
      <c r="U18" s="30"/>
      <c r="V18" s="30"/>
      <c r="W18" s="30"/>
      <c r="X18" s="30"/>
      <c r="Y18" s="30"/>
      <c r="Z18" s="30"/>
      <c r="AA18" s="30"/>
      <c r="AB18" s="30"/>
      <c r="AC18" s="30"/>
      <c r="AD18" s="30"/>
      <c r="AE18" s="30"/>
      <c r="AF18" s="25" t="str">
        <f t="shared" si="2"/>
        <v xml:space="preserve"> </v>
      </c>
      <c r="AG18" s="32">
        <f t="shared" si="3"/>
        <v>0</v>
      </c>
      <c r="AH18" s="32">
        <f t="shared" si="4"/>
        <v>0</v>
      </c>
      <c r="AI18" s="31"/>
      <c r="AJ18" s="30"/>
      <c r="AK18" s="30"/>
      <c r="AL18" s="30"/>
      <c r="AM18" s="30"/>
      <c r="AN18" s="30"/>
      <c r="AO18" s="30"/>
      <c r="AP18" s="30"/>
      <c r="AQ18" s="30"/>
      <c r="AR18" s="30"/>
      <c r="AS18" s="30"/>
      <c r="AT18" s="30"/>
      <c r="AU18" s="30"/>
      <c r="AV18" s="30"/>
      <c r="AW18" s="30"/>
      <c r="AX18" s="25" t="str">
        <f t="shared" si="5"/>
        <v xml:space="preserve"> </v>
      </c>
      <c r="AY18" s="32">
        <f t="shared" si="6"/>
        <v>0</v>
      </c>
    </row>
    <row r="19" spans="1:51" ht="33" customHeight="1">
      <c r="A19" s="28"/>
      <c r="B19" s="29"/>
      <c r="C19" s="30"/>
      <c r="D19" s="30"/>
      <c r="E19" s="30"/>
      <c r="F19" s="30"/>
      <c r="G19" s="30"/>
      <c r="H19" s="30"/>
      <c r="I19" s="30"/>
      <c r="J19" s="30"/>
      <c r="K19" s="30"/>
      <c r="L19" s="30"/>
      <c r="M19" s="30"/>
      <c r="N19" s="25" t="str">
        <f t="shared" si="7"/>
        <v xml:space="preserve"> </v>
      </c>
      <c r="O19" s="32">
        <f t="shared" si="0"/>
        <v>0</v>
      </c>
      <c r="P19" s="32">
        <f t="shared" si="1"/>
        <v>0</v>
      </c>
      <c r="Q19" s="31"/>
      <c r="R19" s="30"/>
      <c r="S19" s="30"/>
      <c r="T19" s="30"/>
      <c r="U19" s="30"/>
      <c r="V19" s="30"/>
      <c r="W19" s="30"/>
      <c r="X19" s="30"/>
      <c r="Y19" s="30"/>
      <c r="Z19" s="30"/>
      <c r="AA19" s="30"/>
      <c r="AB19" s="30"/>
      <c r="AC19" s="30"/>
      <c r="AD19" s="30"/>
      <c r="AE19" s="30"/>
      <c r="AF19" s="25" t="str">
        <f t="shared" si="2"/>
        <v xml:space="preserve"> </v>
      </c>
      <c r="AG19" s="32">
        <f t="shared" si="3"/>
        <v>0</v>
      </c>
      <c r="AH19" s="32">
        <f t="shared" si="4"/>
        <v>0</v>
      </c>
      <c r="AI19" s="31"/>
      <c r="AJ19" s="30"/>
      <c r="AK19" s="30"/>
      <c r="AL19" s="30"/>
      <c r="AM19" s="30"/>
      <c r="AN19" s="30"/>
      <c r="AO19" s="30"/>
      <c r="AP19" s="30"/>
      <c r="AQ19" s="30"/>
      <c r="AR19" s="30"/>
      <c r="AS19" s="30"/>
      <c r="AT19" s="30"/>
      <c r="AU19" s="30"/>
      <c r="AV19" s="30"/>
      <c r="AW19" s="30"/>
      <c r="AX19" s="25" t="str">
        <f t="shared" si="5"/>
        <v xml:space="preserve"> </v>
      </c>
      <c r="AY19" s="32">
        <f t="shared" si="6"/>
        <v>0</v>
      </c>
    </row>
    <row r="20" spans="1:51" ht="33" customHeight="1">
      <c r="A20" s="28"/>
      <c r="B20" s="29"/>
      <c r="C20" s="30"/>
      <c r="D20" s="30"/>
      <c r="E20" s="30"/>
      <c r="F20" s="30"/>
      <c r="G20" s="30"/>
      <c r="H20" s="30"/>
      <c r="I20" s="30"/>
      <c r="J20" s="30"/>
      <c r="K20" s="30"/>
      <c r="L20" s="30"/>
      <c r="M20" s="30"/>
      <c r="N20" s="25" t="str">
        <f t="shared" si="7"/>
        <v xml:space="preserve"> </v>
      </c>
      <c r="O20" s="32">
        <f t="shared" si="0"/>
        <v>0</v>
      </c>
      <c r="P20" s="32">
        <f t="shared" si="1"/>
        <v>0</v>
      </c>
      <c r="Q20" s="31"/>
      <c r="R20" s="30"/>
      <c r="S20" s="30"/>
      <c r="T20" s="30"/>
      <c r="U20" s="30"/>
      <c r="V20" s="30"/>
      <c r="W20" s="30"/>
      <c r="X20" s="30"/>
      <c r="Y20" s="30"/>
      <c r="Z20" s="30"/>
      <c r="AA20" s="30"/>
      <c r="AB20" s="30"/>
      <c r="AC20" s="30"/>
      <c r="AD20" s="30"/>
      <c r="AE20" s="30"/>
      <c r="AF20" s="25" t="str">
        <f t="shared" si="2"/>
        <v xml:space="preserve"> </v>
      </c>
      <c r="AG20" s="32">
        <f t="shared" si="3"/>
        <v>0</v>
      </c>
      <c r="AH20" s="32">
        <f t="shared" si="4"/>
        <v>0</v>
      </c>
      <c r="AI20" s="31"/>
      <c r="AJ20" s="30"/>
      <c r="AK20" s="30"/>
      <c r="AL20" s="30"/>
      <c r="AM20" s="30"/>
      <c r="AN20" s="30"/>
      <c r="AO20" s="30"/>
      <c r="AP20" s="30"/>
      <c r="AQ20" s="30"/>
      <c r="AR20" s="30"/>
      <c r="AS20" s="30"/>
      <c r="AT20" s="30"/>
      <c r="AU20" s="30"/>
      <c r="AV20" s="30"/>
      <c r="AW20" s="30"/>
      <c r="AX20" s="25" t="str">
        <f t="shared" si="5"/>
        <v xml:space="preserve"> </v>
      </c>
      <c r="AY20" s="32">
        <f t="shared" si="6"/>
        <v>0</v>
      </c>
    </row>
    <row r="21" spans="1:51" ht="33" customHeight="1">
      <c r="A21" s="28"/>
      <c r="B21" s="29"/>
      <c r="C21" s="30"/>
      <c r="D21" s="30"/>
      <c r="E21" s="30"/>
      <c r="F21" s="30"/>
      <c r="G21" s="30"/>
      <c r="H21" s="30"/>
      <c r="I21" s="30"/>
      <c r="J21" s="30"/>
      <c r="K21" s="30"/>
      <c r="L21" s="30"/>
      <c r="M21" s="30"/>
      <c r="N21" s="25" t="str">
        <f t="shared" si="7"/>
        <v xml:space="preserve"> </v>
      </c>
      <c r="O21" s="32">
        <f t="shared" si="0"/>
        <v>0</v>
      </c>
      <c r="P21" s="32">
        <f t="shared" si="1"/>
        <v>0</v>
      </c>
      <c r="Q21" s="31"/>
      <c r="R21" s="30"/>
      <c r="S21" s="30"/>
      <c r="T21" s="30"/>
      <c r="U21" s="30"/>
      <c r="V21" s="30"/>
      <c r="W21" s="30"/>
      <c r="X21" s="30"/>
      <c r="Y21" s="30"/>
      <c r="Z21" s="30"/>
      <c r="AA21" s="30"/>
      <c r="AB21" s="30"/>
      <c r="AC21" s="30"/>
      <c r="AD21" s="30"/>
      <c r="AE21" s="30"/>
      <c r="AF21" s="25" t="str">
        <f t="shared" si="2"/>
        <v xml:space="preserve"> </v>
      </c>
      <c r="AG21" s="32">
        <f t="shared" si="3"/>
        <v>0</v>
      </c>
      <c r="AH21" s="32">
        <f t="shared" si="4"/>
        <v>0</v>
      </c>
      <c r="AI21" s="540" t="s">
        <v>78</v>
      </c>
      <c r="AJ21" s="561"/>
      <c r="AK21" s="34">
        <f>COUNTIF(AK5:AK20,"A")</f>
        <v>0</v>
      </c>
      <c r="AL21" s="34">
        <f t="shared" ref="AL21:AV23" si="8">COUNTIF(AL5:AL20,"A")</f>
        <v>0</v>
      </c>
      <c r="AM21" s="34">
        <f t="shared" si="8"/>
        <v>0</v>
      </c>
      <c r="AN21" s="34">
        <f t="shared" si="8"/>
        <v>0</v>
      </c>
      <c r="AO21" s="34">
        <f t="shared" si="8"/>
        <v>0</v>
      </c>
      <c r="AP21" s="34">
        <f t="shared" si="8"/>
        <v>0</v>
      </c>
      <c r="AQ21" s="34">
        <f t="shared" si="8"/>
        <v>0</v>
      </c>
      <c r="AR21" s="34">
        <f t="shared" si="8"/>
        <v>0</v>
      </c>
      <c r="AS21" s="34">
        <f t="shared" si="8"/>
        <v>0</v>
      </c>
      <c r="AT21" s="34">
        <f t="shared" si="8"/>
        <v>0</v>
      </c>
      <c r="AU21" s="34">
        <f t="shared" si="8"/>
        <v>0</v>
      </c>
      <c r="AV21" s="34">
        <f t="shared" si="8"/>
        <v>0</v>
      </c>
      <c r="AW21" s="34" cm="1">
        <f t="array" ref="AW21">_xlfn.IFNA(_xlfn.IFS(COUNTIF(AW5:AW20,"1")&gt;1, "1 *", COUNTIF(AW5:AW20,"2")&gt;1, "2 *",COUNTIF(AW5:AW20,"3")&gt;1, "3 *",COUNTIF(AW5:AW20,"4")&gt;1, "4 *"),0)</f>
        <v>0</v>
      </c>
      <c r="AX21" s="34"/>
      <c r="AY21" s="32"/>
    </row>
    <row r="22" spans="1:51" ht="33" customHeight="1">
      <c r="A22" s="28"/>
      <c r="B22" s="29"/>
      <c r="C22" s="30"/>
      <c r="D22" s="30"/>
      <c r="E22" s="30"/>
      <c r="F22" s="30"/>
      <c r="G22" s="30"/>
      <c r="H22" s="30"/>
      <c r="I22" s="30"/>
      <c r="J22" s="30"/>
      <c r="K22" s="30"/>
      <c r="L22" s="30"/>
      <c r="M22" s="30"/>
      <c r="N22" s="25" t="str">
        <f t="shared" si="7"/>
        <v xml:space="preserve"> </v>
      </c>
      <c r="O22" s="32">
        <f t="shared" si="0"/>
        <v>0</v>
      </c>
      <c r="P22" s="32">
        <f t="shared" si="1"/>
        <v>0</v>
      </c>
      <c r="Q22" s="31"/>
      <c r="R22" s="30"/>
      <c r="S22" s="30"/>
      <c r="T22" s="30"/>
      <c r="U22" s="30"/>
      <c r="V22" s="30"/>
      <c r="W22" s="30"/>
      <c r="X22" s="30"/>
      <c r="Y22" s="30"/>
      <c r="Z22" s="30"/>
      <c r="AA22" s="30"/>
      <c r="AB22" s="30"/>
      <c r="AC22" s="30"/>
      <c r="AD22" s="30"/>
      <c r="AE22" s="30"/>
      <c r="AF22" s="25" t="str">
        <f t="shared" si="2"/>
        <v xml:space="preserve"> </v>
      </c>
      <c r="AG22" s="32">
        <f t="shared" si="3"/>
        <v>0</v>
      </c>
      <c r="AH22" s="32">
        <f t="shared" si="4"/>
        <v>0</v>
      </c>
      <c r="AI22" s="540" t="s">
        <v>79</v>
      </c>
      <c r="AJ22" s="561"/>
      <c r="AK22" s="34">
        <f>COUNTIF(AK5:AK20,"B")</f>
        <v>0</v>
      </c>
      <c r="AL22" s="34">
        <f t="shared" ref="AL22:AU22" si="9">COUNTIF(AL5:AL20,"B")</f>
        <v>0</v>
      </c>
      <c r="AM22" s="34">
        <f t="shared" si="9"/>
        <v>0</v>
      </c>
      <c r="AN22" s="34">
        <f t="shared" si="9"/>
        <v>0</v>
      </c>
      <c r="AO22" s="34">
        <f t="shared" si="9"/>
        <v>0</v>
      </c>
      <c r="AP22" s="34">
        <f t="shared" si="9"/>
        <v>0</v>
      </c>
      <c r="AQ22" s="34">
        <f t="shared" si="9"/>
        <v>0</v>
      </c>
      <c r="AR22" s="34">
        <f t="shared" si="9"/>
        <v>0</v>
      </c>
      <c r="AS22" s="34">
        <f t="shared" si="9"/>
        <v>0</v>
      </c>
      <c r="AT22" s="34">
        <f t="shared" si="9"/>
        <v>0</v>
      </c>
      <c r="AU22" s="34">
        <f t="shared" si="9"/>
        <v>0</v>
      </c>
      <c r="AV22" s="34">
        <f t="shared" si="8"/>
        <v>0</v>
      </c>
      <c r="AW22" s="34"/>
      <c r="AX22" s="34"/>
      <c r="AY22" s="32"/>
    </row>
    <row r="23" spans="1:51" ht="33" customHeight="1">
      <c r="A23" s="28"/>
      <c r="B23" s="29"/>
      <c r="C23" s="30"/>
      <c r="D23" s="30"/>
      <c r="E23" s="30"/>
      <c r="F23" s="30"/>
      <c r="G23" s="30"/>
      <c r="H23" s="30"/>
      <c r="I23" s="30"/>
      <c r="J23" s="30"/>
      <c r="K23" s="30"/>
      <c r="L23" s="30"/>
      <c r="M23" s="30"/>
      <c r="N23" s="25" t="str">
        <f t="shared" si="7"/>
        <v xml:space="preserve"> </v>
      </c>
      <c r="O23" s="32">
        <f t="shared" si="0"/>
        <v>0</v>
      </c>
      <c r="P23" s="32">
        <f t="shared" si="1"/>
        <v>0</v>
      </c>
      <c r="Q23" s="31"/>
      <c r="R23" s="30"/>
      <c r="S23" s="30"/>
      <c r="T23" s="30"/>
      <c r="U23" s="30"/>
      <c r="V23" s="30"/>
      <c r="W23" s="30"/>
      <c r="X23" s="30"/>
      <c r="Y23" s="30"/>
      <c r="Z23" s="30"/>
      <c r="AA23" s="30"/>
      <c r="AB23" s="30"/>
      <c r="AC23" s="30"/>
      <c r="AD23" s="30"/>
      <c r="AE23" s="30"/>
      <c r="AF23" s="25" t="str">
        <f>IF(COUNTIF(S23:AD23,"*s")&gt;0,"X"," ")</f>
        <v xml:space="preserve"> </v>
      </c>
      <c r="AG23" s="32">
        <f t="shared" si="3"/>
        <v>0</v>
      </c>
      <c r="AH23" s="32">
        <f t="shared" si="4"/>
        <v>0</v>
      </c>
      <c r="AI23" s="540" t="s">
        <v>80</v>
      </c>
      <c r="AJ23" s="561"/>
      <c r="AK23" s="34">
        <f>COUNTIF(AK5:AK20,"N/S")</f>
        <v>0</v>
      </c>
      <c r="AL23" s="34">
        <f t="shared" ref="AL23:AU23" si="10">COUNTIF(AL5:AL20,"N/S")</f>
        <v>0</v>
      </c>
      <c r="AM23" s="34">
        <f t="shared" si="10"/>
        <v>0</v>
      </c>
      <c r="AN23" s="34">
        <f t="shared" si="10"/>
        <v>0</v>
      </c>
      <c r="AO23" s="34">
        <f t="shared" si="10"/>
        <v>0</v>
      </c>
      <c r="AP23" s="34">
        <f t="shared" si="10"/>
        <v>0</v>
      </c>
      <c r="AQ23" s="34">
        <f t="shared" si="10"/>
        <v>0</v>
      </c>
      <c r="AR23" s="34">
        <f t="shared" si="10"/>
        <v>0</v>
      </c>
      <c r="AS23" s="34">
        <f t="shared" si="10"/>
        <v>0</v>
      </c>
      <c r="AT23" s="34">
        <f t="shared" si="10"/>
        <v>0</v>
      </c>
      <c r="AU23" s="34">
        <f t="shared" si="10"/>
        <v>0</v>
      </c>
      <c r="AV23" s="34">
        <f t="shared" si="8"/>
        <v>0</v>
      </c>
      <c r="AW23" s="34" cm="1">
        <f t="array" ref="AW23">_xlfn.IFNA(_xlfn.IFS(COUNTIF(AW5:AW20,"N/S1")&gt;1, "N/S1 !",COUNTIF(AW5:AW20,"N/S2")&gt;1, "N/S2 !",COUNTIF(AW5:AW20,"N/S3")&gt;1, "N/S3 !",COUNTIF(AW5:AW20,"N/S4")&gt;1, "N/S4 !"),0)</f>
        <v>0</v>
      </c>
      <c r="AX23" s="34"/>
      <c r="AY23" s="32"/>
    </row>
    <row r="24" spans="1:51" ht="33" customHeight="1">
      <c r="A24" s="28"/>
      <c r="B24" s="29"/>
      <c r="C24" s="30"/>
      <c r="D24" s="30"/>
      <c r="E24" s="30"/>
      <c r="F24" s="30"/>
      <c r="G24" s="30"/>
      <c r="H24" s="30"/>
      <c r="I24" s="30"/>
      <c r="J24" s="30"/>
      <c r="K24" s="30"/>
      <c r="L24" s="30"/>
      <c r="M24" s="30"/>
      <c r="N24" s="25" t="str">
        <f t="shared" si="7"/>
        <v xml:space="preserve"> </v>
      </c>
      <c r="O24" s="32">
        <f t="shared" si="0"/>
        <v>0</v>
      </c>
      <c r="P24" s="32">
        <f t="shared" si="1"/>
        <v>0</v>
      </c>
      <c r="Q24" s="31"/>
      <c r="R24" s="30"/>
      <c r="S24" s="30"/>
      <c r="T24" s="30"/>
      <c r="U24" s="30"/>
      <c r="V24" s="30"/>
      <c r="W24" s="30"/>
      <c r="X24" s="30"/>
      <c r="Y24" s="30"/>
      <c r="Z24" s="30"/>
      <c r="AA24" s="30"/>
      <c r="AB24" s="30"/>
      <c r="AC24" s="30"/>
      <c r="AD24" s="30"/>
      <c r="AE24" s="30"/>
      <c r="AF24" s="25" t="str">
        <f t="shared" ref="AF24:AF30" si="11">IF(COUNTIF(S24:AD24,"*s")&gt;0,"X"," ")</f>
        <v xml:space="preserve"> </v>
      </c>
      <c r="AG24" s="32">
        <f t="shared" si="3"/>
        <v>0</v>
      </c>
      <c r="AH24" s="32">
        <f t="shared" si="4"/>
        <v>0</v>
      </c>
      <c r="AI24" s="563" t="s">
        <v>82</v>
      </c>
      <c r="AJ24" s="564" t="s">
        <v>101</v>
      </c>
      <c r="AK24" s="564" t="s">
        <v>102</v>
      </c>
      <c r="AL24" s="564"/>
      <c r="AM24" s="564"/>
      <c r="AN24" s="564"/>
      <c r="AO24" s="564"/>
      <c r="AP24" s="564"/>
      <c r="AQ24" s="564"/>
      <c r="AR24" s="564"/>
      <c r="AS24" s="564"/>
      <c r="AT24" s="564"/>
      <c r="AU24" s="564"/>
      <c r="AV24" s="564"/>
      <c r="AW24" s="564"/>
      <c r="AX24" s="548" t="s">
        <v>103</v>
      </c>
      <c r="AY24" s="537" t="s">
        <v>104</v>
      </c>
    </row>
    <row r="25" spans="1:51" ht="33" customHeight="1">
      <c r="A25" s="28"/>
      <c r="B25" s="29"/>
      <c r="C25" s="30"/>
      <c r="D25" s="30"/>
      <c r="E25" s="30"/>
      <c r="F25" s="30"/>
      <c r="G25" s="30"/>
      <c r="H25" s="30"/>
      <c r="I25" s="30"/>
      <c r="J25" s="30"/>
      <c r="K25" s="30"/>
      <c r="L25" s="30"/>
      <c r="M25" s="30"/>
      <c r="N25" s="25" t="str">
        <f t="shared" si="7"/>
        <v xml:space="preserve"> </v>
      </c>
      <c r="O25" s="32">
        <f t="shared" si="0"/>
        <v>0</v>
      </c>
      <c r="P25" s="32">
        <f t="shared" si="1"/>
        <v>0</v>
      </c>
      <c r="Q25" s="31"/>
      <c r="R25" s="30"/>
      <c r="S25" s="30"/>
      <c r="T25" s="30"/>
      <c r="U25" s="30"/>
      <c r="V25" s="30"/>
      <c r="W25" s="30"/>
      <c r="X25" s="30"/>
      <c r="Y25" s="30"/>
      <c r="Z25" s="30"/>
      <c r="AA25" s="30"/>
      <c r="AB25" s="30"/>
      <c r="AC25" s="30"/>
      <c r="AD25" s="30"/>
      <c r="AE25" s="30"/>
      <c r="AF25" s="25" t="str">
        <f t="shared" si="11"/>
        <v xml:space="preserve"> </v>
      </c>
      <c r="AG25" s="32">
        <f t="shared" si="3"/>
        <v>0</v>
      </c>
      <c r="AH25" s="32">
        <f t="shared" si="4"/>
        <v>0</v>
      </c>
      <c r="AI25" s="563"/>
      <c r="AJ25" s="564"/>
      <c r="AK25" s="564"/>
      <c r="AL25" s="564"/>
      <c r="AM25" s="564"/>
      <c r="AN25" s="564"/>
      <c r="AO25" s="564"/>
      <c r="AP25" s="564"/>
      <c r="AQ25" s="564"/>
      <c r="AR25" s="564"/>
      <c r="AS25" s="564"/>
      <c r="AT25" s="564"/>
      <c r="AU25" s="564"/>
      <c r="AV25" s="564"/>
      <c r="AW25" s="564"/>
      <c r="AX25" s="549"/>
      <c r="AY25" s="539"/>
    </row>
    <row r="26" spans="1:51" ht="33" customHeight="1">
      <c r="A26" s="28"/>
      <c r="B26" s="29"/>
      <c r="C26" s="30"/>
      <c r="D26" s="30"/>
      <c r="E26" s="30"/>
      <c r="F26" s="30"/>
      <c r="G26" s="30"/>
      <c r="H26" s="30"/>
      <c r="I26" s="30"/>
      <c r="J26" s="30"/>
      <c r="K26" s="30"/>
      <c r="L26" s="30"/>
      <c r="M26" s="30"/>
      <c r="N26" s="25" t="str">
        <f t="shared" si="7"/>
        <v xml:space="preserve"> </v>
      </c>
      <c r="O26" s="32">
        <f t="shared" si="0"/>
        <v>0</v>
      </c>
      <c r="P26" s="32">
        <f t="shared" si="1"/>
        <v>0</v>
      </c>
      <c r="Q26" s="31"/>
      <c r="R26" s="30"/>
      <c r="S26" s="30"/>
      <c r="T26" s="30"/>
      <c r="U26" s="30"/>
      <c r="V26" s="30"/>
      <c r="W26" s="30"/>
      <c r="X26" s="30"/>
      <c r="Y26" s="30"/>
      <c r="Z26" s="30"/>
      <c r="AA26" s="30"/>
      <c r="AB26" s="30"/>
      <c r="AC26" s="30"/>
      <c r="AD26" s="30"/>
      <c r="AE26" s="30"/>
      <c r="AF26" s="25" t="str">
        <f t="shared" si="11"/>
        <v xml:space="preserve"> </v>
      </c>
      <c r="AG26" s="32">
        <f t="shared" si="3"/>
        <v>0</v>
      </c>
      <c r="AH26" s="32">
        <f t="shared" si="4"/>
        <v>0</v>
      </c>
      <c r="AI26" s="31"/>
      <c r="AJ26" s="30"/>
      <c r="AK26" s="30"/>
      <c r="AL26" s="30"/>
      <c r="AM26" s="30"/>
      <c r="AN26" s="537" t="s">
        <v>105</v>
      </c>
      <c r="AO26" s="30"/>
      <c r="AP26" s="30"/>
      <c r="AQ26" s="30"/>
      <c r="AR26" s="30"/>
      <c r="AS26" s="30"/>
      <c r="AT26" s="30"/>
      <c r="AU26" s="30"/>
      <c r="AV26" s="30"/>
      <c r="AW26" s="537" t="s">
        <v>106</v>
      </c>
      <c r="AX26" s="25" t="str">
        <f>IF(COUNTIF(AK26:AV26,"N/S*")&gt;0,"X"," ")</f>
        <v xml:space="preserve"> </v>
      </c>
      <c r="AY26" s="32">
        <f>COUNTIF(AO26:AV26,"*")+COUNTIF(AK26:AM26,"*")</f>
        <v>0</v>
      </c>
    </row>
    <row r="27" spans="1:51" ht="33" customHeight="1">
      <c r="A27" s="28"/>
      <c r="B27" s="29"/>
      <c r="C27" s="30"/>
      <c r="D27" s="30"/>
      <c r="E27" s="30"/>
      <c r="F27" s="30"/>
      <c r="G27" s="30"/>
      <c r="H27" s="30"/>
      <c r="I27" s="30"/>
      <c r="J27" s="30"/>
      <c r="K27" s="30"/>
      <c r="L27" s="30"/>
      <c r="M27" s="30"/>
      <c r="N27" s="25" t="str">
        <f t="shared" si="7"/>
        <v xml:space="preserve"> </v>
      </c>
      <c r="O27" s="32">
        <f t="shared" si="0"/>
        <v>0</v>
      </c>
      <c r="P27" s="32">
        <f t="shared" si="1"/>
        <v>0</v>
      </c>
      <c r="Q27" s="31"/>
      <c r="R27" s="30"/>
      <c r="S27" s="30"/>
      <c r="T27" s="30"/>
      <c r="U27" s="30"/>
      <c r="V27" s="30"/>
      <c r="W27" s="30"/>
      <c r="X27" s="30"/>
      <c r="Y27" s="30"/>
      <c r="Z27" s="30"/>
      <c r="AA27" s="30"/>
      <c r="AB27" s="30"/>
      <c r="AC27" s="30"/>
      <c r="AD27" s="30"/>
      <c r="AE27" s="30"/>
      <c r="AF27" s="25" t="str">
        <f t="shared" si="11"/>
        <v xml:space="preserve"> </v>
      </c>
      <c r="AG27" s="32">
        <f t="shared" si="3"/>
        <v>0</v>
      </c>
      <c r="AH27" s="32">
        <f t="shared" si="4"/>
        <v>0</v>
      </c>
      <c r="AI27" s="31"/>
      <c r="AJ27" s="30"/>
      <c r="AK27" s="30"/>
      <c r="AL27" s="30"/>
      <c r="AM27" s="30"/>
      <c r="AN27" s="538"/>
      <c r="AO27" s="30"/>
      <c r="AP27" s="30"/>
      <c r="AQ27" s="30"/>
      <c r="AR27" s="30"/>
      <c r="AS27" s="30"/>
      <c r="AT27" s="30"/>
      <c r="AU27" s="30"/>
      <c r="AV27" s="30"/>
      <c r="AW27" s="538"/>
      <c r="AX27" s="25" t="str">
        <f t="shared" ref="AX27:AX33" si="12">IF(COUNTIF(AK27:AV27,"N/S*")&gt;0,"X"," ")</f>
        <v xml:space="preserve"> </v>
      </c>
      <c r="AY27" s="32">
        <f t="shared" ref="AY27:AY33" si="13">COUNTIF(AO27:AV27,"*")+COUNTIF(AK27:AM27,"*")</f>
        <v>0</v>
      </c>
    </row>
    <row r="28" spans="1:51" ht="33" customHeight="1">
      <c r="A28" s="28"/>
      <c r="B28" s="29"/>
      <c r="C28" s="30"/>
      <c r="D28" s="30"/>
      <c r="E28" s="30"/>
      <c r="F28" s="30"/>
      <c r="G28" s="30"/>
      <c r="H28" s="30"/>
      <c r="I28" s="30"/>
      <c r="J28" s="30"/>
      <c r="K28" s="30"/>
      <c r="L28" s="30"/>
      <c r="M28" s="30"/>
      <c r="N28" s="25" t="str">
        <f t="shared" si="7"/>
        <v xml:space="preserve"> </v>
      </c>
      <c r="O28" s="32">
        <f t="shared" si="0"/>
        <v>0</v>
      </c>
      <c r="P28" s="32">
        <f t="shared" si="1"/>
        <v>0</v>
      </c>
      <c r="Q28" s="31"/>
      <c r="R28" s="30"/>
      <c r="S28" s="30"/>
      <c r="T28" s="30"/>
      <c r="U28" s="30"/>
      <c r="V28" s="30"/>
      <c r="W28" s="30"/>
      <c r="X28" s="30"/>
      <c r="Y28" s="30"/>
      <c r="Z28" s="30"/>
      <c r="AA28" s="30"/>
      <c r="AB28" s="30"/>
      <c r="AC28" s="30"/>
      <c r="AD28" s="30"/>
      <c r="AE28" s="30"/>
      <c r="AF28" s="25" t="str">
        <f t="shared" si="11"/>
        <v xml:space="preserve"> </v>
      </c>
      <c r="AG28" s="32">
        <f t="shared" si="3"/>
        <v>0</v>
      </c>
      <c r="AH28" s="32">
        <f t="shared" si="4"/>
        <v>0</v>
      </c>
      <c r="AI28" s="31"/>
      <c r="AJ28" s="30"/>
      <c r="AK28" s="30"/>
      <c r="AL28" s="30"/>
      <c r="AM28" s="30"/>
      <c r="AN28" s="538"/>
      <c r="AO28" s="30"/>
      <c r="AP28" s="30"/>
      <c r="AQ28" s="30"/>
      <c r="AR28" s="30"/>
      <c r="AS28" s="30"/>
      <c r="AT28" s="30"/>
      <c r="AU28" s="30"/>
      <c r="AV28" s="30"/>
      <c r="AW28" s="538"/>
      <c r="AX28" s="25" t="str">
        <f t="shared" si="12"/>
        <v xml:space="preserve"> </v>
      </c>
      <c r="AY28" s="32">
        <f t="shared" si="13"/>
        <v>0</v>
      </c>
    </row>
    <row r="29" spans="1:51" ht="33" customHeight="1">
      <c r="A29" s="28"/>
      <c r="B29" s="29"/>
      <c r="C29" s="30"/>
      <c r="D29" s="30"/>
      <c r="E29" s="30"/>
      <c r="F29" s="30"/>
      <c r="G29" s="30"/>
      <c r="H29" s="30"/>
      <c r="I29" s="30"/>
      <c r="J29" s="30"/>
      <c r="K29" s="30"/>
      <c r="L29" s="30"/>
      <c r="M29" s="30"/>
      <c r="N29" s="25" t="str">
        <f t="shared" si="7"/>
        <v xml:space="preserve"> </v>
      </c>
      <c r="O29" s="32">
        <f t="shared" si="0"/>
        <v>0</v>
      </c>
      <c r="P29" s="32">
        <f t="shared" si="1"/>
        <v>0</v>
      </c>
      <c r="Q29" s="31"/>
      <c r="R29" s="30"/>
      <c r="S29" s="30"/>
      <c r="T29" s="30"/>
      <c r="U29" s="30"/>
      <c r="V29" s="30"/>
      <c r="W29" s="30"/>
      <c r="X29" s="30"/>
      <c r="Y29" s="30"/>
      <c r="Z29" s="30"/>
      <c r="AA29" s="30"/>
      <c r="AB29" s="30"/>
      <c r="AC29" s="30"/>
      <c r="AD29" s="30"/>
      <c r="AE29" s="30"/>
      <c r="AF29" s="25" t="str">
        <f t="shared" si="11"/>
        <v xml:space="preserve"> </v>
      </c>
      <c r="AG29" s="32">
        <f t="shared" si="3"/>
        <v>0</v>
      </c>
      <c r="AH29" s="32">
        <f t="shared" si="4"/>
        <v>0</v>
      </c>
      <c r="AI29" s="31"/>
      <c r="AJ29" s="30"/>
      <c r="AK29" s="30"/>
      <c r="AL29" s="30"/>
      <c r="AM29" s="30"/>
      <c r="AN29" s="538"/>
      <c r="AO29" s="30"/>
      <c r="AP29" s="30"/>
      <c r="AQ29" s="30"/>
      <c r="AR29" s="30"/>
      <c r="AS29" s="30"/>
      <c r="AT29" s="30"/>
      <c r="AU29" s="30"/>
      <c r="AV29" s="30"/>
      <c r="AW29" s="538"/>
      <c r="AX29" s="25" t="str">
        <f t="shared" si="12"/>
        <v xml:space="preserve"> </v>
      </c>
      <c r="AY29" s="32">
        <f t="shared" si="13"/>
        <v>0</v>
      </c>
    </row>
    <row r="30" spans="1:51" ht="33" customHeight="1">
      <c r="A30" s="28"/>
      <c r="B30" s="29"/>
      <c r="C30" s="30"/>
      <c r="D30" s="30"/>
      <c r="E30" s="30"/>
      <c r="F30" s="30"/>
      <c r="G30" s="30"/>
      <c r="H30" s="30"/>
      <c r="I30" s="30"/>
      <c r="J30" s="30"/>
      <c r="K30" s="30"/>
      <c r="L30" s="30"/>
      <c r="M30" s="30"/>
      <c r="N30" s="25" t="str">
        <f t="shared" si="7"/>
        <v xml:space="preserve"> </v>
      </c>
      <c r="O30" s="32">
        <f t="shared" si="0"/>
        <v>0</v>
      </c>
      <c r="P30" s="32">
        <f t="shared" si="1"/>
        <v>0</v>
      </c>
      <c r="Q30" s="31"/>
      <c r="R30" s="30"/>
      <c r="S30" s="30"/>
      <c r="T30" s="30"/>
      <c r="U30" s="30"/>
      <c r="V30" s="30"/>
      <c r="W30" s="30"/>
      <c r="X30" s="30"/>
      <c r="Y30" s="30"/>
      <c r="Z30" s="30"/>
      <c r="AA30" s="30"/>
      <c r="AB30" s="30"/>
      <c r="AC30" s="30"/>
      <c r="AD30" s="30"/>
      <c r="AE30" s="30"/>
      <c r="AF30" s="25" t="str">
        <f t="shared" si="11"/>
        <v xml:space="preserve"> </v>
      </c>
      <c r="AG30" s="32">
        <f t="shared" si="3"/>
        <v>0</v>
      </c>
      <c r="AH30" s="32">
        <f t="shared" si="4"/>
        <v>0</v>
      </c>
      <c r="AI30" s="31"/>
      <c r="AJ30" s="30"/>
      <c r="AK30" s="30"/>
      <c r="AL30" s="30"/>
      <c r="AM30" s="30"/>
      <c r="AN30" s="538"/>
      <c r="AO30" s="30"/>
      <c r="AP30" s="30"/>
      <c r="AQ30" s="30"/>
      <c r="AR30" s="30"/>
      <c r="AS30" s="30"/>
      <c r="AT30" s="30"/>
      <c r="AU30" s="30"/>
      <c r="AV30" s="30"/>
      <c r="AW30" s="538"/>
      <c r="AX30" s="25" t="str">
        <f t="shared" si="12"/>
        <v xml:space="preserve"> </v>
      </c>
      <c r="AY30" s="32">
        <f t="shared" si="13"/>
        <v>0</v>
      </c>
    </row>
    <row r="31" spans="1:51" ht="30" customHeight="1">
      <c r="A31" s="540" t="s">
        <v>78</v>
      </c>
      <c r="B31" s="561"/>
      <c r="C31" s="34">
        <f t="shared" ref="C31:L31" si="14">COUNTIF(C5:C30,"A")</f>
        <v>0</v>
      </c>
      <c r="D31" s="34">
        <f t="shared" si="14"/>
        <v>0</v>
      </c>
      <c r="E31" s="34">
        <f t="shared" si="14"/>
        <v>0</v>
      </c>
      <c r="F31" s="34">
        <f t="shared" si="14"/>
        <v>0</v>
      </c>
      <c r="G31" s="34">
        <f t="shared" si="14"/>
        <v>0</v>
      </c>
      <c r="H31" s="34">
        <f t="shared" si="14"/>
        <v>0</v>
      </c>
      <c r="I31" s="34">
        <f t="shared" si="14"/>
        <v>0</v>
      </c>
      <c r="J31" s="34">
        <f t="shared" si="14"/>
        <v>0</v>
      </c>
      <c r="K31" s="34">
        <f t="shared" si="14"/>
        <v>0</v>
      </c>
      <c r="L31" s="34">
        <f t="shared" si="14"/>
        <v>0</v>
      </c>
      <c r="M31" s="34" cm="1">
        <f t="array" ref="M31">_xlfn.IFNA(_xlfn.IFS(COUNTIF(M5:M30,"1")&gt;1, "1 *", COUNTIF(M5:M30,"2")&gt;1, "2 *",COUNTIF(M5:M30,"3")&gt;1, "3 *",COUNTIF(M5:M30,"4")&gt;1, "4 *"),0)</f>
        <v>0</v>
      </c>
      <c r="N31" s="34"/>
      <c r="O31" s="34"/>
      <c r="P31" s="33"/>
      <c r="Q31" s="540" t="s">
        <v>78</v>
      </c>
      <c r="R31" s="561"/>
      <c r="S31" s="34">
        <f t="shared" ref="S31:AD31" si="15">COUNTIF(S5:S30,"A")</f>
        <v>0</v>
      </c>
      <c r="T31" s="34">
        <f t="shared" si="15"/>
        <v>0</v>
      </c>
      <c r="U31" s="34">
        <f t="shared" si="15"/>
        <v>0</v>
      </c>
      <c r="V31" s="34">
        <f t="shared" si="15"/>
        <v>0</v>
      </c>
      <c r="W31" s="34">
        <f t="shared" si="15"/>
        <v>0</v>
      </c>
      <c r="X31" s="34">
        <f t="shared" si="15"/>
        <v>0</v>
      </c>
      <c r="Y31" s="34">
        <f t="shared" si="15"/>
        <v>0</v>
      </c>
      <c r="Z31" s="34">
        <f t="shared" si="15"/>
        <v>0</v>
      </c>
      <c r="AA31" s="34">
        <f t="shared" si="15"/>
        <v>0</v>
      </c>
      <c r="AB31" s="34">
        <f t="shared" si="15"/>
        <v>0</v>
      </c>
      <c r="AC31" s="34">
        <f t="shared" si="15"/>
        <v>0</v>
      </c>
      <c r="AD31" s="34">
        <f t="shared" si="15"/>
        <v>0</v>
      </c>
      <c r="AE31" s="34" cm="1">
        <f t="array" ref="AE31">_xlfn.IFNA(_xlfn.IFS(COUNTIF(AE5:AE30,"1")&gt;1, "1 *", COUNTIF(AE5:AE30,"2")&gt;1, "2 *",COUNTIF(AE5:AE30,"3")&gt;1, "3 *",COUNTIF(AE5:AE30,"4")&gt;1, "4 *"),0)</f>
        <v>0</v>
      </c>
      <c r="AF31" s="34"/>
      <c r="AG31" s="34"/>
      <c r="AH31" s="34"/>
      <c r="AI31" s="31"/>
      <c r="AJ31" s="30"/>
      <c r="AK31" s="30"/>
      <c r="AL31" s="30"/>
      <c r="AM31" s="30"/>
      <c r="AN31" s="538"/>
      <c r="AO31" s="30"/>
      <c r="AP31" s="30"/>
      <c r="AQ31" s="30"/>
      <c r="AR31" s="30"/>
      <c r="AS31" s="30"/>
      <c r="AT31" s="30"/>
      <c r="AU31" s="30"/>
      <c r="AV31" s="30"/>
      <c r="AW31" s="538"/>
      <c r="AX31" s="25" t="str">
        <f t="shared" si="12"/>
        <v xml:space="preserve"> </v>
      </c>
      <c r="AY31" s="32">
        <f t="shared" si="13"/>
        <v>0</v>
      </c>
    </row>
    <row r="32" spans="1:51" ht="30" customHeight="1">
      <c r="A32" s="540" t="s">
        <v>79</v>
      </c>
      <c r="B32" s="561"/>
      <c r="C32" s="34">
        <f t="shared" ref="C32:L32" si="16">COUNTIF(C5:C30,"B")</f>
        <v>0</v>
      </c>
      <c r="D32" s="34">
        <f t="shared" si="16"/>
        <v>0</v>
      </c>
      <c r="E32" s="34">
        <f t="shared" si="16"/>
        <v>0</v>
      </c>
      <c r="F32" s="34">
        <f t="shared" si="16"/>
        <v>0</v>
      </c>
      <c r="G32" s="34">
        <f t="shared" si="16"/>
        <v>0</v>
      </c>
      <c r="H32" s="34">
        <f t="shared" si="16"/>
        <v>0</v>
      </c>
      <c r="I32" s="34">
        <f t="shared" si="16"/>
        <v>0</v>
      </c>
      <c r="J32" s="34">
        <f t="shared" si="16"/>
        <v>0</v>
      </c>
      <c r="K32" s="34">
        <f t="shared" si="16"/>
        <v>0</v>
      </c>
      <c r="L32" s="34">
        <f t="shared" si="16"/>
        <v>0</v>
      </c>
      <c r="M32" s="34"/>
      <c r="N32" s="34"/>
      <c r="O32" s="34"/>
      <c r="P32" s="33"/>
      <c r="Q32" s="540" t="s">
        <v>79</v>
      </c>
      <c r="R32" s="561"/>
      <c r="S32" s="34">
        <f t="shared" ref="S32:AD32" si="17">COUNTIF(S5:S30,"B")</f>
        <v>0</v>
      </c>
      <c r="T32" s="34">
        <f t="shared" si="17"/>
        <v>0</v>
      </c>
      <c r="U32" s="34">
        <f t="shared" si="17"/>
        <v>0</v>
      </c>
      <c r="V32" s="34">
        <f t="shared" si="17"/>
        <v>0</v>
      </c>
      <c r="W32" s="34">
        <f t="shared" si="17"/>
        <v>0</v>
      </c>
      <c r="X32" s="34">
        <f t="shared" si="17"/>
        <v>0</v>
      </c>
      <c r="Y32" s="34">
        <f t="shared" si="17"/>
        <v>0</v>
      </c>
      <c r="Z32" s="34">
        <f t="shared" si="17"/>
        <v>0</v>
      </c>
      <c r="AA32" s="34">
        <f t="shared" si="17"/>
        <v>0</v>
      </c>
      <c r="AB32" s="34">
        <f t="shared" si="17"/>
        <v>0</v>
      </c>
      <c r="AC32" s="34">
        <f t="shared" si="17"/>
        <v>0</v>
      </c>
      <c r="AD32" s="34">
        <f t="shared" si="17"/>
        <v>0</v>
      </c>
      <c r="AE32" s="34"/>
      <c r="AF32" s="34"/>
      <c r="AG32" s="34"/>
      <c r="AH32" s="34"/>
      <c r="AI32" s="31"/>
      <c r="AJ32" s="30"/>
      <c r="AK32" s="30"/>
      <c r="AL32" s="30"/>
      <c r="AM32" s="30"/>
      <c r="AN32" s="538"/>
      <c r="AO32" s="30"/>
      <c r="AP32" s="30"/>
      <c r="AQ32" s="30"/>
      <c r="AR32" s="30"/>
      <c r="AS32" s="30"/>
      <c r="AT32" s="30"/>
      <c r="AU32" s="30"/>
      <c r="AV32" s="30"/>
      <c r="AW32" s="538"/>
      <c r="AX32" s="25" t="str">
        <f t="shared" si="12"/>
        <v xml:space="preserve"> </v>
      </c>
      <c r="AY32" s="32">
        <f t="shared" si="13"/>
        <v>0</v>
      </c>
    </row>
    <row r="33" spans="1:52" ht="30" customHeight="1">
      <c r="A33" s="540" t="s">
        <v>80</v>
      </c>
      <c r="B33" s="561"/>
      <c r="C33" s="34">
        <f t="shared" ref="C33:L33" si="18">COUNTIF(C5:C30,"N/S")</f>
        <v>0</v>
      </c>
      <c r="D33" s="34">
        <f t="shared" si="18"/>
        <v>0</v>
      </c>
      <c r="E33" s="34">
        <f t="shared" si="18"/>
        <v>0</v>
      </c>
      <c r="F33" s="34">
        <f t="shared" si="18"/>
        <v>0</v>
      </c>
      <c r="G33" s="34">
        <f t="shared" si="18"/>
        <v>0</v>
      </c>
      <c r="H33" s="34">
        <f t="shared" si="18"/>
        <v>0</v>
      </c>
      <c r="I33" s="34">
        <f t="shared" si="18"/>
        <v>0</v>
      </c>
      <c r="J33" s="34">
        <f t="shared" si="18"/>
        <v>0</v>
      </c>
      <c r="K33" s="34">
        <f t="shared" si="18"/>
        <v>0</v>
      </c>
      <c r="L33" s="34">
        <f t="shared" si="18"/>
        <v>0</v>
      </c>
      <c r="M33" s="34" cm="1">
        <f t="array" ref="M33">_xlfn.IFNA(_xlfn.IFS(COUNTIF(M5:M30,"N/S1")&gt;1, "N/S1 !",COUNTIF(M5:M30,"N/S2")&gt;1, "N/S2 !",COUNTIF(M5:M30,"N/S3")&gt;1, "N/S3 !",COUNTIF(M5:M30,"N/S4")&gt;1, "N/S4 !"),0)</f>
        <v>0</v>
      </c>
      <c r="N33" s="34"/>
      <c r="O33" s="35"/>
      <c r="P33" s="36"/>
      <c r="Q33" s="540" t="s">
        <v>80</v>
      </c>
      <c r="R33" s="561"/>
      <c r="S33" s="34">
        <f t="shared" ref="S33:AD33" si="19">COUNTIF(S5:S30,"N/S")</f>
        <v>0</v>
      </c>
      <c r="T33" s="34">
        <f t="shared" si="19"/>
        <v>0</v>
      </c>
      <c r="U33" s="34">
        <f t="shared" si="19"/>
        <v>0</v>
      </c>
      <c r="V33" s="34">
        <f t="shared" si="19"/>
        <v>0</v>
      </c>
      <c r="W33" s="34">
        <f t="shared" si="19"/>
        <v>0</v>
      </c>
      <c r="X33" s="34">
        <f t="shared" si="19"/>
        <v>0</v>
      </c>
      <c r="Y33" s="34">
        <f t="shared" si="19"/>
        <v>0</v>
      </c>
      <c r="Z33" s="34">
        <f t="shared" si="19"/>
        <v>0</v>
      </c>
      <c r="AA33" s="34">
        <f t="shared" si="19"/>
        <v>0</v>
      </c>
      <c r="AB33" s="34">
        <f t="shared" si="19"/>
        <v>0</v>
      </c>
      <c r="AC33" s="34">
        <f t="shared" si="19"/>
        <v>0</v>
      </c>
      <c r="AD33" s="34">
        <f t="shared" si="19"/>
        <v>0</v>
      </c>
      <c r="AE33" s="34" cm="1">
        <f t="array" ref="AE33">_xlfn.IFNA(_xlfn.IFS(COUNTIF(AE5:AE30,"N/S1")&gt;1, "N/S1 !",COUNTIF(AE5:AE30,"N/S2")&gt;1, "N/S2 !",COUNTIF(AE5:AE30,"N/S3")&gt;1, "N/S3 !",COUNTIF(AE5:AE30,"N/S4")&gt;1, "N/S4 !"),0)</f>
        <v>0</v>
      </c>
      <c r="AF33" s="34"/>
      <c r="AG33" s="35"/>
      <c r="AH33" s="35"/>
      <c r="AI33" s="31"/>
      <c r="AJ33" s="30"/>
      <c r="AK33" s="30"/>
      <c r="AL33" s="30"/>
      <c r="AM33" s="30"/>
      <c r="AN33" s="539"/>
      <c r="AO33" s="30"/>
      <c r="AP33" s="30"/>
      <c r="AQ33" s="30"/>
      <c r="AR33" s="30"/>
      <c r="AS33" s="30"/>
      <c r="AT33" s="30"/>
      <c r="AU33" s="30"/>
      <c r="AV33" s="30"/>
      <c r="AW33" s="539"/>
      <c r="AX33" s="25" t="str">
        <f t="shared" si="12"/>
        <v xml:space="preserve"> </v>
      </c>
      <c r="AY33" s="32">
        <f t="shared" si="13"/>
        <v>0</v>
      </c>
    </row>
    <row r="34" spans="1:52" ht="51" customHeight="1">
      <c r="A34" s="514" t="s">
        <v>107</v>
      </c>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6"/>
      <c r="AI34" s="562" t="s">
        <v>108</v>
      </c>
      <c r="AJ34" s="562"/>
      <c r="AK34" s="560"/>
      <c r="AL34" s="560"/>
      <c r="AM34" s="560"/>
      <c r="AN34" s="560"/>
      <c r="AO34" s="560"/>
      <c r="AP34" s="560"/>
      <c r="AQ34" s="560"/>
      <c r="AR34" s="560"/>
      <c r="AS34" s="560"/>
      <c r="AT34" s="560"/>
      <c r="AU34" s="560"/>
      <c r="AV34" s="560"/>
      <c r="AW34" s="560"/>
      <c r="AX34" s="560"/>
      <c r="AY34" s="560"/>
    </row>
    <row r="36" spans="1:52" ht="35" customHeight="1">
      <c r="A36" s="14" t="s">
        <v>19</v>
      </c>
      <c r="B36" s="493" t="str">
        <f>VLOOKUP('Read Me First'!I4,'Read Me First'!L5:N7,2,FALSE)</f>
        <v>Horspath, Oxford</v>
      </c>
      <c r="C36" s="494"/>
      <c r="D36" s="494"/>
      <c r="E36" s="494"/>
      <c r="F36" s="494"/>
      <c r="G36" s="494"/>
      <c r="H36" s="494"/>
      <c r="I36" s="494"/>
      <c r="J36" s="494"/>
      <c r="K36" s="494"/>
      <c r="L36" s="494"/>
      <c r="M36" s="494"/>
      <c r="N36" s="494"/>
      <c r="O36" s="494"/>
      <c r="P36" s="495"/>
      <c r="Q36" s="522" t="str">
        <f>"OXFORDSHIRE TRACK &amp; FIELD LEAGUE "&amp;YEAR($B$37)</f>
        <v>OXFORDSHIRE TRACK &amp; FIELD LEAGUE 2025</v>
      </c>
      <c r="R36" s="523"/>
      <c r="S36" s="523"/>
      <c r="T36" s="523"/>
      <c r="U36" s="523"/>
      <c r="V36" s="523"/>
      <c r="W36" s="523"/>
      <c r="X36" s="523"/>
      <c r="Y36" s="523"/>
      <c r="Z36" s="523"/>
      <c r="AA36" s="523"/>
      <c r="AB36" s="523"/>
      <c r="AC36" s="523"/>
      <c r="AD36" s="523"/>
      <c r="AE36" s="523"/>
      <c r="AF36" s="523"/>
      <c r="AG36" s="523"/>
      <c r="AH36" s="524"/>
      <c r="AI36" s="574" t="s">
        <v>35</v>
      </c>
      <c r="AJ36" s="575"/>
      <c r="AK36" s="575"/>
      <c r="AL36" s="575"/>
      <c r="AM36" s="575"/>
      <c r="AN36" s="575"/>
      <c r="AO36" s="575"/>
      <c r="AP36" s="575"/>
      <c r="AQ36" s="575"/>
      <c r="AR36" s="575"/>
      <c r="AS36" s="575"/>
      <c r="AT36" s="576"/>
      <c r="AU36" s="531" t="s">
        <v>60</v>
      </c>
      <c r="AV36" s="532"/>
      <c r="AW36" s="532"/>
      <c r="AX36" s="532"/>
      <c r="AY36" s="533"/>
      <c r="AZ36" s="4"/>
    </row>
    <row r="37" spans="1:52" ht="35" customHeight="1">
      <c r="A37" s="38" t="s">
        <v>20</v>
      </c>
      <c r="B37" s="534">
        <f>VLOOKUP('Read Me First'!I4,'Read Me First'!L5:N7,3,FALSE)</f>
        <v>45774</v>
      </c>
      <c r="C37" s="535"/>
      <c r="D37" s="535"/>
      <c r="E37" s="535"/>
      <c r="F37" s="535"/>
      <c r="G37" s="535"/>
      <c r="H37" s="535"/>
      <c r="I37" s="535"/>
      <c r="J37" s="535"/>
      <c r="K37" s="535"/>
      <c r="L37" s="535"/>
      <c r="M37" s="535"/>
      <c r="N37" s="535"/>
      <c r="O37" s="535"/>
      <c r="P37" s="536"/>
      <c r="Q37" s="525"/>
      <c r="R37" s="526"/>
      <c r="S37" s="526"/>
      <c r="T37" s="526"/>
      <c r="U37" s="526"/>
      <c r="V37" s="526"/>
      <c r="W37" s="526"/>
      <c r="X37" s="526"/>
      <c r="Y37" s="526"/>
      <c r="Z37" s="526"/>
      <c r="AA37" s="526"/>
      <c r="AB37" s="526"/>
      <c r="AC37" s="526"/>
      <c r="AD37" s="526"/>
      <c r="AE37" s="526"/>
      <c r="AF37" s="526"/>
      <c r="AG37" s="526"/>
      <c r="AH37" s="527"/>
      <c r="AI37" s="493" t="s">
        <v>124</v>
      </c>
      <c r="AJ37" s="494"/>
      <c r="AK37" s="494"/>
      <c r="AL37" s="494"/>
      <c r="AM37" s="494"/>
      <c r="AN37" s="494"/>
      <c r="AO37" s="494"/>
      <c r="AP37" s="494"/>
      <c r="AQ37" s="494"/>
      <c r="AR37" s="494"/>
      <c r="AS37" s="494"/>
      <c r="AT37" s="495"/>
      <c r="AU37" s="531" t="s">
        <v>125</v>
      </c>
      <c r="AV37" s="532"/>
      <c r="AW37" s="532"/>
      <c r="AX37" s="532"/>
      <c r="AY37" s="533"/>
      <c r="AZ37" s="7"/>
    </row>
    <row r="38" spans="1:52" ht="126" customHeight="1">
      <c r="A38" s="558" t="s">
        <v>126</v>
      </c>
      <c r="B38" s="556" t="s">
        <v>94</v>
      </c>
      <c r="C38" s="39" t="s">
        <v>52</v>
      </c>
      <c r="D38" s="39" t="s">
        <v>127</v>
      </c>
      <c r="E38" s="39" t="s">
        <v>6</v>
      </c>
      <c r="F38" s="40" t="s">
        <v>128</v>
      </c>
      <c r="G38" s="40" t="s">
        <v>53</v>
      </c>
      <c r="H38" s="40" t="s">
        <v>2</v>
      </c>
      <c r="I38" s="39" t="s">
        <v>54</v>
      </c>
      <c r="J38" s="40" t="s">
        <v>4</v>
      </c>
      <c r="K38" s="40" t="s">
        <v>3</v>
      </c>
      <c r="L38" s="40" t="s">
        <v>129</v>
      </c>
      <c r="M38" s="39" t="s">
        <v>7</v>
      </c>
      <c r="N38" s="542" t="s">
        <v>95</v>
      </c>
      <c r="O38" s="544" t="s">
        <v>96</v>
      </c>
      <c r="P38" s="544" t="s">
        <v>97</v>
      </c>
      <c r="Q38" s="558" t="s">
        <v>130</v>
      </c>
      <c r="R38" s="556" t="s">
        <v>94</v>
      </c>
      <c r="S38" s="39" t="s">
        <v>57</v>
      </c>
      <c r="T38" s="39" t="s">
        <v>53</v>
      </c>
      <c r="U38" s="39" t="s">
        <v>131</v>
      </c>
      <c r="V38" s="39" t="s">
        <v>128</v>
      </c>
      <c r="W38" s="39" t="s">
        <v>6</v>
      </c>
      <c r="X38" s="39" t="s">
        <v>54</v>
      </c>
      <c r="Y38" s="39" t="s">
        <v>2</v>
      </c>
      <c r="Z38" s="39" t="s">
        <v>129</v>
      </c>
      <c r="AA38" s="39" t="s">
        <v>12</v>
      </c>
      <c r="AB38" s="39" t="s">
        <v>52</v>
      </c>
      <c r="AC38" s="39" t="s">
        <v>4</v>
      </c>
      <c r="AD38" s="39" t="s">
        <v>3</v>
      </c>
      <c r="AE38" s="39" t="s">
        <v>7</v>
      </c>
      <c r="AF38" s="542" t="s">
        <v>95</v>
      </c>
      <c r="AG38" s="544" t="s">
        <v>96</v>
      </c>
      <c r="AH38" s="544" t="s">
        <v>97</v>
      </c>
      <c r="AI38" s="558" t="s">
        <v>132</v>
      </c>
      <c r="AJ38" s="556" t="s">
        <v>94</v>
      </c>
      <c r="AK38" s="39" t="s">
        <v>57</v>
      </c>
      <c r="AL38" s="39" t="s">
        <v>53</v>
      </c>
      <c r="AM38" s="39" t="s">
        <v>128</v>
      </c>
      <c r="AN38" s="39" t="s">
        <v>133</v>
      </c>
      <c r="AO38" s="39" t="s">
        <v>6</v>
      </c>
      <c r="AP38" s="39" t="s">
        <v>54</v>
      </c>
      <c r="AQ38" s="39" t="s">
        <v>2</v>
      </c>
      <c r="AR38" s="39" t="s">
        <v>129</v>
      </c>
      <c r="AS38" s="39" t="s">
        <v>12</v>
      </c>
      <c r="AT38" s="39" t="s">
        <v>52</v>
      </c>
      <c r="AU38" s="39" t="s">
        <v>4</v>
      </c>
      <c r="AV38" s="39" t="s">
        <v>3</v>
      </c>
      <c r="AW38" s="39" t="s">
        <v>7</v>
      </c>
      <c r="AX38" s="542" t="s">
        <v>95</v>
      </c>
      <c r="AY38" s="544" t="s">
        <v>96</v>
      </c>
      <c r="AZ38" s="18"/>
    </row>
    <row r="39" spans="1:52" ht="56" customHeight="1">
      <c r="A39" s="559"/>
      <c r="B39" s="557"/>
      <c r="C39" s="42" t="s">
        <v>134</v>
      </c>
      <c r="D39" s="41">
        <v>0.4375</v>
      </c>
      <c r="E39" s="41">
        <v>0.45833333333333331</v>
      </c>
      <c r="F39" s="41">
        <v>0.48958333333333331</v>
      </c>
      <c r="G39" s="41">
        <v>0.54166666666666663</v>
      </c>
      <c r="H39" s="41">
        <v>0.55555555555555503</v>
      </c>
      <c r="I39" s="41">
        <v>0.58333333333333337</v>
      </c>
      <c r="J39" s="41">
        <v>0.63888888888889295</v>
      </c>
      <c r="K39" s="41">
        <v>0.66319444444444442</v>
      </c>
      <c r="L39" s="41">
        <v>0.66666666666666663</v>
      </c>
      <c r="M39" s="41">
        <v>0.69791666666666663</v>
      </c>
      <c r="N39" s="543"/>
      <c r="O39" s="545"/>
      <c r="P39" s="545"/>
      <c r="Q39" s="559"/>
      <c r="R39" s="557"/>
      <c r="S39" s="41">
        <v>0.41666666666666669</v>
      </c>
      <c r="T39" s="41">
        <v>0.41666666666666669</v>
      </c>
      <c r="U39" s="41">
        <v>0.4513888888888889</v>
      </c>
      <c r="V39" s="41">
        <v>0.45833333333333331</v>
      </c>
      <c r="W39" s="41">
        <v>0.47222222222222227</v>
      </c>
      <c r="X39" s="41">
        <v>0.5</v>
      </c>
      <c r="Y39" s="41">
        <v>0.54861111111111105</v>
      </c>
      <c r="Z39" s="41">
        <v>0.58333333333333337</v>
      </c>
      <c r="AA39" s="41">
        <v>0.59027777777777779</v>
      </c>
      <c r="AB39" s="41">
        <v>0.625</v>
      </c>
      <c r="AC39" s="41">
        <v>0.64583333333333903</v>
      </c>
      <c r="AD39" s="41">
        <v>0.67708333333333337</v>
      </c>
      <c r="AE39" s="41">
        <v>0.70486111111111105</v>
      </c>
      <c r="AF39" s="543"/>
      <c r="AG39" s="545"/>
      <c r="AH39" s="545"/>
      <c r="AI39" s="559"/>
      <c r="AJ39" s="557"/>
      <c r="AK39" s="41">
        <v>0.41666666666666669</v>
      </c>
      <c r="AL39" s="41">
        <v>0.41666666666666669</v>
      </c>
      <c r="AM39" s="41">
        <v>0.45833333333333331</v>
      </c>
      <c r="AN39" s="41">
        <v>0.46527777777777773</v>
      </c>
      <c r="AO39" s="41">
        <v>0.47222222222222227</v>
      </c>
      <c r="AP39" s="41">
        <v>0.5</v>
      </c>
      <c r="AQ39" s="41">
        <v>0.55208333333333304</v>
      </c>
      <c r="AR39" s="41">
        <v>0.58333333333333337</v>
      </c>
      <c r="AS39" s="41">
        <v>0.59375</v>
      </c>
      <c r="AT39" s="41">
        <v>0.625</v>
      </c>
      <c r="AU39" s="41">
        <v>0.65277777777778501</v>
      </c>
      <c r="AV39" s="41">
        <v>0.67708333333333337</v>
      </c>
      <c r="AW39" s="41">
        <v>0.71180555555555503</v>
      </c>
      <c r="AX39" s="543"/>
      <c r="AY39" s="545"/>
      <c r="AZ39" s="19"/>
    </row>
    <row r="40" spans="1:52" ht="34" customHeight="1">
      <c r="A40" s="28"/>
      <c r="B40" s="29"/>
      <c r="C40" s="30"/>
      <c r="D40" s="30"/>
      <c r="E40" s="30"/>
      <c r="F40" s="30"/>
      <c r="G40" s="30"/>
      <c r="H40" s="30"/>
      <c r="I40" s="30"/>
      <c r="J40" s="30"/>
      <c r="K40" s="30"/>
      <c r="L40" s="30"/>
      <c r="M40" s="30"/>
      <c r="N40" s="25" t="str">
        <f>IF(COUNTIF(C40:L40,"*s")&gt;0,"X"," ")</f>
        <v xml:space="preserve"> </v>
      </c>
      <c r="O40" s="32">
        <f>COUNTIF(C40:L40,"*")</f>
        <v>0</v>
      </c>
      <c r="P40" s="32">
        <f>COUNTIF(E40,"*")+COUNTIF(K40,"*")</f>
        <v>0</v>
      </c>
      <c r="Q40" s="28"/>
      <c r="R40" s="29"/>
      <c r="S40" s="30"/>
      <c r="T40" s="30"/>
      <c r="U40" s="30"/>
      <c r="V40" s="30"/>
      <c r="W40" s="30"/>
      <c r="X40" s="30"/>
      <c r="Y40" s="30"/>
      <c r="Z40" s="30"/>
      <c r="AA40" s="30"/>
      <c r="AB40" s="30"/>
      <c r="AC40" s="30"/>
      <c r="AD40" s="30"/>
      <c r="AE40" s="30"/>
      <c r="AF40" s="25" t="str">
        <f>IF(COUNTIF(S40:AD40,"*s")&gt;0,"X"," ")</f>
        <v xml:space="preserve"> </v>
      </c>
      <c r="AG40" s="32">
        <f>COUNTIF(S40:AD40,"*")</f>
        <v>0</v>
      </c>
      <c r="AH40" s="32">
        <f>COUNTIF(W40,"*")+COUNTIF(AD40,"*")</f>
        <v>0</v>
      </c>
      <c r="AI40" s="28"/>
      <c r="AJ40" s="29"/>
      <c r="AK40" s="30"/>
      <c r="AL40" s="30"/>
      <c r="AM40" s="30"/>
      <c r="AN40" s="30"/>
      <c r="AO40" s="30"/>
      <c r="AP40" s="30"/>
      <c r="AQ40" s="30"/>
      <c r="AR40" s="30"/>
      <c r="AS40" s="30"/>
      <c r="AT40" s="30"/>
      <c r="AU40" s="30"/>
      <c r="AV40" s="30"/>
      <c r="AW40" s="30"/>
      <c r="AX40" s="25" t="str">
        <f>IF(COUNTIF(AK40:AV40,"*s")&gt;0,"X"," ")</f>
        <v xml:space="preserve"> </v>
      </c>
      <c r="AY40" s="32">
        <f>COUNTIF(AK40:AU40,"*")</f>
        <v>0</v>
      </c>
    </row>
    <row r="41" spans="1:52" ht="34" customHeight="1">
      <c r="A41" s="28"/>
      <c r="B41" s="29"/>
      <c r="C41" s="30"/>
      <c r="D41" s="30"/>
      <c r="E41" s="30"/>
      <c r="F41" s="30"/>
      <c r="G41" s="30"/>
      <c r="H41" s="30"/>
      <c r="I41" s="30"/>
      <c r="J41" s="30"/>
      <c r="K41" s="30"/>
      <c r="L41" s="30"/>
      <c r="M41" s="30"/>
      <c r="N41" s="25" t="str">
        <f>IF(COUNTIF(C41:L41,"*s")&gt;0,"X"," ")</f>
        <v xml:space="preserve"> </v>
      </c>
      <c r="O41" s="32">
        <f t="shared" ref="O41:O65" si="20">COUNTIF(C41:L41,"*")</f>
        <v>0</v>
      </c>
      <c r="P41" s="32">
        <f t="shared" ref="P41:P65" si="21">COUNTIF(E41,"*")+COUNTIF(K41,"*")</f>
        <v>0</v>
      </c>
      <c r="Q41" s="28"/>
      <c r="R41" s="29"/>
      <c r="S41" s="30"/>
      <c r="T41" s="30"/>
      <c r="U41" s="30"/>
      <c r="V41" s="30"/>
      <c r="W41" s="30"/>
      <c r="X41" s="30"/>
      <c r="Y41" s="30"/>
      <c r="Z41" s="30"/>
      <c r="AA41" s="30"/>
      <c r="AB41" s="30"/>
      <c r="AC41" s="30"/>
      <c r="AD41" s="30"/>
      <c r="AE41" s="30"/>
      <c r="AF41" s="25" t="str">
        <f t="shared" ref="AF41:AF57" si="22">IF(COUNTIF(S41:AD41,"*s")&gt;0,"X"," ")</f>
        <v xml:space="preserve"> </v>
      </c>
      <c r="AG41" s="32">
        <f t="shared" ref="AG41:AG65" si="23">COUNTIF(S41:AD41,"*")</f>
        <v>0</v>
      </c>
      <c r="AH41" s="32">
        <f t="shared" ref="AH41:AH65" si="24">COUNTIF(W41,"*")+COUNTIF(AD41,"*")</f>
        <v>0</v>
      </c>
      <c r="AI41" s="28"/>
      <c r="AJ41" s="29"/>
      <c r="AK41" s="30"/>
      <c r="AL41" s="30"/>
      <c r="AM41" s="30"/>
      <c r="AN41" s="30"/>
      <c r="AO41" s="30"/>
      <c r="AP41" s="30"/>
      <c r="AQ41" s="30"/>
      <c r="AR41" s="30"/>
      <c r="AS41" s="30"/>
      <c r="AT41" s="30"/>
      <c r="AU41" s="30"/>
      <c r="AV41" s="30"/>
      <c r="AW41" s="30"/>
      <c r="AX41" s="25" t="str">
        <f t="shared" ref="AX41:AX55" si="25">IF(COUNTIF(AK41:AV41,"*s")&gt;0,"X"," ")</f>
        <v xml:space="preserve"> </v>
      </c>
      <c r="AY41" s="32">
        <f t="shared" ref="AY41:AY55" si="26">COUNTIF(AK41:AU41,"*")</f>
        <v>0</v>
      </c>
    </row>
    <row r="42" spans="1:52" ht="34" customHeight="1">
      <c r="A42" s="28"/>
      <c r="B42" s="29"/>
      <c r="C42" s="30"/>
      <c r="D42" s="30"/>
      <c r="E42" s="30"/>
      <c r="F42" s="30"/>
      <c r="G42" s="30"/>
      <c r="H42" s="30"/>
      <c r="I42" s="30"/>
      <c r="J42" s="30"/>
      <c r="K42" s="30"/>
      <c r="L42" s="30"/>
      <c r="M42" s="30"/>
      <c r="N42" s="25" t="str">
        <f t="shared" ref="N42:N65" si="27">IF(COUNTIF(C42:L42,"*s")&gt;0,"X"," ")</f>
        <v xml:space="preserve"> </v>
      </c>
      <c r="O42" s="32">
        <f t="shared" si="20"/>
        <v>0</v>
      </c>
      <c r="P42" s="32">
        <f t="shared" si="21"/>
        <v>0</v>
      </c>
      <c r="Q42" s="28"/>
      <c r="R42" s="29"/>
      <c r="S42" s="30"/>
      <c r="T42" s="30"/>
      <c r="U42" s="30"/>
      <c r="V42" s="30"/>
      <c r="W42" s="30"/>
      <c r="X42" s="30"/>
      <c r="Y42" s="30"/>
      <c r="Z42" s="30"/>
      <c r="AA42" s="30"/>
      <c r="AB42" s="30"/>
      <c r="AC42" s="30"/>
      <c r="AD42" s="30"/>
      <c r="AE42" s="30"/>
      <c r="AF42" s="25" t="str">
        <f t="shared" si="22"/>
        <v xml:space="preserve"> </v>
      </c>
      <c r="AG42" s="32">
        <f t="shared" si="23"/>
        <v>0</v>
      </c>
      <c r="AH42" s="32">
        <f t="shared" si="24"/>
        <v>0</v>
      </c>
      <c r="AI42" s="28"/>
      <c r="AJ42" s="29"/>
      <c r="AK42" s="30"/>
      <c r="AL42" s="30"/>
      <c r="AM42" s="30"/>
      <c r="AN42" s="30"/>
      <c r="AO42" s="30"/>
      <c r="AP42" s="30"/>
      <c r="AQ42" s="30"/>
      <c r="AR42" s="30"/>
      <c r="AS42" s="30"/>
      <c r="AT42" s="30"/>
      <c r="AU42" s="30"/>
      <c r="AV42" s="30"/>
      <c r="AW42" s="30"/>
      <c r="AX42" s="25" t="str">
        <f t="shared" si="25"/>
        <v xml:space="preserve"> </v>
      </c>
      <c r="AY42" s="32">
        <f t="shared" si="26"/>
        <v>0</v>
      </c>
    </row>
    <row r="43" spans="1:52" ht="34" customHeight="1">
      <c r="A43" s="28"/>
      <c r="B43" s="29"/>
      <c r="C43" s="30"/>
      <c r="D43" s="30"/>
      <c r="E43" s="30"/>
      <c r="F43" s="30"/>
      <c r="G43" s="30"/>
      <c r="H43" s="30"/>
      <c r="I43" s="30"/>
      <c r="J43" s="30"/>
      <c r="K43" s="30"/>
      <c r="L43" s="30"/>
      <c r="M43" s="30"/>
      <c r="N43" s="25" t="str">
        <f t="shared" si="27"/>
        <v xml:space="preserve"> </v>
      </c>
      <c r="O43" s="32">
        <f t="shared" si="20"/>
        <v>0</v>
      </c>
      <c r="P43" s="32">
        <f t="shared" si="21"/>
        <v>0</v>
      </c>
      <c r="Q43" s="28"/>
      <c r="R43" s="29"/>
      <c r="S43" s="30"/>
      <c r="T43" s="30"/>
      <c r="U43" s="30"/>
      <c r="V43" s="30"/>
      <c r="W43" s="30"/>
      <c r="X43" s="30"/>
      <c r="Y43" s="30"/>
      <c r="Z43" s="30"/>
      <c r="AA43" s="30"/>
      <c r="AB43" s="30"/>
      <c r="AC43" s="30"/>
      <c r="AD43" s="30"/>
      <c r="AE43" s="30"/>
      <c r="AF43" s="25" t="str">
        <f t="shared" si="22"/>
        <v xml:space="preserve"> </v>
      </c>
      <c r="AG43" s="32">
        <f t="shared" si="23"/>
        <v>0</v>
      </c>
      <c r="AH43" s="32">
        <f t="shared" si="24"/>
        <v>0</v>
      </c>
      <c r="AI43" s="28"/>
      <c r="AJ43" s="29"/>
      <c r="AK43" s="30"/>
      <c r="AL43" s="30"/>
      <c r="AM43" s="30"/>
      <c r="AN43" s="30"/>
      <c r="AO43" s="30"/>
      <c r="AP43" s="30"/>
      <c r="AQ43" s="30"/>
      <c r="AR43" s="30"/>
      <c r="AS43" s="30"/>
      <c r="AT43" s="30"/>
      <c r="AU43" s="30"/>
      <c r="AV43" s="30"/>
      <c r="AW43" s="30"/>
      <c r="AX43" s="25" t="str">
        <f t="shared" si="25"/>
        <v xml:space="preserve"> </v>
      </c>
      <c r="AY43" s="32">
        <f t="shared" si="26"/>
        <v>0</v>
      </c>
    </row>
    <row r="44" spans="1:52" ht="34" customHeight="1">
      <c r="A44" s="28"/>
      <c r="B44" s="29"/>
      <c r="C44" s="30"/>
      <c r="D44" s="30"/>
      <c r="E44" s="30"/>
      <c r="F44" s="30"/>
      <c r="G44" s="30"/>
      <c r="H44" s="30"/>
      <c r="I44" s="30"/>
      <c r="J44" s="30"/>
      <c r="K44" s="30"/>
      <c r="L44" s="30"/>
      <c r="M44" s="30"/>
      <c r="N44" s="25" t="str">
        <f t="shared" si="27"/>
        <v xml:space="preserve"> </v>
      </c>
      <c r="O44" s="32">
        <f t="shared" si="20"/>
        <v>0</v>
      </c>
      <c r="P44" s="32">
        <f t="shared" si="21"/>
        <v>0</v>
      </c>
      <c r="Q44" s="28"/>
      <c r="R44" s="29"/>
      <c r="S44" s="30"/>
      <c r="T44" s="30"/>
      <c r="U44" s="30"/>
      <c r="V44" s="30"/>
      <c r="W44" s="30"/>
      <c r="X44" s="30"/>
      <c r="Y44" s="30"/>
      <c r="Z44" s="30"/>
      <c r="AA44" s="30"/>
      <c r="AB44" s="30"/>
      <c r="AC44" s="30"/>
      <c r="AD44" s="30"/>
      <c r="AE44" s="30"/>
      <c r="AF44" s="25" t="str">
        <f t="shared" si="22"/>
        <v xml:space="preserve"> </v>
      </c>
      <c r="AG44" s="32">
        <f t="shared" si="23"/>
        <v>0</v>
      </c>
      <c r="AH44" s="32">
        <f t="shared" si="24"/>
        <v>0</v>
      </c>
      <c r="AI44" s="28"/>
      <c r="AJ44" s="29"/>
      <c r="AK44" s="30"/>
      <c r="AL44" s="30"/>
      <c r="AM44" s="30"/>
      <c r="AN44" s="30"/>
      <c r="AO44" s="30"/>
      <c r="AP44" s="30"/>
      <c r="AQ44" s="30"/>
      <c r="AR44" s="30"/>
      <c r="AS44" s="30"/>
      <c r="AT44" s="30"/>
      <c r="AU44" s="30"/>
      <c r="AV44" s="30"/>
      <c r="AW44" s="30"/>
      <c r="AX44" s="25" t="str">
        <f t="shared" si="25"/>
        <v xml:space="preserve"> </v>
      </c>
      <c r="AY44" s="32">
        <f t="shared" si="26"/>
        <v>0</v>
      </c>
    </row>
    <row r="45" spans="1:52" ht="34" customHeight="1">
      <c r="A45" s="28"/>
      <c r="B45" s="29"/>
      <c r="C45" s="30"/>
      <c r="D45" s="30"/>
      <c r="E45" s="30"/>
      <c r="F45" s="30"/>
      <c r="G45" s="30"/>
      <c r="H45" s="30"/>
      <c r="I45" s="30"/>
      <c r="J45" s="30"/>
      <c r="K45" s="30"/>
      <c r="L45" s="30"/>
      <c r="M45" s="30"/>
      <c r="N45" s="25" t="str">
        <f t="shared" si="27"/>
        <v xml:space="preserve"> </v>
      </c>
      <c r="O45" s="32">
        <f t="shared" si="20"/>
        <v>0</v>
      </c>
      <c r="P45" s="32">
        <f t="shared" si="21"/>
        <v>0</v>
      </c>
      <c r="Q45" s="28"/>
      <c r="R45" s="29"/>
      <c r="S45" s="30"/>
      <c r="T45" s="30"/>
      <c r="U45" s="30"/>
      <c r="V45" s="30"/>
      <c r="W45" s="30"/>
      <c r="X45" s="30"/>
      <c r="Y45" s="30"/>
      <c r="Z45" s="30"/>
      <c r="AA45" s="30"/>
      <c r="AB45" s="30"/>
      <c r="AC45" s="30"/>
      <c r="AD45" s="30"/>
      <c r="AE45" s="30"/>
      <c r="AF45" s="25" t="str">
        <f t="shared" si="22"/>
        <v xml:space="preserve"> </v>
      </c>
      <c r="AG45" s="32">
        <f t="shared" si="23"/>
        <v>0</v>
      </c>
      <c r="AH45" s="32">
        <f t="shared" si="24"/>
        <v>0</v>
      </c>
      <c r="AI45" s="28"/>
      <c r="AJ45" s="29"/>
      <c r="AK45" s="30"/>
      <c r="AL45" s="30"/>
      <c r="AM45" s="30"/>
      <c r="AN45" s="30"/>
      <c r="AO45" s="30"/>
      <c r="AP45" s="30"/>
      <c r="AQ45" s="30"/>
      <c r="AR45" s="30"/>
      <c r="AS45" s="30"/>
      <c r="AT45" s="30"/>
      <c r="AU45" s="30"/>
      <c r="AV45" s="30"/>
      <c r="AW45" s="30"/>
      <c r="AX45" s="25" t="str">
        <f t="shared" si="25"/>
        <v xml:space="preserve"> </v>
      </c>
      <c r="AY45" s="32">
        <f t="shared" si="26"/>
        <v>0</v>
      </c>
    </row>
    <row r="46" spans="1:52" ht="34" customHeight="1">
      <c r="A46" s="28"/>
      <c r="B46" s="29"/>
      <c r="C46" s="30"/>
      <c r="D46" s="30"/>
      <c r="E46" s="30"/>
      <c r="F46" s="30"/>
      <c r="G46" s="30"/>
      <c r="H46" s="30"/>
      <c r="I46" s="30"/>
      <c r="J46" s="30"/>
      <c r="K46" s="30"/>
      <c r="L46" s="30"/>
      <c r="M46" s="30"/>
      <c r="N46" s="25" t="str">
        <f t="shared" si="27"/>
        <v xml:space="preserve"> </v>
      </c>
      <c r="O46" s="32">
        <f t="shared" si="20"/>
        <v>0</v>
      </c>
      <c r="P46" s="32">
        <f t="shared" si="21"/>
        <v>0</v>
      </c>
      <c r="Q46" s="28"/>
      <c r="R46" s="29"/>
      <c r="S46" s="30"/>
      <c r="T46" s="30"/>
      <c r="U46" s="30"/>
      <c r="V46" s="30"/>
      <c r="W46" s="30"/>
      <c r="X46" s="30"/>
      <c r="Y46" s="30"/>
      <c r="Z46" s="30"/>
      <c r="AA46" s="30"/>
      <c r="AB46" s="30"/>
      <c r="AC46" s="30"/>
      <c r="AD46" s="30"/>
      <c r="AE46" s="30"/>
      <c r="AF46" s="25" t="str">
        <f t="shared" si="22"/>
        <v xml:space="preserve"> </v>
      </c>
      <c r="AG46" s="32">
        <f t="shared" si="23"/>
        <v>0</v>
      </c>
      <c r="AH46" s="32">
        <f t="shared" si="24"/>
        <v>0</v>
      </c>
      <c r="AI46" s="28"/>
      <c r="AJ46" s="29"/>
      <c r="AK46" s="30"/>
      <c r="AL46" s="30"/>
      <c r="AM46" s="30"/>
      <c r="AN46" s="30"/>
      <c r="AO46" s="30"/>
      <c r="AP46" s="30"/>
      <c r="AQ46" s="30"/>
      <c r="AR46" s="30"/>
      <c r="AS46" s="30"/>
      <c r="AT46" s="30"/>
      <c r="AU46" s="30"/>
      <c r="AV46" s="30"/>
      <c r="AW46" s="30"/>
      <c r="AX46" s="25" t="str">
        <f t="shared" si="25"/>
        <v xml:space="preserve"> </v>
      </c>
      <c r="AY46" s="32">
        <f t="shared" si="26"/>
        <v>0</v>
      </c>
    </row>
    <row r="47" spans="1:52" ht="34" customHeight="1">
      <c r="A47" s="28"/>
      <c r="B47" s="29"/>
      <c r="C47" s="30"/>
      <c r="D47" s="30"/>
      <c r="E47" s="30"/>
      <c r="F47" s="30"/>
      <c r="G47" s="30"/>
      <c r="H47" s="30"/>
      <c r="I47" s="30"/>
      <c r="J47" s="30"/>
      <c r="K47" s="30"/>
      <c r="L47" s="30"/>
      <c r="M47" s="30"/>
      <c r="N47" s="25" t="str">
        <f t="shared" si="27"/>
        <v xml:space="preserve"> </v>
      </c>
      <c r="O47" s="32">
        <f t="shared" si="20"/>
        <v>0</v>
      </c>
      <c r="P47" s="32">
        <f t="shared" si="21"/>
        <v>0</v>
      </c>
      <c r="Q47" s="28"/>
      <c r="R47" s="29"/>
      <c r="S47" s="30"/>
      <c r="T47" s="30"/>
      <c r="U47" s="30"/>
      <c r="V47" s="30"/>
      <c r="W47" s="30"/>
      <c r="X47" s="30"/>
      <c r="Y47" s="30"/>
      <c r="Z47" s="30"/>
      <c r="AA47" s="30"/>
      <c r="AB47" s="30"/>
      <c r="AC47" s="30"/>
      <c r="AD47" s="30"/>
      <c r="AE47" s="30"/>
      <c r="AF47" s="25" t="str">
        <f t="shared" si="22"/>
        <v xml:space="preserve"> </v>
      </c>
      <c r="AG47" s="32">
        <f t="shared" si="23"/>
        <v>0</v>
      </c>
      <c r="AH47" s="32">
        <f t="shared" si="24"/>
        <v>0</v>
      </c>
      <c r="AI47" s="28"/>
      <c r="AJ47" s="29"/>
      <c r="AK47" s="30"/>
      <c r="AL47" s="30"/>
      <c r="AM47" s="30"/>
      <c r="AN47" s="30"/>
      <c r="AO47" s="30"/>
      <c r="AP47" s="30"/>
      <c r="AQ47" s="30"/>
      <c r="AR47" s="30"/>
      <c r="AS47" s="30"/>
      <c r="AT47" s="30"/>
      <c r="AU47" s="30"/>
      <c r="AV47" s="30"/>
      <c r="AW47" s="30"/>
      <c r="AX47" s="25" t="str">
        <f t="shared" si="25"/>
        <v xml:space="preserve"> </v>
      </c>
      <c r="AY47" s="32">
        <f t="shared" si="26"/>
        <v>0</v>
      </c>
    </row>
    <row r="48" spans="1:52" ht="34" customHeight="1">
      <c r="A48" s="28"/>
      <c r="B48" s="29"/>
      <c r="C48" s="30"/>
      <c r="D48" s="30"/>
      <c r="E48" s="30"/>
      <c r="F48" s="30"/>
      <c r="G48" s="30"/>
      <c r="H48" s="30"/>
      <c r="I48" s="30"/>
      <c r="J48" s="30"/>
      <c r="K48" s="30"/>
      <c r="L48" s="30"/>
      <c r="M48" s="30"/>
      <c r="N48" s="25" t="str">
        <f t="shared" si="27"/>
        <v xml:space="preserve"> </v>
      </c>
      <c r="O48" s="32">
        <f t="shared" si="20"/>
        <v>0</v>
      </c>
      <c r="P48" s="32">
        <f t="shared" si="21"/>
        <v>0</v>
      </c>
      <c r="Q48" s="28"/>
      <c r="R48" s="29"/>
      <c r="S48" s="30"/>
      <c r="T48" s="30"/>
      <c r="U48" s="30"/>
      <c r="V48" s="30"/>
      <c r="W48" s="30"/>
      <c r="X48" s="30"/>
      <c r="Y48" s="30"/>
      <c r="Z48" s="30"/>
      <c r="AA48" s="30"/>
      <c r="AB48" s="30"/>
      <c r="AC48" s="30"/>
      <c r="AD48" s="30"/>
      <c r="AE48" s="30"/>
      <c r="AF48" s="25" t="str">
        <f t="shared" si="22"/>
        <v xml:space="preserve"> </v>
      </c>
      <c r="AG48" s="32">
        <f t="shared" si="23"/>
        <v>0</v>
      </c>
      <c r="AH48" s="32">
        <f t="shared" si="24"/>
        <v>0</v>
      </c>
      <c r="AI48" s="28"/>
      <c r="AJ48" s="29"/>
      <c r="AK48" s="30"/>
      <c r="AL48" s="30"/>
      <c r="AM48" s="30"/>
      <c r="AN48" s="30"/>
      <c r="AO48" s="30"/>
      <c r="AP48" s="30"/>
      <c r="AQ48" s="30"/>
      <c r="AR48" s="30"/>
      <c r="AS48" s="30"/>
      <c r="AT48" s="30"/>
      <c r="AU48" s="30"/>
      <c r="AV48" s="30"/>
      <c r="AW48" s="30"/>
      <c r="AX48" s="25" t="str">
        <f t="shared" si="25"/>
        <v xml:space="preserve"> </v>
      </c>
      <c r="AY48" s="32">
        <f t="shared" si="26"/>
        <v>0</v>
      </c>
    </row>
    <row r="49" spans="1:51" ht="34" customHeight="1">
      <c r="A49" s="28"/>
      <c r="B49" s="29"/>
      <c r="C49" s="30"/>
      <c r="D49" s="30"/>
      <c r="E49" s="30"/>
      <c r="F49" s="30"/>
      <c r="G49" s="30"/>
      <c r="H49" s="30"/>
      <c r="I49" s="30"/>
      <c r="J49" s="30"/>
      <c r="K49" s="30"/>
      <c r="L49" s="30"/>
      <c r="M49" s="30"/>
      <c r="N49" s="25" t="str">
        <f t="shared" si="27"/>
        <v xml:space="preserve"> </v>
      </c>
      <c r="O49" s="32">
        <f t="shared" si="20"/>
        <v>0</v>
      </c>
      <c r="P49" s="32">
        <f t="shared" si="21"/>
        <v>0</v>
      </c>
      <c r="Q49" s="28"/>
      <c r="R49" s="29"/>
      <c r="S49" s="30"/>
      <c r="T49" s="30"/>
      <c r="U49" s="30"/>
      <c r="V49" s="30"/>
      <c r="W49" s="30"/>
      <c r="X49" s="30"/>
      <c r="Y49" s="30"/>
      <c r="Z49" s="30"/>
      <c r="AA49" s="30"/>
      <c r="AB49" s="30"/>
      <c r="AC49" s="30"/>
      <c r="AD49" s="30"/>
      <c r="AE49" s="30"/>
      <c r="AF49" s="25" t="str">
        <f t="shared" si="22"/>
        <v xml:space="preserve"> </v>
      </c>
      <c r="AG49" s="32">
        <f t="shared" si="23"/>
        <v>0</v>
      </c>
      <c r="AH49" s="32">
        <f t="shared" si="24"/>
        <v>0</v>
      </c>
      <c r="AI49" s="28"/>
      <c r="AJ49" s="29"/>
      <c r="AK49" s="30"/>
      <c r="AL49" s="30"/>
      <c r="AM49" s="30"/>
      <c r="AN49" s="30"/>
      <c r="AO49" s="30"/>
      <c r="AP49" s="30"/>
      <c r="AQ49" s="30"/>
      <c r="AR49" s="30"/>
      <c r="AS49" s="30"/>
      <c r="AT49" s="30"/>
      <c r="AU49" s="30"/>
      <c r="AV49" s="30"/>
      <c r="AW49" s="30"/>
      <c r="AX49" s="25" t="str">
        <f t="shared" si="25"/>
        <v xml:space="preserve"> </v>
      </c>
      <c r="AY49" s="32">
        <f t="shared" si="26"/>
        <v>0</v>
      </c>
    </row>
    <row r="50" spans="1:51" ht="34" customHeight="1">
      <c r="A50" s="28"/>
      <c r="B50" s="29"/>
      <c r="C50" s="30"/>
      <c r="D50" s="30"/>
      <c r="E50" s="30"/>
      <c r="F50" s="30"/>
      <c r="G50" s="30"/>
      <c r="H50" s="30"/>
      <c r="I50" s="30"/>
      <c r="J50" s="30"/>
      <c r="K50" s="30"/>
      <c r="L50" s="30"/>
      <c r="M50" s="30"/>
      <c r="N50" s="25" t="str">
        <f t="shared" si="27"/>
        <v xml:space="preserve"> </v>
      </c>
      <c r="O50" s="32">
        <f t="shared" si="20"/>
        <v>0</v>
      </c>
      <c r="P50" s="32">
        <f t="shared" si="21"/>
        <v>0</v>
      </c>
      <c r="Q50" s="28"/>
      <c r="R50" s="29"/>
      <c r="S50" s="30"/>
      <c r="T50" s="30"/>
      <c r="U50" s="30"/>
      <c r="V50" s="30"/>
      <c r="W50" s="30"/>
      <c r="X50" s="30"/>
      <c r="Y50" s="30"/>
      <c r="Z50" s="30"/>
      <c r="AA50" s="30"/>
      <c r="AB50" s="30"/>
      <c r="AC50" s="30"/>
      <c r="AD50" s="30"/>
      <c r="AE50" s="30"/>
      <c r="AF50" s="25" t="str">
        <f t="shared" si="22"/>
        <v xml:space="preserve"> </v>
      </c>
      <c r="AG50" s="32">
        <f t="shared" si="23"/>
        <v>0</v>
      </c>
      <c r="AH50" s="32">
        <f t="shared" si="24"/>
        <v>0</v>
      </c>
      <c r="AI50" s="28"/>
      <c r="AJ50" s="29"/>
      <c r="AK50" s="30"/>
      <c r="AL50" s="30"/>
      <c r="AM50" s="30"/>
      <c r="AN50" s="30"/>
      <c r="AO50" s="30"/>
      <c r="AP50" s="30"/>
      <c r="AQ50" s="30"/>
      <c r="AR50" s="30"/>
      <c r="AS50" s="30"/>
      <c r="AT50" s="30"/>
      <c r="AU50" s="30"/>
      <c r="AV50" s="30"/>
      <c r="AW50" s="30"/>
      <c r="AX50" s="25" t="str">
        <f t="shared" si="25"/>
        <v xml:space="preserve"> </v>
      </c>
      <c r="AY50" s="32">
        <f t="shared" si="26"/>
        <v>0</v>
      </c>
    </row>
    <row r="51" spans="1:51" ht="34" customHeight="1">
      <c r="A51" s="28"/>
      <c r="B51" s="29"/>
      <c r="C51" s="30"/>
      <c r="D51" s="30"/>
      <c r="E51" s="30"/>
      <c r="F51" s="30"/>
      <c r="G51" s="30"/>
      <c r="H51" s="30"/>
      <c r="I51" s="30"/>
      <c r="J51" s="30"/>
      <c r="K51" s="30"/>
      <c r="L51" s="30"/>
      <c r="M51" s="30"/>
      <c r="N51" s="25" t="str">
        <f t="shared" si="27"/>
        <v xml:space="preserve"> </v>
      </c>
      <c r="O51" s="32">
        <f t="shared" si="20"/>
        <v>0</v>
      </c>
      <c r="P51" s="32">
        <f t="shared" si="21"/>
        <v>0</v>
      </c>
      <c r="Q51" s="28"/>
      <c r="R51" s="29"/>
      <c r="S51" s="30"/>
      <c r="T51" s="30"/>
      <c r="U51" s="30"/>
      <c r="V51" s="30"/>
      <c r="W51" s="30"/>
      <c r="X51" s="30"/>
      <c r="Y51" s="30"/>
      <c r="Z51" s="30"/>
      <c r="AA51" s="30"/>
      <c r="AB51" s="30"/>
      <c r="AC51" s="30"/>
      <c r="AD51" s="30"/>
      <c r="AE51" s="30"/>
      <c r="AF51" s="25" t="str">
        <f t="shared" si="22"/>
        <v xml:space="preserve"> </v>
      </c>
      <c r="AG51" s="32">
        <f t="shared" si="23"/>
        <v>0</v>
      </c>
      <c r="AH51" s="32">
        <f t="shared" si="24"/>
        <v>0</v>
      </c>
      <c r="AI51" s="28"/>
      <c r="AJ51" s="29"/>
      <c r="AK51" s="30"/>
      <c r="AL51" s="30"/>
      <c r="AM51" s="30"/>
      <c r="AN51" s="30"/>
      <c r="AO51" s="30"/>
      <c r="AP51" s="30"/>
      <c r="AQ51" s="30"/>
      <c r="AR51" s="30"/>
      <c r="AS51" s="30"/>
      <c r="AT51" s="30"/>
      <c r="AU51" s="30"/>
      <c r="AV51" s="30"/>
      <c r="AW51" s="30"/>
      <c r="AX51" s="25" t="str">
        <f t="shared" si="25"/>
        <v xml:space="preserve"> </v>
      </c>
      <c r="AY51" s="32">
        <f t="shared" si="26"/>
        <v>0</v>
      </c>
    </row>
    <row r="52" spans="1:51" ht="34" customHeight="1">
      <c r="A52" s="28"/>
      <c r="B52" s="29"/>
      <c r="C52" s="30"/>
      <c r="D52" s="30"/>
      <c r="E52" s="30"/>
      <c r="F52" s="30"/>
      <c r="G52" s="30"/>
      <c r="H52" s="30"/>
      <c r="I52" s="30"/>
      <c r="J52" s="30"/>
      <c r="K52" s="30"/>
      <c r="L52" s="30"/>
      <c r="M52" s="30"/>
      <c r="N52" s="25" t="str">
        <f t="shared" si="27"/>
        <v xml:space="preserve"> </v>
      </c>
      <c r="O52" s="32">
        <f t="shared" si="20"/>
        <v>0</v>
      </c>
      <c r="P52" s="32">
        <f t="shared" si="21"/>
        <v>0</v>
      </c>
      <c r="Q52" s="28"/>
      <c r="R52" s="29"/>
      <c r="S52" s="30"/>
      <c r="T52" s="30"/>
      <c r="U52" s="30"/>
      <c r="V52" s="30"/>
      <c r="W52" s="30"/>
      <c r="X52" s="30"/>
      <c r="Y52" s="30"/>
      <c r="Z52" s="30"/>
      <c r="AA52" s="30"/>
      <c r="AB52" s="30"/>
      <c r="AC52" s="30"/>
      <c r="AD52" s="30"/>
      <c r="AE52" s="30"/>
      <c r="AF52" s="25" t="str">
        <f t="shared" si="22"/>
        <v xml:space="preserve"> </v>
      </c>
      <c r="AG52" s="32">
        <f t="shared" si="23"/>
        <v>0</v>
      </c>
      <c r="AH52" s="32">
        <f t="shared" si="24"/>
        <v>0</v>
      </c>
      <c r="AI52" s="28"/>
      <c r="AJ52" s="29"/>
      <c r="AK52" s="30"/>
      <c r="AL52" s="30"/>
      <c r="AM52" s="30"/>
      <c r="AN52" s="30"/>
      <c r="AO52" s="30"/>
      <c r="AP52" s="30"/>
      <c r="AQ52" s="30"/>
      <c r="AR52" s="30"/>
      <c r="AS52" s="30"/>
      <c r="AT52" s="30"/>
      <c r="AU52" s="30"/>
      <c r="AV52" s="30"/>
      <c r="AW52" s="30"/>
      <c r="AX52" s="25" t="str">
        <f t="shared" si="25"/>
        <v xml:space="preserve"> </v>
      </c>
      <c r="AY52" s="32">
        <f t="shared" si="26"/>
        <v>0</v>
      </c>
    </row>
    <row r="53" spans="1:51" ht="34" customHeight="1">
      <c r="A53" s="28"/>
      <c r="B53" s="29"/>
      <c r="C53" s="30"/>
      <c r="D53" s="30"/>
      <c r="E53" s="30"/>
      <c r="F53" s="30"/>
      <c r="G53" s="30"/>
      <c r="H53" s="30"/>
      <c r="I53" s="30"/>
      <c r="J53" s="30"/>
      <c r="K53" s="30"/>
      <c r="L53" s="30"/>
      <c r="M53" s="30"/>
      <c r="N53" s="25" t="str">
        <f t="shared" si="27"/>
        <v xml:space="preserve"> </v>
      </c>
      <c r="O53" s="32">
        <f t="shared" si="20"/>
        <v>0</v>
      </c>
      <c r="P53" s="32">
        <f t="shared" si="21"/>
        <v>0</v>
      </c>
      <c r="Q53" s="28"/>
      <c r="R53" s="29"/>
      <c r="S53" s="30"/>
      <c r="T53" s="30"/>
      <c r="U53" s="30"/>
      <c r="V53" s="30"/>
      <c r="W53" s="30"/>
      <c r="X53" s="30"/>
      <c r="Y53" s="30"/>
      <c r="Z53" s="30"/>
      <c r="AA53" s="30"/>
      <c r="AB53" s="30"/>
      <c r="AC53" s="30"/>
      <c r="AD53" s="30"/>
      <c r="AE53" s="30"/>
      <c r="AF53" s="25" t="str">
        <f t="shared" si="22"/>
        <v xml:space="preserve"> </v>
      </c>
      <c r="AG53" s="32">
        <f t="shared" si="23"/>
        <v>0</v>
      </c>
      <c r="AH53" s="32">
        <f t="shared" si="24"/>
        <v>0</v>
      </c>
      <c r="AI53" s="28"/>
      <c r="AJ53" s="29"/>
      <c r="AK53" s="30"/>
      <c r="AL53" s="30"/>
      <c r="AM53" s="30"/>
      <c r="AN53" s="30"/>
      <c r="AO53" s="30"/>
      <c r="AP53" s="30"/>
      <c r="AQ53" s="30"/>
      <c r="AR53" s="30"/>
      <c r="AS53" s="30"/>
      <c r="AT53" s="30"/>
      <c r="AU53" s="30"/>
      <c r="AV53" s="30"/>
      <c r="AW53" s="30"/>
      <c r="AX53" s="25" t="str">
        <f t="shared" si="25"/>
        <v xml:space="preserve"> </v>
      </c>
      <c r="AY53" s="32">
        <f t="shared" si="26"/>
        <v>0</v>
      </c>
    </row>
    <row r="54" spans="1:51" ht="34" customHeight="1">
      <c r="A54" s="28"/>
      <c r="B54" s="29"/>
      <c r="C54" s="30"/>
      <c r="D54" s="30"/>
      <c r="E54" s="30"/>
      <c r="F54" s="30"/>
      <c r="G54" s="30"/>
      <c r="H54" s="30"/>
      <c r="I54" s="30"/>
      <c r="J54" s="30"/>
      <c r="K54" s="30"/>
      <c r="L54" s="30"/>
      <c r="M54" s="30"/>
      <c r="N54" s="25" t="str">
        <f t="shared" si="27"/>
        <v xml:space="preserve"> </v>
      </c>
      <c r="O54" s="32">
        <f t="shared" si="20"/>
        <v>0</v>
      </c>
      <c r="P54" s="32">
        <f t="shared" si="21"/>
        <v>0</v>
      </c>
      <c r="Q54" s="28"/>
      <c r="R54" s="29"/>
      <c r="S54" s="30"/>
      <c r="T54" s="30"/>
      <c r="U54" s="30"/>
      <c r="V54" s="30"/>
      <c r="W54" s="30"/>
      <c r="X54" s="30"/>
      <c r="Y54" s="30"/>
      <c r="Z54" s="30"/>
      <c r="AA54" s="30"/>
      <c r="AB54" s="30"/>
      <c r="AC54" s="30"/>
      <c r="AD54" s="30"/>
      <c r="AE54" s="30"/>
      <c r="AF54" s="25" t="str">
        <f t="shared" si="22"/>
        <v xml:space="preserve"> </v>
      </c>
      <c r="AG54" s="32">
        <f t="shared" si="23"/>
        <v>0</v>
      </c>
      <c r="AH54" s="32">
        <f t="shared" si="24"/>
        <v>0</v>
      </c>
      <c r="AI54" s="28"/>
      <c r="AJ54" s="29"/>
      <c r="AK54" s="30"/>
      <c r="AL54" s="30"/>
      <c r="AM54" s="30"/>
      <c r="AN54" s="30"/>
      <c r="AO54" s="30"/>
      <c r="AP54" s="30"/>
      <c r="AQ54" s="30"/>
      <c r="AR54" s="30"/>
      <c r="AS54" s="30"/>
      <c r="AT54" s="30"/>
      <c r="AU54" s="30"/>
      <c r="AV54" s="30"/>
      <c r="AW54" s="30"/>
      <c r="AX54" s="25" t="str">
        <f t="shared" si="25"/>
        <v xml:space="preserve"> </v>
      </c>
      <c r="AY54" s="32">
        <f t="shared" si="26"/>
        <v>0</v>
      </c>
    </row>
    <row r="55" spans="1:51" ht="34" customHeight="1">
      <c r="A55" s="28"/>
      <c r="B55" s="29"/>
      <c r="C55" s="30"/>
      <c r="D55" s="30"/>
      <c r="E55" s="30"/>
      <c r="F55" s="30"/>
      <c r="G55" s="30"/>
      <c r="H55" s="30"/>
      <c r="I55" s="30"/>
      <c r="J55" s="30"/>
      <c r="K55" s="30"/>
      <c r="L55" s="30"/>
      <c r="M55" s="30"/>
      <c r="N55" s="25" t="str">
        <f t="shared" si="27"/>
        <v xml:space="preserve"> </v>
      </c>
      <c r="O55" s="32">
        <f t="shared" si="20"/>
        <v>0</v>
      </c>
      <c r="P55" s="32">
        <f t="shared" si="21"/>
        <v>0</v>
      </c>
      <c r="Q55" s="28"/>
      <c r="R55" s="29"/>
      <c r="S55" s="30"/>
      <c r="T55" s="30"/>
      <c r="U55" s="30"/>
      <c r="V55" s="30"/>
      <c r="W55" s="30"/>
      <c r="X55" s="30"/>
      <c r="Y55" s="30"/>
      <c r="Z55" s="30"/>
      <c r="AA55" s="30"/>
      <c r="AB55" s="30"/>
      <c r="AC55" s="30"/>
      <c r="AD55" s="30"/>
      <c r="AE55" s="30"/>
      <c r="AF55" s="25" t="str">
        <f t="shared" si="22"/>
        <v xml:space="preserve"> </v>
      </c>
      <c r="AG55" s="32">
        <f t="shared" si="23"/>
        <v>0</v>
      </c>
      <c r="AH55" s="32">
        <f t="shared" si="24"/>
        <v>0</v>
      </c>
      <c r="AI55" s="28"/>
      <c r="AJ55" s="29"/>
      <c r="AK55" s="30"/>
      <c r="AL55" s="30"/>
      <c r="AM55" s="30"/>
      <c r="AN55" s="30"/>
      <c r="AO55" s="30"/>
      <c r="AP55" s="30"/>
      <c r="AQ55" s="30"/>
      <c r="AR55" s="30"/>
      <c r="AS55" s="30"/>
      <c r="AT55" s="30"/>
      <c r="AU55" s="30"/>
      <c r="AV55" s="30"/>
      <c r="AW55" s="30"/>
      <c r="AX55" s="25" t="str">
        <f t="shared" si="25"/>
        <v xml:space="preserve"> </v>
      </c>
      <c r="AY55" s="32">
        <f t="shared" si="26"/>
        <v>0</v>
      </c>
    </row>
    <row r="56" spans="1:51" ht="34" customHeight="1">
      <c r="A56" s="28"/>
      <c r="B56" s="29"/>
      <c r="C56" s="30"/>
      <c r="D56" s="30"/>
      <c r="E56" s="30"/>
      <c r="F56" s="30"/>
      <c r="G56" s="30"/>
      <c r="H56" s="30"/>
      <c r="I56" s="30"/>
      <c r="J56" s="30"/>
      <c r="K56" s="30"/>
      <c r="L56" s="30"/>
      <c r="M56" s="30"/>
      <c r="N56" s="25" t="str">
        <f t="shared" si="27"/>
        <v xml:space="preserve"> </v>
      </c>
      <c r="O56" s="32">
        <f t="shared" si="20"/>
        <v>0</v>
      </c>
      <c r="P56" s="32">
        <f t="shared" si="21"/>
        <v>0</v>
      </c>
      <c r="Q56" s="28"/>
      <c r="R56" s="29"/>
      <c r="S56" s="30"/>
      <c r="T56" s="30"/>
      <c r="U56" s="30"/>
      <c r="V56" s="30"/>
      <c r="W56" s="30"/>
      <c r="X56" s="30"/>
      <c r="Y56" s="30"/>
      <c r="Z56" s="30"/>
      <c r="AA56" s="30"/>
      <c r="AB56" s="30"/>
      <c r="AC56" s="30"/>
      <c r="AD56" s="30"/>
      <c r="AE56" s="30"/>
      <c r="AF56" s="25" t="str">
        <f t="shared" si="22"/>
        <v xml:space="preserve"> </v>
      </c>
      <c r="AG56" s="32">
        <f t="shared" si="23"/>
        <v>0</v>
      </c>
      <c r="AH56" s="32">
        <f t="shared" si="24"/>
        <v>0</v>
      </c>
      <c r="AI56" s="33" t="s">
        <v>78</v>
      </c>
      <c r="AJ56" s="339"/>
      <c r="AK56" s="34">
        <f>COUNTIF(AK40:AK55,"A")</f>
        <v>0</v>
      </c>
      <c r="AL56" s="34">
        <f t="shared" ref="AL56:AV58" si="28">COUNTIF(AL40:AL55,"A")</f>
        <v>0</v>
      </c>
      <c r="AM56" s="34">
        <f t="shared" si="28"/>
        <v>0</v>
      </c>
      <c r="AN56" s="34">
        <f t="shared" si="28"/>
        <v>0</v>
      </c>
      <c r="AO56" s="34">
        <f t="shared" si="28"/>
        <v>0</v>
      </c>
      <c r="AP56" s="34">
        <f t="shared" si="28"/>
        <v>0</v>
      </c>
      <c r="AQ56" s="34">
        <f t="shared" si="28"/>
        <v>0</v>
      </c>
      <c r="AR56" s="34">
        <f t="shared" si="28"/>
        <v>0</v>
      </c>
      <c r="AS56" s="34">
        <f t="shared" si="28"/>
        <v>0</v>
      </c>
      <c r="AT56" s="34">
        <f t="shared" si="28"/>
        <v>0</v>
      </c>
      <c r="AU56" s="34">
        <f t="shared" si="28"/>
        <v>0</v>
      </c>
      <c r="AV56" s="34">
        <f t="shared" si="28"/>
        <v>0</v>
      </c>
      <c r="AW56" s="34" cm="1">
        <f t="array" ref="AW56">_xlfn.IFNA(_xlfn.IFS(COUNTIF(AW40:AW55,"1")&gt;1, "1 *", COUNTIF(AW40:AW55,"2")&gt;1, "2 *",COUNTIF(AW40:AW55,"3")&gt;1, "3 *",COUNTIF(AW40:AW55,"4")&gt;1, "4 *"),0)</f>
        <v>0</v>
      </c>
      <c r="AX56" s="34"/>
      <c r="AY56" s="32"/>
    </row>
    <row r="57" spans="1:51" ht="34" customHeight="1">
      <c r="A57" s="28"/>
      <c r="B57" s="29"/>
      <c r="C57" s="30"/>
      <c r="D57" s="30"/>
      <c r="E57" s="30"/>
      <c r="F57" s="30"/>
      <c r="G57" s="30"/>
      <c r="H57" s="30"/>
      <c r="I57" s="30"/>
      <c r="J57" s="30"/>
      <c r="K57" s="30"/>
      <c r="L57" s="30"/>
      <c r="M57" s="30"/>
      <c r="N57" s="25" t="str">
        <f t="shared" si="27"/>
        <v xml:space="preserve"> </v>
      </c>
      <c r="O57" s="32">
        <f t="shared" si="20"/>
        <v>0</v>
      </c>
      <c r="P57" s="32">
        <f t="shared" si="21"/>
        <v>0</v>
      </c>
      <c r="Q57" s="28"/>
      <c r="R57" s="29"/>
      <c r="S57" s="30"/>
      <c r="T57" s="30"/>
      <c r="U57" s="30"/>
      <c r="V57" s="30"/>
      <c r="W57" s="30"/>
      <c r="X57" s="30"/>
      <c r="Y57" s="30"/>
      <c r="Z57" s="30"/>
      <c r="AA57" s="30"/>
      <c r="AB57" s="30"/>
      <c r="AC57" s="30"/>
      <c r="AD57" s="30"/>
      <c r="AE57" s="30"/>
      <c r="AF57" s="25" t="str">
        <f t="shared" si="22"/>
        <v xml:space="preserve"> </v>
      </c>
      <c r="AG57" s="32">
        <f t="shared" si="23"/>
        <v>0</v>
      </c>
      <c r="AH57" s="32">
        <f t="shared" si="24"/>
        <v>0</v>
      </c>
      <c r="AI57" s="33" t="s">
        <v>79</v>
      </c>
      <c r="AJ57" s="339"/>
      <c r="AK57" s="34">
        <f>COUNTIF(AK40:AK55,"B")</f>
        <v>0</v>
      </c>
      <c r="AL57" s="34">
        <f t="shared" ref="AL57:AU57" si="29">COUNTIF(AL40:AL55,"B")</f>
        <v>0</v>
      </c>
      <c r="AM57" s="34">
        <f t="shared" si="29"/>
        <v>0</v>
      </c>
      <c r="AN57" s="34">
        <f t="shared" si="29"/>
        <v>0</v>
      </c>
      <c r="AO57" s="34">
        <f t="shared" si="29"/>
        <v>0</v>
      </c>
      <c r="AP57" s="34">
        <f t="shared" si="29"/>
        <v>0</v>
      </c>
      <c r="AQ57" s="34">
        <f t="shared" si="29"/>
        <v>0</v>
      </c>
      <c r="AR57" s="34">
        <f t="shared" si="29"/>
        <v>0</v>
      </c>
      <c r="AS57" s="34">
        <f t="shared" si="29"/>
        <v>0</v>
      </c>
      <c r="AT57" s="34">
        <f t="shared" si="29"/>
        <v>0</v>
      </c>
      <c r="AU57" s="34">
        <f t="shared" si="29"/>
        <v>0</v>
      </c>
      <c r="AV57" s="34">
        <f t="shared" si="28"/>
        <v>0</v>
      </c>
      <c r="AW57" s="34"/>
      <c r="AX57" s="34"/>
      <c r="AY57" s="32"/>
    </row>
    <row r="58" spans="1:51" ht="34" customHeight="1">
      <c r="A58" s="28"/>
      <c r="B58" s="29"/>
      <c r="C58" s="30"/>
      <c r="D58" s="30"/>
      <c r="E58" s="30"/>
      <c r="F58" s="30"/>
      <c r="G58" s="30"/>
      <c r="H58" s="30"/>
      <c r="I58" s="30"/>
      <c r="J58" s="30"/>
      <c r="K58" s="30"/>
      <c r="L58" s="30"/>
      <c r="M58" s="30"/>
      <c r="N58" s="25" t="str">
        <f t="shared" si="27"/>
        <v xml:space="preserve"> </v>
      </c>
      <c r="O58" s="32">
        <f t="shared" si="20"/>
        <v>0</v>
      </c>
      <c r="P58" s="32">
        <f t="shared" si="21"/>
        <v>0</v>
      </c>
      <c r="Q58" s="28"/>
      <c r="R58" s="29"/>
      <c r="S58" s="30"/>
      <c r="T58" s="30"/>
      <c r="U58" s="30"/>
      <c r="V58" s="30"/>
      <c r="W58" s="30"/>
      <c r="X58" s="30"/>
      <c r="Y58" s="30"/>
      <c r="Z58" s="30"/>
      <c r="AA58" s="30"/>
      <c r="AB58" s="30"/>
      <c r="AC58" s="30"/>
      <c r="AD58" s="30"/>
      <c r="AE58" s="30"/>
      <c r="AF58" s="25" t="str">
        <f>IF(COUNTIF(S58:AD58,"*s")&gt;0,"X"," ")</f>
        <v xml:space="preserve"> </v>
      </c>
      <c r="AG58" s="32">
        <f t="shared" si="23"/>
        <v>0</v>
      </c>
      <c r="AH58" s="32">
        <f t="shared" si="24"/>
        <v>0</v>
      </c>
      <c r="AI58" s="33" t="s">
        <v>80</v>
      </c>
      <c r="AJ58" s="339"/>
      <c r="AK58" s="34">
        <f>COUNTIF(AK40:AK55,"N/S")</f>
        <v>0</v>
      </c>
      <c r="AL58" s="34">
        <f t="shared" ref="AL58:AU58" si="30">COUNTIF(AL40:AL55,"N/S")</f>
        <v>0</v>
      </c>
      <c r="AM58" s="34">
        <f t="shared" si="30"/>
        <v>0</v>
      </c>
      <c r="AN58" s="34">
        <f t="shared" si="30"/>
        <v>0</v>
      </c>
      <c r="AO58" s="34">
        <f t="shared" si="30"/>
        <v>0</v>
      </c>
      <c r="AP58" s="34">
        <f t="shared" si="30"/>
        <v>0</v>
      </c>
      <c r="AQ58" s="34">
        <f t="shared" si="30"/>
        <v>0</v>
      </c>
      <c r="AR58" s="34">
        <f t="shared" si="30"/>
        <v>0</v>
      </c>
      <c r="AS58" s="34">
        <f t="shared" si="30"/>
        <v>0</v>
      </c>
      <c r="AT58" s="34">
        <f t="shared" si="30"/>
        <v>0</v>
      </c>
      <c r="AU58" s="34">
        <f t="shared" si="30"/>
        <v>0</v>
      </c>
      <c r="AV58" s="34">
        <f t="shared" si="28"/>
        <v>0</v>
      </c>
      <c r="AW58" s="34" cm="1">
        <f t="array" ref="AW58">_xlfn.IFNA(_xlfn.IFS(COUNTIF(AW40:AW55,"N/S1")&gt;1, "N/S1 !",COUNTIF(AW40:AW55,"N/S2")&gt;1, "N/S2 !",COUNTIF(AW40:AW55,"N/S3")&gt;1, "N/S3 !",COUNTIF(AW40:AW55,"N/S4")&gt;1, "N/S4 !"),0)</f>
        <v>0</v>
      </c>
      <c r="AX58" s="34"/>
      <c r="AY58" s="32"/>
    </row>
    <row r="59" spans="1:51" ht="34" customHeight="1">
      <c r="A59" s="28"/>
      <c r="B59" s="29"/>
      <c r="C59" s="30"/>
      <c r="D59" s="30"/>
      <c r="E59" s="30"/>
      <c r="F59" s="30"/>
      <c r="G59" s="30"/>
      <c r="H59" s="30"/>
      <c r="I59" s="30"/>
      <c r="J59" s="30"/>
      <c r="K59" s="30"/>
      <c r="L59" s="30"/>
      <c r="M59" s="30"/>
      <c r="N59" s="25" t="str">
        <f t="shared" si="27"/>
        <v xml:space="preserve"> </v>
      </c>
      <c r="O59" s="32">
        <f t="shared" si="20"/>
        <v>0</v>
      </c>
      <c r="P59" s="32">
        <f t="shared" si="21"/>
        <v>0</v>
      </c>
      <c r="Q59" s="28"/>
      <c r="R59" s="29"/>
      <c r="S59" s="30"/>
      <c r="T59" s="30"/>
      <c r="U59" s="30"/>
      <c r="V59" s="30"/>
      <c r="W59" s="30"/>
      <c r="X59" s="30"/>
      <c r="Y59" s="30"/>
      <c r="Z59" s="30"/>
      <c r="AA59" s="30"/>
      <c r="AB59" s="30"/>
      <c r="AC59" s="30"/>
      <c r="AD59" s="30"/>
      <c r="AE59" s="30"/>
      <c r="AF59" s="25" t="str">
        <f t="shared" ref="AF59:AF65" si="31">IF(COUNTIF(S59:AD59,"*s")&gt;0,"X"," ")</f>
        <v xml:space="preserve"> </v>
      </c>
      <c r="AG59" s="32">
        <f t="shared" si="23"/>
        <v>0</v>
      </c>
      <c r="AH59" s="32">
        <f t="shared" si="24"/>
        <v>0</v>
      </c>
      <c r="AI59" s="546" t="s">
        <v>81</v>
      </c>
      <c r="AJ59" s="548" t="s">
        <v>101</v>
      </c>
      <c r="AK59" s="550" t="s">
        <v>102</v>
      </c>
      <c r="AL59" s="551"/>
      <c r="AM59" s="551"/>
      <c r="AN59" s="551"/>
      <c r="AO59" s="551"/>
      <c r="AP59" s="551"/>
      <c r="AQ59" s="551"/>
      <c r="AR59" s="551"/>
      <c r="AS59" s="551"/>
      <c r="AT59" s="551"/>
      <c r="AU59" s="551"/>
      <c r="AV59" s="551"/>
      <c r="AW59" s="552"/>
      <c r="AX59" s="548" t="s">
        <v>103</v>
      </c>
      <c r="AY59" s="337" t="s">
        <v>104</v>
      </c>
    </row>
    <row r="60" spans="1:51" ht="34" customHeight="1">
      <c r="A60" s="28"/>
      <c r="B60" s="29"/>
      <c r="C60" s="30"/>
      <c r="D60" s="30"/>
      <c r="E60" s="30"/>
      <c r="F60" s="30"/>
      <c r="G60" s="30"/>
      <c r="H60" s="30"/>
      <c r="I60" s="30"/>
      <c r="J60" s="30"/>
      <c r="K60" s="30"/>
      <c r="L60" s="30"/>
      <c r="M60" s="30"/>
      <c r="N60" s="25" t="str">
        <f t="shared" si="27"/>
        <v xml:space="preserve"> </v>
      </c>
      <c r="O60" s="32">
        <f t="shared" si="20"/>
        <v>0</v>
      </c>
      <c r="P60" s="32">
        <f t="shared" si="21"/>
        <v>0</v>
      </c>
      <c r="Q60" s="28"/>
      <c r="R60" s="29"/>
      <c r="S60" s="30"/>
      <c r="T60" s="30"/>
      <c r="U60" s="30"/>
      <c r="V60" s="30"/>
      <c r="W60" s="30"/>
      <c r="X60" s="30"/>
      <c r="Y60" s="30"/>
      <c r="Z60" s="30"/>
      <c r="AA60" s="30"/>
      <c r="AB60" s="30"/>
      <c r="AC60" s="30"/>
      <c r="AD60" s="30"/>
      <c r="AE60" s="30"/>
      <c r="AF60" s="25" t="str">
        <f t="shared" si="31"/>
        <v xml:space="preserve"> </v>
      </c>
      <c r="AG60" s="32">
        <f t="shared" si="23"/>
        <v>0</v>
      </c>
      <c r="AH60" s="32">
        <f t="shared" si="24"/>
        <v>0</v>
      </c>
      <c r="AI60" s="547"/>
      <c r="AJ60" s="549"/>
      <c r="AK60" s="553"/>
      <c r="AL60" s="554"/>
      <c r="AM60" s="554"/>
      <c r="AN60" s="554"/>
      <c r="AO60" s="554"/>
      <c r="AP60" s="554"/>
      <c r="AQ60" s="554"/>
      <c r="AR60" s="554"/>
      <c r="AS60" s="554"/>
      <c r="AT60" s="554"/>
      <c r="AU60" s="554"/>
      <c r="AV60" s="554"/>
      <c r="AW60" s="555"/>
      <c r="AX60" s="549"/>
      <c r="AY60" s="338"/>
    </row>
    <row r="61" spans="1:51" ht="34" customHeight="1">
      <c r="A61" s="28"/>
      <c r="B61" s="29"/>
      <c r="C61" s="30"/>
      <c r="D61" s="30"/>
      <c r="E61" s="30"/>
      <c r="F61" s="30"/>
      <c r="G61" s="30"/>
      <c r="H61" s="30"/>
      <c r="I61" s="30"/>
      <c r="J61" s="30"/>
      <c r="K61" s="30"/>
      <c r="L61" s="30"/>
      <c r="M61" s="30"/>
      <c r="N61" s="25" t="str">
        <f t="shared" si="27"/>
        <v xml:space="preserve"> </v>
      </c>
      <c r="O61" s="32">
        <f t="shared" si="20"/>
        <v>0</v>
      </c>
      <c r="P61" s="32">
        <f t="shared" si="21"/>
        <v>0</v>
      </c>
      <c r="Q61" s="28"/>
      <c r="R61" s="29"/>
      <c r="S61" s="30"/>
      <c r="T61" s="30"/>
      <c r="U61" s="30"/>
      <c r="V61" s="30"/>
      <c r="W61" s="30"/>
      <c r="X61" s="30"/>
      <c r="Y61" s="30"/>
      <c r="Z61" s="30"/>
      <c r="AA61" s="30"/>
      <c r="AB61" s="30"/>
      <c r="AC61" s="30"/>
      <c r="AD61" s="30"/>
      <c r="AE61" s="30"/>
      <c r="AF61" s="25" t="str">
        <f t="shared" si="31"/>
        <v xml:space="preserve"> </v>
      </c>
      <c r="AG61" s="32">
        <f t="shared" si="23"/>
        <v>0</v>
      </c>
      <c r="AH61" s="32">
        <f t="shared" si="24"/>
        <v>0</v>
      </c>
      <c r="AI61" s="28"/>
      <c r="AJ61" s="30"/>
      <c r="AK61" s="30"/>
      <c r="AL61" s="30"/>
      <c r="AM61" s="30"/>
      <c r="AN61" s="537" t="s">
        <v>135</v>
      </c>
      <c r="AO61" s="30"/>
      <c r="AP61" s="30"/>
      <c r="AQ61" s="30"/>
      <c r="AR61" s="30"/>
      <c r="AS61" s="30"/>
      <c r="AT61" s="30"/>
      <c r="AU61" s="30"/>
      <c r="AV61" s="30"/>
      <c r="AW61" s="537" t="s">
        <v>106</v>
      </c>
      <c r="AX61" s="25" t="str">
        <f>IF(COUNTIF(AK61:AV61,"N/S*")&gt;0,"X"," ")</f>
        <v xml:space="preserve"> </v>
      </c>
      <c r="AY61" s="32">
        <f>COUNTIF(AO61:AV61,"*")+COUNTIF(AK61:AM61,"*")</f>
        <v>0</v>
      </c>
    </row>
    <row r="62" spans="1:51" ht="34" customHeight="1">
      <c r="A62" s="28"/>
      <c r="B62" s="29"/>
      <c r="C62" s="30"/>
      <c r="D62" s="30"/>
      <c r="E62" s="30"/>
      <c r="F62" s="30"/>
      <c r="G62" s="30"/>
      <c r="H62" s="30"/>
      <c r="I62" s="30"/>
      <c r="J62" s="30"/>
      <c r="K62" s="30"/>
      <c r="L62" s="30"/>
      <c r="M62" s="30"/>
      <c r="N62" s="25" t="str">
        <f t="shared" si="27"/>
        <v xml:space="preserve"> </v>
      </c>
      <c r="O62" s="32">
        <f t="shared" si="20"/>
        <v>0</v>
      </c>
      <c r="P62" s="32">
        <f t="shared" si="21"/>
        <v>0</v>
      </c>
      <c r="Q62" s="28"/>
      <c r="R62" s="29"/>
      <c r="S62" s="30"/>
      <c r="T62" s="30"/>
      <c r="U62" s="30"/>
      <c r="V62" s="30"/>
      <c r="W62" s="30"/>
      <c r="X62" s="30"/>
      <c r="Y62" s="30"/>
      <c r="Z62" s="30"/>
      <c r="AA62" s="30"/>
      <c r="AB62" s="30"/>
      <c r="AC62" s="30"/>
      <c r="AD62" s="30"/>
      <c r="AE62" s="30"/>
      <c r="AF62" s="25" t="str">
        <f t="shared" si="31"/>
        <v xml:space="preserve"> </v>
      </c>
      <c r="AG62" s="32">
        <f t="shared" si="23"/>
        <v>0</v>
      </c>
      <c r="AH62" s="32">
        <f t="shared" si="24"/>
        <v>0</v>
      </c>
      <c r="AI62" s="28"/>
      <c r="AJ62" s="30"/>
      <c r="AK62" s="30"/>
      <c r="AL62" s="30"/>
      <c r="AM62" s="30"/>
      <c r="AN62" s="538"/>
      <c r="AO62" s="30"/>
      <c r="AP62" s="30"/>
      <c r="AQ62" s="30"/>
      <c r="AR62" s="30"/>
      <c r="AS62" s="30"/>
      <c r="AT62" s="30"/>
      <c r="AU62" s="30"/>
      <c r="AV62" s="30"/>
      <c r="AW62" s="538"/>
      <c r="AX62" s="25" t="str">
        <f t="shared" ref="AX62:AX68" si="32">IF(COUNTIF(AK62:AV62,"N/S*")&gt;0,"X"," ")</f>
        <v xml:space="preserve"> </v>
      </c>
      <c r="AY62" s="32">
        <f t="shared" ref="AY62:AY68" si="33">COUNTIF(AO62:AV62,"*")+COUNTIF(AK62:AM62,"*")</f>
        <v>0</v>
      </c>
    </row>
    <row r="63" spans="1:51" ht="34" customHeight="1">
      <c r="A63" s="28"/>
      <c r="B63" s="29"/>
      <c r="C63" s="30"/>
      <c r="D63" s="30"/>
      <c r="E63" s="30"/>
      <c r="F63" s="30"/>
      <c r="G63" s="30"/>
      <c r="H63" s="30"/>
      <c r="I63" s="30"/>
      <c r="J63" s="30"/>
      <c r="K63" s="30"/>
      <c r="L63" s="30"/>
      <c r="M63" s="30"/>
      <c r="N63" s="25" t="str">
        <f t="shared" si="27"/>
        <v xml:space="preserve"> </v>
      </c>
      <c r="O63" s="32">
        <f t="shared" si="20"/>
        <v>0</v>
      </c>
      <c r="P63" s="32">
        <f t="shared" si="21"/>
        <v>0</v>
      </c>
      <c r="Q63" s="28"/>
      <c r="R63" s="29"/>
      <c r="S63" s="30"/>
      <c r="T63" s="30"/>
      <c r="U63" s="30"/>
      <c r="V63" s="30"/>
      <c r="W63" s="30"/>
      <c r="X63" s="30"/>
      <c r="Y63" s="30"/>
      <c r="Z63" s="30"/>
      <c r="AA63" s="30"/>
      <c r="AB63" s="30"/>
      <c r="AC63" s="30"/>
      <c r="AD63" s="30"/>
      <c r="AE63" s="30"/>
      <c r="AF63" s="25" t="str">
        <f t="shared" si="31"/>
        <v xml:space="preserve"> </v>
      </c>
      <c r="AG63" s="32">
        <f t="shared" si="23"/>
        <v>0</v>
      </c>
      <c r="AH63" s="32">
        <f t="shared" si="24"/>
        <v>0</v>
      </c>
      <c r="AI63" s="28"/>
      <c r="AJ63" s="30"/>
      <c r="AK63" s="30"/>
      <c r="AL63" s="30"/>
      <c r="AM63" s="30"/>
      <c r="AN63" s="538"/>
      <c r="AO63" s="30"/>
      <c r="AP63" s="30"/>
      <c r="AQ63" s="30"/>
      <c r="AR63" s="30"/>
      <c r="AS63" s="30"/>
      <c r="AT63" s="30"/>
      <c r="AU63" s="30"/>
      <c r="AV63" s="30"/>
      <c r="AW63" s="538"/>
      <c r="AX63" s="25" t="str">
        <f t="shared" si="32"/>
        <v xml:space="preserve"> </v>
      </c>
      <c r="AY63" s="32">
        <f t="shared" si="33"/>
        <v>0</v>
      </c>
    </row>
    <row r="64" spans="1:51" ht="34" customHeight="1">
      <c r="A64" s="28"/>
      <c r="B64" s="29"/>
      <c r="C64" s="30"/>
      <c r="D64" s="30"/>
      <c r="E64" s="30"/>
      <c r="F64" s="30"/>
      <c r="G64" s="30"/>
      <c r="H64" s="30"/>
      <c r="I64" s="30"/>
      <c r="J64" s="30"/>
      <c r="K64" s="30"/>
      <c r="L64" s="30"/>
      <c r="M64" s="30"/>
      <c r="N64" s="25" t="str">
        <f t="shared" si="27"/>
        <v xml:space="preserve"> </v>
      </c>
      <c r="O64" s="32">
        <f t="shared" si="20"/>
        <v>0</v>
      </c>
      <c r="P64" s="32">
        <f t="shared" si="21"/>
        <v>0</v>
      </c>
      <c r="Q64" s="28"/>
      <c r="R64" s="29"/>
      <c r="S64" s="30"/>
      <c r="T64" s="30"/>
      <c r="U64" s="30"/>
      <c r="V64" s="30"/>
      <c r="W64" s="30"/>
      <c r="X64" s="30"/>
      <c r="Y64" s="30"/>
      <c r="Z64" s="30"/>
      <c r="AA64" s="30"/>
      <c r="AB64" s="30"/>
      <c r="AC64" s="30"/>
      <c r="AD64" s="30"/>
      <c r="AE64" s="30"/>
      <c r="AF64" s="25" t="str">
        <f t="shared" si="31"/>
        <v xml:space="preserve"> </v>
      </c>
      <c r="AG64" s="32">
        <f t="shared" si="23"/>
        <v>0</v>
      </c>
      <c r="AH64" s="32">
        <f t="shared" si="24"/>
        <v>0</v>
      </c>
      <c r="AI64" s="28"/>
      <c r="AJ64" s="30"/>
      <c r="AK64" s="30"/>
      <c r="AL64" s="30"/>
      <c r="AM64" s="30"/>
      <c r="AN64" s="538"/>
      <c r="AO64" s="30"/>
      <c r="AP64" s="30"/>
      <c r="AQ64" s="30"/>
      <c r="AR64" s="30"/>
      <c r="AS64" s="30"/>
      <c r="AT64" s="30"/>
      <c r="AU64" s="30"/>
      <c r="AV64" s="30"/>
      <c r="AW64" s="538"/>
      <c r="AX64" s="25" t="str">
        <f t="shared" si="32"/>
        <v xml:space="preserve"> </v>
      </c>
      <c r="AY64" s="32">
        <f t="shared" si="33"/>
        <v>0</v>
      </c>
    </row>
    <row r="65" spans="1:51" ht="34" customHeight="1">
      <c r="A65" s="28"/>
      <c r="B65" s="29"/>
      <c r="C65" s="30"/>
      <c r="D65" s="30"/>
      <c r="E65" s="30"/>
      <c r="F65" s="30"/>
      <c r="G65" s="30"/>
      <c r="H65" s="30"/>
      <c r="I65" s="30"/>
      <c r="J65" s="30"/>
      <c r="K65" s="30"/>
      <c r="L65" s="30"/>
      <c r="M65" s="30"/>
      <c r="N65" s="25" t="str">
        <f t="shared" si="27"/>
        <v xml:space="preserve"> </v>
      </c>
      <c r="O65" s="32">
        <f t="shared" si="20"/>
        <v>0</v>
      </c>
      <c r="P65" s="32">
        <f t="shared" si="21"/>
        <v>0</v>
      </c>
      <c r="Q65" s="28"/>
      <c r="R65" s="29"/>
      <c r="S65" s="30"/>
      <c r="T65" s="30"/>
      <c r="U65" s="30"/>
      <c r="V65" s="30"/>
      <c r="W65" s="30"/>
      <c r="X65" s="30"/>
      <c r="Y65" s="30"/>
      <c r="Z65" s="30"/>
      <c r="AA65" s="30"/>
      <c r="AB65" s="30"/>
      <c r="AC65" s="30"/>
      <c r="AD65" s="30"/>
      <c r="AE65" s="30"/>
      <c r="AF65" s="25" t="str">
        <f t="shared" si="31"/>
        <v xml:space="preserve"> </v>
      </c>
      <c r="AG65" s="32">
        <f t="shared" si="23"/>
        <v>0</v>
      </c>
      <c r="AH65" s="32">
        <f t="shared" si="24"/>
        <v>0</v>
      </c>
      <c r="AI65" s="28"/>
      <c r="AJ65" s="30"/>
      <c r="AK65" s="30"/>
      <c r="AL65" s="30"/>
      <c r="AM65" s="30"/>
      <c r="AN65" s="538"/>
      <c r="AO65" s="30"/>
      <c r="AP65" s="30"/>
      <c r="AQ65" s="30"/>
      <c r="AR65" s="30"/>
      <c r="AS65" s="30"/>
      <c r="AT65" s="30"/>
      <c r="AU65" s="30"/>
      <c r="AV65" s="30"/>
      <c r="AW65" s="538"/>
      <c r="AX65" s="25" t="str">
        <f t="shared" si="32"/>
        <v xml:space="preserve"> </v>
      </c>
      <c r="AY65" s="32">
        <f t="shared" si="33"/>
        <v>0</v>
      </c>
    </row>
    <row r="66" spans="1:51" ht="30" customHeight="1">
      <c r="A66" s="33" t="s">
        <v>78</v>
      </c>
      <c r="B66" s="339"/>
      <c r="C66" s="34">
        <f t="shared" ref="C66:L66" si="34">COUNTIF(C40:C65,"A")</f>
        <v>0</v>
      </c>
      <c r="D66" s="34">
        <f t="shared" si="34"/>
        <v>0</v>
      </c>
      <c r="E66" s="34">
        <f t="shared" si="34"/>
        <v>0</v>
      </c>
      <c r="F66" s="34">
        <f t="shared" si="34"/>
        <v>0</v>
      </c>
      <c r="G66" s="34">
        <f t="shared" si="34"/>
        <v>0</v>
      </c>
      <c r="H66" s="34">
        <f t="shared" si="34"/>
        <v>0</v>
      </c>
      <c r="I66" s="34">
        <f t="shared" si="34"/>
        <v>0</v>
      </c>
      <c r="J66" s="34">
        <f t="shared" si="34"/>
        <v>0</v>
      </c>
      <c r="K66" s="34">
        <f t="shared" si="34"/>
        <v>0</v>
      </c>
      <c r="L66" s="34">
        <f t="shared" si="34"/>
        <v>0</v>
      </c>
      <c r="M66" s="34" cm="1">
        <f t="array" ref="M66">_xlfn.IFNA(_xlfn.IFS(COUNTIF(M40:M65,"1")&gt;1, "1 *", COUNTIF(M40:M65,"2")&gt;1, "2 *",COUNTIF(M40:M65,"3")&gt;1, "3 *",COUNTIF(M40:M65,"4")&gt;1, "4 *"),0)</f>
        <v>0</v>
      </c>
      <c r="N66" s="34"/>
      <c r="O66" s="34"/>
      <c r="P66" s="33"/>
      <c r="Q66" s="33" t="s">
        <v>78</v>
      </c>
      <c r="R66" s="339"/>
      <c r="S66" s="34">
        <f t="shared" ref="S66:AD66" si="35">COUNTIF(S40:S65,"A")</f>
        <v>0</v>
      </c>
      <c r="T66" s="34">
        <f t="shared" si="35"/>
        <v>0</v>
      </c>
      <c r="U66" s="34">
        <f t="shared" si="35"/>
        <v>0</v>
      </c>
      <c r="V66" s="34">
        <f t="shared" si="35"/>
        <v>0</v>
      </c>
      <c r="W66" s="34">
        <f t="shared" si="35"/>
        <v>0</v>
      </c>
      <c r="X66" s="34">
        <f t="shared" si="35"/>
        <v>0</v>
      </c>
      <c r="Y66" s="34">
        <f t="shared" si="35"/>
        <v>0</v>
      </c>
      <c r="Z66" s="34">
        <f t="shared" si="35"/>
        <v>0</v>
      </c>
      <c r="AA66" s="34">
        <f t="shared" si="35"/>
        <v>0</v>
      </c>
      <c r="AB66" s="34">
        <f t="shared" si="35"/>
        <v>0</v>
      </c>
      <c r="AC66" s="34">
        <f t="shared" si="35"/>
        <v>0</v>
      </c>
      <c r="AD66" s="34">
        <f t="shared" si="35"/>
        <v>0</v>
      </c>
      <c r="AE66" s="34" cm="1">
        <f t="array" ref="AE66">_xlfn.IFNA(_xlfn.IFS(COUNTIF(AE40:AE65,"1")&gt;1, "1 *", COUNTIF(AE40:AE65,"2")&gt;1, "2 *",COUNTIF(AE40:AE65,"3")&gt;1, "3 *",COUNTIF(AE40:AE65,"4")&gt;1, "4 *"),0)</f>
        <v>0</v>
      </c>
      <c r="AF66" s="34"/>
      <c r="AG66" s="34"/>
      <c r="AH66" s="34"/>
      <c r="AI66" s="28"/>
      <c r="AJ66" s="30"/>
      <c r="AK66" s="30"/>
      <c r="AL66" s="30"/>
      <c r="AM66" s="30"/>
      <c r="AN66" s="538"/>
      <c r="AO66" s="30"/>
      <c r="AP66" s="30"/>
      <c r="AQ66" s="30"/>
      <c r="AR66" s="30"/>
      <c r="AS66" s="30"/>
      <c r="AT66" s="30"/>
      <c r="AU66" s="30"/>
      <c r="AV66" s="30"/>
      <c r="AW66" s="538"/>
      <c r="AX66" s="25" t="str">
        <f t="shared" si="32"/>
        <v xml:space="preserve"> </v>
      </c>
      <c r="AY66" s="32">
        <f t="shared" si="33"/>
        <v>0</v>
      </c>
    </row>
    <row r="67" spans="1:51" ht="30" customHeight="1">
      <c r="A67" s="33" t="s">
        <v>79</v>
      </c>
      <c r="B67" s="339"/>
      <c r="C67" s="34">
        <f t="shared" ref="C67:L67" si="36">COUNTIF(C40:C65,"B")</f>
        <v>0</v>
      </c>
      <c r="D67" s="34">
        <f t="shared" si="36"/>
        <v>0</v>
      </c>
      <c r="E67" s="34">
        <f t="shared" si="36"/>
        <v>0</v>
      </c>
      <c r="F67" s="34">
        <f t="shared" si="36"/>
        <v>0</v>
      </c>
      <c r="G67" s="34">
        <f t="shared" si="36"/>
        <v>0</v>
      </c>
      <c r="H67" s="34">
        <f t="shared" si="36"/>
        <v>0</v>
      </c>
      <c r="I67" s="34">
        <f t="shared" si="36"/>
        <v>0</v>
      </c>
      <c r="J67" s="34">
        <f t="shared" si="36"/>
        <v>0</v>
      </c>
      <c r="K67" s="34">
        <f t="shared" si="36"/>
        <v>0</v>
      </c>
      <c r="L67" s="34">
        <f t="shared" si="36"/>
        <v>0</v>
      </c>
      <c r="M67" s="34"/>
      <c r="N67" s="34"/>
      <c r="O67" s="34"/>
      <c r="P67" s="33"/>
      <c r="Q67" s="33" t="s">
        <v>79</v>
      </c>
      <c r="R67" s="339"/>
      <c r="S67" s="34">
        <f t="shared" ref="S67:AD67" si="37">COUNTIF(S40:S65,"B")</f>
        <v>0</v>
      </c>
      <c r="T67" s="34">
        <f t="shared" si="37"/>
        <v>0</v>
      </c>
      <c r="U67" s="34">
        <f t="shared" si="37"/>
        <v>0</v>
      </c>
      <c r="V67" s="34">
        <f t="shared" si="37"/>
        <v>0</v>
      </c>
      <c r="W67" s="34">
        <f t="shared" si="37"/>
        <v>0</v>
      </c>
      <c r="X67" s="34">
        <f t="shared" si="37"/>
        <v>0</v>
      </c>
      <c r="Y67" s="34">
        <f t="shared" si="37"/>
        <v>0</v>
      </c>
      <c r="Z67" s="34">
        <f t="shared" si="37"/>
        <v>0</v>
      </c>
      <c r="AA67" s="34">
        <f t="shared" si="37"/>
        <v>0</v>
      </c>
      <c r="AB67" s="34">
        <f t="shared" si="37"/>
        <v>0</v>
      </c>
      <c r="AC67" s="34">
        <f t="shared" si="37"/>
        <v>0</v>
      </c>
      <c r="AD67" s="34">
        <f t="shared" si="37"/>
        <v>0</v>
      </c>
      <c r="AE67" s="34"/>
      <c r="AF67" s="34"/>
      <c r="AG67" s="34"/>
      <c r="AH67" s="34"/>
      <c r="AI67" s="28"/>
      <c r="AJ67" s="30"/>
      <c r="AK67" s="30"/>
      <c r="AL67" s="30"/>
      <c r="AM67" s="30"/>
      <c r="AN67" s="538"/>
      <c r="AO67" s="30"/>
      <c r="AP67" s="30"/>
      <c r="AQ67" s="30"/>
      <c r="AR67" s="30"/>
      <c r="AS67" s="30"/>
      <c r="AT67" s="30"/>
      <c r="AU67" s="30"/>
      <c r="AV67" s="30"/>
      <c r="AW67" s="538"/>
      <c r="AX67" s="25" t="str">
        <f t="shared" si="32"/>
        <v xml:space="preserve"> </v>
      </c>
      <c r="AY67" s="32">
        <f t="shared" si="33"/>
        <v>0</v>
      </c>
    </row>
    <row r="68" spans="1:51" ht="30" customHeight="1">
      <c r="A68" s="33" t="s">
        <v>80</v>
      </c>
      <c r="B68" s="339"/>
      <c r="C68" s="34">
        <f t="shared" ref="C68:L68" si="38">COUNTIF(C40:C65,"N/S")</f>
        <v>0</v>
      </c>
      <c r="D68" s="34">
        <f t="shared" si="38"/>
        <v>0</v>
      </c>
      <c r="E68" s="34">
        <f t="shared" si="38"/>
        <v>0</v>
      </c>
      <c r="F68" s="34">
        <f t="shared" si="38"/>
        <v>0</v>
      </c>
      <c r="G68" s="34">
        <f t="shared" si="38"/>
        <v>0</v>
      </c>
      <c r="H68" s="34">
        <f t="shared" si="38"/>
        <v>0</v>
      </c>
      <c r="I68" s="34">
        <f t="shared" si="38"/>
        <v>0</v>
      </c>
      <c r="J68" s="34">
        <f t="shared" si="38"/>
        <v>0</v>
      </c>
      <c r="K68" s="34">
        <f t="shared" si="38"/>
        <v>0</v>
      </c>
      <c r="L68" s="34">
        <f t="shared" si="38"/>
        <v>0</v>
      </c>
      <c r="M68" s="34" cm="1">
        <f t="array" ref="M68">_xlfn.IFNA(_xlfn.IFS(COUNTIF(M40:M65,"N/S1")&gt;1, "N/S1 !",COUNTIF(M40:M65,"N/S2")&gt;1, "N/S2 !",COUNTIF(M40:M65,"N/S3")&gt;1, "N/S3 !",COUNTIF(M40:M65,"N/S4")&gt;1, "N/S4 !"),0)</f>
        <v>0</v>
      </c>
      <c r="N68" s="34"/>
      <c r="O68" s="35"/>
      <c r="P68" s="36"/>
      <c r="Q68" s="33" t="s">
        <v>80</v>
      </c>
      <c r="R68" s="339"/>
      <c r="S68" s="34">
        <f t="shared" ref="S68:AD68" si="39">COUNTIF(S40:S65,"N/S")</f>
        <v>0</v>
      </c>
      <c r="T68" s="34">
        <f t="shared" si="39"/>
        <v>0</v>
      </c>
      <c r="U68" s="34">
        <f t="shared" si="39"/>
        <v>0</v>
      </c>
      <c r="V68" s="34">
        <f t="shared" si="39"/>
        <v>0</v>
      </c>
      <c r="W68" s="34">
        <f t="shared" si="39"/>
        <v>0</v>
      </c>
      <c r="X68" s="34">
        <f t="shared" si="39"/>
        <v>0</v>
      </c>
      <c r="Y68" s="34">
        <f t="shared" si="39"/>
        <v>0</v>
      </c>
      <c r="Z68" s="34">
        <f t="shared" si="39"/>
        <v>0</v>
      </c>
      <c r="AA68" s="34">
        <f t="shared" si="39"/>
        <v>0</v>
      </c>
      <c r="AB68" s="34">
        <f t="shared" si="39"/>
        <v>0</v>
      </c>
      <c r="AC68" s="34">
        <f t="shared" si="39"/>
        <v>0</v>
      </c>
      <c r="AD68" s="34">
        <f t="shared" si="39"/>
        <v>0</v>
      </c>
      <c r="AE68" s="34" cm="1">
        <f t="array" ref="AE68">_xlfn.IFNA(_xlfn.IFS(COUNTIF(AE40:AE65,"N/S1")&gt;1, "N/S1 !",COUNTIF(AE40:AE65,"N/S2")&gt;1, "N/S2 !",COUNTIF(AE40:AE65,"N/S3")&gt;1, "N/S3 !",COUNTIF(AE40:AE65,"N/S4")&gt;1, "N/S4 !"),0)</f>
        <v>0</v>
      </c>
      <c r="AF68" s="34"/>
      <c r="AG68" s="35"/>
      <c r="AH68" s="35"/>
      <c r="AI68" s="28"/>
      <c r="AJ68" s="30"/>
      <c r="AK68" s="30"/>
      <c r="AL68" s="30"/>
      <c r="AM68" s="30"/>
      <c r="AN68" s="539"/>
      <c r="AO68" s="30"/>
      <c r="AP68" s="30"/>
      <c r="AQ68" s="30"/>
      <c r="AR68" s="30"/>
      <c r="AS68" s="30"/>
      <c r="AT68" s="30"/>
      <c r="AU68" s="30"/>
      <c r="AV68" s="30"/>
      <c r="AW68" s="539"/>
      <c r="AX68" s="25" t="str">
        <f t="shared" si="32"/>
        <v xml:space="preserve"> </v>
      </c>
      <c r="AY68" s="32">
        <f t="shared" si="33"/>
        <v>0</v>
      </c>
    </row>
    <row r="69" spans="1:51" ht="51" customHeight="1">
      <c r="A69" s="514" t="s">
        <v>107</v>
      </c>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6"/>
      <c r="AI69" s="517" t="s">
        <v>108</v>
      </c>
      <c r="AJ69" s="518"/>
      <c r="AK69" s="519"/>
      <c r="AL69" s="520"/>
      <c r="AM69" s="520"/>
      <c r="AN69" s="520"/>
      <c r="AO69" s="520"/>
      <c r="AP69" s="520"/>
      <c r="AQ69" s="520"/>
      <c r="AR69" s="520"/>
      <c r="AS69" s="520"/>
      <c r="AT69" s="520"/>
      <c r="AU69" s="520"/>
      <c r="AV69" s="520"/>
      <c r="AW69" s="520"/>
      <c r="AX69" s="520"/>
      <c r="AY69" s="521"/>
    </row>
    <row r="70" spans="1:51" ht="33" customHeight="1"/>
    <row r="71" spans="1:51" ht="33" customHeight="1"/>
    <row r="72" spans="1:51" ht="120" customHeight="1"/>
  </sheetData>
  <sheetProtection sheet="1" objects="1" scenarios="1"/>
  <mergeCells count="70">
    <mergeCell ref="AI59:AI60"/>
    <mergeCell ref="AJ59:AJ60"/>
    <mergeCell ref="AK59:AW60"/>
    <mergeCell ref="AX59:AX60"/>
    <mergeCell ref="AN61:AN68"/>
    <mergeCell ref="AW61:AW68"/>
    <mergeCell ref="B1:P1"/>
    <mergeCell ref="Q1:AH2"/>
    <mergeCell ref="AI1:AT1"/>
    <mergeCell ref="AU1:AY1"/>
    <mergeCell ref="B2:P2"/>
    <mergeCell ref="AI2:AT2"/>
    <mergeCell ref="AU2:AY2"/>
    <mergeCell ref="AX24:AX25"/>
    <mergeCell ref="AY24:AY25"/>
    <mergeCell ref="A3:A4"/>
    <mergeCell ref="B3:B4"/>
    <mergeCell ref="N3:N4"/>
    <mergeCell ref="O3:O4"/>
    <mergeCell ref="P3:P4"/>
    <mergeCell ref="Q3:Q4"/>
    <mergeCell ref="R3:R4"/>
    <mergeCell ref="AF3:AF4"/>
    <mergeCell ref="AG3:AG4"/>
    <mergeCell ref="AH3:AH4"/>
    <mergeCell ref="AI3:AI4"/>
    <mergeCell ref="AX3:AX4"/>
    <mergeCell ref="AY3:AY4"/>
    <mergeCell ref="AI21:AJ21"/>
    <mergeCell ref="AI22:AJ22"/>
    <mergeCell ref="AI23:AJ23"/>
    <mergeCell ref="AJ3:AJ4"/>
    <mergeCell ref="AN26:AN33"/>
    <mergeCell ref="AI24:AI25"/>
    <mergeCell ref="AJ24:AJ25"/>
    <mergeCell ref="AK24:AW25"/>
    <mergeCell ref="AW26:AW33"/>
    <mergeCell ref="P38:P39"/>
    <mergeCell ref="A31:B31"/>
    <mergeCell ref="Q31:R31"/>
    <mergeCell ref="A32:B32"/>
    <mergeCell ref="Q32:R32"/>
    <mergeCell ref="A33:B33"/>
    <mergeCell ref="Q33:R33"/>
    <mergeCell ref="A34:AH34"/>
    <mergeCell ref="AI34:AJ34"/>
    <mergeCell ref="AK34:AY34"/>
    <mergeCell ref="B36:P36"/>
    <mergeCell ref="Q36:AH37"/>
    <mergeCell ref="AI36:AT36"/>
    <mergeCell ref="AU36:AY36"/>
    <mergeCell ref="B37:P37"/>
    <mergeCell ref="AI37:AT37"/>
    <mergeCell ref="AU37:AY37"/>
    <mergeCell ref="AX38:AX39"/>
    <mergeCell ref="AY38:AY39"/>
    <mergeCell ref="AJ38:AJ39"/>
    <mergeCell ref="A69:AH69"/>
    <mergeCell ref="AI69:AJ69"/>
    <mergeCell ref="AK69:AY69"/>
    <mergeCell ref="R38:R39"/>
    <mergeCell ref="AF38:AF39"/>
    <mergeCell ref="AG38:AG39"/>
    <mergeCell ref="AH38:AH39"/>
    <mergeCell ref="AI38:AI39"/>
    <mergeCell ref="Q38:Q39"/>
    <mergeCell ref="A38:A39"/>
    <mergeCell ref="B38:B39"/>
    <mergeCell ref="N38:N39"/>
    <mergeCell ref="O38:O39"/>
  </mergeCells>
  <phoneticPr fontId="4" type="noConversion"/>
  <conditionalFormatting sqref="M31:N31">
    <cfRule type="cellIs" dxfId="160" priority="100" stopIfTrue="1" operator="greaterThan">
      <formula>1</formula>
    </cfRule>
  </conditionalFormatting>
  <conditionalFormatting sqref="M33:N33">
    <cfRule type="cellIs" dxfId="159" priority="99" stopIfTrue="1" operator="greaterThan">
      <formula>1</formula>
    </cfRule>
  </conditionalFormatting>
  <conditionalFormatting sqref="M66:N66">
    <cfRule type="cellIs" dxfId="158" priority="75" stopIfTrue="1" operator="greaterThan">
      <formula>1</formula>
    </cfRule>
  </conditionalFormatting>
  <conditionalFormatting sqref="M68:N68">
    <cfRule type="cellIs" dxfId="157" priority="74" stopIfTrue="1" operator="greaterThan">
      <formula>1</formula>
    </cfRule>
  </conditionalFormatting>
  <conditionalFormatting sqref="O5:O30 AG5:AG30">
    <cfRule type="cellIs" dxfId="156" priority="94" stopIfTrue="1" operator="greaterThan">
      <formula>3</formula>
    </cfRule>
  </conditionalFormatting>
  <conditionalFormatting sqref="O40:O65 AG40:AG65">
    <cfRule type="cellIs" dxfId="155" priority="69" stopIfTrue="1" operator="greaterThan">
      <formula>3</formula>
    </cfRule>
  </conditionalFormatting>
  <conditionalFormatting sqref="P5:P30">
    <cfRule type="cellIs" dxfId="154" priority="102" stopIfTrue="1" operator="greaterThan">
      <formula>1</formula>
    </cfRule>
  </conditionalFormatting>
  <conditionalFormatting sqref="P40:P65">
    <cfRule type="cellIs" dxfId="153" priority="77" stopIfTrue="1" operator="greaterThan">
      <formula>1</formula>
    </cfRule>
  </conditionalFormatting>
  <conditionalFormatting sqref="S31:AD33">
    <cfRule type="cellIs" dxfId="152" priority="101" stopIfTrue="1" operator="greaterThan">
      <formula>1</formula>
    </cfRule>
  </conditionalFormatting>
  <conditionalFormatting sqref="S66:AD68">
    <cfRule type="cellIs" dxfId="151" priority="76" stopIfTrue="1" operator="greaterThan">
      <formula>1</formula>
    </cfRule>
  </conditionalFormatting>
  <conditionalFormatting sqref="AE31:AF31">
    <cfRule type="cellIs" dxfId="150" priority="96" stopIfTrue="1" operator="greaterThan">
      <formula>1</formula>
    </cfRule>
  </conditionalFormatting>
  <conditionalFormatting sqref="AE33:AF33">
    <cfRule type="cellIs" dxfId="149" priority="95" stopIfTrue="1" operator="greaterThan">
      <formula>1</formula>
    </cfRule>
  </conditionalFormatting>
  <conditionalFormatting sqref="AE66:AF66">
    <cfRule type="cellIs" dxfId="148" priority="71" stopIfTrue="1" operator="greaterThan">
      <formula>1</formula>
    </cfRule>
  </conditionalFormatting>
  <conditionalFormatting sqref="AE68:AF68">
    <cfRule type="cellIs" dxfId="147" priority="70" stopIfTrue="1" operator="greaterThan">
      <formula>1</formula>
    </cfRule>
  </conditionalFormatting>
  <conditionalFormatting sqref="AH5:AH30">
    <cfRule type="cellIs" dxfId="146" priority="93" stopIfTrue="1" operator="greaterThan">
      <formula>1</formula>
    </cfRule>
  </conditionalFormatting>
  <conditionalFormatting sqref="AH40:AH65">
    <cfRule type="cellIs" dxfId="145" priority="68" stopIfTrue="1" operator="greaterThan">
      <formula>1</formula>
    </cfRule>
  </conditionalFormatting>
  <conditionalFormatting sqref="AK26:AK33">
    <cfRule type="duplicateValues" dxfId="144" priority="90"/>
  </conditionalFormatting>
  <conditionalFormatting sqref="AK61:AK63 AK65:AK66 AK68">
    <cfRule type="duplicateValues" dxfId="143" priority="32"/>
  </conditionalFormatting>
  <conditionalFormatting sqref="AK64">
    <cfRule type="duplicateValues" dxfId="142" priority="15"/>
  </conditionalFormatting>
  <conditionalFormatting sqref="AK67">
    <cfRule type="duplicateValues" dxfId="141" priority="6"/>
  </conditionalFormatting>
  <conditionalFormatting sqref="AK21:AV23 C31:L33">
    <cfRule type="cellIs" dxfId="140" priority="104" stopIfTrue="1" operator="greaterThan">
      <formula>1</formula>
    </cfRule>
  </conditionalFormatting>
  <conditionalFormatting sqref="AK56:AV58 C66:L68">
    <cfRule type="cellIs" dxfId="139" priority="79" stopIfTrue="1" operator="greaterThan">
      <formula>1</formula>
    </cfRule>
  </conditionalFormatting>
  <conditionalFormatting sqref="AL26:AL33">
    <cfRule type="duplicateValues" dxfId="138" priority="89"/>
  </conditionalFormatting>
  <conditionalFormatting sqref="AL61">
    <cfRule type="duplicateValues" dxfId="137" priority="20"/>
  </conditionalFormatting>
  <conditionalFormatting sqref="AL62:AL63 AL65:AL66 AL68">
    <cfRule type="duplicateValues" dxfId="136" priority="31"/>
  </conditionalFormatting>
  <conditionalFormatting sqref="AL64">
    <cfRule type="duplicateValues" dxfId="135" priority="13"/>
  </conditionalFormatting>
  <conditionalFormatting sqref="AL67">
    <cfRule type="duplicateValues" dxfId="134" priority="4"/>
  </conditionalFormatting>
  <conditionalFormatting sqref="AM26:AM33">
    <cfRule type="duplicateValues" dxfId="133" priority="88"/>
  </conditionalFormatting>
  <conditionalFormatting sqref="AM61">
    <cfRule type="duplicateValues" dxfId="132" priority="21"/>
  </conditionalFormatting>
  <conditionalFormatting sqref="AM62:AM63 AM65:AM66 AM68">
    <cfRule type="duplicateValues" dxfId="131" priority="30"/>
  </conditionalFormatting>
  <conditionalFormatting sqref="AM64">
    <cfRule type="duplicateValues" dxfId="130" priority="14"/>
  </conditionalFormatting>
  <conditionalFormatting sqref="AM67">
    <cfRule type="duplicateValues" dxfId="129" priority="5"/>
  </conditionalFormatting>
  <conditionalFormatting sqref="AO26:AO33">
    <cfRule type="duplicateValues" dxfId="128" priority="87"/>
  </conditionalFormatting>
  <conditionalFormatting sqref="AO61:AO64 AO66:AO67">
    <cfRule type="duplicateValues" dxfId="127" priority="29"/>
  </conditionalFormatting>
  <conditionalFormatting sqref="AO65">
    <cfRule type="duplicateValues" dxfId="126" priority="12"/>
  </conditionalFormatting>
  <conditionalFormatting sqref="AO68">
    <cfRule type="duplicateValues" dxfId="125" priority="3"/>
  </conditionalFormatting>
  <conditionalFormatting sqref="AP26:AP33">
    <cfRule type="duplicateValues" dxfId="124" priority="86"/>
  </conditionalFormatting>
  <conditionalFormatting sqref="AP61 AP63:AP64 AP66:AP67">
    <cfRule type="duplicateValues" dxfId="123" priority="28"/>
  </conditionalFormatting>
  <conditionalFormatting sqref="AP62">
    <cfRule type="duplicateValues" dxfId="122" priority="18"/>
  </conditionalFormatting>
  <conditionalFormatting sqref="AP65">
    <cfRule type="duplicateValues" dxfId="121" priority="10"/>
  </conditionalFormatting>
  <conditionalFormatting sqref="AP68">
    <cfRule type="duplicateValues" dxfId="120" priority="1"/>
  </conditionalFormatting>
  <conditionalFormatting sqref="AQ26:AQ33">
    <cfRule type="duplicateValues" dxfId="119" priority="85"/>
  </conditionalFormatting>
  <conditionalFormatting sqref="AQ61 AQ63:AQ64 AQ66:AQ67">
    <cfRule type="duplicateValues" dxfId="118" priority="27"/>
  </conditionalFormatting>
  <conditionalFormatting sqref="AQ62">
    <cfRule type="duplicateValues" dxfId="117" priority="19"/>
  </conditionalFormatting>
  <conditionalFormatting sqref="AQ65">
    <cfRule type="duplicateValues" dxfId="116" priority="11"/>
  </conditionalFormatting>
  <conditionalFormatting sqref="AQ68">
    <cfRule type="duplicateValues" dxfId="115" priority="2"/>
  </conditionalFormatting>
  <conditionalFormatting sqref="AR26:AR33">
    <cfRule type="duplicateValues" dxfId="114" priority="84"/>
  </conditionalFormatting>
  <conditionalFormatting sqref="AR61:AR65 AR67:AR68">
    <cfRule type="duplicateValues" dxfId="113" priority="26"/>
  </conditionalFormatting>
  <conditionalFormatting sqref="AR66">
    <cfRule type="duplicateValues" dxfId="112" priority="9"/>
  </conditionalFormatting>
  <conditionalFormatting sqref="AS26:AS33">
    <cfRule type="duplicateValues" dxfId="111" priority="83"/>
  </conditionalFormatting>
  <conditionalFormatting sqref="AS61:AS62 AS64:AS65 AS67:AS68">
    <cfRule type="duplicateValues" dxfId="110" priority="25"/>
  </conditionalFormatting>
  <conditionalFormatting sqref="AS63">
    <cfRule type="duplicateValues" dxfId="109" priority="16"/>
  </conditionalFormatting>
  <conditionalFormatting sqref="AS66">
    <cfRule type="duplicateValues" dxfId="108" priority="7"/>
  </conditionalFormatting>
  <conditionalFormatting sqref="AT26:AT33">
    <cfRule type="duplicateValues" dxfId="107" priority="82"/>
  </conditionalFormatting>
  <conditionalFormatting sqref="AT61:AT62 AT64:AT65 AT67:AT68">
    <cfRule type="duplicateValues" dxfId="106" priority="24"/>
  </conditionalFormatting>
  <conditionalFormatting sqref="AT63">
    <cfRule type="duplicateValues" dxfId="105" priority="17"/>
  </conditionalFormatting>
  <conditionalFormatting sqref="AT66">
    <cfRule type="duplicateValues" dxfId="104" priority="8"/>
  </conditionalFormatting>
  <conditionalFormatting sqref="AU26:AU33">
    <cfRule type="duplicateValues" dxfId="103" priority="81"/>
  </conditionalFormatting>
  <conditionalFormatting sqref="AU61:AU68">
    <cfRule type="duplicateValues" dxfId="102" priority="23"/>
  </conditionalFormatting>
  <conditionalFormatting sqref="AV26:AV33">
    <cfRule type="duplicateValues" dxfId="101" priority="80"/>
    <cfRule type="duplicateValues" dxfId="100" priority="91"/>
  </conditionalFormatting>
  <conditionalFormatting sqref="AV61:AV68">
    <cfRule type="duplicateValues" dxfId="99" priority="33"/>
    <cfRule type="duplicateValues" dxfId="98" priority="22"/>
  </conditionalFormatting>
  <conditionalFormatting sqref="AW21:AX21">
    <cfRule type="cellIs" dxfId="97" priority="98" stopIfTrue="1" operator="greaterThan">
      <formula>1</formula>
    </cfRule>
  </conditionalFormatting>
  <conditionalFormatting sqref="AW23:AX23">
    <cfRule type="cellIs" dxfId="96" priority="97" stopIfTrue="1" operator="greaterThan">
      <formula>1</formula>
    </cfRule>
  </conditionalFormatting>
  <conditionalFormatting sqref="AW56:AX56">
    <cfRule type="cellIs" dxfId="95" priority="73" stopIfTrue="1" operator="greaterThan">
      <formula>1</formula>
    </cfRule>
  </conditionalFormatting>
  <conditionalFormatting sqref="AW58:AX58">
    <cfRule type="cellIs" dxfId="94" priority="72" stopIfTrue="1" operator="greaterThan">
      <formula>1</formula>
    </cfRule>
  </conditionalFormatting>
  <conditionalFormatting sqref="AY5:AY20">
    <cfRule type="cellIs" dxfId="93" priority="92" stopIfTrue="1" operator="greaterThan">
      <formula>3</formula>
    </cfRule>
  </conditionalFormatting>
  <conditionalFormatting sqref="AY26:AY33">
    <cfRule type="cellIs" dxfId="92" priority="103" stopIfTrue="1" operator="greaterThan">
      <formula>5</formula>
    </cfRule>
  </conditionalFormatting>
  <conditionalFormatting sqref="AY40:AY55">
    <cfRule type="cellIs" dxfId="91" priority="67" stopIfTrue="1" operator="greaterThan">
      <formula>3</formula>
    </cfRule>
  </conditionalFormatting>
  <conditionalFormatting sqref="AY61:AY68">
    <cfRule type="cellIs" dxfId="90" priority="78" stopIfTrue="1" operator="greaterThan">
      <formula>5</formula>
    </cfRule>
  </conditionalFormatting>
  <dataValidations count="3">
    <dataValidation type="list" allowBlank="1" showInputMessage="1" showErrorMessage="1" sqref="C5:L30 S5:AD30 AK5:AV20 AK40:AV55 C40:L65 S40:AD65" xr:uid="{19DD066A-7ED4-864F-9406-29873E8B647A}">
      <formula1>"A,B,N/S"</formula1>
    </dataValidation>
    <dataValidation type="list" allowBlank="1" showInputMessage="1" showErrorMessage="1" sqref="M5:M30 AW5:AW20 AE5:AE30 M40:M65 AE40:AE65 AW40:AW55" xr:uid="{383A105C-09FF-B84B-9316-89F667D2D3CC}">
      <formula1>"1,2,3,4,N/S1,N/S2,N/S3,N/S4"</formula1>
    </dataValidation>
    <dataValidation type="list" allowBlank="1" showInputMessage="1" showErrorMessage="1" sqref="AK26:AM33 AO26:AV33 AK61:AM68 AO61:AV68" xr:uid="{1F53E4EB-E981-6D46-8229-C557864F03DD}">
      <formula1>"N/S1,N/S2,N/S3"</formula1>
    </dataValidation>
  </dataValidations>
  <pageMargins left="0.7" right="0.7" top="0.75" bottom="0.75" header="0.3" footer="0.3"/>
  <pageSetup paperSize="9" scale="21"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0E36-81F4-A549-AEAA-B7B57782EB89}">
  <sheetPr codeName="Sheet7" filterMode="1">
    <pageSetUpPr fitToPage="1"/>
  </sheetPr>
  <dimension ref="A1:K63641"/>
  <sheetViews>
    <sheetView zoomScaleNormal="100" zoomScaleSheetLayoutView="100" workbookViewId="0">
      <pane ySplit="5" topLeftCell="A1437" activePane="bottomLeft" state="frozen"/>
      <selection activeCell="E1" sqref="E1"/>
      <selection pane="bottomLeft" activeCell="D63651" sqref="D63651"/>
    </sheetView>
  </sheetViews>
  <sheetFormatPr baseColWidth="10" defaultColWidth="8.83203125" defaultRowHeight="15" customHeight="1"/>
  <cols>
    <col min="1" max="1" width="16.5" style="11" customWidth="1"/>
    <col min="2" max="2" width="19.33203125" style="11" customWidth="1"/>
    <col min="3" max="3" width="31.1640625" style="16" customWidth="1"/>
    <col min="4" max="4" width="28.5" style="16" customWidth="1"/>
    <col min="5" max="5" width="13.83203125" style="11" customWidth="1"/>
    <col min="6" max="6" width="8.83203125" style="11"/>
    <col min="7" max="7" width="8.83203125" style="12"/>
    <col min="8" max="8" width="10.6640625" style="12" bestFit="1" customWidth="1"/>
    <col min="9" max="9" width="10.6640625" style="12" customWidth="1"/>
    <col min="10" max="10" width="8.83203125" style="12"/>
    <col min="11" max="11" width="10.6640625" style="12" bestFit="1" customWidth="1"/>
    <col min="12" max="16384" width="8.83203125" style="12"/>
  </cols>
  <sheetData>
    <row r="1" spans="1:7" s="27" customFormat="1" ht="40" customHeight="1">
      <c r="A1" s="597" t="str">
        <f>"OXFORDSHIRE TRACK &amp; FIELD LEAGUE"</f>
        <v>OXFORDSHIRE TRACK &amp; FIELD LEAGUE</v>
      </c>
      <c r="B1" s="597"/>
      <c r="C1" s="597"/>
      <c r="D1" s="597"/>
      <c r="E1" s="597"/>
      <c r="F1" s="597"/>
      <c r="G1" s="181"/>
    </row>
    <row r="2" spans="1:7" s="27" customFormat="1" ht="20" customHeight="1">
      <c r="A2" s="598" t="s">
        <v>335</v>
      </c>
      <c r="B2" s="598"/>
      <c r="C2" s="598"/>
      <c r="D2" s="598"/>
      <c r="E2" s="598"/>
      <c r="F2" s="598"/>
    </row>
    <row r="3" spans="1:7" s="27" customFormat="1" ht="20" customHeight="1">
      <c r="A3" s="441" t="s">
        <v>470</v>
      </c>
      <c r="B3" s="440"/>
      <c r="C3" s="440"/>
      <c r="D3" s="440"/>
      <c r="E3" s="440"/>
      <c r="F3" s="440"/>
    </row>
    <row r="5" spans="1:7" s="10" customFormat="1" ht="30" customHeight="1">
      <c r="A5" s="141" t="s">
        <v>77</v>
      </c>
      <c r="B5" s="183" t="s">
        <v>80</v>
      </c>
      <c r="C5" s="184" t="s">
        <v>142</v>
      </c>
      <c r="D5" s="13" t="s">
        <v>21</v>
      </c>
      <c r="E5" s="185" t="s">
        <v>325</v>
      </c>
      <c r="F5" s="13" t="s">
        <v>326</v>
      </c>
    </row>
    <row r="6" spans="1:7" ht="20" hidden="1" customHeight="1">
      <c r="A6" s="186"/>
      <c r="B6" s="13" t="str">
        <f>Abingdon!N40</f>
        <v xml:space="preserve"> </v>
      </c>
      <c r="C6" s="187">
        <f>Abingdon!A40</f>
        <v>0</v>
      </c>
      <c r="D6" s="125" t="s">
        <v>117</v>
      </c>
      <c r="E6" s="13" t="s">
        <v>50</v>
      </c>
      <c r="F6" s="13" t="s">
        <v>24</v>
      </c>
    </row>
    <row r="7" spans="1:7" ht="20" hidden="1" customHeight="1">
      <c r="A7" s="30"/>
      <c r="B7" s="13" t="str">
        <f>Abingdon!N41</f>
        <v xml:space="preserve"> </v>
      </c>
      <c r="C7" s="187">
        <f>Abingdon!A41</f>
        <v>0</v>
      </c>
      <c r="D7" s="125" t="s">
        <v>117</v>
      </c>
      <c r="E7" s="13" t="s">
        <v>50</v>
      </c>
      <c r="F7" s="13" t="s">
        <v>24</v>
      </c>
    </row>
    <row r="8" spans="1:7" ht="20" hidden="1" customHeight="1">
      <c r="A8" s="30"/>
      <c r="B8" s="13" t="str">
        <f>Abingdon!N42</f>
        <v xml:space="preserve"> </v>
      </c>
      <c r="C8" s="187">
        <f>Abingdon!A42</f>
        <v>0</v>
      </c>
      <c r="D8" s="125" t="s">
        <v>117</v>
      </c>
      <c r="E8" s="13" t="s">
        <v>50</v>
      </c>
      <c r="F8" s="13" t="s">
        <v>24</v>
      </c>
    </row>
    <row r="9" spans="1:7" ht="20" hidden="1" customHeight="1">
      <c r="A9" s="30"/>
      <c r="B9" s="13" t="str">
        <f>Abingdon!N43</f>
        <v xml:space="preserve"> </v>
      </c>
      <c r="C9" s="187">
        <f>Abingdon!A43</f>
        <v>0</v>
      </c>
      <c r="D9" s="125" t="s">
        <v>117</v>
      </c>
      <c r="E9" s="13" t="s">
        <v>50</v>
      </c>
      <c r="F9" s="13" t="s">
        <v>24</v>
      </c>
    </row>
    <row r="10" spans="1:7" ht="20" hidden="1" customHeight="1">
      <c r="A10" s="30"/>
      <c r="B10" s="13" t="str">
        <f>Abingdon!N44</f>
        <v xml:space="preserve"> </v>
      </c>
      <c r="C10" s="187">
        <f>Abingdon!A44</f>
        <v>0</v>
      </c>
      <c r="D10" s="125" t="s">
        <v>117</v>
      </c>
      <c r="E10" s="13" t="s">
        <v>50</v>
      </c>
      <c r="F10" s="13" t="s">
        <v>24</v>
      </c>
    </row>
    <row r="11" spans="1:7" ht="20" hidden="1" customHeight="1">
      <c r="A11" s="30"/>
      <c r="B11" s="13" t="str">
        <f>Abingdon!N45</f>
        <v xml:space="preserve"> </v>
      </c>
      <c r="C11" s="187">
        <f>Abingdon!A45</f>
        <v>0</v>
      </c>
      <c r="D11" s="125" t="s">
        <v>117</v>
      </c>
      <c r="E11" s="13" t="s">
        <v>50</v>
      </c>
      <c r="F11" s="13" t="s">
        <v>24</v>
      </c>
    </row>
    <row r="12" spans="1:7" ht="20" hidden="1" customHeight="1">
      <c r="A12" s="30"/>
      <c r="B12" s="13" t="str">
        <f>Abingdon!N46</f>
        <v xml:space="preserve"> </v>
      </c>
      <c r="C12" s="187">
        <f>Abingdon!A46</f>
        <v>0</v>
      </c>
      <c r="D12" s="125" t="s">
        <v>117</v>
      </c>
      <c r="E12" s="13" t="s">
        <v>50</v>
      </c>
      <c r="F12" s="13" t="s">
        <v>24</v>
      </c>
    </row>
    <row r="13" spans="1:7" ht="20" hidden="1" customHeight="1">
      <c r="A13" s="30"/>
      <c r="B13" s="13" t="str">
        <f>Abingdon!N47</f>
        <v xml:space="preserve"> </v>
      </c>
      <c r="C13" s="187">
        <f>Abingdon!A47</f>
        <v>0</v>
      </c>
      <c r="D13" s="125" t="s">
        <v>117</v>
      </c>
      <c r="E13" s="13" t="s">
        <v>50</v>
      </c>
      <c r="F13" s="13" t="s">
        <v>24</v>
      </c>
    </row>
    <row r="14" spans="1:7" ht="20" hidden="1" customHeight="1">
      <c r="A14" s="30"/>
      <c r="B14" s="13" t="str">
        <f>Abingdon!N48</f>
        <v xml:space="preserve"> </v>
      </c>
      <c r="C14" s="187">
        <f>Abingdon!A48</f>
        <v>0</v>
      </c>
      <c r="D14" s="125" t="s">
        <v>117</v>
      </c>
      <c r="E14" s="13" t="s">
        <v>50</v>
      </c>
      <c r="F14" s="13" t="s">
        <v>24</v>
      </c>
    </row>
    <row r="15" spans="1:7" ht="20" hidden="1" customHeight="1">
      <c r="A15" s="30"/>
      <c r="B15" s="13" t="str">
        <f>Abingdon!N49</f>
        <v xml:space="preserve"> </v>
      </c>
      <c r="C15" s="187">
        <f>Abingdon!A49</f>
        <v>0</v>
      </c>
      <c r="D15" s="125" t="s">
        <v>117</v>
      </c>
      <c r="E15" s="13" t="s">
        <v>50</v>
      </c>
      <c r="F15" s="13" t="s">
        <v>24</v>
      </c>
    </row>
    <row r="16" spans="1:7" ht="20" hidden="1" customHeight="1">
      <c r="A16" s="30"/>
      <c r="B16" s="13" t="str">
        <f>Abingdon!N50</f>
        <v xml:space="preserve"> </v>
      </c>
      <c r="C16" s="187">
        <f>Abingdon!A50</f>
        <v>0</v>
      </c>
      <c r="D16" s="125" t="s">
        <v>117</v>
      </c>
      <c r="E16" s="13" t="s">
        <v>50</v>
      </c>
      <c r="F16" s="13" t="s">
        <v>24</v>
      </c>
    </row>
    <row r="17" spans="1:11" ht="20" hidden="1" customHeight="1">
      <c r="A17" s="30"/>
      <c r="B17" s="13" t="str">
        <f>Abingdon!N51</f>
        <v xml:space="preserve"> </v>
      </c>
      <c r="C17" s="187">
        <f>Abingdon!A51</f>
        <v>0</v>
      </c>
      <c r="D17" s="125" t="s">
        <v>117</v>
      </c>
      <c r="E17" s="13" t="s">
        <v>50</v>
      </c>
      <c r="F17" s="13" t="s">
        <v>24</v>
      </c>
    </row>
    <row r="18" spans="1:11" ht="20" hidden="1" customHeight="1">
      <c r="A18" s="30"/>
      <c r="B18" s="13" t="str">
        <f>Abingdon!N52</f>
        <v xml:space="preserve"> </v>
      </c>
      <c r="C18" s="187">
        <f>Abingdon!A52</f>
        <v>0</v>
      </c>
      <c r="D18" s="125" t="s">
        <v>117</v>
      </c>
      <c r="E18" s="13" t="s">
        <v>50</v>
      </c>
      <c r="F18" s="13" t="s">
        <v>24</v>
      </c>
    </row>
    <row r="19" spans="1:11" ht="20" hidden="1" customHeight="1">
      <c r="A19" s="30"/>
      <c r="B19" s="13" t="str">
        <f>Abingdon!N53</f>
        <v xml:space="preserve"> </v>
      </c>
      <c r="C19" s="187">
        <f>Abingdon!A53</f>
        <v>0</v>
      </c>
      <c r="D19" s="125" t="s">
        <v>117</v>
      </c>
      <c r="E19" s="13" t="s">
        <v>50</v>
      </c>
      <c r="F19" s="13" t="s">
        <v>24</v>
      </c>
    </row>
    <row r="20" spans="1:11" ht="20" hidden="1" customHeight="1">
      <c r="A20" s="30"/>
      <c r="B20" s="13" t="str">
        <f>Abingdon!N54</f>
        <v xml:space="preserve"> </v>
      </c>
      <c r="C20" s="187">
        <f>Abingdon!A54</f>
        <v>0</v>
      </c>
      <c r="D20" s="125" t="s">
        <v>117</v>
      </c>
      <c r="E20" s="13" t="s">
        <v>50</v>
      </c>
      <c r="F20" s="13" t="s">
        <v>24</v>
      </c>
    </row>
    <row r="21" spans="1:11" ht="20" hidden="1" customHeight="1">
      <c r="A21" s="30"/>
      <c r="B21" s="13" t="str">
        <f>Abingdon!N55</f>
        <v xml:space="preserve"> </v>
      </c>
      <c r="C21" s="187">
        <f>Abingdon!A55</f>
        <v>0</v>
      </c>
      <c r="D21" s="125" t="s">
        <v>117</v>
      </c>
      <c r="E21" s="13" t="s">
        <v>50</v>
      </c>
      <c r="F21" s="13" t="s">
        <v>24</v>
      </c>
    </row>
    <row r="22" spans="1:11" ht="20" hidden="1" customHeight="1">
      <c r="A22" s="30"/>
      <c r="B22" s="13" t="str">
        <f>Abingdon!N56</f>
        <v xml:space="preserve"> </v>
      </c>
      <c r="C22" s="187">
        <f>Abingdon!A56</f>
        <v>0</v>
      </c>
      <c r="D22" s="125" t="s">
        <v>117</v>
      </c>
      <c r="E22" s="13" t="s">
        <v>50</v>
      </c>
      <c r="F22" s="13" t="s">
        <v>24</v>
      </c>
    </row>
    <row r="23" spans="1:11" ht="20" hidden="1" customHeight="1">
      <c r="A23" s="30"/>
      <c r="B23" s="13" t="str">
        <f>Abingdon!N57</f>
        <v xml:space="preserve"> </v>
      </c>
      <c r="C23" s="187">
        <f>Abingdon!A57</f>
        <v>0</v>
      </c>
      <c r="D23" s="125" t="s">
        <v>117</v>
      </c>
      <c r="E23" s="13" t="s">
        <v>50</v>
      </c>
      <c r="F23" s="13" t="s">
        <v>24</v>
      </c>
    </row>
    <row r="24" spans="1:11" ht="20" hidden="1" customHeight="1">
      <c r="A24" s="30"/>
      <c r="B24" s="13" t="str">
        <f>Abingdon!N58</f>
        <v xml:space="preserve"> </v>
      </c>
      <c r="C24" s="187">
        <f>Abingdon!A58</f>
        <v>0</v>
      </c>
      <c r="D24" s="125" t="s">
        <v>117</v>
      </c>
      <c r="E24" s="13" t="s">
        <v>50</v>
      </c>
      <c r="F24" s="13" t="s">
        <v>24</v>
      </c>
    </row>
    <row r="25" spans="1:11" ht="20" hidden="1" customHeight="1">
      <c r="A25" s="30"/>
      <c r="B25" s="13" t="str">
        <f>Abingdon!N59</f>
        <v xml:space="preserve"> </v>
      </c>
      <c r="C25" s="187">
        <f>Abingdon!A59</f>
        <v>0</v>
      </c>
      <c r="D25" s="125" t="s">
        <v>117</v>
      </c>
      <c r="E25" s="13" t="s">
        <v>50</v>
      </c>
      <c r="F25" s="13" t="s">
        <v>24</v>
      </c>
    </row>
    <row r="26" spans="1:11" ht="20" hidden="1" customHeight="1">
      <c r="A26" s="30"/>
      <c r="B26" s="13" t="str">
        <f>Abingdon!N60</f>
        <v xml:space="preserve"> </v>
      </c>
      <c r="C26" s="187">
        <f>Abingdon!A60</f>
        <v>0</v>
      </c>
      <c r="D26" s="125" t="s">
        <v>117</v>
      </c>
      <c r="E26" s="13" t="s">
        <v>50</v>
      </c>
      <c r="F26" s="13" t="s">
        <v>24</v>
      </c>
    </row>
    <row r="27" spans="1:11" ht="20" hidden="1" customHeight="1">
      <c r="A27" s="30"/>
      <c r="B27" s="13" t="str">
        <f>Abingdon!N61</f>
        <v xml:space="preserve"> </v>
      </c>
      <c r="C27" s="187">
        <f>Abingdon!A61</f>
        <v>0</v>
      </c>
      <c r="D27" s="125" t="s">
        <v>117</v>
      </c>
      <c r="E27" s="13" t="s">
        <v>50</v>
      </c>
      <c r="F27" s="13" t="s">
        <v>24</v>
      </c>
    </row>
    <row r="28" spans="1:11" ht="20" hidden="1" customHeight="1">
      <c r="A28" s="30"/>
      <c r="B28" s="13" t="str">
        <f>Abingdon!N62</f>
        <v xml:space="preserve"> </v>
      </c>
      <c r="C28" s="187">
        <f>Abingdon!A62</f>
        <v>0</v>
      </c>
      <c r="D28" s="125" t="s">
        <v>117</v>
      </c>
      <c r="E28" s="13" t="s">
        <v>50</v>
      </c>
      <c r="F28" s="13" t="s">
        <v>24</v>
      </c>
    </row>
    <row r="29" spans="1:11" ht="20" hidden="1" customHeight="1">
      <c r="A29" s="30"/>
      <c r="B29" s="13" t="str">
        <f>Abingdon!N63</f>
        <v xml:space="preserve"> </v>
      </c>
      <c r="C29" s="187">
        <f>Abingdon!A63</f>
        <v>0</v>
      </c>
      <c r="D29" s="125" t="s">
        <v>117</v>
      </c>
      <c r="E29" s="13" t="s">
        <v>50</v>
      </c>
      <c r="F29" s="13" t="s">
        <v>24</v>
      </c>
    </row>
    <row r="30" spans="1:11" ht="20" hidden="1" customHeight="1">
      <c r="A30" s="30"/>
      <c r="B30" s="13" t="str">
        <f>Abingdon!N64</f>
        <v xml:space="preserve"> </v>
      </c>
      <c r="C30" s="187">
        <f>Abingdon!A64</f>
        <v>0</v>
      </c>
      <c r="D30" s="125" t="s">
        <v>117</v>
      </c>
      <c r="E30" s="13" t="s">
        <v>50</v>
      </c>
      <c r="F30" s="13" t="s">
        <v>24</v>
      </c>
    </row>
    <row r="31" spans="1:11" ht="20" hidden="1" customHeight="1">
      <c r="A31" s="30"/>
      <c r="B31" s="13" t="str">
        <f>Abingdon!N65</f>
        <v xml:space="preserve"> </v>
      </c>
      <c r="C31" s="187">
        <f>Abingdon!A65</f>
        <v>0</v>
      </c>
      <c r="D31" s="125" t="s">
        <v>117</v>
      </c>
      <c r="E31" s="13" t="s">
        <v>50</v>
      </c>
      <c r="F31" s="13" t="s">
        <v>24</v>
      </c>
      <c r="H31" s="12" t="str">
        <f>D31</f>
        <v>Abingdon AC</v>
      </c>
      <c r="I31" s="12" t="str">
        <f>E31</f>
        <v>U13</v>
      </c>
      <c r="J31" s="12" t="str">
        <f>F31</f>
        <v>F</v>
      </c>
      <c r="K31" s="12">
        <f>26-COUNT(C6:C31)</f>
        <v>0</v>
      </c>
    </row>
    <row r="32" spans="1:11" ht="20" hidden="1" customHeight="1">
      <c r="A32" s="30"/>
      <c r="B32" s="13" t="str">
        <f>IF(COUNTIF(Abingdon!M40:M65,"*n*")=0,"","X")</f>
        <v/>
      </c>
      <c r="C32" s="125" t="s">
        <v>328</v>
      </c>
      <c r="D32" s="125" t="s">
        <v>117</v>
      </c>
      <c r="E32" s="13" t="s">
        <v>50</v>
      </c>
      <c r="F32" s="13" t="s">
        <v>24</v>
      </c>
    </row>
    <row r="33" spans="1:6" ht="20" hidden="1" customHeight="1">
      <c r="A33" s="30"/>
      <c r="B33" s="13" t="str">
        <f>Abingdon!AF40</f>
        <v xml:space="preserve"> </v>
      </c>
      <c r="C33" s="187">
        <f>Abingdon!Q40</f>
        <v>0</v>
      </c>
      <c r="D33" s="125" t="s">
        <v>117</v>
      </c>
      <c r="E33" s="13" t="s">
        <v>181</v>
      </c>
      <c r="F33" s="13" t="s">
        <v>24</v>
      </c>
    </row>
    <row r="34" spans="1:6" ht="20" hidden="1" customHeight="1">
      <c r="A34" s="30"/>
      <c r="B34" s="13" t="str">
        <f>Abingdon!AF41</f>
        <v xml:space="preserve"> </v>
      </c>
      <c r="C34" s="187">
        <f>Abingdon!Q41</f>
        <v>0</v>
      </c>
      <c r="D34" s="125" t="s">
        <v>117</v>
      </c>
      <c r="E34" s="13" t="s">
        <v>181</v>
      </c>
      <c r="F34" s="13" t="s">
        <v>24</v>
      </c>
    </row>
    <row r="35" spans="1:6" ht="20" hidden="1" customHeight="1">
      <c r="A35" s="30"/>
      <c r="B35" s="13" t="str">
        <f>Abingdon!AF42</f>
        <v xml:space="preserve"> </v>
      </c>
      <c r="C35" s="187">
        <f>Abingdon!Q42</f>
        <v>0</v>
      </c>
      <c r="D35" s="125" t="s">
        <v>117</v>
      </c>
      <c r="E35" s="13" t="s">
        <v>181</v>
      </c>
      <c r="F35" s="13" t="s">
        <v>24</v>
      </c>
    </row>
    <row r="36" spans="1:6" ht="20" hidden="1" customHeight="1">
      <c r="A36" s="30"/>
      <c r="B36" s="13" t="str">
        <f>Abingdon!AF43</f>
        <v xml:space="preserve"> </v>
      </c>
      <c r="C36" s="187">
        <f>Abingdon!Q43</f>
        <v>0</v>
      </c>
      <c r="D36" s="125" t="s">
        <v>117</v>
      </c>
      <c r="E36" s="13" t="s">
        <v>181</v>
      </c>
      <c r="F36" s="13" t="s">
        <v>24</v>
      </c>
    </row>
    <row r="37" spans="1:6" ht="20" hidden="1" customHeight="1">
      <c r="A37" s="30"/>
      <c r="B37" s="13" t="str">
        <f>Abingdon!AF44</f>
        <v xml:space="preserve"> </v>
      </c>
      <c r="C37" s="187">
        <f>Abingdon!Q44</f>
        <v>0</v>
      </c>
      <c r="D37" s="125" t="s">
        <v>117</v>
      </c>
      <c r="E37" s="13" t="s">
        <v>181</v>
      </c>
      <c r="F37" s="13" t="s">
        <v>24</v>
      </c>
    </row>
    <row r="38" spans="1:6" ht="20" hidden="1" customHeight="1">
      <c r="A38" s="30"/>
      <c r="B38" s="13" t="str">
        <f>Abingdon!AF45</f>
        <v xml:space="preserve"> </v>
      </c>
      <c r="C38" s="187">
        <f>Abingdon!Q45</f>
        <v>0</v>
      </c>
      <c r="D38" s="125" t="s">
        <v>117</v>
      </c>
      <c r="E38" s="13" t="s">
        <v>181</v>
      </c>
      <c r="F38" s="13" t="s">
        <v>24</v>
      </c>
    </row>
    <row r="39" spans="1:6" ht="20" hidden="1" customHeight="1">
      <c r="A39" s="30"/>
      <c r="B39" s="13" t="str">
        <f>Abingdon!AF46</f>
        <v xml:space="preserve"> </v>
      </c>
      <c r="C39" s="187">
        <f>Abingdon!Q46</f>
        <v>0</v>
      </c>
      <c r="D39" s="125" t="s">
        <v>117</v>
      </c>
      <c r="E39" s="13" t="s">
        <v>181</v>
      </c>
      <c r="F39" s="13" t="s">
        <v>24</v>
      </c>
    </row>
    <row r="40" spans="1:6" ht="20" hidden="1" customHeight="1">
      <c r="A40" s="30"/>
      <c r="B40" s="13" t="str">
        <f>Abingdon!AF47</f>
        <v xml:space="preserve"> </v>
      </c>
      <c r="C40" s="187">
        <f>Abingdon!Q47</f>
        <v>0</v>
      </c>
      <c r="D40" s="125" t="s">
        <v>117</v>
      </c>
      <c r="E40" s="13" t="s">
        <v>181</v>
      </c>
      <c r="F40" s="13" t="s">
        <v>24</v>
      </c>
    </row>
    <row r="41" spans="1:6" ht="20" hidden="1" customHeight="1">
      <c r="A41" s="30"/>
      <c r="B41" s="13" t="str">
        <f>Abingdon!AF48</f>
        <v xml:space="preserve"> </v>
      </c>
      <c r="C41" s="187">
        <f>Abingdon!Q48</f>
        <v>0</v>
      </c>
      <c r="D41" s="125" t="s">
        <v>117</v>
      </c>
      <c r="E41" s="13" t="s">
        <v>181</v>
      </c>
      <c r="F41" s="13" t="s">
        <v>24</v>
      </c>
    </row>
    <row r="42" spans="1:6" ht="20" hidden="1" customHeight="1">
      <c r="A42" s="30"/>
      <c r="B42" s="13" t="str">
        <f>Abingdon!AF49</f>
        <v xml:space="preserve"> </v>
      </c>
      <c r="C42" s="187">
        <f>Abingdon!Q49</f>
        <v>0</v>
      </c>
      <c r="D42" s="125" t="s">
        <v>117</v>
      </c>
      <c r="E42" s="13" t="s">
        <v>181</v>
      </c>
      <c r="F42" s="13" t="s">
        <v>24</v>
      </c>
    </row>
    <row r="43" spans="1:6" ht="20" hidden="1" customHeight="1">
      <c r="A43" s="30"/>
      <c r="B43" s="13" t="str">
        <f>Abingdon!AF50</f>
        <v xml:space="preserve"> </v>
      </c>
      <c r="C43" s="187">
        <f>Abingdon!Q50</f>
        <v>0</v>
      </c>
      <c r="D43" s="125" t="s">
        <v>117</v>
      </c>
      <c r="E43" s="13" t="s">
        <v>181</v>
      </c>
      <c r="F43" s="13" t="s">
        <v>24</v>
      </c>
    </row>
    <row r="44" spans="1:6" ht="20" hidden="1" customHeight="1">
      <c r="A44" s="30"/>
      <c r="B44" s="13" t="str">
        <f>Abingdon!AF51</f>
        <v xml:space="preserve"> </v>
      </c>
      <c r="C44" s="187">
        <f>Abingdon!Q51</f>
        <v>0</v>
      </c>
      <c r="D44" s="125" t="s">
        <v>117</v>
      </c>
      <c r="E44" s="13" t="s">
        <v>181</v>
      </c>
      <c r="F44" s="13" t="s">
        <v>24</v>
      </c>
    </row>
    <row r="45" spans="1:6" ht="20" hidden="1" customHeight="1">
      <c r="A45" s="30"/>
      <c r="B45" s="13" t="str">
        <f>Abingdon!AF52</f>
        <v xml:space="preserve"> </v>
      </c>
      <c r="C45" s="187">
        <f>Abingdon!Q52</f>
        <v>0</v>
      </c>
      <c r="D45" s="125" t="s">
        <v>117</v>
      </c>
      <c r="E45" s="13" t="s">
        <v>181</v>
      </c>
      <c r="F45" s="13" t="s">
        <v>24</v>
      </c>
    </row>
    <row r="46" spans="1:6" ht="20" hidden="1" customHeight="1">
      <c r="A46" s="30"/>
      <c r="B46" s="13" t="str">
        <f>Abingdon!AF53</f>
        <v xml:space="preserve"> </v>
      </c>
      <c r="C46" s="187">
        <f>Abingdon!Q53</f>
        <v>0</v>
      </c>
      <c r="D46" s="125" t="s">
        <v>117</v>
      </c>
      <c r="E46" s="13" t="s">
        <v>181</v>
      </c>
      <c r="F46" s="13" t="s">
        <v>24</v>
      </c>
    </row>
    <row r="47" spans="1:6" ht="20" hidden="1" customHeight="1">
      <c r="A47" s="30"/>
      <c r="B47" s="13" t="str">
        <f>Abingdon!AF54</f>
        <v xml:space="preserve"> </v>
      </c>
      <c r="C47" s="187">
        <f>Abingdon!Q54</f>
        <v>0</v>
      </c>
      <c r="D47" s="125" t="s">
        <v>117</v>
      </c>
      <c r="E47" s="13" t="s">
        <v>181</v>
      </c>
      <c r="F47" s="13" t="s">
        <v>24</v>
      </c>
    </row>
    <row r="48" spans="1:6" ht="20" hidden="1" customHeight="1">
      <c r="A48" s="30"/>
      <c r="B48" s="13" t="str">
        <f>Abingdon!AF55</f>
        <v xml:space="preserve"> </v>
      </c>
      <c r="C48" s="187">
        <f>Abingdon!Q55</f>
        <v>0</v>
      </c>
      <c r="D48" s="125" t="s">
        <v>117</v>
      </c>
      <c r="E48" s="13" t="s">
        <v>181</v>
      </c>
      <c r="F48" s="13" t="s">
        <v>24</v>
      </c>
    </row>
    <row r="49" spans="1:11" ht="20" hidden="1" customHeight="1">
      <c r="A49" s="30"/>
      <c r="B49" s="13" t="str">
        <f>Abingdon!AF56</f>
        <v xml:space="preserve"> </v>
      </c>
      <c r="C49" s="187">
        <f>Abingdon!Q56</f>
        <v>0</v>
      </c>
      <c r="D49" s="125" t="s">
        <v>117</v>
      </c>
      <c r="E49" s="13" t="s">
        <v>181</v>
      </c>
      <c r="F49" s="13" t="s">
        <v>24</v>
      </c>
    </row>
    <row r="50" spans="1:11" ht="20" hidden="1" customHeight="1">
      <c r="A50" s="30"/>
      <c r="B50" s="13" t="str">
        <f>Abingdon!AF57</f>
        <v xml:space="preserve"> </v>
      </c>
      <c r="C50" s="187">
        <f>Abingdon!Q57</f>
        <v>0</v>
      </c>
      <c r="D50" s="125" t="s">
        <v>117</v>
      </c>
      <c r="E50" s="13" t="s">
        <v>181</v>
      </c>
      <c r="F50" s="13" t="s">
        <v>24</v>
      </c>
    </row>
    <row r="51" spans="1:11" ht="20" hidden="1" customHeight="1">
      <c r="A51" s="30"/>
      <c r="B51" s="13" t="str">
        <f>Abingdon!AF58</f>
        <v xml:space="preserve"> </v>
      </c>
      <c r="C51" s="187">
        <f>Abingdon!Q58</f>
        <v>0</v>
      </c>
      <c r="D51" s="125" t="s">
        <v>117</v>
      </c>
      <c r="E51" s="13" t="s">
        <v>181</v>
      </c>
      <c r="F51" s="13" t="s">
        <v>24</v>
      </c>
    </row>
    <row r="52" spans="1:11" ht="20" hidden="1" customHeight="1">
      <c r="A52" s="30"/>
      <c r="B52" s="13" t="str">
        <f>Abingdon!AF59</f>
        <v xml:space="preserve"> </v>
      </c>
      <c r="C52" s="187">
        <f>Abingdon!Q59</f>
        <v>0</v>
      </c>
      <c r="D52" s="125" t="s">
        <v>117</v>
      </c>
      <c r="E52" s="13" t="s">
        <v>181</v>
      </c>
      <c r="F52" s="13" t="s">
        <v>24</v>
      </c>
    </row>
    <row r="53" spans="1:11" ht="20" hidden="1" customHeight="1">
      <c r="A53" s="30"/>
      <c r="B53" s="13" t="str">
        <f>Abingdon!AF60</f>
        <v xml:space="preserve"> </v>
      </c>
      <c r="C53" s="187">
        <f>Abingdon!Q60</f>
        <v>0</v>
      </c>
      <c r="D53" s="125" t="s">
        <v>117</v>
      </c>
      <c r="E53" s="13" t="s">
        <v>181</v>
      </c>
      <c r="F53" s="13" t="s">
        <v>24</v>
      </c>
    </row>
    <row r="54" spans="1:11" ht="20" hidden="1" customHeight="1">
      <c r="A54" s="30"/>
      <c r="B54" s="13" t="str">
        <f>Abingdon!AF61</f>
        <v xml:space="preserve"> </v>
      </c>
      <c r="C54" s="187">
        <f>Abingdon!Q61</f>
        <v>0</v>
      </c>
      <c r="D54" s="125" t="s">
        <v>117</v>
      </c>
      <c r="E54" s="13" t="s">
        <v>181</v>
      </c>
      <c r="F54" s="13" t="s">
        <v>24</v>
      </c>
    </row>
    <row r="55" spans="1:11" ht="20" hidden="1" customHeight="1">
      <c r="A55" s="30"/>
      <c r="B55" s="13" t="str">
        <f>Abingdon!AF62</f>
        <v xml:space="preserve"> </v>
      </c>
      <c r="C55" s="187">
        <f>Abingdon!Q62</f>
        <v>0</v>
      </c>
      <c r="D55" s="125" t="s">
        <v>117</v>
      </c>
      <c r="E55" s="13" t="s">
        <v>181</v>
      </c>
      <c r="F55" s="13" t="s">
        <v>24</v>
      </c>
    </row>
    <row r="56" spans="1:11" ht="20" hidden="1" customHeight="1">
      <c r="A56" s="30"/>
      <c r="B56" s="13" t="str">
        <f>Abingdon!AF63</f>
        <v xml:space="preserve"> </v>
      </c>
      <c r="C56" s="187">
        <f>Abingdon!Q63</f>
        <v>0</v>
      </c>
      <c r="D56" s="125" t="s">
        <v>117</v>
      </c>
      <c r="E56" s="13" t="s">
        <v>181</v>
      </c>
      <c r="F56" s="13" t="s">
        <v>24</v>
      </c>
    </row>
    <row r="57" spans="1:11" ht="20" hidden="1" customHeight="1">
      <c r="A57" s="30"/>
      <c r="B57" s="13" t="str">
        <f>Abingdon!AF64</f>
        <v xml:space="preserve"> </v>
      </c>
      <c r="C57" s="187">
        <f>Abingdon!Q64</f>
        <v>0</v>
      </c>
      <c r="D57" s="125" t="s">
        <v>117</v>
      </c>
      <c r="E57" s="13" t="s">
        <v>181</v>
      </c>
      <c r="F57" s="13" t="s">
        <v>24</v>
      </c>
    </row>
    <row r="58" spans="1:11" ht="20" hidden="1" customHeight="1">
      <c r="A58" s="30"/>
      <c r="B58" s="13" t="str">
        <f>Abingdon!AF65</f>
        <v xml:space="preserve"> </v>
      </c>
      <c r="C58" s="187">
        <f>Abingdon!Q65</f>
        <v>0</v>
      </c>
      <c r="D58" s="125" t="s">
        <v>117</v>
      </c>
      <c r="E58" s="13" t="s">
        <v>181</v>
      </c>
      <c r="F58" s="13" t="s">
        <v>24</v>
      </c>
      <c r="H58" s="12" t="str">
        <f>D58</f>
        <v>Abingdon AC</v>
      </c>
      <c r="I58" s="12" t="str">
        <f>E58</f>
        <v>U15</v>
      </c>
      <c r="J58" s="12" t="str">
        <f>F58</f>
        <v>F</v>
      </c>
      <c r="K58" s="12">
        <f>26-COUNT(C33:C58)</f>
        <v>0</v>
      </c>
    </row>
    <row r="59" spans="1:11" ht="20" hidden="1" customHeight="1">
      <c r="A59" s="30"/>
      <c r="B59" s="13" t="str">
        <f>IF(COUNTIF(Abingdon!AE40:AE65,"*n*")=0,"","X")</f>
        <v/>
      </c>
      <c r="C59" s="125" t="s">
        <v>329</v>
      </c>
      <c r="D59" s="125" t="s">
        <v>117</v>
      </c>
      <c r="E59" s="13" t="s">
        <v>181</v>
      </c>
      <c r="F59" s="13" t="s">
        <v>24</v>
      </c>
    </row>
    <row r="60" spans="1:11" ht="20" hidden="1" customHeight="1">
      <c r="A60" s="30"/>
      <c r="B60" s="13" t="str">
        <f>Abingdon!AX40</f>
        <v xml:space="preserve"> </v>
      </c>
      <c r="C60" s="187">
        <f>Abingdon!AI40</f>
        <v>0</v>
      </c>
      <c r="D60" s="125" t="s">
        <v>117</v>
      </c>
      <c r="E60" s="13" t="s">
        <v>206</v>
      </c>
      <c r="F60" s="13" t="s">
        <v>24</v>
      </c>
    </row>
    <row r="61" spans="1:11" ht="20" hidden="1" customHeight="1">
      <c r="A61" s="30"/>
      <c r="B61" s="13" t="str">
        <f>Abingdon!AX41</f>
        <v xml:space="preserve"> </v>
      </c>
      <c r="C61" s="187">
        <f>Abingdon!AI41</f>
        <v>0</v>
      </c>
      <c r="D61" s="125" t="s">
        <v>117</v>
      </c>
      <c r="E61" s="13" t="s">
        <v>206</v>
      </c>
      <c r="F61" s="13" t="s">
        <v>24</v>
      </c>
    </row>
    <row r="62" spans="1:11" ht="20" hidden="1" customHeight="1">
      <c r="A62" s="30"/>
      <c r="B62" s="13" t="str">
        <f>Abingdon!AX42</f>
        <v xml:space="preserve"> </v>
      </c>
      <c r="C62" s="187">
        <f>Abingdon!AI42</f>
        <v>0</v>
      </c>
      <c r="D62" s="125" t="s">
        <v>117</v>
      </c>
      <c r="E62" s="13" t="s">
        <v>206</v>
      </c>
      <c r="F62" s="13" t="s">
        <v>24</v>
      </c>
    </row>
    <row r="63" spans="1:11" ht="20" hidden="1" customHeight="1">
      <c r="A63" s="30"/>
      <c r="B63" s="13" t="str">
        <f>Abingdon!AX43</f>
        <v xml:space="preserve"> </v>
      </c>
      <c r="C63" s="187">
        <f>Abingdon!AI43</f>
        <v>0</v>
      </c>
      <c r="D63" s="125" t="s">
        <v>117</v>
      </c>
      <c r="E63" s="13" t="s">
        <v>206</v>
      </c>
      <c r="F63" s="13" t="s">
        <v>24</v>
      </c>
    </row>
    <row r="64" spans="1:11" ht="20" hidden="1" customHeight="1">
      <c r="A64" s="30"/>
      <c r="B64" s="13" t="str">
        <f>Abingdon!AX44</f>
        <v xml:space="preserve"> </v>
      </c>
      <c r="C64" s="187">
        <f>Abingdon!AI44</f>
        <v>0</v>
      </c>
      <c r="D64" s="125" t="s">
        <v>117</v>
      </c>
      <c r="E64" s="13" t="s">
        <v>206</v>
      </c>
      <c r="F64" s="13" t="s">
        <v>24</v>
      </c>
    </row>
    <row r="65" spans="1:11" ht="20" hidden="1" customHeight="1">
      <c r="A65" s="30"/>
      <c r="B65" s="13" t="str">
        <f>Abingdon!AX45</f>
        <v xml:space="preserve"> </v>
      </c>
      <c r="C65" s="187">
        <f>Abingdon!AI45</f>
        <v>0</v>
      </c>
      <c r="D65" s="125" t="s">
        <v>117</v>
      </c>
      <c r="E65" s="13" t="s">
        <v>206</v>
      </c>
      <c r="F65" s="13" t="s">
        <v>24</v>
      </c>
    </row>
    <row r="66" spans="1:11" ht="20" hidden="1" customHeight="1">
      <c r="A66" s="30"/>
      <c r="B66" s="13" t="str">
        <f>Abingdon!AX46</f>
        <v xml:space="preserve"> </v>
      </c>
      <c r="C66" s="187">
        <f>Abingdon!AI46</f>
        <v>0</v>
      </c>
      <c r="D66" s="125" t="s">
        <v>117</v>
      </c>
      <c r="E66" s="13" t="s">
        <v>206</v>
      </c>
      <c r="F66" s="13" t="s">
        <v>24</v>
      </c>
    </row>
    <row r="67" spans="1:11" ht="20" hidden="1" customHeight="1">
      <c r="A67" s="30"/>
      <c r="B67" s="13" t="str">
        <f>Abingdon!AX47</f>
        <v xml:space="preserve"> </v>
      </c>
      <c r="C67" s="187">
        <f>Abingdon!AI47</f>
        <v>0</v>
      </c>
      <c r="D67" s="125" t="s">
        <v>117</v>
      </c>
      <c r="E67" s="13" t="s">
        <v>206</v>
      </c>
      <c r="F67" s="13" t="s">
        <v>24</v>
      </c>
    </row>
    <row r="68" spans="1:11" ht="20" hidden="1" customHeight="1">
      <c r="A68" s="30"/>
      <c r="B68" s="13" t="str">
        <f>Abingdon!AX48</f>
        <v xml:space="preserve"> </v>
      </c>
      <c r="C68" s="187">
        <f>Abingdon!AI48</f>
        <v>0</v>
      </c>
      <c r="D68" s="125" t="s">
        <v>117</v>
      </c>
      <c r="E68" s="13" t="s">
        <v>206</v>
      </c>
      <c r="F68" s="13" t="s">
        <v>24</v>
      </c>
    </row>
    <row r="69" spans="1:11" ht="20" hidden="1" customHeight="1">
      <c r="A69" s="30"/>
      <c r="B69" s="13" t="str">
        <f>Abingdon!AX49</f>
        <v xml:space="preserve"> </v>
      </c>
      <c r="C69" s="187">
        <f>Abingdon!AI49</f>
        <v>0</v>
      </c>
      <c r="D69" s="125" t="s">
        <v>117</v>
      </c>
      <c r="E69" s="13" t="s">
        <v>206</v>
      </c>
      <c r="F69" s="13" t="s">
        <v>24</v>
      </c>
    </row>
    <row r="70" spans="1:11" ht="20" hidden="1" customHeight="1">
      <c r="A70" s="30"/>
      <c r="B70" s="13" t="str">
        <f>Abingdon!AX50</f>
        <v xml:space="preserve"> </v>
      </c>
      <c r="C70" s="187">
        <f>Abingdon!AI50</f>
        <v>0</v>
      </c>
      <c r="D70" s="125" t="s">
        <v>117</v>
      </c>
      <c r="E70" s="13" t="s">
        <v>206</v>
      </c>
      <c r="F70" s="13" t="s">
        <v>24</v>
      </c>
    </row>
    <row r="71" spans="1:11" ht="20" hidden="1" customHeight="1">
      <c r="A71" s="30"/>
      <c r="B71" s="13" t="str">
        <f>Abingdon!AX51</f>
        <v xml:space="preserve"> </v>
      </c>
      <c r="C71" s="187">
        <f>Abingdon!AI51</f>
        <v>0</v>
      </c>
      <c r="D71" s="125" t="s">
        <v>117</v>
      </c>
      <c r="E71" s="13" t="s">
        <v>206</v>
      </c>
      <c r="F71" s="13" t="s">
        <v>24</v>
      </c>
    </row>
    <row r="72" spans="1:11" ht="20" hidden="1" customHeight="1">
      <c r="A72" s="30"/>
      <c r="B72" s="13" t="str">
        <f>Abingdon!AX52</f>
        <v xml:space="preserve"> </v>
      </c>
      <c r="C72" s="187">
        <f>Abingdon!AI52</f>
        <v>0</v>
      </c>
      <c r="D72" s="125" t="s">
        <v>117</v>
      </c>
      <c r="E72" s="13" t="s">
        <v>206</v>
      </c>
      <c r="F72" s="13" t="s">
        <v>24</v>
      </c>
    </row>
    <row r="73" spans="1:11" ht="20" hidden="1" customHeight="1">
      <c r="A73" s="30"/>
      <c r="B73" s="13" t="str">
        <f>Abingdon!AX53</f>
        <v xml:space="preserve"> </v>
      </c>
      <c r="C73" s="187">
        <f>Abingdon!AI53</f>
        <v>0</v>
      </c>
      <c r="D73" s="125" t="s">
        <v>117</v>
      </c>
      <c r="E73" s="13" t="s">
        <v>206</v>
      </c>
      <c r="F73" s="13" t="s">
        <v>24</v>
      </c>
    </row>
    <row r="74" spans="1:11" ht="20" hidden="1" customHeight="1">
      <c r="A74" s="30"/>
      <c r="B74" s="13" t="str">
        <f>Abingdon!AX54</f>
        <v xml:space="preserve"> </v>
      </c>
      <c r="C74" s="187">
        <f>Abingdon!AI54</f>
        <v>0</v>
      </c>
      <c r="D74" s="125" t="s">
        <v>117</v>
      </c>
      <c r="E74" s="13" t="s">
        <v>206</v>
      </c>
      <c r="F74" s="13" t="s">
        <v>24</v>
      </c>
    </row>
    <row r="75" spans="1:11" ht="20" hidden="1" customHeight="1">
      <c r="A75" s="30"/>
      <c r="B75" s="13" t="str">
        <f>Abingdon!AX55</f>
        <v xml:space="preserve"> </v>
      </c>
      <c r="C75" s="187">
        <f>Abingdon!AI55</f>
        <v>0</v>
      </c>
      <c r="D75" s="125" t="s">
        <v>117</v>
      </c>
      <c r="E75" s="13" t="s">
        <v>206</v>
      </c>
      <c r="F75" s="13" t="s">
        <v>24</v>
      </c>
      <c r="H75" s="12" t="str">
        <f>D75</f>
        <v>Abingdon AC</v>
      </c>
      <c r="I75" s="12" t="str">
        <f>E75</f>
        <v>U17</v>
      </c>
      <c r="J75" s="12" t="str">
        <f>F75</f>
        <v>F</v>
      </c>
      <c r="K75" s="206">
        <f>16-COUNT(C60:C75)</f>
        <v>0</v>
      </c>
    </row>
    <row r="76" spans="1:11" ht="20" hidden="1" customHeight="1">
      <c r="A76" s="30"/>
      <c r="B76" s="13" t="str">
        <f>IF(COUNTIF(Abingdon!AW40:AW55,"*n*")=0,"","X")</f>
        <v/>
      </c>
      <c r="C76" s="125" t="s">
        <v>239</v>
      </c>
      <c r="D76" s="125" t="s">
        <v>117</v>
      </c>
      <c r="E76" s="13" t="s">
        <v>206</v>
      </c>
      <c r="F76" s="13" t="s">
        <v>24</v>
      </c>
    </row>
    <row r="77" spans="1:11" ht="20" hidden="1" customHeight="1">
      <c r="A77" s="30"/>
      <c r="B77" s="13" t="str">
        <f>Abingdon!AX61</f>
        <v xml:space="preserve"> </v>
      </c>
      <c r="C77" s="187">
        <f>Abingdon!AI61</f>
        <v>0</v>
      </c>
      <c r="D77" s="125" t="s">
        <v>117</v>
      </c>
      <c r="E77" s="13" t="s">
        <v>327</v>
      </c>
      <c r="F77" s="13" t="s">
        <v>24</v>
      </c>
    </row>
    <row r="78" spans="1:11" ht="20" hidden="1" customHeight="1">
      <c r="A78" s="30"/>
      <c r="B78" s="13" t="str">
        <f>Abingdon!AX62</f>
        <v xml:space="preserve"> </v>
      </c>
      <c r="C78" s="187">
        <f>Abingdon!AI62</f>
        <v>0</v>
      </c>
      <c r="D78" s="125" t="s">
        <v>117</v>
      </c>
      <c r="E78" s="13" t="s">
        <v>327</v>
      </c>
      <c r="F78" s="13" t="s">
        <v>24</v>
      </c>
    </row>
    <row r="79" spans="1:11" ht="20" hidden="1" customHeight="1">
      <c r="A79" s="30"/>
      <c r="B79" s="13" t="str">
        <f>Abingdon!AX63</f>
        <v xml:space="preserve"> </v>
      </c>
      <c r="C79" s="187">
        <f>Abingdon!AI63</f>
        <v>0</v>
      </c>
      <c r="D79" s="125" t="s">
        <v>117</v>
      </c>
      <c r="E79" s="13" t="s">
        <v>327</v>
      </c>
      <c r="F79" s="13" t="s">
        <v>24</v>
      </c>
    </row>
    <row r="80" spans="1:11" ht="20" hidden="1" customHeight="1">
      <c r="A80" s="30"/>
      <c r="B80" s="13" t="str">
        <f>Abingdon!AX64</f>
        <v xml:space="preserve"> </v>
      </c>
      <c r="C80" s="187">
        <f>Abingdon!AI64</f>
        <v>0</v>
      </c>
      <c r="D80" s="125" t="s">
        <v>117</v>
      </c>
      <c r="E80" s="13" t="s">
        <v>327</v>
      </c>
      <c r="F80" s="13" t="s">
        <v>24</v>
      </c>
    </row>
    <row r="81" spans="1:11" ht="20" hidden="1" customHeight="1">
      <c r="A81" s="30"/>
      <c r="B81" s="13" t="str">
        <f>Abingdon!AX65</f>
        <v xml:space="preserve"> </v>
      </c>
      <c r="C81" s="187">
        <f>Abingdon!AI65</f>
        <v>0</v>
      </c>
      <c r="D81" s="125" t="s">
        <v>117</v>
      </c>
      <c r="E81" s="13" t="s">
        <v>327</v>
      </c>
      <c r="F81" s="13" t="s">
        <v>24</v>
      </c>
    </row>
    <row r="82" spans="1:11" ht="20" hidden="1" customHeight="1">
      <c r="A82" s="30"/>
      <c r="B82" s="13" t="str">
        <f>Abingdon!AX66</f>
        <v xml:space="preserve"> </v>
      </c>
      <c r="C82" s="187">
        <f>Abingdon!AI66</f>
        <v>0</v>
      </c>
      <c r="D82" s="125" t="s">
        <v>117</v>
      </c>
      <c r="E82" s="13" t="s">
        <v>327</v>
      </c>
      <c r="F82" s="13" t="s">
        <v>24</v>
      </c>
    </row>
    <row r="83" spans="1:11" ht="20" hidden="1" customHeight="1">
      <c r="A83" s="30"/>
      <c r="B83" s="13" t="str">
        <f>Abingdon!AX67</f>
        <v xml:space="preserve"> </v>
      </c>
      <c r="C83" s="187">
        <f>Abingdon!AI67</f>
        <v>0</v>
      </c>
      <c r="D83" s="125" t="s">
        <v>117</v>
      </c>
      <c r="E83" s="13" t="s">
        <v>327</v>
      </c>
      <c r="F83" s="13" t="s">
        <v>24</v>
      </c>
    </row>
    <row r="84" spans="1:11" ht="20" hidden="1" customHeight="1">
      <c r="A84" s="30"/>
      <c r="B84" s="13" t="str">
        <f>Abingdon!AX68</f>
        <v xml:space="preserve"> </v>
      </c>
      <c r="C84" s="187">
        <f>Abingdon!AI68</f>
        <v>0</v>
      </c>
      <c r="D84" s="125" t="s">
        <v>117</v>
      </c>
      <c r="E84" s="13" t="s">
        <v>327</v>
      </c>
      <c r="F84" s="13" t="s">
        <v>24</v>
      </c>
      <c r="H84" s="12" t="str">
        <f>D84</f>
        <v>Abingdon AC</v>
      </c>
      <c r="I84" s="12" t="str">
        <f>E84</f>
        <v>U20</v>
      </c>
      <c r="J84" s="12" t="str">
        <f>F84</f>
        <v>F</v>
      </c>
      <c r="K84" s="206">
        <f>8-COUNT(C77:C84)</f>
        <v>0</v>
      </c>
    </row>
    <row r="85" spans="1:11" ht="20" hidden="1" customHeight="1">
      <c r="A85" s="30"/>
      <c r="B85" s="13" t="str">
        <f>Abingdon!N5</f>
        <v xml:space="preserve"> </v>
      </c>
      <c r="C85" s="187">
        <f>Abingdon!A5</f>
        <v>0</v>
      </c>
      <c r="D85" s="125" t="s">
        <v>117</v>
      </c>
      <c r="E85" s="13" t="s">
        <v>50</v>
      </c>
      <c r="F85" s="13" t="s">
        <v>30</v>
      </c>
    </row>
    <row r="86" spans="1:11" ht="20" hidden="1" customHeight="1">
      <c r="A86" s="30"/>
      <c r="B86" s="13" t="str">
        <f>Abingdon!N6</f>
        <v xml:space="preserve"> </v>
      </c>
      <c r="C86" s="187">
        <f>Abingdon!A6</f>
        <v>0</v>
      </c>
      <c r="D86" s="125" t="s">
        <v>117</v>
      </c>
      <c r="E86" s="13" t="s">
        <v>50</v>
      </c>
      <c r="F86" s="13" t="s">
        <v>30</v>
      </c>
    </row>
    <row r="87" spans="1:11" ht="20" hidden="1" customHeight="1">
      <c r="A87" s="30"/>
      <c r="B87" s="13" t="str">
        <f>Abingdon!N7</f>
        <v xml:space="preserve"> </v>
      </c>
      <c r="C87" s="187">
        <f>Abingdon!A7</f>
        <v>0</v>
      </c>
      <c r="D87" s="125" t="s">
        <v>117</v>
      </c>
      <c r="E87" s="13" t="s">
        <v>50</v>
      </c>
      <c r="F87" s="13" t="s">
        <v>30</v>
      </c>
    </row>
    <row r="88" spans="1:11" ht="20" hidden="1" customHeight="1">
      <c r="A88" s="30"/>
      <c r="B88" s="13" t="str">
        <f>Abingdon!N8</f>
        <v xml:space="preserve"> </v>
      </c>
      <c r="C88" s="187">
        <f>Abingdon!A8</f>
        <v>0</v>
      </c>
      <c r="D88" s="125" t="s">
        <v>117</v>
      </c>
      <c r="E88" s="13" t="s">
        <v>50</v>
      </c>
      <c r="F88" s="13" t="s">
        <v>30</v>
      </c>
    </row>
    <row r="89" spans="1:11" ht="20" hidden="1" customHeight="1">
      <c r="A89" s="30"/>
      <c r="B89" s="13" t="str">
        <f>Abingdon!N9</f>
        <v xml:space="preserve"> </v>
      </c>
      <c r="C89" s="187">
        <f>Abingdon!A9</f>
        <v>0</v>
      </c>
      <c r="D89" s="125" t="s">
        <v>117</v>
      </c>
      <c r="E89" s="13" t="s">
        <v>50</v>
      </c>
      <c r="F89" s="13" t="s">
        <v>30</v>
      </c>
    </row>
    <row r="90" spans="1:11" ht="20" hidden="1" customHeight="1">
      <c r="A90" s="30"/>
      <c r="B90" s="13" t="str">
        <f>Abingdon!N10</f>
        <v xml:space="preserve"> </v>
      </c>
      <c r="C90" s="187">
        <f>Abingdon!A10</f>
        <v>0</v>
      </c>
      <c r="D90" s="125" t="s">
        <v>117</v>
      </c>
      <c r="E90" s="13" t="s">
        <v>50</v>
      </c>
      <c r="F90" s="13" t="s">
        <v>30</v>
      </c>
    </row>
    <row r="91" spans="1:11" ht="20" hidden="1" customHeight="1">
      <c r="A91" s="30"/>
      <c r="B91" s="13" t="str">
        <f>Abingdon!N11</f>
        <v xml:space="preserve"> </v>
      </c>
      <c r="C91" s="187">
        <f>Abingdon!A11</f>
        <v>0</v>
      </c>
      <c r="D91" s="125" t="s">
        <v>117</v>
      </c>
      <c r="E91" s="13" t="s">
        <v>50</v>
      </c>
      <c r="F91" s="13" t="s">
        <v>30</v>
      </c>
    </row>
    <row r="92" spans="1:11" ht="20" hidden="1" customHeight="1">
      <c r="A92" s="30"/>
      <c r="B92" s="13" t="str">
        <f>Abingdon!N12</f>
        <v xml:space="preserve"> </v>
      </c>
      <c r="C92" s="187">
        <f>Abingdon!A12</f>
        <v>0</v>
      </c>
      <c r="D92" s="125" t="s">
        <v>117</v>
      </c>
      <c r="E92" s="13" t="s">
        <v>50</v>
      </c>
      <c r="F92" s="13" t="s">
        <v>30</v>
      </c>
    </row>
    <row r="93" spans="1:11" ht="20" hidden="1" customHeight="1">
      <c r="A93" s="30"/>
      <c r="B93" s="13" t="str">
        <f>Abingdon!N13</f>
        <v xml:space="preserve"> </v>
      </c>
      <c r="C93" s="187">
        <f>Abingdon!A13</f>
        <v>0</v>
      </c>
      <c r="D93" s="125" t="s">
        <v>117</v>
      </c>
      <c r="E93" s="13" t="s">
        <v>50</v>
      </c>
      <c r="F93" s="13" t="s">
        <v>30</v>
      </c>
    </row>
    <row r="94" spans="1:11" ht="20" hidden="1" customHeight="1">
      <c r="A94" s="30"/>
      <c r="B94" s="13" t="str">
        <f>Abingdon!N14</f>
        <v xml:space="preserve"> </v>
      </c>
      <c r="C94" s="187">
        <f>Abingdon!A14</f>
        <v>0</v>
      </c>
      <c r="D94" s="125" t="s">
        <v>117</v>
      </c>
      <c r="E94" s="13" t="s">
        <v>50</v>
      </c>
      <c r="F94" s="13" t="s">
        <v>30</v>
      </c>
    </row>
    <row r="95" spans="1:11" ht="20" hidden="1" customHeight="1">
      <c r="A95" s="30"/>
      <c r="B95" s="13" t="str">
        <f>Abingdon!N15</f>
        <v xml:space="preserve"> </v>
      </c>
      <c r="C95" s="187">
        <f>Abingdon!A15</f>
        <v>0</v>
      </c>
      <c r="D95" s="125" t="s">
        <v>117</v>
      </c>
      <c r="E95" s="13" t="s">
        <v>50</v>
      </c>
      <c r="F95" s="13" t="s">
        <v>30</v>
      </c>
    </row>
    <row r="96" spans="1:11" ht="20" hidden="1" customHeight="1">
      <c r="A96" s="30"/>
      <c r="B96" s="13" t="str">
        <f>Abingdon!N16</f>
        <v xml:space="preserve"> </v>
      </c>
      <c r="C96" s="187">
        <f>Abingdon!A16</f>
        <v>0</v>
      </c>
      <c r="D96" s="125" t="s">
        <v>117</v>
      </c>
      <c r="E96" s="13" t="s">
        <v>50</v>
      </c>
      <c r="F96" s="13" t="s">
        <v>30</v>
      </c>
    </row>
    <row r="97" spans="1:11" ht="20" hidden="1" customHeight="1">
      <c r="A97" s="30"/>
      <c r="B97" s="13" t="str">
        <f>Abingdon!N17</f>
        <v xml:space="preserve"> </v>
      </c>
      <c r="C97" s="187">
        <f>Abingdon!A17</f>
        <v>0</v>
      </c>
      <c r="D97" s="125" t="s">
        <v>117</v>
      </c>
      <c r="E97" s="13" t="s">
        <v>50</v>
      </c>
      <c r="F97" s="13" t="s">
        <v>30</v>
      </c>
    </row>
    <row r="98" spans="1:11" ht="20" hidden="1" customHeight="1">
      <c r="A98" s="30"/>
      <c r="B98" s="13" t="str">
        <f>Abingdon!N18</f>
        <v xml:space="preserve"> </v>
      </c>
      <c r="C98" s="187">
        <f>Abingdon!A18</f>
        <v>0</v>
      </c>
      <c r="D98" s="125" t="s">
        <v>117</v>
      </c>
      <c r="E98" s="13" t="s">
        <v>50</v>
      </c>
      <c r="F98" s="13" t="s">
        <v>30</v>
      </c>
    </row>
    <row r="99" spans="1:11" ht="20" hidden="1" customHeight="1">
      <c r="A99" s="30"/>
      <c r="B99" s="13" t="str">
        <f>Abingdon!N19</f>
        <v xml:space="preserve"> </v>
      </c>
      <c r="C99" s="187">
        <f>Abingdon!A19</f>
        <v>0</v>
      </c>
      <c r="D99" s="125" t="s">
        <v>117</v>
      </c>
      <c r="E99" s="13" t="s">
        <v>50</v>
      </c>
      <c r="F99" s="13" t="s">
        <v>30</v>
      </c>
    </row>
    <row r="100" spans="1:11" ht="20" hidden="1" customHeight="1">
      <c r="A100" s="30"/>
      <c r="B100" s="13" t="str">
        <f>Abingdon!N20</f>
        <v xml:space="preserve"> </v>
      </c>
      <c r="C100" s="187">
        <f>Abingdon!A20</f>
        <v>0</v>
      </c>
      <c r="D100" s="125" t="s">
        <v>117</v>
      </c>
      <c r="E100" s="13" t="s">
        <v>50</v>
      </c>
      <c r="F100" s="13" t="s">
        <v>30</v>
      </c>
    </row>
    <row r="101" spans="1:11" ht="20" hidden="1" customHeight="1">
      <c r="A101" s="30"/>
      <c r="B101" s="13" t="str">
        <f>Abingdon!N21</f>
        <v xml:space="preserve"> </v>
      </c>
      <c r="C101" s="187">
        <f>Abingdon!A21</f>
        <v>0</v>
      </c>
      <c r="D101" s="125" t="s">
        <v>117</v>
      </c>
      <c r="E101" s="13" t="s">
        <v>50</v>
      </c>
      <c r="F101" s="13" t="s">
        <v>30</v>
      </c>
    </row>
    <row r="102" spans="1:11" ht="20" hidden="1" customHeight="1">
      <c r="A102" s="30"/>
      <c r="B102" s="13" t="str">
        <f>Abingdon!N22</f>
        <v xml:space="preserve"> </v>
      </c>
      <c r="C102" s="187">
        <f>Abingdon!A22</f>
        <v>0</v>
      </c>
      <c r="D102" s="125" t="s">
        <v>117</v>
      </c>
      <c r="E102" s="13" t="s">
        <v>50</v>
      </c>
      <c r="F102" s="13" t="s">
        <v>30</v>
      </c>
    </row>
    <row r="103" spans="1:11" ht="20" hidden="1" customHeight="1">
      <c r="A103" s="30"/>
      <c r="B103" s="13" t="str">
        <f>Abingdon!N23</f>
        <v xml:space="preserve"> </v>
      </c>
      <c r="C103" s="187">
        <f>Abingdon!A23</f>
        <v>0</v>
      </c>
      <c r="D103" s="125" t="s">
        <v>117</v>
      </c>
      <c r="E103" s="13" t="s">
        <v>50</v>
      </c>
      <c r="F103" s="13" t="s">
        <v>30</v>
      </c>
    </row>
    <row r="104" spans="1:11" ht="20" hidden="1" customHeight="1">
      <c r="A104" s="30"/>
      <c r="B104" s="13" t="str">
        <f>Abingdon!N24</f>
        <v xml:space="preserve"> </v>
      </c>
      <c r="C104" s="187">
        <f>Abingdon!A24</f>
        <v>0</v>
      </c>
      <c r="D104" s="125" t="s">
        <v>117</v>
      </c>
      <c r="E104" s="13" t="s">
        <v>50</v>
      </c>
      <c r="F104" s="13" t="s">
        <v>30</v>
      </c>
    </row>
    <row r="105" spans="1:11" ht="20" hidden="1" customHeight="1">
      <c r="A105" s="30"/>
      <c r="B105" s="13" t="str">
        <f>Abingdon!N25</f>
        <v xml:space="preserve"> </v>
      </c>
      <c r="C105" s="187">
        <f>Abingdon!A25</f>
        <v>0</v>
      </c>
      <c r="D105" s="125" t="s">
        <v>117</v>
      </c>
      <c r="E105" s="13" t="s">
        <v>50</v>
      </c>
      <c r="F105" s="13" t="s">
        <v>30</v>
      </c>
    </row>
    <row r="106" spans="1:11" ht="20" hidden="1" customHeight="1">
      <c r="A106" s="30"/>
      <c r="B106" s="13" t="str">
        <f>Abingdon!N26</f>
        <v xml:space="preserve"> </v>
      </c>
      <c r="C106" s="187">
        <f>Abingdon!A26</f>
        <v>0</v>
      </c>
      <c r="D106" s="125" t="s">
        <v>117</v>
      </c>
      <c r="E106" s="13" t="s">
        <v>50</v>
      </c>
      <c r="F106" s="13" t="s">
        <v>30</v>
      </c>
    </row>
    <row r="107" spans="1:11" ht="20" hidden="1" customHeight="1">
      <c r="A107" s="30"/>
      <c r="B107" s="13" t="str">
        <f>Abingdon!N27</f>
        <v xml:space="preserve"> </v>
      </c>
      <c r="C107" s="187">
        <f>Abingdon!A27</f>
        <v>0</v>
      </c>
      <c r="D107" s="125" t="s">
        <v>117</v>
      </c>
      <c r="E107" s="13" t="s">
        <v>50</v>
      </c>
      <c r="F107" s="13" t="s">
        <v>30</v>
      </c>
    </row>
    <row r="108" spans="1:11" ht="20" hidden="1" customHeight="1">
      <c r="A108" s="30"/>
      <c r="B108" s="13" t="str">
        <f>Abingdon!N28</f>
        <v xml:space="preserve"> </v>
      </c>
      <c r="C108" s="187">
        <f>Abingdon!A28</f>
        <v>0</v>
      </c>
      <c r="D108" s="125" t="s">
        <v>117</v>
      </c>
      <c r="E108" s="13" t="s">
        <v>50</v>
      </c>
      <c r="F108" s="13" t="s">
        <v>30</v>
      </c>
    </row>
    <row r="109" spans="1:11" ht="20" hidden="1" customHeight="1">
      <c r="A109" s="30"/>
      <c r="B109" s="13" t="str">
        <f>Abingdon!N29</f>
        <v xml:space="preserve"> </v>
      </c>
      <c r="C109" s="187">
        <f>Abingdon!A29</f>
        <v>0</v>
      </c>
      <c r="D109" s="125" t="s">
        <v>117</v>
      </c>
      <c r="E109" s="13" t="s">
        <v>50</v>
      </c>
      <c r="F109" s="13" t="s">
        <v>30</v>
      </c>
    </row>
    <row r="110" spans="1:11" ht="20" hidden="1" customHeight="1">
      <c r="A110" s="30"/>
      <c r="B110" s="13" t="str">
        <f>Abingdon!N30</f>
        <v xml:space="preserve"> </v>
      </c>
      <c r="C110" s="187">
        <f>Abingdon!A30</f>
        <v>0</v>
      </c>
      <c r="D110" s="125" t="s">
        <v>117</v>
      </c>
      <c r="E110" s="13" t="s">
        <v>50</v>
      </c>
      <c r="F110" s="13" t="s">
        <v>30</v>
      </c>
      <c r="H110" s="12" t="str">
        <f>D110</f>
        <v>Abingdon AC</v>
      </c>
      <c r="I110" s="12" t="str">
        <f>E110</f>
        <v>U13</v>
      </c>
      <c r="J110" s="12" t="str">
        <f>F110</f>
        <v>M</v>
      </c>
      <c r="K110" s="12">
        <f>26-COUNT(C85:C110)</f>
        <v>0</v>
      </c>
    </row>
    <row r="111" spans="1:11" ht="20" hidden="1" customHeight="1">
      <c r="A111" s="30"/>
      <c r="B111" s="13" t="str">
        <f>IF(COUNTIF(Abingdon!M5:M30,"*n*")=0,"","X")</f>
        <v/>
      </c>
      <c r="C111" s="125" t="s">
        <v>332</v>
      </c>
      <c r="D111" s="125" t="s">
        <v>117</v>
      </c>
      <c r="E111" s="13" t="s">
        <v>50</v>
      </c>
      <c r="F111" s="13" t="s">
        <v>30</v>
      </c>
    </row>
    <row r="112" spans="1:11" ht="20" hidden="1" customHeight="1">
      <c r="A112" s="30"/>
      <c r="B112" s="13" t="str">
        <f>Abingdon!AF5</f>
        <v xml:space="preserve"> </v>
      </c>
      <c r="C112" s="125">
        <f>Abingdon!Q5</f>
        <v>0</v>
      </c>
      <c r="D112" s="125" t="s">
        <v>117</v>
      </c>
      <c r="E112" s="13" t="s">
        <v>181</v>
      </c>
      <c r="F112" s="13" t="s">
        <v>30</v>
      </c>
    </row>
    <row r="113" spans="1:6" ht="20" hidden="1" customHeight="1">
      <c r="A113" s="30"/>
      <c r="B113" s="13" t="str">
        <f>Abingdon!AF6</f>
        <v xml:space="preserve"> </v>
      </c>
      <c r="C113" s="125">
        <f>Abingdon!Q6</f>
        <v>0</v>
      </c>
      <c r="D113" s="125" t="s">
        <v>117</v>
      </c>
      <c r="E113" s="13" t="s">
        <v>181</v>
      </c>
      <c r="F113" s="13" t="s">
        <v>30</v>
      </c>
    </row>
    <row r="114" spans="1:6" ht="20" hidden="1" customHeight="1">
      <c r="A114" s="30"/>
      <c r="B114" s="13" t="str">
        <f>Abingdon!AF7</f>
        <v xml:space="preserve"> </v>
      </c>
      <c r="C114" s="125">
        <f>Abingdon!Q7</f>
        <v>0</v>
      </c>
      <c r="D114" s="125" t="s">
        <v>117</v>
      </c>
      <c r="E114" s="13" t="s">
        <v>181</v>
      </c>
      <c r="F114" s="13" t="s">
        <v>30</v>
      </c>
    </row>
    <row r="115" spans="1:6" ht="20" hidden="1" customHeight="1">
      <c r="A115" s="30"/>
      <c r="B115" s="13" t="str">
        <f>Abingdon!AF8</f>
        <v xml:space="preserve"> </v>
      </c>
      <c r="C115" s="125">
        <f>Abingdon!Q8</f>
        <v>0</v>
      </c>
      <c r="D115" s="125" t="s">
        <v>117</v>
      </c>
      <c r="E115" s="13" t="s">
        <v>181</v>
      </c>
      <c r="F115" s="13" t="s">
        <v>30</v>
      </c>
    </row>
    <row r="116" spans="1:6" ht="20" hidden="1" customHeight="1">
      <c r="A116" s="30"/>
      <c r="B116" s="13" t="str">
        <f>Abingdon!AF9</f>
        <v xml:space="preserve"> </v>
      </c>
      <c r="C116" s="125">
        <f>Abingdon!Q9</f>
        <v>0</v>
      </c>
      <c r="D116" s="125" t="s">
        <v>117</v>
      </c>
      <c r="E116" s="13" t="s">
        <v>181</v>
      </c>
      <c r="F116" s="13" t="s">
        <v>30</v>
      </c>
    </row>
    <row r="117" spans="1:6" ht="20" hidden="1" customHeight="1">
      <c r="A117" s="30"/>
      <c r="B117" s="13" t="str">
        <f>Abingdon!AF10</f>
        <v xml:space="preserve"> </v>
      </c>
      <c r="C117" s="125">
        <f>Abingdon!Q10</f>
        <v>0</v>
      </c>
      <c r="D117" s="125" t="s">
        <v>117</v>
      </c>
      <c r="E117" s="13" t="s">
        <v>181</v>
      </c>
      <c r="F117" s="13" t="s">
        <v>30</v>
      </c>
    </row>
    <row r="118" spans="1:6" ht="20" hidden="1" customHeight="1">
      <c r="A118" s="30"/>
      <c r="B118" s="13" t="str">
        <f>Abingdon!AF11</f>
        <v xml:space="preserve"> </v>
      </c>
      <c r="C118" s="125">
        <f>Abingdon!Q11</f>
        <v>0</v>
      </c>
      <c r="D118" s="125" t="s">
        <v>117</v>
      </c>
      <c r="E118" s="13" t="s">
        <v>181</v>
      </c>
      <c r="F118" s="13" t="s">
        <v>30</v>
      </c>
    </row>
    <row r="119" spans="1:6" ht="20" hidden="1" customHeight="1">
      <c r="A119" s="30"/>
      <c r="B119" s="13" t="str">
        <f>Abingdon!AF12</f>
        <v xml:space="preserve"> </v>
      </c>
      <c r="C119" s="125">
        <f>Abingdon!Q12</f>
        <v>0</v>
      </c>
      <c r="D119" s="125" t="s">
        <v>117</v>
      </c>
      <c r="E119" s="13" t="s">
        <v>181</v>
      </c>
      <c r="F119" s="13" t="s">
        <v>30</v>
      </c>
    </row>
    <row r="120" spans="1:6" ht="20" hidden="1" customHeight="1">
      <c r="A120" s="30"/>
      <c r="B120" s="13" t="str">
        <f>Abingdon!AF13</f>
        <v xml:space="preserve"> </v>
      </c>
      <c r="C120" s="125">
        <f>Abingdon!Q13</f>
        <v>0</v>
      </c>
      <c r="D120" s="125" t="s">
        <v>117</v>
      </c>
      <c r="E120" s="13" t="s">
        <v>181</v>
      </c>
      <c r="F120" s="13" t="s">
        <v>30</v>
      </c>
    </row>
    <row r="121" spans="1:6" ht="20" hidden="1" customHeight="1">
      <c r="A121" s="30"/>
      <c r="B121" s="13" t="str">
        <f>Abingdon!AF14</f>
        <v xml:space="preserve"> </v>
      </c>
      <c r="C121" s="125">
        <f>Abingdon!Q14</f>
        <v>0</v>
      </c>
      <c r="D121" s="125" t="s">
        <v>117</v>
      </c>
      <c r="E121" s="13" t="s">
        <v>181</v>
      </c>
      <c r="F121" s="13" t="s">
        <v>30</v>
      </c>
    </row>
    <row r="122" spans="1:6" ht="20" hidden="1" customHeight="1">
      <c r="A122" s="30"/>
      <c r="B122" s="13" t="str">
        <f>Abingdon!AF15</f>
        <v xml:space="preserve"> </v>
      </c>
      <c r="C122" s="125">
        <f>Abingdon!Q15</f>
        <v>0</v>
      </c>
      <c r="D122" s="125" t="s">
        <v>117</v>
      </c>
      <c r="E122" s="13" t="s">
        <v>181</v>
      </c>
      <c r="F122" s="13" t="s">
        <v>30</v>
      </c>
    </row>
    <row r="123" spans="1:6" ht="20" hidden="1" customHeight="1">
      <c r="A123" s="30"/>
      <c r="B123" s="13" t="str">
        <f>Abingdon!AF16</f>
        <v xml:space="preserve"> </v>
      </c>
      <c r="C123" s="125">
        <f>Abingdon!Q16</f>
        <v>0</v>
      </c>
      <c r="D123" s="125" t="s">
        <v>117</v>
      </c>
      <c r="E123" s="13" t="s">
        <v>181</v>
      </c>
      <c r="F123" s="13" t="s">
        <v>30</v>
      </c>
    </row>
    <row r="124" spans="1:6" ht="20" hidden="1" customHeight="1">
      <c r="A124" s="30"/>
      <c r="B124" s="13" t="str">
        <f>Abingdon!AF17</f>
        <v xml:space="preserve"> </v>
      </c>
      <c r="C124" s="125">
        <f>Abingdon!Q17</f>
        <v>0</v>
      </c>
      <c r="D124" s="125" t="s">
        <v>117</v>
      </c>
      <c r="E124" s="13" t="s">
        <v>181</v>
      </c>
      <c r="F124" s="13" t="s">
        <v>30</v>
      </c>
    </row>
    <row r="125" spans="1:6" ht="20" hidden="1" customHeight="1">
      <c r="A125" s="30"/>
      <c r="B125" s="13" t="str">
        <f>Abingdon!AF18</f>
        <v xml:space="preserve"> </v>
      </c>
      <c r="C125" s="125">
        <f>Abingdon!Q18</f>
        <v>0</v>
      </c>
      <c r="D125" s="125" t="s">
        <v>117</v>
      </c>
      <c r="E125" s="13" t="s">
        <v>181</v>
      </c>
      <c r="F125" s="13" t="s">
        <v>30</v>
      </c>
    </row>
    <row r="126" spans="1:6" ht="20" hidden="1" customHeight="1">
      <c r="A126" s="30"/>
      <c r="B126" s="13" t="str">
        <f>Abingdon!AF19</f>
        <v xml:space="preserve"> </v>
      </c>
      <c r="C126" s="125">
        <f>Abingdon!Q19</f>
        <v>0</v>
      </c>
      <c r="D126" s="125" t="s">
        <v>117</v>
      </c>
      <c r="E126" s="13" t="s">
        <v>181</v>
      </c>
      <c r="F126" s="13" t="s">
        <v>30</v>
      </c>
    </row>
    <row r="127" spans="1:6" ht="20" hidden="1" customHeight="1">
      <c r="A127" s="30"/>
      <c r="B127" s="13" t="str">
        <f>Abingdon!AF20</f>
        <v xml:space="preserve"> </v>
      </c>
      <c r="C127" s="125">
        <f>Abingdon!Q20</f>
        <v>0</v>
      </c>
      <c r="D127" s="125" t="s">
        <v>117</v>
      </c>
      <c r="E127" s="13" t="s">
        <v>181</v>
      </c>
      <c r="F127" s="13" t="s">
        <v>30</v>
      </c>
    </row>
    <row r="128" spans="1:6" ht="20" hidden="1" customHeight="1">
      <c r="A128" s="30"/>
      <c r="B128" s="13" t="str">
        <f>Abingdon!AF21</f>
        <v xml:space="preserve"> </v>
      </c>
      <c r="C128" s="125">
        <f>Abingdon!Q21</f>
        <v>0</v>
      </c>
      <c r="D128" s="125" t="s">
        <v>117</v>
      </c>
      <c r="E128" s="13" t="s">
        <v>181</v>
      </c>
      <c r="F128" s="13" t="s">
        <v>30</v>
      </c>
    </row>
    <row r="129" spans="1:11" ht="20" hidden="1" customHeight="1">
      <c r="A129" s="30"/>
      <c r="B129" s="13" t="str">
        <f>Abingdon!AF22</f>
        <v xml:space="preserve"> </v>
      </c>
      <c r="C129" s="125">
        <f>Abingdon!Q22</f>
        <v>0</v>
      </c>
      <c r="D129" s="125" t="s">
        <v>117</v>
      </c>
      <c r="E129" s="13" t="s">
        <v>181</v>
      </c>
      <c r="F129" s="13" t="s">
        <v>30</v>
      </c>
    </row>
    <row r="130" spans="1:11" ht="20" hidden="1" customHeight="1">
      <c r="A130" s="30"/>
      <c r="B130" s="13" t="str">
        <f>Abingdon!AF23</f>
        <v xml:space="preserve"> </v>
      </c>
      <c r="C130" s="125">
        <f>Abingdon!Q23</f>
        <v>0</v>
      </c>
      <c r="D130" s="125" t="s">
        <v>117</v>
      </c>
      <c r="E130" s="13" t="s">
        <v>181</v>
      </c>
      <c r="F130" s="13" t="s">
        <v>30</v>
      </c>
    </row>
    <row r="131" spans="1:11" ht="20" hidden="1" customHeight="1">
      <c r="A131" s="30"/>
      <c r="B131" s="13" t="str">
        <f>Abingdon!AF24</f>
        <v xml:space="preserve"> </v>
      </c>
      <c r="C131" s="125">
        <f>Abingdon!Q24</f>
        <v>0</v>
      </c>
      <c r="D131" s="125" t="s">
        <v>117</v>
      </c>
      <c r="E131" s="13" t="s">
        <v>181</v>
      </c>
      <c r="F131" s="13" t="s">
        <v>30</v>
      </c>
    </row>
    <row r="132" spans="1:11" ht="20" hidden="1" customHeight="1">
      <c r="A132" s="30"/>
      <c r="B132" s="13" t="str">
        <f>Abingdon!AF25</f>
        <v xml:space="preserve"> </v>
      </c>
      <c r="C132" s="125">
        <f>Abingdon!Q25</f>
        <v>0</v>
      </c>
      <c r="D132" s="125" t="s">
        <v>117</v>
      </c>
      <c r="E132" s="13" t="s">
        <v>181</v>
      </c>
      <c r="F132" s="13" t="s">
        <v>30</v>
      </c>
    </row>
    <row r="133" spans="1:11" ht="20" hidden="1" customHeight="1">
      <c r="A133" s="30"/>
      <c r="B133" s="13" t="str">
        <f>Abingdon!AF26</f>
        <v xml:space="preserve"> </v>
      </c>
      <c r="C133" s="125">
        <f>Abingdon!Q26</f>
        <v>0</v>
      </c>
      <c r="D133" s="125" t="s">
        <v>117</v>
      </c>
      <c r="E133" s="13" t="s">
        <v>181</v>
      </c>
      <c r="F133" s="13" t="s">
        <v>30</v>
      </c>
    </row>
    <row r="134" spans="1:11" ht="20" hidden="1" customHeight="1">
      <c r="A134" s="30"/>
      <c r="B134" s="13" t="str">
        <f>Abingdon!AF27</f>
        <v xml:space="preserve"> </v>
      </c>
      <c r="C134" s="125">
        <f>Abingdon!Q27</f>
        <v>0</v>
      </c>
      <c r="D134" s="125" t="s">
        <v>117</v>
      </c>
      <c r="E134" s="13" t="s">
        <v>181</v>
      </c>
      <c r="F134" s="13" t="s">
        <v>30</v>
      </c>
    </row>
    <row r="135" spans="1:11" ht="20" hidden="1" customHeight="1">
      <c r="A135" s="30"/>
      <c r="B135" s="13" t="str">
        <f>Abingdon!AF28</f>
        <v xml:space="preserve"> </v>
      </c>
      <c r="C135" s="125">
        <f>Abingdon!Q28</f>
        <v>0</v>
      </c>
      <c r="D135" s="125" t="s">
        <v>117</v>
      </c>
      <c r="E135" s="13" t="s">
        <v>181</v>
      </c>
      <c r="F135" s="13" t="s">
        <v>30</v>
      </c>
    </row>
    <row r="136" spans="1:11" ht="20" hidden="1" customHeight="1">
      <c r="A136" s="30"/>
      <c r="B136" s="13" t="str">
        <f>Abingdon!AF29</f>
        <v xml:space="preserve"> </v>
      </c>
      <c r="C136" s="125">
        <f>Abingdon!Q29</f>
        <v>0</v>
      </c>
      <c r="D136" s="125" t="s">
        <v>117</v>
      </c>
      <c r="E136" s="13" t="s">
        <v>181</v>
      </c>
      <c r="F136" s="13" t="s">
        <v>30</v>
      </c>
    </row>
    <row r="137" spans="1:11" ht="20" hidden="1" customHeight="1">
      <c r="A137" s="30"/>
      <c r="B137" s="13" t="str">
        <f>Abingdon!AF30</f>
        <v xml:space="preserve"> </v>
      </c>
      <c r="C137" s="125">
        <f>Abingdon!Q30</f>
        <v>0</v>
      </c>
      <c r="D137" s="125" t="s">
        <v>117</v>
      </c>
      <c r="E137" s="13" t="s">
        <v>181</v>
      </c>
      <c r="F137" s="13" t="s">
        <v>30</v>
      </c>
      <c r="H137" s="12" t="str">
        <f>D137</f>
        <v>Abingdon AC</v>
      </c>
      <c r="I137" s="12" t="str">
        <f>E137</f>
        <v>U15</v>
      </c>
      <c r="J137" s="12" t="str">
        <f>F137</f>
        <v>M</v>
      </c>
      <c r="K137" s="12">
        <f>26-COUNT(C112:C137)</f>
        <v>0</v>
      </c>
    </row>
    <row r="138" spans="1:11" ht="20" hidden="1" customHeight="1">
      <c r="A138" s="30"/>
      <c r="B138" s="13" t="str">
        <f>IF(COUNTIF(Abingdon!AE5:AE30,"*n*")=0,"","X")</f>
        <v/>
      </c>
      <c r="C138" s="125" t="s">
        <v>331</v>
      </c>
      <c r="D138" s="125" t="s">
        <v>117</v>
      </c>
      <c r="E138" s="13" t="s">
        <v>181</v>
      </c>
      <c r="F138" s="13" t="s">
        <v>30</v>
      </c>
    </row>
    <row r="139" spans="1:11" ht="20" hidden="1" customHeight="1">
      <c r="A139" s="30"/>
      <c r="B139" s="13" t="str">
        <f>Abingdon!AX5</f>
        <v xml:space="preserve"> </v>
      </c>
      <c r="C139" s="125">
        <f>Abingdon!AI5</f>
        <v>0</v>
      </c>
      <c r="D139" s="125" t="s">
        <v>117</v>
      </c>
      <c r="E139" s="13" t="s">
        <v>206</v>
      </c>
      <c r="F139" s="13" t="s">
        <v>30</v>
      </c>
    </row>
    <row r="140" spans="1:11" ht="20" hidden="1" customHeight="1">
      <c r="A140" s="30"/>
      <c r="B140" s="13" t="str">
        <f>Abingdon!AX6</f>
        <v xml:space="preserve"> </v>
      </c>
      <c r="C140" s="125">
        <f>Abingdon!AI6</f>
        <v>0</v>
      </c>
      <c r="D140" s="125" t="s">
        <v>117</v>
      </c>
      <c r="E140" s="13" t="s">
        <v>206</v>
      </c>
      <c r="F140" s="13" t="s">
        <v>30</v>
      </c>
    </row>
    <row r="141" spans="1:11" ht="20" hidden="1" customHeight="1">
      <c r="A141" s="30"/>
      <c r="B141" s="13" t="str">
        <f>Abingdon!AX7</f>
        <v xml:space="preserve"> </v>
      </c>
      <c r="C141" s="125">
        <f>Abingdon!AI7</f>
        <v>0</v>
      </c>
      <c r="D141" s="125" t="s">
        <v>117</v>
      </c>
      <c r="E141" s="13" t="s">
        <v>206</v>
      </c>
      <c r="F141" s="13" t="s">
        <v>30</v>
      </c>
    </row>
    <row r="142" spans="1:11" ht="20" hidden="1" customHeight="1">
      <c r="A142" s="30"/>
      <c r="B142" s="13" t="str">
        <f>Abingdon!AX8</f>
        <v xml:space="preserve"> </v>
      </c>
      <c r="C142" s="125">
        <f>Abingdon!AI8</f>
        <v>0</v>
      </c>
      <c r="D142" s="125" t="s">
        <v>117</v>
      </c>
      <c r="E142" s="13" t="s">
        <v>206</v>
      </c>
      <c r="F142" s="13" t="s">
        <v>30</v>
      </c>
    </row>
    <row r="143" spans="1:11" ht="20" hidden="1" customHeight="1">
      <c r="A143" s="30"/>
      <c r="B143" s="13" t="str">
        <f>Abingdon!AX9</f>
        <v xml:space="preserve"> </v>
      </c>
      <c r="C143" s="125">
        <f>Abingdon!AI9</f>
        <v>0</v>
      </c>
      <c r="D143" s="125" t="s">
        <v>117</v>
      </c>
      <c r="E143" s="13" t="s">
        <v>206</v>
      </c>
      <c r="F143" s="13" t="s">
        <v>30</v>
      </c>
    </row>
    <row r="144" spans="1:11" ht="20" hidden="1" customHeight="1">
      <c r="A144" s="30"/>
      <c r="B144" s="13" t="str">
        <f>Abingdon!AX10</f>
        <v xml:space="preserve"> </v>
      </c>
      <c r="C144" s="125">
        <f>Abingdon!AI10</f>
        <v>0</v>
      </c>
      <c r="D144" s="125" t="s">
        <v>117</v>
      </c>
      <c r="E144" s="13" t="s">
        <v>206</v>
      </c>
      <c r="F144" s="13" t="s">
        <v>30</v>
      </c>
    </row>
    <row r="145" spans="1:11" ht="20" hidden="1" customHeight="1">
      <c r="A145" s="30"/>
      <c r="B145" s="13" t="str">
        <f>Abingdon!AX11</f>
        <v xml:space="preserve"> </v>
      </c>
      <c r="C145" s="125">
        <f>Abingdon!AI11</f>
        <v>0</v>
      </c>
      <c r="D145" s="125" t="s">
        <v>117</v>
      </c>
      <c r="E145" s="13" t="s">
        <v>206</v>
      </c>
      <c r="F145" s="13" t="s">
        <v>30</v>
      </c>
    </row>
    <row r="146" spans="1:11" ht="20" hidden="1" customHeight="1">
      <c r="A146" s="30"/>
      <c r="B146" s="13" t="str">
        <f>Abingdon!AX12</f>
        <v xml:space="preserve"> </v>
      </c>
      <c r="C146" s="125">
        <f>Abingdon!AI12</f>
        <v>0</v>
      </c>
      <c r="D146" s="125" t="s">
        <v>117</v>
      </c>
      <c r="E146" s="13" t="s">
        <v>206</v>
      </c>
      <c r="F146" s="13" t="s">
        <v>30</v>
      </c>
    </row>
    <row r="147" spans="1:11" ht="20" hidden="1" customHeight="1">
      <c r="A147" s="30"/>
      <c r="B147" s="13" t="str">
        <f>Abingdon!AX13</f>
        <v xml:space="preserve"> </v>
      </c>
      <c r="C147" s="125">
        <f>Abingdon!AI13</f>
        <v>0</v>
      </c>
      <c r="D147" s="125" t="s">
        <v>117</v>
      </c>
      <c r="E147" s="13" t="s">
        <v>206</v>
      </c>
      <c r="F147" s="13" t="s">
        <v>30</v>
      </c>
    </row>
    <row r="148" spans="1:11" ht="20" hidden="1" customHeight="1">
      <c r="A148" s="30"/>
      <c r="B148" s="13" t="str">
        <f>Abingdon!AX14</f>
        <v xml:space="preserve"> </v>
      </c>
      <c r="C148" s="125">
        <f>Abingdon!AI14</f>
        <v>0</v>
      </c>
      <c r="D148" s="125" t="s">
        <v>117</v>
      </c>
      <c r="E148" s="13" t="s">
        <v>206</v>
      </c>
      <c r="F148" s="13" t="s">
        <v>30</v>
      </c>
    </row>
    <row r="149" spans="1:11" ht="20" hidden="1" customHeight="1">
      <c r="A149" s="30"/>
      <c r="B149" s="13" t="str">
        <f>Abingdon!AX15</f>
        <v xml:space="preserve"> </v>
      </c>
      <c r="C149" s="125">
        <f>Abingdon!AI15</f>
        <v>0</v>
      </c>
      <c r="D149" s="125" t="s">
        <v>117</v>
      </c>
      <c r="E149" s="13" t="s">
        <v>206</v>
      </c>
      <c r="F149" s="13" t="s">
        <v>30</v>
      </c>
    </row>
    <row r="150" spans="1:11" ht="20" hidden="1" customHeight="1">
      <c r="A150" s="30"/>
      <c r="B150" s="13" t="str">
        <f>Abingdon!AX16</f>
        <v xml:space="preserve"> </v>
      </c>
      <c r="C150" s="125">
        <f>Abingdon!AI16</f>
        <v>0</v>
      </c>
      <c r="D150" s="125" t="s">
        <v>117</v>
      </c>
      <c r="E150" s="13" t="s">
        <v>206</v>
      </c>
      <c r="F150" s="13" t="s">
        <v>30</v>
      </c>
    </row>
    <row r="151" spans="1:11" ht="20" hidden="1" customHeight="1">
      <c r="A151" s="30"/>
      <c r="B151" s="13" t="str">
        <f>Abingdon!AX17</f>
        <v xml:space="preserve"> </v>
      </c>
      <c r="C151" s="125">
        <f>Abingdon!AI17</f>
        <v>0</v>
      </c>
      <c r="D151" s="125" t="s">
        <v>117</v>
      </c>
      <c r="E151" s="13" t="s">
        <v>206</v>
      </c>
      <c r="F151" s="13" t="s">
        <v>30</v>
      </c>
    </row>
    <row r="152" spans="1:11" ht="20" hidden="1" customHeight="1">
      <c r="A152" s="30"/>
      <c r="B152" s="13" t="str">
        <f>Abingdon!AX18</f>
        <v xml:space="preserve"> </v>
      </c>
      <c r="C152" s="125">
        <f>Abingdon!AI18</f>
        <v>0</v>
      </c>
      <c r="D152" s="125" t="s">
        <v>117</v>
      </c>
      <c r="E152" s="13" t="s">
        <v>206</v>
      </c>
      <c r="F152" s="13" t="s">
        <v>30</v>
      </c>
    </row>
    <row r="153" spans="1:11" ht="20" hidden="1" customHeight="1">
      <c r="A153" s="30"/>
      <c r="B153" s="13" t="str">
        <f>Abingdon!AX19</f>
        <v xml:space="preserve"> </v>
      </c>
      <c r="C153" s="125">
        <f>Abingdon!AI19</f>
        <v>0</v>
      </c>
      <c r="D153" s="125" t="s">
        <v>117</v>
      </c>
      <c r="E153" s="13" t="s">
        <v>206</v>
      </c>
      <c r="F153" s="13" t="s">
        <v>30</v>
      </c>
    </row>
    <row r="154" spans="1:11" ht="20" hidden="1" customHeight="1">
      <c r="A154" s="30"/>
      <c r="B154" s="13" t="str">
        <f>Abingdon!AX20</f>
        <v xml:space="preserve"> </v>
      </c>
      <c r="C154" s="125">
        <f>Abingdon!AI20</f>
        <v>0</v>
      </c>
      <c r="D154" s="125" t="s">
        <v>117</v>
      </c>
      <c r="E154" s="13" t="s">
        <v>206</v>
      </c>
      <c r="F154" s="13" t="s">
        <v>30</v>
      </c>
      <c r="H154" s="12" t="str">
        <f>D154</f>
        <v>Abingdon AC</v>
      </c>
      <c r="I154" s="12" t="str">
        <f>E154</f>
        <v>U17</v>
      </c>
      <c r="J154" s="12" t="str">
        <f>F154</f>
        <v>M</v>
      </c>
      <c r="K154" s="206">
        <f>16-COUNT(C139:C154)</f>
        <v>0</v>
      </c>
    </row>
    <row r="155" spans="1:11" ht="20" hidden="1" customHeight="1">
      <c r="A155" s="30"/>
      <c r="B155" s="13" t="str">
        <f>IF(COUNTIF(Abingdon!AW5:AW20,"*n*")=0,"","X")</f>
        <v/>
      </c>
      <c r="C155" s="125" t="s">
        <v>330</v>
      </c>
      <c r="D155" s="125" t="s">
        <v>117</v>
      </c>
      <c r="E155" s="13" t="s">
        <v>206</v>
      </c>
      <c r="F155" s="13" t="s">
        <v>30</v>
      </c>
    </row>
    <row r="156" spans="1:11" ht="20" hidden="1" customHeight="1">
      <c r="A156" s="30"/>
      <c r="B156" s="13" t="str">
        <f>Abingdon!AX26</f>
        <v xml:space="preserve"> </v>
      </c>
      <c r="C156" s="125">
        <f>Abingdon!AI26</f>
        <v>0</v>
      </c>
      <c r="D156" s="125" t="s">
        <v>117</v>
      </c>
      <c r="E156" s="13" t="s">
        <v>327</v>
      </c>
      <c r="F156" s="13" t="s">
        <v>30</v>
      </c>
    </row>
    <row r="157" spans="1:11" ht="20" hidden="1" customHeight="1">
      <c r="A157" s="30"/>
      <c r="B157" s="13" t="str">
        <f>Abingdon!AX27</f>
        <v xml:space="preserve"> </v>
      </c>
      <c r="C157" s="125">
        <f>Abingdon!AI27</f>
        <v>0</v>
      </c>
      <c r="D157" s="125" t="s">
        <v>117</v>
      </c>
      <c r="E157" s="13" t="s">
        <v>327</v>
      </c>
      <c r="F157" s="13" t="s">
        <v>30</v>
      </c>
    </row>
    <row r="158" spans="1:11" ht="20" hidden="1" customHeight="1">
      <c r="A158" s="30"/>
      <c r="B158" s="13" t="str">
        <f>Abingdon!AX28</f>
        <v xml:space="preserve"> </v>
      </c>
      <c r="C158" s="125">
        <f>Abingdon!AI28</f>
        <v>0</v>
      </c>
      <c r="D158" s="125" t="s">
        <v>117</v>
      </c>
      <c r="E158" s="13" t="s">
        <v>327</v>
      </c>
      <c r="F158" s="13" t="s">
        <v>30</v>
      </c>
    </row>
    <row r="159" spans="1:11" ht="20" hidden="1" customHeight="1">
      <c r="A159" s="30"/>
      <c r="B159" s="13" t="str">
        <f>Abingdon!AX29</f>
        <v xml:space="preserve"> </v>
      </c>
      <c r="C159" s="125">
        <f>Abingdon!AI29</f>
        <v>0</v>
      </c>
      <c r="D159" s="125" t="s">
        <v>117</v>
      </c>
      <c r="E159" s="13" t="s">
        <v>327</v>
      </c>
      <c r="F159" s="13" t="s">
        <v>30</v>
      </c>
    </row>
    <row r="160" spans="1:11" ht="20" hidden="1" customHeight="1">
      <c r="A160" s="30"/>
      <c r="B160" s="13" t="str">
        <f>Abingdon!AX30</f>
        <v xml:space="preserve"> </v>
      </c>
      <c r="C160" s="125">
        <f>Abingdon!AI30</f>
        <v>0</v>
      </c>
      <c r="D160" s="125" t="s">
        <v>117</v>
      </c>
      <c r="E160" s="13" t="s">
        <v>327</v>
      </c>
      <c r="F160" s="13" t="s">
        <v>30</v>
      </c>
    </row>
    <row r="161" spans="1:11" ht="20" hidden="1" customHeight="1">
      <c r="A161" s="30"/>
      <c r="B161" s="13" t="str">
        <f>Abingdon!AX31</f>
        <v xml:space="preserve"> </v>
      </c>
      <c r="C161" s="125">
        <f>Abingdon!AI31</f>
        <v>0</v>
      </c>
      <c r="D161" s="125" t="s">
        <v>117</v>
      </c>
      <c r="E161" s="13" t="s">
        <v>327</v>
      </c>
      <c r="F161" s="13" t="s">
        <v>30</v>
      </c>
    </row>
    <row r="162" spans="1:11" ht="20" hidden="1" customHeight="1">
      <c r="A162" s="30"/>
      <c r="B162" s="13" t="str">
        <f>Abingdon!AX32</f>
        <v xml:space="preserve"> </v>
      </c>
      <c r="C162" s="125">
        <f>Abingdon!AI32</f>
        <v>0</v>
      </c>
      <c r="D162" s="125" t="s">
        <v>117</v>
      </c>
      <c r="E162" s="13" t="s">
        <v>327</v>
      </c>
      <c r="F162" s="13" t="s">
        <v>30</v>
      </c>
    </row>
    <row r="163" spans="1:11" ht="20" hidden="1" customHeight="1">
      <c r="A163" s="30"/>
      <c r="B163" s="13" t="str">
        <f>Abingdon!AX33</f>
        <v xml:space="preserve"> </v>
      </c>
      <c r="C163" s="125">
        <f>Abingdon!AI33</f>
        <v>0</v>
      </c>
      <c r="D163" s="125" t="s">
        <v>117</v>
      </c>
      <c r="E163" s="13" t="s">
        <v>327</v>
      </c>
      <c r="F163" s="13" t="s">
        <v>30</v>
      </c>
      <c r="H163" s="12" t="str">
        <f>D163</f>
        <v>Abingdon AC</v>
      </c>
      <c r="I163" s="12" t="str">
        <f>E163</f>
        <v>U20</v>
      </c>
      <c r="J163" s="12" t="str">
        <f>F163</f>
        <v>M</v>
      </c>
      <c r="K163" s="206">
        <f>8-COUNT(C156:C163)</f>
        <v>0</v>
      </c>
    </row>
    <row r="164" spans="1:11" ht="20" hidden="1" customHeight="1">
      <c r="A164" s="188"/>
      <c r="B164" s="189"/>
      <c r="C164" s="189"/>
      <c r="D164" s="189"/>
      <c r="E164" s="189"/>
      <c r="F164" s="190"/>
    </row>
    <row r="165" spans="1:11" ht="20" hidden="1" customHeight="1">
      <c r="A165" s="186"/>
      <c r="B165" s="13" t="str">
        <f>Banbury!N40</f>
        <v xml:space="preserve"> </v>
      </c>
      <c r="C165" s="187">
        <f>Banbury!A40</f>
        <v>0</v>
      </c>
      <c r="D165" s="125" t="s">
        <v>118</v>
      </c>
      <c r="E165" s="13" t="s">
        <v>50</v>
      </c>
      <c r="F165" s="13" t="s">
        <v>24</v>
      </c>
    </row>
    <row r="166" spans="1:11" ht="20" hidden="1" customHeight="1">
      <c r="A166" s="30"/>
      <c r="B166" s="13" t="str">
        <f>Banbury!N41</f>
        <v xml:space="preserve"> </v>
      </c>
      <c r="C166" s="187">
        <f>Banbury!A41</f>
        <v>0</v>
      </c>
      <c r="D166" s="125" t="s">
        <v>118</v>
      </c>
      <c r="E166" s="13" t="s">
        <v>50</v>
      </c>
      <c r="F166" s="13" t="s">
        <v>24</v>
      </c>
    </row>
    <row r="167" spans="1:11" ht="20" hidden="1" customHeight="1">
      <c r="A167" s="30"/>
      <c r="B167" s="13" t="str">
        <f>Banbury!N42</f>
        <v xml:space="preserve"> </v>
      </c>
      <c r="C167" s="187">
        <f>Banbury!A42</f>
        <v>0</v>
      </c>
      <c r="D167" s="125" t="s">
        <v>118</v>
      </c>
      <c r="E167" s="13" t="s">
        <v>50</v>
      </c>
      <c r="F167" s="13" t="s">
        <v>24</v>
      </c>
    </row>
    <row r="168" spans="1:11" ht="20" hidden="1" customHeight="1">
      <c r="A168" s="30"/>
      <c r="B168" s="13" t="str">
        <f>Banbury!N43</f>
        <v xml:space="preserve"> </v>
      </c>
      <c r="C168" s="187">
        <f>Banbury!A43</f>
        <v>0</v>
      </c>
      <c r="D168" s="125" t="s">
        <v>118</v>
      </c>
      <c r="E168" s="13" t="s">
        <v>50</v>
      </c>
      <c r="F168" s="13" t="s">
        <v>24</v>
      </c>
    </row>
    <row r="169" spans="1:11" ht="20" hidden="1" customHeight="1">
      <c r="A169" s="30"/>
      <c r="B169" s="13" t="str">
        <f>Banbury!N44</f>
        <v xml:space="preserve"> </v>
      </c>
      <c r="C169" s="187">
        <f>Banbury!A44</f>
        <v>0</v>
      </c>
      <c r="D169" s="125" t="s">
        <v>118</v>
      </c>
      <c r="E169" s="13" t="s">
        <v>50</v>
      </c>
      <c r="F169" s="13" t="s">
        <v>24</v>
      </c>
    </row>
    <row r="170" spans="1:11" ht="20" hidden="1" customHeight="1">
      <c r="A170" s="30"/>
      <c r="B170" s="13" t="str">
        <f>Banbury!N45</f>
        <v xml:space="preserve"> </v>
      </c>
      <c r="C170" s="187">
        <f>Banbury!A45</f>
        <v>0</v>
      </c>
      <c r="D170" s="125" t="s">
        <v>118</v>
      </c>
      <c r="E170" s="13" t="s">
        <v>50</v>
      </c>
      <c r="F170" s="13" t="s">
        <v>24</v>
      </c>
    </row>
    <row r="171" spans="1:11" ht="20" hidden="1" customHeight="1">
      <c r="A171" s="30"/>
      <c r="B171" s="13" t="str">
        <f>Banbury!N46</f>
        <v xml:space="preserve"> </v>
      </c>
      <c r="C171" s="187">
        <f>Banbury!A46</f>
        <v>0</v>
      </c>
      <c r="D171" s="125" t="s">
        <v>118</v>
      </c>
      <c r="E171" s="13" t="s">
        <v>50</v>
      </c>
      <c r="F171" s="13" t="s">
        <v>24</v>
      </c>
    </row>
    <row r="172" spans="1:11" ht="20" hidden="1" customHeight="1">
      <c r="A172" s="30"/>
      <c r="B172" s="13" t="str">
        <f>Banbury!N47</f>
        <v xml:space="preserve"> </v>
      </c>
      <c r="C172" s="187">
        <f>Banbury!A47</f>
        <v>0</v>
      </c>
      <c r="D172" s="125" t="s">
        <v>118</v>
      </c>
      <c r="E172" s="13" t="s">
        <v>50</v>
      </c>
      <c r="F172" s="13" t="s">
        <v>24</v>
      </c>
    </row>
    <row r="173" spans="1:11" ht="20" hidden="1" customHeight="1">
      <c r="A173" s="30"/>
      <c r="B173" s="13" t="str">
        <f>Banbury!N48</f>
        <v xml:space="preserve"> </v>
      </c>
      <c r="C173" s="187">
        <f>Banbury!A48</f>
        <v>0</v>
      </c>
      <c r="D173" s="125" t="s">
        <v>118</v>
      </c>
      <c r="E173" s="13" t="s">
        <v>50</v>
      </c>
      <c r="F173" s="13" t="s">
        <v>24</v>
      </c>
    </row>
    <row r="174" spans="1:11" ht="20" hidden="1" customHeight="1">
      <c r="A174" s="30"/>
      <c r="B174" s="13" t="str">
        <f>Banbury!N49</f>
        <v xml:space="preserve"> </v>
      </c>
      <c r="C174" s="187">
        <f>Banbury!A49</f>
        <v>0</v>
      </c>
      <c r="D174" s="125" t="s">
        <v>118</v>
      </c>
      <c r="E174" s="13" t="s">
        <v>50</v>
      </c>
      <c r="F174" s="13" t="s">
        <v>24</v>
      </c>
    </row>
    <row r="175" spans="1:11" ht="20" hidden="1" customHeight="1">
      <c r="A175" s="30"/>
      <c r="B175" s="13" t="str">
        <f>Banbury!N50</f>
        <v xml:space="preserve"> </v>
      </c>
      <c r="C175" s="187">
        <f>Banbury!A50</f>
        <v>0</v>
      </c>
      <c r="D175" s="125" t="s">
        <v>118</v>
      </c>
      <c r="E175" s="13" t="s">
        <v>50</v>
      </c>
      <c r="F175" s="13" t="s">
        <v>24</v>
      </c>
    </row>
    <row r="176" spans="1:11" ht="20" hidden="1" customHeight="1">
      <c r="A176" s="30"/>
      <c r="B176" s="13" t="str">
        <f>Banbury!N51</f>
        <v xml:space="preserve"> </v>
      </c>
      <c r="C176" s="187">
        <f>Banbury!A51</f>
        <v>0</v>
      </c>
      <c r="D176" s="125" t="s">
        <v>118</v>
      </c>
      <c r="E176" s="13" t="s">
        <v>50</v>
      </c>
      <c r="F176" s="13" t="s">
        <v>24</v>
      </c>
    </row>
    <row r="177" spans="1:11" ht="20" hidden="1" customHeight="1">
      <c r="A177" s="30"/>
      <c r="B177" s="13" t="str">
        <f>Banbury!N52</f>
        <v xml:space="preserve"> </v>
      </c>
      <c r="C177" s="187">
        <f>Banbury!A52</f>
        <v>0</v>
      </c>
      <c r="D177" s="125" t="s">
        <v>118</v>
      </c>
      <c r="E177" s="13" t="s">
        <v>50</v>
      </c>
      <c r="F177" s="13" t="s">
        <v>24</v>
      </c>
    </row>
    <row r="178" spans="1:11" ht="20" hidden="1" customHeight="1">
      <c r="A178" s="30"/>
      <c r="B178" s="13" t="str">
        <f>Banbury!N53</f>
        <v xml:space="preserve"> </v>
      </c>
      <c r="C178" s="187">
        <f>Banbury!A53</f>
        <v>0</v>
      </c>
      <c r="D178" s="125" t="s">
        <v>118</v>
      </c>
      <c r="E178" s="13" t="s">
        <v>50</v>
      </c>
      <c r="F178" s="13" t="s">
        <v>24</v>
      </c>
    </row>
    <row r="179" spans="1:11" ht="20" hidden="1" customHeight="1">
      <c r="A179" s="30"/>
      <c r="B179" s="13" t="str">
        <f>Banbury!N54</f>
        <v xml:space="preserve"> </v>
      </c>
      <c r="C179" s="187">
        <f>Banbury!A54</f>
        <v>0</v>
      </c>
      <c r="D179" s="125" t="s">
        <v>118</v>
      </c>
      <c r="E179" s="13" t="s">
        <v>50</v>
      </c>
      <c r="F179" s="13" t="s">
        <v>24</v>
      </c>
    </row>
    <row r="180" spans="1:11" ht="20" hidden="1" customHeight="1">
      <c r="A180" s="30"/>
      <c r="B180" s="13" t="str">
        <f>Banbury!N55</f>
        <v xml:space="preserve"> </v>
      </c>
      <c r="C180" s="187">
        <f>Banbury!A55</f>
        <v>0</v>
      </c>
      <c r="D180" s="125" t="s">
        <v>118</v>
      </c>
      <c r="E180" s="13" t="s">
        <v>50</v>
      </c>
      <c r="F180" s="13" t="s">
        <v>24</v>
      </c>
    </row>
    <row r="181" spans="1:11" ht="20" hidden="1" customHeight="1">
      <c r="A181" s="30"/>
      <c r="B181" s="13" t="str">
        <f>Banbury!N56</f>
        <v xml:space="preserve"> </v>
      </c>
      <c r="C181" s="187">
        <f>Banbury!A56</f>
        <v>0</v>
      </c>
      <c r="D181" s="125" t="s">
        <v>118</v>
      </c>
      <c r="E181" s="13" t="s">
        <v>50</v>
      </c>
      <c r="F181" s="13" t="s">
        <v>24</v>
      </c>
    </row>
    <row r="182" spans="1:11" ht="20" hidden="1" customHeight="1">
      <c r="A182" s="30"/>
      <c r="B182" s="13" t="str">
        <f>Banbury!N57</f>
        <v xml:space="preserve"> </v>
      </c>
      <c r="C182" s="187">
        <f>Banbury!A57</f>
        <v>0</v>
      </c>
      <c r="D182" s="125" t="s">
        <v>118</v>
      </c>
      <c r="E182" s="13" t="s">
        <v>50</v>
      </c>
      <c r="F182" s="13" t="s">
        <v>24</v>
      </c>
    </row>
    <row r="183" spans="1:11" ht="20" hidden="1" customHeight="1">
      <c r="A183" s="30"/>
      <c r="B183" s="13" t="str">
        <f>Banbury!N58</f>
        <v xml:space="preserve"> </v>
      </c>
      <c r="C183" s="187">
        <f>Banbury!A58</f>
        <v>0</v>
      </c>
      <c r="D183" s="125" t="s">
        <v>118</v>
      </c>
      <c r="E183" s="13" t="s">
        <v>50</v>
      </c>
      <c r="F183" s="13" t="s">
        <v>24</v>
      </c>
    </row>
    <row r="184" spans="1:11" ht="20" hidden="1" customHeight="1">
      <c r="A184" s="30"/>
      <c r="B184" s="13" t="str">
        <f>Banbury!N59</f>
        <v xml:space="preserve"> </v>
      </c>
      <c r="C184" s="187">
        <f>Banbury!A59</f>
        <v>0</v>
      </c>
      <c r="D184" s="125" t="s">
        <v>118</v>
      </c>
      <c r="E184" s="13" t="s">
        <v>50</v>
      </c>
      <c r="F184" s="13" t="s">
        <v>24</v>
      </c>
    </row>
    <row r="185" spans="1:11" ht="20" hidden="1" customHeight="1">
      <c r="A185" s="30"/>
      <c r="B185" s="13" t="str">
        <f>Banbury!N60</f>
        <v xml:space="preserve"> </v>
      </c>
      <c r="C185" s="187">
        <f>Banbury!A60</f>
        <v>0</v>
      </c>
      <c r="D185" s="125" t="s">
        <v>118</v>
      </c>
      <c r="E185" s="13" t="s">
        <v>50</v>
      </c>
      <c r="F185" s="13" t="s">
        <v>24</v>
      </c>
    </row>
    <row r="186" spans="1:11" ht="20" hidden="1" customHeight="1">
      <c r="A186" s="30"/>
      <c r="B186" s="13" t="str">
        <f>Banbury!N61</f>
        <v xml:space="preserve"> </v>
      </c>
      <c r="C186" s="187">
        <f>Banbury!A61</f>
        <v>0</v>
      </c>
      <c r="D186" s="125" t="s">
        <v>118</v>
      </c>
      <c r="E186" s="13" t="s">
        <v>50</v>
      </c>
      <c r="F186" s="13" t="s">
        <v>24</v>
      </c>
    </row>
    <row r="187" spans="1:11" ht="20" hidden="1" customHeight="1">
      <c r="A187" s="30"/>
      <c r="B187" s="13" t="str">
        <f>Banbury!N62</f>
        <v xml:space="preserve"> </v>
      </c>
      <c r="C187" s="187">
        <f>Banbury!A62</f>
        <v>0</v>
      </c>
      <c r="D187" s="125" t="s">
        <v>118</v>
      </c>
      <c r="E187" s="13" t="s">
        <v>50</v>
      </c>
      <c r="F187" s="13" t="s">
        <v>24</v>
      </c>
    </row>
    <row r="188" spans="1:11" ht="20" hidden="1" customHeight="1">
      <c r="A188" s="30"/>
      <c r="B188" s="13" t="str">
        <f>Banbury!N63</f>
        <v xml:space="preserve"> </v>
      </c>
      <c r="C188" s="187">
        <f>Banbury!A63</f>
        <v>0</v>
      </c>
      <c r="D188" s="125" t="s">
        <v>118</v>
      </c>
      <c r="E188" s="13" t="s">
        <v>50</v>
      </c>
      <c r="F188" s="13" t="s">
        <v>24</v>
      </c>
    </row>
    <row r="189" spans="1:11" ht="20" hidden="1" customHeight="1">
      <c r="A189" s="30"/>
      <c r="B189" s="13" t="str">
        <f>Banbury!N64</f>
        <v xml:space="preserve"> </v>
      </c>
      <c r="C189" s="187">
        <f>Banbury!A64</f>
        <v>0</v>
      </c>
      <c r="D189" s="125" t="s">
        <v>118</v>
      </c>
      <c r="E189" s="13" t="s">
        <v>50</v>
      </c>
      <c r="F189" s="13" t="s">
        <v>24</v>
      </c>
    </row>
    <row r="190" spans="1:11" ht="20" hidden="1" customHeight="1">
      <c r="A190" s="30"/>
      <c r="B190" s="13" t="str">
        <f>Banbury!N65</f>
        <v xml:space="preserve"> </v>
      </c>
      <c r="C190" s="187">
        <f>Banbury!A65</f>
        <v>0</v>
      </c>
      <c r="D190" s="125" t="s">
        <v>118</v>
      </c>
      <c r="E190" s="13" t="s">
        <v>50</v>
      </c>
      <c r="F190" s="13" t="s">
        <v>24</v>
      </c>
      <c r="H190" s="12" t="str">
        <f>D190</f>
        <v>Banbury Harriers AC</v>
      </c>
      <c r="I190" s="12" t="str">
        <f>E190</f>
        <v>U13</v>
      </c>
      <c r="J190" s="12" t="str">
        <f>F190</f>
        <v>F</v>
      </c>
      <c r="K190" s="12">
        <f>26-COUNT(C165:C190)</f>
        <v>0</v>
      </c>
    </row>
    <row r="191" spans="1:11" ht="20" hidden="1" customHeight="1">
      <c r="A191" s="30"/>
      <c r="B191" s="13" t="str">
        <f>IF(COUNTIF(Banbury!M40:M65,"*n*")=0,"","X")</f>
        <v/>
      </c>
      <c r="C191" s="125" t="s">
        <v>328</v>
      </c>
      <c r="D191" s="125" t="s">
        <v>118</v>
      </c>
      <c r="E191" s="13" t="s">
        <v>50</v>
      </c>
      <c r="F191" s="13" t="s">
        <v>24</v>
      </c>
    </row>
    <row r="192" spans="1:11" ht="20" hidden="1" customHeight="1">
      <c r="A192" s="30"/>
      <c r="B192" s="13" t="str">
        <f>Banbury!AF40</f>
        <v xml:space="preserve"> </v>
      </c>
      <c r="C192" s="187">
        <f>Banbury!Q40</f>
        <v>0</v>
      </c>
      <c r="D192" s="125" t="s">
        <v>118</v>
      </c>
      <c r="E192" s="13" t="s">
        <v>181</v>
      </c>
      <c r="F192" s="13" t="s">
        <v>24</v>
      </c>
    </row>
    <row r="193" spans="1:6" ht="20" hidden="1" customHeight="1">
      <c r="A193" s="30"/>
      <c r="B193" s="13" t="str">
        <f>Banbury!AF41</f>
        <v xml:space="preserve"> </v>
      </c>
      <c r="C193" s="187">
        <f>Banbury!Q41</f>
        <v>0</v>
      </c>
      <c r="D193" s="125" t="s">
        <v>118</v>
      </c>
      <c r="E193" s="13" t="s">
        <v>181</v>
      </c>
      <c r="F193" s="13" t="s">
        <v>24</v>
      </c>
    </row>
    <row r="194" spans="1:6" ht="20" hidden="1" customHeight="1">
      <c r="A194" s="30"/>
      <c r="B194" s="13" t="str">
        <f>Banbury!AF42</f>
        <v xml:space="preserve"> </v>
      </c>
      <c r="C194" s="187">
        <f>Banbury!Q42</f>
        <v>0</v>
      </c>
      <c r="D194" s="125" t="s">
        <v>118</v>
      </c>
      <c r="E194" s="13" t="s">
        <v>181</v>
      </c>
      <c r="F194" s="13" t="s">
        <v>24</v>
      </c>
    </row>
    <row r="195" spans="1:6" ht="20" hidden="1" customHeight="1">
      <c r="A195" s="30"/>
      <c r="B195" s="13" t="str">
        <f>Banbury!AF43</f>
        <v xml:space="preserve"> </v>
      </c>
      <c r="C195" s="187">
        <f>Banbury!Q43</f>
        <v>0</v>
      </c>
      <c r="D195" s="125" t="s">
        <v>118</v>
      </c>
      <c r="E195" s="13" t="s">
        <v>181</v>
      </c>
      <c r="F195" s="13" t="s">
        <v>24</v>
      </c>
    </row>
    <row r="196" spans="1:6" ht="20" hidden="1" customHeight="1">
      <c r="A196" s="30"/>
      <c r="B196" s="13" t="str">
        <f>Banbury!AF44</f>
        <v xml:space="preserve"> </v>
      </c>
      <c r="C196" s="187">
        <f>Banbury!Q44</f>
        <v>0</v>
      </c>
      <c r="D196" s="125" t="s">
        <v>118</v>
      </c>
      <c r="E196" s="13" t="s">
        <v>181</v>
      </c>
      <c r="F196" s="13" t="s">
        <v>24</v>
      </c>
    </row>
    <row r="197" spans="1:6" ht="20" hidden="1" customHeight="1">
      <c r="A197" s="30"/>
      <c r="B197" s="13" t="str">
        <f>Banbury!AF45</f>
        <v xml:space="preserve"> </v>
      </c>
      <c r="C197" s="187">
        <f>Banbury!Q45</f>
        <v>0</v>
      </c>
      <c r="D197" s="125" t="s">
        <v>118</v>
      </c>
      <c r="E197" s="13" t="s">
        <v>181</v>
      </c>
      <c r="F197" s="13" t="s">
        <v>24</v>
      </c>
    </row>
    <row r="198" spans="1:6" ht="20" hidden="1" customHeight="1">
      <c r="A198" s="30"/>
      <c r="B198" s="13" t="str">
        <f>Banbury!AF46</f>
        <v xml:space="preserve"> </v>
      </c>
      <c r="C198" s="187">
        <f>Banbury!Q46</f>
        <v>0</v>
      </c>
      <c r="D198" s="125" t="s">
        <v>118</v>
      </c>
      <c r="E198" s="13" t="s">
        <v>181</v>
      </c>
      <c r="F198" s="13" t="s">
        <v>24</v>
      </c>
    </row>
    <row r="199" spans="1:6" ht="20" hidden="1" customHeight="1">
      <c r="A199" s="30"/>
      <c r="B199" s="13" t="str">
        <f>Banbury!AF47</f>
        <v xml:space="preserve"> </v>
      </c>
      <c r="C199" s="187">
        <f>Banbury!Q47</f>
        <v>0</v>
      </c>
      <c r="D199" s="125" t="s">
        <v>118</v>
      </c>
      <c r="E199" s="13" t="s">
        <v>181</v>
      </c>
      <c r="F199" s="13" t="s">
        <v>24</v>
      </c>
    </row>
    <row r="200" spans="1:6" ht="20" hidden="1" customHeight="1">
      <c r="A200" s="30"/>
      <c r="B200" s="13" t="str">
        <f>Banbury!AF48</f>
        <v xml:space="preserve"> </v>
      </c>
      <c r="C200" s="187">
        <f>Banbury!Q48</f>
        <v>0</v>
      </c>
      <c r="D200" s="125" t="s">
        <v>118</v>
      </c>
      <c r="E200" s="13" t="s">
        <v>181</v>
      </c>
      <c r="F200" s="13" t="s">
        <v>24</v>
      </c>
    </row>
    <row r="201" spans="1:6" ht="20" hidden="1" customHeight="1">
      <c r="A201" s="30"/>
      <c r="B201" s="13" t="str">
        <f>Banbury!AF49</f>
        <v xml:space="preserve"> </v>
      </c>
      <c r="C201" s="187">
        <f>Banbury!Q49</f>
        <v>0</v>
      </c>
      <c r="D201" s="125" t="s">
        <v>118</v>
      </c>
      <c r="E201" s="13" t="s">
        <v>181</v>
      </c>
      <c r="F201" s="13" t="s">
        <v>24</v>
      </c>
    </row>
    <row r="202" spans="1:6" ht="20" hidden="1" customHeight="1">
      <c r="A202" s="30"/>
      <c r="B202" s="13" t="str">
        <f>Banbury!AF50</f>
        <v xml:space="preserve"> </v>
      </c>
      <c r="C202" s="187">
        <f>Banbury!Q50</f>
        <v>0</v>
      </c>
      <c r="D202" s="125" t="s">
        <v>118</v>
      </c>
      <c r="E202" s="13" t="s">
        <v>181</v>
      </c>
      <c r="F202" s="13" t="s">
        <v>24</v>
      </c>
    </row>
    <row r="203" spans="1:6" ht="20" hidden="1" customHeight="1">
      <c r="A203" s="30"/>
      <c r="B203" s="13" t="str">
        <f>Banbury!AF51</f>
        <v xml:space="preserve"> </v>
      </c>
      <c r="C203" s="187">
        <f>Banbury!Q51</f>
        <v>0</v>
      </c>
      <c r="D203" s="125" t="s">
        <v>118</v>
      </c>
      <c r="E203" s="13" t="s">
        <v>181</v>
      </c>
      <c r="F203" s="13" t="s">
        <v>24</v>
      </c>
    </row>
    <row r="204" spans="1:6" ht="20" hidden="1" customHeight="1">
      <c r="A204" s="30"/>
      <c r="B204" s="13" t="str">
        <f>Banbury!AF52</f>
        <v xml:space="preserve"> </v>
      </c>
      <c r="C204" s="187">
        <f>Banbury!Q52</f>
        <v>0</v>
      </c>
      <c r="D204" s="125" t="s">
        <v>118</v>
      </c>
      <c r="E204" s="13" t="s">
        <v>181</v>
      </c>
      <c r="F204" s="13" t="s">
        <v>24</v>
      </c>
    </row>
    <row r="205" spans="1:6" ht="20" hidden="1" customHeight="1">
      <c r="A205" s="30"/>
      <c r="B205" s="13" t="str">
        <f>Banbury!AF53</f>
        <v xml:space="preserve"> </v>
      </c>
      <c r="C205" s="187">
        <f>Banbury!Q53</f>
        <v>0</v>
      </c>
      <c r="D205" s="125" t="s">
        <v>118</v>
      </c>
      <c r="E205" s="13" t="s">
        <v>181</v>
      </c>
      <c r="F205" s="13" t="s">
        <v>24</v>
      </c>
    </row>
    <row r="206" spans="1:6" ht="20" hidden="1" customHeight="1">
      <c r="A206" s="30"/>
      <c r="B206" s="13" t="str">
        <f>Banbury!AF54</f>
        <v xml:space="preserve"> </v>
      </c>
      <c r="C206" s="187">
        <f>Banbury!Q54</f>
        <v>0</v>
      </c>
      <c r="D206" s="125" t="s">
        <v>118</v>
      </c>
      <c r="E206" s="13" t="s">
        <v>181</v>
      </c>
      <c r="F206" s="13" t="s">
        <v>24</v>
      </c>
    </row>
    <row r="207" spans="1:6" ht="20" hidden="1" customHeight="1">
      <c r="A207" s="30"/>
      <c r="B207" s="13" t="str">
        <f>Banbury!AF55</f>
        <v xml:space="preserve"> </v>
      </c>
      <c r="C207" s="187">
        <f>Banbury!Q55</f>
        <v>0</v>
      </c>
      <c r="D207" s="125" t="s">
        <v>118</v>
      </c>
      <c r="E207" s="13" t="s">
        <v>181</v>
      </c>
      <c r="F207" s="13" t="s">
        <v>24</v>
      </c>
    </row>
    <row r="208" spans="1:6" ht="20" hidden="1" customHeight="1">
      <c r="A208" s="30"/>
      <c r="B208" s="13" t="str">
        <f>Banbury!AF56</f>
        <v xml:space="preserve"> </v>
      </c>
      <c r="C208" s="187">
        <f>Banbury!Q56</f>
        <v>0</v>
      </c>
      <c r="D208" s="125" t="s">
        <v>118</v>
      </c>
      <c r="E208" s="13" t="s">
        <v>181</v>
      </c>
      <c r="F208" s="13" t="s">
        <v>24</v>
      </c>
    </row>
    <row r="209" spans="1:11" ht="20" hidden="1" customHeight="1">
      <c r="A209" s="30"/>
      <c r="B209" s="13" t="str">
        <f>Banbury!AF57</f>
        <v xml:space="preserve"> </v>
      </c>
      <c r="C209" s="187">
        <f>Banbury!Q57</f>
        <v>0</v>
      </c>
      <c r="D209" s="125" t="s">
        <v>118</v>
      </c>
      <c r="E209" s="13" t="s">
        <v>181</v>
      </c>
      <c r="F209" s="13" t="s">
        <v>24</v>
      </c>
    </row>
    <row r="210" spans="1:11" ht="20" hidden="1" customHeight="1">
      <c r="A210" s="30"/>
      <c r="B210" s="13" t="str">
        <f>Banbury!AF58</f>
        <v xml:space="preserve"> </v>
      </c>
      <c r="C210" s="187">
        <f>Banbury!Q58</f>
        <v>0</v>
      </c>
      <c r="D210" s="125" t="s">
        <v>118</v>
      </c>
      <c r="E210" s="13" t="s">
        <v>181</v>
      </c>
      <c r="F210" s="13" t="s">
        <v>24</v>
      </c>
    </row>
    <row r="211" spans="1:11" ht="20" hidden="1" customHeight="1">
      <c r="A211" s="30"/>
      <c r="B211" s="13" t="str">
        <f>Banbury!AF59</f>
        <v xml:space="preserve"> </v>
      </c>
      <c r="C211" s="187">
        <f>Banbury!Q59</f>
        <v>0</v>
      </c>
      <c r="D211" s="125" t="s">
        <v>118</v>
      </c>
      <c r="E211" s="13" t="s">
        <v>181</v>
      </c>
      <c r="F211" s="13" t="s">
        <v>24</v>
      </c>
    </row>
    <row r="212" spans="1:11" ht="20" hidden="1" customHeight="1">
      <c r="A212" s="30"/>
      <c r="B212" s="13" t="str">
        <f>Banbury!AF60</f>
        <v xml:space="preserve"> </v>
      </c>
      <c r="C212" s="187">
        <f>Banbury!Q60</f>
        <v>0</v>
      </c>
      <c r="D212" s="125" t="s">
        <v>118</v>
      </c>
      <c r="E212" s="13" t="s">
        <v>181</v>
      </c>
      <c r="F212" s="13" t="s">
        <v>24</v>
      </c>
    </row>
    <row r="213" spans="1:11" ht="20" hidden="1" customHeight="1">
      <c r="A213" s="30"/>
      <c r="B213" s="13" t="str">
        <f>Banbury!AF61</f>
        <v xml:space="preserve"> </v>
      </c>
      <c r="C213" s="187">
        <f>Banbury!Q61</f>
        <v>0</v>
      </c>
      <c r="D213" s="125" t="s">
        <v>118</v>
      </c>
      <c r="E213" s="13" t="s">
        <v>181</v>
      </c>
      <c r="F213" s="13" t="s">
        <v>24</v>
      </c>
    </row>
    <row r="214" spans="1:11" ht="20" hidden="1" customHeight="1">
      <c r="A214" s="30"/>
      <c r="B214" s="13" t="str">
        <f>Banbury!AF62</f>
        <v xml:space="preserve"> </v>
      </c>
      <c r="C214" s="187">
        <f>Banbury!Q62</f>
        <v>0</v>
      </c>
      <c r="D214" s="125" t="s">
        <v>118</v>
      </c>
      <c r="E214" s="13" t="s">
        <v>181</v>
      </c>
      <c r="F214" s="13" t="s">
        <v>24</v>
      </c>
    </row>
    <row r="215" spans="1:11" ht="20" hidden="1" customHeight="1">
      <c r="A215" s="30"/>
      <c r="B215" s="13" t="str">
        <f>Banbury!AF63</f>
        <v xml:space="preserve"> </v>
      </c>
      <c r="C215" s="187">
        <f>Banbury!Q63</f>
        <v>0</v>
      </c>
      <c r="D215" s="125" t="s">
        <v>118</v>
      </c>
      <c r="E215" s="13" t="s">
        <v>181</v>
      </c>
      <c r="F215" s="13" t="s">
        <v>24</v>
      </c>
    </row>
    <row r="216" spans="1:11" ht="20" hidden="1" customHeight="1">
      <c r="A216" s="30"/>
      <c r="B216" s="13" t="str">
        <f>Banbury!AF64</f>
        <v xml:space="preserve"> </v>
      </c>
      <c r="C216" s="187">
        <f>Banbury!Q64</f>
        <v>0</v>
      </c>
      <c r="D216" s="125" t="s">
        <v>118</v>
      </c>
      <c r="E216" s="13" t="s">
        <v>181</v>
      </c>
      <c r="F216" s="13" t="s">
        <v>24</v>
      </c>
    </row>
    <row r="217" spans="1:11" ht="20" hidden="1" customHeight="1">
      <c r="A217" s="30"/>
      <c r="B217" s="13" t="str">
        <f>Banbury!AF65</f>
        <v xml:space="preserve"> </v>
      </c>
      <c r="C217" s="187">
        <f>Banbury!Q65</f>
        <v>0</v>
      </c>
      <c r="D217" s="125" t="s">
        <v>118</v>
      </c>
      <c r="E217" s="13" t="s">
        <v>181</v>
      </c>
      <c r="F217" s="13" t="s">
        <v>24</v>
      </c>
      <c r="H217" s="12" t="str">
        <f>D217</f>
        <v>Banbury Harriers AC</v>
      </c>
      <c r="I217" s="12" t="str">
        <f>E217</f>
        <v>U15</v>
      </c>
      <c r="J217" s="12" t="str">
        <f>F217</f>
        <v>F</v>
      </c>
      <c r="K217" s="12">
        <f>26-COUNT(C192:C217)</f>
        <v>0</v>
      </c>
    </row>
    <row r="218" spans="1:11" ht="20" hidden="1" customHeight="1">
      <c r="A218" s="30"/>
      <c r="B218" s="13" t="str">
        <f>IF(COUNTIF(Banbury!AE40:AE65,"*n*")=0,"","X")</f>
        <v/>
      </c>
      <c r="C218" s="125" t="s">
        <v>329</v>
      </c>
      <c r="D218" s="125" t="s">
        <v>118</v>
      </c>
      <c r="E218" s="13" t="s">
        <v>181</v>
      </c>
      <c r="F218" s="13" t="s">
        <v>24</v>
      </c>
    </row>
    <row r="219" spans="1:11" ht="20" hidden="1" customHeight="1">
      <c r="A219" s="30"/>
      <c r="B219" s="13" t="str">
        <f>Banbury!AX40</f>
        <v xml:space="preserve"> </v>
      </c>
      <c r="C219" s="187">
        <f>Banbury!AI40</f>
        <v>0</v>
      </c>
      <c r="D219" s="125" t="s">
        <v>118</v>
      </c>
      <c r="E219" s="13" t="s">
        <v>206</v>
      </c>
      <c r="F219" s="13" t="s">
        <v>24</v>
      </c>
    </row>
    <row r="220" spans="1:11" ht="20" hidden="1" customHeight="1">
      <c r="A220" s="30"/>
      <c r="B220" s="13" t="str">
        <f>Banbury!AX41</f>
        <v xml:space="preserve"> </v>
      </c>
      <c r="C220" s="187">
        <f>Banbury!AI41</f>
        <v>0</v>
      </c>
      <c r="D220" s="125" t="s">
        <v>118</v>
      </c>
      <c r="E220" s="13" t="s">
        <v>206</v>
      </c>
      <c r="F220" s="13" t="s">
        <v>24</v>
      </c>
    </row>
    <row r="221" spans="1:11" ht="20" hidden="1" customHeight="1">
      <c r="A221" s="30"/>
      <c r="B221" s="13" t="str">
        <f>Banbury!AX42</f>
        <v xml:space="preserve"> </v>
      </c>
      <c r="C221" s="187">
        <f>Banbury!AI42</f>
        <v>0</v>
      </c>
      <c r="D221" s="125" t="s">
        <v>118</v>
      </c>
      <c r="E221" s="13" t="s">
        <v>206</v>
      </c>
      <c r="F221" s="13" t="s">
        <v>24</v>
      </c>
    </row>
    <row r="222" spans="1:11" ht="20" hidden="1" customHeight="1">
      <c r="A222" s="30"/>
      <c r="B222" s="13" t="str">
        <f>Banbury!AX43</f>
        <v xml:space="preserve"> </v>
      </c>
      <c r="C222" s="187">
        <f>Banbury!AI43</f>
        <v>0</v>
      </c>
      <c r="D222" s="125" t="s">
        <v>118</v>
      </c>
      <c r="E222" s="13" t="s">
        <v>206</v>
      </c>
      <c r="F222" s="13" t="s">
        <v>24</v>
      </c>
    </row>
    <row r="223" spans="1:11" ht="20" hidden="1" customHeight="1">
      <c r="A223" s="30"/>
      <c r="B223" s="13" t="str">
        <f>Banbury!AX44</f>
        <v xml:space="preserve"> </v>
      </c>
      <c r="C223" s="187">
        <f>Banbury!AI44</f>
        <v>0</v>
      </c>
      <c r="D223" s="125" t="s">
        <v>118</v>
      </c>
      <c r="E223" s="13" t="s">
        <v>206</v>
      </c>
      <c r="F223" s="13" t="s">
        <v>24</v>
      </c>
    </row>
    <row r="224" spans="1:11" ht="20" hidden="1" customHeight="1">
      <c r="A224" s="30"/>
      <c r="B224" s="13" t="str">
        <f>Banbury!AX45</f>
        <v xml:space="preserve"> </v>
      </c>
      <c r="C224" s="187">
        <f>Banbury!AI45</f>
        <v>0</v>
      </c>
      <c r="D224" s="125" t="s">
        <v>118</v>
      </c>
      <c r="E224" s="13" t="s">
        <v>206</v>
      </c>
      <c r="F224" s="13" t="s">
        <v>24</v>
      </c>
    </row>
    <row r="225" spans="1:11" ht="20" hidden="1" customHeight="1">
      <c r="A225" s="30"/>
      <c r="B225" s="13" t="str">
        <f>Banbury!AX46</f>
        <v xml:space="preserve"> </v>
      </c>
      <c r="C225" s="187">
        <f>Banbury!AI46</f>
        <v>0</v>
      </c>
      <c r="D225" s="125" t="s">
        <v>118</v>
      </c>
      <c r="E225" s="13" t="s">
        <v>206</v>
      </c>
      <c r="F225" s="13" t="s">
        <v>24</v>
      </c>
    </row>
    <row r="226" spans="1:11" ht="20" hidden="1" customHeight="1">
      <c r="A226" s="30"/>
      <c r="B226" s="13" t="str">
        <f>Banbury!AX47</f>
        <v xml:space="preserve"> </v>
      </c>
      <c r="C226" s="187">
        <f>Banbury!AI47</f>
        <v>0</v>
      </c>
      <c r="D226" s="125" t="s">
        <v>118</v>
      </c>
      <c r="E226" s="13" t="s">
        <v>206</v>
      </c>
      <c r="F226" s="13" t="s">
        <v>24</v>
      </c>
    </row>
    <row r="227" spans="1:11" ht="20" hidden="1" customHeight="1">
      <c r="A227" s="30"/>
      <c r="B227" s="13" t="str">
        <f>Banbury!AX48</f>
        <v xml:space="preserve"> </v>
      </c>
      <c r="C227" s="187">
        <f>Banbury!AI48</f>
        <v>0</v>
      </c>
      <c r="D227" s="125" t="s">
        <v>118</v>
      </c>
      <c r="E227" s="13" t="s">
        <v>206</v>
      </c>
      <c r="F227" s="13" t="s">
        <v>24</v>
      </c>
    </row>
    <row r="228" spans="1:11" ht="20" hidden="1" customHeight="1">
      <c r="A228" s="30"/>
      <c r="B228" s="13" t="str">
        <f>Banbury!AX49</f>
        <v xml:space="preserve"> </v>
      </c>
      <c r="C228" s="187">
        <f>Banbury!AI49</f>
        <v>0</v>
      </c>
      <c r="D228" s="125" t="s">
        <v>118</v>
      </c>
      <c r="E228" s="13" t="s">
        <v>206</v>
      </c>
      <c r="F228" s="13" t="s">
        <v>24</v>
      </c>
    </row>
    <row r="229" spans="1:11" ht="20" hidden="1" customHeight="1">
      <c r="A229" s="30"/>
      <c r="B229" s="13" t="str">
        <f>Banbury!AX50</f>
        <v xml:space="preserve"> </v>
      </c>
      <c r="C229" s="187">
        <f>Banbury!AI50</f>
        <v>0</v>
      </c>
      <c r="D229" s="125" t="s">
        <v>118</v>
      </c>
      <c r="E229" s="13" t="s">
        <v>206</v>
      </c>
      <c r="F229" s="13" t="s">
        <v>24</v>
      </c>
    </row>
    <row r="230" spans="1:11" ht="20" hidden="1" customHeight="1">
      <c r="A230" s="30"/>
      <c r="B230" s="13" t="str">
        <f>Banbury!AX51</f>
        <v xml:space="preserve"> </v>
      </c>
      <c r="C230" s="187">
        <f>Banbury!AI51</f>
        <v>0</v>
      </c>
      <c r="D230" s="125" t="s">
        <v>118</v>
      </c>
      <c r="E230" s="13" t="s">
        <v>206</v>
      </c>
      <c r="F230" s="13" t="s">
        <v>24</v>
      </c>
    </row>
    <row r="231" spans="1:11" ht="20" hidden="1" customHeight="1">
      <c r="A231" s="30"/>
      <c r="B231" s="13" t="str">
        <f>Banbury!AX52</f>
        <v xml:space="preserve"> </v>
      </c>
      <c r="C231" s="187">
        <f>Banbury!AI52</f>
        <v>0</v>
      </c>
      <c r="D231" s="125" t="s">
        <v>118</v>
      </c>
      <c r="E231" s="13" t="s">
        <v>206</v>
      </c>
      <c r="F231" s="13" t="s">
        <v>24</v>
      </c>
    </row>
    <row r="232" spans="1:11" ht="20" hidden="1" customHeight="1">
      <c r="A232" s="30"/>
      <c r="B232" s="13" t="str">
        <f>Banbury!AX53</f>
        <v xml:space="preserve"> </v>
      </c>
      <c r="C232" s="187">
        <f>Banbury!AI53</f>
        <v>0</v>
      </c>
      <c r="D232" s="125" t="s">
        <v>118</v>
      </c>
      <c r="E232" s="13" t="s">
        <v>206</v>
      </c>
      <c r="F232" s="13" t="s">
        <v>24</v>
      </c>
    </row>
    <row r="233" spans="1:11" ht="20" hidden="1" customHeight="1">
      <c r="A233" s="30"/>
      <c r="B233" s="13" t="str">
        <f>Banbury!AX54</f>
        <v xml:space="preserve"> </v>
      </c>
      <c r="C233" s="187">
        <f>Banbury!AI54</f>
        <v>0</v>
      </c>
      <c r="D233" s="125" t="s">
        <v>118</v>
      </c>
      <c r="E233" s="13" t="s">
        <v>206</v>
      </c>
      <c r="F233" s="13" t="s">
        <v>24</v>
      </c>
    </row>
    <row r="234" spans="1:11" ht="20" hidden="1" customHeight="1">
      <c r="A234" s="30"/>
      <c r="B234" s="13" t="str">
        <f>Banbury!AX55</f>
        <v xml:space="preserve"> </v>
      </c>
      <c r="C234" s="187">
        <f>Banbury!AI55</f>
        <v>0</v>
      </c>
      <c r="D234" s="125" t="s">
        <v>118</v>
      </c>
      <c r="E234" s="13" t="s">
        <v>206</v>
      </c>
      <c r="F234" s="13" t="s">
        <v>24</v>
      </c>
      <c r="H234" s="12" t="str">
        <f>D234</f>
        <v>Banbury Harriers AC</v>
      </c>
      <c r="I234" s="12" t="str">
        <f>E234</f>
        <v>U17</v>
      </c>
      <c r="J234" s="12" t="str">
        <f>F234</f>
        <v>F</v>
      </c>
      <c r="K234" s="206">
        <f>16-COUNT(C219:C234)</f>
        <v>0</v>
      </c>
    </row>
    <row r="235" spans="1:11" ht="20" hidden="1" customHeight="1">
      <c r="A235" s="30"/>
      <c r="B235" s="13" t="str">
        <f>IF(COUNTIF(Banbury!AW40:AW55,"*n*")=0,"","X")</f>
        <v/>
      </c>
      <c r="C235" s="125" t="s">
        <v>239</v>
      </c>
      <c r="D235" s="125" t="s">
        <v>118</v>
      </c>
      <c r="E235" s="13" t="s">
        <v>206</v>
      </c>
      <c r="F235" s="13" t="s">
        <v>24</v>
      </c>
    </row>
    <row r="236" spans="1:11" ht="20" hidden="1" customHeight="1">
      <c r="A236" s="30"/>
      <c r="B236" s="13" t="str">
        <f>Banbury!AX61</f>
        <v xml:space="preserve"> </v>
      </c>
      <c r="C236" s="187">
        <f>Banbury!AI61</f>
        <v>0</v>
      </c>
      <c r="D236" s="125" t="s">
        <v>118</v>
      </c>
      <c r="E236" s="13" t="s">
        <v>327</v>
      </c>
      <c r="F236" s="13" t="s">
        <v>24</v>
      </c>
    </row>
    <row r="237" spans="1:11" ht="20" hidden="1" customHeight="1">
      <c r="A237" s="30"/>
      <c r="B237" s="13" t="str">
        <f>Banbury!AX62</f>
        <v xml:space="preserve"> </v>
      </c>
      <c r="C237" s="187">
        <f>Banbury!AI62</f>
        <v>0</v>
      </c>
      <c r="D237" s="125" t="s">
        <v>118</v>
      </c>
      <c r="E237" s="13" t="s">
        <v>327</v>
      </c>
      <c r="F237" s="13" t="s">
        <v>24</v>
      </c>
    </row>
    <row r="238" spans="1:11" ht="20" hidden="1" customHeight="1">
      <c r="A238" s="30"/>
      <c r="B238" s="13" t="str">
        <f>Banbury!AX63</f>
        <v xml:space="preserve"> </v>
      </c>
      <c r="C238" s="187">
        <f>Banbury!AI63</f>
        <v>0</v>
      </c>
      <c r="D238" s="125" t="s">
        <v>118</v>
      </c>
      <c r="E238" s="13" t="s">
        <v>327</v>
      </c>
      <c r="F238" s="13" t="s">
        <v>24</v>
      </c>
    </row>
    <row r="239" spans="1:11" ht="20" hidden="1" customHeight="1">
      <c r="A239" s="30"/>
      <c r="B239" s="13" t="str">
        <f>Banbury!AX64</f>
        <v xml:space="preserve"> </v>
      </c>
      <c r="C239" s="187">
        <f>Banbury!AI64</f>
        <v>0</v>
      </c>
      <c r="D239" s="125" t="s">
        <v>118</v>
      </c>
      <c r="E239" s="13" t="s">
        <v>327</v>
      </c>
      <c r="F239" s="13" t="s">
        <v>24</v>
      </c>
    </row>
    <row r="240" spans="1:11" ht="20" hidden="1" customHeight="1">
      <c r="A240" s="30"/>
      <c r="B240" s="13" t="str">
        <f>Banbury!AX65</f>
        <v xml:space="preserve"> </v>
      </c>
      <c r="C240" s="187">
        <f>Banbury!AI65</f>
        <v>0</v>
      </c>
      <c r="D240" s="125" t="s">
        <v>118</v>
      </c>
      <c r="E240" s="13" t="s">
        <v>327</v>
      </c>
      <c r="F240" s="13" t="s">
        <v>24</v>
      </c>
    </row>
    <row r="241" spans="1:11" ht="20" hidden="1" customHeight="1">
      <c r="A241" s="30"/>
      <c r="B241" s="13" t="str">
        <f>Banbury!AX66</f>
        <v xml:space="preserve"> </v>
      </c>
      <c r="C241" s="187">
        <f>Banbury!AI66</f>
        <v>0</v>
      </c>
      <c r="D241" s="125" t="s">
        <v>118</v>
      </c>
      <c r="E241" s="13" t="s">
        <v>327</v>
      </c>
      <c r="F241" s="13" t="s">
        <v>24</v>
      </c>
    </row>
    <row r="242" spans="1:11" ht="20" hidden="1" customHeight="1">
      <c r="A242" s="30"/>
      <c r="B242" s="13" t="str">
        <f>Banbury!AX67</f>
        <v xml:space="preserve"> </v>
      </c>
      <c r="C242" s="187">
        <f>Banbury!AI67</f>
        <v>0</v>
      </c>
      <c r="D242" s="125" t="s">
        <v>118</v>
      </c>
      <c r="E242" s="13" t="s">
        <v>327</v>
      </c>
      <c r="F242" s="13" t="s">
        <v>24</v>
      </c>
    </row>
    <row r="243" spans="1:11" ht="20" hidden="1" customHeight="1">
      <c r="A243" s="30"/>
      <c r="B243" s="13" t="str">
        <f>Banbury!AX68</f>
        <v xml:space="preserve"> </v>
      </c>
      <c r="C243" s="187">
        <f>Banbury!AI68</f>
        <v>0</v>
      </c>
      <c r="D243" s="125" t="s">
        <v>118</v>
      </c>
      <c r="E243" s="13" t="s">
        <v>327</v>
      </c>
      <c r="F243" s="13" t="s">
        <v>24</v>
      </c>
      <c r="H243" s="12" t="str">
        <f>D243</f>
        <v>Banbury Harriers AC</v>
      </c>
      <c r="I243" s="12" t="str">
        <f>E243</f>
        <v>U20</v>
      </c>
      <c r="J243" s="12" t="str">
        <f>F243</f>
        <v>F</v>
      </c>
      <c r="K243" s="206">
        <f>8-COUNT(C236:C243)</f>
        <v>0</v>
      </c>
    </row>
    <row r="244" spans="1:11" ht="20" hidden="1" customHeight="1">
      <c r="A244" s="30"/>
      <c r="B244" s="13" t="str">
        <f>Banbury!N5</f>
        <v xml:space="preserve"> </v>
      </c>
      <c r="C244" s="187">
        <f>Banbury!A5</f>
        <v>0</v>
      </c>
      <c r="D244" s="125" t="s">
        <v>118</v>
      </c>
      <c r="E244" s="13" t="s">
        <v>50</v>
      </c>
      <c r="F244" s="13" t="s">
        <v>30</v>
      </c>
    </row>
    <row r="245" spans="1:11" ht="20" hidden="1" customHeight="1">
      <c r="A245" s="30"/>
      <c r="B245" s="13" t="str">
        <f>Banbury!N6</f>
        <v xml:space="preserve"> </v>
      </c>
      <c r="C245" s="187">
        <f>Banbury!A6</f>
        <v>0</v>
      </c>
      <c r="D245" s="125" t="s">
        <v>118</v>
      </c>
      <c r="E245" s="13" t="s">
        <v>50</v>
      </c>
      <c r="F245" s="13" t="s">
        <v>30</v>
      </c>
    </row>
    <row r="246" spans="1:11" ht="20" hidden="1" customHeight="1">
      <c r="A246" s="30"/>
      <c r="B246" s="13" t="str">
        <f>Banbury!N7</f>
        <v xml:space="preserve"> </v>
      </c>
      <c r="C246" s="187">
        <f>Banbury!A7</f>
        <v>0</v>
      </c>
      <c r="D246" s="125" t="s">
        <v>118</v>
      </c>
      <c r="E246" s="13" t="s">
        <v>50</v>
      </c>
      <c r="F246" s="13" t="s">
        <v>30</v>
      </c>
    </row>
    <row r="247" spans="1:11" ht="20" hidden="1" customHeight="1">
      <c r="A247" s="30"/>
      <c r="B247" s="13" t="str">
        <f>Banbury!N8</f>
        <v xml:space="preserve"> </v>
      </c>
      <c r="C247" s="187">
        <f>Banbury!A8</f>
        <v>0</v>
      </c>
      <c r="D247" s="125" t="s">
        <v>118</v>
      </c>
      <c r="E247" s="13" t="s">
        <v>50</v>
      </c>
      <c r="F247" s="13" t="s">
        <v>30</v>
      </c>
    </row>
    <row r="248" spans="1:11" ht="20" hidden="1" customHeight="1">
      <c r="A248" s="30"/>
      <c r="B248" s="13" t="str">
        <f>Banbury!N9</f>
        <v xml:space="preserve"> </v>
      </c>
      <c r="C248" s="187">
        <f>Banbury!A9</f>
        <v>0</v>
      </c>
      <c r="D248" s="125" t="s">
        <v>118</v>
      </c>
      <c r="E248" s="13" t="s">
        <v>50</v>
      </c>
      <c r="F248" s="13" t="s">
        <v>30</v>
      </c>
    </row>
    <row r="249" spans="1:11" ht="20" hidden="1" customHeight="1">
      <c r="A249" s="30"/>
      <c r="B249" s="13" t="str">
        <f>Banbury!N10</f>
        <v xml:space="preserve"> </v>
      </c>
      <c r="C249" s="187">
        <f>Banbury!A10</f>
        <v>0</v>
      </c>
      <c r="D249" s="125" t="s">
        <v>118</v>
      </c>
      <c r="E249" s="13" t="s">
        <v>50</v>
      </c>
      <c r="F249" s="13" t="s">
        <v>30</v>
      </c>
    </row>
    <row r="250" spans="1:11" ht="20" hidden="1" customHeight="1">
      <c r="A250" s="30"/>
      <c r="B250" s="13" t="str">
        <f>Banbury!N11</f>
        <v xml:space="preserve"> </v>
      </c>
      <c r="C250" s="187">
        <f>Banbury!A11</f>
        <v>0</v>
      </c>
      <c r="D250" s="125" t="s">
        <v>118</v>
      </c>
      <c r="E250" s="13" t="s">
        <v>50</v>
      </c>
      <c r="F250" s="13" t="s">
        <v>30</v>
      </c>
    </row>
    <row r="251" spans="1:11" ht="20" hidden="1" customHeight="1">
      <c r="A251" s="30"/>
      <c r="B251" s="13" t="str">
        <f>Banbury!N12</f>
        <v xml:space="preserve"> </v>
      </c>
      <c r="C251" s="187">
        <f>Banbury!A12</f>
        <v>0</v>
      </c>
      <c r="D251" s="125" t="s">
        <v>118</v>
      </c>
      <c r="E251" s="13" t="s">
        <v>50</v>
      </c>
      <c r="F251" s="13" t="s">
        <v>30</v>
      </c>
    </row>
    <row r="252" spans="1:11" ht="20" hidden="1" customHeight="1">
      <c r="A252" s="30"/>
      <c r="B252" s="13" t="str">
        <f>Banbury!N13</f>
        <v xml:space="preserve"> </v>
      </c>
      <c r="C252" s="187">
        <f>Banbury!A13</f>
        <v>0</v>
      </c>
      <c r="D252" s="125" t="s">
        <v>118</v>
      </c>
      <c r="E252" s="13" t="s">
        <v>50</v>
      </c>
      <c r="F252" s="13" t="s">
        <v>30</v>
      </c>
    </row>
    <row r="253" spans="1:11" ht="20" hidden="1" customHeight="1">
      <c r="A253" s="30"/>
      <c r="B253" s="13" t="str">
        <f>Banbury!N14</f>
        <v xml:space="preserve"> </v>
      </c>
      <c r="C253" s="187">
        <f>Banbury!A14</f>
        <v>0</v>
      </c>
      <c r="D253" s="125" t="s">
        <v>118</v>
      </c>
      <c r="E253" s="13" t="s">
        <v>50</v>
      </c>
      <c r="F253" s="13" t="s">
        <v>30</v>
      </c>
    </row>
    <row r="254" spans="1:11" ht="20" hidden="1" customHeight="1">
      <c r="A254" s="30"/>
      <c r="B254" s="13" t="str">
        <f>Banbury!N15</f>
        <v xml:space="preserve"> </v>
      </c>
      <c r="C254" s="187">
        <f>Banbury!A15</f>
        <v>0</v>
      </c>
      <c r="D254" s="125" t="s">
        <v>118</v>
      </c>
      <c r="E254" s="13" t="s">
        <v>50</v>
      </c>
      <c r="F254" s="13" t="s">
        <v>30</v>
      </c>
    </row>
    <row r="255" spans="1:11" ht="20" hidden="1" customHeight="1">
      <c r="A255" s="30"/>
      <c r="B255" s="13" t="str">
        <f>Banbury!N16</f>
        <v xml:space="preserve"> </v>
      </c>
      <c r="C255" s="187">
        <f>Banbury!A16</f>
        <v>0</v>
      </c>
      <c r="D255" s="125" t="s">
        <v>118</v>
      </c>
      <c r="E255" s="13" t="s">
        <v>50</v>
      </c>
      <c r="F255" s="13" t="s">
        <v>30</v>
      </c>
    </row>
    <row r="256" spans="1:11" ht="20" hidden="1" customHeight="1">
      <c r="A256" s="30"/>
      <c r="B256" s="13" t="str">
        <f>Banbury!N17</f>
        <v xml:space="preserve"> </v>
      </c>
      <c r="C256" s="187">
        <f>Banbury!A17</f>
        <v>0</v>
      </c>
      <c r="D256" s="125" t="s">
        <v>118</v>
      </c>
      <c r="E256" s="13" t="s">
        <v>50</v>
      </c>
      <c r="F256" s="13" t="s">
        <v>30</v>
      </c>
    </row>
    <row r="257" spans="1:11" ht="20" hidden="1" customHeight="1">
      <c r="A257" s="30"/>
      <c r="B257" s="13" t="str">
        <f>Banbury!N18</f>
        <v xml:space="preserve"> </v>
      </c>
      <c r="C257" s="187">
        <f>Banbury!A18</f>
        <v>0</v>
      </c>
      <c r="D257" s="125" t="s">
        <v>118</v>
      </c>
      <c r="E257" s="13" t="s">
        <v>50</v>
      </c>
      <c r="F257" s="13" t="s">
        <v>30</v>
      </c>
    </row>
    <row r="258" spans="1:11" ht="20" hidden="1" customHeight="1">
      <c r="A258" s="30"/>
      <c r="B258" s="13" t="str">
        <f>Banbury!N19</f>
        <v xml:space="preserve"> </v>
      </c>
      <c r="C258" s="187">
        <f>Banbury!A19</f>
        <v>0</v>
      </c>
      <c r="D258" s="125" t="s">
        <v>118</v>
      </c>
      <c r="E258" s="13" t="s">
        <v>50</v>
      </c>
      <c r="F258" s="13" t="s">
        <v>30</v>
      </c>
    </row>
    <row r="259" spans="1:11" ht="20" hidden="1" customHeight="1">
      <c r="A259" s="30"/>
      <c r="B259" s="13" t="str">
        <f>Banbury!N20</f>
        <v xml:space="preserve"> </v>
      </c>
      <c r="C259" s="187">
        <f>Banbury!A20</f>
        <v>0</v>
      </c>
      <c r="D259" s="125" t="s">
        <v>118</v>
      </c>
      <c r="E259" s="13" t="s">
        <v>50</v>
      </c>
      <c r="F259" s="13" t="s">
        <v>30</v>
      </c>
    </row>
    <row r="260" spans="1:11" ht="20" hidden="1" customHeight="1">
      <c r="A260" s="30"/>
      <c r="B260" s="13" t="str">
        <f>Banbury!N21</f>
        <v xml:space="preserve"> </v>
      </c>
      <c r="C260" s="187">
        <f>Banbury!A21</f>
        <v>0</v>
      </c>
      <c r="D260" s="125" t="s">
        <v>118</v>
      </c>
      <c r="E260" s="13" t="s">
        <v>50</v>
      </c>
      <c r="F260" s="13" t="s">
        <v>30</v>
      </c>
    </row>
    <row r="261" spans="1:11" ht="20" hidden="1" customHeight="1">
      <c r="A261" s="30"/>
      <c r="B261" s="13" t="str">
        <f>Banbury!N22</f>
        <v xml:space="preserve"> </v>
      </c>
      <c r="C261" s="187">
        <f>Banbury!A22</f>
        <v>0</v>
      </c>
      <c r="D261" s="125" t="s">
        <v>118</v>
      </c>
      <c r="E261" s="13" t="s">
        <v>50</v>
      </c>
      <c r="F261" s="13" t="s">
        <v>30</v>
      </c>
    </row>
    <row r="262" spans="1:11" ht="20" hidden="1" customHeight="1">
      <c r="A262" s="30"/>
      <c r="B262" s="13" t="str">
        <f>Banbury!N23</f>
        <v xml:space="preserve"> </v>
      </c>
      <c r="C262" s="187">
        <f>Banbury!A23</f>
        <v>0</v>
      </c>
      <c r="D262" s="125" t="s">
        <v>118</v>
      </c>
      <c r="E262" s="13" t="s">
        <v>50</v>
      </c>
      <c r="F262" s="13" t="s">
        <v>30</v>
      </c>
    </row>
    <row r="263" spans="1:11" ht="20" hidden="1" customHeight="1">
      <c r="A263" s="30"/>
      <c r="B263" s="13" t="str">
        <f>Banbury!N24</f>
        <v xml:space="preserve"> </v>
      </c>
      <c r="C263" s="187">
        <f>Banbury!A24</f>
        <v>0</v>
      </c>
      <c r="D263" s="125" t="s">
        <v>118</v>
      </c>
      <c r="E263" s="13" t="s">
        <v>50</v>
      </c>
      <c r="F263" s="13" t="s">
        <v>30</v>
      </c>
    </row>
    <row r="264" spans="1:11" ht="20" hidden="1" customHeight="1">
      <c r="A264" s="30"/>
      <c r="B264" s="13" t="str">
        <f>Banbury!N25</f>
        <v xml:space="preserve"> </v>
      </c>
      <c r="C264" s="187">
        <f>Banbury!A25</f>
        <v>0</v>
      </c>
      <c r="D264" s="125" t="s">
        <v>118</v>
      </c>
      <c r="E264" s="13" t="s">
        <v>50</v>
      </c>
      <c r="F264" s="13" t="s">
        <v>30</v>
      </c>
    </row>
    <row r="265" spans="1:11" ht="20" hidden="1" customHeight="1">
      <c r="A265" s="30"/>
      <c r="B265" s="13" t="str">
        <f>Banbury!N26</f>
        <v xml:space="preserve"> </v>
      </c>
      <c r="C265" s="187">
        <f>Banbury!A26</f>
        <v>0</v>
      </c>
      <c r="D265" s="125" t="s">
        <v>118</v>
      </c>
      <c r="E265" s="13" t="s">
        <v>50</v>
      </c>
      <c r="F265" s="13" t="s">
        <v>30</v>
      </c>
    </row>
    <row r="266" spans="1:11" ht="20" hidden="1" customHeight="1">
      <c r="A266" s="30"/>
      <c r="B266" s="13" t="str">
        <f>Banbury!N27</f>
        <v xml:space="preserve"> </v>
      </c>
      <c r="C266" s="187">
        <f>Banbury!A27</f>
        <v>0</v>
      </c>
      <c r="D266" s="125" t="s">
        <v>118</v>
      </c>
      <c r="E266" s="13" t="s">
        <v>50</v>
      </c>
      <c r="F266" s="13" t="s">
        <v>30</v>
      </c>
    </row>
    <row r="267" spans="1:11" ht="20" hidden="1" customHeight="1">
      <c r="A267" s="30"/>
      <c r="B267" s="13" t="str">
        <f>Banbury!N28</f>
        <v xml:space="preserve"> </v>
      </c>
      <c r="C267" s="187">
        <f>Banbury!A28</f>
        <v>0</v>
      </c>
      <c r="D267" s="125" t="s">
        <v>118</v>
      </c>
      <c r="E267" s="13" t="s">
        <v>50</v>
      </c>
      <c r="F267" s="13" t="s">
        <v>30</v>
      </c>
    </row>
    <row r="268" spans="1:11" ht="20" hidden="1" customHeight="1">
      <c r="A268" s="30"/>
      <c r="B268" s="13" t="str">
        <f>Banbury!N29</f>
        <v xml:space="preserve"> </v>
      </c>
      <c r="C268" s="187">
        <f>Banbury!A29</f>
        <v>0</v>
      </c>
      <c r="D268" s="125" t="s">
        <v>118</v>
      </c>
      <c r="E268" s="13" t="s">
        <v>50</v>
      </c>
      <c r="F268" s="13" t="s">
        <v>30</v>
      </c>
    </row>
    <row r="269" spans="1:11" ht="20" hidden="1" customHeight="1">
      <c r="A269" s="30"/>
      <c r="B269" s="13" t="str">
        <f>Banbury!N30</f>
        <v xml:space="preserve"> </v>
      </c>
      <c r="C269" s="187">
        <f>Banbury!A30</f>
        <v>0</v>
      </c>
      <c r="D269" s="125" t="s">
        <v>118</v>
      </c>
      <c r="E269" s="13" t="s">
        <v>50</v>
      </c>
      <c r="F269" s="13" t="s">
        <v>30</v>
      </c>
      <c r="H269" s="12" t="str">
        <f>D269</f>
        <v>Banbury Harriers AC</v>
      </c>
      <c r="I269" s="12" t="str">
        <f>E269</f>
        <v>U13</v>
      </c>
      <c r="J269" s="12" t="str">
        <f>F269</f>
        <v>M</v>
      </c>
      <c r="K269" s="12">
        <f>26-COUNT(C244:C269)</f>
        <v>0</v>
      </c>
    </row>
    <row r="270" spans="1:11" ht="20" hidden="1" customHeight="1">
      <c r="A270" s="30"/>
      <c r="B270" s="13" t="str">
        <f>IF(COUNTIF(Banbury!M5:M30,"*n*")=0,"","X")</f>
        <v/>
      </c>
      <c r="C270" s="125" t="s">
        <v>332</v>
      </c>
      <c r="D270" s="125" t="s">
        <v>118</v>
      </c>
      <c r="E270" s="13" t="s">
        <v>50</v>
      </c>
      <c r="F270" s="13" t="s">
        <v>30</v>
      </c>
    </row>
    <row r="271" spans="1:11" ht="20" hidden="1" customHeight="1">
      <c r="A271" s="30"/>
      <c r="B271" s="13" t="str">
        <f>Banbury!AF5</f>
        <v xml:space="preserve"> </v>
      </c>
      <c r="C271" s="125">
        <f>Banbury!Q5</f>
        <v>0</v>
      </c>
      <c r="D271" s="125" t="s">
        <v>118</v>
      </c>
      <c r="E271" s="13" t="s">
        <v>181</v>
      </c>
      <c r="F271" s="13" t="s">
        <v>30</v>
      </c>
    </row>
    <row r="272" spans="1:11" ht="20" hidden="1" customHeight="1">
      <c r="A272" s="30"/>
      <c r="B272" s="13" t="str">
        <f>Banbury!AF6</f>
        <v xml:space="preserve"> </v>
      </c>
      <c r="C272" s="125">
        <f>Banbury!Q6</f>
        <v>0</v>
      </c>
      <c r="D272" s="125" t="s">
        <v>118</v>
      </c>
      <c r="E272" s="13" t="s">
        <v>181</v>
      </c>
      <c r="F272" s="13" t="s">
        <v>30</v>
      </c>
    </row>
    <row r="273" spans="1:6" ht="20" hidden="1" customHeight="1">
      <c r="A273" s="30"/>
      <c r="B273" s="13" t="str">
        <f>Banbury!AF7</f>
        <v xml:space="preserve"> </v>
      </c>
      <c r="C273" s="125">
        <f>Banbury!Q7</f>
        <v>0</v>
      </c>
      <c r="D273" s="125" t="s">
        <v>118</v>
      </c>
      <c r="E273" s="13" t="s">
        <v>181</v>
      </c>
      <c r="F273" s="13" t="s">
        <v>30</v>
      </c>
    </row>
    <row r="274" spans="1:6" ht="20" hidden="1" customHeight="1">
      <c r="A274" s="30"/>
      <c r="B274" s="13" t="str">
        <f>Banbury!AF8</f>
        <v xml:space="preserve"> </v>
      </c>
      <c r="C274" s="125">
        <f>Banbury!Q8</f>
        <v>0</v>
      </c>
      <c r="D274" s="125" t="s">
        <v>118</v>
      </c>
      <c r="E274" s="13" t="s">
        <v>181</v>
      </c>
      <c r="F274" s="13" t="s">
        <v>30</v>
      </c>
    </row>
    <row r="275" spans="1:6" ht="20" hidden="1" customHeight="1">
      <c r="A275" s="30"/>
      <c r="B275" s="13" t="str">
        <f>Banbury!AF9</f>
        <v xml:space="preserve"> </v>
      </c>
      <c r="C275" s="125">
        <f>Banbury!Q9</f>
        <v>0</v>
      </c>
      <c r="D275" s="125" t="s">
        <v>118</v>
      </c>
      <c r="E275" s="13" t="s">
        <v>181</v>
      </c>
      <c r="F275" s="13" t="s">
        <v>30</v>
      </c>
    </row>
    <row r="276" spans="1:6" ht="20" hidden="1" customHeight="1">
      <c r="A276" s="30"/>
      <c r="B276" s="13" t="str">
        <f>Banbury!AF10</f>
        <v xml:space="preserve"> </v>
      </c>
      <c r="C276" s="125">
        <f>Banbury!Q10</f>
        <v>0</v>
      </c>
      <c r="D276" s="125" t="s">
        <v>118</v>
      </c>
      <c r="E276" s="13" t="s">
        <v>181</v>
      </c>
      <c r="F276" s="13" t="s">
        <v>30</v>
      </c>
    </row>
    <row r="277" spans="1:6" ht="20" hidden="1" customHeight="1">
      <c r="A277" s="30"/>
      <c r="B277" s="13" t="str">
        <f>Banbury!AF11</f>
        <v xml:space="preserve"> </v>
      </c>
      <c r="C277" s="125">
        <f>Banbury!Q11</f>
        <v>0</v>
      </c>
      <c r="D277" s="125" t="s">
        <v>118</v>
      </c>
      <c r="E277" s="13" t="s">
        <v>181</v>
      </c>
      <c r="F277" s="13" t="s">
        <v>30</v>
      </c>
    </row>
    <row r="278" spans="1:6" ht="20" hidden="1" customHeight="1">
      <c r="A278" s="30"/>
      <c r="B278" s="13" t="str">
        <f>Banbury!AF12</f>
        <v xml:space="preserve"> </v>
      </c>
      <c r="C278" s="125">
        <f>Banbury!Q12</f>
        <v>0</v>
      </c>
      <c r="D278" s="125" t="s">
        <v>118</v>
      </c>
      <c r="E278" s="13" t="s">
        <v>181</v>
      </c>
      <c r="F278" s="13" t="s">
        <v>30</v>
      </c>
    </row>
    <row r="279" spans="1:6" ht="20" hidden="1" customHeight="1">
      <c r="A279" s="30"/>
      <c r="B279" s="13" t="str">
        <f>Banbury!AF13</f>
        <v xml:space="preserve"> </v>
      </c>
      <c r="C279" s="125">
        <f>Banbury!Q13</f>
        <v>0</v>
      </c>
      <c r="D279" s="125" t="s">
        <v>118</v>
      </c>
      <c r="E279" s="13" t="s">
        <v>181</v>
      </c>
      <c r="F279" s="13" t="s">
        <v>30</v>
      </c>
    </row>
    <row r="280" spans="1:6" ht="20" hidden="1" customHeight="1">
      <c r="A280" s="30"/>
      <c r="B280" s="13" t="str">
        <f>Banbury!AF14</f>
        <v xml:space="preserve"> </v>
      </c>
      <c r="C280" s="125">
        <f>Banbury!Q14</f>
        <v>0</v>
      </c>
      <c r="D280" s="125" t="s">
        <v>118</v>
      </c>
      <c r="E280" s="13" t="s">
        <v>181</v>
      </c>
      <c r="F280" s="13" t="s">
        <v>30</v>
      </c>
    </row>
    <row r="281" spans="1:6" ht="20" hidden="1" customHeight="1">
      <c r="A281" s="30"/>
      <c r="B281" s="13" t="str">
        <f>Banbury!AF15</f>
        <v xml:space="preserve"> </v>
      </c>
      <c r="C281" s="125">
        <f>Banbury!Q15</f>
        <v>0</v>
      </c>
      <c r="D281" s="125" t="s">
        <v>118</v>
      </c>
      <c r="E281" s="13" t="s">
        <v>181</v>
      </c>
      <c r="F281" s="13" t="s">
        <v>30</v>
      </c>
    </row>
    <row r="282" spans="1:6" ht="20" hidden="1" customHeight="1">
      <c r="A282" s="30"/>
      <c r="B282" s="13" t="str">
        <f>Banbury!AF16</f>
        <v xml:space="preserve"> </v>
      </c>
      <c r="C282" s="125">
        <f>Banbury!Q16</f>
        <v>0</v>
      </c>
      <c r="D282" s="125" t="s">
        <v>118</v>
      </c>
      <c r="E282" s="13" t="s">
        <v>181</v>
      </c>
      <c r="F282" s="13" t="s">
        <v>30</v>
      </c>
    </row>
    <row r="283" spans="1:6" ht="20" hidden="1" customHeight="1">
      <c r="A283" s="30"/>
      <c r="B283" s="13" t="str">
        <f>Banbury!AF17</f>
        <v xml:space="preserve"> </v>
      </c>
      <c r="C283" s="125">
        <f>Banbury!Q17</f>
        <v>0</v>
      </c>
      <c r="D283" s="125" t="s">
        <v>118</v>
      </c>
      <c r="E283" s="13" t="s">
        <v>181</v>
      </c>
      <c r="F283" s="13" t="s">
        <v>30</v>
      </c>
    </row>
    <row r="284" spans="1:6" ht="20" hidden="1" customHeight="1">
      <c r="A284" s="30"/>
      <c r="B284" s="13" t="str">
        <f>Banbury!AF18</f>
        <v xml:space="preserve"> </v>
      </c>
      <c r="C284" s="125">
        <f>Banbury!Q18</f>
        <v>0</v>
      </c>
      <c r="D284" s="125" t="s">
        <v>118</v>
      </c>
      <c r="E284" s="13" t="s">
        <v>181</v>
      </c>
      <c r="F284" s="13" t="s">
        <v>30</v>
      </c>
    </row>
    <row r="285" spans="1:6" ht="20" hidden="1" customHeight="1">
      <c r="A285" s="30"/>
      <c r="B285" s="13" t="str">
        <f>Banbury!AF19</f>
        <v xml:space="preserve"> </v>
      </c>
      <c r="C285" s="125">
        <f>Banbury!Q19</f>
        <v>0</v>
      </c>
      <c r="D285" s="125" t="s">
        <v>118</v>
      </c>
      <c r="E285" s="13" t="s">
        <v>181</v>
      </c>
      <c r="F285" s="13" t="s">
        <v>30</v>
      </c>
    </row>
    <row r="286" spans="1:6" ht="20" hidden="1" customHeight="1">
      <c r="A286" s="30"/>
      <c r="B286" s="13" t="str">
        <f>Banbury!AF20</f>
        <v xml:space="preserve"> </v>
      </c>
      <c r="C286" s="125">
        <f>Banbury!Q20</f>
        <v>0</v>
      </c>
      <c r="D286" s="125" t="s">
        <v>118</v>
      </c>
      <c r="E286" s="13" t="s">
        <v>181</v>
      </c>
      <c r="F286" s="13" t="s">
        <v>30</v>
      </c>
    </row>
    <row r="287" spans="1:6" ht="20" hidden="1" customHeight="1">
      <c r="A287" s="30"/>
      <c r="B287" s="13" t="str">
        <f>Banbury!AF21</f>
        <v xml:space="preserve"> </v>
      </c>
      <c r="C287" s="125">
        <f>Banbury!Q21</f>
        <v>0</v>
      </c>
      <c r="D287" s="125" t="s">
        <v>118</v>
      </c>
      <c r="E287" s="13" t="s">
        <v>181</v>
      </c>
      <c r="F287" s="13" t="s">
        <v>30</v>
      </c>
    </row>
    <row r="288" spans="1:6" ht="20" hidden="1" customHeight="1">
      <c r="A288" s="30"/>
      <c r="B288" s="13" t="str">
        <f>Banbury!AF22</f>
        <v xml:space="preserve"> </v>
      </c>
      <c r="C288" s="125">
        <f>Banbury!Q22</f>
        <v>0</v>
      </c>
      <c r="D288" s="125" t="s">
        <v>118</v>
      </c>
      <c r="E288" s="13" t="s">
        <v>181</v>
      </c>
      <c r="F288" s="13" t="s">
        <v>30</v>
      </c>
    </row>
    <row r="289" spans="1:11" ht="20" hidden="1" customHeight="1">
      <c r="A289" s="30"/>
      <c r="B289" s="13" t="str">
        <f>Banbury!AF23</f>
        <v xml:space="preserve"> </v>
      </c>
      <c r="C289" s="125">
        <f>Banbury!Q23</f>
        <v>0</v>
      </c>
      <c r="D289" s="125" t="s">
        <v>118</v>
      </c>
      <c r="E289" s="13" t="s">
        <v>181</v>
      </c>
      <c r="F289" s="13" t="s">
        <v>30</v>
      </c>
    </row>
    <row r="290" spans="1:11" ht="20" hidden="1" customHeight="1">
      <c r="A290" s="30"/>
      <c r="B290" s="13" t="str">
        <f>Banbury!AF24</f>
        <v xml:space="preserve"> </v>
      </c>
      <c r="C290" s="125">
        <f>Banbury!Q24</f>
        <v>0</v>
      </c>
      <c r="D290" s="125" t="s">
        <v>118</v>
      </c>
      <c r="E290" s="13" t="s">
        <v>181</v>
      </c>
      <c r="F290" s="13" t="s">
        <v>30</v>
      </c>
    </row>
    <row r="291" spans="1:11" ht="20" hidden="1" customHeight="1">
      <c r="A291" s="30"/>
      <c r="B291" s="13" t="str">
        <f>Banbury!AF25</f>
        <v xml:space="preserve"> </v>
      </c>
      <c r="C291" s="125">
        <f>Banbury!Q25</f>
        <v>0</v>
      </c>
      <c r="D291" s="125" t="s">
        <v>118</v>
      </c>
      <c r="E291" s="13" t="s">
        <v>181</v>
      </c>
      <c r="F291" s="13" t="s">
        <v>30</v>
      </c>
    </row>
    <row r="292" spans="1:11" ht="20" hidden="1" customHeight="1">
      <c r="A292" s="30"/>
      <c r="B292" s="13" t="str">
        <f>Banbury!AF26</f>
        <v xml:space="preserve"> </v>
      </c>
      <c r="C292" s="125">
        <f>Banbury!Q26</f>
        <v>0</v>
      </c>
      <c r="D292" s="125" t="s">
        <v>118</v>
      </c>
      <c r="E292" s="13" t="s">
        <v>181</v>
      </c>
      <c r="F292" s="13" t="s">
        <v>30</v>
      </c>
    </row>
    <row r="293" spans="1:11" ht="20" hidden="1" customHeight="1">
      <c r="A293" s="30"/>
      <c r="B293" s="13" t="str">
        <f>Banbury!AF27</f>
        <v xml:space="preserve"> </v>
      </c>
      <c r="C293" s="125">
        <f>Banbury!Q27</f>
        <v>0</v>
      </c>
      <c r="D293" s="125" t="s">
        <v>118</v>
      </c>
      <c r="E293" s="13" t="s">
        <v>181</v>
      </c>
      <c r="F293" s="13" t="s">
        <v>30</v>
      </c>
    </row>
    <row r="294" spans="1:11" ht="20" hidden="1" customHeight="1">
      <c r="A294" s="30"/>
      <c r="B294" s="13" t="str">
        <f>Banbury!AF28</f>
        <v xml:space="preserve"> </v>
      </c>
      <c r="C294" s="125">
        <f>Banbury!Q28</f>
        <v>0</v>
      </c>
      <c r="D294" s="125" t="s">
        <v>118</v>
      </c>
      <c r="E294" s="13" t="s">
        <v>181</v>
      </c>
      <c r="F294" s="13" t="s">
        <v>30</v>
      </c>
    </row>
    <row r="295" spans="1:11" ht="20" hidden="1" customHeight="1">
      <c r="A295" s="30"/>
      <c r="B295" s="13" t="str">
        <f>Banbury!AF29</f>
        <v xml:space="preserve"> </v>
      </c>
      <c r="C295" s="125">
        <f>Banbury!Q29</f>
        <v>0</v>
      </c>
      <c r="D295" s="125" t="s">
        <v>118</v>
      </c>
      <c r="E295" s="13" t="s">
        <v>181</v>
      </c>
      <c r="F295" s="13" t="s">
        <v>30</v>
      </c>
    </row>
    <row r="296" spans="1:11" ht="20" hidden="1" customHeight="1">
      <c r="A296" s="30"/>
      <c r="B296" s="13" t="str">
        <f>Banbury!AF30</f>
        <v xml:space="preserve"> </v>
      </c>
      <c r="C296" s="125">
        <f>Banbury!Q30</f>
        <v>0</v>
      </c>
      <c r="D296" s="125" t="s">
        <v>118</v>
      </c>
      <c r="E296" s="13" t="s">
        <v>181</v>
      </c>
      <c r="F296" s="13" t="s">
        <v>30</v>
      </c>
      <c r="H296" s="12" t="str">
        <f>D296</f>
        <v>Banbury Harriers AC</v>
      </c>
      <c r="I296" s="12" t="str">
        <f>E296</f>
        <v>U15</v>
      </c>
      <c r="J296" s="12" t="str">
        <f>F296</f>
        <v>M</v>
      </c>
      <c r="K296" s="12">
        <f>26-COUNT(C271:C296)</f>
        <v>0</v>
      </c>
    </row>
    <row r="297" spans="1:11" ht="20" hidden="1" customHeight="1">
      <c r="A297" s="30"/>
      <c r="B297" s="13" t="str">
        <f>IF(COUNTIF(Banbury!AE5:AE30,"*n*")=0,"","X")</f>
        <v/>
      </c>
      <c r="C297" s="125" t="s">
        <v>331</v>
      </c>
      <c r="D297" s="125" t="s">
        <v>118</v>
      </c>
      <c r="E297" s="13" t="s">
        <v>181</v>
      </c>
      <c r="F297" s="13" t="s">
        <v>30</v>
      </c>
    </row>
    <row r="298" spans="1:11" ht="20" hidden="1" customHeight="1">
      <c r="A298" s="30"/>
      <c r="B298" s="13" t="str">
        <f>Banbury!AX5</f>
        <v xml:space="preserve"> </v>
      </c>
      <c r="C298" s="125">
        <f>Banbury!AI5</f>
        <v>0</v>
      </c>
      <c r="D298" s="125" t="s">
        <v>118</v>
      </c>
      <c r="E298" s="13" t="s">
        <v>206</v>
      </c>
      <c r="F298" s="13" t="s">
        <v>30</v>
      </c>
    </row>
    <row r="299" spans="1:11" ht="20" hidden="1" customHeight="1">
      <c r="A299" s="30"/>
      <c r="B299" s="13" t="str">
        <f>Banbury!AX6</f>
        <v xml:space="preserve"> </v>
      </c>
      <c r="C299" s="125">
        <f>Banbury!AI6</f>
        <v>0</v>
      </c>
      <c r="D299" s="125" t="s">
        <v>118</v>
      </c>
      <c r="E299" s="13" t="s">
        <v>206</v>
      </c>
      <c r="F299" s="13" t="s">
        <v>30</v>
      </c>
    </row>
    <row r="300" spans="1:11" ht="20" hidden="1" customHeight="1">
      <c r="A300" s="30"/>
      <c r="B300" s="13" t="str">
        <f>Banbury!AX7</f>
        <v xml:space="preserve"> </v>
      </c>
      <c r="C300" s="125">
        <f>Banbury!AI7</f>
        <v>0</v>
      </c>
      <c r="D300" s="125" t="s">
        <v>118</v>
      </c>
      <c r="E300" s="13" t="s">
        <v>206</v>
      </c>
      <c r="F300" s="13" t="s">
        <v>30</v>
      </c>
    </row>
    <row r="301" spans="1:11" ht="20" hidden="1" customHeight="1">
      <c r="A301" s="30"/>
      <c r="B301" s="13" t="str">
        <f>Banbury!AX8</f>
        <v xml:space="preserve"> </v>
      </c>
      <c r="C301" s="125">
        <f>Banbury!AI8</f>
        <v>0</v>
      </c>
      <c r="D301" s="125" t="s">
        <v>118</v>
      </c>
      <c r="E301" s="13" t="s">
        <v>206</v>
      </c>
      <c r="F301" s="13" t="s">
        <v>30</v>
      </c>
    </row>
    <row r="302" spans="1:11" ht="20" hidden="1" customHeight="1">
      <c r="A302" s="30"/>
      <c r="B302" s="13" t="str">
        <f>Banbury!AX9</f>
        <v xml:space="preserve"> </v>
      </c>
      <c r="C302" s="125">
        <f>Banbury!AI9</f>
        <v>0</v>
      </c>
      <c r="D302" s="125" t="s">
        <v>118</v>
      </c>
      <c r="E302" s="13" t="s">
        <v>206</v>
      </c>
      <c r="F302" s="13" t="s">
        <v>30</v>
      </c>
    </row>
    <row r="303" spans="1:11" ht="20" hidden="1" customHeight="1">
      <c r="A303" s="30"/>
      <c r="B303" s="13" t="str">
        <f>Banbury!AX10</f>
        <v xml:space="preserve"> </v>
      </c>
      <c r="C303" s="125">
        <f>Banbury!AI10</f>
        <v>0</v>
      </c>
      <c r="D303" s="125" t="s">
        <v>118</v>
      </c>
      <c r="E303" s="13" t="s">
        <v>206</v>
      </c>
      <c r="F303" s="13" t="s">
        <v>30</v>
      </c>
    </row>
    <row r="304" spans="1:11" ht="20" hidden="1" customHeight="1">
      <c r="A304" s="30"/>
      <c r="B304" s="13" t="str">
        <f>Banbury!AX11</f>
        <v xml:space="preserve"> </v>
      </c>
      <c r="C304" s="125">
        <f>Banbury!AI11</f>
        <v>0</v>
      </c>
      <c r="D304" s="125" t="s">
        <v>118</v>
      </c>
      <c r="E304" s="13" t="s">
        <v>206</v>
      </c>
      <c r="F304" s="13" t="s">
        <v>30</v>
      </c>
    </row>
    <row r="305" spans="1:11" ht="20" hidden="1" customHeight="1">
      <c r="A305" s="30"/>
      <c r="B305" s="13" t="str">
        <f>Banbury!AX12</f>
        <v xml:space="preserve"> </v>
      </c>
      <c r="C305" s="125">
        <f>Banbury!AI12</f>
        <v>0</v>
      </c>
      <c r="D305" s="125" t="s">
        <v>118</v>
      </c>
      <c r="E305" s="13" t="s">
        <v>206</v>
      </c>
      <c r="F305" s="13" t="s">
        <v>30</v>
      </c>
    </row>
    <row r="306" spans="1:11" ht="20" hidden="1" customHeight="1">
      <c r="A306" s="30"/>
      <c r="B306" s="13" t="str">
        <f>Banbury!AX13</f>
        <v xml:space="preserve"> </v>
      </c>
      <c r="C306" s="125">
        <f>Banbury!AI13</f>
        <v>0</v>
      </c>
      <c r="D306" s="125" t="s">
        <v>118</v>
      </c>
      <c r="E306" s="13" t="s">
        <v>206</v>
      </c>
      <c r="F306" s="13" t="s">
        <v>30</v>
      </c>
    </row>
    <row r="307" spans="1:11" ht="20" hidden="1" customHeight="1">
      <c r="A307" s="30"/>
      <c r="B307" s="13" t="str">
        <f>Banbury!AX14</f>
        <v xml:space="preserve"> </v>
      </c>
      <c r="C307" s="125">
        <f>Banbury!AI14</f>
        <v>0</v>
      </c>
      <c r="D307" s="125" t="s">
        <v>118</v>
      </c>
      <c r="E307" s="13" t="s">
        <v>206</v>
      </c>
      <c r="F307" s="13" t="s">
        <v>30</v>
      </c>
    </row>
    <row r="308" spans="1:11" ht="20" hidden="1" customHeight="1">
      <c r="A308" s="30"/>
      <c r="B308" s="13" t="str">
        <f>Banbury!AX15</f>
        <v xml:space="preserve"> </v>
      </c>
      <c r="C308" s="125">
        <f>Banbury!AI15</f>
        <v>0</v>
      </c>
      <c r="D308" s="125" t="s">
        <v>118</v>
      </c>
      <c r="E308" s="13" t="s">
        <v>206</v>
      </c>
      <c r="F308" s="13" t="s">
        <v>30</v>
      </c>
    </row>
    <row r="309" spans="1:11" ht="20" hidden="1" customHeight="1">
      <c r="A309" s="30"/>
      <c r="B309" s="13" t="str">
        <f>Banbury!AX16</f>
        <v xml:space="preserve"> </v>
      </c>
      <c r="C309" s="125">
        <f>Banbury!AI16</f>
        <v>0</v>
      </c>
      <c r="D309" s="125" t="s">
        <v>118</v>
      </c>
      <c r="E309" s="13" t="s">
        <v>206</v>
      </c>
      <c r="F309" s="13" t="s">
        <v>30</v>
      </c>
    </row>
    <row r="310" spans="1:11" ht="20" hidden="1" customHeight="1">
      <c r="A310" s="30"/>
      <c r="B310" s="13" t="str">
        <f>Banbury!AX17</f>
        <v xml:space="preserve"> </v>
      </c>
      <c r="C310" s="125">
        <f>Banbury!AI17</f>
        <v>0</v>
      </c>
      <c r="D310" s="125" t="s">
        <v>118</v>
      </c>
      <c r="E310" s="13" t="s">
        <v>206</v>
      </c>
      <c r="F310" s="13" t="s">
        <v>30</v>
      </c>
    </row>
    <row r="311" spans="1:11" ht="20" hidden="1" customHeight="1">
      <c r="A311" s="30"/>
      <c r="B311" s="13" t="str">
        <f>Banbury!AX18</f>
        <v xml:space="preserve"> </v>
      </c>
      <c r="C311" s="125">
        <f>Banbury!AI18</f>
        <v>0</v>
      </c>
      <c r="D311" s="125" t="s">
        <v>118</v>
      </c>
      <c r="E311" s="13" t="s">
        <v>206</v>
      </c>
      <c r="F311" s="13" t="s">
        <v>30</v>
      </c>
    </row>
    <row r="312" spans="1:11" ht="20" hidden="1" customHeight="1">
      <c r="A312" s="30"/>
      <c r="B312" s="13" t="str">
        <f>Banbury!AX19</f>
        <v xml:space="preserve"> </v>
      </c>
      <c r="C312" s="125">
        <f>Banbury!AI19</f>
        <v>0</v>
      </c>
      <c r="D312" s="125" t="s">
        <v>118</v>
      </c>
      <c r="E312" s="13" t="s">
        <v>206</v>
      </c>
      <c r="F312" s="13" t="s">
        <v>30</v>
      </c>
    </row>
    <row r="313" spans="1:11" ht="20" hidden="1" customHeight="1">
      <c r="A313" s="30"/>
      <c r="B313" s="13" t="str">
        <f>Banbury!AX20</f>
        <v xml:space="preserve"> </v>
      </c>
      <c r="C313" s="125">
        <f>Banbury!AI20</f>
        <v>0</v>
      </c>
      <c r="D313" s="125" t="s">
        <v>118</v>
      </c>
      <c r="E313" s="13" t="s">
        <v>206</v>
      </c>
      <c r="F313" s="13" t="s">
        <v>30</v>
      </c>
      <c r="H313" s="12" t="str">
        <f>D313</f>
        <v>Banbury Harriers AC</v>
      </c>
      <c r="I313" s="12" t="str">
        <f>E313</f>
        <v>U17</v>
      </c>
      <c r="J313" s="12" t="str">
        <f>F313</f>
        <v>M</v>
      </c>
      <c r="K313" s="206">
        <f>16-COUNT(C298:C313)</f>
        <v>0</v>
      </c>
    </row>
    <row r="314" spans="1:11" ht="20" hidden="1" customHeight="1">
      <c r="A314" s="30"/>
      <c r="B314" s="13" t="str">
        <f>IF(COUNTIF(Banbury!AW5:AW20,"*n*")=0,"","X")</f>
        <v/>
      </c>
      <c r="C314" s="125" t="s">
        <v>330</v>
      </c>
      <c r="D314" s="125" t="s">
        <v>118</v>
      </c>
      <c r="E314" s="13" t="s">
        <v>206</v>
      </c>
      <c r="F314" s="13" t="s">
        <v>30</v>
      </c>
    </row>
    <row r="315" spans="1:11" ht="20" hidden="1" customHeight="1">
      <c r="A315" s="30"/>
      <c r="B315" s="13" t="str">
        <f>Banbury!AX26</f>
        <v xml:space="preserve"> </v>
      </c>
      <c r="C315" s="125">
        <f>Banbury!AI26</f>
        <v>0</v>
      </c>
      <c r="D315" s="125" t="s">
        <v>118</v>
      </c>
      <c r="E315" s="13" t="s">
        <v>327</v>
      </c>
      <c r="F315" s="13" t="s">
        <v>30</v>
      </c>
    </row>
    <row r="316" spans="1:11" ht="20" hidden="1" customHeight="1">
      <c r="A316" s="30"/>
      <c r="B316" s="13" t="str">
        <f>Banbury!AX27</f>
        <v xml:space="preserve"> </v>
      </c>
      <c r="C316" s="125">
        <f>Banbury!AI27</f>
        <v>0</v>
      </c>
      <c r="D316" s="125" t="s">
        <v>118</v>
      </c>
      <c r="E316" s="13" t="s">
        <v>327</v>
      </c>
      <c r="F316" s="13" t="s">
        <v>30</v>
      </c>
    </row>
    <row r="317" spans="1:11" ht="20" hidden="1" customHeight="1">
      <c r="A317" s="30"/>
      <c r="B317" s="13" t="str">
        <f>Banbury!AX28</f>
        <v xml:space="preserve"> </v>
      </c>
      <c r="C317" s="125">
        <f>Banbury!AI28</f>
        <v>0</v>
      </c>
      <c r="D317" s="125" t="s">
        <v>118</v>
      </c>
      <c r="E317" s="13" t="s">
        <v>327</v>
      </c>
      <c r="F317" s="13" t="s">
        <v>30</v>
      </c>
    </row>
    <row r="318" spans="1:11" ht="20" hidden="1" customHeight="1">
      <c r="A318" s="30"/>
      <c r="B318" s="13" t="str">
        <f>Banbury!AX29</f>
        <v xml:space="preserve"> </v>
      </c>
      <c r="C318" s="125">
        <f>Banbury!AI29</f>
        <v>0</v>
      </c>
      <c r="D318" s="125" t="s">
        <v>118</v>
      </c>
      <c r="E318" s="13" t="s">
        <v>327</v>
      </c>
      <c r="F318" s="13" t="s">
        <v>30</v>
      </c>
    </row>
    <row r="319" spans="1:11" ht="20" hidden="1" customHeight="1">
      <c r="A319" s="30"/>
      <c r="B319" s="13" t="str">
        <f>Banbury!AX30</f>
        <v xml:space="preserve"> </v>
      </c>
      <c r="C319" s="125">
        <f>Banbury!AI30</f>
        <v>0</v>
      </c>
      <c r="D319" s="125" t="s">
        <v>118</v>
      </c>
      <c r="E319" s="13" t="s">
        <v>327</v>
      </c>
      <c r="F319" s="13" t="s">
        <v>30</v>
      </c>
    </row>
    <row r="320" spans="1:11" ht="20" hidden="1" customHeight="1">
      <c r="A320" s="30"/>
      <c r="B320" s="13" t="str">
        <f>Banbury!AX31</f>
        <v xml:space="preserve"> </v>
      </c>
      <c r="C320" s="125">
        <f>Banbury!AI31</f>
        <v>0</v>
      </c>
      <c r="D320" s="125" t="s">
        <v>118</v>
      </c>
      <c r="E320" s="13" t="s">
        <v>327</v>
      </c>
      <c r="F320" s="13" t="s">
        <v>30</v>
      </c>
    </row>
    <row r="321" spans="1:11" ht="20" hidden="1" customHeight="1">
      <c r="A321" s="30"/>
      <c r="B321" s="13" t="str">
        <f>Banbury!AX32</f>
        <v xml:space="preserve"> </v>
      </c>
      <c r="C321" s="125">
        <f>Banbury!AI32</f>
        <v>0</v>
      </c>
      <c r="D321" s="125" t="s">
        <v>118</v>
      </c>
      <c r="E321" s="13" t="s">
        <v>327</v>
      </c>
      <c r="F321" s="13" t="s">
        <v>30</v>
      </c>
    </row>
    <row r="322" spans="1:11" ht="20" hidden="1" customHeight="1">
      <c r="A322" s="30"/>
      <c r="B322" s="13" t="str">
        <f>Banbury!AX33</f>
        <v xml:space="preserve"> </v>
      </c>
      <c r="C322" s="125">
        <f>Banbury!AI33</f>
        <v>0</v>
      </c>
      <c r="D322" s="125" t="s">
        <v>118</v>
      </c>
      <c r="E322" s="13" t="s">
        <v>327</v>
      </c>
      <c r="F322" s="13" t="s">
        <v>30</v>
      </c>
      <c r="H322" s="12" t="str">
        <f>D322</f>
        <v>Banbury Harriers AC</v>
      </c>
      <c r="I322" s="12" t="str">
        <f>E322</f>
        <v>U20</v>
      </c>
      <c r="J322" s="12" t="str">
        <f>F322</f>
        <v>M</v>
      </c>
      <c r="K322" s="206">
        <f>8-COUNT(C315:C322)</f>
        <v>0</v>
      </c>
    </row>
    <row r="323" spans="1:11" ht="20" hidden="1" customHeight="1">
      <c r="A323" s="188"/>
      <c r="B323" s="189"/>
      <c r="C323" s="189"/>
      <c r="D323" s="189"/>
      <c r="E323" s="189"/>
      <c r="F323" s="190"/>
    </row>
    <row r="324" spans="1:11" ht="20" hidden="1" customHeight="1">
      <c r="A324" s="186"/>
      <c r="B324" s="13" t="str">
        <f>Bicester!N40</f>
        <v xml:space="preserve"> </v>
      </c>
      <c r="C324" s="187">
        <f>Bicester!A40</f>
        <v>0</v>
      </c>
      <c r="D324" s="125" t="s">
        <v>119</v>
      </c>
      <c r="E324" s="13" t="s">
        <v>50</v>
      </c>
      <c r="F324" s="13" t="s">
        <v>24</v>
      </c>
    </row>
    <row r="325" spans="1:11" ht="20" hidden="1" customHeight="1">
      <c r="A325" s="30"/>
      <c r="B325" s="13" t="str">
        <f>Bicester!N41</f>
        <v xml:space="preserve"> </v>
      </c>
      <c r="C325" s="187">
        <f>Bicester!A41</f>
        <v>0</v>
      </c>
      <c r="D325" s="125" t="s">
        <v>119</v>
      </c>
      <c r="E325" s="13" t="s">
        <v>50</v>
      </c>
      <c r="F325" s="13" t="s">
        <v>24</v>
      </c>
    </row>
    <row r="326" spans="1:11" ht="20" hidden="1" customHeight="1">
      <c r="A326" s="30"/>
      <c r="B326" s="13" t="str">
        <f>Bicester!N42</f>
        <v xml:space="preserve"> </v>
      </c>
      <c r="C326" s="187">
        <f>Bicester!A42</f>
        <v>0</v>
      </c>
      <c r="D326" s="125" t="s">
        <v>119</v>
      </c>
      <c r="E326" s="13" t="s">
        <v>50</v>
      </c>
      <c r="F326" s="13" t="s">
        <v>24</v>
      </c>
    </row>
    <row r="327" spans="1:11" ht="20" hidden="1" customHeight="1">
      <c r="A327" s="30"/>
      <c r="B327" s="13" t="str">
        <f>Bicester!N43</f>
        <v xml:space="preserve"> </v>
      </c>
      <c r="C327" s="187">
        <f>Bicester!A43</f>
        <v>0</v>
      </c>
      <c r="D327" s="125" t="s">
        <v>119</v>
      </c>
      <c r="E327" s="13" t="s">
        <v>50</v>
      </c>
      <c r="F327" s="13" t="s">
        <v>24</v>
      </c>
    </row>
    <row r="328" spans="1:11" ht="20" hidden="1" customHeight="1">
      <c r="A328" s="30"/>
      <c r="B328" s="13" t="str">
        <f>Bicester!N44</f>
        <v xml:space="preserve"> </v>
      </c>
      <c r="C328" s="187">
        <f>Bicester!A44</f>
        <v>0</v>
      </c>
      <c r="D328" s="125" t="s">
        <v>119</v>
      </c>
      <c r="E328" s="13" t="s">
        <v>50</v>
      </c>
      <c r="F328" s="13" t="s">
        <v>24</v>
      </c>
    </row>
    <row r="329" spans="1:11" ht="20" hidden="1" customHeight="1">
      <c r="A329" s="30"/>
      <c r="B329" s="13" t="str">
        <f>Bicester!N45</f>
        <v xml:space="preserve"> </v>
      </c>
      <c r="C329" s="187">
        <f>Bicester!A45</f>
        <v>0</v>
      </c>
      <c r="D329" s="125" t="s">
        <v>119</v>
      </c>
      <c r="E329" s="13" t="s">
        <v>50</v>
      </c>
      <c r="F329" s="13" t="s">
        <v>24</v>
      </c>
    </row>
    <row r="330" spans="1:11" ht="20" hidden="1" customHeight="1">
      <c r="A330" s="30"/>
      <c r="B330" s="13" t="str">
        <f>Bicester!N46</f>
        <v xml:space="preserve"> </v>
      </c>
      <c r="C330" s="187">
        <f>Bicester!A46</f>
        <v>0</v>
      </c>
      <c r="D330" s="125" t="s">
        <v>119</v>
      </c>
      <c r="E330" s="13" t="s">
        <v>50</v>
      </c>
      <c r="F330" s="13" t="s">
        <v>24</v>
      </c>
    </row>
    <row r="331" spans="1:11" ht="20" hidden="1" customHeight="1">
      <c r="A331" s="30"/>
      <c r="B331" s="13" t="str">
        <f>Bicester!N47</f>
        <v xml:space="preserve"> </v>
      </c>
      <c r="C331" s="187">
        <f>Bicester!A47</f>
        <v>0</v>
      </c>
      <c r="D331" s="125" t="s">
        <v>119</v>
      </c>
      <c r="E331" s="13" t="s">
        <v>50</v>
      </c>
      <c r="F331" s="13" t="s">
        <v>24</v>
      </c>
    </row>
    <row r="332" spans="1:11" ht="20" hidden="1" customHeight="1">
      <c r="A332" s="30"/>
      <c r="B332" s="13" t="str">
        <f>Bicester!N48</f>
        <v xml:space="preserve"> </v>
      </c>
      <c r="C332" s="187">
        <f>Bicester!A48</f>
        <v>0</v>
      </c>
      <c r="D332" s="125" t="s">
        <v>119</v>
      </c>
      <c r="E332" s="13" t="s">
        <v>50</v>
      </c>
      <c r="F332" s="13" t="s">
        <v>24</v>
      </c>
    </row>
    <row r="333" spans="1:11" ht="20" hidden="1" customHeight="1">
      <c r="A333" s="30"/>
      <c r="B333" s="13" t="str">
        <f>Bicester!N49</f>
        <v xml:space="preserve"> </v>
      </c>
      <c r="C333" s="187">
        <f>Bicester!A49</f>
        <v>0</v>
      </c>
      <c r="D333" s="125" t="s">
        <v>119</v>
      </c>
      <c r="E333" s="13" t="s">
        <v>50</v>
      </c>
      <c r="F333" s="13" t="s">
        <v>24</v>
      </c>
    </row>
    <row r="334" spans="1:11" ht="20" hidden="1" customHeight="1">
      <c r="A334" s="30"/>
      <c r="B334" s="13" t="str">
        <f>Bicester!N50</f>
        <v xml:space="preserve"> </v>
      </c>
      <c r="C334" s="187">
        <f>Bicester!A50</f>
        <v>0</v>
      </c>
      <c r="D334" s="125" t="s">
        <v>119</v>
      </c>
      <c r="E334" s="13" t="s">
        <v>50</v>
      </c>
      <c r="F334" s="13" t="s">
        <v>24</v>
      </c>
    </row>
    <row r="335" spans="1:11" ht="20" hidden="1" customHeight="1">
      <c r="A335" s="30"/>
      <c r="B335" s="13" t="str">
        <f>Bicester!N51</f>
        <v xml:space="preserve"> </v>
      </c>
      <c r="C335" s="187">
        <f>Bicester!A51</f>
        <v>0</v>
      </c>
      <c r="D335" s="125" t="s">
        <v>119</v>
      </c>
      <c r="E335" s="13" t="s">
        <v>50</v>
      </c>
      <c r="F335" s="13" t="s">
        <v>24</v>
      </c>
    </row>
    <row r="336" spans="1:11" ht="20" hidden="1" customHeight="1">
      <c r="A336" s="30"/>
      <c r="B336" s="13" t="str">
        <f>Bicester!N52</f>
        <v xml:space="preserve"> </v>
      </c>
      <c r="C336" s="187">
        <f>Bicester!A52</f>
        <v>0</v>
      </c>
      <c r="D336" s="125" t="s">
        <v>119</v>
      </c>
      <c r="E336" s="13" t="s">
        <v>50</v>
      </c>
      <c r="F336" s="13" t="s">
        <v>24</v>
      </c>
    </row>
    <row r="337" spans="1:11" ht="20" hidden="1" customHeight="1">
      <c r="A337" s="30"/>
      <c r="B337" s="13" t="str">
        <f>Bicester!N53</f>
        <v xml:space="preserve"> </v>
      </c>
      <c r="C337" s="187">
        <f>Bicester!A53</f>
        <v>0</v>
      </c>
      <c r="D337" s="125" t="s">
        <v>119</v>
      </c>
      <c r="E337" s="13" t="s">
        <v>50</v>
      </c>
      <c r="F337" s="13" t="s">
        <v>24</v>
      </c>
    </row>
    <row r="338" spans="1:11" ht="20" hidden="1" customHeight="1">
      <c r="A338" s="30"/>
      <c r="B338" s="13" t="str">
        <f>Bicester!N54</f>
        <v xml:space="preserve"> </v>
      </c>
      <c r="C338" s="187">
        <f>Bicester!A54</f>
        <v>0</v>
      </c>
      <c r="D338" s="125" t="s">
        <v>119</v>
      </c>
      <c r="E338" s="13" t="s">
        <v>50</v>
      </c>
      <c r="F338" s="13" t="s">
        <v>24</v>
      </c>
    </row>
    <row r="339" spans="1:11" ht="20" hidden="1" customHeight="1">
      <c r="A339" s="30"/>
      <c r="B339" s="13" t="str">
        <f>Bicester!N55</f>
        <v xml:space="preserve"> </v>
      </c>
      <c r="C339" s="187">
        <f>Bicester!A55</f>
        <v>0</v>
      </c>
      <c r="D339" s="125" t="s">
        <v>119</v>
      </c>
      <c r="E339" s="13" t="s">
        <v>50</v>
      </c>
      <c r="F339" s="13" t="s">
        <v>24</v>
      </c>
    </row>
    <row r="340" spans="1:11" ht="20" hidden="1" customHeight="1">
      <c r="A340" s="30"/>
      <c r="B340" s="13" t="str">
        <f>Bicester!N56</f>
        <v xml:space="preserve"> </v>
      </c>
      <c r="C340" s="187">
        <f>Bicester!A56</f>
        <v>0</v>
      </c>
      <c r="D340" s="125" t="s">
        <v>119</v>
      </c>
      <c r="E340" s="13" t="s">
        <v>50</v>
      </c>
      <c r="F340" s="13" t="s">
        <v>24</v>
      </c>
    </row>
    <row r="341" spans="1:11" ht="20" hidden="1" customHeight="1">
      <c r="A341" s="30"/>
      <c r="B341" s="13" t="str">
        <f>Bicester!N57</f>
        <v xml:space="preserve"> </v>
      </c>
      <c r="C341" s="187">
        <f>Bicester!A57</f>
        <v>0</v>
      </c>
      <c r="D341" s="125" t="s">
        <v>119</v>
      </c>
      <c r="E341" s="13" t="s">
        <v>50</v>
      </c>
      <c r="F341" s="13" t="s">
        <v>24</v>
      </c>
    </row>
    <row r="342" spans="1:11" ht="20" hidden="1" customHeight="1">
      <c r="A342" s="30"/>
      <c r="B342" s="13" t="str">
        <f>Bicester!N58</f>
        <v xml:space="preserve"> </v>
      </c>
      <c r="C342" s="187">
        <f>Bicester!A58</f>
        <v>0</v>
      </c>
      <c r="D342" s="125" t="s">
        <v>119</v>
      </c>
      <c r="E342" s="13" t="s">
        <v>50</v>
      </c>
      <c r="F342" s="13" t="s">
        <v>24</v>
      </c>
    </row>
    <row r="343" spans="1:11" ht="20" hidden="1" customHeight="1">
      <c r="A343" s="30"/>
      <c r="B343" s="13" t="str">
        <f>Bicester!N59</f>
        <v xml:space="preserve"> </v>
      </c>
      <c r="C343" s="187">
        <f>Bicester!A59</f>
        <v>0</v>
      </c>
      <c r="D343" s="125" t="s">
        <v>119</v>
      </c>
      <c r="E343" s="13" t="s">
        <v>50</v>
      </c>
      <c r="F343" s="13" t="s">
        <v>24</v>
      </c>
    </row>
    <row r="344" spans="1:11" ht="20" hidden="1" customHeight="1">
      <c r="A344" s="30"/>
      <c r="B344" s="13" t="str">
        <f>Bicester!N60</f>
        <v xml:space="preserve"> </v>
      </c>
      <c r="C344" s="187">
        <f>Bicester!A60</f>
        <v>0</v>
      </c>
      <c r="D344" s="125" t="s">
        <v>119</v>
      </c>
      <c r="E344" s="13" t="s">
        <v>50</v>
      </c>
      <c r="F344" s="13" t="s">
        <v>24</v>
      </c>
    </row>
    <row r="345" spans="1:11" ht="20" hidden="1" customHeight="1">
      <c r="A345" s="30"/>
      <c r="B345" s="13" t="str">
        <f>Bicester!N61</f>
        <v xml:space="preserve"> </v>
      </c>
      <c r="C345" s="187">
        <f>Bicester!A61</f>
        <v>0</v>
      </c>
      <c r="D345" s="125" t="s">
        <v>119</v>
      </c>
      <c r="E345" s="13" t="s">
        <v>50</v>
      </c>
      <c r="F345" s="13" t="s">
        <v>24</v>
      </c>
    </row>
    <row r="346" spans="1:11" ht="20" hidden="1" customHeight="1">
      <c r="A346" s="30"/>
      <c r="B346" s="13" t="str">
        <f>Bicester!N62</f>
        <v xml:space="preserve"> </v>
      </c>
      <c r="C346" s="187">
        <f>Bicester!A62</f>
        <v>0</v>
      </c>
      <c r="D346" s="125" t="s">
        <v>119</v>
      </c>
      <c r="E346" s="13" t="s">
        <v>50</v>
      </c>
      <c r="F346" s="13" t="s">
        <v>24</v>
      </c>
    </row>
    <row r="347" spans="1:11" ht="20" hidden="1" customHeight="1">
      <c r="A347" s="30"/>
      <c r="B347" s="13" t="str">
        <f>Bicester!N63</f>
        <v xml:space="preserve"> </v>
      </c>
      <c r="C347" s="187">
        <f>Bicester!A63</f>
        <v>0</v>
      </c>
      <c r="D347" s="125" t="s">
        <v>119</v>
      </c>
      <c r="E347" s="13" t="s">
        <v>50</v>
      </c>
      <c r="F347" s="13" t="s">
        <v>24</v>
      </c>
    </row>
    <row r="348" spans="1:11" ht="20" hidden="1" customHeight="1">
      <c r="A348" s="30"/>
      <c r="B348" s="13" t="str">
        <f>Bicester!N64</f>
        <v xml:space="preserve"> </v>
      </c>
      <c r="C348" s="187">
        <f>Bicester!A64</f>
        <v>0</v>
      </c>
      <c r="D348" s="125" t="s">
        <v>119</v>
      </c>
      <c r="E348" s="13" t="s">
        <v>50</v>
      </c>
      <c r="F348" s="13" t="s">
        <v>24</v>
      </c>
    </row>
    <row r="349" spans="1:11" ht="20" hidden="1" customHeight="1">
      <c r="A349" s="30"/>
      <c r="B349" s="13" t="str">
        <f>Bicester!N65</f>
        <v xml:space="preserve"> </v>
      </c>
      <c r="C349" s="187">
        <f>Bicester!A65</f>
        <v>0</v>
      </c>
      <c r="D349" s="125" t="s">
        <v>119</v>
      </c>
      <c r="E349" s="13" t="s">
        <v>50</v>
      </c>
      <c r="F349" s="13" t="s">
        <v>24</v>
      </c>
      <c r="H349" s="12" t="str">
        <f>D349</f>
        <v>Bicester AC</v>
      </c>
      <c r="I349" s="12" t="str">
        <f>E349</f>
        <v>U13</v>
      </c>
      <c r="J349" s="12" t="str">
        <f>F349</f>
        <v>F</v>
      </c>
      <c r="K349" s="12">
        <f>26-COUNT(C324:C349)</f>
        <v>0</v>
      </c>
    </row>
    <row r="350" spans="1:11" ht="20" hidden="1" customHeight="1">
      <c r="A350" s="30"/>
      <c r="B350" s="13" t="str">
        <f>IF(COUNTIF(Bicester!M40:M65,"*n*")=0,"","X")</f>
        <v/>
      </c>
      <c r="C350" s="125" t="s">
        <v>328</v>
      </c>
      <c r="D350" s="125" t="s">
        <v>119</v>
      </c>
      <c r="E350" s="13" t="s">
        <v>50</v>
      </c>
      <c r="F350" s="13" t="s">
        <v>24</v>
      </c>
    </row>
    <row r="351" spans="1:11" ht="20" hidden="1" customHeight="1">
      <c r="A351" s="30"/>
      <c r="B351" s="13" t="str">
        <f>Bicester!AF40</f>
        <v xml:space="preserve"> </v>
      </c>
      <c r="C351" s="187">
        <f>Bicester!Q40</f>
        <v>0</v>
      </c>
      <c r="D351" s="125" t="s">
        <v>119</v>
      </c>
      <c r="E351" s="13" t="s">
        <v>181</v>
      </c>
      <c r="F351" s="13" t="s">
        <v>24</v>
      </c>
    </row>
    <row r="352" spans="1:11" ht="20" hidden="1" customHeight="1">
      <c r="A352" s="30"/>
      <c r="B352" s="13" t="str">
        <f>Bicester!AF41</f>
        <v xml:space="preserve"> </v>
      </c>
      <c r="C352" s="187">
        <f>Bicester!Q41</f>
        <v>0</v>
      </c>
      <c r="D352" s="125" t="s">
        <v>119</v>
      </c>
      <c r="E352" s="13" t="s">
        <v>181</v>
      </c>
      <c r="F352" s="13" t="s">
        <v>24</v>
      </c>
    </row>
    <row r="353" spans="1:6" ht="20" hidden="1" customHeight="1">
      <c r="A353" s="30"/>
      <c r="B353" s="13" t="str">
        <f>Bicester!AF42</f>
        <v xml:space="preserve"> </v>
      </c>
      <c r="C353" s="187">
        <f>Bicester!Q42</f>
        <v>0</v>
      </c>
      <c r="D353" s="125" t="s">
        <v>119</v>
      </c>
      <c r="E353" s="13" t="s">
        <v>181</v>
      </c>
      <c r="F353" s="13" t="s">
        <v>24</v>
      </c>
    </row>
    <row r="354" spans="1:6" ht="20" hidden="1" customHeight="1">
      <c r="A354" s="30"/>
      <c r="B354" s="13" t="str">
        <f>Bicester!AF43</f>
        <v xml:space="preserve"> </v>
      </c>
      <c r="C354" s="187">
        <f>Bicester!Q43</f>
        <v>0</v>
      </c>
      <c r="D354" s="125" t="s">
        <v>119</v>
      </c>
      <c r="E354" s="13" t="s">
        <v>181</v>
      </c>
      <c r="F354" s="13" t="s">
        <v>24</v>
      </c>
    </row>
    <row r="355" spans="1:6" ht="20" hidden="1" customHeight="1">
      <c r="A355" s="30"/>
      <c r="B355" s="13" t="str">
        <f>Bicester!AF44</f>
        <v xml:space="preserve"> </v>
      </c>
      <c r="C355" s="187">
        <f>Bicester!Q44</f>
        <v>0</v>
      </c>
      <c r="D355" s="125" t="s">
        <v>119</v>
      </c>
      <c r="E355" s="13" t="s">
        <v>181</v>
      </c>
      <c r="F355" s="13" t="s">
        <v>24</v>
      </c>
    </row>
    <row r="356" spans="1:6" ht="20" hidden="1" customHeight="1">
      <c r="A356" s="30"/>
      <c r="B356" s="13" t="str">
        <f>Bicester!AF45</f>
        <v xml:space="preserve"> </v>
      </c>
      <c r="C356" s="187">
        <f>Bicester!Q45</f>
        <v>0</v>
      </c>
      <c r="D356" s="125" t="s">
        <v>119</v>
      </c>
      <c r="E356" s="13" t="s">
        <v>181</v>
      </c>
      <c r="F356" s="13" t="s">
        <v>24</v>
      </c>
    </row>
    <row r="357" spans="1:6" ht="20" hidden="1" customHeight="1">
      <c r="A357" s="30"/>
      <c r="B357" s="13" t="str">
        <f>Bicester!AF46</f>
        <v xml:space="preserve"> </v>
      </c>
      <c r="C357" s="187">
        <f>Bicester!Q46</f>
        <v>0</v>
      </c>
      <c r="D357" s="125" t="s">
        <v>119</v>
      </c>
      <c r="E357" s="13" t="s">
        <v>181</v>
      </c>
      <c r="F357" s="13" t="s">
        <v>24</v>
      </c>
    </row>
    <row r="358" spans="1:6" ht="20" hidden="1" customHeight="1">
      <c r="A358" s="30"/>
      <c r="B358" s="13" t="str">
        <f>Bicester!AF47</f>
        <v xml:space="preserve"> </v>
      </c>
      <c r="C358" s="187">
        <f>Bicester!Q47</f>
        <v>0</v>
      </c>
      <c r="D358" s="125" t="s">
        <v>119</v>
      </c>
      <c r="E358" s="13" t="s">
        <v>181</v>
      </c>
      <c r="F358" s="13" t="s">
        <v>24</v>
      </c>
    </row>
    <row r="359" spans="1:6" ht="20" hidden="1" customHeight="1">
      <c r="A359" s="30"/>
      <c r="B359" s="13" t="str">
        <f>Bicester!AF48</f>
        <v xml:space="preserve"> </v>
      </c>
      <c r="C359" s="187">
        <f>Bicester!Q48</f>
        <v>0</v>
      </c>
      <c r="D359" s="125" t="s">
        <v>119</v>
      </c>
      <c r="E359" s="13" t="s">
        <v>181</v>
      </c>
      <c r="F359" s="13" t="s">
        <v>24</v>
      </c>
    </row>
    <row r="360" spans="1:6" ht="20" hidden="1" customHeight="1">
      <c r="A360" s="30"/>
      <c r="B360" s="13" t="str">
        <f>Bicester!AF49</f>
        <v xml:space="preserve"> </v>
      </c>
      <c r="C360" s="187">
        <f>Bicester!Q49</f>
        <v>0</v>
      </c>
      <c r="D360" s="125" t="s">
        <v>119</v>
      </c>
      <c r="E360" s="13" t="s">
        <v>181</v>
      </c>
      <c r="F360" s="13" t="s">
        <v>24</v>
      </c>
    </row>
    <row r="361" spans="1:6" ht="20" hidden="1" customHeight="1">
      <c r="A361" s="30"/>
      <c r="B361" s="13" t="str">
        <f>Bicester!AF50</f>
        <v xml:space="preserve"> </v>
      </c>
      <c r="C361" s="187">
        <f>Bicester!Q50</f>
        <v>0</v>
      </c>
      <c r="D361" s="125" t="s">
        <v>119</v>
      </c>
      <c r="E361" s="13" t="s">
        <v>181</v>
      </c>
      <c r="F361" s="13" t="s">
        <v>24</v>
      </c>
    </row>
    <row r="362" spans="1:6" ht="20" hidden="1" customHeight="1">
      <c r="A362" s="30"/>
      <c r="B362" s="13" t="str">
        <f>Bicester!AF51</f>
        <v xml:space="preserve"> </v>
      </c>
      <c r="C362" s="187">
        <f>Bicester!Q51</f>
        <v>0</v>
      </c>
      <c r="D362" s="125" t="s">
        <v>119</v>
      </c>
      <c r="E362" s="13" t="s">
        <v>181</v>
      </c>
      <c r="F362" s="13" t="s">
        <v>24</v>
      </c>
    </row>
    <row r="363" spans="1:6" ht="20" hidden="1" customHeight="1">
      <c r="A363" s="30"/>
      <c r="B363" s="13" t="str">
        <f>Bicester!AF52</f>
        <v xml:space="preserve"> </v>
      </c>
      <c r="C363" s="187">
        <f>Bicester!Q52</f>
        <v>0</v>
      </c>
      <c r="D363" s="125" t="s">
        <v>119</v>
      </c>
      <c r="E363" s="13" t="s">
        <v>181</v>
      </c>
      <c r="F363" s="13" t="s">
        <v>24</v>
      </c>
    </row>
    <row r="364" spans="1:6" ht="20" hidden="1" customHeight="1">
      <c r="A364" s="30"/>
      <c r="B364" s="13" t="str">
        <f>Bicester!AF53</f>
        <v xml:space="preserve"> </v>
      </c>
      <c r="C364" s="187">
        <f>Bicester!Q53</f>
        <v>0</v>
      </c>
      <c r="D364" s="125" t="s">
        <v>119</v>
      </c>
      <c r="E364" s="13" t="s">
        <v>181</v>
      </c>
      <c r="F364" s="13" t="s">
        <v>24</v>
      </c>
    </row>
    <row r="365" spans="1:6" ht="20" hidden="1" customHeight="1">
      <c r="A365" s="30"/>
      <c r="B365" s="13" t="str">
        <f>Bicester!AF54</f>
        <v xml:space="preserve"> </v>
      </c>
      <c r="C365" s="187">
        <f>Bicester!Q54</f>
        <v>0</v>
      </c>
      <c r="D365" s="125" t="s">
        <v>119</v>
      </c>
      <c r="E365" s="13" t="s">
        <v>181</v>
      </c>
      <c r="F365" s="13" t="s">
        <v>24</v>
      </c>
    </row>
    <row r="366" spans="1:6" ht="20" hidden="1" customHeight="1">
      <c r="A366" s="30"/>
      <c r="B366" s="13" t="str">
        <f>Bicester!AF55</f>
        <v xml:space="preserve"> </v>
      </c>
      <c r="C366" s="187">
        <f>Bicester!Q55</f>
        <v>0</v>
      </c>
      <c r="D366" s="125" t="s">
        <v>119</v>
      </c>
      <c r="E366" s="13" t="s">
        <v>181</v>
      </c>
      <c r="F366" s="13" t="s">
        <v>24</v>
      </c>
    </row>
    <row r="367" spans="1:6" ht="20" hidden="1" customHeight="1">
      <c r="A367" s="30"/>
      <c r="B367" s="13" t="str">
        <f>Bicester!AF56</f>
        <v xml:space="preserve"> </v>
      </c>
      <c r="C367" s="187">
        <f>Bicester!Q56</f>
        <v>0</v>
      </c>
      <c r="D367" s="125" t="s">
        <v>119</v>
      </c>
      <c r="E367" s="13" t="s">
        <v>181</v>
      </c>
      <c r="F367" s="13" t="s">
        <v>24</v>
      </c>
    </row>
    <row r="368" spans="1:6" ht="20" hidden="1" customHeight="1">
      <c r="A368" s="30"/>
      <c r="B368" s="13" t="str">
        <f>Bicester!AF57</f>
        <v xml:space="preserve"> </v>
      </c>
      <c r="C368" s="187">
        <f>Bicester!Q57</f>
        <v>0</v>
      </c>
      <c r="D368" s="125" t="s">
        <v>119</v>
      </c>
      <c r="E368" s="13" t="s">
        <v>181</v>
      </c>
      <c r="F368" s="13" t="s">
        <v>24</v>
      </c>
    </row>
    <row r="369" spans="1:11" ht="20" hidden="1" customHeight="1">
      <c r="A369" s="30"/>
      <c r="B369" s="13" t="str">
        <f>Bicester!AF58</f>
        <v xml:space="preserve"> </v>
      </c>
      <c r="C369" s="187">
        <f>Bicester!Q58</f>
        <v>0</v>
      </c>
      <c r="D369" s="125" t="s">
        <v>119</v>
      </c>
      <c r="E369" s="13" t="s">
        <v>181</v>
      </c>
      <c r="F369" s="13" t="s">
        <v>24</v>
      </c>
    </row>
    <row r="370" spans="1:11" ht="20" hidden="1" customHeight="1">
      <c r="A370" s="30"/>
      <c r="B370" s="13" t="str">
        <f>Bicester!AF59</f>
        <v xml:space="preserve"> </v>
      </c>
      <c r="C370" s="187">
        <f>Bicester!Q59</f>
        <v>0</v>
      </c>
      <c r="D370" s="125" t="s">
        <v>119</v>
      </c>
      <c r="E370" s="13" t="s">
        <v>181</v>
      </c>
      <c r="F370" s="13" t="s">
        <v>24</v>
      </c>
    </row>
    <row r="371" spans="1:11" ht="20" hidden="1" customHeight="1">
      <c r="A371" s="30"/>
      <c r="B371" s="13" t="str">
        <f>Bicester!AF60</f>
        <v xml:space="preserve"> </v>
      </c>
      <c r="C371" s="187">
        <f>Bicester!Q60</f>
        <v>0</v>
      </c>
      <c r="D371" s="125" t="s">
        <v>119</v>
      </c>
      <c r="E371" s="13" t="s">
        <v>181</v>
      </c>
      <c r="F371" s="13" t="s">
        <v>24</v>
      </c>
    </row>
    <row r="372" spans="1:11" ht="20" hidden="1" customHeight="1">
      <c r="A372" s="30"/>
      <c r="B372" s="13" t="str">
        <f>Bicester!AF61</f>
        <v xml:space="preserve"> </v>
      </c>
      <c r="C372" s="187">
        <f>Bicester!Q61</f>
        <v>0</v>
      </c>
      <c r="D372" s="125" t="s">
        <v>119</v>
      </c>
      <c r="E372" s="13" t="s">
        <v>181</v>
      </c>
      <c r="F372" s="13" t="s">
        <v>24</v>
      </c>
    </row>
    <row r="373" spans="1:11" ht="20" hidden="1" customHeight="1">
      <c r="A373" s="30"/>
      <c r="B373" s="13" t="str">
        <f>Bicester!AF62</f>
        <v xml:space="preserve"> </v>
      </c>
      <c r="C373" s="187">
        <f>Bicester!Q62</f>
        <v>0</v>
      </c>
      <c r="D373" s="125" t="s">
        <v>119</v>
      </c>
      <c r="E373" s="13" t="s">
        <v>181</v>
      </c>
      <c r="F373" s="13" t="s">
        <v>24</v>
      </c>
    </row>
    <row r="374" spans="1:11" ht="20" hidden="1" customHeight="1">
      <c r="A374" s="30"/>
      <c r="B374" s="13" t="str">
        <f>Bicester!AF63</f>
        <v xml:space="preserve"> </v>
      </c>
      <c r="C374" s="187">
        <f>Bicester!Q63</f>
        <v>0</v>
      </c>
      <c r="D374" s="125" t="s">
        <v>119</v>
      </c>
      <c r="E374" s="13" t="s">
        <v>181</v>
      </c>
      <c r="F374" s="13" t="s">
        <v>24</v>
      </c>
    </row>
    <row r="375" spans="1:11" ht="20" hidden="1" customHeight="1">
      <c r="A375" s="30"/>
      <c r="B375" s="13" t="str">
        <f>Bicester!AF64</f>
        <v xml:space="preserve"> </v>
      </c>
      <c r="C375" s="187">
        <f>Bicester!Q64</f>
        <v>0</v>
      </c>
      <c r="D375" s="125" t="s">
        <v>119</v>
      </c>
      <c r="E375" s="13" t="s">
        <v>181</v>
      </c>
      <c r="F375" s="13" t="s">
        <v>24</v>
      </c>
    </row>
    <row r="376" spans="1:11" ht="20" hidden="1" customHeight="1">
      <c r="A376" s="30"/>
      <c r="B376" s="13" t="str">
        <f>Bicester!AF65</f>
        <v xml:space="preserve"> </v>
      </c>
      <c r="C376" s="187">
        <f>Bicester!Q65</f>
        <v>0</v>
      </c>
      <c r="D376" s="125" t="s">
        <v>119</v>
      </c>
      <c r="E376" s="13" t="s">
        <v>181</v>
      </c>
      <c r="F376" s="13" t="s">
        <v>24</v>
      </c>
      <c r="H376" s="12" t="str">
        <f>D376</f>
        <v>Bicester AC</v>
      </c>
      <c r="I376" s="12" t="str">
        <f>E376</f>
        <v>U15</v>
      </c>
      <c r="J376" s="12" t="str">
        <f>F376</f>
        <v>F</v>
      </c>
      <c r="K376" s="12">
        <f>26-COUNT(C351:C376)</f>
        <v>0</v>
      </c>
    </row>
    <row r="377" spans="1:11" ht="20" hidden="1" customHeight="1">
      <c r="A377" s="30"/>
      <c r="B377" s="13" t="str">
        <f>IF(COUNTIF(Bicester!AE40:AE65,"*n*")=0,"","X")</f>
        <v/>
      </c>
      <c r="C377" s="125" t="s">
        <v>329</v>
      </c>
      <c r="D377" s="125" t="s">
        <v>119</v>
      </c>
      <c r="E377" s="13" t="s">
        <v>181</v>
      </c>
      <c r="F377" s="13" t="s">
        <v>24</v>
      </c>
    </row>
    <row r="378" spans="1:11" ht="20" hidden="1" customHeight="1">
      <c r="A378" s="30"/>
      <c r="B378" s="13" t="str">
        <f>Bicester!AX40</f>
        <v xml:space="preserve"> </v>
      </c>
      <c r="C378" s="187">
        <f>Bicester!AI40</f>
        <v>0</v>
      </c>
      <c r="D378" s="125" t="s">
        <v>119</v>
      </c>
      <c r="E378" s="13" t="s">
        <v>206</v>
      </c>
      <c r="F378" s="13" t="s">
        <v>24</v>
      </c>
    </row>
    <row r="379" spans="1:11" ht="20" hidden="1" customHeight="1">
      <c r="A379" s="30"/>
      <c r="B379" s="13" t="str">
        <f>Bicester!AX41</f>
        <v xml:space="preserve"> </v>
      </c>
      <c r="C379" s="187">
        <f>Bicester!AI41</f>
        <v>0</v>
      </c>
      <c r="D379" s="125" t="s">
        <v>119</v>
      </c>
      <c r="E379" s="13" t="s">
        <v>206</v>
      </c>
      <c r="F379" s="13" t="s">
        <v>24</v>
      </c>
    </row>
    <row r="380" spans="1:11" ht="20" hidden="1" customHeight="1">
      <c r="A380" s="30"/>
      <c r="B380" s="13" t="str">
        <f>Bicester!AX42</f>
        <v xml:space="preserve"> </v>
      </c>
      <c r="C380" s="187">
        <f>Bicester!AI42</f>
        <v>0</v>
      </c>
      <c r="D380" s="125" t="s">
        <v>119</v>
      </c>
      <c r="E380" s="13" t="s">
        <v>206</v>
      </c>
      <c r="F380" s="13" t="s">
        <v>24</v>
      </c>
    </row>
    <row r="381" spans="1:11" ht="20" hidden="1" customHeight="1">
      <c r="A381" s="30"/>
      <c r="B381" s="13" t="str">
        <f>Bicester!AX43</f>
        <v xml:space="preserve"> </v>
      </c>
      <c r="C381" s="187">
        <f>Bicester!AI43</f>
        <v>0</v>
      </c>
      <c r="D381" s="125" t="s">
        <v>119</v>
      </c>
      <c r="E381" s="13" t="s">
        <v>206</v>
      </c>
      <c r="F381" s="13" t="s">
        <v>24</v>
      </c>
    </row>
    <row r="382" spans="1:11" ht="20" hidden="1" customHeight="1">
      <c r="A382" s="30"/>
      <c r="B382" s="13" t="str">
        <f>Bicester!AX44</f>
        <v xml:space="preserve"> </v>
      </c>
      <c r="C382" s="187">
        <f>Bicester!AI44</f>
        <v>0</v>
      </c>
      <c r="D382" s="125" t="s">
        <v>119</v>
      </c>
      <c r="E382" s="13" t="s">
        <v>206</v>
      </c>
      <c r="F382" s="13" t="s">
        <v>24</v>
      </c>
    </row>
    <row r="383" spans="1:11" ht="20" hidden="1" customHeight="1">
      <c r="A383" s="30"/>
      <c r="B383" s="13" t="str">
        <f>Bicester!AX45</f>
        <v xml:space="preserve"> </v>
      </c>
      <c r="C383" s="187">
        <f>Bicester!AI45</f>
        <v>0</v>
      </c>
      <c r="D383" s="125" t="s">
        <v>119</v>
      </c>
      <c r="E383" s="13" t="s">
        <v>206</v>
      </c>
      <c r="F383" s="13" t="s">
        <v>24</v>
      </c>
    </row>
    <row r="384" spans="1:11" ht="20" hidden="1" customHeight="1">
      <c r="A384" s="30"/>
      <c r="B384" s="13" t="str">
        <f>Bicester!AX46</f>
        <v xml:space="preserve"> </v>
      </c>
      <c r="C384" s="187">
        <f>Bicester!AI46</f>
        <v>0</v>
      </c>
      <c r="D384" s="125" t="s">
        <v>119</v>
      </c>
      <c r="E384" s="13" t="s">
        <v>206</v>
      </c>
      <c r="F384" s="13" t="s">
        <v>24</v>
      </c>
    </row>
    <row r="385" spans="1:11" ht="20" hidden="1" customHeight="1">
      <c r="A385" s="30"/>
      <c r="B385" s="13" t="str">
        <f>Bicester!AX47</f>
        <v xml:space="preserve"> </v>
      </c>
      <c r="C385" s="187">
        <f>Bicester!AI47</f>
        <v>0</v>
      </c>
      <c r="D385" s="125" t="s">
        <v>119</v>
      </c>
      <c r="E385" s="13" t="s">
        <v>206</v>
      </c>
      <c r="F385" s="13" t="s">
        <v>24</v>
      </c>
    </row>
    <row r="386" spans="1:11" ht="20" hidden="1" customHeight="1">
      <c r="A386" s="30"/>
      <c r="B386" s="13" t="str">
        <f>Bicester!AX48</f>
        <v xml:space="preserve"> </v>
      </c>
      <c r="C386" s="187">
        <f>Bicester!AI48</f>
        <v>0</v>
      </c>
      <c r="D386" s="125" t="s">
        <v>119</v>
      </c>
      <c r="E386" s="13" t="s">
        <v>206</v>
      </c>
      <c r="F386" s="13" t="s">
        <v>24</v>
      </c>
    </row>
    <row r="387" spans="1:11" ht="20" hidden="1" customHeight="1">
      <c r="A387" s="30"/>
      <c r="B387" s="13" t="str">
        <f>Bicester!AX49</f>
        <v xml:space="preserve"> </v>
      </c>
      <c r="C387" s="187">
        <f>Bicester!AI49</f>
        <v>0</v>
      </c>
      <c r="D387" s="125" t="s">
        <v>119</v>
      </c>
      <c r="E387" s="13" t="s">
        <v>206</v>
      </c>
      <c r="F387" s="13" t="s">
        <v>24</v>
      </c>
    </row>
    <row r="388" spans="1:11" ht="20" hidden="1" customHeight="1">
      <c r="A388" s="30"/>
      <c r="B388" s="13" t="str">
        <f>Bicester!AX50</f>
        <v xml:space="preserve"> </v>
      </c>
      <c r="C388" s="187">
        <f>Bicester!AI50</f>
        <v>0</v>
      </c>
      <c r="D388" s="125" t="s">
        <v>119</v>
      </c>
      <c r="E388" s="13" t="s">
        <v>206</v>
      </c>
      <c r="F388" s="13" t="s">
        <v>24</v>
      </c>
    </row>
    <row r="389" spans="1:11" ht="20" hidden="1" customHeight="1">
      <c r="A389" s="30"/>
      <c r="B389" s="13" t="str">
        <f>Bicester!AX51</f>
        <v xml:space="preserve"> </v>
      </c>
      <c r="C389" s="187">
        <f>Bicester!AI51</f>
        <v>0</v>
      </c>
      <c r="D389" s="125" t="s">
        <v>119</v>
      </c>
      <c r="E389" s="13" t="s">
        <v>206</v>
      </c>
      <c r="F389" s="13" t="s">
        <v>24</v>
      </c>
    </row>
    <row r="390" spans="1:11" ht="20" hidden="1" customHeight="1">
      <c r="A390" s="30"/>
      <c r="B390" s="13" t="str">
        <f>Bicester!AX52</f>
        <v xml:space="preserve"> </v>
      </c>
      <c r="C390" s="187">
        <f>Bicester!AI52</f>
        <v>0</v>
      </c>
      <c r="D390" s="125" t="s">
        <v>119</v>
      </c>
      <c r="E390" s="13" t="s">
        <v>206</v>
      </c>
      <c r="F390" s="13" t="s">
        <v>24</v>
      </c>
    </row>
    <row r="391" spans="1:11" ht="20" hidden="1" customHeight="1">
      <c r="A391" s="30"/>
      <c r="B391" s="13" t="str">
        <f>Bicester!AX53</f>
        <v xml:space="preserve"> </v>
      </c>
      <c r="C391" s="187">
        <f>Bicester!AI53</f>
        <v>0</v>
      </c>
      <c r="D391" s="125" t="s">
        <v>119</v>
      </c>
      <c r="E391" s="13" t="s">
        <v>206</v>
      </c>
      <c r="F391" s="13" t="s">
        <v>24</v>
      </c>
    </row>
    <row r="392" spans="1:11" ht="20" hidden="1" customHeight="1">
      <c r="A392" s="30"/>
      <c r="B392" s="13" t="str">
        <f>Bicester!AX54</f>
        <v xml:space="preserve"> </v>
      </c>
      <c r="C392" s="187">
        <f>Bicester!AI54</f>
        <v>0</v>
      </c>
      <c r="D392" s="125" t="s">
        <v>119</v>
      </c>
      <c r="E392" s="13" t="s">
        <v>206</v>
      </c>
      <c r="F392" s="13" t="s">
        <v>24</v>
      </c>
    </row>
    <row r="393" spans="1:11" ht="20" hidden="1" customHeight="1">
      <c r="A393" s="30"/>
      <c r="B393" s="13" t="str">
        <f>Bicester!AX55</f>
        <v xml:space="preserve"> </v>
      </c>
      <c r="C393" s="187">
        <f>Bicester!AI55</f>
        <v>0</v>
      </c>
      <c r="D393" s="125" t="s">
        <v>119</v>
      </c>
      <c r="E393" s="13" t="s">
        <v>206</v>
      </c>
      <c r="F393" s="13" t="s">
        <v>24</v>
      </c>
      <c r="H393" s="12" t="str">
        <f>D393</f>
        <v>Bicester AC</v>
      </c>
      <c r="I393" s="12" t="str">
        <f>E393</f>
        <v>U17</v>
      </c>
      <c r="J393" s="12" t="str">
        <f>F393</f>
        <v>F</v>
      </c>
      <c r="K393" s="206">
        <f>16-COUNT(C378:C393)</f>
        <v>0</v>
      </c>
    </row>
    <row r="394" spans="1:11" ht="20" hidden="1" customHeight="1">
      <c r="A394" s="30"/>
      <c r="B394" s="13" t="str">
        <f>IF(COUNTIF(Bicester!AW40:AW55,"*n*")=0,"","X")</f>
        <v/>
      </c>
      <c r="C394" s="125" t="s">
        <v>239</v>
      </c>
      <c r="D394" s="125" t="s">
        <v>119</v>
      </c>
      <c r="E394" s="13" t="s">
        <v>206</v>
      </c>
      <c r="F394" s="13" t="s">
        <v>24</v>
      </c>
    </row>
    <row r="395" spans="1:11" ht="20" hidden="1" customHeight="1">
      <c r="A395" s="30"/>
      <c r="B395" s="13" t="str">
        <f>Bicester!AX61</f>
        <v xml:space="preserve"> </v>
      </c>
      <c r="C395" s="187">
        <f>Bicester!AI61</f>
        <v>0</v>
      </c>
      <c r="D395" s="125" t="s">
        <v>119</v>
      </c>
      <c r="E395" s="13" t="s">
        <v>327</v>
      </c>
      <c r="F395" s="13" t="s">
        <v>24</v>
      </c>
    </row>
    <row r="396" spans="1:11" ht="20" hidden="1" customHeight="1">
      <c r="A396" s="30"/>
      <c r="B396" s="13" t="str">
        <f>Bicester!AX62</f>
        <v xml:space="preserve"> </v>
      </c>
      <c r="C396" s="187">
        <f>Bicester!AI62</f>
        <v>0</v>
      </c>
      <c r="D396" s="125" t="s">
        <v>119</v>
      </c>
      <c r="E396" s="13" t="s">
        <v>327</v>
      </c>
      <c r="F396" s="13" t="s">
        <v>24</v>
      </c>
    </row>
    <row r="397" spans="1:11" ht="20" hidden="1" customHeight="1">
      <c r="A397" s="30"/>
      <c r="B397" s="13" t="str">
        <f>Bicester!AX63</f>
        <v xml:space="preserve"> </v>
      </c>
      <c r="C397" s="187">
        <f>Bicester!AI63</f>
        <v>0</v>
      </c>
      <c r="D397" s="125" t="s">
        <v>119</v>
      </c>
      <c r="E397" s="13" t="s">
        <v>327</v>
      </c>
      <c r="F397" s="13" t="s">
        <v>24</v>
      </c>
    </row>
    <row r="398" spans="1:11" ht="20" hidden="1" customHeight="1">
      <c r="A398" s="30"/>
      <c r="B398" s="13" t="str">
        <f>Bicester!AX64</f>
        <v xml:space="preserve"> </v>
      </c>
      <c r="C398" s="187">
        <f>Bicester!AI64</f>
        <v>0</v>
      </c>
      <c r="D398" s="125" t="s">
        <v>119</v>
      </c>
      <c r="E398" s="13" t="s">
        <v>327</v>
      </c>
      <c r="F398" s="13" t="s">
        <v>24</v>
      </c>
    </row>
    <row r="399" spans="1:11" ht="20" hidden="1" customHeight="1">
      <c r="A399" s="30"/>
      <c r="B399" s="13" t="str">
        <f>Bicester!AX65</f>
        <v xml:space="preserve"> </v>
      </c>
      <c r="C399" s="187">
        <f>Bicester!AI65</f>
        <v>0</v>
      </c>
      <c r="D399" s="125" t="s">
        <v>119</v>
      </c>
      <c r="E399" s="13" t="s">
        <v>327</v>
      </c>
      <c r="F399" s="13" t="s">
        <v>24</v>
      </c>
    </row>
    <row r="400" spans="1:11" ht="20" hidden="1" customHeight="1">
      <c r="A400" s="30"/>
      <c r="B400" s="13" t="str">
        <f>Bicester!AX66</f>
        <v xml:space="preserve"> </v>
      </c>
      <c r="C400" s="187">
        <f>Bicester!AI66</f>
        <v>0</v>
      </c>
      <c r="D400" s="125" t="s">
        <v>119</v>
      </c>
      <c r="E400" s="13" t="s">
        <v>327</v>
      </c>
      <c r="F400" s="13" t="s">
        <v>24</v>
      </c>
    </row>
    <row r="401" spans="1:11" ht="20" hidden="1" customHeight="1">
      <c r="A401" s="30"/>
      <c r="B401" s="13" t="str">
        <f>Bicester!AX67</f>
        <v xml:space="preserve"> </v>
      </c>
      <c r="C401" s="187">
        <f>Bicester!AI67</f>
        <v>0</v>
      </c>
      <c r="D401" s="125" t="s">
        <v>119</v>
      </c>
      <c r="E401" s="13" t="s">
        <v>327</v>
      </c>
      <c r="F401" s="13" t="s">
        <v>24</v>
      </c>
    </row>
    <row r="402" spans="1:11" ht="20" hidden="1" customHeight="1">
      <c r="A402" s="30"/>
      <c r="B402" s="13" t="str">
        <f>Bicester!AX68</f>
        <v xml:space="preserve"> </v>
      </c>
      <c r="C402" s="187">
        <f>Bicester!AI68</f>
        <v>0</v>
      </c>
      <c r="D402" s="125" t="s">
        <v>119</v>
      </c>
      <c r="E402" s="13" t="s">
        <v>327</v>
      </c>
      <c r="F402" s="13" t="s">
        <v>24</v>
      </c>
      <c r="H402" s="12" t="str">
        <f>D402</f>
        <v>Bicester AC</v>
      </c>
      <c r="I402" s="12" t="str">
        <f>E402</f>
        <v>U20</v>
      </c>
      <c r="J402" s="12" t="str">
        <f>F402</f>
        <v>F</v>
      </c>
      <c r="K402" s="206">
        <f>8-COUNT(C395:C402)</f>
        <v>0</v>
      </c>
    </row>
    <row r="403" spans="1:11" ht="20" hidden="1" customHeight="1">
      <c r="A403" s="30"/>
      <c r="B403" s="13" t="str">
        <f>Bicester!N5</f>
        <v xml:space="preserve"> </v>
      </c>
      <c r="C403" s="187">
        <f>Bicester!A5</f>
        <v>0</v>
      </c>
      <c r="D403" s="125" t="s">
        <v>119</v>
      </c>
      <c r="E403" s="13" t="s">
        <v>50</v>
      </c>
      <c r="F403" s="13" t="s">
        <v>30</v>
      </c>
    </row>
    <row r="404" spans="1:11" ht="20" hidden="1" customHeight="1">
      <c r="A404" s="30"/>
      <c r="B404" s="13" t="str">
        <f>Bicester!N6</f>
        <v xml:space="preserve"> </v>
      </c>
      <c r="C404" s="187">
        <f>Bicester!A6</f>
        <v>0</v>
      </c>
      <c r="D404" s="125" t="s">
        <v>119</v>
      </c>
      <c r="E404" s="13" t="s">
        <v>50</v>
      </c>
      <c r="F404" s="13" t="s">
        <v>30</v>
      </c>
    </row>
    <row r="405" spans="1:11" ht="20" hidden="1" customHeight="1">
      <c r="A405" s="30"/>
      <c r="B405" s="13" t="str">
        <f>Bicester!N7</f>
        <v xml:space="preserve"> </v>
      </c>
      <c r="C405" s="187">
        <f>Bicester!A7</f>
        <v>0</v>
      </c>
      <c r="D405" s="125" t="s">
        <v>119</v>
      </c>
      <c r="E405" s="13" t="s">
        <v>50</v>
      </c>
      <c r="F405" s="13" t="s">
        <v>30</v>
      </c>
    </row>
    <row r="406" spans="1:11" ht="20" hidden="1" customHeight="1">
      <c r="A406" s="30"/>
      <c r="B406" s="13" t="str">
        <f>Bicester!N8</f>
        <v xml:space="preserve"> </v>
      </c>
      <c r="C406" s="187">
        <f>Bicester!A8</f>
        <v>0</v>
      </c>
      <c r="D406" s="125" t="s">
        <v>119</v>
      </c>
      <c r="E406" s="13" t="s">
        <v>50</v>
      </c>
      <c r="F406" s="13" t="s">
        <v>30</v>
      </c>
    </row>
    <row r="407" spans="1:11" ht="20" hidden="1" customHeight="1">
      <c r="A407" s="30"/>
      <c r="B407" s="13" t="str">
        <f>Bicester!N9</f>
        <v xml:space="preserve"> </v>
      </c>
      <c r="C407" s="187">
        <f>Bicester!A9</f>
        <v>0</v>
      </c>
      <c r="D407" s="125" t="s">
        <v>119</v>
      </c>
      <c r="E407" s="13" t="s">
        <v>50</v>
      </c>
      <c r="F407" s="13" t="s">
        <v>30</v>
      </c>
    </row>
    <row r="408" spans="1:11" ht="20" hidden="1" customHeight="1">
      <c r="A408" s="30"/>
      <c r="B408" s="13" t="str">
        <f>Bicester!N10</f>
        <v xml:space="preserve"> </v>
      </c>
      <c r="C408" s="187">
        <f>Bicester!A10</f>
        <v>0</v>
      </c>
      <c r="D408" s="125" t="s">
        <v>119</v>
      </c>
      <c r="E408" s="13" t="s">
        <v>50</v>
      </c>
      <c r="F408" s="13" t="s">
        <v>30</v>
      </c>
    </row>
    <row r="409" spans="1:11" ht="20" hidden="1" customHeight="1">
      <c r="A409" s="30"/>
      <c r="B409" s="13" t="str">
        <f>Bicester!N11</f>
        <v xml:space="preserve"> </v>
      </c>
      <c r="C409" s="187">
        <f>Bicester!A11</f>
        <v>0</v>
      </c>
      <c r="D409" s="125" t="s">
        <v>119</v>
      </c>
      <c r="E409" s="13" t="s">
        <v>50</v>
      </c>
      <c r="F409" s="13" t="s">
        <v>30</v>
      </c>
    </row>
    <row r="410" spans="1:11" ht="20" hidden="1" customHeight="1">
      <c r="A410" s="30"/>
      <c r="B410" s="13" t="str">
        <f>Bicester!N12</f>
        <v xml:space="preserve"> </v>
      </c>
      <c r="C410" s="187">
        <f>Bicester!A12</f>
        <v>0</v>
      </c>
      <c r="D410" s="125" t="s">
        <v>119</v>
      </c>
      <c r="E410" s="13" t="s">
        <v>50</v>
      </c>
      <c r="F410" s="13" t="s">
        <v>30</v>
      </c>
    </row>
    <row r="411" spans="1:11" ht="20" hidden="1" customHeight="1">
      <c r="A411" s="30"/>
      <c r="B411" s="13" t="str">
        <f>Bicester!N13</f>
        <v xml:space="preserve"> </v>
      </c>
      <c r="C411" s="187">
        <f>Bicester!A13</f>
        <v>0</v>
      </c>
      <c r="D411" s="125" t="s">
        <v>119</v>
      </c>
      <c r="E411" s="13" t="s">
        <v>50</v>
      </c>
      <c r="F411" s="13" t="s">
        <v>30</v>
      </c>
    </row>
    <row r="412" spans="1:11" ht="20" hidden="1" customHeight="1">
      <c r="A412" s="30"/>
      <c r="B412" s="13" t="str">
        <f>Bicester!N14</f>
        <v xml:space="preserve"> </v>
      </c>
      <c r="C412" s="187">
        <f>Bicester!A14</f>
        <v>0</v>
      </c>
      <c r="D412" s="125" t="s">
        <v>119</v>
      </c>
      <c r="E412" s="13" t="s">
        <v>50</v>
      </c>
      <c r="F412" s="13" t="s">
        <v>30</v>
      </c>
    </row>
    <row r="413" spans="1:11" ht="20" hidden="1" customHeight="1">
      <c r="A413" s="30"/>
      <c r="B413" s="13" t="str">
        <f>Bicester!N15</f>
        <v xml:space="preserve"> </v>
      </c>
      <c r="C413" s="187">
        <f>Bicester!A15</f>
        <v>0</v>
      </c>
      <c r="D413" s="125" t="s">
        <v>119</v>
      </c>
      <c r="E413" s="13" t="s">
        <v>50</v>
      </c>
      <c r="F413" s="13" t="s">
        <v>30</v>
      </c>
    </row>
    <row r="414" spans="1:11" ht="20" hidden="1" customHeight="1">
      <c r="A414" s="30"/>
      <c r="B414" s="13" t="str">
        <f>Bicester!N16</f>
        <v xml:space="preserve"> </v>
      </c>
      <c r="C414" s="187">
        <f>Bicester!A16</f>
        <v>0</v>
      </c>
      <c r="D414" s="125" t="s">
        <v>119</v>
      </c>
      <c r="E414" s="13" t="s">
        <v>50</v>
      </c>
      <c r="F414" s="13" t="s">
        <v>30</v>
      </c>
    </row>
    <row r="415" spans="1:11" ht="20" hidden="1" customHeight="1">
      <c r="A415" s="30"/>
      <c r="B415" s="13" t="str">
        <f>Bicester!N17</f>
        <v xml:space="preserve"> </v>
      </c>
      <c r="C415" s="187">
        <f>Bicester!A17</f>
        <v>0</v>
      </c>
      <c r="D415" s="125" t="s">
        <v>119</v>
      </c>
      <c r="E415" s="13" t="s">
        <v>50</v>
      </c>
      <c r="F415" s="13" t="s">
        <v>30</v>
      </c>
    </row>
    <row r="416" spans="1:11" ht="20" hidden="1" customHeight="1">
      <c r="A416" s="30"/>
      <c r="B416" s="13" t="str">
        <f>Bicester!N18</f>
        <v xml:space="preserve"> </v>
      </c>
      <c r="C416" s="187">
        <f>Bicester!A18</f>
        <v>0</v>
      </c>
      <c r="D416" s="125" t="s">
        <v>119</v>
      </c>
      <c r="E416" s="13" t="s">
        <v>50</v>
      </c>
      <c r="F416" s="13" t="s">
        <v>30</v>
      </c>
    </row>
    <row r="417" spans="1:11" ht="20" hidden="1" customHeight="1">
      <c r="A417" s="30"/>
      <c r="B417" s="13" t="str">
        <f>Bicester!N19</f>
        <v xml:space="preserve"> </v>
      </c>
      <c r="C417" s="187">
        <f>Bicester!A19</f>
        <v>0</v>
      </c>
      <c r="D417" s="125" t="s">
        <v>119</v>
      </c>
      <c r="E417" s="13" t="s">
        <v>50</v>
      </c>
      <c r="F417" s="13" t="s">
        <v>30</v>
      </c>
    </row>
    <row r="418" spans="1:11" ht="20" hidden="1" customHeight="1">
      <c r="A418" s="30"/>
      <c r="B418" s="13" t="str">
        <f>Bicester!N20</f>
        <v xml:space="preserve"> </v>
      </c>
      <c r="C418" s="187">
        <f>Bicester!A20</f>
        <v>0</v>
      </c>
      <c r="D418" s="125" t="s">
        <v>119</v>
      </c>
      <c r="E418" s="13" t="s">
        <v>50</v>
      </c>
      <c r="F418" s="13" t="s">
        <v>30</v>
      </c>
    </row>
    <row r="419" spans="1:11" ht="20" hidden="1" customHeight="1">
      <c r="A419" s="30"/>
      <c r="B419" s="13" t="str">
        <f>Bicester!N21</f>
        <v xml:space="preserve"> </v>
      </c>
      <c r="C419" s="187">
        <f>Bicester!A21</f>
        <v>0</v>
      </c>
      <c r="D419" s="125" t="s">
        <v>119</v>
      </c>
      <c r="E419" s="13" t="s">
        <v>50</v>
      </c>
      <c r="F419" s="13" t="s">
        <v>30</v>
      </c>
    </row>
    <row r="420" spans="1:11" ht="20" hidden="1" customHeight="1">
      <c r="A420" s="30"/>
      <c r="B420" s="13" t="str">
        <f>Bicester!N22</f>
        <v xml:space="preserve"> </v>
      </c>
      <c r="C420" s="187">
        <f>Bicester!A22</f>
        <v>0</v>
      </c>
      <c r="D420" s="125" t="s">
        <v>119</v>
      </c>
      <c r="E420" s="13" t="s">
        <v>50</v>
      </c>
      <c r="F420" s="13" t="s">
        <v>30</v>
      </c>
    </row>
    <row r="421" spans="1:11" ht="20" hidden="1" customHeight="1">
      <c r="A421" s="30"/>
      <c r="B421" s="13" t="str">
        <f>Bicester!N23</f>
        <v xml:space="preserve"> </v>
      </c>
      <c r="C421" s="187">
        <f>Bicester!A23</f>
        <v>0</v>
      </c>
      <c r="D421" s="125" t="s">
        <v>119</v>
      </c>
      <c r="E421" s="13" t="s">
        <v>50</v>
      </c>
      <c r="F421" s="13" t="s">
        <v>30</v>
      </c>
    </row>
    <row r="422" spans="1:11" ht="20" hidden="1" customHeight="1">
      <c r="A422" s="30"/>
      <c r="B422" s="13" t="str">
        <f>Bicester!N24</f>
        <v xml:space="preserve"> </v>
      </c>
      <c r="C422" s="187">
        <f>Bicester!A24</f>
        <v>0</v>
      </c>
      <c r="D422" s="125" t="s">
        <v>119</v>
      </c>
      <c r="E422" s="13" t="s">
        <v>50</v>
      </c>
      <c r="F422" s="13" t="s">
        <v>30</v>
      </c>
    </row>
    <row r="423" spans="1:11" ht="20" hidden="1" customHeight="1">
      <c r="A423" s="30"/>
      <c r="B423" s="13" t="str">
        <f>Bicester!N25</f>
        <v xml:space="preserve"> </v>
      </c>
      <c r="C423" s="187">
        <f>Bicester!A25</f>
        <v>0</v>
      </c>
      <c r="D423" s="125" t="s">
        <v>119</v>
      </c>
      <c r="E423" s="13" t="s">
        <v>50</v>
      </c>
      <c r="F423" s="13" t="s">
        <v>30</v>
      </c>
    </row>
    <row r="424" spans="1:11" ht="20" hidden="1" customHeight="1">
      <c r="A424" s="30"/>
      <c r="B424" s="13" t="str">
        <f>Bicester!N26</f>
        <v xml:space="preserve"> </v>
      </c>
      <c r="C424" s="187">
        <f>Bicester!A26</f>
        <v>0</v>
      </c>
      <c r="D424" s="125" t="s">
        <v>119</v>
      </c>
      <c r="E424" s="13" t="s">
        <v>50</v>
      </c>
      <c r="F424" s="13" t="s">
        <v>30</v>
      </c>
    </row>
    <row r="425" spans="1:11" ht="20" hidden="1" customHeight="1">
      <c r="A425" s="30"/>
      <c r="B425" s="13" t="str">
        <f>Bicester!N27</f>
        <v xml:space="preserve"> </v>
      </c>
      <c r="C425" s="187">
        <f>Bicester!A27</f>
        <v>0</v>
      </c>
      <c r="D425" s="125" t="s">
        <v>119</v>
      </c>
      <c r="E425" s="13" t="s">
        <v>50</v>
      </c>
      <c r="F425" s="13" t="s">
        <v>30</v>
      </c>
    </row>
    <row r="426" spans="1:11" ht="20" hidden="1" customHeight="1">
      <c r="A426" s="30"/>
      <c r="B426" s="13" t="str">
        <f>Bicester!N28</f>
        <v xml:space="preserve"> </v>
      </c>
      <c r="C426" s="187">
        <f>Bicester!A28</f>
        <v>0</v>
      </c>
      <c r="D426" s="125" t="s">
        <v>119</v>
      </c>
      <c r="E426" s="13" t="s">
        <v>50</v>
      </c>
      <c r="F426" s="13" t="s">
        <v>30</v>
      </c>
    </row>
    <row r="427" spans="1:11" ht="20" hidden="1" customHeight="1">
      <c r="A427" s="30"/>
      <c r="B427" s="13" t="str">
        <f>Bicester!N29</f>
        <v xml:space="preserve"> </v>
      </c>
      <c r="C427" s="187">
        <f>Bicester!A29</f>
        <v>0</v>
      </c>
      <c r="D427" s="125" t="s">
        <v>119</v>
      </c>
      <c r="E427" s="13" t="s">
        <v>50</v>
      </c>
      <c r="F427" s="13" t="s">
        <v>30</v>
      </c>
    </row>
    <row r="428" spans="1:11" ht="20" hidden="1" customHeight="1">
      <c r="A428" s="30"/>
      <c r="B428" s="13" t="str">
        <f>Bicester!N30</f>
        <v xml:space="preserve"> </v>
      </c>
      <c r="C428" s="187">
        <f>Bicester!A30</f>
        <v>0</v>
      </c>
      <c r="D428" s="125" t="s">
        <v>119</v>
      </c>
      <c r="E428" s="13" t="s">
        <v>50</v>
      </c>
      <c r="F428" s="13" t="s">
        <v>30</v>
      </c>
      <c r="H428" s="12" t="str">
        <f>D428</f>
        <v>Bicester AC</v>
      </c>
      <c r="I428" s="12" t="str">
        <f>E428</f>
        <v>U13</v>
      </c>
      <c r="J428" s="12" t="str">
        <f>F428</f>
        <v>M</v>
      </c>
      <c r="K428" s="12">
        <f>26-COUNT(C403:C428)</f>
        <v>0</v>
      </c>
    </row>
    <row r="429" spans="1:11" ht="20" hidden="1" customHeight="1">
      <c r="A429" s="30"/>
      <c r="B429" s="13" t="str">
        <f>IF(COUNTIF(Bicester!M5:M30,"*n*")=0,"","X")</f>
        <v/>
      </c>
      <c r="C429" s="125" t="s">
        <v>332</v>
      </c>
      <c r="D429" s="125" t="s">
        <v>119</v>
      </c>
      <c r="E429" s="13" t="s">
        <v>50</v>
      </c>
      <c r="F429" s="13" t="s">
        <v>30</v>
      </c>
    </row>
    <row r="430" spans="1:11" ht="20" hidden="1" customHeight="1">
      <c r="A430" s="30"/>
      <c r="B430" s="13" t="str">
        <f>Bicester!AF5</f>
        <v xml:space="preserve"> </v>
      </c>
      <c r="C430" s="125">
        <f>Bicester!Q5</f>
        <v>0</v>
      </c>
      <c r="D430" s="125" t="s">
        <v>119</v>
      </c>
      <c r="E430" s="13" t="s">
        <v>181</v>
      </c>
      <c r="F430" s="13" t="s">
        <v>30</v>
      </c>
    </row>
    <row r="431" spans="1:11" ht="20" hidden="1" customHeight="1">
      <c r="A431" s="30"/>
      <c r="B431" s="13" t="str">
        <f>Bicester!AF6</f>
        <v xml:space="preserve"> </v>
      </c>
      <c r="C431" s="125">
        <f>Bicester!Q6</f>
        <v>0</v>
      </c>
      <c r="D431" s="125" t="s">
        <v>119</v>
      </c>
      <c r="E431" s="13" t="s">
        <v>181</v>
      </c>
      <c r="F431" s="13" t="s">
        <v>30</v>
      </c>
    </row>
    <row r="432" spans="1:11" ht="20" hidden="1" customHeight="1">
      <c r="A432" s="30"/>
      <c r="B432" s="13" t="str">
        <f>Bicester!AF7</f>
        <v xml:space="preserve"> </v>
      </c>
      <c r="C432" s="125">
        <f>Bicester!Q7</f>
        <v>0</v>
      </c>
      <c r="D432" s="125" t="s">
        <v>119</v>
      </c>
      <c r="E432" s="13" t="s">
        <v>181</v>
      </c>
      <c r="F432" s="13" t="s">
        <v>30</v>
      </c>
    </row>
    <row r="433" spans="1:6" ht="20" hidden="1" customHeight="1">
      <c r="A433" s="30"/>
      <c r="B433" s="13" t="str">
        <f>Bicester!AF8</f>
        <v xml:space="preserve"> </v>
      </c>
      <c r="C433" s="125">
        <f>Bicester!Q8</f>
        <v>0</v>
      </c>
      <c r="D433" s="125" t="s">
        <v>119</v>
      </c>
      <c r="E433" s="13" t="s">
        <v>181</v>
      </c>
      <c r="F433" s="13" t="s">
        <v>30</v>
      </c>
    </row>
    <row r="434" spans="1:6" ht="20" hidden="1" customHeight="1">
      <c r="A434" s="30"/>
      <c r="B434" s="13" t="str">
        <f>Bicester!AF9</f>
        <v xml:space="preserve"> </v>
      </c>
      <c r="C434" s="125">
        <f>Bicester!Q9</f>
        <v>0</v>
      </c>
      <c r="D434" s="125" t="s">
        <v>119</v>
      </c>
      <c r="E434" s="13" t="s">
        <v>181</v>
      </c>
      <c r="F434" s="13" t="s">
        <v>30</v>
      </c>
    </row>
    <row r="435" spans="1:6" ht="20" hidden="1" customHeight="1">
      <c r="A435" s="30"/>
      <c r="B435" s="13" t="str">
        <f>Bicester!AF10</f>
        <v xml:space="preserve"> </v>
      </c>
      <c r="C435" s="125">
        <f>Bicester!Q10</f>
        <v>0</v>
      </c>
      <c r="D435" s="125" t="s">
        <v>119</v>
      </c>
      <c r="E435" s="13" t="s">
        <v>181</v>
      </c>
      <c r="F435" s="13" t="s">
        <v>30</v>
      </c>
    </row>
    <row r="436" spans="1:6" ht="20" hidden="1" customHeight="1">
      <c r="A436" s="30"/>
      <c r="B436" s="13" t="str">
        <f>Bicester!AF11</f>
        <v xml:space="preserve"> </v>
      </c>
      <c r="C436" s="125">
        <f>Bicester!Q11</f>
        <v>0</v>
      </c>
      <c r="D436" s="125" t="s">
        <v>119</v>
      </c>
      <c r="E436" s="13" t="s">
        <v>181</v>
      </c>
      <c r="F436" s="13" t="s">
        <v>30</v>
      </c>
    </row>
    <row r="437" spans="1:6" ht="20" hidden="1" customHeight="1">
      <c r="A437" s="30"/>
      <c r="B437" s="13" t="str">
        <f>Bicester!AF12</f>
        <v xml:space="preserve"> </v>
      </c>
      <c r="C437" s="125">
        <f>Bicester!Q12</f>
        <v>0</v>
      </c>
      <c r="D437" s="125" t="s">
        <v>119</v>
      </c>
      <c r="E437" s="13" t="s">
        <v>181</v>
      </c>
      <c r="F437" s="13" t="s">
        <v>30</v>
      </c>
    </row>
    <row r="438" spans="1:6" ht="20" hidden="1" customHeight="1">
      <c r="A438" s="30"/>
      <c r="B438" s="13" t="str">
        <f>Bicester!AF13</f>
        <v xml:space="preserve"> </v>
      </c>
      <c r="C438" s="125">
        <f>Bicester!Q13</f>
        <v>0</v>
      </c>
      <c r="D438" s="125" t="s">
        <v>119</v>
      </c>
      <c r="E438" s="13" t="s">
        <v>181</v>
      </c>
      <c r="F438" s="13" t="s">
        <v>30</v>
      </c>
    </row>
    <row r="439" spans="1:6" ht="20" hidden="1" customHeight="1">
      <c r="A439" s="30"/>
      <c r="B439" s="13" t="str">
        <f>Bicester!AF14</f>
        <v xml:space="preserve"> </v>
      </c>
      <c r="C439" s="125">
        <f>Bicester!Q14</f>
        <v>0</v>
      </c>
      <c r="D439" s="125" t="s">
        <v>119</v>
      </c>
      <c r="E439" s="13" t="s">
        <v>181</v>
      </c>
      <c r="F439" s="13" t="s">
        <v>30</v>
      </c>
    </row>
    <row r="440" spans="1:6" ht="20" hidden="1" customHeight="1">
      <c r="A440" s="30"/>
      <c r="B440" s="13" t="str">
        <f>Bicester!AF15</f>
        <v xml:space="preserve"> </v>
      </c>
      <c r="C440" s="125">
        <f>Bicester!Q15</f>
        <v>0</v>
      </c>
      <c r="D440" s="125" t="s">
        <v>119</v>
      </c>
      <c r="E440" s="13" t="s">
        <v>181</v>
      </c>
      <c r="F440" s="13" t="s">
        <v>30</v>
      </c>
    </row>
    <row r="441" spans="1:6" ht="20" hidden="1" customHeight="1">
      <c r="A441" s="30"/>
      <c r="B441" s="13" t="str">
        <f>Bicester!AF16</f>
        <v xml:space="preserve"> </v>
      </c>
      <c r="C441" s="125">
        <f>Bicester!Q16</f>
        <v>0</v>
      </c>
      <c r="D441" s="125" t="s">
        <v>119</v>
      </c>
      <c r="E441" s="13" t="s">
        <v>181</v>
      </c>
      <c r="F441" s="13" t="s">
        <v>30</v>
      </c>
    </row>
    <row r="442" spans="1:6" ht="20" hidden="1" customHeight="1">
      <c r="A442" s="30"/>
      <c r="B442" s="13" t="str">
        <f>Bicester!AF17</f>
        <v xml:space="preserve"> </v>
      </c>
      <c r="C442" s="125">
        <f>Bicester!Q17</f>
        <v>0</v>
      </c>
      <c r="D442" s="125" t="s">
        <v>119</v>
      </c>
      <c r="E442" s="13" t="s">
        <v>181</v>
      </c>
      <c r="F442" s="13" t="s">
        <v>30</v>
      </c>
    </row>
    <row r="443" spans="1:6" ht="20" hidden="1" customHeight="1">
      <c r="A443" s="30"/>
      <c r="B443" s="13" t="str">
        <f>Bicester!AF18</f>
        <v xml:space="preserve"> </v>
      </c>
      <c r="C443" s="125">
        <f>Bicester!Q18</f>
        <v>0</v>
      </c>
      <c r="D443" s="125" t="s">
        <v>119</v>
      </c>
      <c r="E443" s="13" t="s">
        <v>181</v>
      </c>
      <c r="F443" s="13" t="s">
        <v>30</v>
      </c>
    </row>
    <row r="444" spans="1:6" ht="20" hidden="1" customHeight="1">
      <c r="A444" s="30"/>
      <c r="B444" s="13" t="str">
        <f>Bicester!AF19</f>
        <v xml:space="preserve"> </v>
      </c>
      <c r="C444" s="125">
        <f>Bicester!Q19</f>
        <v>0</v>
      </c>
      <c r="D444" s="125" t="s">
        <v>119</v>
      </c>
      <c r="E444" s="13" t="s">
        <v>181</v>
      </c>
      <c r="F444" s="13" t="s">
        <v>30</v>
      </c>
    </row>
    <row r="445" spans="1:6" ht="20" hidden="1" customHeight="1">
      <c r="A445" s="30"/>
      <c r="B445" s="13" t="str">
        <f>Bicester!AF20</f>
        <v xml:space="preserve"> </v>
      </c>
      <c r="C445" s="125">
        <f>Bicester!Q20</f>
        <v>0</v>
      </c>
      <c r="D445" s="125" t="s">
        <v>119</v>
      </c>
      <c r="E445" s="13" t="s">
        <v>181</v>
      </c>
      <c r="F445" s="13" t="s">
        <v>30</v>
      </c>
    </row>
    <row r="446" spans="1:6" ht="20" hidden="1" customHeight="1">
      <c r="A446" s="30"/>
      <c r="B446" s="13" t="str">
        <f>Bicester!AF21</f>
        <v xml:space="preserve"> </v>
      </c>
      <c r="C446" s="125">
        <f>Bicester!Q21</f>
        <v>0</v>
      </c>
      <c r="D446" s="125" t="s">
        <v>119</v>
      </c>
      <c r="E446" s="13" t="s">
        <v>181</v>
      </c>
      <c r="F446" s="13" t="s">
        <v>30</v>
      </c>
    </row>
    <row r="447" spans="1:6" ht="20" hidden="1" customHeight="1">
      <c r="A447" s="30"/>
      <c r="B447" s="13" t="str">
        <f>Bicester!AF22</f>
        <v xml:space="preserve"> </v>
      </c>
      <c r="C447" s="125">
        <f>Bicester!Q22</f>
        <v>0</v>
      </c>
      <c r="D447" s="125" t="s">
        <v>119</v>
      </c>
      <c r="E447" s="13" t="s">
        <v>181</v>
      </c>
      <c r="F447" s="13" t="s">
        <v>30</v>
      </c>
    </row>
    <row r="448" spans="1:6" ht="20" hidden="1" customHeight="1">
      <c r="A448" s="30"/>
      <c r="B448" s="13" t="str">
        <f>Bicester!AF23</f>
        <v xml:space="preserve"> </v>
      </c>
      <c r="C448" s="125">
        <f>Bicester!Q23</f>
        <v>0</v>
      </c>
      <c r="D448" s="125" t="s">
        <v>119</v>
      </c>
      <c r="E448" s="13" t="s">
        <v>181</v>
      </c>
      <c r="F448" s="13" t="s">
        <v>30</v>
      </c>
    </row>
    <row r="449" spans="1:11" ht="20" hidden="1" customHeight="1">
      <c r="A449" s="30"/>
      <c r="B449" s="13" t="str">
        <f>Bicester!AF24</f>
        <v xml:space="preserve"> </v>
      </c>
      <c r="C449" s="125">
        <f>Bicester!Q24</f>
        <v>0</v>
      </c>
      <c r="D449" s="125" t="s">
        <v>119</v>
      </c>
      <c r="E449" s="13" t="s">
        <v>181</v>
      </c>
      <c r="F449" s="13" t="s">
        <v>30</v>
      </c>
    </row>
    <row r="450" spans="1:11" ht="20" hidden="1" customHeight="1">
      <c r="A450" s="30"/>
      <c r="B450" s="13" t="str">
        <f>Bicester!AF25</f>
        <v xml:space="preserve"> </v>
      </c>
      <c r="C450" s="125">
        <f>Bicester!Q25</f>
        <v>0</v>
      </c>
      <c r="D450" s="125" t="s">
        <v>119</v>
      </c>
      <c r="E450" s="13" t="s">
        <v>181</v>
      </c>
      <c r="F450" s="13" t="s">
        <v>30</v>
      </c>
    </row>
    <row r="451" spans="1:11" ht="20" hidden="1" customHeight="1">
      <c r="A451" s="30"/>
      <c r="B451" s="13" t="str">
        <f>Bicester!AF26</f>
        <v xml:space="preserve"> </v>
      </c>
      <c r="C451" s="125">
        <f>Bicester!Q26</f>
        <v>0</v>
      </c>
      <c r="D451" s="125" t="s">
        <v>119</v>
      </c>
      <c r="E451" s="13" t="s">
        <v>181</v>
      </c>
      <c r="F451" s="13" t="s">
        <v>30</v>
      </c>
    </row>
    <row r="452" spans="1:11" ht="20" hidden="1" customHeight="1">
      <c r="A452" s="30"/>
      <c r="B452" s="13" t="str">
        <f>Bicester!AF27</f>
        <v xml:space="preserve"> </v>
      </c>
      <c r="C452" s="125">
        <f>Bicester!Q27</f>
        <v>0</v>
      </c>
      <c r="D452" s="125" t="s">
        <v>119</v>
      </c>
      <c r="E452" s="13" t="s">
        <v>181</v>
      </c>
      <c r="F452" s="13" t="s">
        <v>30</v>
      </c>
    </row>
    <row r="453" spans="1:11" ht="20" hidden="1" customHeight="1">
      <c r="A453" s="30"/>
      <c r="B453" s="13" t="str">
        <f>Bicester!AF28</f>
        <v xml:space="preserve"> </v>
      </c>
      <c r="C453" s="125">
        <f>Bicester!Q28</f>
        <v>0</v>
      </c>
      <c r="D453" s="125" t="s">
        <v>119</v>
      </c>
      <c r="E453" s="13" t="s">
        <v>181</v>
      </c>
      <c r="F453" s="13" t="s">
        <v>30</v>
      </c>
    </row>
    <row r="454" spans="1:11" ht="20" hidden="1" customHeight="1">
      <c r="A454" s="30"/>
      <c r="B454" s="13" t="str">
        <f>Bicester!AF29</f>
        <v xml:space="preserve"> </v>
      </c>
      <c r="C454" s="125">
        <f>Bicester!Q29</f>
        <v>0</v>
      </c>
      <c r="D454" s="125" t="s">
        <v>119</v>
      </c>
      <c r="E454" s="13" t="s">
        <v>181</v>
      </c>
      <c r="F454" s="13" t="s">
        <v>30</v>
      </c>
    </row>
    <row r="455" spans="1:11" ht="20" hidden="1" customHeight="1">
      <c r="A455" s="30"/>
      <c r="B455" s="13" t="str">
        <f>Bicester!AF30</f>
        <v xml:space="preserve"> </v>
      </c>
      <c r="C455" s="125">
        <f>Bicester!Q30</f>
        <v>0</v>
      </c>
      <c r="D455" s="125" t="s">
        <v>119</v>
      </c>
      <c r="E455" s="13" t="s">
        <v>181</v>
      </c>
      <c r="F455" s="13" t="s">
        <v>30</v>
      </c>
      <c r="H455" s="12" t="str">
        <f>D455</f>
        <v>Bicester AC</v>
      </c>
      <c r="I455" s="12" t="str">
        <f>E455</f>
        <v>U15</v>
      </c>
      <c r="J455" s="12" t="str">
        <f>F455</f>
        <v>M</v>
      </c>
      <c r="K455" s="12">
        <f>26-COUNT(C430:C455)</f>
        <v>0</v>
      </c>
    </row>
    <row r="456" spans="1:11" ht="20" hidden="1" customHeight="1">
      <c r="A456" s="30"/>
      <c r="B456" s="13" t="str">
        <f>IF(COUNTIF(Bicester!AE5:AE30,"*n*")=0,"","X")</f>
        <v/>
      </c>
      <c r="C456" s="125" t="s">
        <v>331</v>
      </c>
      <c r="D456" s="125" t="s">
        <v>119</v>
      </c>
      <c r="E456" s="13" t="s">
        <v>181</v>
      </c>
      <c r="F456" s="13" t="s">
        <v>30</v>
      </c>
    </row>
    <row r="457" spans="1:11" ht="20" hidden="1" customHeight="1">
      <c r="A457" s="30"/>
      <c r="B457" s="13" t="str">
        <f>Bicester!AX5</f>
        <v xml:space="preserve"> </v>
      </c>
      <c r="C457" s="125">
        <f>Bicester!AI5</f>
        <v>0</v>
      </c>
      <c r="D457" s="125" t="s">
        <v>119</v>
      </c>
      <c r="E457" s="13" t="s">
        <v>206</v>
      </c>
      <c r="F457" s="13" t="s">
        <v>30</v>
      </c>
    </row>
    <row r="458" spans="1:11" ht="20" hidden="1" customHeight="1">
      <c r="A458" s="30"/>
      <c r="B458" s="13" t="str">
        <f>Bicester!AX6</f>
        <v xml:space="preserve"> </v>
      </c>
      <c r="C458" s="125">
        <f>Bicester!AI6</f>
        <v>0</v>
      </c>
      <c r="D458" s="125" t="s">
        <v>119</v>
      </c>
      <c r="E458" s="13" t="s">
        <v>206</v>
      </c>
      <c r="F458" s="13" t="s">
        <v>30</v>
      </c>
    </row>
    <row r="459" spans="1:11" ht="20" hidden="1" customHeight="1">
      <c r="A459" s="30"/>
      <c r="B459" s="13" t="str">
        <f>Bicester!AX7</f>
        <v xml:space="preserve"> </v>
      </c>
      <c r="C459" s="125">
        <f>Bicester!AI7</f>
        <v>0</v>
      </c>
      <c r="D459" s="125" t="s">
        <v>119</v>
      </c>
      <c r="E459" s="13" t="s">
        <v>206</v>
      </c>
      <c r="F459" s="13" t="s">
        <v>30</v>
      </c>
    </row>
    <row r="460" spans="1:11" ht="20" hidden="1" customHeight="1">
      <c r="A460" s="30"/>
      <c r="B460" s="13" t="str">
        <f>Bicester!AX8</f>
        <v xml:space="preserve"> </v>
      </c>
      <c r="C460" s="125">
        <f>Bicester!AI8</f>
        <v>0</v>
      </c>
      <c r="D460" s="125" t="s">
        <v>119</v>
      </c>
      <c r="E460" s="13" t="s">
        <v>206</v>
      </c>
      <c r="F460" s="13" t="s">
        <v>30</v>
      </c>
    </row>
    <row r="461" spans="1:11" ht="20" hidden="1" customHeight="1">
      <c r="A461" s="30"/>
      <c r="B461" s="13" t="str">
        <f>Bicester!AX9</f>
        <v xml:space="preserve"> </v>
      </c>
      <c r="C461" s="125">
        <f>Bicester!AI9</f>
        <v>0</v>
      </c>
      <c r="D461" s="125" t="s">
        <v>119</v>
      </c>
      <c r="E461" s="13" t="s">
        <v>206</v>
      </c>
      <c r="F461" s="13" t="s">
        <v>30</v>
      </c>
    </row>
    <row r="462" spans="1:11" ht="20" hidden="1" customHeight="1">
      <c r="A462" s="30"/>
      <c r="B462" s="13" t="str">
        <f>Bicester!AX10</f>
        <v xml:space="preserve"> </v>
      </c>
      <c r="C462" s="125">
        <f>Bicester!AI10</f>
        <v>0</v>
      </c>
      <c r="D462" s="125" t="s">
        <v>119</v>
      </c>
      <c r="E462" s="13" t="s">
        <v>206</v>
      </c>
      <c r="F462" s="13" t="s">
        <v>30</v>
      </c>
    </row>
    <row r="463" spans="1:11" ht="20" hidden="1" customHeight="1">
      <c r="A463" s="30"/>
      <c r="B463" s="13" t="str">
        <f>Bicester!AX11</f>
        <v xml:space="preserve"> </v>
      </c>
      <c r="C463" s="125">
        <f>Bicester!AI11</f>
        <v>0</v>
      </c>
      <c r="D463" s="125" t="s">
        <v>119</v>
      </c>
      <c r="E463" s="13" t="s">
        <v>206</v>
      </c>
      <c r="F463" s="13" t="s">
        <v>30</v>
      </c>
    </row>
    <row r="464" spans="1:11" ht="20" hidden="1" customHeight="1">
      <c r="A464" s="30"/>
      <c r="B464" s="13" t="str">
        <f>Bicester!AX12</f>
        <v xml:space="preserve"> </v>
      </c>
      <c r="C464" s="125">
        <f>Bicester!AI12</f>
        <v>0</v>
      </c>
      <c r="D464" s="125" t="s">
        <v>119</v>
      </c>
      <c r="E464" s="13" t="s">
        <v>206</v>
      </c>
      <c r="F464" s="13" t="s">
        <v>30</v>
      </c>
    </row>
    <row r="465" spans="1:11" ht="20" hidden="1" customHeight="1">
      <c r="A465" s="30"/>
      <c r="B465" s="13" t="str">
        <f>Bicester!AX13</f>
        <v xml:space="preserve"> </v>
      </c>
      <c r="C465" s="125">
        <f>Bicester!AI13</f>
        <v>0</v>
      </c>
      <c r="D465" s="125" t="s">
        <v>119</v>
      </c>
      <c r="E465" s="13" t="s">
        <v>206</v>
      </c>
      <c r="F465" s="13" t="s">
        <v>30</v>
      </c>
    </row>
    <row r="466" spans="1:11" ht="20" hidden="1" customHeight="1">
      <c r="A466" s="30"/>
      <c r="B466" s="13" t="str">
        <f>Bicester!AX14</f>
        <v xml:space="preserve"> </v>
      </c>
      <c r="C466" s="125">
        <f>Bicester!AI14</f>
        <v>0</v>
      </c>
      <c r="D466" s="125" t="s">
        <v>119</v>
      </c>
      <c r="E466" s="13" t="s">
        <v>206</v>
      </c>
      <c r="F466" s="13" t="s">
        <v>30</v>
      </c>
    </row>
    <row r="467" spans="1:11" ht="20" hidden="1" customHeight="1">
      <c r="A467" s="30"/>
      <c r="B467" s="13" t="str">
        <f>Bicester!AX15</f>
        <v xml:space="preserve"> </v>
      </c>
      <c r="C467" s="125">
        <f>Bicester!AI15</f>
        <v>0</v>
      </c>
      <c r="D467" s="125" t="s">
        <v>119</v>
      </c>
      <c r="E467" s="13" t="s">
        <v>206</v>
      </c>
      <c r="F467" s="13" t="s">
        <v>30</v>
      </c>
    </row>
    <row r="468" spans="1:11" ht="20" hidden="1" customHeight="1">
      <c r="A468" s="30"/>
      <c r="B468" s="13" t="str">
        <f>Bicester!AX16</f>
        <v xml:space="preserve"> </v>
      </c>
      <c r="C468" s="125">
        <f>Bicester!AI16</f>
        <v>0</v>
      </c>
      <c r="D468" s="125" t="s">
        <v>119</v>
      </c>
      <c r="E468" s="13" t="s">
        <v>206</v>
      </c>
      <c r="F468" s="13" t="s">
        <v>30</v>
      </c>
    </row>
    <row r="469" spans="1:11" ht="20" hidden="1" customHeight="1">
      <c r="A469" s="30"/>
      <c r="B469" s="13" t="str">
        <f>Bicester!AX17</f>
        <v xml:space="preserve"> </v>
      </c>
      <c r="C469" s="125">
        <f>Bicester!AI17</f>
        <v>0</v>
      </c>
      <c r="D469" s="125" t="s">
        <v>119</v>
      </c>
      <c r="E469" s="13" t="s">
        <v>206</v>
      </c>
      <c r="F469" s="13" t="s">
        <v>30</v>
      </c>
    </row>
    <row r="470" spans="1:11" ht="20" hidden="1" customHeight="1">
      <c r="A470" s="30"/>
      <c r="B470" s="13" t="str">
        <f>Bicester!AX18</f>
        <v xml:space="preserve"> </v>
      </c>
      <c r="C470" s="125">
        <f>Bicester!AI18</f>
        <v>0</v>
      </c>
      <c r="D470" s="125" t="s">
        <v>119</v>
      </c>
      <c r="E470" s="13" t="s">
        <v>206</v>
      </c>
      <c r="F470" s="13" t="s">
        <v>30</v>
      </c>
    </row>
    <row r="471" spans="1:11" ht="20" hidden="1" customHeight="1">
      <c r="A471" s="30"/>
      <c r="B471" s="13" t="str">
        <f>Bicester!AX19</f>
        <v xml:space="preserve"> </v>
      </c>
      <c r="C471" s="125">
        <f>Bicester!AI19</f>
        <v>0</v>
      </c>
      <c r="D471" s="125" t="s">
        <v>119</v>
      </c>
      <c r="E471" s="13" t="s">
        <v>206</v>
      </c>
      <c r="F471" s="13" t="s">
        <v>30</v>
      </c>
    </row>
    <row r="472" spans="1:11" ht="20" hidden="1" customHeight="1">
      <c r="A472" s="30"/>
      <c r="B472" s="13" t="str">
        <f>Bicester!AX20</f>
        <v xml:space="preserve"> </v>
      </c>
      <c r="C472" s="125">
        <f>Bicester!AI20</f>
        <v>0</v>
      </c>
      <c r="D472" s="125" t="s">
        <v>119</v>
      </c>
      <c r="E472" s="13" t="s">
        <v>206</v>
      </c>
      <c r="F472" s="13" t="s">
        <v>30</v>
      </c>
      <c r="H472" s="12" t="str">
        <f>D472</f>
        <v>Bicester AC</v>
      </c>
      <c r="I472" s="12" t="str">
        <f>E472</f>
        <v>U17</v>
      </c>
      <c r="J472" s="12" t="str">
        <f>F472</f>
        <v>M</v>
      </c>
      <c r="K472" s="206">
        <f>16-COUNT(C457:C472)</f>
        <v>0</v>
      </c>
    </row>
    <row r="473" spans="1:11" ht="20" hidden="1" customHeight="1">
      <c r="A473" s="30"/>
      <c r="B473" s="13" t="str">
        <f>IF(COUNTIF(Bicester!AW5:AW20,"*n*")=0,"","X")</f>
        <v/>
      </c>
      <c r="C473" s="125" t="s">
        <v>330</v>
      </c>
      <c r="D473" s="125" t="s">
        <v>119</v>
      </c>
      <c r="E473" s="13" t="s">
        <v>206</v>
      </c>
      <c r="F473" s="13" t="s">
        <v>30</v>
      </c>
    </row>
    <row r="474" spans="1:11" ht="20" hidden="1" customHeight="1">
      <c r="A474" s="30"/>
      <c r="B474" s="13" t="str">
        <f>Bicester!AX26</f>
        <v xml:space="preserve"> </v>
      </c>
      <c r="C474" s="125">
        <f>Bicester!AI26</f>
        <v>0</v>
      </c>
      <c r="D474" s="125" t="s">
        <v>119</v>
      </c>
      <c r="E474" s="13" t="s">
        <v>327</v>
      </c>
      <c r="F474" s="13" t="s">
        <v>30</v>
      </c>
    </row>
    <row r="475" spans="1:11" ht="20" hidden="1" customHeight="1">
      <c r="A475" s="30"/>
      <c r="B475" s="13" t="str">
        <f>Bicester!AX27</f>
        <v xml:space="preserve"> </v>
      </c>
      <c r="C475" s="125">
        <f>Bicester!AI27</f>
        <v>0</v>
      </c>
      <c r="D475" s="125" t="s">
        <v>119</v>
      </c>
      <c r="E475" s="13" t="s">
        <v>327</v>
      </c>
      <c r="F475" s="13" t="s">
        <v>30</v>
      </c>
    </row>
    <row r="476" spans="1:11" ht="20" hidden="1" customHeight="1">
      <c r="A476" s="30"/>
      <c r="B476" s="13" t="str">
        <f>Bicester!AX28</f>
        <v xml:space="preserve"> </v>
      </c>
      <c r="C476" s="125">
        <f>Bicester!AI28</f>
        <v>0</v>
      </c>
      <c r="D476" s="125" t="s">
        <v>119</v>
      </c>
      <c r="E476" s="13" t="s">
        <v>327</v>
      </c>
      <c r="F476" s="13" t="s">
        <v>30</v>
      </c>
    </row>
    <row r="477" spans="1:11" ht="20" hidden="1" customHeight="1">
      <c r="A477" s="30"/>
      <c r="B477" s="13" t="str">
        <f>Bicester!AX29</f>
        <v xml:space="preserve"> </v>
      </c>
      <c r="C477" s="125">
        <f>Bicester!AI29</f>
        <v>0</v>
      </c>
      <c r="D477" s="125" t="s">
        <v>119</v>
      </c>
      <c r="E477" s="13" t="s">
        <v>327</v>
      </c>
      <c r="F477" s="13" t="s">
        <v>30</v>
      </c>
    </row>
    <row r="478" spans="1:11" ht="20" hidden="1" customHeight="1">
      <c r="A478" s="30"/>
      <c r="B478" s="13" t="str">
        <f>Bicester!AX30</f>
        <v xml:space="preserve"> </v>
      </c>
      <c r="C478" s="125">
        <f>Bicester!AI30</f>
        <v>0</v>
      </c>
      <c r="D478" s="125" t="s">
        <v>119</v>
      </c>
      <c r="E478" s="13" t="s">
        <v>327</v>
      </c>
      <c r="F478" s="13" t="s">
        <v>30</v>
      </c>
    </row>
    <row r="479" spans="1:11" ht="20" hidden="1" customHeight="1">
      <c r="A479" s="30"/>
      <c r="B479" s="13" t="str">
        <f>Bicester!AX31</f>
        <v xml:space="preserve"> </v>
      </c>
      <c r="C479" s="125">
        <f>Bicester!AI31</f>
        <v>0</v>
      </c>
      <c r="D479" s="125" t="s">
        <v>119</v>
      </c>
      <c r="E479" s="13" t="s">
        <v>327</v>
      </c>
      <c r="F479" s="13" t="s">
        <v>30</v>
      </c>
    </row>
    <row r="480" spans="1:11" ht="20" hidden="1" customHeight="1">
      <c r="A480" s="30"/>
      <c r="B480" s="13" t="str">
        <f>Bicester!AX32</f>
        <v xml:space="preserve"> </v>
      </c>
      <c r="C480" s="125">
        <f>Bicester!AI32</f>
        <v>0</v>
      </c>
      <c r="D480" s="125" t="s">
        <v>119</v>
      </c>
      <c r="E480" s="13" t="s">
        <v>327</v>
      </c>
      <c r="F480" s="13" t="s">
        <v>30</v>
      </c>
    </row>
    <row r="481" spans="1:11" ht="20" hidden="1" customHeight="1">
      <c r="A481" s="30"/>
      <c r="B481" s="13" t="str">
        <f>Bicester!AX33</f>
        <v xml:space="preserve"> </v>
      </c>
      <c r="C481" s="125">
        <f>Bicester!AI33</f>
        <v>0</v>
      </c>
      <c r="D481" s="125" t="s">
        <v>119</v>
      </c>
      <c r="E481" s="13" t="s">
        <v>327</v>
      </c>
      <c r="F481" s="13" t="s">
        <v>30</v>
      </c>
      <c r="H481" s="12" t="str">
        <f>D481</f>
        <v>Bicester AC</v>
      </c>
      <c r="I481" s="12" t="str">
        <f>E481</f>
        <v>U20</v>
      </c>
      <c r="J481" s="12" t="str">
        <f>F481</f>
        <v>M</v>
      </c>
      <c r="K481" s="206">
        <f>8-COUNT(C474:C481)</f>
        <v>0</v>
      </c>
    </row>
    <row r="482" spans="1:11" ht="20" hidden="1" customHeight="1">
      <c r="A482" s="188"/>
      <c r="B482" s="189"/>
      <c r="C482" s="189"/>
      <c r="D482" s="189"/>
      <c r="E482" s="189"/>
      <c r="F482" s="190"/>
    </row>
    <row r="483" spans="1:11" ht="20" hidden="1" customHeight="1">
      <c r="A483" s="186"/>
      <c r="B483" s="13" t="str">
        <f>Oxford!N40</f>
        <v xml:space="preserve"> </v>
      </c>
      <c r="C483" s="187">
        <f>Oxford!A40</f>
        <v>0</v>
      </c>
      <c r="D483" s="125" t="s">
        <v>120</v>
      </c>
      <c r="E483" s="13" t="s">
        <v>50</v>
      </c>
      <c r="F483" s="13" t="s">
        <v>24</v>
      </c>
    </row>
    <row r="484" spans="1:11" ht="20" hidden="1" customHeight="1">
      <c r="A484" s="30"/>
      <c r="B484" s="13" t="str">
        <f>Oxford!N41</f>
        <v xml:space="preserve"> </v>
      </c>
      <c r="C484" s="187">
        <f>Oxford!A41</f>
        <v>0</v>
      </c>
      <c r="D484" s="125" t="s">
        <v>120</v>
      </c>
      <c r="E484" s="13" t="s">
        <v>50</v>
      </c>
      <c r="F484" s="13" t="s">
        <v>24</v>
      </c>
    </row>
    <row r="485" spans="1:11" ht="20" hidden="1" customHeight="1">
      <c r="A485" s="30"/>
      <c r="B485" s="13" t="str">
        <f>Oxford!N42</f>
        <v xml:space="preserve"> </v>
      </c>
      <c r="C485" s="187">
        <f>Oxford!A42</f>
        <v>0</v>
      </c>
      <c r="D485" s="125" t="s">
        <v>120</v>
      </c>
      <c r="E485" s="13" t="s">
        <v>50</v>
      </c>
      <c r="F485" s="13" t="s">
        <v>24</v>
      </c>
    </row>
    <row r="486" spans="1:11" ht="20" hidden="1" customHeight="1">
      <c r="A486" s="30"/>
      <c r="B486" s="13" t="str">
        <f>Oxford!N43</f>
        <v xml:space="preserve"> </v>
      </c>
      <c r="C486" s="187">
        <f>Oxford!A43</f>
        <v>0</v>
      </c>
      <c r="D486" s="125" t="s">
        <v>120</v>
      </c>
      <c r="E486" s="13" t="s">
        <v>50</v>
      </c>
      <c r="F486" s="13" t="s">
        <v>24</v>
      </c>
    </row>
    <row r="487" spans="1:11" ht="20" hidden="1" customHeight="1">
      <c r="A487" s="30"/>
      <c r="B487" s="13" t="str">
        <f>Oxford!N44</f>
        <v xml:space="preserve"> </v>
      </c>
      <c r="C487" s="187">
        <f>Oxford!A44</f>
        <v>0</v>
      </c>
      <c r="D487" s="125" t="s">
        <v>120</v>
      </c>
      <c r="E487" s="13" t="s">
        <v>50</v>
      </c>
      <c r="F487" s="13" t="s">
        <v>24</v>
      </c>
    </row>
    <row r="488" spans="1:11" ht="20" hidden="1" customHeight="1">
      <c r="A488" s="30"/>
      <c r="B488" s="13" t="str">
        <f>Oxford!N45</f>
        <v xml:space="preserve"> </v>
      </c>
      <c r="C488" s="187">
        <f>Oxford!A45</f>
        <v>0</v>
      </c>
      <c r="D488" s="125" t="s">
        <v>120</v>
      </c>
      <c r="E488" s="13" t="s">
        <v>50</v>
      </c>
      <c r="F488" s="13" t="s">
        <v>24</v>
      </c>
    </row>
    <row r="489" spans="1:11" ht="20" hidden="1" customHeight="1">
      <c r="A489" s="30"/>
      <c r="B489" s="13" t="str">
        <f>Oxford!N46</f>
        <v xml:space="preserve"> </v>
      </c>
      <c r="C489" s="187">
        <f>Oxford!A46</f>
        <v>0</v>
      </c>
      <c r="D489" s="125" t="s">
        <v>120</v>
      </c>
      <c r="E489" s="13" t="s">
        <v>50</v>
      </c>
      <c r="F489" s="13" t="s">
        <v>24</v>
      </c>
    </row>
    <row r="490" spans="1:11" ht="20" hidden="1" customHeight="1">
      <c r="A490" s="30"/>
      <c r="B490" s="13" t="str">
        <f>Oxford!N47</f>
        <v xml:space="preserve"> </v>
      </c>
      <c r="C490" s="187">
        <f>Oxford!A47</f>
        <v>0</v>
      </c>
      <c r="D490" s="125" t="s">
        <v>120</v>
      </c>
      <c r="E490" s="13" t="s">
        <v>50</v>
      </c>
      <c r="F490" s="13" t="s">
        <v>24</v>
      </c>
    </row>
    <row r="491" spans="1:11" ht="20" hidden="1" customHeight="1">
      <c r="A491" s="30"/>
      <c r="B491" s="13" t="str">
        <f>Oxford!N48</f>
        <v xml:space="preserve"> </v>
      </c>
      <c r="C491" s="187">
        <f>Oxford!A48</f>
        <v>0</v>
      </c>
      <c r="D491" s="125" t="s">
        <v>120</v>
      </c>
      <c r="E491" s="13" t="s">
        <v>50</v>
      </c>
      <c r="F491" s="13" t="s">
        <v>24</v>
      </c>
    </row>
    <row r="492" spans="1:11" ht="20" hidden="1" customHeight="1">
      <c r="A492" s="30"/>
      <c r="B492" s="13" t="str">
        <f>Oxford!N49</f>
        <v xml:space="preserve"> </v>
      </c>
      <c r="C492" s="187">
        <f>Oxford!A49</f>
        <v>0</v>
      </c>
      <c r="D492" s="125" t="s">
        <v>120</v>
      </c>
      <c r="E492" s="13" t="s">
        <v>50</v>
      </c>
      <c r="F492" s="13" t="s">
        <v>24</v>
      </c>
    </row>
    <row r="493" spans="1:11" ht="20" hidden="1" customHeight="1">
      <c r="A493" s="30"/>
      <c r="B493" s="13" t="str">
        <f>Oxford!N50</f>
        <v xml:space="preserve"> </v>
      </c>
      <c r="C493" s="187">
        <f>Oxford!A50</f>
        <v>0</v>
      </c>
      <c r="D493" s="125" t="s">
        <v>120</v>
      </c>
      <c r="E493" s="13" t="s">
        <v>50</v>
      </c>
      <c r="F493" s="13" t="s">
        <v>24</v>
      </c>
    </row>
    <row r="494" spans="1:11" ht="20" hidden="1" customHeight="1">
      <c r="A494" s="30"/>
      <c r="B494" s="13" t="str">
        <f>Oxford!N51</f>
        <v xml:space="preserve"> </v>
      </c>
      <c r="C494" s="187">
        <f>Oxford!A51</f>
        <v>0</v>
      </c>
      <c r="D494" s="125" t="s">
        <v>120</v>
      </c>
      <c r="E494" s="13" t="s">
        <v>50</v>
      </c>
      <c r="F494" s="13" t="s">
        <v>24</v>
      </c>
    </row>
    <row r="495" spans="1:11" ht="20" hidden="1" customHeight="1">
      <c r="A495" s="30"/>
      <c r="B495" s="13" t="str">
        <f>Oxford!N52</f>
        <v xml:space="preserve"> </v>
      </c>
      <c r="C495" s="187">
        <f>Oxford!A52</f>
        <v>0</v>
      </c>
      <c r="D495" s="125" t="s">
        <v>120</v>
      </c>
      <c r="E495" s="13" t="s">
        <v>50</v>
      </c>
      <c r="F495" s="13" t="s">
        <v>24</v>
      </c>
    </row>
    <row r="496" spans="1:11" ht="20" hidden="1" customHeight="1">
      <c r="A496" s="30"/>
      <c r="B496" s="13" t="str">
        <f>Oxford!N53</f>
        <v xml:space="preserve"> </v>
      </c>
      <c r="C496" s="187">
        <f>Oxford!A53</f>
        <v>0</v>
      </c>
      <c r="D496" s="125" t="s">
        <v>120</v>
      </c>
      <c r="E496" s="13" t="s">
        <v>50</v>
      </c>
      <c r="F496" s="13" t="s">
        <v>24</v>
      </c>
    </row>
    <row r="497" spans="1:11" ht="20" hidden="1" customHeight="1">
      <c r="A497" s="30"/>
      <c r="B497" s="13" t="str">
        <f>Oxford!N54</f>
        <v xml:space="preserve"> </v>
      </c>
      <c r="C497" s="187">
        <f>Oxford!A54</f>
        <v>0</v>
      </c>
      <c r="D497" s="125" t="s">
        <v>120</v>
      </c>
      <c r="E497" s="13" t="s">
        <v>50</v>
      </c>
      <c r="F497" s="13" t="s">
        <v>24</v>
      </c>
    </row>
    <row r="498" spans="1:11" ht="20" hidden="1" customHeight="1">
      <c r="A498" s="30"/>
      <c r="B498" s="13" t="str">
        <f>Oxford!N55</f>
        <v xml:space="preserve"> </v>
      </c>
      <c r="C498" s="187">
        <f>Oxford!A55</f>
        <v>0</v>
      </c>
      <c r="D498" s="125" t="s">
        <v>120</v>
      </c>
      <c r="E498" s="13" t="s">
        <v>50</v>
      </c>
      <c r="F498" s="13" t="s">
        <v>24</v>
      </c>
    </row>
    <row r="499" spans="1:11" ht="20" hidden="1" customHeight="1">
      <c r="A499" s="30"/>
      <c r="B499" s="13" t="str">
        <f>Oxford!N56</f>
        <v xml:space="preserve"> </v>
      </c>
      <c r="C499" s="187">
        <f>Oxford!A56</f>
        <v>0</v>
      </c>
      <c r="D499" s="125" t="s">
        <v>120</v>
      </c>
      <c r="E499" s="13" t="s">
        <v>50</v>
      </c>
      <c r="F499" s="13" t="s">
        <v>24</v>
      </c>
    </row>
    <row r="500" spans="1:11" ht="20" hidden="1" customHeight="1">
      <c r="A500" s="30"/>
      <c r="B500" s="13" t="str">
        <f>Oxford!N57</f>
        <v xml:space="preserve"> </v>
      </c>
      <c r="C500" s="187">
        <f>Oxford!A57</f>
        <v>0</v>
      </c>
      <c r="D500" s="125" t="s">
        <v>120</v>
      </c>
      <c r="E500" s="13" t="s">
        <v>50</v>
      </c>
      <c r="F500" s="13" t="s">
        <v>24</v>
      </c>
    </row>
    <row r="501" spans="1:11" ht="20" hidden="1" customHeight="1">
      <c r="A501" s="30"/>
      <c r="B501" s="13" t="str">
        <f>Oxford!N58</f>
        <v xml:space="preserve"> </v>
      </c>
      <c r="C501" s="187">
        <f>Oxford!A58</f>
        <v>0</v>
      </c>
      <c r="D501" s="125" t="s">
        <v>120</v>
      </c>
      <c r="E501" s="13" t="s">
        <v>50</v>
      </c>
      <c r="F501" s="13" t="s">
        <v>24</v>
      </c>
    </row>
    <row r="502" spans="1:11" ht="20" hidden="1" customHeight="1">
      <c r="A502" s="30"/>
      <c r="B502" s="13" t="str">
        <f>Oxford!N59</f>
        <v xml:space="preserve"> </v>
      </c>
      <c r="C502" s="187">
        <f>Oxford!A59</f>
        <v>0</v>
      </c>
      <c r="D502" s="125" t="s">
        <v>120</v>
      </c>
      <c r="E502" s="13" t="s">
        <v>50</v>
      </c>
      <c r="F502" s="13" t="s">
        <v>24</v>
      </c>
    </row>
    <row r="503" spans="1:11" ht="20" hidden="1" customHeight="1">
      <c r="A503" s="30"/>
      <c r="B503" s="13" t="str">
        <f>Oxford!N60</f>
        <v xml:space="preserve"> </v>
      </c>
      <c r="C503" s="187">
        <f>Oxford!A60</f>
        <v>0</v>
      </c>
      <c r="D503" s="125" t="s">
        <v>120</v>
      </c>
      <c r="E503" s="13" t="s">
        <v>50</v>
      </c>
      <c r="F503" s="13" t="s">
        <v>24</v>
      </c>
    </row>
    <row r="504" spans="1:11" ht="20" hidden="1" customHeight="1">
      <c r="A504" s="30"/>
      <c r="B504" s="13" t="str">
        <f>Oxford!N61</f>
        <v xml:space="preserve"> </v>
      </c>
      <c r="C504" s="187">
        <f>Oxford!A61</f>
        <v>0</v>
      </c>
      <c r="D504" s="125" t="s">
        <v>120</v>
      </c>
      <c r="E504" s="13" t="s">
        <v>50</v>
      </c>
      <c r="F504" s="13" t="s">
        <v>24</v>
      </c>
    </row>
    <row r="505" spans="1:11" ht="20" hidden="1" customHeight="1">
      <c r="A505" s="30"/>
      <c r="B505" s="13" t="str">
        <f>Oxford!N62</f>
        <v xml:space="preserve"> </v>
      </c>
      <c r="C505" s="187">
        <f>Oxford!A62</f>
        <v>0</v>
      </c>
      <c r="D505" s="125" t="s">
        <v>120</v>
      </c>
      <c r="E505" s="13" t="s">
        <v>50</v>
      </c>
      <c r="F505" s="13" t="s">
        <v>24</v>
      </c>
    </row>
    <row r="506" spans="1:11" ht="20" hidden="1" customHeight="1">
      <c r="A506" s="30"/>
      <c r="B506" s="13" t="str">
        <f>Oxford!N63</f>
        <v xml:space="preserve"> </v>
      </c>
      <c r="C506" s="187">
        <f>Oxford!A63</f>
        <v>0</v>
      </c>
      <c r="D506" s="125" t="s">
        <v>120</v>
      </c>
      <c r="E506" s="13" t="s">
        <v>50</v>
      </c>
      <c r="F506" s="13" t="s">
        <v>24</v>
      </c>
    </row>
    <row r="507" spans="1:11" ht="20" hidden="1" customHeight="1">
      <c r="A507" s="30"/>
      <c r="B507" s="13" t="str">
        <f>Oxford!N64</f>
        <v xml:space="preserve"> </v>
      </c>
      <c r="C507" s="187">
        <f>Oxford!A64</f>
        <v>0</v>
      </c>
      <c r="D507" s="125" t="s">
        <v>120</v>
      </c>
      <c r="E507" s="13" t="s">
        <v>50</v>
      </c>
      <c r="F507" s="13" t="s">
        <v>24</v>
      </c>
    </row>
    <row r="508" spans="1:11" ht="20" hidden="1" customHeight="1">
      <c r="A508" s="30"/>
      <c r="B508" s="13" t="str">
        <f>Oxford!N65</f>
        <v xml:space="preserve"> </v>
      </c>
      <c r="C508" s="187">
        <f>Oxford!A65</f>
        <v>0</v>
      </c>
      <c r="D508" s="125" t="s">
        <v>120</v>
      </c>
      <c r="E508" s="13" t="s">
        <v>50</v>
      </c>
      <c r="F508" s="13" t="s">
        <v>24</v>
      </c>
      <c r="H508" s="12" t="str">
        <f>D508</f>
        <v>Oxford City AC</v>
      </c>
      <c r="I508" s="12" t="str">
        <f>E508</f>
        <v>U13</v>
      </c>
      <c r="J508" s="12" t="str">
        <f>F508</f>
        <v>F</v>
      </c>
      <c r="K508" s="12">
        <f>26-COUNT(C483:C508)</f>
        <v>0</v>
      </c>
    </row>
    <row r="509" spans="1:11" ht="20" hidden="1" customHeight="1">
      <c r="A509" s="30"/>
      <c r="B509" s="13" t="str">
        <f>IF(COUNTIF(Oxford!M40:M65,"*n*")=0,"","X")</f>
        <v/>
      </c>
      <c r="C509" s="125" t="s">
        <v>328</v>
      </c>
      <c r="D509" s="125" t="s">
        <v>120</v>
      </c>
      <c r="E509" s="13" t="s">
        <v>50</v>
      </c>
      <c r="F509" s="13" t="s">
        <v>24</v>
      </c>
    </row>
    <row r="510" spans="1:11" ht="20" hidden="1" customHeight="1">
      <c r="A510" s="30"/>
      <c r="B510" s="13" t="str">
        <f>Oxford!AF40</f>
        <v xml:space="preserve"> </v>
      </c>
      <c r="C510" s="187">
        <f>Oxford!Q40</f>
        <v>0</v>
      </c>
      <c r="D510" s="125" t="s">
        <v>120</v>
      </c>
      <c r="E510" s="13" t="s">
        <v>181</v>
      </c>
      <c r="F510" s="13" t="s">
        <v>24</v>
      </c>
    </row>
    <row r="511" spans="1:11" ht="20" hidden="1" customHeight="1">
      <c r="A511" s="30"/>
      <c r="B511" s="13" t="str">
        <f>Oxford!AF41</f>
        <v xml:space="preserve"> </v>
      </c>
      <c r="C511" s="187">
        <f>Oxford!Q41</f>
        <v>0</v>
      </c>
      <c r="D511" s="125" t="s">
        <v>120</v>
      </c>
      <c r="E511" s="13" t="s">
        <v>181</v>
      </c>
      <c r="F511" s="13" t="s">
        <v>24</v>
      </c>
    </row>
    <row r="512" spans="1:11" ht="20" hidden="1" customHeight="1">
      <c r="A512" s="30"/>
      <c r="B512" s="13" t="str">
        <f>Oxford!AF42</f>
        <v xml:space="preserve"> </v>
      </c>
      <c r="C512" s="187">
        <f>Oxford!Q42</f>
        <v>0</v>
      </c>
      <c r="D512" s="125" t="s">
        <v>120</v>
      </c>
      <c r="E512" s="13" t="s">
        <v>181</v>
      </c>
      <c r="F512" s="13" t="s">
        <v>24</v>
      </c>
    </row>
    <row r="513" spans="1:6" ht="20" hidden="1" customHeight="1">
      <c r="A513" s="30"/>
      <c r="B513" s="13" t="str">
        <f>Oxford!AF43</f>
        <v xml:space="preserve"> </v>
      </c>
      <c r="C513" s="187">
        <f>Oxford!Q43</f>
        <v>0</v>
      </c>
      <c r="D513" s="125" t="s">
        <v>120</v>
      </c>
      <c r="E513" s="13" t="s">
        <v>181</v>
      </c>
      <c r="F513" s="13" t="s">
        <v>24</v>
      </c>
    </row>
    <row r="514" spans="1:6" ht="20" hidden="1" customHeight="1">
      <c r="A514" s="30"/>
      <c r="B514" s="13" t="str">
        <f>Oxford!AF44</f>
        <v xml:space="preserve"> </v>
      </c>
      <c r="C514" s="187">
        <f>Oxford!Q44</f>
        <v>0</v>
      </c>
      <c r="D514" s="125" t="s">
        <v>120</v>
      </c>
      <c r="E514" s="13" t="s">
        <v>181</v>
      </c>
      <c r="F514" s="13" t="s">
        <v>24</v>
      </c>
    </row>
    <row r="515" spans="1:6" ht="20" hidden="1" customHeight="1">
      <c r="A515" s="30"/>
      <c r="B515" s="13" t="str">
        <f>Oxford!AF45</f>
        <v xml:space="preserve"> </v>
      </c>
      <c r="C515" s="187">
        <f>Oxford!Q45</f>
        <v>0</v>
      </c>
      <c r="D515" s="125" t="s">
        <v>120</v>
      </c>
      <c r="E515" s="13" t="s">
        <v>181</v>
      </c>
      <c r="F515" s="13" t="s">
        <v>24</v>
      </c>
    </row>
    <row r="516" spans="1:6" ht="20" hidden="1" customHeight="1">
      <c r="A516" s="30"/>
      <c r="B516" s="13" t="str">
        <f>Oxford!AF46</f>
        <v xml:space="preserve"> </v>
      </c>
      <c r="C516" s="187">
        <f>Oxford!Q46</f>
        <v>0</v>
      </c>
      <c r="D516" s="125" t="s">
        <v>120</v>
      </c>
      <c r="E516" s="13" t="s">
        <v>181</v>
      </c>
      <c r="F516" s="13" t="s">
        <v>24</v>
      </c>
    </row>
    <row r="517" spans="1:6" ht="20" hidden="1" customHeight="1">
      <c r="A517" s="30"/>
      <c r="B517" s="13" t="str">
        <f>Oxford!AF47</f>
        <v xml:space="preserve"> </v>
      </c>
      <c r="C517" s="187">
        <f>Oxford!Q47</f>
        <v>0</v>
      </c>
      <c r="D517" s="125" t="s">
        <v>120</v>
      </c>
      <c r="E517" s="13" t="s">
        <v>181</v>
      </c>
      <c r="F517" s="13" t="s">
        <v>24</v>
      </c>
    </row>
    <row r="518" spans="1:6" ht="20" hidden="1" customHeight="1">
      <c r="A518" s="30"/>
      <c r="B518" s="13" t="str">
        <f>Oxford!AF48</f>
        <v xml:space="preserve"> </v>
      </c>
      <c r="C518" s="187">
        <f>Oxford!Q48</f>
        <v>0</v>
      </c>
      <c r="D518" s="125" t="s">
        <v>120</v>
      </c>
      <c r="E518" s="13" t="s">
        <v>181</v>
      </c>
      <c r="F518" s="13" t="s">
        <v>24</v>
      </c>
    </row>
    <row r="519" spans="1:6" ht="20" hidden="1" customHeight="1">
      <c r="A519" s="30"/>
      <c r="B519" s="13" t="str">
        <f>Oxford!AF49</f>
        <v xml:space="preserve"> </v>
      </c>
      <c r="C519" s="187">
        <f>Oxford!Q49</f>
        <v>0</v>
      </c>
      <c r="D519" s="125" t="s">
        <v>120</v>
      </c>
      <c r="E519" s="13" t="s">
        <v>181</v>
      </c>
      <c r="F519" s="13" t="s">
        <v>24</v>
      </c>
    </row>
    <row r="520" spans="1:6" ht="20" hidden="1" customHeight="1">
      <c r="A520" s="30"/>
      <c r="B520" s="13" t="str">
        <f>Oxford!AF50</f>
        <v xml:space="preserve"> </v>
      </c>
      <c r="C520" s="187">
        <f>Oxford!Q50</f>
        <v>0</v>
      </c>
      <c r="D520" s="125" t="s">
        <v>120</v>
      </c>
      <c r="E520" s="13" t="s">
        <v>181</v>
      </c>
      <c r="F520" s="13" t="s">
        <v>24</v>
      </c>
    </row>
    <row r="521" spans="1:6" ht="20" hidden="1" customHeight="1">
      <c r="A521" s="30"/>
      <c r="B521" s="13" t="str">
        <f>Oxford!AF51</f>
        <v xml:space="preserve"> </v>
      </c>
      <c r="C521" s="187">
        <f>Oxford!Q51</f>
        <v>0</v>
      </c>
      <c r="D521" s="125" t="s">
        <v>120</v>
      </c>
      <c r="E521" s="13" t="s">
        <v>181</v>
      </c>
      <c r="F521" s="13" t="s">
        <v>24</v>
      </c>
    </row>
    <row r="522" spans="1:6" ht="20" hidden="1" customHeight="1">
      <c r="A522" s="30"/>
      <c r="B522" s="13" t="str">
        <f>Oxford!AF52</f>
        <v xml:space="preserve"> </v>
      </c>
      <c r="C522" s="187">
        <f>Oxford!Q52</f>
        <v>0</v>
      </c>
      <c r="D522" s="125" t="s">
        <v>120</v>
      </c>
      <c r="E522" s="13" t="s">
        <v>181</v>
      </c>
      <c r="F522" s="13" t="s">
        <v>24</v>
      </c>
    </row>
    <row r="523" spans="1:6" ht="20" hidden="1" customHeight="1">
      <c r="A523" s="30"/>
      <c r="B523" s="13" t="str">
        <f>Oxford!AF53</f>
        <v xml:space="preserve"> </v>
      </c>
      <c r="C523" s="187">
        <f>Oxford!Q53</f>
        <v>0</v>
      </c>
      <c r="D523" s="125" t="s">
        <v>120</v>
      </c>
      <c r="E523" s="13" t="s">
        <v>181</v>
      </c>
      <c r="F523" s="13" t="s">
        <v>24</v>
      </c>
    </row>
    <row r="524" spans="1:6" ht="20" hidden="1" customHeight="1">
      <c r="A524" s="30"/>
      <c r="B524" s="13" t="str">
        <f>Oxford!AF54</f>
        <v xml:space="preserve"> </v>
      </c>
      <c r="C524" s="187">
        <f>Oxford!Q54</f>
        <v>0</v>
      </c>
      <c r="D524" s="125" t="s">
        <v>120</v>
      </c>
      <c r="E524" s="13" t="s">
        <v>181</v>
      </c>
      <c r="F524" s="13" t="s">
        <v>24</v>
      </c>
    </row>
    <row r="525" spans="1:6" ht="20" hidden="1" customHeight="1">
      <c r="A525" s="30"/>
      <c r="B525" s="13" t="str">
        <f>Oxford!AF55</f>
        <v xml:space="preserve"> </v>
      </c>
      <c r="C525" s="187">
        <f>Oxford!Q55</f>
        <v>0</v>
      </c>
      <c r="D525" s="125" t="s">
        <v>120</v>
      </c>
      <c r="E525" s="13" t="s">
        <v>181</v>
      </c>
      <c r="F525" s="13" t="s">
        <v>24</v>
      </c>
    </row>
    <row r="526" spans="1:6" ht="20" hidden="1" customHeight="1">
      <c r="A526" s="30"/>
      <c r="B526" s="13" t="str">
        <f>Oxford!AF56</f>
        <v xml:space="preserve"> </v>
      </c>
      <c r="C526" s="187">
        <f>Oxford!Q56</f>
        <v>0</v>
      </c>
      <c r="D526" s="125" t="s">
        <v>120</v>
      </c>
      <c r="E526" s="13" t="s">
        <v>181</v>
      </c>
      <c r="F526" s="13" t="s">
        <v>24</v>
      </c>
    </row>
    <row r="527" spans="1:6" ht="20" hidden="1" customHeight="1">
      <c r="A527" s="30"/>
      <c r="B527" s="13" t="str">
        <f>Oxford!AF57</f>
        <v xml:space="preserve"> </v>
      </c>
      <c r="C527" s="187">
        <f>Oxford!Q57</f>
        <v>0</v>
      </c>
      <c r="D527" s="125" t="s">
        <v>120</v>
      </c>
      <c r="E527" s="13" t="s">
        <v>181</v>
      </c>
      <c r="F527" s="13" t="s">
        <v>24</v>
      </c>
    </row>
    <row r="528" spans="1:6" ht="20" hidden="1" customHeight="1">
      <c r="A528" s="30"/>
      <c r="B528" s="13" t="str">
        <f>Oxford!AF58</f>
        <v xml:space="preserve"> </v>
      </c>
      <c r="C528" s="187">
        <f>Oxford!Q58</f>
        <v>0</v>
      </c>
      <c r="D528" s="125" t="s">
        <v>120</v>
      </c>
      <c r="E528" s="13" t="s">
        <v>181</v>
      </c>
      <c r="F528" s="13" t="s">
        <v>24</v>
      </c>
    </row>
    <row r="529" spans="1:11" ht="20" hidden="1" customHeight="1">
      <c r="A529" s="30"/>
      <c r="B529" s="13" t="str">
        <f>Oxford!AF59</f>
        <v xml:space="preserve"> </v>
      </c>
      <c r="C529" s="187">
        <f>Oxford!Q59</f>
        <v>0</v>
      </c>
      <c r="D529" s="125" t="s">
        <v>120</v>
      </c>
      <c r="E529" s="13" t="s">
        <v>181</v>
      </c>
      <c r="F529" s="13" t="s">
        <v>24</v>
      </c>
    </row>
    <row r="530" spans="1:11" ht="20" hidden="1" customHeight="1">
      <c r="A530" s="30"/>
      <c r="B530" s="13" t="str">
        <f>Oxford!AF60</f>
        <v xml:space="preserve"> </v>
      </c>
      <c r="C530" s="187">
        <f>Oxford!Q60</f>
        <v>0</v>
      </c>
      <c r="D530" s="125" t="s">
        <v>120</v>
      </c>
      <c r="E530" s="13" t="s">
        <v>181</v>
      </c>
      <c r="F530" s="13" t="s">
        <v>24</v>
      </c>
    </row>
    <row r="531" spans="1:11" ht="20" hidden="1" customHeight="1">
      <c r="A531" s="30"/>
      <c r="B531" s="13" t="str">
        <f>Oxford!AF61</f>
        <v xml:space="preserve"> </v>
      </c>
      <c r="C531" s="187">
        <f>Oxford!Q61</f>
        <v>0</v>
      </c>
      <c r="D531" s="125" t="s">
        <v>120</v>
      </c>
      <c r="E531" s="13" t="s">
        <v>181</v>
      </c>
      <c r="F531" s="13" t="s">
        <v>24</v>
      </c>
    </row>
    <row r="532" spans="1:11" ht="20" hidden="1" customHeight="1">
      <c r="A532" s="30"/>
      <c r="B532" s="13" t="str">
        <f>Oxford!AF62</f>
        <v xml:space="preserve"> </v>
      </c>
      <c r="C532" s="187">
        <f>Oxford!Q62</f>
        <v>0</v>
      </c>
      <c r="D532" s="125" t="s">
        <v>120</v>
      </c>
      <c r="E532" s="13" t="s">
        <v>181</v>
      </c>
      <c r="F532" s="13" t="s">
        <v>24</v>
      </c>
    </row>
    <row r="533" spans="1:11" ht="20" hidden="1" customHeight="1">
      <c r="A533" s="30"/>
      <c r="B533" s="13" t="str">
        <f>Oxford!AF63</f>
        <v xml:space="preserve"> </v>
      </c>
      <c r="C533" s="187">
        <f>Oxford!Q63</f>
        <v>0</v>
      </c>
      <c r="D533" s="125" t="s">
        <v>120</v>
      </c>
      <c r="E533" s="13" t="s">
        <v>181</v>
      </c>
      <c r="F533" s="13" t="s">
        <v>24</v>
      </c>
    </row>
    <row r="534" spans="1:11" ht="20" hidden="1" customHeight="1">
      <c r="A534" s="30"/>
      <c r="B534" s="13" t="str">
        <f>Oxford!AF64</f>
        <v xml:space="preserve"> </v>
      </c>
      <c r="C534" s="187">
        <f>Oxford!Q64</f>
        <v>0</v>
      </c>
      <c r="D534" s="125" t="s">
        <v>120</v>
      </c>
      <c r="E534" s="13" t="s">
        <v>181</v>
      </c>
      <c r="F534" s="13" t="s">
        <v>24</v>
      </c>
    </row>
    <row r="535" spans="1:11" ht="20" hidden="1" customHeight="1">
      <c r="A535" s="30"/>
      <c r="B535" s="13" t="str">
        <f>Oxford!AF65</f>
        <v xml:space="preserve"> </v>
      </c>
      <c r="C535" s="187">
        <f>Oxford!Q65</f>
        <v>0</v>
      </c>
      <c r="D535" s="125" t="s">
        <v>120</v>
      </c>
      <c r="E535" s="13" t="s">
        <v>181</v>
      </c>
      <c r="F535" s="13" t="s">
        <v>24</v>
      </c>
      <c r="H535" s="12" t="str">
        <f>D535</f>
        <v>Oxford City AC</v>
      </c>
      <c r="I535" s="12" t="str">
        <f>E535</f>
        <v>U15</v>
      </c>
      <c r="J535" s="12" t="str">
        <f>F535</f>
        <v>F</v>
      </c>
      <c r="K535" s="12">
        <f>26-COUNT(C510:C535)</f>
        <v>0</v>
      </c>
    </row>
    <row r="536" spans="1:11" ht="20" hidden="1" customHeight="1">
      <c r="A536" s="30"/>
      <c r="B536" s="13" t="str">
        <f>IF(COUNTIF(Oxford!AE40:AE65,"*n*")=0,"","X")</f>
        <v/>
      </c>
      <c r="C536" s="125" t="s">
        <v>329</v>
      </c>
      <c r="D536" s="125" t="s">
        <v>120</v>
      </c>
      <c r="E536" s="13" t="s">
        <v>181</v>
      </c>
      <c r="F536" s="13" t="s">
        <v>24</v>
      </c>
    </row>
    <row r="537" spans="1:11" ht="20" hidden="1" customHeight="1">
      <c r="A537" s="30"/>
      <c r="B537" s="13" t="str">
        <f>Oxford!AX40</f>
        <v xml:space="preserve"> </v>
      </c>
      <c r="C537" s="187">
        <f>Oxford!AI40</f>
        <v>0</v>
      </c>
      <c r="D537" s="125" t="s">
        <v>120</v>
      </c>
      <c r="E537" s="13" t="s">
        <v>206</v>
      </c>
      <c r="F537" s="13" t="s">
        <v>24</v>
      </c>
    </row>
    <row r="538" spans="1:11" ht="20" hidden="1" customHeight="1">
      <c r="A538" s="30"/>
      <c r="B538" s="13" t="str">
        <f>Oxford!AX41</f>
        <v xml:space="preserve"> </v>
      </c>
      <c r="C538" s="187">
        <f>Oxford!AI41</f>
        <v>0</v>
      </c>
      <c r="D538" s="125" t="s">
        <v>120</v>
      </c>
      <c r="E538" s="13" t="s">
        <v>206</v>
      </c>
      <c r="F538" s="13" t="s">
        <v>24</v>
      </c>
    </row>
    <row r="539" spans="1:11" ht="20" hidden="1" customHeight="1">
      <c r="A539" s="30"/>
      <c r="B539" s="13" t="str">
        <f>Oxford!AX42</f>
        <v xml:space="preserve"> </v>
      </c>
      <c r="C539" s="187">
        <f>Oxford!AI42</f>
        <v>0</v>
      </c>
      <c r="D539" s="125" t="s">
        <v>120</v>
      </c>
      <c r="E539" s="13" t="s">
        <v>206</v>
      </c>
      <c r="F539" s="13" t="s">
        <v>24</v>
      </c>
    </row>
    <row r="540" spans="1:11" ht="20" hidden="1" customHeight="1">
      <c r="A540" s="30"/>
      <c r="B540" s="13" t="str">
        <f>Oxford!AX43</f>
        <v xml:space="preserve"> </v>
      </c>
      <c r="C540" s="187">
        <f>Oxford!AI43</f>
        <v>0</v>
      </c>
      <c r="D540" s="125" t="s">
        <v>120</v>
      </c>
      <c r="E540" s="13" t="s">
        <v>206</v>
      </c>
      <c r="F540" s="13" t="s">
        <v>24</v>
      </c>
    </row>
    <row r="541" spans="1:11" ht="20" hidden="1" customHeight="1">
      <c r="A541" s="30"/>
      <c r="B541" s="13" t="str">
        <f>Oxford!AX44</f>
        <v xml:space="preserve"> </v>
      </c>
      <c r="C541" s="187">
        <f>Oxford!AI44</f>
        <v>0</v>
      </c>
      <c r="D541" s="125" t="s">
        <v>120</v>
      </c>
      <c r="E541" s="13" t="s">
        <v>206</v>
      </c>
      <c r="F541" s="13" t="s">
        <v>24</v>
      </c>
    </row>
    <row r="542" spans="1:11" ht="20" hidden="1" customHeight="1">
      <c r="A542" s="30"/>
      <c r="B542" s="13" t="str">
        <f>Oxford!AX45</f>
        <v xml:space="preserve"> </v>
      </c>
      <c r="C542" s="187">
        <f>Oxford!AI45</f>
        <v>0</v>
      </c>
      <c r="D542" s="125" t="s">
        <v>120</v>
      </c>
      <c r="E542" s="13" t="s">
        <v>206</v>
      </c>
      <c r="F542" s="13" t="s">
        <v>24</v>
      </c>
    </row>
    <row r="543" spans="1:11" ht="20" hidden="1" customHeight="1">
      <c r="A543" s="30"/>
      <c r="B543" s="13" t="str">
        <f>Oxford!AX46</f>
        <v xml:space="preserve"> </v>
      </c>
      <c r="C543" s="187">
        <f>Oxford!AI46</f>
        <v>0</v>
      </c>
      <c r="D543" s="125" t="s">
        <v>120</v>
      </c>
      <c r="E543" s="13" t="s">
        <v>206</v>
      </c>
      <c r="F543" s="13" t="s">
        <v>24</v>
      </c>
    </row>
    <row r="544" spans="1:11" ht="20" hidden="1" customHeight="1">
      <c r="A544" s="30"/>
      <c r="B544" s="13" t="str">
        <f>Oxford!AX47</f>
        <v xml:space="preserve"> </v>
      </c>
      <c r="C544" s="187">
        <f>Oxford!AI47</f>
        <v>0</v>
      </c>
      <c r="D544" s="125" t="s">
        <v>120</v>
      </c>
      <c r="E544" s="13" t="s">
        <v>206</v>
      </c>
      <c r="F544" s="13" t="s">
        <v>24</v>
      </c>
    </row>
    <row r="545" spans="1:11" ht="20" hidden="1" customHeight="1">
      <c r="A545" s="30"/>
      <c r="B545" s="13" t="str">
        <f>Oxford!AX48</f>
        <v xml:space="preserve"> </v>
      </c>
      <c r="C545" s="187">
        <f>Oxford!AI48</f>
        <v>0</v>
      </c>
      <c r="D545" s="125" t="s">
        <v>120</v>
      </c>
      <c r="E545" s="13" t="s">
        <v>206</v>
      </c>
      <c r="F545" s="13" t="s">
        <v>24</v>
      </c>
    </row>
    <row r="546" spans="1:11" ht="20" hidden="1" customHeight="1">
      <c r="A546" s="30"/>
      <c r="B546" s="13" t="str">
        <f>Oxford!AX49</f>
        <v xml:space="preserve"> </v>
      </c>
      <c r="C546" s="187">
        <f>Oxford!AI49</f>
        <v>0</v>
      </c>
      <c r="D546" s="125" t="s">
        <v>120</v>
      </c>
      <c r="E546" s="13" t="s">
        <v>206</v>
      </c>
      <c r="F546" s="13" t="s">
        <v>24</v>
      </c>
    </row>
    <row r="547" spans="1:11" ht="20" hidden="1" customHeight="1">
      <c r="A547" s="30"/>
      <c r="B547" s="13" t="str">
        <f>Oxford!AX50</f>
        <v xml:space="preserve"> </v>
      </c>
      <c r="C547" s="187">
        <f>Oxford!AI50</f>
        <v>0</v>
      </c>
      <c r="D547" s="125" t="s">
        <v>120</v>
      </c>
      <c r="E547" s="13" t="s">
        <v>206</v>
      </c>
      <c r="F547" s="13" t="s">
        <v>24</v>
      </c>
    </row>
    <row r="548" spans="1:11" ht="20" hidden="1" customHeight="1">
      <c r="A548" s="30"/>
      <c r="B548" s="13" t="str">
        <f>Oxford!AX51</f>
        <v xml:space="preserve"> </v>
      </c>
      <c r="C548" s="187">
        <f>Oxford!AI51</f>
        <v>0</v>
      </c>
      <c r="D548" s="125" t="s">
        <v>120</v>
      </c>
      <c r="E548" s="13" t="s">
        <v>206</v>
      </c>
      <c r="F548" s="13" t="s">
        <v>24</v>
      </c>
    </row>
    <row r="549" spans="1:11" ht="20" hidden="1" customHeight="1">
      <c r="A549" s="30"/>
      <c r="B549" s="13" t="str">
        <f>Oxford!AX52</f>
        <v xml:space="preserve"> </v>
      </c>
      <c r="C549" s="187">
        <f>Oxford!AI52</f>
        <v>0</v>
      </c>
      <c r="D549" s="125" t="s">
        <v>120</v>
      </c>
      <c r="E549" s="13" t="s">
        <v>206</v>
      </c>
      <c r="F549" s="13" t="s">
        <v>24</v>
      </c>
    </row>
    <row r="550" spans="1:11" ht="20" hidden="1" customHeight="1">
      <c r="A550" s="30"/>
      <c r="B550" s="13" t="str">
        <f>Oxford!AX53</f>
        <v xml:space="preserve"> </v>
      </c>
      <c r="C550" s="187">
        <f>Oxford!AI53</f>
        <v>0</v>
      </c>
      <c r="D550" s="125" t="s">
        <v>120</v>
      </c>
      <c r="E550" s="13" t="s">
        <v>206</v>
      </c>
      <c r="F550" s="13" t="s">
        <v>24</v>
      </c>
    </row>
    <row r="551" spans="1:11" ht="20" hidden="1" customHeight="1">
      <c r="A551" s="30"/>
      <c r="B551" s="13" t="str">
        <f>Oxford!AX54</f>
        <v xml:space="preserve"> </v>
      </c>
      <c r="C551" s="187">
        <f>Oxford!AI54</f>
        <v>0</v>
      </c>
      <c r="D551" s="125" t="s">
        <v>120</v>
      </c>
      <c r="E551" s="13" t="s">
        <v>206</v>
      </c>
      <c r="F551" s="13" t="s">
        <v>24</v>
      </c>
    </row>
    <row r="552" spans="1:11" ht="20" hidden="1" customHeight="1">
      <c r="A552" s="30"/>
      <c r="B552" s="13" t="str">
        <f>Oxford!AX55</f>
        <v xml:space="preserve"> </v>
      </c>
      <c r="C552" s="187">
        <f>Oxford!AI55</f>
        <v>0</v>
      </c>
      <c r="D552" s="125" t="s">
        <v>120</v>
      </c>
      <c r="E552" s="13" t="s">
        <v>206</v>
      </c>
      <c r="F552" s="13" t="s">
        <v>24</v>
      </c>
      <c r="H552" s="12" t="str">
        <f>D552</f>
        <v>Oxford City AC</v>
      </c>
      <c r="I552" s="12" t="str">
        <f>E552</f>
        <v>U17</v>
      </c>
      <c r="J552" s="12" t="str">
        <f>F552</f>
        <v>F</v>
      </c>
      <c r="K552" s="206">
        <f>16-COUNT(C537:C552)</f>
        <v>0</v>
      </c>
    </row>
    <row r="553" spans="1:11" ht="20" hidden="1" customHeight="1">
      <c r="A553" s="30"/>
      <c r="B553" s="13" t="str">
        <f>IF(COUNTIF(Oxford!AW40:AW55,"*n*")=0,"","X")</f>
        <v/>
      </c>
      <c r="C553" s="125" t="s">
        <v>239</v>
      </c>
      <c r="D553" s="125" t="s">
        <v>120</v>
      </c>
      <c r="E553" s="13" t="s">
        <v>206</v>
      </c>
      <c r="F553" s="13" t="s">
        <v>24</v>
      </c>
    </row>
    <row r="554" spans="1:11" ht="20" hidden="1" customHeight="1">
      <c r="A554" s="30"/>
      <c r="B554" s="13" t="str">
        <f>Oxford!AX61</f>
        <v xml:space="preserve"> </v>
      </c>
      <c r="C554" s="187">
        <f>Oxford!AI61</f>
        <v>0</v>
      </c>
      <c r="D554" s="125" t="s">
        <v>120</v>
      </c>
      <c r="E554" s="13" t="s">
        <v>327</v>
      </c>
      <c r="F554" s="13" t="s">
        <v>24</v>
      </c>
    </row>
    <row r="555" spans="1:11" ht="20" hidden="1" customHeight="1">
      <c r="A555" s="30"/>
      <c r="B555" s="13" t="str">
        <f>Oxford!AX62</f>
        <v xml:space="preserve"> </v>
      </c>
      <c r="C555" s="187">
        <f>Oxford!AI62</f>
        <v>0</v>
      </c>
      <c r="D555" s="125" t="s">
        <v>120</v>
      </c>
      <c r="E555" s="13" t="s">
        <v>327</v>
      </c>
      <c r="F555" s="13" t="s">
        <v>24</v>
      </c>
    </row>
    <row r="556" spans="1:11" ht="20" hidden="1" customHeight="1">
      <c r="A556" s="30"/>
      <c r="B556" s="13" t="str">
        <f>Oxford!AX63</f>
        <v xml:space="preserve"> </v>
      </c>
      <c r="C556" s="187">
        <f>Oxford!AI63</f>
        <v>0</v>
      </c>
      <c r="D556" s="125" t="s">
        <v>120</v>
      </c>
      <c r="E556" s="13" t="s">
        <v>327</v>
      </c>
      <c r="F556" s="13" t="s">
        <v>24</v>
      </c>
    </row>
    <row r="557" spans="1:11" ht="20" hidden="1" customHeight="1">
      <c r="A557" s="30"/>
      <c r="B557" s="13" t="str">
        <f>Oxford!AX64</f>
        <v xml:space="preserve"> </v>
      </c>
      <c r="C557" s="187">
        <f>Oxford!AI64</f>
        <v>0</v>
      </c>
      <c r="D557" s="125" t="s">
        <v>120</v>
      </c>
      <c r="E557" s="13" t="s">
        <v>327</v>
      </c>
      <c r="F557" s="13" t="s">
        <v>24</v>
      </c>
    </row>
    <row r="558" spans="1:11" ht="20" hidden="1" customHeight="1">
      <c r="A558" s="30"/>
      <c r="B558" s="13" t="str">
        <f>Oxford!AX65</f>
        <v xml:space="preserve"> </v>
      </c>
      <c r="C558" s="187">
        <f>Oxford!AI65</f>
        <v>0</v>
      </c>
      <c r="D558" s="125" t="s">
        <v>120</v>
      </c>
      <c r="E558" s="13" t="s">
        <v>327</v>
      </c>
      <c r="F558" s="13" t="s">
        <v>24</v>
      </c>
    </row>
    <row r="559" spans="1:11" ht="20" hidden="1" customHeight="1">
      <c r="A559" s="30"/>
      <c r="B559" s="13" t="str">
        <f>Oxford!AX66</f>
        <v xml:space="preserve"> </v>
      </c>
      <c r="C559" s="187">
        <f>Oxford!AI66</f>
        <v>0</v>
      </c>
      <c r="D559" s="125" t="s">
        <v>120</v>
      </c>
      <c r="E559" s="13" t="s">
        <v>327</v>
      </c>
      <c r="F559" s="13" t="s">
        <v>24</v>
      </c>
    </row>
    <row r="560" spans="1:11" ht="20" hidden="1" customHeight="1">
      <c r="A560" s="30"/>
      <c r="B560" s="13" t="str">
        <f>Oxford!AX67</f>
        <v xml:space="preserve"> </v>
      </c>
      <c r="C560" s="187">
        <f>Oxford!AI67</f>
        <v>0</v>
      </c>
      <c r="D560" s="125" t="s">
        <v>120</v>
      </c>
      <c r="E560" s="13" t="s">
        <v>327</v>
      </c>
      <c r="F560" s="13" t="s">
        <v>24</v>
      </c>
    </row>
    <row r="561" spans="1:11" ht="20" hidden="1" customHeight="1">
      <c r="A561" s="30"/>
      <c r="B561" s="13" t="str">
        <f>Oxford!AX68</f>
        <v xml:space="preserve"> </v>
      </c>
      <c r="C561" s="187">
        <f>Oxford!AI68</f>
        <v>0</v>
      </c>
      <c r="D561" s="125" t="s">
        <v>120</v>
      </c>
      <c r="E561" s="13" t="s">
        <v>327</v>
      </c>
      <c r="F561" s="13" t="s">
        <v>24</v>
      </c>
      <c r="H561" s="12" t="str">
        <f>D561</f>
        <v>Oxford City AC</v>
      </c>
      <c r="I561" s="12" t="str">
        <f>E561</f>
        <v>U20</v>
      </c>
      <c r="J561" s="12" t="str">
        <f>F561</f>
        <v>F</v>
      </c>
      <c r="K561" s="206">
        <f>8-COUNT(C554:C561)</f>
        <v>0</v>
      </c>
    </row>
    <row r="562" spans="1:11" ht="20" hidden="1" customHeight="1">
      <c r="A562" s="30"/>
      <c r="B562" s="13" t="str">
        <f>Oxford!N5</f>
        <v xml:space="preserve"> </v>
      </c>
      <c r="C562" s="187">
        <f>Oxford!A5</f>
        <v>0</v>
      </c>
      <c r="D562" s="125" t="s">
        <v>120</v>
      </c>
      <c r="E562" s="13" t="s">
        <v>50</v>
      </c>
      <c r="F562" s="13" t="s">
        <v>30</v>
      </c>
    </row>
    <row r="563" spans="1:11" ht="20" hidden="1" customHeight="1">
      <c r="A563" s="30"/>
      <c r="B563" s="13" t="str">
        <f>Oxford!N6</f>
        <v xml:space="preserve"> </v>
      </c>
      <c r="C563" s="187">
        <f>Oxford!A6</f>
        <v>0</v>
      </c>
      <c r="D563" s="125" t="s">
        <v>120</v>
      </c>
      <c r="E563" s="13" t="s">
        <v>50</v>
      </c>
      <c r="F563" s="13" t="s">
        <v>30</v>
      </c>
    </row>
    <row r="564" spans="1:11" ht="20" hidden="1" customHeight="1">
      <c r="A564" s="30"/>
      <c r="B564" s="13" t="str">
        <f>Oxford!N7</f>
        <v xml:space="preserve"> </v>
      </c>
      <c r="C564" s="187">
        <f>Oxford!A7</f>
        <v>0</v>
      </c>
      <c r="D564" s="125" t="s">
        <v>120</v>
      </c>
      <c r="E564" s="13" t="s">
        <v>50</v>
      </c>
      <c r="F564" s="13" t="s">
        <v>30</v>
      </c>
    </row>
    <row r="565" spans="1:11" ht="20" hidden="1" customHeight="1">
      <c r="A565" s="30"/>
      <c r="B565" s="13" t="str">
        <f>Oxford!N8</f>
        <v xml:space="preserve"> </v>
      </c>
      <c r="C565" s="187">
        <f>Oxford!A8</f>
        <v>0</v>
      </c>
      <c r="D565" s="125" t="s">
        <v>120</v>
      </c>
      <c r="E565" s="13" t="s">
        <v>50</v>
      </c>
      <c r="F565" s="13" t="s">
        <v>30</v>
      </c>
    </row>
    <row r="566" spans="1:11" ht="20" hidden="1" customHeight="1">
      <c r="A566" s="30"/>
      <c r="B566" s="13" t="str">
        <f>Oxford!N9</f>
        <v xml:space="preserve"> </v>
      </c>
      <c r="C566" s="187">
        <f>Oxford!A9</f>
        <v>0</v>
      </c>
      <c r="D566" s="125" t="s">
        <v>120</v>
      </c>
      <c r="E566" s="13" t="s">
        <v>50</v>
      </c>
      <c r="F566" s="13" t="s">
        <v>30</v>
      </c>
    </row>
    <row r="567" spans="1:11" ht="20" hidden="1" customHeight="1">
      <c r="A567" s="30"/>
      <c r="B567" s="13" t="str">
        <f>Oxford!N10</f>
        <v xml:space="preserve"> </v>
      </c>
      <c r="C567" s="187">
        <f>Oxford!A10</f>
        <v>0</v>
      </c>
      <c r="D567" s="125" t="s">
        <v>120</v>
      </c>
      <c r="E567" s="13" t="s">
        <v>50</v>
      </c>
      <c r="F567" s="13" t="s">
        <v>30</v>
      </c>
    </row>
    <row r="568" spans="1:11" ht="20" hidden="1" customHeight="1">
      <c r="A568" s="30"/>
      <c r="B568" s="13" t="str">
        <f>Oxford!N11</f>
        <v xml:space="preserve"> </v>
      </c>
      <c r="C568" s="187">
        <f>Oxford!A11</f>
        <v>0</v>
      </c>
      <c r="D568" s="125" t="s">
        <v>120</v>
      </c>
      <c r="E568" s="13" t="s">
        <v>50</v>
      </c>
      <c r="F568" s="13" t="s">
        <v>30</v>
      </c>
    </row>
    <row r="569" spans="1:11" ht="20" hidden="1" customHeight="1">
      <c r="A569" s="30"/>
      <c r="B569" s="13" t="str">
        <f>Oxford!N12</f>
        <v xml:space="preserve"> </v>
      </c>
      <c r="C569" s="187">
        <f>Oxford!A12</f>
        <v>0</v>
      </c>
      <c r="D569" s="125" t="s">
        <v>120</v>
      </c>
      <c r="E569" s="13" t="s">
        <v>50</v>
      </c>
      <c r="F569" s="13" t="s">
        <v>30</v>
      </c>
    </row>
    <row r="570" spans="1:11" ht="20" hidden="1" customHeight="1">
      <c r="A570" s="30"/>
      <c r="B570" s="13" t="str">
        <f>Oxford!N13</f>
        <v xml:space="preserve"> </v>
      </c>
      <c r="C570" s="187">
        <f>Oxford!A13</f>
        <v>0</v>
      </c>
      <c r="D570" s="125" t="s">
        <v>120</v>
      </c>
      <c r="E570" s="13" t="s">
        <v>50</v>
      </c>
      <c r="F570" s="13" t="s">
        <v>30</v>
      </c>
    </row>
    <row r="571" spans="1:11" ht="20" hidden="1" customHeight="1">
      <c r="A571" s="30"/>
      <c r="B571" s="13" t="str">
        <f>Oxford!N14</f>
        <v xml:space="preserve"> </v>
      </c>
      <c r="C571" s="187">
        <f>Oxford!A14</f>
        <v>0</v>
      </c>
      <c r="D571" s="125" t="s">
        <v>120</v>
      </c>
      <c r="E571" s="13" t="s">
        <v>50</v>
      </c>
      <c r="F571" s="13" t="s">
        <v>30</v>
      </c>
    </row>
    <row r="572" spans="1:11" ht="20" hidden="1" customHeight="1">
      <c r="A572" s="30"/>
      <c r="B572" s="13" t="str">
        <f>Oxford!N15</f>
        <v xml:space="preserve"> </v>
      </c>
      <c r="C572" s="187">
        <f>Oxford!A15</f>
        <v>0</v>
      </c>
      <c r="D572" s="125" t="s">
        <v>120</v>
      </c>
      <c r="E572" s="13" t="s">
        <v>50</v>
      </c>
      <c r="F572" s="13" t="s">
        <v>30</v>
      </c>
    </row>
    <row r="573" spans="1:11" ht="20" hidden="1" customHeight="1">
      <c r="A573" s="30"/>
      <c r="B573" s="13" t="str">
        <f>Oxford!N16</f>
        <v xml:space="preserve"> </v>
      </c>
      <c r="C573" s="187">
        <f>Oxford!A16</f>
        <v>0</v>
      </c>
      <c r="D573" s="125" t="s">
        <v>120</v>
      </c>
      <c r="E573" s="13" t="s">
        <v>50</v>
      </c>
      <c r="F573" s="13" t="s">
        <v>30</v>
      </c>
    </row>
    <row r="574" spans="1:11" ht="20" hidden="1" customHeight="1">
      <c r="A574" s="30"/>
      <c r="B574" s="13" t="str">
        <f>Oxford!N17</f>
        <v xml:space="preserve"> </v>
      </c>
      <c r="C574" s="187">
        <f>Oxford!A17</f>
        <v>0</v>
      </c>
      <c r="D574" s="125" t="s">
        <v>120</v>
      </c>
      <c r="E574" s="13" t="s">
        <v>50</v>
      </c>
      <c r="F574" s="13" t="s">
        <v>30</v>
      </c>
    </row>
    <row r="575" spans="1:11" ht="20" hidden="1" customHeight="1">
      <c r="A575" s="30"/>
      <c r="B575" s="13" t="str">
        <f>Oxford!N18</f>
        <v xml:space="preserve"> </v>
      </c>
      <c r="C575" s="187">
        <f>Oxford!A18</f>
        <v>0</v>
      </c>
      <c r="D575" s="125" t="s">
        <v>120</v>
      </c>
      <c r="E575" s="13" t="s">
        <v>50</v>
      </c>
      <c r="F575" s="13" t="s">
        <v>30</v>
      </c>
    </row>
    <row r="576" spans="1:11" ht="20" hidden="1" customHeight="1">
      <c r="A576" s="30"/>
      <c r="B576" s="13" t="str">
        <f>Oxford!N19</f>
        <v xml:space="preserve"> </v>
      </c>
      <c r="C576" s="187">
        <f>Oxford!A19</f>
        <v>0</v>
      </c>
      <c r="D576" s="125" t="s">
        <v>120</v>
      </c>
      <c r="E576" s="13" t="s">
        <v>50</v>
      </c>
      <c r="F576" s="13" t="s">
        <v>30</v>
      </c>
    </row>
    <row r="577" spans="1:11" ht="20" hidden="1" customHeight="1">
      <c r="A577" s="30"/>
      <c r="B577" s="13" t="str">
        <f>Oxford!N20</f>
        <v xml:space="preserve"> </v>
      </c>
      <c r="C577" s="187">
        <f>Oxford!A20</f>
        <v>0</v>
      </c>
      <c r="D577" s="125" t="s">
        <v>120</v>
      </c>
      <c r="E577" s="13" t="s">
        <v>50</v>
      </c>
      <c r="F577" s="13" t="s">
        <v>30</v>
      </c>
    </row>
    <row r="578" spans="1:11" ht="20" hidden="1" customHeight="1">
      <c r="A578" s="30"/>
      <c r="B578" s="13" t="str">
        <f>Oxford!N21</f>
        <v xml:space="preserve"> </v>
      </c>
      <c r="C578" s="187">
        <f>Oxford!A21</f>
        <v>0</v>
      </c>
      <c r="D578" s="125" t="s">
        <v>120</v>
      </c>
      <c r="E578" s="13" t="s">
        <v>50</v>
      </c>
      <c r="F578" s="13" t="s">
        <v>30</v>
      </c>
    </row>
    <row r="579" spans="1:11" ht="20" hidden="1" customHeight="1">
      <c r="A579" s="30"/>
      <c r="B579" s="13" t="str">
        <f>Oxford!N22</f>
        <v xml:space="preserve"> </v>
      </c>
      <c r="C579" s="187">
        <f>Oxford!A22</f>
        <v>0</v>
      </c>
      <c r="D579" s="125" t="s">
        <v>120</v>
      </c>
      <c r="E579" s="13" t="s">
        <v>50</v>
      </c>
      <c r="F579" s="13" t="s">
        <v>30</v>
      </c>
    </row>
    <row r="580" spans="1:11" ht="20" hidden="1" customHeight="1">
      <c r="A580" s="30"/>
      <c r="B580" s="13" t="str">
        <f>Oxford!N23</f>
        <v xml:space="preserve"> </v>
      </c>
      <c r="C580" s="187">
        <f>Oxford!A23</f>
        <v>0</v>
      </c>
      <c r="D580" s="125" t="s">
        <v>120</v>
      </c>
      <c r="E580" s="13" t="s">
        <v>50</v>
      </c>
      <c r="F580" s="13" t="s">
        <v>30</v>
      </c>
    </row>
    <row r="581" spans="1:11" ht="20" hidden="1" customHeight="1">
      <c r="A581" s="30"/>
      <c r="B581" s="13" t="str">
        <f>Oxford!N24</f>
        <v xml:space="preserve"> </v>
      </c>
      <c r="C581" s="187">
        <f>Oxford!A24</f>
        <v>0</v>
      </c>
      <c r="D581" s="125" t="s">
        <v>120</v>
      </c>
      <c r="E581" s="13" t="s">
        <v>50</v>
      </c>
      <c r="F581" s="13" t="s">
        <v>30</v>
      </c>
    </row>
    <row r="582" spans="1:11" ht="20" hidden="1" customHeight="1">
      <c r="A582" s="30"/>
      <c r="B582" s="13" t="str">
        <f>Oxford!N25</f>
        <v xml:space="preserve"> </v>
      </c>
      <c r="C582" s="187">
        <f>Oxford!A25</f>
        <v>0</v>
      </c>
      <c r="D582" s="125" t="s">
        <v>120</v>
      </c>
      <c r="E582" s="13" t="s">
        <v>50</v>
      </c>
      <c r="F582" s="13" t="s">
        <v>30</v>
      </c>
    </row>
    <row r="583" spans="1:11" ht="20" hidden="1" customHeight="1">
      <c r="A583" s="30"/>
      <c r="B583" s="13" t="str">
        <f>Oxford!N26</f>
        <v xml:space="preserve"> </v>
      </c>
      <c r="C583" s="187">
        <f>Oxford!A26</f>
        <v>0</v>
      </c>
      <c r="D583" s="125" t="s">
        <v>120</v>
      </c>
      <c r="E583" s="13" t="s">
        <v>50</v>
      </c>
      <c r="F583" s="13" t="s">
        <v>30</v>
      </c>
    </row>
    <row r="584" spans="1:11" ht="20" hidden="1" customHeight="1">
      <c r="A584" s="30"/>
      <c r="B584" s="13" t="str">
        <f>Oxford!N27</f>
        <v xml:space="preserve"> </v>
      </c>
      <c r="C584" s="187">
        <f>Oxford!A27</f>
        <v>0</v>
      </c>
      <c r="D584" s="125" t="s">
        <v>120</v>
      </c>
      <c r="E584" s="13" t="s">
        <v>50</v>
      </c>
      <c r="F584" s="13" t="s">
        <v>30</v>
      </c>
    </row>
    <row r="585" spans="1:11" ht="20" hidden="1" customHeight="1">
      <c r="A585" s="30"/>
      <c r="B585" s="13" t="str">
        <f>Oxford!N28</f>
        <v xml:space="preserve"> </v>
      </c>
      <c r="C585" s="187">
        <f>Oxford!A28</f>
        <v>0</v>
      </c>
      <c r="D585" s="125" t="s">
        <v>120</v>
      </c>
      <c r="E585" s="13" t="s">
        <v>50</v>
      </c>
      <c r="F585" s="13" t="s">
        <v>30</v>
      </c>
    </row>
    <row r="586" spans="1:11" ht="20" hidden="1" customHeight="1">
      <c r="A586" s="30"/>
      <c r="B586" s="13" t="str">
        <f>Oxford!N29</f>
        <v xml:space="preserve"> </v>
      </c>
      <c r="C586" s="187">
        <f>Oxford!A29</f>
        <v>0</v>
      </c>
      <c r="D586" s="125" t="s">
        <v>120</v>
      </c>
      <c r="E586" s="13" t="s">
        <v>50</v>
      </c>
      <c r="F586" s="13" t="s">
        <v>30</v>
      </c>
    </row>
    <row r="587" spans="1:11" ht="20" hidden="1" customHeight="1">
      <c r="A587" s="30"/>
      <c r="B587" s="13" t="str">
        <f>Oxford!N30</f>
        <v xml:space="preserve"> </v>
      </c>
      <c r="C587" s="187">
        <f>Oxford!A30</f>
        <v>0</v>
      </c>
      <c r="D587" s="125" t="s">
        <v>120</v>
      </c>
      <c r="E587" s="13" t="s">
        <v>50</v>
      </c>
      <c r="F587" s="13" t="s">
        <v>30</v>
      </c>
      <c r="H587" s="12" t="str">
        <f>D587</f>
        <v>Oxford City AC</v>
      </c>
      <c r="I587" s="12" t="str">
        <f>E587</f>
        <v>U13</v>
      </c>
      <c r="J587" s="12" t="str">
        <f>F587</f>
        <v>M</v>
      </c>
      <c r="K587" s="12">
        <f>26-COUNT(C562:C587)</f>
        <v>0</v>
      </c>
    </row>
    <row r="588" spans="1:11" ht="20" hidden="1" customHeight="1">
      <c r="A588" s="30"/>
      <c r="B588" s="13" t="str">
        <f>IF(COUNTIF(Oxford!M5:M30,"*n*")=0,"","X")</f>
        <v/>
      </c>
      <c r="C588" s="125" t="s">
        <v>332</v>
      </c>
      <c r="D588" s="125" t="s">
        <v>120</v>
      </c>
      <c r="E588" s="13" t="s">
        <v>50</v>
      </c>
      <c r="F588" s="13" t="s">
        <v>30</v>
      </c>
    </row>
    <row r="589" spans="1:11" ht="20" hidden="1" customHeight="1">
      <c r="A589" s="30"/>
      <c r="B589" s="13" t="str">
        <f>Oxford!AF5</f>
        <v xml:space="preserve"> </v>
      </c>
      <c r="C589" s="125">
        <f>Oxford!Q5</f>
        <v>0</v>
      </c>
      <c r="D589" s="125" t="s">
        <v>120</v>
      </c>
      <c r="E589" s="13" t="s">
        <v>181</v>
      </c>
      <c r="F589" s="13" t="s">
        <v>30</v>
      </c>
    </row>
    <row r="590" spans="1:11" ht="20" hidden="1" customHeight="1">
      <c r="A590" s="30"/>
      <c r="B590" s="13" t="str">
        <f>Oxford!AF6</f>
        <v xml:space="preserve"> </v>
      </c>
      <c r="C590" s="125">
        <f>Oxford!Q6</f>
        <v>0</v>
      </c>
      <c r="D590" s="125" t="s">
        <v>120</v>
      </c>
      <c r="E590" s="13" t="s">
        <v>181</v>
      </c>
      <c r="F590" s="13" t="s">
        <v>30</v>
      </c>
    </row>
    <row r="591" spans="1:11" ht="20" hidden="1" customHeight="1">
      <c r="A591" s="30"/>
      <c r="B591" s="13" t="str">
        <f>Oxford!AF7</f>
        <v xml:space="preserve"> </v>
      </c>
      <c r="C591" s="125">
        <f>Oxford!Q7</f>
        <v>0</v>
      </c>
      <c r="D591" s="125" t="s">
        <v>120</v>
      </c>
      <c r="E591" s="13" t="s">
        <v>181</v>
      </c>
      <c r="F591" s="13" t="s">
        <v>30</v>
      </c>
    </row>
    <row r="592" spans="1:11" ht="20" hidden="1" customHeight="1">
      <c r="A592" s="30"/>
      <c r="B592" s="13" t="str">
        <f>Oxford!AF8</f>
        <v xml:space="preserve"> </v>
      </c>
      <c r="C592" s="125">
        <f>Oxford!Q8</f>
        <v>0</v>
      </c>
      <c r="D592" s="125" t="s">
        <v>120</v>
      </c>
      <c r="E592" s="13" t="s">
        <v>181</v>
      </c>
      <c r="F592" s="13" t="s">
        <v>30</v>
      </c>
    </row>
    <row r="593" spans="1:6" ht="20" hidden="1" customHeight="1">
      <c r="A593" s="30"/>
      <c r="B593" s="13" t="str">
        <f>Oxford!AF9</f>
        <v xml:space="preserve"> </v>
      </c>
      <c r="C593" s="125">
        <f>Oxford!Q9</f>
        <v>0</v>
      </c>
      <c r="D593" s="125" t="s">
        <v>120</v>
      </c>
      <c r="E593" s="13" t="s">
        <v>181</v>
      </c>
      <c r="F593" s="13" t="s">
        <v>30</v>
      </c>
    </row>
    <row r="594" spans="1:6" ht="20" hidden="1" customHeight="1">
      <c r="A594" s="30"/>
      <c r="B594" s="13" t="str">
        <f>Oxford!AF10</f>
        <v xml:space="preserve"> </v>
      </c>
      <c r="C594" s="125">
        <f>Oxford!Q10</f>
        <v>0</v>
      </c>
      <c r="D594" s="125" t="s">
        <v>120</v>
      </c>
      <c r="E594" s="13" t="s">
        <v>181</v>
      </c>
      <c r="F594" s="13" t="s">
        <v>30</v>
      </c>
    </row>
    <row r="595" spans="1:6" ht="20" hidden="1" customHeight="1">
      <c r="A595" s="30"/>
      <c r="B595" s="13" t="str">
        <f>Oxford!AF11</f>
        <v xml:space="preserve"> </v>
      </c>
      <c r="C595" s="125">
        <f>Oxford!Q11</f>
        <v>0</v>
      </c>
      <c r="D595" s="125" t="s">
        <v>120</v>
      </c>
      <c r="E595" s="13" t="s">
        <v>181</v>
      </c>
      <c r="F595" s="13" t="s">
        <v>30</v>
      </c>
    </row>
    <row r="596" spans="1:6" ht="20" hidden="1" customHeight="1">
      <c r="A596" s="30"/>
      <c r="B596" s="13" t="str">
        <f>Oxford!AF12</f>
        <v xml:space="preserve"> </v>
      </c>
      <c r="C596" s="125">
        <f>Oxford!Q12</f>
        <v>0</v>
      </c>
      <c r="D596" s="125" t="s">
        <v>120</v>
      </c>
      <c r="E596" s="13" t="s">
        <v>181</v>
      </c>
      <c r="F596" s="13" t="s">
        <v>30</v>
      </c>
    </row>
    <row r="597" spans="1:6" ht="20" hidden="1" customHeight="1">
      <c r="A597" s="30"/>
      <c r="B597" s="13" t="str">
        <f>Oxford!AF13</f>
        <v xml:space="preserve"> </v>
      </c>
      <c r="C597" s="125">
        <f>Oxford!Q13</f>
        <v>0</v>
      </c>
      <c r="D597" s="125" t="s">
        <v>120</v>
      </c>
      <c r="E597" s="13" t="s">
        <v>181</v>
      </c>
      <c r="F597" s="13" t="s">
        <v>30</v>
      </c>
    </row>
    <row r="598" spans="1:6" ht="20" hidden="1" customHeight="1">
      <c r="A598" s="30"/>
      <c r="B598" s="13" t="str">
        <f>Oxford!AF14</f>
        <v xml:space="preserve"> </v>
      </c>
      <c r="C598" s="125">
        <f>Oxford!Q14</f>
        <v>0</v>
      </c>
      <c r="D598" s="125" t="s">
        <v>120</v>
      </c>
      <c r="E598" s="13" t="s">
        <v>181</v>
      </c>
      <c r="F598" s="13" t="s">
        <v>30</v>
      </c>
    </row>
    <row r="599" spans="1:6" ht="20" hidden="1" customHeight="1">
      <c r="A599" s="30"/>
      <c r="B599" s="13" t="str">
        <f>Oxford!AF15</f>
        <v xml:space="preserve"> </v>
      </c>
      <c r="C599" s="125">
        <f>Oxford!Q15</f>
        <v>0</v>
      </c>
      <c r="D599" s="125" t="s">
        <v>120</v>
      </c>
      <c r="E599" s="13" t="s">
        <v>181</v>
      </c>
      <c r="F599" s="13" t="s">
        <v>30</v>
      </c>
    </row>
    <row r="600" spans="1:6" ht="20" hidden="1" customHeight="1">
      <c r="A600" s="30"/>
      <c r="B600" s="13" t="str">
        <f>Oxford!AF16</f>
        <v xml:space="preserve"> </v>
      </c>
      <c r="C600" s="125">
        <f>Oxford!Q16</f>
        <v>0</v>
      </c>
      <c r="D600" s="125" t="s">
        <v>120</v>
      </c>
      <c r="E600" s="13" t="s">
        <v>181</v>
      </c>
      <c r="F600" s="13" t="s">
        <v>30</v>
      </c>
    </row>
    <row r="601" spans="1:6" ht="20" hidden="1" customHeight="1">
      <c r="A601" s="30"/>
      <c r="B601" s="13" t="str">
        <f>Oxford!AF17</f>
        <v xml:space="preserve"> </v>
      </c>
      <c r="C601" s="125">
        <f>Oxford!Q17</f>
        <v>0</v>
      </c>
      <c r="D601" s="125" t="s">
        <v>120</v>
      </c>
      <c r="E601" s="13" t="s">
        <v>181</v>
      </c>
      <c r="F601" s="13" t="s">
        <v>30</v>
      </c>
    </row>
    <row r="602" spans="1:6" ht="20" hidden="1" customHeight="1">
      <c r="A602" s="30"/>
      <c r="B602" s="13" t="str">
        <f>Oxford!AF18</f>
        <v xml:space="preserve"> </v>
      </c>
      <c r="C602" s="125">
        <f>Oxford!Q18</f>
        <v>0</v>
      </c>
      <c r="D602" s="125" t="s">
        <v>120</v>
      </c>
      <c r="E602" s="13" t="s">
        <v>181</v>
      </c>
      <c r="F602" s="13" t="s">
        <v>30</v>
      </c>
    </row>
    <row r="603" spans="1:6" ht="20" hidden="1" customHeight="1">
      <c r="A603" s="30"/>
      <c r="B603" s="13" t="str">
        <f>Oxford!AF19</f>
        <v xml:space="preserve"> </v>
      </c>
      <c r="C603" s="125">
        <f>Oxford!Q19</f>
        <v>0</v>
      </c>
      <c r="D603" s="125" t="s">
        <v>120</v>
      </c>
      <c r="E603" s="13" t="s">
        <v>181</v>
      </c>
      <c r="F603" s="13" t="s">
        <v>30</v>
      </c>
    </row>
    <row r="604" spans="1:6" ht="20" hidden="1" customHeight="1">
      <c r="A604" s="30"/>
      <c r="B604" s="13" t="str">
        <f>Oxford!AF20</f>
        <v xml:space="preserve"> </v>
      </c>
      <c r="C604" s="125">
        <f>Oxford!Q20</f>
        <v>0</v>
      </c>
      <c r="D604" s="125" t="s">
        <v>120</v>
      </c>
      <c r="E604" s="13" t="s">
        <v>181</v>
      </c>
      <c r="F604" s="13" t="s">
        <v>30</v>
      </c>
    </row>
    <row r="605" spans="1:6" ht="20" hidden="1" customHeight="1">
      <c r="A605" s="30"/>
      <c r="B605" s="13" t="str">
        <f>Oxford!AF21</f>
        <v xml:space="preserve"> </v>
      </c>
      <c r="C605" s="125">
        <f>Oxford!Q21</f>
        <v>0</v>
      </c>
      <c r="D605" s="125" t="s">
        <v>120</v>
      </c>
      <c r="E605" s="13" t="s">
        <v>181</v>
      </c>
      <c r="F605" s="13" t="s">
        <v>30</v>
      </c>
    </row>
    <row r="606" spans="1:6" ht="20" hidden="1" customHeight="1">
      <c r="A606" s="30"/>
      <c r="B606" s="13" t="str">
        <f>Oxford!AF22</f>
        <v xml:space="preserve"> </v>
      </c>
      <c r="C606" s="125">
        <f>Oxford!Q22</f>
        <v>0</v>
      </c>
      <c r="D606" s="125" t="s">
        <v>120</v>
      </c>
      <c r="E606" s="13" t="s">
        <v>181</v>
      </c>
      <c r="F606" s="13" t="s">
        <v>30</v>
      </c>
    </row>
    <row r="607" spans="1:6" ht="20" hidden="1" customHeight="1">
      <c r="A607" s="30"/>
      <c r="B607" s="13" t="str">
        <f>Oxford!AF23</f>
        <v xml:space="preserve"> </v>
      </c>
      <c r="C607" s="125">
        <f>Oxford!Q23</f>
        <v>0</v>
      </c>
      <c r="D607" s="125" t="s">
        <v>120</v>
      </c>
      <c r="E607" s="13" t="s">
        <v>181</v>
      </c>
      <c r="F607" s="13" t="s">
        <v>30</v>
      </c>
    </row>
    <row r="608" spans="1:6" ht="20" hidden="1" customHeight="1">
      <c r="A608" s="30"/>
      <c r="B608" s="13" t="str">
        <f>Oxford!AF24</f>
        <v xml:space="preserve"> </v>
      </c>
      <c r="C608" s="125">
        <f>Oxford!Q24</f>
        <v>0</v>
      </c>
      <c r="D608" s="125" t="s">
        <v>120</v>
      </c>
      <c r="E608" s="13" t="s">
        <v>181</v>
      </c>
      <c r="F608" s="13" t="s">
        <v>30</v>
      </c>
    </row>
    <row r="609" spans="1:11" ht="20" hidden="1" customHeight="1">
      <c r="A609" s="30"/>
      <c r="B609" s="13" t="str">
        <f>Oxford!AF25</f>
        <v xml:space="preserve"> </v>
      </c>
      <c r="C609" s="125">
        <f>Oxford!Q25</f>
        <v>0</v>
      </c>
      <c r="D609" s="125" t="s">
        <v>120</v>
      </c>
      <c r="E609" s="13" t="s">
        <v>181</v>
      </c>
      <c r="F609" s="13" t="s">
        <v>30</v>
      </c>
    </row>
    <row r="610" spans="1:11" ht="20" hidden="1" customHeight="1">
      <c r="A610" s="30"/>
      <c r="B610" s="13" t="str">
        <f>Oxford!AF26</f>
        <v xml:space="preserve"> </v>
      </c>
      <c r="C610" s="125">
        <f>Oxford!Q26</f>
        <v>0</v>
      </c>
      <c r="D610" s="125" t="s">
        <v>120</v>
      </c>
      <c r="E610" s="13" t="s">
        <v>181</v>
      </c>
      <c r="F610" s="13" t="s">
        <v>30</v>
      </c>
    </row>
    <row r="611" spans="1:11" ht="20" hidden="1" customHeight="1">
      <c r="A611" s="30"/>
      <c r="B611" s="13" t="str">
        <f>Oxford!AF27</f>
        <v xml:space="preserve"> </v>
      </c>
      <c r="C611" s="125">
        <f>Oxford!Q27</f>
        <v>0</v>
      </c>
      <c r="D611" s="125" t="s">
        <v>120</v>
      </c>
      <c r="E611" s="13" t="s">
        <v>181</v>
      </c>
      <c r="F611" s="13" t="s">
        <v>30</v>
      </c>
    </row>
    <row r="612" spans="1:11" ht="20" hidden="1" customHeight="1">
      <c r="A612" s="30"/>
      <c r="B612" s="13" t="str">
        <f>Oxford!AF28</f>
        <v xml:space="preserve"> </v>
      </c>
      <c r="C612" s="125">
        <f>Oxford!Q28</f>
        <v>0</v>
      </c>
      <c r="D612" s="125" t="s">
        <v>120</v>
      </c>
      <c r="E612" s="13" t="s">
        <v>181</v>
      </c>
      <c r="F612" s="13" t="s">
        <v>30</v>
      </c>
    </row>
    <row r="613" spans="1:11" ht="20" hidden="1" customHeight="1">
      <c r="A613" s="30"/>
      <c r="B613" s="13" t="str">
        <f>Oxford!AF29</f>
        <v xml:space="preserve"> </v>
      </c>
      <c r="C613" s="125">
        <f>Oxford!Q29</f>
        <v>0</v>
      </c>
      <c r="D613" s="125" t="s">
        <v>120</v>
      </c>
      <c r="E613" s="13" t="s">
        <v>181</v>
      </c>
      <c r="F613" s="13" t="s">
        <v>30</v>
      </c>
    </row>
    <row r="614" spans="1:11" ht="20" hidden="1" customHeight="1">
      <c r="A614" s="30"/>
      <c r="B614" s="13" t="str">
        <f>Oxford!AF30</f>
        <v xml:space="preserve"> </v>
      </c>
      <c r="C614" s="125">
        <f>Oxford!Q30</f>
        <v>0</v>
      </c>
      <c r="D614" s="125" t="s">
        <v>120</v>
      </c>
      <c r="E614" s="13" t="s">
        <v>181</v>
      </c>
      <c r="F614" s="13" t="s">
        <v>30</v>
      </c>
      <c r="H614" s="12" t="str">
        <f>D614</f>
        <v>Oxford City AC</v>
      </c>
      <c r="I614" s="12" t="str">
        <f>E614</f>
        <v>U15</v>
      </c>
      <c r="J614" s="12" t="str">
        <f>F614</f>
        <v>M</v>
      </c>
      <c r="K614" s="12">
        <f>26-COUNT(C589:C614)</f>
        <v>0</v>
      </c>
    </row>
    <row r="615" spans="1:11" ht="20" hidden="1" customHeight="1">
      <c r="A615" s="30"/>
      <c r="B615" s="13" t="str">
        <f>IF(COUNTIF(Oxford!AE5:AE30,"*n*")=0,"","X")</f>
        <v/>
      </c>
      <c r="C615" s="125" t="s">
        <v>331</v>
      </c>
      <c r="D615" s="125" t="s">
        <v>120</v>
      </c>
      <c r="E615" s="13" t="s">
        <v>181</v>
      </c>
      <c r="F615" s="13" t="s">
        <v>30</v>
      </c>
    </row>
    <row r="616" spans="1:11" ht="20" hidden="1" customHeight="1">
      <c r="A616" s="30"/>
      <c r="B616" s="13" t="str">
        <f>Oxford!AX5</f>
        <v xml:space="preserve"> </v>
      </c>
      <c r="C616" s="125">
        <f>Oxford!AI5</f>
        <v>0</v>
      </c>
      <c r="D616" s="125" t="s">
        <v>120</v>
      </c>
      <c r="E616" s="13" t="s">
        <v>206</v>
      </c>
      <c r="F616" s="13" t="s">
        <v>30</v>
      </c>
    </row>
    <row r="617" spans="1:11" ht="20" hidden="1" customHeight="1">
      <c r="A617" s="30"/>
      <c r="B617" s="13" t="str">
        <f>Oxford!AX6</f>
        <v xml:space="preserve"> </v>
      </c>
      <c r="C617" s="125">
        <f>Oxford!AI6</f>
        <v>0</v>
      </c>
      <c r="D617" s="125" t="s">
        <v>120</v>
      </c>
      <c r="E617" s="13" t="s">
        <v>206</v>
      </c>
      <c r="F617" s="13" t="s">
        <v>30</v>
      </c>
    </row>
    <row r="618" spans="1:11" ht="20" hidden="1" customHeight="1">
      <c r="A618" s="30"/>
      <c r="B618" s="13" t="str">
        <f>Oxford!AX7</f>
        <v xml:space="preserve"> </v>
      </c>
      <c r="C618" s="125">
        <f>Oxford!AI7</f>
        <v>0</v>
      </c>
      <c r="D618" s="125" t="s">
        <v>120</v>
      </c>
      <c r="E618" s="13" t="s">
        <v>206</v>
      </c>
      <c r="F618" s="13" t="s">
        <v>30</v>
      </c>
    </row>
    <row r="619" spans="1:11" ht="20" hidden="1" customHeight="1">
      <c r="A619" s="30"/>
      <c r="B619" s="13" t="str">
        <f>Oxford!AX8</f>
        <v xml:space="preserve"> </v>
      </c>
      <c r="C619" s="125">
        <f>Oxford!AI8</f>
        <v>0</v>
      </c>
      <c r="D619" s="125" t="s">
        <v>120</v>
      </c>
      <c r="E619" s="13" t="s">
        <v>206</v>
      </c>
      <c r="F619" s="13" t="s">
        <v>30</v>
      </c>
    </row>
    <row r="620" spans="1:11" ht="20" hidden="1" customHeight="1">
      <c r="A620" s="30"/>
      <c r="B620" s="13" t="str">
        <f>Oxford!AX9</f>
        <v xml:space="preserve"> </v>
      </c>
      <c r="C620" s="125">
        <f>Oxford!AI9</f>
        <v>0</v>
      </c>
      <c r="D620" s="125" t="s">
        <v>120</v>
      </c>
      <c r="E620" s="13" t="s">
        <v>206</v>
      </c>
      <c r="F620" s="13" t="s">
        <v>30</v>
      </c>
    </row>
    <row r="621" spans="1:11" ht="20" hidden="1" customHeight="1">
      <c r="A621" s="30"/>
      <c r="B621" s="13" t="str">
        <f>Oxford!AX10</f>
        <v xml:space="preserve"> </v>
      </c>
      <c r="C621" s="125">
        <f>Oxford!AI10</f>
        <v>0</v>
      </c>
      <c r="D621" s="125" t="s">
        <v>120</v>
      </c>
      <c r="E621" s="13" t="s">
        <v>206</v>
      </c>
      <c r="F621" s="13" t="s">
        <v>30</v>
      </c>
    </row>
    <row r="622" spans="1:11" ht="20" hidden="1" customHeight="1">
      <c r="A622" s="30"/>
      <c r="B622" s="13" t="str">
        <f>Oxford!AX11</f>
        <v xml:space="preserve"> </v>
      </c>
      <c r="C622" s="125">
        <f>Oxford!AI11</f>
        <v>0</v>
      </c>
      <c r="D622" s="125" t="s">
        <v>120</v>
      </c>
      <c r="E622" s="13" t="s">
        <v>206</v>
      </c>
      <c r="F622" s="13" t="s">
        <v>30</v>
      </c>
    </row>
    <row r="623" spans="1:11" ht="20" hidden="1" customHeight="1">
      <c r="A623" s="30"/>
      <c r="B623" s="13" t="str">
        <f>Oxford!AX12</f>
        <v xml:space="preserve"> </v>
      </c>
      <c r="C623" s="125">
        <f>Oxford!AI12</f>
        <v>0</v>
      </c>
      <c r="D623" s="125" t="s">
        <v>120</v>
      </c>
      <c r="E623" s="13" t="s">
        <v>206</v>
      </c>
      <c r="F623" s="13" t="s">
        <v>30</v>
      </c>
    </row>
    <row r="624" spans="1:11" ht="20" hidden="1" customHeight="1">
      <c r="A624" s="30"/>
      <c r="B624" s="13" t="str">
        <f>Oxford!AX13</f>
        <v xml:space="preserve"> </v>
      </c>
      <c r="C624" s="125">
        <f>Oxford!AI13</f>
        <v>0</v>
      </c>
      <c r="D624" s="125" t="s">
        <v>120</v>
      </c>
      <c r="E624" s="13" t="s">
        <v>206</v>
      </c>
      <c r="F624" s="13" t="s">
        <v>30</v>
      </c>
    </row>
    <row r="625" spans="1:11" ht="20" hidden="1" customHeight="1">
      <c r="A625" s="30"/>
      <c r="B625" s="13" t="str">
        <f>Oxford!AX14</f>
        <v xml:space="preserve"> </v>
      </c>
      <c r="C625" s="125">
        <f>Oxford!AI14</f>
        <v>0</v>
      </c>
      <c r="D625" s="125" t="s">
        <v>120</v>
      </c>
      <c r="E625" s="13" t="s">
        <v>206</v>
      </c>
      <c r="F625" s="13" t="s">
        <v>30</v>
      </c>
    </row>
    <row r="626" spans="1:11" ht="20" hidden="1" customHeight="1">
      <c r="A626" s="30"/>
      <c r="B626" s="13" t="str">
        <f>Oxford!AX15</f>
        <v xml:space="preserve"> </v>
      </c>
      <c r="C626" s="125">
        <f>Oxford!AI15</f>
        <v>0</v>
      </c>
      <c r="D626" s="125" t="s">
        <v>120</v>
      </c>
      <c r="E626" s="13" t="s">
        <v>206</v>
      </c>
      <c r="F626" s="13" t="s">
        <v>30</v>
      </c>
    </row>
    <row r="627" spans="1:11" ht="20" hidden="1" customHeight="1">
      <c r="A627" s="30"/>
      <c r="B627" s="13" t="str">
        <f>Oxford!AX16</f>
        <v xml:space="preserve"> </v>
      </c>
      <c r="C627" s="125">
        <f>Oxford!AI16</f>
        <v>0</v>
      </c>
      <c r="D627" s="125" t="s">
        <v>120</v>
      </c>
      <c r="E627" s="13" t="s">
        <v>206</v>
      </c>
      <c r="F627" s="13" t="s">
        <v>30</v>
      </c>
    </row>
    <row r="628" spans="1:11" ht="20" hidden="1" customHeight="1">
      <c r="A628" s="30"/>
      <c r="B628" s="13" t="str">
        <f>Oxford!AX17</f>
        <v xml:space="preserve"> </v>
      </c>
      <c r="C628" s="125">
        <f>Oxford!AI17</f>
        <v>0</v>
      </c>
      <c r="D628" s="125" t="s">
        <v>120</v>
      </c>
      <c r="E628" s="13" t="s">
        <v>206</v>
      </c>
      <c r="F628" s="13" t="s">
        <v>30</v>
      </c>
    </row>
    <row r="629" spans="1:11" ht="20" hidden="1" customHeight="1">
      <c r="A629" s="30"/>
      <c r="B629" s="13" t="str">
        <f>Oxford!AX18</f>
        <v xml:space="preserve"> </v>
      </c>
      <c r="C629" s="125">
        <f>Oxford!AI18</f>
        <v>0</v>
      </c>
      <c r="D629" s="125" t="s">
        <v>120</v>
      </c>
      <c r="E629" s="13" t="s">
        <v>206</v>
      </c>
      <c r="F629" s="13" t="s">
        <v>30</v>
      </c>
    </row>
    <row r="630" spans="1:11" ht="20" hidden="1" customHeight="1">
      <c r="A630" s="30"/>
      <c r="B630" s="13" t="str">
        <f>Oxford!AX19</f>
        <v xml:space="preserve"> </v>
      </c>
      <c r="C630" s="125">
        <f>Oxford!AI19</f>
        <v>0</v>
      </c>
      <c r="D630" s="125" t="s">
        <v>120</v>
      </c>
      <c r="E630" s="13" t="s">
        <v>206</v>
      </c>
      <c r="F630" s="13" t="s">
        <v>30</v>
      </c>
    </row>
    <row r="631" spans="1:11" ht="20" hidden="1" customHeight="1">
      <c r="A631" s="30"/>
      <c r="B631" s="13" t="str">
        <f>Oxford!AX20</f>
        <v xml:space="preserve"> </v>
      </c>
      <c r="C631" s="125">
        <f>Oxford!AI20</f>
        <v>0</v>
      </c>
      <c r="D631" s="125" t="s">
        <v>120</v>
      </c>
      <c r="E631" s="13" t="s">
        <v>206</v>
      </c>
      <c r="F631" s="13" t="s">
        <v>30</v>
      </c>
      <c r="H631" s="12" t="str">
        <f>D631</f>
        <v>Oxford City AC</v>
      </c>
      <c r="I631" s="12" t="str">
        <f>E631</f>
        <v>U17</v>
      </c>
      <c r="J631" s="12" t="str">
        <f>F631</f>
        <v>M</v>
      </c>
      <c r="K631" s="206">
        <f>16-COUNT(C616:C631)</f>
        <v>0</v>
      </c>
    </row>
    <row r="632" spans="1:11" ht="20" hidden="1" customHeight="1">
      <c r="A632" s="30"/>
      <c r="B632" s="13" t="str">
        <f>IF(COUNTIF(Oxford!AW5:AW20,"*n*")=0,"","X")</f>
        <v/>
      </c>
      <c r="C632" s="125" t="s">
        <v>330</v>
      </c>
      <c r="D632" s="125" t="s">
        <v>120</v>
      </c>
      <c r="E632" s="13" t="s">
        <v>206</v>
      </c>
      <c r="F632" s="13" t="s">
        <v>30</v>
      </c>
    </row>
    <row r="633" spans="1:11" ht="20" hidden="1" customHeight="1">
      <c r="A633" s="30"/>
      <c r="B633" s="13" t="str">
        <f>Oxford!AX26</f>
        <v xml:space="preserve"> </v>
      </c>
      <c r="C633" s="125">
        <f>Oxford!AI26</f>
        <v>0</v>
      </c>
      <c r="D633" s="125" t="s">
        <v>120</v>
      </c>
      <c r="E633" s="13" t="s">
        <v>327</v>
      </c>
      <c r="F633" s="13" t="s">
        <v>30</v>
      </c>
    </row>
    <row r="634" spans="1:11" ht="20" hidden="1" customHeight="1">
      <c r="A634" s="30"/>
      <c r="B634" s="13" t="str">
        <f>Oxford!AX27</f>
        <v xml:space="preserve"> </v>
      </c>
      <c r="C634" s="125">
        <f>Oxford!AI27</f>
        <v>0</v>
      </c>
      <c r="D634" s="125" t="s">
        <v>120</v>
      </c>
      <c r="E634" s="13" t="s">
        <v>327</v>
      </c>
      <c r="F634" s="13" t="s">
        <v>30</v>
      </c>
    </row>
    <row r="635" spans="1:11" ht="20" hidden="1" customHeight="1">
      <c r="A635" s="30"/>
      <c r="B635" s="13" t="str">
        <f>Oxford!AX28</f>
        <v xml:space="preserve"> </v>
      </c>
      <c r="C635" s="125">
        <f>Oxford!AI28</f>
        <v>0</v>
      </c>
      <c r="D635" s="125" t="s">
        <v>120</v>
      </c>
      <c r="E635" s="13" t="s">
        <v>327</v>
      </c>
      <c r="F635" s="13" t="s">
        <v>30</v>
      </c>
    </row>
    <row r="636" spans="1:11" ht="20" hidden="1" customHeight="1">
      <c r="A636" s="30"/>
      <c r="B636" s="13" t="str">
        <f>Oxford!AX29</f>
        <v xml:space="preserve"> </v>
      </c>
      <c r="C636" s="125">
        <f>Oxford!AI29</f>
        <v>0</v>
      </c>
      <c r="D636" s="125" t="s">
        <v>120</v>
      </c>
      <c r="E636" s="13" t="s">
        <v>327</v>
      </c>
      <c r="F636" s="13" t="s">
        <v>30</v>
      </c>
    </row>
    <row r="637" spans="1:11" ht="20" hidden="1" customHeight="1">
      <c r="A637" s="30"/>
      <c r="B637" s="13" t="str">
        <f>Oxford!AX30</f>
        <v xml:space="preserve"> </v>
      </c>
      <c r="C637" s="125">
        <f>Oxford!AI30</f>
        <v>0</v>
      </c>
      <c r="D637" s="125" t="s">
        <v>120</v>
      </c>
      <c r="E637" s="13" t="s">
        <v>327</v>
      </c>
      <c r="F637" s="13" t="s">
        <v>30</v>
      </c>
    </row>
    <row r="638" spans="1:11" ht="20" hidden="1" customHeight="1">
      <c r="A638" s="30"/>
      <c r="B638" s="13" t="str">
        <f>Oxford!AX31</f>
        <v xml:space="preserve"> </v>
      </c>
      <c r="C638" s="125">
        <f>Oxford!AI31</f>
        <v>0</v>
      </c>
      <c r="D638" s="125" t="s">
        <v>120</v>
      </c>
      <c r="E638" s="13" t="s">
        <v>327</v>
      </c>
      <c r="F638" s="13" t="s">
        <v>30</v>
      </c>
    </row>
    <row r="639" spans="1:11" ht="20" hidden="1" customHeight="1">
      <c r="A639" s="30"/>
      <c r="B639" s="13" t="str">
        <f>Oxford!AX32</f>
        <v xml:space="preserve"> </v>
      </c>
      <c r="C639" s="125">
        <f>Oxford!AI32</f>
        <v>0</v>
      </c>
      <c r="D639" s="125" t="s">
        <v>120</v>
      </c>
      <c r="E639" s="13" t="s">
        <v>327</v>
      </c>
      <c r="F639" s="13" t="s">
        <v>30</v>
      </c>
    </row>
    <row r="640" spans="1:11" ht="20" hidden="1" customHeight="1">
      <c r="A640" s="30"/>
      <c r="B640" s="13" t="str">
        <f>Oxford!AX33</f>
        <v xml:space="preserve"> </v>
      </c>
      <c r="C640" s="125">
        <f>Oxford!AI33</f>
        <v>0</v>
      </c>
      <c r="D640" s="125" t="s">
        <v>120</v>
      </c>
      <c r="E640" s="13" t="s">
        <v>327</v>
      </c>
      <c r="F640" s="13" t="s">
        <v>30</v>
      </c>
      <c r="H640" s="12" t="str">
        <f>D640</f>
        <v>Oxford City AC</v>
      </c>
      <c r="I640" s="12" t="str">
        <f>E640</f>
        <v>U20</v>
      </c>
      <c r="J640" s="12" t="str">
        <f>F640</f>
        <v>M</v>
      </c>
      <c r="K640" s="206">
        <f>8-COUNT(C633:C640)</f>
        <v>0</v>
      </c>
    </row>
    <row r="641" spans="1:6" ht="20" hidden="1" customHeight="1">
      <c r="A641" s="188"/>
      <c r="B641" s="189"/>
      <c r="C641" s="189"/>
      <c r="D641" s="189"/>
      <c r="E641" s="189"/>
      <c r="F641" s="190"/>
    </row>
    <row r="642" spans="1:6" ht="20" hidden="1" customHeight="1">
      <c r="A642" s="186"/>
      <c r="B642" s="13" t="str">
        <f>Radley!N40</f>
        <v xml:space="preserve"> </v>
      </c>
      <c r="C642" s="187">
        <f>Radley!A40</f>
        <v>0</v>
      </c>
      <c r="D642" s="125" t="s">
        <v>121</v>
      </c>
      <c r="E642" s="13" t="s">
        <v>50</v>
      </c>
      <c r="F642" s="13" t="s">
        <v>24</v>
      </c>
    </row>
    <row r="643" spans="1:6" ht="20" hidden="1" customHeight="1">
      <c r="A643" s="30"/>
      <c r="B643" s="13" t="str">
        <f>Radley!N41</f>
        <v xml:space="preserve"> </v>
      </c>
      <c r="C643" s="187">
        <f>Radley!A41</f>
        <v>0</v>
      </c>
      <c r="D643" s="125" t="s">
        <v>121</v>
      </c>
      <c r="E643" s="13" t="s">
        <v>50</v>
      </c>
      <c r="F643" s="13" t="s">
        <v>24</v>
      </c>
    </row>
    <row r="644" spans="1:6" ht="20" hidden="1" customHeight="1">
      <c r="A644" s="30"/>
      <c r="B644" s="13" t="str">
        <f>Radley!N42</f>
        <v xml:space="preserve"> </v>
      </c>
      <c r="C644" s="187">
        <f>Radley!A42</f>
        <v>0</v>
      </c>
      <c r="D644" s="125" t="s">
        <v>121</v>
      </c>
      <c r="E644" s="13" t="s">
        <v>50</v>
      </c>
      <c r="F644" s="13" t="s">
        <v>24</v>
      </c>
    </row>
    <row r="645" spans="1:6" ht="20" hidden="1" customHeight="1">
      <c r="A645" s="30"/>
      <c r="B645" s="13" t="str">
        <f>Radley!N43</f>
        <v xml:space="preserve"> </v>
      </c>
      <c r="C645" s="187">
        <f>Radley!A43</f>
        <v>0</v>
      </c>
      <c r="D645" s="125" t="s">
        <v>121</v>
      </c>
      <c r="E645" s="13" t="s">
        <v>50</v>
      </c>
      <c r="F645" s="13" t="s">
        <v>24</v>
      </c>
    </row>
    <row r="646" spans="1:6" ht="20" hidden="1" customHeight="1">
      <c r="A646" s="30"/>
      <c r="B646" s="13" t="str">
        <f>Radley!N44</f>
        <v xml:space="preserve"> </v>
      </c>
      <c r="C646" s="187">
        <f>Radley!A44</f>
        <v>0</v>
      </c>
      <c r="D646" s="125" t="s">
        <v>121</v>
      </c>
      <c r="E646" s="13" t="s">
        <v>50</v>
      </c>
      <c r="F646" s="13" t="s">
        <v>24</v>
      </c>
    </row>
    <row r="647" spans="1:6" ht="20" hidden="1" customHeight="1">
      <c r="A647" s="30"/>
      <c r="B647" s="13" t="str">
        <f>Radley!N45</f>
        <v xml:space="preserve"> </v>
      </c>
      <c r="C647" s="187">
        <f>Radley!A45</f>
        <v>0</v>
      </c>
      <c r="D647" s="125" t="s">
        <v>121</v>
      </c>
      <c r="E647" s="13" t="s">
        <v>50</v>
      </c>
      <c r="F647" s="13" t="s">
        <v>24</v>
      </c>
    </row>
    <row r="648" spans="1:6" ht="20" hidden="1" customHeight="1">
      <c r="A648" s="30"/>
      <c r="B648" s="13" t="str">
        <f>Radley!N46</f>
        <v xml:space="preserve"> </v>
      </c>
      <c r="C648" s="187">
        <f>Radley!A46</f>
        <v>0</v>
      </c>
      <c r="D648" s="125" t="s">
        <v>121</v>
      </c>
      <c r="E648" s="13" t="s">
        <v>50</v>
      </c>
      <c r="F648" s="13" t="s">
        <v>24</v>
      </c>
    </row>
    <row r="649" spans="1:6" ht="20" hidden="1" customHeight="1">
      <c r="A649" s="30"/>
      <c r="B649" s="13" t="str">
        <f>Radley!N47</f>
        <v xml:space="preserve"> </v>
      </c>
      <c r="C649" s="187">
        <f>Radley!A47</f>
        <v>0</v>
      </c>
      <c r="D649" s="125" t="s">
        <v>121</v>
      </c>
      <c r="E649" s="13" t="s">
        <v>50</v>
      </c>
      <c r="F649" s="13" t="s">
        <v>24</v>
      </c>
    </row>
    <row r="650" spans="1:6" ht="20" hidden="1" customHeight="1">
      <c r="A650" s="30"/>
      <c r="B650" s="13" t="str">
        <f>Radley!N48</f>
        <v xml:space="preserve"> </v>
      </c>
      <c r="C650" s="187">
        <f>Radley!A48</f>
        <v>0</v>
      </c>
      <c r="D650" s="125" t="s">
        <v>121</v>
      </c>
      <c r="E650" s="13" t="s">
        <v>50</v>
      </c>
      <c r="F650" s="13" t="s">
        <v>24</v>
      </c>
    </row>
    <row r="651" spans="1:6" ht="20" hidden="1" customHeight="1">
      <c r="A651" s="30"/>
      <c r="B651" s="13" t="str">
        <f>Radley!N49</f>
        <v xml:space="preserve"> </v>
      </c>
      <c r="C651" s="187">
        <f>Radley!A49</f>
        <v>0</v>
      </c>
      <c r="D651" s="125" t="s">
        <v>121</v>
      </c>
      <c r="E651" s="13" t="s">
        <v>50</v>
      </c>
      <c r="F651" s="13" t="s">
        <v>24</v>
      </c>
    </row>
    <row r="652" spans="1:6" ht="20" hidden="1" customHeight="1">
      <c r="A652" s="30"/>
      <c r="B652" s="13" t="str">
        <f>Radley!N50</f>
        <v xml:space="preserve"> </v>
      </c>
      <c r="C652" s="187">
        <f>Radley!A50</f>
        <v>0</v>
      </c>
      <c r="D652" s="125" t="s">
        <v>121</v>
      </c>
      <c r="E652" s="13" t="s">
        <v>50</v>
      </c>
      <c r="F652" s="13" t="s">
        <v>24</v>
      </c>
    </row>
    <row r="653" spans="1:6" ht="20" hidden="1" customHeight="1">
      <c r="A653" s="30"/>
      <c r="B653" s="13" t="str">
        <f>Radley!N51</f>
        <v xml:space="preserve"> </v>
      </c>
      <c r="C653" s="187">
        <f>Radley!A51</f>
        <v>0</v>
      </c>
      <c r="D653" s="125" t="s">
        <v>121</v>
      </c>
      <c r="E653" s="13" t="s">
        <v>50</v>
      </c>
      <c r="F653" s="13" t="s">
        <v>24</v>
      </c>
    </row>
    <row r="654" spans="1:6" ht="20" hidden="1" customHeight="1">
      <c r="A654" s="30"/>
      <c r="B654" s="13" t="str">
        <f>Radley!N52</f>
        <v xml:space="preserve"> </v>
      </c>
      <c r="C654" s="187">
        <f>Radley!A52</f>
        <v>0</v>
      </c>
      <c r="D654" s="125" t="s">
        <v>121</v>
      </c>
      <c r="E654" s="13" t="s">
        <v>50</v>
      </c>
      <c r="F654" s="13" t="s">
        <v>24</v>
      </c>
    </row>
    <row r="655" spans="1:6" ht="20" hidden="1" customHeight="1">
      <c r="A655" s="30"/>
      <c r="B655" s="13" t="str">
        <f>Radley!N53</f>
        <v xml:space="preserve"> </v>
      </c>
      <c r="C655" s="187">
        <f>Radley!A53</f>
        <v>0</v>
      </c>
      <c r="D655" s="125" t="s">
        <v>121</v>
      </c>
      <c r="E655" s="13" t="s">
        <v>50</v>
      </c>
      <c r="F655" s="13" t="s">
        <v>24</v>
      </c>
    </row>
    <row r="656" spans="1:6" ht="20" hidden="1" customHeight="1">
      <c r="A656" s="30"/>
      <c r="B656" s="13" t="str">
        <f>Radley!N54</f>
        <v xml:space="preserve"> </v>
      </c>
      <c r="C656" s="187">
        <f>Radley!A54</f>
        <v>0</v>
      </c>
      <c r="D656" s="125" t="s">
        <v>121</v>
      </c>
      <c r="E656" s="13" t="s">
        <v>50</v>
      </c>
      <c r="F656" s="13" t="s">
        <v>24</v>
      </c>
    </row>
    <row r="657" spans="1:11" ht="20" hidden="1" customHeight="1">
      <c r="A657" s="30"/>
      <c r="B657" s="13" t="str">
        <f>Radley!N55</f>
        <v xml:space="preserve"> </v>
      </c>
      <c r="C657" s="187">
        <f>Radley!A55</f>
        <v>0</v>
      </c>
      <c r="D657" s="125" t="s">
        <v>121</v>
      </c>
      <c r="E657" s="13" t="s">
        <v>50</v>
      </c>
      <c r="F657" s="13" t="s">
        <v>24</v>
      </c>
    </row>
    <row r="658" spans="1:11" ht="20" hidden="1" customHeight="1">
      <c r="A658" s="30"/>
      <c r="B658" s="13" t="str">
        <f>Radley!N56</f>
        <v xml:space="preserve"> </v>
      </c>
      <c r="C658" s="187">
        <f>Radley!A56</f>
        <v>0</v>
      </c>
      <c r="D658" s="125" t="s">
        <v>121</v>
      </c>
      <c r="E658" s="13" t="s">
        <v>50</v>
      </c>
      <c r="F658" s="13" t="s">
        <v>24</v>
      </c>
    </row>
    <row r="659" spans="1:11" ht="20" hidden="1" customHeight="1">
      <c r="A659" s="30"/>
      <c r="B659" s="13" t="str">
        <f>Radley!N57</f>
        <v xml:space="preserve"> </v>
      </c>
      <c r="C659" s="187">
        <f>Radley!A57</f>
        <v>0</v>
      </c>
      <c r="D659" s="125" t="s">
        <v>121</v>
      </c>
      <c r="E659" s="13" t="s">
        <v>50</v>
      </c>
      <c r="F659" s="13" t="s">
        <v>24</v>
      </c>
    </row>
    <row r="660" spans="1:11" ht="20" hidden="1" customHeight="1">
      <c r="A660" s="30"/>
      <c r="B660" s="13" t="str">
        <f>Radley!N58</f>
        <v xml:space="preserve"> </v>
      </c>
      <c r="C660" s="187">
        <f>Radley!A58</f>
        <v>0</v>
      </c>
      <c r="D660" s="125" t="s">
        <v>121</v>
      </c>
      <c r="E660" s="13" t="s">
        <v>50</v>
      </c>
      <c r="F660" s="13" t="s">
        <v>24</v>
      </c>
    </row>
    <row r="661" spans="1:11" ht="20" hidden="1" customHeight="1">
      <c r="A661" s="30"/>
      <c r="B661" s="13" t="str">
        <f>Radley!N59</f>
        <v xml:space="preserve"> </v>
      </c>
      <c r="C661" s="187">
        <f>Radley!A59</f>
        <v>0</v>
      </c>
      <c r="D661" s="125" t="s">
        <v>121</v>
      </c>
      <c r="E661" s="13" t="s">
        <v>50</v>
      </c>
      <c r="F661" s="13" t="s">
        <v>24</v>
      </c>
    </row>
    <row r="662" spans="1:11" ht="20" hidden="1" customHeight="1">
      <c r="A662" s="30"/>
      <c r="B662" s="13" t="str">
        <f>Radley!N60</f>
        <v xml:space="preserve"> </v>
      </c>
      <c r="C662" s="187">
        <f>Radley!A60</f>
        <v>0</v>
      </c>
      <c r="D662" s="125" t="s">
        <v>121</v>
      </c>
      <c r="E662" s="13" t="s">
        <v>50</v>
      </c>
      <c r="F662" s="13" t="s">
        <v>24</v>
      </c>
    </row>
    <row r="663" spans="1:11" ht="20" hidden="1" customHeight="1">
      <c r="A663" s="30"/>
      <c r="B663" s="13" t="str">
        <f>Radley!N61</f>
        <v xml:space="preserve"> </v>
      </c>
      <c r="C663" s="187">
        <f>Radley!A61</f>
        <v>0</v>
      </c>
      <c r="D663" s="125" t="s">
        <v>121</v>
      </c>
      <c r="E663" s="13" t="s">
        <v>50</v>
      </c>
      <c r="F663" s="13" t="s">
        <v>24</v>
      </c>
    </row>
    <row r="664" spans="1:11" ht="20" hidden="1" customHeight="1">
      <c r="A664" s="30"/>
      <c r="B664" s="13" t="str">
        <f>Radley!N62</f>
        <v xml:space="preserve"> </v>
      </c>
      <c r="C664" s="187">
        <f>Radley!A62</f>
        <v>0</v>
      </c>
      <c r="D664" s="125" t="s">
        <v>121</v>
      </c>
      <c r="E664" s="13" t="s">
        <v>50</v>
      </c>
      <c r="F664" s="13" t="s">
        <v>24</v>
      </c>
    </row>
    <row r="665" spans="1:11" ht="20" hidden="1" customHeight="1">
      <c r="A665" s="30"/>
      <c r="B665" s="13" t="str">
        <f>Radley!N63</f>
        <v xml:space="preserve"> </v>
      </c>
      <c r="C665" s="187">
        <f>Radley!A63</f>
        <v>0</v>
      </c>
      <c r="D665" s="125" t="s">
        <v>121</v>
      </c>
      <c r="E665" s="13" t="s">
        <v>50</v>
      </c>
      <c r="F665" s="13" t="s">
        <v>24</v>
      </c>
    </row>
    <row r="666" spans="1:11" ht="20" hidden="1" customHeight="1">
      <c r="A666" s="30"/>
      <c r="B666" s="13" t="str">
        <f>Radley!N64</f>
        <v xml:space="preserve"> </v>
      </c>
      <c r="C666" s="187">
        <f>Radley!A64</f>
        <v>0</v>
      </c>
      <c r="D666" s="125" t="s">
        <v>121</v>
      </c>
      <c r="E666" s="13" t="s">
        <v>50</v>
      </c>
      <c r="F666" s="13" t="s">
        <v>24</v>
      </c>
    </row>
    <row r="667" spans="1:11" ht="20" hidden="1" customHeight="1">
      <c r="A667" s="30"/>
      <c r="B667" s="13" t="str">
        <f>Radley!N65</f>
        <v xml:space="preserve"> </v>
      </c>
      <c r="C667" s="187">
        <f>Radley!A65</f>
        <v>0</v>
      </c>
      <c r="D667" s="125" t="s">
        <v>121</v>
      </c>
      <c r="E667" s="13" t="s">
        <v>50</v>
      </c>
      <c r="F667" s="13" t="s">
        <v>24</v>
      </c>
      <c r="H667" s="12" t="str">
        <f>D667</f>
        <v>Radley AC</v>
      </c>
      <c r="I667" s="12" t="str">
        <f>E667</f>
        <v>U13</v>
      </c>
      <c r="J667" s="12" t="str">
        <f>F667</f>
        <v>F</v>
      </c>
      <c r="K667" s="12">
        <f>26-COUNT(C642:C667)</f>
        <v>0</v>
      </c>
    </row>
    <row r="668" spans="1:11" ht="20" hidden="1" customHeight="1">
      <c r="A668" s="30"/>
      <c r="B668" s="13" t="str">
        <f>IF(COUNTIF(Radley!M40:M65,"*n*")=0,"","X")</f>
        <v/>
      </c>
      <c r="C668" s="125" t="s">
        <v>328</v>
      </c>
      <c r="D668" s="125" t="s">
        <v>121</v>
      </c>
      <c r="E668" s="13" t="s">
        <v>50</v>
      </c>
      <c r="F668" s="13" t="s">
        <v>24</v>
      </c>
    </row>
    <row r="669" spans="1:11" ht="20" hidden="1" customHeight="1">
      <c r="A669" s="30"/>
      <c r="B669" s="13" t="str">
        <f>Radley!AF40</f>
        <v xml:space="preserve"> </v>
      </c>
      <c r="C669" s="187">
        <f>Radley!Q40</f>
        <v>0</v>
      </c>
      <c r="D669" s="125" t="s">
        <v>121</v>
      </c>
      <c r="E669" s="13" t="s">
        <v>181</v>
      </c>
      <c r="F669" s="13" t="s">
        <v>24</v>
      </c>
    </row>
    <row r="670" spans="1:11" ht="20" hidden="1" customHeight="1">
      <c r="A670" s="30"/>
      <c r="B670" s="13" t="str">
        <f>Radley!AF41</f>
        <v xml:space="preserve"> </v>
      </c>
      <c r="C670" s="187">
        <f>Radley!Q41</f>
        <v>0</v>
      </c>
      <c r="D670" s="125" t="s">
        <v>121</v>
      </c>
      <c r="E670" s="13" t="s">
        <v>181</v>
      </c>
      <c r="F670" s="13" t="s">
        <v>24</v>
      </c>
    </row>
    <row r="671" spans="1:11" ht="20" hidden="1" customHeight="1">
      <c r="A671" s="30"/>
      <c r="B671" s="13" t="str">
        <f>Radley!AF42</f>
        <v xml:space="preserve"> </v>
      </c>
      <c r="C671" s="187">
        <f>Radley!Q42</f>
        <v>0</v>
      </c>
      <c r="D671" s="125" t="s">
        <v>121</v>
      </c>
      <c r="E671" s="13" t="s">
        <v>181</v>
      </c>
      <c r="F671" s="13" t="s">
        <v>24</v>
      </c>
    </row>
    <row r="672" spans="1:11" ht="20" hidden="1" customHeight="1">
      <c r="A672" s="30"/>
      <c r="B672" s="13" t="str">
        <f>Radley!AF43</f>
        <v xml:space="preserve"> </v>
      </c>
      <c r="C672" s="187">
        <f>Radley!Q43</f>
        <v>0</v>
      </c>
      <c r="D672" s="125" t="s">
        <v>121</v>
      </c>
      <c r="E672" s="13" t="s">
        <v>181</v>
      </c>
      <c r="F672" s="13" t="s">
        <v>24</v>
      </c>
    </row>
    <row r="673" spans="1:6" ht="20" hidden="1" customHeight="1">
      <c r="A673" s="30"/>
      <c r="B673" s="13" t="str">
        <f>Radley!AF44</f>
        <v xml:space="preserve"> </v>
      </c>
      <c r="C673" s="187">
        <f>Radley!Q44</f>
        <v>0</v>
      </c>
      <c r="D673" s="125" t="s">
        <v>121</v>
      </c>
      <c r="E673" s="13" t="s">
        <v>181</v>
      </c>
      <c r="F673" s="13" t="s">
        <v>24</v>
      </c>
    </row>
    <row r="674" spans="1:6" ht="20" hidden="1" customHeight="1">
      <c r="A674" s="30"/>
      <c r="B674" s="13" t="str">
        <f>Radley!AF45</f>
        <v xml:space="preserve"> </v>
      </c>
      <c r="C674" s="187">
        <f>Radley!Q45</f>
        <v>0</v>
      </c>
      <c r="D674" s="125" t="s">
        <v>121</v>
      </c>
      <c r="E674" s="13" t="s">
        <v>181</v>
      </c>
      <c r="F674" s="13" t="s">
        <v>24</v>
      </c>
    </row>
    <row r="675" spans="1:6" ht="20" hidden="1" customHeight="1">
      <c r="A675" s="30"/>
      <c r="B675" s="13" t="str">
        <f>Radley!AF46</f>
        <v xml:space="preserve"> </v>
      </c>
      <c r="C675" s="187">
        <f>Radley!Q46</f>
        <v>0</v>
      </c>
      <c r="D675" s="125" t="s">
        <v>121</v>
      </c>
      <c r="E675" s="13" t="s">
        <v>181</v>
      </c>
      <c r="F675" s="13" t="s">
        <v>24</v>
      </c>
    </row>
    <row r="676" spans="1:6" ht="20" hidden="1" customHeight="1">
      <c r="A676" s="30"/>
      <c r="B676" s="13" t="str">
        <f>Radley!AF47</f>
        <v xml:space="preserve"> </v>
      </c>
      <c r="C676" s="187">
        <f>Radley!Q47</f>
        <v>0</v>
      </c>
      <c r="D676" s="125" t="s">
        <v>121</v>
      </c>
      <c r="E676" s="13" t="s">
        <v>181</v>
      </c>
      <c r="F676" s="13" t="s">
        <v>24</v>
      </c>
    </row>
    <row r="677" spans="1:6" ht="20" hidden="1" customHeight="1">
      <c r="A677" s="30"/>
      <c r="B677" s="13" t="str">
        <f>Radley!AF48</f>
        <v xml:space="preserve"> </v>
      </c>
      <c r="C677" s="187">
        <f>Radley!Q48</f>
        <v>0</v>
      </c>
      <c r="D677" s="125" t="s">
        <v>121</v>
      </c>
      <c r="E677" s="13" t="s">
        <v>181</v>
      </c>
      <c r="F677" s="13" t="s">
        <v>24</v>
      </c>
    </row>
    <row r="678" spans="1:6" ht="20" hidden="1" customHeight="1">
      <c r="A678" s="30"/>
      <c r="B678" s="13" t="str">
        <f>Radley!AF49</f>
        <v xml:space="preserve"> </v>
      </c>
      <c r="C678" s="187">
        <f>Radley!Q49</f>
        <v>0</v>
      </c>
      <c r="D678" s="125" t="s">
        <v>121</v>
      </c>
      <c r="E678" s="13" t="s">
        <v>181</v>
      </c>
      <c r="F678" s="13" t="s">
        <v>24</v>
      </c>
    </row>
    <row r="679" spans="1:6" ht="20" hidden="1" customHeight="1">
      <c r="A679" s="30"/>
      <c r="B679" s="13" t="str">
        <f>Radley!AF50</f>
        <v xml:space="preserve"> </v>
      </c>
      <c r="C679" s="187">
        <f>Radley!Q50</f>
        <v>0</v>
      </c>
      <c r="D679" s="125" t="s">
        <v>121</v>
      </c>
      <c r="E679" s="13" t="s">
        <v>181</v>
      </c>
      <c r="F679" s="13" t="s">
        <v>24</v>
      </c>
    </row>
    <row r="680" spans="1:6" ht="20" hidden="1" customHeight="1">
      <c r="A680" s="30"/>
      <c r="B680" s="13" t="str">
        <f>Radley!AF51</f>
        <v xml:space="preserve"> </v>
      </c>
      <c r="C680" s="187">
        <f>Radley!Q51</f>
        <v>0</v>
      </c>
      <c r="D680" s="125" t="s">
        <v>121</v>
      </c>
      <c r="E680" s="13" t="s">
        <v>181</v>
      </c>
      <c r="F680" s="13" t="s">
        <v>24</v>
      </c>
    </row>
    <row r="681" spans="1:6" ht="20" hidden="1" customHeight="1">
      <c r="A681" s="30"/>
      <c r="B681" s="13" t="str">
        <f>Radley!AF52</f>
        <v xml:space="preserve"> </v>
      </c>
      <c r="C681" s="187">
        <f>Radley!Q52</f>
        <v>0</v>
      </c>
      <c r="D681" s="125" t="s">
        <v>121</v>
      </c>
      <c r="E681" s="13" t="s">
        <v>181</v>
      </c>
      <c r="F681" s="13" t="s">
        <v>24</v>
      </c>
    </row>
    <row r="682" spans="1:6" ht="20" hidden="1" customHeight="1">
      <c r="A682" s="30"/>
      <c r="B682" s="13" t="str">
        <f>Radley!AF53</f>
        <v xml:space="preserve"> </v>
      </c>
      <c r="C682" s="187">
        <f>Radley!Q53</f>
        <v>0</v>
      </c>
      <c r="D682" s="125" t="s">
        <v>121</v>
      </c>
      <c r="E682" s="13" t="s">
        <v>181</v>
      </c>
      <c r="F682" s="13" t="s">
        <v>24</v>
      </c>
    </row>
    <row r="683" spans="1:6" ht="20" hidden="1" customHeight="1">
      <c r="A683" s="30"/>
      <c r="B683" s="13" t="str">
        <f>Radley!AF54</f>
        <v xml:space="preserve"> </v>
      </c>
      <c r="C683" s="187">
        <f>Radley!Q54</f>
        <v>0</v>
      </c>
      <c r="D683" s="125" t="s">
        <v>121</v>
      </c>
      <c r="E683" s="13" t="s">
        <v>181</v>
      </c>
      <c r="F683" s="13" t="s">
        <v>24</v>
      </c>
    </row>
    <row r="684" spans="1:6" ht="20" hidden="1" customHeight="1">
      <c r="A684" s="30"/>
      <c r="B684" s="13" t="str">
        <f>Radley!AF55</f>
        <v xml:space="preserve"> </v>
      </c>
      <c r="C684" s="187">
        <f>Radley!Q55</f>
        <v>0</v>
      </c>
      <c r="D684" s="125" t="s">
        <v>121</v>
      </c>
      <c r="E684" s="13" t="s">
        <v>181</v>
      </c>
      <c r="F684" s="13" t="s">
        <v>24</v>
      </c>
    </row>
    <row r="685" spans="1:6" ht="20" hidden="1" customHeight="1">
      <c r="A685" s="30"/>
      <c r="B685" s="13" t="str">
        <f>Radley!AF56</f>
        <v xml:space="preserve"> </v>
      </c>
      <c r="C685" s="187">
        <f>Radley!Q56</f>
        <v>0</v>
      </c>
      <c r="D685" s="125" t="s">
        <v>121</v>
      </c>
      <c r="E685" s="13" t="s">
        <v>181</v>
      </c>
      <c r="F685" s="13" t="s">
        <v>24</v>
      </c>
    </row>
    <row r="686" spans="1:6" ht="20" hidden="1" customHeight="1">
      <c r="A686" s="30"/>
      <c r="B686" s="13" t="str">
        <f>Radley!AF57</f>
        <v xml:space="preserve"> </v>
      </c>
      <c r="C686" s="187">
        <f>Radley!Q57</f>
        <v>0</v>
      </c>
      <c r="D686" s="125" t="s">
        <v>121</v>
      </c>
      <c r="E686" s="13" t="s">
        <v>181</v>
      </c>
      <c r="F686" s="13" t="s">
        <v>24</v>
      </c>
    </row>
    <row r="687" spans="1:6" ht="20" hidden="1" customHeight="1">
      <c r="A687" s="30"/>
      <c r="B687" s="13" t="str">
        <f>Radley!AF58</f>
        <v xml:space="preserve"> </v>
      </c>
      <c r="C687" s="187">
        <f>Radley!Q58</f>
        <v>0</v>
      </c>
      <c r="D687" s="125" t="s">
        <v>121</v>
      </c>
      <c r="E687" s="13" t="s">
        <v>181</v>
      </c>
      <c r="F687" s="13" t="s">
        <v>24</v>
      </c>
    </row>
    <row r="688" spans="1:6" ht="20" hidden="1" customHeight="1">
      <c r="A688" s="30"/>
      <c r="B688" s="13" t="str">
        <f>Radley!AF59</f>
        <v xml:space="preserve"> </v>
      </c>
      <c r="C688" s="187">
        <f>Radley!Q59</f>
        <v>0</v>
      </c>
      <c r="D688" s="125" t="s">
        <v>121</v>
      </c>
      <c r="E688" s="13" t="s">
        <v>181</v>
      </c>
      <c r="F688" s="13" t="s">
        <v>24</v>
      </c>
    </row>
    <row r="689" spans="1:11" ht="20" hidden="1" customHeight="1">
      <c r="A689" s="30"/>
      <c r="B689" s="13" t="str">
        <f>Radley!AF60</f>
        <v xml:space="preserve"> </v>
      </c>
      <c r="C689" s="187">
        <f>Radley!Q60</f>
        <v>0</v>
      </c>
      <c r="D689" s="125" t="s">
        <v>121</v>
      </c>
      <c r="E689" s="13" t="s">
        <v>181</v>
      </c>
      <c r="F689" s="13" t="s">
        <v>24</v>
      </c>
    </row>
    <row r="690" spans="1:11" ht="20" hidden="1" customHeight="1">
      <c r="A690" s="30"/>
      <c r="B690" s="13" t="str">
        <f>Radley!AF61</f>
        <v xml:space="preserve"> </v>
      </c>
      <c r="C690" s="187">
        <f>Radley!Q61</f>
        <v>0</v>
      </c>
      <c r="D690" s="125" t="s">
        <v>121</v>
      </c>
      <c r="E690" s="13" t="s">
        <v>181</v>
      </c>
      <c r="F690" s="13" t="s">
        <v>24</v>
      </c>
    </row>
    <row r="691" spans="1:11" ht="20" hidden="1" customHeight="1">
      <c r="A691" s="30"/>
      <c r="B691" s="13" t="str">
        <f>Radley!AF62</f>
        <v xml:space="preserve"> </v>
      </c>
      <c r="C691" s="187">
        <f>Radley!Q62</f>
        <v>0</v>
      </c>
      <c r="D691" s="125" t="s">
        <v>121</v>
      </c>
      <c r="E691" s="13" t="s">
        <v>181</v>
      </c>
      <c r="F691" s="13" t="s">
        <v>24</v>
      </c>
    </row>
    <row r="692" spans="1:11" ht="20" hidden="1" customHeight="1">
      <c r="A692" s="30"/>
      <c r="B692" s="13" t="str">
        <f>Radley!AF63</f>
        <v xml:space="preserve"> </v>
      </c>
      <c r="C692" s="187">
        <f>Radley!Q63</f>
        <v>0</v>
      </c>
      <c r="D692" s="125" t="s">
        <v>121</v>
      </c>
      <c r="E692" s="13" t="s">
        <v>181</v>
      </c>
      <c r="F692" s="13" t="s">
        <v>24</v>
      </c>
    </row>
    <row r="693" spans="1:11" ht="20" hidden="1" customHeight="1">
      <c r="A693" s="30"/>
      <c r="B693" s="13" t="str">
        <f>Radley!AF64</f>
        <v xml:space="preserve"> </v>
      </c>
      <c r="C693" s="187">
        <f>Radley!Q64</f>
        <v>0</v>
      </c>
      <c r="D693" s="125" t="s">
        <v>121</v>
      </c>
      <c r="E693" s="13" t="s">
        <v>181</v>
      </c>
      <c r="F693" s="13" t="s">
        <v>24</v>
      </c>
    </row>
    <row r="694" spans="1:11" ht="20" hidden="1" customHeight="1">
      <c r="A694" s="30"/>
      <c r="B694" s="13" t="str">
        <f>Radley!AF65</f>
        <v xml:space="preserve"> </v>
      </c>
      <c r="C694" s="187">
        <f>Radley!Q65</f>
        <v>0</v>
      </c>
      <c r="D694" s="125" t="s">
        <v>121</v>
      </c>
      <c r="E694" s="13" t="s">
        <v>181</v>
      </c>
      <c r="F694" s="13" t="s">
        <v>24</v>
      </c>
      <c r="H694" s="12" t="str">
        <f>D694</f>
        <v>Radley AC</v>
      </c>
      <c r="I694" s="12" t="str">
        <f>E694</f>
        <v>U15</v>
      </c>
      <c r="J694" s="12" t="str">
        <f>F694</f>
        <v>F</v>
      </c>
      <c r="K694" s="12">
        <f>26-COUNT(C669:C694)</f>
        <v>0</v>
      </c>
    </row>
    <row r="695" spans="1:11" ht="20" hidden="1" customHeight="1">
      <c r="A695" s="30"/>
      <c r="B695" s="13" t="str">
        <f>IF(COUNTIF(Radley!AE40:AE65,"*n*")=0,"","X")</f>
        <v/>
      </c>
      <c r="C695" s="125" t="s">
        <v>329</v>
      </c>
      <c r="D695" s="125" t="s">
        <v>121</v>
      </c>
      <c r="E695" s="13" t="s">
        <v>181</v>
      </c>
      <c r="F695" s="13" t="s">
        <v>24</v>
      </c>
    </row>
    <row r="696" spans="1:11" ht="20" hidden="1" customHeight="1">
      <c r="A696" s="30"/>
      <c r="B696" s="13" t="str">
        <f>Radley!AX40</f>
        <v xml:space="preserve"> </v>
      </c>
      <c r="C696" s="187">
        <f>Radley!AI40</f>
        <v>0</v>
      </c>
      <c r="D696" s="125" t="s">
        <v>121</v>
      </c>
      <c r="E696" s="13" t="s">
        <v>206</v>
      </c>
      <c r="F696" s="13" t="s">
        <v>24</v>
      </c>
    </row>
    <row r="697" spans="1:11" ht="20" hidden="1" customHeight="1">
      <c r="A697" s="30"/>
      <c r="B697" s="13" t="str">
        <f>Radley!AX41</f>
        <v xml:space="preserve"> </v>
      </c>
      <c r="C697" s="187">
        <f>Radley!AI41</f>
        <v>0</v>
      </c>
      <c r="D697" s="125" t="s">
        <v>121</v>
      </c>
      <c r="E697" s="13" t="s">
        <v>206</v>
      </c>
      <c r="F697" s="13" t="s">
        <v>24</v>
      </c>
    </row>
    <row r="698" spans="1:11" ht="20" hidden="1" customHeight="1">
      <c r="A698" s="30"/>
      <c r="B698" s="13" t="str">
        <f>Radley!AX42</f>
        <v xml:space="preserve"> </v>
      </c>
      <c r="C698" s="187">
        <f>Radley!AI42</f>
        <v>0</v>
      </c>
      <c r="D698" s="125" t="s">
        <v>121</v>
      </c>
      <c r="E698" s="13" t="s">
        <v>206</v>
      </c>
      <c r="F698" s="13" t="s">
        <v>24</v>
      </c>
    </row>
    <row r="699" spans="1:11" ht="20" hidden="1" customHeight="1">
      <c r="A699" s="30"/>
      <c r="B699" s="13" t="str">
        <f>Radley!AX43</f>
        <v xml:space="preserve"> </v>
      </c>
      <c r="C699" s="187">
        <f>Radley!AI43</f>
        <v>0</v>
      </c>
      <c r="D699" s="125" t="s">
        <v>121</v>
      </c>
      <c r="E699" s="13" t="s">
        <v>206</v>
      </c>
      <c r="F699" s="13" t="s">
        <v>24</v>
      </c>
    </row>
    <row r="700" spans="1:11" ht="20" hidden="1" customHeight="1">
      <c r="A700" s="30"/>
      <c r="B700" s="13" t="str">
        <f>Radley!AX44</f>
        <v xml:space="preserve"> </v>
      </c>
      <c r="C700" s="187">
        <f>Radley!AI44</f>
        <v>0</v>
      </c>
      <c r="D700" s="125" t="s">
        <v>121</v>
      </c>
      <c r="E700" s="13" t="s">
        <v>206</v>
      </c>
      <c r="F700" s="13" t="s">
        <v>24</v>
      </c>
    </row>
    <row r="701" spans="1:11" ht="20" hidden="1" customHeight="1">
      <c r="A701" s="30"/>
      <c r="B701" s="13" t="str">
        <f>Radley!AX45</f>
        <v xml:space="preserve"> </v>
      </c>
      <c r="C701" s="187">
        <f>Radley!AI45</f>
        <v>0</v>
      </c>
      <c r="D701" s="125" t="s">
        <v>121</v>
      </c>
      <c r="E701" s="13" t="s">
        <v>206</v>
      </c>
      <c r="F701" s="13" t="s">
        <v>24</v>
      </c>
    </row>
    <row r="702" spans="1:11" ht="20" hidden="1" customHeight="1">
      <c r="A702" s="30"/>
      <c r="B702" s="13" t="str">
        <f>Radley!AX46</f>
        <v xml:space="preserve"> </v>
      </c>
      <c r="C702" s="187">
        <f>Radley!AI46</f>
        <v>0</v>
      </c>
      <c r="D702" s="125" t="s">
        <v>121</v>
      </c>
      <c r="E702" s="13" t="s">
        <v>206</v>
      </c>
      <c r="F702" s="13" t="s">
        <v>24</v>
      </c>
    </row>
    <row r="703" spans="1:11" ht="20" hidden="1" customHeight="1">
      <c r="A703" s="30"/>
      <c r="B703" s="13" t="str">
        <f>Radley!AX47</f>
        <v xml:space="preserve"> </v>
      </c>
      <c r="C703" s="187">
        <f>Radley!AI47</f>
        <v>0</v>
      </c>
      <c r="D703" s="125" t="s">
        <v>121</v>
      </c>
      <c r="E703" s="13" t="s">
        <v>206</v>
      </c>
      <c r="F703" s="13" t="s">
        <v>24</v>
      </c>
    </row>
    <row r="704" spans="1:11" ht="20" hidden="1" customHeight="1">
      <c r="A704" s="30"/>
      <c r="B704" s="13" t="str">
        <f>Radley!AX48</f>
        <v xml:space="preserve"> </v>
      </c>
      <c r="C704" s="187">
        <f>Radley!AI48</f>
        <v>0</v>
      </c>
      <c r="D704" s="125" t="s">
        <v>121</v>
      </c>
      <c r="E704" s="13" t="s">
        <v>206</v>
      </c>
      <c r="F704" s="13" t="s">
        <v>24</v>
      </c>
    </row>
    <row r="705" spans="1:11" ht="20" hidden="1" customHeight="1">
      <c r="A705" s="30"/>
      <c r="B705" s="13" t="str">
        <f>Radley!AX49</f>
        <v xml:space="preserve"> </v>
      </c>
      <c r="C705" s="187">
        <f>Radley!AI49</f>
        <v>0</v>
      </c>
      <c r="D705" s="125" t="s">
        <v>121</v>
      </c>
      <c r="E705" s="13" t="s">
        <v>206</v>
      </c>
      <c r="F705" s="13" t="s">
        <v>24</v>
      </c>
    </row>
    <row r="706" spans="1:11" ht="20" hidden="1" customHeight="1">
      <c r="A706" s="30"/>
      <c r="B706" s="13" t="str">
        <f>Radley!AX50</f>
        <v xml:space="preserve"> </v>
      </c>
      <c r="C706" s="187">
        <f>Radley!AI50</f>
        <v>0</v>
      </c>
      <c r="D706" s="125" t="s">
        <v>121</v>
      </c>
      <c r="E706" s="13" t="s">
        <v>206</v>
      </c>
      <c r="F706" s="13" t="s">
        <v>24</v>
      </c>
    </row>
    <row r="707" spans="1:11" ht="20" hidden="1" customHeight="1">
      <c r="A707" s="30"/>
      <c r="B707" s="13" t="str">
        <f>Radley!AX51</f>
        <v xml:space="preserve"> </v>
      </c>
      <c r="C707" s="187">
        <f>Radley!AI51</f>
        <v>0</v>
      </c>
      <c r="D707" s="125" t="s">
        <v>121</v>
      </c>
      <c r="E707" s="13" t="s">
        <v>206</v>
      </c>
      <c r="F707" s="13" t="s">
        <v>24</v>
      </c>
    </row>
    <row r="708" spans="1:11" ht="20" hidden="1" customHeight="1">
      <c r="A708" s="30"/>
      <c r="B708" s="13" t="str">
        <f>Radley!AX52</f>
        <v xml:space="preserve"> </v>
      </c>
      <c r="C708" s="187">
        <f>Radley!AI52</f>
        <v>0</v>
      </c>
      <c r="D708" s="125" t="s">
        <v>121</v>
      </c>
      <c r="E708" s="13" t="s">
        <v>206</v>
      </c>
      <c r="F708" s="13" t="s">
        <v>24</v>
      </c>
    </row>
    <row r="709" spans="1:11" ht="20" hidden="1" customHeight="1">
      <c r="A709" s="30"/>
      <c r="B709" s="13" t="str">
        <f>Radley!AX53</f>
        <v xml:space="preserve"> </v>
      </c>
      <c r="C709" s="187">
        <f>Radley!AI53</f>
        <v>0</v>
      </c>
      <c r="D709" s="125" t="s">
        <v>121</v>
      </c>
      <c r="E709" s="13" t="s">
        <v>206</v>
      </c>
      <c r="F709" s="13" t="s">
        <v>24</v>
      </c>
    </row>
    <row r="710" spans="1:11" ht="20" hidden="1" customHeight="1">
      <c r="A710" s="30"/>
      <c r="B710" s="13" t="str">
        <f>Radley!AX54</f>
        <v xml:space="preserve"> </v>
      </c>
      <c r="C710" s="187">
        <f>Radley!AI54</f>
        <v>0</v>
      </c>
      <c r="D710" s="125" t="s">
        <v>121</v>
      </c>
      <c r="E710" s="13" t="s">
        <v>206</v>
      </c>
      <c r="F710" s="13" t="s">
        <v>24</v>
      </c>
    </row>
    <row r="711" spans="1:11" ht="20" hidden="1" customHeight="1">
      <c r="A711" s="30"/>
      <c r="B711" s="13" t="str">
        <f>Radley!AX55</f>
        <v xml:space="preserve"> </v>
      </c>
      <c r="C711" s="187">
        <f>Radley!AI55</f>
        <v>0</v>
      </c>
      <c r="D711" s="125" t="s">
        <v>121</v>
      </c>
      <c r="E711" s="13" t="s">
        <v>206</v>
      </c>
      <c r="F711" s="13" t="s">
        <v>24</v>
      </c>
      <c r="H711" s="12" t="str">
        <f>D711</f>
        <v>Radley AC</v>
      </c>
      <c r="I711" s="12" t="str">
        <f>E711</f>
        <v>U17</v>
      </c>
      <c r="J711" s="12" t="str">
        <f>F711</f>
        <v>F</v>
      </c>
      <c r="K711" s="206">
        <f>16-COUNT(C696:C711)</f>
        <v>0</v>
      </c>
    </row>
    <row r="712" spans="1:11" ht="20" hidden="1" customHeight="1">
      <c r="A712" s="30"/>
      <c r="B712" s="13" t="str">
        <f>IF(COUNTIF(Radley!AW40:AW55,"*n*")=0,"","X")</f>
        <v/>
      </c>
      <c r="C712" s="125" t="s">
        <v>239</v>
      </c>
      <c r="D712" s="125" t="s">
        <v>121</v>
      </c>
      <c r="E712" s="13" t="s">
        <v>206</v>
      </c>
      <c r="F712" s="13" t="s">
        <v>24</v>
      </c>
    </row>
    <row r="713" spans="1:11" ht="20" hidden="1" customHeight="1">
      <c r="A713" s="30"/>
      <c r="B713" s="13" t="str">
        <f>Radley!AX61</f>
        <v xml:space="preserve"> </v>
      </c>
      <c r="C713" s="187">
        <f>Radley!AI61</f>
        <v>0</v>
      </c>
      <c r="D713" s="125" t="s">
        <v>121</v>
      </c>
      <c r="E713" s="13" t="s">
        <v>327</v>
      </c>
      <c r="F713" s="13" t="s">
        <v>24</v>
      </c>
    </row>
    <row r="714" spans="1:11" ht="20" hidden="1" customHeight="1">
      <c r="A714" s="30"/>
      <c r="B714" s="13" t="str">
        <f>Radley!AX62</f>
        <v xml:space="preserve"> </v>
      </c>
      <c r="C714" s="187">
        <f>Radley!AI62</f>
        <v>0</v>
      </c>
      <c r="D714" s="125" t="s">
        <v>121</v>
      </c>
      <c r="E714" s="13" t="s">
        <v>327</v>
      </c>
      <c r="F714" s="13" t="s">
        <v>24</v>
      </c>
    </row>
    <row r="715" spans="1:11" ht="20" hidden="1" customHeight="1">
      <c r="A715" s="30"/>
      <c r="B715" s="13" t="str">
        <f>Radley!AX63</f>
        <v xml:space="preserve"> </v>
      </c>
      <c r="C715" s="187">
        <f>Radley!AI63</f>
        <v>0</v>
      </c>
      <c r="D715" s="125" t="s">
        <v>121</v>
      </c>
      <c r="E715" s="13" t="s">
        <v>327</v>
      </c>
      <c r="F715" s="13" t="s">
        <v>24</v>
      </c>
    </row>
    <row r="716" spans="1:11" ht="20" hidden="1" customHeight="1">
      <c r="A716" s="30"/>
      <c r="B716" s="13" t="str">
        <f>Radley!AX64</f>
        <v xml:space="preserve"> </v>
      </c>
      <c r="C716" s="187">
        <f>Radley!AI64</f>
        <v>0</v>
      </c>
      <c r="D716" s="125" t="s">
        <v>121</v>
      </c>
      <c r="E716" s="13" t="s">
        <v>327</v>
      </c>
      <c r="F716" s="13" t="s">
        <v>24</v>
      </c>
    </row>
    <row r="717" spans="1:11" ht="20" hidden="1" customHeight="1">
      <c r="A717" s="30"/>
      <c r="B717" s="13" t="str">
        <f>Radley!AX65</f>
        <v xml:space="preserve"> </v>
      </c>
      <c r="C717" s="187">
        <f>Radley!AI65</f>
        <v>0</v>
      </c>
      <c r="D717" s="125" t="s">
        <v>121</v>
      </c>
      <c r="E717" s="13" t="s">
        <v>327</v>
      </c>
      <c r="F717" s="13" t="s">
        <v>24</v>
      </c>
    </row>
    <row r="718" spans="1:11" ht="20" hidden="1" customHeight="1">
      <c r="A718" s="30"/>
      <c r="B718" s="13" t="str">
        <f>Radley!AX66</f>
        <v xml:space="preserve"> </v>
      </c>
      <c r="C718" s="187">
        <f>Radley!AI66</f>
        <v>0</v>
      </c>
      <c r="D718" s="125" t="s">
        <v>121</v>
      </c>
      <c r="E718" s="13" t="s">
        <v>327</v>
      </c>
      <c r="F718" s="13" t="s">
        <v>24</v>
      </c>
    </row>
    <row r="719" spans="1:11" ht="20" hidden="1" customHeight="1">
      <c r="A719" s="30"/>
      <c r="B719" s="13" t="str">
        <f>Radley!AX67</f>
        <v xml:space="preserve"> </v>
      </c>
      <c r="C719" s="187">
        <f>Radley!AI67</f>
        <v>0</v>
      </c>
      <c r="D719" s="125" t="s">
        <v>121</v>
      </c>
      <c r="E719" s="13" t="s">
        <v>327</v>
      </c>
      <c r="F719" s="13" t="s">
        <v>24</v>
      </c>
    </row>
    <row r="720" spans="1:11" ht="20" hidden="1" customHeight="1">
      <c r="A720" s="30"/>
      <c r="B720" s="13" t="str">
        <f>Radley!AX68</f>
        <v xml:space="preserve"> </v>
      </c>
      <c r="C720" s="187">
        <f>Radley!AI68</f>
        <v>0</v>
      </c>
      <c r="D720" s="125" t="s">
        <v>121</v>
      </c>
      <c r="E720" s="13" t="s">
        <v>327</v>
      </c>
      <c r="F720" s="13" t="s">
        <v>24</v>
      </c>
      <c r="H720" s="12" t="str">
        <f>D720</f>
        <v>Radley AC</v>
      </c>
      <c r="I720" s="12" t="str">
        <f>E720</f>
        <v>U20</v>
      </c>
      <c r="J720" s="12" t="str">
        <f>F720</f>
        <v>F</v>
      </c>
      <c r="K720" s="206">
        <f>8-COUNT(C713:C720)</f>
        <v>0</v>
      </c>
    </row>
    <row r="721" spans="1:6" ht="20" hidden="1" customHeight="1">
      <c r="A721" s="30"/>
      <c r="B721" s="13" t="str">
        <f>Radley!N5</f>
        <v xml:space="preserve"> </v>
      </c>
      <c r="C721" s="187">
        <f>Radley!A5</f>
        <v>0</v>
      </c>
      <c r="D721" s="125" t="s">
        <v>121</v>
      </c>
      <c r="E721" s="13" t="s">
        <v>50</v>
      </c>
      <c r="F721" s="13" t="s">
        <v>30</v>
      </c>
    </row>
    <row r="722" spans="1:6" ht="20" hidden="1" customHeight="1">
      <c r="A722" s="30"/>
      <c r="B722" s="13" t="str">
        <f>Radley!N6</f>
        <v xml:space="preserve"> </v>
      </c>
      <c r="C722" s="187">
        <f>Radley!A6</f>
        <v>0</v>
      </c>
      <c r="D722" s="125" t="s">
        <v>121</v>
      </c>
      <c r="E722" s="13" t="s">
        <v>50</v>
      </c>
      <c r="F722" s="13" t="s">
        <v>30</v>
      </c>
    </row>
    <row r="723" spans="1:6" ht="20" hidden="1" customHeight="1">
      <c r="A723" s="30"/>
      <c r="B723" s="13" t="str">
        <f>Radley!N7</f>
        <v xml:space="preserve"> </v>
      </c>
      <c r="C723" s="187">
        <f>Radley!A7</f>
        <v>0</v>
      </c>
      <c r="D723" s="125" t="s">
        <v>121</v>
      </c>
      <c r="E723" s="13" t="s">
        <v>50</v>
      </c>
      <c r="F723" s="13" t="s">
        <v>30</v>
      </c>
    </row>
    <row r="724" spans="1:6" ht="20" hidden="1" customHeight="1">
      <c r="A724" s="30"/>
      <c r="B724" s="13" t="str">
        <f>Radley!N8</f>
        <v xml:space="preserve"> </v>
      </c>
      <c r="C724" s="187">
        <f>Radley!A8</f>
        <v>0</v>
      </c>
      <c r="D724" s="125" t="s">
        <v>121</v>
      </c>
      <c r="E724" s="13" t="s">
        <v>50</v>
      </c>
      <c r="F724" s="13" t="s">
        <v>30</v>
      </c>
    </row>
    <row r="725" spans="1:6" ht="20" hidden="1" customHeight="1">
      <c r="A725" s="30"/>
      <c r="B725" s="13" t="str">
        <f>Radley!N9</f>
        <v xml:space="preserve"> </v>
      </c>
      <c r="C725" s="187">
        <f>Radley!A9</f>
        <v>0</v>
      </c>
      <c r="D725" s="125" t="s">
        <v>121</v>
      </c>
      <c r="E725" s="13" t="s">
        <v>50</v>
      </c>
      <c r="F725" s="13" t="s">
        <v>30</v>
      </c>
    </row>
    <row r="726" spans="1:6" ht="20" hidden="1" customHeight="1">
      <c r="A726" s="30"/>
      <c r="B726" s="13" t="str">
        <f>Radley!N10</f>
        <v xml:space="preserve"> </v>
      </c>
      <c r="C726" s="187">
        <f>Radley!A10</f>
        <v>0</v>
      </c>
      <c r="D726" s="125" t="s">
        <v>121</v>
      </c>
      <c r="E726" s="13" t="s">
        <v>50</v>
      </c>
      <c r="F726" s="13" t="s">
        <v>30</v>
      </c>
    </row>
    <row r="727" spans="1:6" ht="20" hidden="1" customHeight="1">
      <c r="A727" s="30"/>
      <c r="B727" s="13" t="str">
        <f>Radley!N11</f>
        <v xml:space="preserve"> </v>
      </c>
      <c r="C727" s="187">
        <f>Radley!A11</f>
        <v>0</v>
      </c>
      <c r="D727" s="125" t="s">
        <v>121</v>
      </c>
      <c r="E727" s="13" t="s">
        <v>50</v>
      </c>
      <c r="F727" s="13" t="s">
        <v>30</v>
      </c>
    </row>
    <row r="728" spans="1:6" ht="20" hidden="1" customHeight="1">
      <c r="A728" s="30"/>
      <c r="B728" s="13" t="str">
        <f>Radley!N12</f>
        <v xml:space="preserve"> </v>
      </c>
      <c r="C728" s="187">
        <f>Radley!A12</f>
        <v>0</v>
      </c>
      <c r="D728" s="125" t="s">
        <v>121</v>
      </c>
      <c r="E728" s="13" t="s">
        <v>50</v>
      </c>
      <c r="F728" s="13" t="s">
        <v>30</v>
      </c>
    </row>
    <row r="729" spans="1:6" ht="20" hidden="1" customHeight="1">
      <c r="A729" s="30"/>
      <c r="B729" s="13" t="str">
        <f>Radley!N13</f>
        <v xml:space="preserve"> </v>
      </c>
      <c r="C729" s="187">
        <f>Radley!A13</f>
        <v>0</v>
      </c>
      <c r="D729" s="125" t="s">
        <v>121</v>
      </c>
      <c r="E729" s="13" t="s">
        <v>50</v>
      </c>
      <c r="F729" s="13" t="s">
        <v>30</v>
      </c>
    </row>
    <row r="730" spans="1:6" ht="20" hidden="1" customHeight="1">
      <c r="A730" s="30"/>
      <c r="B730" s="13" t="str">
        <f>Radley!N14</f>
        <v xml:space="preserve"> </v>
      </c>
      <c r="C730" s="187">
        <f>Radley!A14</f>
        <v>0</v>
      </c>
      <c r="D730" s="125" t="s">
        <v>121</v>
      </c>
      <c r="E730" s="13" t="s">
        <v>50</v>
      </c>
      <c r="F730" s="13" t="s">
        <v>30</v>
      </c>
    </row>
    <row r="731" spans="1:6" ht="20" hidden="1" customHeight="1">
      <c r="A731" s="30"/>
      <c r="B731" s="13" t="str">
        <f>Radley!N15</f>
        <v xml:space="preserve"> </v>
      </c>
      <c r="C731" s="187">
        <f>Radley!A15</f>
        <v>0</v>
      </c>
      <c r="D731" s="125" t="s">
        <v>121</v>
      </c>
      <c r="E731" s="13" t="s">
        <v>50</v>
      </c>
      <c r="F731" s="13" t="s">
        <v>30</v>
      </c>
    </row>
    <row r="732" spans="1:6" ht="20" hidden="1" customHeight="1">
      <c r="A732" s="30"/>
      <c r="B732" s="13" t="str">
        <f>Radley!N16</f>
        <v xml:space="preserve"> </v>
      </c>
      <c r="C732" s="187">
        <f>Radley!A16</f>
        <v>0</v>
      </c>
      <c r="D732" s="125" t="s">
        <v>121</v>
      </c>
      <c r="E732" s="13" t="s">
        <v>50</v>
      </c>
      <c r="F732" s="13" t="s">
        <v>30</v>
      </c>
    </row>
    <row r="733" spans="1:6" ht="20" hidden="1" customHeight="1">
      <c r="A733" s="30"/>
      <c r="B733" s="13" t="str">
        <f>Radley!N17</f>
        <v xml:space="preserve"> </v>
      </c>
      <c r="C733" s="187">
        <f>Radley!A17</f>
        <v>0</v>
      </c>
      <c r="D733" s="125" t="s">
        <v>121</v>
      </c>
      <c r="E733" s="13" t="s">
        <v>50</v>
      </c>
      <c r="F733" s="13" t="s">
        <v>30</v>
      </c>
    </row>
    <row r="734" spans="1:6" ht="20" hidden="1" customHeight="1">
      <c r="A734" s="30"/>
      <c r="B734" s="13" t="str">
        <f>Radley!N18</f>
        <v xml:space="preserve"> </v>
      </c>
      <c r="C734" s="187">
        <f>Radley!A18</f>
        <v>0</v>
      </c>
      <c r="D734" s="125" t="s">
        <v>121</v>
      </c>
      <c r="E734" s="13" t="s">
        <v>50</v>
      </c>
      <c r="F734" s="13" t="s">
        <v>30</v>
      </c>
    </row>
    <row r="735" spans="1:6" ht="20" hidden="1" customHeight="1">
      <c r="A735" s="30"/>
      <c r="B735" s="13" t="str">
        <f>Radley!N19</f>
        <v xml:space="preserve"> </v>
      </c>
      <c r="C735" s="187">
        <f>Radley!A19</f>
        <v>0</v>
      </c>
      <c r="D735" s="125" t="s">
        <v>121</v>
      </c>
      <c r="E735" s="13" t="s">
        <v>50</v>
      </c>
      <c r="F735" s="13" t="s">
        <v>30</v>
      </c>
    </row>
    <row r="736" spans="1:6" ht="20" hidden="1" customHeight="1">
      <c r="A736" s="30"/>
      <c r="B736" s="13" t="str">
        <f>Radley!N20</f>
        <v xml:space="preserve"> </v>
      </c>
      <c r="C736" s="187">
        <f>Radley!A20</f>
        <v>0</v>
      </c>
      <c r="D736" s="125" t="s">
        <v>121</v>
      </c>
      <c r="E736" s="13" t="s">
        <v>50</v>
      </c>
      <c r="F736" s="13" t="s">
        <v>30</v>
      </c>
    </row>
    <row r="737" spans="1:11" ht="20" hidden="1" customHeight="1">
      <c r="A737" s="30"/>
      <c r="B737" s="13" t="str">
        <f>Radley!N21</f>
        <v xml:space="preserve"> </v>
      </c>
      <c r="C737" s="187">
        <f>Radley!A21</f>
        <v>0</v>
      </c>
      <c r="D737" s="125" t="s">
        <v>121</v>
      </c>
      <c r="E737" s="13" t="s">
        <v>50</v>
      </c>
      <c r="F737" s="13" t="s">
        <v>30</v>
      </c>
    </row>
    <row r="738" spans="1:11" ht="20" hidden="1" customHeight="1">
      <c r="A738" s="30"/>
      <c r="B738" s="13" t="str">
        <f>Radley!N22</f>
        <v xml:space="preserve"> </v>
      </c>
      <c r="C738" s="187">
        <f>Radley!A22</f>
        <v>0</v>
      </c>
      <c r="D738" s="125" t="s">
        <v>121</v>
      </c>
      <c r="E738" s="13" t="s">
        <v>50</v>
      </c>
      <c r="F738" s="13" t="s">
        <v>30</v>
      </c>
    </row>
    <row r="739" spans="1:11" ht="20" hidden="1" customHeight="1">
      <c r="A739" s="30"/>
      <c r="B739" s="13" t="str">
        <f>Radley!N23</f>
        <v xml:space="preserve"> </v>
      </c>
      <c r="C739" s="187">
        <f>Radley!A23</f>
        <v>0</v>
      </c>
      <c r="D739" s="125" t="s">
        <v>121</v>
      </c>
      <c r="E739" s="13" t="s">
        <v>50</v>
      </c>
      <c r="F739" s="13" t="s">
        <v>30</v>
      </c>
    </row>
    <row r="740" spans="1:11" ht="20" hidden="1" customHeight="1">
      <c r="A740" s="30"/>
      <c r="B740" s="13" t="str">
        <f>Radley!N24</f>
        <v xml:space="preserve"> </v>
      </c>
      <c r="C740" s="187">
        <f>Radley!A24</f>
        <v>0</v>
      </c>
      <c r="D740" s="125" t="s">
        <v>121</v>
      </c>
      <c r="E740" s="13" t="s">
        <v>50</v>
      </c>
      <c r="F740" s="13" t="s">
        <v>30</v>
      </c>
    </row>
    <row r="741" spans="1:11" ht="20" hidden="1" customHeight="1">
      <c r="A741" s="30"/>
      <c r="B741" s="13" t="str">
        <f>Radley!N25</f>
        <v xml:space="preserve"> </v>
      </c>
      <c r="C741" s="187">
        <f>Radley!A25</f>
        <v>0</v>
      </c>
      <c r="D741" s="125" t="s">
        <v>121</v>
      </c>
      <c r="E741" s="13" t="s">
        <v>50</v>
      </c>
      <c r="F741" s="13" t="s">
        <v>30</v>
      </c>
    </row>
    <row r="742" spans="1:11" ht="20" hidden="1" customHeight="1">
      <c r="A742" s="30"/>
      <c r="B742" s="13" t="str">
        <f>Radley!N26</f>
        <v xml:space="preserve"> </v>
      </c>
      <c r="C742" s="187">
        <f>Radley!A26</f>
        <v>0</v>
      </c>
      <c r="D742" s="125" t="s">
        <v>121</v>
      </c>
      <c r="E742" s="13" t="s">
        <v>50</v>
      </c>
      <c r="F742" s="13" t="s">
        <v>30</v>
      </c>
    </row>
    <row r="743" spans="1:11" ht="20" hidden="1" customHeight="1">
      <c r="A743" s="30"/>
      <c r="B743" s="13" t="str">
        <f>Radley!N27</f>
        <v xml:space="preserve"> </v>
      </c>
      <c r="C743" s="187">
        <f>Radley!A27</f>
        <v>0</v>
      </c>
      <c r="D743" s="125" t="s">
        <v>121</v>
      </c>
      <c r="E743" s="13" t="s">
        <v>50</v>
      </c>
      <c r="F743" s="13" t="s">
        <v>30</v>
      </c>
    </row>
    <row r="744" spans="1:11" ht="20" hidden="1" customHeight="1">
      <c r="A744" s="30"/>
      <c r="B744" s="13" t="str">
        <f>Radley!N28</f>
        <v xml:space="preserve"> </v>
      </c>
      <c r="C744" s="187">
        <f>Radley!A28</f>
        <v>0</v>
      </c>
      <c r="D744" s="125" t="s">
        <v>121</v>
      </c>
      <c r="E744" s="13" t="s">
        <v>50</v>
      </c>
      <c r="F744" s="13" t="s">
        <v>30</v>
      </c>
    </row>
    <row r="745" spans="1:11" ht="20" hidden="1" customHeight="1">
      <c r="A745" s="30"/>
      <c r="B745" s="13" t="str">
        <f>Radley!N29</f>
        <v xml:space="preserve"> </v>
      </c>
      <c r="C745" s="187">
        <f>Radley!A29</f>
        <v>0</v>
      </c>
      <c r="D745" s="125" t="s">
        <v>121</v>
      </c>
      <c r="E745" s="13" t="s">
        <v>50</v>
      </c>
      <c r="F745" s="13" t="s">
        <v>30</v>
      </c>
    </row>
    <row r="746" spans="1:11" ht="20" hidden="1" customHeight="1">
      <c r="A746" s="30"/>
      <c r="B746" s="13" t="str">
        <f>Radley!N30</f>
        <v xml:space="preserve"> </v>
      </c>
      <c r="C746" s="187">
        <f>Radley!A30</f>
        <v>0</v>
      </c>
      <c r="D746" s="125" t="s">
        <v>121</v>
      </c>
      <c r="E746" s="13" t="s">
        <v>50</v>
      </c>
      <c r="F746" s="13" t="s">
        <v>30</v>
      </c>
      <c r="H746" s="12" t="str">
        <f>D746</f>
        <v>Radley AC</v>
      </c>
      <c r="I746" s="12" t="str">
        <f>E746</f>
        <v>U13</v>
      </c>
      <c r="J746" s="12" t="str">
        <f>F746</f>
        <v>M</v>
      </c>
      <c r="K746" s="12">
        <f>26-COUNT(C721:C746)</f>
        <v>0</v>
      </c>
    </row>
    <row r="747" spans="1:11" ht="20" hidden="1" customHeight="1">
      <c r="A747" s="30"/>
      <c r="B747" s="13" t="str">
        <f>IF(COUNTIF(Radley!M5:M30,"*n*")=0,"","X")</f>
        <v/>
      </c>
      <c r="C747" s="125" t="s">
        <v>332</v>
      </c>
      <c r="D747" s="125" t="s">
        <v>121</v>
      </c>
      <c r="E747" s="13" t="s">
        <v>50</v>
      </c>
      <c r="F747" s="13" t="s">
        <v>30</v>
      </c>
    </row>
    <row r="748" spans="1:11" ht="20" hidden="1" customHeight="1">
      <c r="A748" s="30"/>
      <c r="B748" s="13" t="str">
        <f>Radley!AF5</f>
        <v xml:space="preserve"> </v>
      </c>
      <c r="C748" s="125">
        <f>Radley!Q5</f>
        <v>0</v>
      </c>
      <c r="D748" s="125" t="s">
        <v>121</v>
      </c>
      <c r="E748" s="13" t="s">
        <v>181</v>
      </c>
      <c r="F748" s="13" t="s">
        <v>30</v>
      </c>
    </row>
    <row r="749" spans="1:11" ht="20" hidden="1" customHeight="1">
      <c r="A749" s="30"/>
      <c r="B749" s="13" t="str">
        <f>Radley!AF6</f>
        <v xml:space="preserve"> </v>
      </c>
      <c r="C749" s="125">
        <f>Radley!Q6</f>
        <v>0</v>
      </c>
      <c r="D749" s="125" t="s">
        <v>121</v>
      </c>
      <c r="E749" s="13" t="s">
        <v>181</v>
      </c>
      <c r="F749" s="13" t="s">
        <v>30</v>
      </c>
    </row>
    <row r="750" spans="1:11" ht="20" hidden="1" customHeight="1">
      <c r="A750" s="30"/>
      <c r="B750" s="13" t="str">
        <f>Radley!AF7</f>
        <v xml:space="preserve"> </v>
      </c>
      <c r="C750" s="125">
        <f>Radley!Q7</f>
        <v>0</v>
      </c>
      <c r="D750" s="125" t="s">
        <v>121</v>
      </c>
      <c r="E750" s="13" t="s">
        <v>181</v>
      </c>
      <c r="F750" s="13" t="s">
        <v>30</v>
      </c>
    </row>
    <row r="751" spans="1:11" ht="20" hidden="1" customHeight="1">
      <c r="A751" s="30"/>
      <c r="B751" s="13" t="str">
        <f>Radley!AF8</f>
        <v xml:space="preserve"> </v>
      </c>
      <c r="C751" s="125">
        <f>Radley!Q8</f>
        <v>0</v>
      </c>
      <c r="D751" s="125" t="s">
        <v>121</v>
      </c>
      <c r="E751" s="13" t="s">
        <v>181</v>
      </c>
      <c r="F751" s="13" t="s">
        <v>30</v>
      </c>
    </row>
    <row r="752" spans="1:11" ht="20" hidden="1" customHeight="1">
      <c r="A752" s="30"/>
      <c r="B752" s="13" t="str">
        <f>Radley!AF9</f>
        <v xml:space="preserve"> </v>
      </c>
      <c r="C752" s="125">
        <f>Radley!Q9</f>
        <v>0</v>
      </c>
      <c r="D752" s="125" t="s">
        <v>121</v>
      </c>
      <c r="E752" s="13" t="s">
        <v>181</v>
      </c>
      <c r="F752" s="13" t="s">
        <v>30</v>
      </c>
    </row>
    <row r="753" spans="1:6" ht="20" hidden="1" customHeight="1">
      <c r="A753" s="30"/>
      <c r="B753" s="13" t="str">
        <f>Radley!AF10</f>
        <v xml:space="preserve"> </v>
      </c>
      <c r="C753" s="125">
        <f>Radley!Q10</f>
        <v>0</v>
      </c>
      <c r="D753" s="125" t="s">
        <v>121</v>
      </c>
      <c r="E753" s="13" t="s">
        <v>181</v>
      </c>
      <c r="F753" s="13" t="s">
        <v>30</v>
      </c>
    </row>
    <row r="754" spans="1:6" ht="20" hidden="1" customHeight="1">
      <c r="A754" s="30"/>
      <c r="B754" s="13" t="str">
        <f>Radley!AF11</f>
        <v xml:space="preserve"> </v>
      </c>
      <c r="C754" s="125">
        <f>Radley!Q11</f>
        <v>0</v>
      </c>
      <c r="D754" s="125" t="s">
        <v>121</v>
      </c>
      <c r="E754" s="13" t="s">
        <v>181</v>
      </c>
      <c r="F754" s="13" t="s">
        <v>30</v>
      </c>
    </row>
    <row r="755" spans="1:6" ht="20" hidden="1" customHeight="1">
      <c r="A755" s="30"/>
      <c r="B755" s="13" t="str">
        <f>Radley!AF12</f>
        <v xml:space="preserve"> </v>
      </c>
      <c r="C755" s="125">
        <f>Radley!Q12</f>
        <v>0</v>
      </c>
      <c r="D755" s="125" t="s">
        <v>121</v>
      </c>
      <c r="E755" s="13" t="s">
        <v>181</v>
      </c>
      <c r="F755" s="13" t="s">
        <v>30</v>
      </c>
    </row>
    <row r="756" spans="1:6" ht="20" hidden="1" customHeight="1">
      <c r="A756" s="30"/>
      <c r="B756" s="13" t="str">
        <f>Radley!AF13</f>
        <v xml:space="preserve"> </v>
      </c>
      <c r="C756" s="125">
        <f>Radley!Q13</f>
        <v>0</v>
      </c>
      <c r="D756" s="125" t="s">
        <v>121</v>
      </c>
      <c r="E756" s="13" t="s">
        <v>181</v>
      </c>
      <c r="F756" s="13" t="s">
        <v>30</v>
      </c>
    </row>
    <row r="757" spans="1:6" ht="20" hidden="1" customHeight="1">
      <c r="A757" s="30"/>
      <c r="B757" s="13" t="str">
        <f>Radley!AF14</f>
        <v xml:space="preserve"> </v>
      </c>
      <c r="C757" s="125">
        <f>Radley!Q14</f>
        <v>0</v>
      </c>
      <c r="D757" s="125" t="s">
        <v>121</v>
      </c>
      <c r="E757" s="13" t="s">
        <v>181</v>
      </c>
      <c r="F757" s="13" t="s">
        <v>30</v>
      </c>
    </row>
    <row r="758" spans="1:6" ht="20" hidden="1" customHeight="1">
      <c r="A758" s="30"/>
      <c r="B758" s="13" t="str">
        <f>Radley!AF15</f>
        <v xml:space="preserve"> </v>
      </c>
      <c r="C758" s="125">
        <f>Radley!Q15</f>
        <v>0</v>
      </c>
      <c r="D758" s="125" t="s">
        <v>121</v>
      </c>
      <c r="E758" s="13" t="s">
        <v>181</v>
      </c>
      <c r="F758" s="13" t="s">
        <v>30</v>
      </c>
    </row>
    <row r="759" spans="1:6" ht="20" hidden="1" customHeight="1">
      <c r="A759" s="30"/>
      <c r="B759" s="13" t="str">
        <f>Radley!AF16</f>
        <v xml:space="preserve"> </v>
      </c>
      <c r="C759" s="125">
        <f>Radley!Q16</f>
        <v>0</v>
      </c>
      <c r="D759" s="125" t="s">
        <v>121</v>
      </c>
      <c r="E759" s="13" t="s">
        <v>181</v>
      </c>
      <c r="F759" s="13" t="s">
        <v>30</v>
      </c>
    </row>
    <row r="760" spans="1:6" ht="20" hidden="1" customHeight="1">
      <c r="A760" s="30"/>
      <c r="B760" s="13" t="str">
        <f>Radley!AF17</f>
        <v xml:space="preserve"> </v>
      </c>
      <c r="C760" s="125">
        <f>Radley!Q17</f>
        <v>0</v>
      </c>
      <c r="D760" s="125" t="s">
        <v>121</v>
      </c>
      <c r="E760" s="13" t="s">
        <v>181</v>
      </c>
      <c r="F760" s="13" t="s">
        <v>30</v>
      </c>
    </row>
    <row r="761" spans="1:6" ht="20" hidden="1" customHeight="1">
      <c r="A761" s="30"/>
      <c r="B761" s="13" t="str">
        <f>Radley!AF18</f>
        <v xml:space="preserve"> </v>
      </c>
      <c r="C761" s="125">
        <f>Radley!Q18</f>
        <v>0</v>
      </c>
      <c r="D761" s="125" t="s">
        <v>121</v>
      </c>
      <c r="E761" s="13" t="s">
        <v>181</v>
      </c>
      <c r="F761" s="13" t="s">
        <v>30</v>
      </c>
    </row>
    <row r="762" spans="1:6" ht="20" hidden="1" customHeight="1">
      <c r="A762" s="30"/>
      <c r="B762" s="13" t="str">
        <f>Radley!AF19</f>
        <v xml:space="preserve"> </v>
      </c>
      <c r="C762" s="125">
        <f>Radley!Q19</f>
        <v>0</v>
      </c>
      <c r="D762" s="125" t="s">
        <v>121</v>
      </c>
      <c r="E762" s="13" t="s">
        <v>181</v>
      </c>
      <c r="F762" s="13" t="s">
        <v>30</v>
      </c>
    </row>
    <row r="763" spans="1:6" ht="20" hidden="1" customHeight="1">
      <c r="A763" s="30"/>
      <c r="B763" s="13" t="str">
        <f>Radley!AF20</f>
        <v xml:space="preserve"> </v>
      </c>
      <c r="C763" s="125">
        <f>Radley!Q20</f>
        <v>0</v>
      </c>
      <c r="D763" s="125" t="s">
        <v>121</v>
      </c>
      <c r="E763" s="13" t="s">
        <v>181</v>
      </c>
      <c r="F763" s="13" t="s">
        <v>30</v>
      </c>
    </row>
    <row r="764" spans="1:6" ht="20" hidden="1" customHeight="1">
      <c r="A764" s="30"/>
      <c r="B764" s="13" t="str">
        <f>Radley!AF21</f>
        <v xml:space="preserve"> </v>
      </c>
      <c r="C764" s="125">
        <f>Radley!Q21</f>
        <v>0</v>
      </c>
      <c r="D764" s="125" t="s">
        <v>121</v>
      </c>
      <c r="E764" s="13" t="s">
        <v>181</v>
      </c>
      <c r="F764" s="13" t="s">
        <v>30</v>
      </c>
    </row>
    <row r="765" spans="1:6" ht="20" hidden="1" customHeight="1">
      <c r="A765" s="30"/>
      <c r="B765" s="13" t="str">
        <f>Radley!AF22</f>
        <v xml:space="preserve"> </v>
      </c>
      <c r="C765" s="125">
        <f>Radley!Q22</f>
        <v>0</v>
      </c>
      <c r="D765" s="125" t="s">
        <v>121</v>
      </c>
      <c r="E765" s="13" t="s">
        <v>181</v>
      </c>
      <c r="F765" s="13" t="s">
        <v>30</v>
      </c>
    </row>
    <row r="766" spans="1:6" ht="20" hidden="1" customHeight="1">
      <c r="A766" s="30"/>
      <c r="B766" s="13" t="str">
        <f>Radley!AF23</f>
        <v xml:space="preserve"> </v>
      </c>
      <c r="C766" s="125">
        <f>Radley!Q23</f>
        <v>0</v>
      </c>
      <c r="D766" s="125" t="s">
        <v>121</v>
      </c>
      <c r="E766" s="13" t="s">
        <v>181</v>
      </c>
      <c r="F766" s="13" t="s">
        <v>30</v>
      </c>
    </row>
    <row r="767" spans="1:6" ht="20" hidden="1" customHeight="1">
      <c r="A767" s="30"/>
      <c r="B767" s="13" t="str">
        <f>Radley!AF24</f>
        <v xml:space="preserve"> </v>
      </c>
      <c r="C767" s="125">
        <f>Radley!Q24</f>
        <v>0</v>
      </c>
      <c r="D767" s="125" t="s">
        <v>121</v>
      </c>
      <c r="E767" s="13" t="s">
        <v>181</v>
      </c>
      <c r="F767" s="13" t="s">
        <v>30</v>
      </c>
    </row>
    <row r="768" spans="1:6" ht="20" hidden="1" customHeight="1">
      <c r="A768" s="30"/>
      <c r="B768" s="13" t="str">
        <f>Radley!AF25</f>
        <v xml:space="preserve"> </v>
      </c>
      <c r="C768" s="125">
        <f>Radley!Q25</f>
        <v>0</v>
      </c>
      <c r="D768" s="125" t="s">
        <v>121</v>
      </c>
      <c r="E768" s="13" t="s">
        <v>181</v>
      </c>
      <c r="F768" s="13" t="s">
        <v>30</v>
      </c>
    </row>
    <row r="769" spans="1:11" ht="20" hidden="1" customHeight="1">
      <c r="A769" s="30"/>
      <c r="B769" s="13" t="str">
        <f>Radley!AF26</f>
        <v xml:space="preserve"> </v>
      </c>
      <c r="C769" s="125">
        <f>Radley!Q26</f>
        <v>0</v>
      </c>
      <c r="D769" s="125" t="s">
        <v>121</v>
      </c>
      <c r="E769" s="13" t="s">
        <v>181</v>
      </c>
      <c r="F769" s="13" t="s">
        <v>30</v>
      </c>
    </row>
    <row r="770" spans="1:11" ht="20" hidden="1" customHeight="1">
      <c r="A770" s="30"/>
      <c r="B770" s="13" t="str">
        <f>Radley!AF27</f>
        <v xml:space="preserve"> </v>
      </c>
      <c r="C770" s="125">
        <f>Radley!Q27</f>
        <v>0</v>
      </c>
      <c r="D770" s="125" t="s">
        <v>121</v>
      </c>
      <c r="E770" s="13" t="s">
        <v>181</v>
      </c>
      <c r="F770" s="13" t="s">
        <v>30</v>
      </c>
    </row>
    <row r="771" spans="1:11" ht="20" hidden="1" customHeight="1">
      <c r="A771" s="30"/>
      <c r="B771" s="13" t="str">
        <f>Radley!AF28</f>
        <v xml:space="preserve"> </v>
      </c>
      <c r="C771" s="125">
        <f>Radley!Q28</f>
        <v>0</v>
      </c>
      <c r="D771" s="125" t="s">
        <v>121</v>
      </c>
      <c r="E771" s="13" t="s">
        <v>181</v>
      </c>
      <c r="F771" s="13" t="s">
        <v>30</v>
      </c>
    </row>
    <row r="772" spans="1:11" ht="20" hidden="1" customHeight="1">
      <c r="A772" s="30"/>
      <c r="B772" s="13" t="str">
        <f>Radley!AF29</f>
        <v xml:space="preserve"> </v>
      </c>
      <c r="C772" s="125">
        <f>Radley!Q29</f>
        <v>0</v>
      </c>
      <c r="D772" s="125" t="s">
        <v>121</v>
      </c>
      <c r="E772" s="13" t="s">
        <v>181</v>
      </c>
      <c r="F772" s="13" t="s">
        <v>30</v>
      </c>
    </row>
    <row r="773" spans="1:11" ht="20" hidden="1" customHeight="1">
      <c r="A773" s="30"/>
      <c r="B773" s="13" t="str">
        <f>Radley!AF30</f>
        <v xml:space="preserve"> </v>
      </c>
      <c r="C773" s="125">
        <f>Radley!Q30</f>
        <v>0</v>
      </c>
      <c r="D773" s="125" t="s">
        <v>121</v>
      </c>
      <c r="E773" s="13" t="s">
        <v>181</v>
      </c>
      <c r="F773" s="13" t="s">
        <v>30</v>
      </c>
      <c r="H773" s="12" t="str">
        <f>D773</f>
        <v>Radley AC</v>
      </c>
      <c r="I773" s="12" t="str">
        <f>E773</f>
        <v>U15</v>
      </c>
      <c r="J773" s="12" t="str">
        <f>F773</f>
        <v>M</v>
      </c>
      <c r="K773" s="12">
        <f>26-COUNT(C748:C773)</f>
        <v>0</v>
      </c>
    </row>
    <row r="774" spans="1:11" ht="20" hidden="1" customHeight="1">
      <c r="A774" s="30"/>
      <c r="B774" s="13" t="str">
        <f>IF(COUNTIF(Radley!AE5:AE30,"*n*")=0,"","X")</f>
        <v/>
      </c>
      <c r="C774" s="125" t="s">
        <v>331</v>
      </c>
      <c r="D774" s="125" t="s">
        <v>121</v>
      </c>
      <c r="E774" s="13" t="s">
        <v>181</v>
      </c>
      <c r="F774" s="13" t="s">
        <v>30</v>
      </c>
    </row>
    <row r="775" spans="1:11" ht="20" hidden="1" customHeight="1">
      <c r="A775" s="30"/>
      <c r="B775" s="13" t="str">
        <f>Radley!AX5</f>
        <v xml:space="preserve"> </v>
      </c>
      <c r="C775" s="125">
        <f>Radley!AI5</f>
        <v>0</v>
      </c>
      <c r="D775" s="125" t="s">
        <v>121</v>
      </c>
      <c r="E775" s="13" t="s">
        <v>206</v>
      </c>
      <c r="F775" s="13" t="s">
        <v>30</v>
      </c>
    </row>
    <row r="776" spans="1:11" ht="20" hidden="1" customHeight="1">
      <c r="A776" s="30"/>
      <c r="B776" s="13" t="str">
        <f>Radley!AX6</f>
        <v xml:space="preserve"> </v>
      </c>
      <c r="C776" s="125">
        <f>Radley!AI6</f>
        <v>0</v>
      </c>
      <c r="D776" s="125" t="s">
        <v>121</v>
      </c>
      <c r="E776" s="13" t="s">
        <v>206</v>
      </c>
      <c r="F776" s="13" t="s">
        <v>30</v>
      </c>
    </row>
    <row r="777" spans="1:11" ht="20" hidden="1" customHeight="1">
      <c r="A777" s="30"/>
      <c r="B777" s="13" t="str">
        <f>Radley!AX7</f>
        <v xml:space="preserve"> </v>
      </c>
      <c r="C777" s="125">
        <f>Radley!AI7</f>
        <v>0</v>
      </c>
      <c r="D777" s="125" t="s">
        <v>121</v>
      </c>
      <c r="E777" s="13" t="s">
        <v>206</v>
      </c>
      <c r="F777" s="13" t="s">
        <v>30</v>
      </c>
    </row>
    <row r="778" spans="1:11" ht="20" hidden="1" customHeight="1">
      <c r="A778" s="30"/>
      <c r="B778" s="13" t="str">
        <f>Radley!AX8</f>
        <v xml:space="preserve"> </v>
      </c>
      <c r="C778" s="125">
        <f>Radley!AI8</f>
        <v>0</v>
      </c>
      <c r="D778" s="125" t="s">
        <v>121</v>
      </c>
      <c r="E778" s="13" t="s">
        <v>206</v>
      </c>
      <c r="F778" s="13" t="s">
        <v>30</v>
      </c>
    </row>
    <row r="779" spans="1:11" ht="20" hidden="1" customHeight="1">
      <c r="A779" s="30"/>
      <c r="B779" s="13" t="str">
        <f>Radley!AX9</f>
        <v xml:space="preserve"> </v>
      </c>
      <c r="C779" s="125">
        <f>Radley!AI9</f>
        <v>0</v>
      </c>
      <c r="D779" s="125" t="s">
        <v>121</v>
      </c>
      <c r="E779" s="13" t="s">
        <v>206</v>
      </c>
      <c r="F779" s="13" t="s">
        <v>30</v>
      </c>
    </row>
    <row r="780" spans="1:11" ht="20" hidden="1" customHeight="1">
      <c r="A780" s="30"/>
      <c r="B780" s="13" t="str">
        <f>Radley!AX10</f>
        <v xml:space="preserve"> </v>
      </c>
      <c r="C780" s="125">
        <f>Radley!AI10</f>
        <v>0</v>
      </c>
      <c r="D780" s="125" t="s">
        <v>121</v>
      </c>
      <c r="E780" s="13" t="s">
        <v>206</v>
      </c>
      <c r="F780" s="13" t="s">
        <v>30</v>
      </c>
    </row>
    <row r="781" spans="1:11" ht="20" hidden="1" customHeight="1">
      <c r="A781" s="30"/>
      <c r="B781" s="13" t="str">
        <f>Radley!AX11</f>
        <v xml:space="preserve"> </v>
      </c>
      <c r="C781" s="125">
        <f>Radley!AI11</f>
        <v>0</v>
      </c>
      <c r="D781" s="125" t="s">
        <v>121</v>
      </c>
      <c r="E781" s="13" t="s">
        <v>206</v>
      </c>
      <c r="F781" s="13" t="s">
        <v>30</v>
      </c>
    </row>
    <row r="782" spans="1:11" ht="20" hidden="1" customHeight="1">
      <c r="A782" s="30"/>
      <c r="B782" s="13" t="str">
        <f>Radley!AX12</f>
        <v xml:space="preserve"> </v>
      </c>
      <c r="C782" s="125">
        <f>Radley!AI12</f>
        <v>0</v>
      </c>
      <c r="D782" s="125" t="s">
        <v>121</v>
      </c>
      <c r="E782" s="13" t="s">
        <v>206</v>
      </c>
      <c r="F782" s="13" t="s">
        <v>30</v>
      </c>
    </row>
    <row r="783" spans="1:11" ht="20" hidden="1" customHeight="1">
      <c r="A783" s="30"/>
      <c r="B783" s="13" t="str">
        <f>Radley!AX13</f>
        <v xml:space="preserve"> </v>
      </c>
      <c r="C783" s="125">
        <f>Radley!AI13</f>
        <v>0</v>
      </c>
      <c r="D783" s="125" t="s">
        <v>121</v>
      </c>
      <c r="E783" s="13" t="s">
        <v>206</v>
      </c>
      <c r="F783" s="13" t="s">
        <v>30</v>
      </c>
    </row>
    <row r="784" spans="1:11" ht="20" hidden="1" customHeight="1">
      <c r="A784" s="30"/>
      <c r="B784" s="13" t="str">
        <f>Radley!AX14</f>
        <v xml:space="preserve"> </v>
      </c>
      <c r="C784" s="125">
        <f>Radley!AI14</f>
        <v>0</v>
      </c>
      <c r="D784" s="125" t="s">
        <v>121</v>
      </c>
      <c r="E784" s="13" t="s">
        <v>206</v>
      </c>
      <c r="F784" s="13" t="s">
        <v>30</v>
      </c>
    </row>
    <row r="785" spans="1:11" ht="20" hidden="1" customHeight="1">
      <c r="A785" s="30"/>
      <c r="B785" s="13" t="str">
        <f>Radley!AX15</f>
        <v xml:space="preserve"> </v>
      </c>
      <c r="C785" s="125">
        <f>Radley!AI15</f>
        <v>0</v>
      </c>
      <c r="D785" s="125" t="s">
        <v>121</v>
      </c>
      <c r="E785" s="13" t="s">
        <v>206</v>
      </c>
      <c r="F785" s="13" t="s">
        <v>30</v>
      </c>
    </row>
    <row r="786" spans="1:11" ht="20" hidden="1" customHeight="1">
      <c r="A786" s="30"/>
      <c r="B786" s="13" t="str">
        <f>Radley!AX16</f>
        <v xml:space="preserve"> </v>
      </c>
      <c r="C786" s="125">
        <f>Radley!AI16</f>
        <v>0</v>
      </c>
      <c r="D786" s="125" t="s">
        <v>121</v>
      </c>
      <c r="E786" s="13" t="s">
        <v>206</v>
      </c>
      <c r="F786" s="13" t="s">
        <v>30</v>
      </c>
    </row>
    <row r="787" spans="1:11" ht="20" hidden="1" customHeight="1">
      <c r="A787" s="30"/>
      <c r="B787" s="13" t="str">
        <f>Radley!AX17</f>
        <v xml:space="preserve"> </v>
      </c>
      <c r="C787" s="125">
        <f>Radley!AI17</f>
        <v>0</v>
      </c>
      <c r="D787" s="125" t="s">
        <v>121</v>
      </c>
      <c r="E787" s="13" t="s">
        <v>206</v>
      </c>
      <c r="F787" s="13" t="s">
        <v>30</v>
      </c>
    </row>
    <row r="788" spans="1:11" ht="20" hidden="1" customHeight="1">
      <c r="A788" s="30"/>
      <c r="B788" s="13" t="str">
        <f>Radley!AX18</f>
        <v xml:space="preserve"> </v>
      </c>
      <c r="C788" s="125">
        <f>Radley!AI18</f>
        <v>0</v>
      </c>
      <c r="D788" s="125" t="s">
        <v>121</v>
      </c>
      <c r="E788" s="13" t="s">
        <v>206</v>
      </c>
      <c r="F788" s="13" t="s">
        <v>30</v>
      </c>
    </row>
    <row r="789" spans="1:11" ht="20" hidden="1" customHeight="1">
      <c r="A789" s="30"/>
      <c r="B789" s="13" t="str">
        <f>Radley!AX19</f>
        <v xml:space="preserve"> </v>
      </c>
      <c r="C789" s="125">
        <f>Radley!AI19</f>
        <v>0</v>
      </c>
      <c r="D789" s="125" t="s">
        <v>121</v>
      </c>
      <c r="E789" s="13" t="s">
        <v>206</v>
      </c>
      <c r="F789" s="13" t="s">
        <v>30</v>
      </c>
    </row>
    <row r="790" spans="1:11" ht="20" hidden="1" customHeight="1">
      <c r="A790" s="30"/>
      <c r="B790" s="13" t="str">
        <f>Radley!AX20</f>
        <v xml:space="preserve"> </v>
      </c>
      <c r="C790" s="125">
        <f>Radley!AI20</f>
        <v>0</v>
      </c>
      <c r="D790" s="125" t="s">
        <v>121</v>
      </c>
      <c r="E790" s="13" t="s">
        <v>206</v>
      </c>
      <c r="F790" s="13" t="s">
        <v>30</v>
      </c>
      <c r="H790" s="12" t="str">
        <f>D790</f>
        <v>Radley AC</v>
      </c>
      <c r="I790" s="12" t="str">
        <f>E790</f>
        <v>U17</v>
      </c>
      <c r="J790" s="12" t="str">
        <f>F790</f>
        <v>M</v>
      </c>
      <c r="K790" s="206">
        <f>16-COUNT(C775:C790)</f>
        <v>0</v>
      </c>
    </row>
    <row r="791" spans="1:11" ht="20" hidden="1" customHeight="1">
      <c r="A791" s="30"/>
      <c r="B791" s="13" t="str">
        <f>IF(COUNTIF(Radley!AW5:AW20,"*n*")=0,"","X")</f>
        <v/>
      </c>
      <c r="C791" s="125" t="s">
        <v>330</v>
      </c>
      <c r="D791" s="125" t="s">
        <v>121</v>
      </c>
      <c r="E791" s="13" t="s">
        <v>206</v>
      </c>
      <c r="F791" s="13" t="s">
        <v>30</v>
      </c>
    </row>
    <row r="792" spans="1:11" ht="20" hidden="1" customHeight="1">
      <c r="A792" s="30"/>
      <c r="B792" s="13" t="str">
        <f>Radley!AX26</f>
        <v xml:space="preserve"> </v>
      </c>
      <c r="C792" s="125">
        <f>Radley!AI26</f>
        <v>0</v>
      </c>
      <c r="D792" s="125" t="s">
        <v>121</v>
      </c>
      <c r="E792" s="13" t="s">
        <v>327</v>
      </c>
      <c r="F792" s="13" t="s">
        <v>30</v>
      </c>
    </row>
    <row r="793" spans="1:11" ht="20" hidden="1" customHeight="1">
      <c r="A793" s="30"/>
      <c r="B793" s="13" t="str">
        <f>Radley!AX27</f>
        <v xml:space="preserve"> </v>
      </c>
      <c r="C793" s="125">
        <f>Radley!AI27</f>
        <v>0</v>
      </c>
      <c r="D793" s="125" t="s">
        <v>121</v>
      </c>
      <c r="E793" s="13" t="s">
        <v>327</v>
      </c>
      <c r="F793" s="13" t="s">
        <v>30</v>
      </c>
    </row>
    <row r="794" spans="1:11" ht="20" hidden="1" customHeight="1">
      <c r="A794" s="30"/>
      <c r="B794" s="13" t="str">
        <f>Radley!AX28</f>
        <v xml:space="preserve"> </v>
      </c>
      <c r="C794" s="125">
        <f>Radley!AI28</f>
        <v>0</v>
      </c>
      <c r="D794" s="125" t="s">
        <v>121</v>
      </c>
      <c r="E794" s="13" t="s">
        <v>327</v>
      </c>
      <c r="F794" s="13" t="s">
        <v>30</v>
      </c>
    </row>
    <row r="795" spans="1:11" ht="20" hidden="1" customHeight="1">
      <c r="A795" s="30"/>
      <c r="B795" s="13" t="str">
        <f>Radley!AX29</f>
        <v xml:space="preserve"> </v>
      </c>
      <c r="C795" s="125">
        <f>Radley!AI29</f>
        <v>0</v>
      </c>
      <c r="D795" s="125" t="s">
        <v>121</v>
      </c>
      <c r="E795" s="13" t="s">
        <v>327</v>
      </c>
      <c r="F795" s="13" t="s">
        <v>30</v>
      </c>
    </row>
    <row r="796" spans="1:11" ht="20" hidden="1" customHeight="1">
      <c r="A796" s="30"/>
      <c r="B796" s="13" t="str">
        <f>Radley!AX30</f>
        <v xml:space="preserve"> </v>
      </c>
      <c r="C796" s="125">
        <f>Radley!AI30</f>
        <v>0</v>
      </c>
      <c r="D796" s="125" t="s">
        <v>121</v>
      </c>
      <c r="E796" s="13" t="s">
        <v>327</v>
      </c>
      <c r="F796" s="13" t="s">
        <v>30</v>
      </c>
    </row>
    <row r="797" spans="1:11" ht="20" hidden="1" customHeight="1">
      <c r="A797" s="30"/>
      <c r="B797" s="13" t="str">
        <f>Radley!AX31</f>
        <v xml:space="preserve"> </v>
      </c>
      <c r="C797" s="125">
        <f>Radley!AI31</f>
        <v>0</v>
      </c>
      <c r="D797" s="125" t="s">
        <v>121</v>
      </c>
      <c r="E797" s="13" t="s">
        <v>327</v>
      </c>
      <c r="F797" s="13" t="s">
        <v>30</v>
      </c>
    </row>
    <row r="798" spans="1:11" ht="20" hidden="1" customHeight="1">
      <c r="A798" s="30"/>
      <c r="B798" s="13" t="str">
        <f>Radley!AX32</f>
        <v xml:space="preserve"> </v>
      </c>
      <c r="C798" s="125">
        <f>Radley!AI32</f>
        <v>0</v>
      </c>
      <c r="D798" s="125" t="s">
        <v>121</v>
      </c>
      <c r="E798" s="13" t="s">
        <v>327</v>
      </c>
      <c r="F798" s="13" t="s">
        <v>30</v>
      </c>
    </row>
    <row r="799" spans="1:11" ht="20" hidden="1" customHeight="1">
      <c r="A799" s="30"/>
      <c r="B799" s="13" t="str">
        <f>Radley!AX33</f>
        <v xml:space="preserve"> </v>
      </c>
      <c r="C799" s="125">
        <f>Radley!AI33</f>
        <v>0</v>
      </c>
      <c r="D799" s="125" t="s">
        <v>121</v>
      </c>
      <c r="E799" s="13" t="s">
        <v>327</v>
      </c>
      <c r="F799" s="13" t="s">
        <v>30</v>
      </c>
      <c r="H799" s="12" t="str">
        <f>D799</f>
        <v>Radley AC</v>
      </c>
      <c r="I799" s="12" t="str">
        <f>E799</f>
        <v>U20</v>
      </c>
      <c r="J799" s="12" t="str">
        <f>F799</f>
        <v>M</v>
      </c>
      <c r="K799" s="206">
        <f>8-COUNT(C792:C799)</f>
        <v>0</v>
      </c>
    </row>
    <row r="800" spans="1:11" ht="20" hidden="1" customHeight="1">
      <c r="A800" s="188"/>
      <c r="B800" s="189"/>
      <c r="C800" s="189"/>
      <c r="D800" s="189"/>
      <c r="E800" s="189"/>
      <c r="F800" s="190"/>
    </row>
    <row r="801" spans="1:6" ht="20" hidden="1" customHeight="1">
      <c r="A801" s="186"/>
      <c r="B801" s="13" t="str">
        <f>Kennet!N40</f>
        <v xml:space="preserve"> </v>
      </c>
      <c r="C801" s="187">
        <f>Kennet!A40</f>
        <v>0</v>
      </c>
      <c r="D801" s="125" t="s">
        <v>69</v>
      </c>
      <c r="E801" s="13" t="s">
        <v>50</v>
      </c>
      <c r="F801" s="13" t="s">
        <v>24</v>
      </c>
    </row>
    <row r="802" spans="1:6" ht="20" hidden="1" customHeight="1">
      <c r="A802" s="30"/>
      <c r="B802" s="13" t="str">
        <f>Kennet!N41</f>
        <v xml:space="preserve"> </v>
      </c>
      <c r="C802" s="187">
        <f>Kennet!A41</f>
        <v>0</v>
      </c>
      <c r="D802" s="125" t="s">
        <v>69</v>
      </c>
      <c r="E802" s="13" t="s">
        <v>50</v>
      </c>
      <c r="F802" s="13" t="s">
        <v>24</v>
      </c>
    </row>
    <row r="803" spans="1:6" ht="20" hidden="1" customHeight="1">
      <c r="A803" s="30"/>
      <c r="B803" s="13" t="str">
        <f>Kennet!N42</f>
        <v xml:space="preserve"> </v>
      </c>
      <c r="C803" s="187">
        <f>Kennet!A42</f>
        <v>0</v>
      </c>
      <c r="D803" s="125" t="s">
        <v>69</v>
      </c>
      <c r="E803" s="13" t="s">
        <v>50</v>
      </c>
      <c r="F803" s="13" t="s">
        <v>24</v>
      </c>
    </row>
    <row r="804" spans="1:6" ht="20" hidden="1" customHeight="1">
      <c r="A804" s="30"/>
      <c r="B804" s="13" t="str">
        <f>Kennet!N43</f>
        <v xml:space="preserve"> </v>
      </c>
      <c r="C804" s="187">
        <f>Kennet!A43</f>
        <v>0</v>
      </c>
      <c r="D804" s="125" t="s">
        <v>69</v>
      </c>
      <c r="E804" s="13" t="s">
        <v>50</v>
      </c>
      <c r="F804" s="13" t="s">
        <v>24</v>
      </c>
    </row>
    <row r="805" spans="1:6" ht="20" hidden="1" customHeight="1">
      <c r="A805" s="30"/>
      <c r="B805" s="13" t="str">
        <f>Kennet!N44</f>
        <v xml:space="preserve"> </v>
      </c>
      <c r="C805" s="187">
        <f>Kennet!A44</f>
        <v>0</v>
      </c>
      <c r="D805" s="125" t="s">
        <v>69</v>
      </c>
      <c r="E805" s="13" t="s">
        <v>50</v>
      </c>
      <c r="F805" s="13" t="s">
        <v>24</v>
      </c>
    </row>
    <row r="806" spans="1:6" ht="20" hidden="1" customHeight="1">
      <c r="A806" s="30"/>
      <c r="B806" s="13" t="str">
        <f>Kennet!N45</f>
        <v xml:space="preserve"> </v>
      </c>
      <c r="C806" s="187">
        <f>Kennet!A45</f>
        <v>0</v>
      </c>
      <c r="D806" s="125" t="s">
        <v>69</v>
      </c>
      <c r="E806" s="13" t="s">
        <v>50</v>
      </c>
      <c r="F806" s="13" t="s">
        <v>24</v>
      </c>
    </row>
    <row r="807" spans="1:6" ht="20" hidden="1" customHeight="1">
      <c r="A807" s="30"/>
      <c r="B807" s="13" t="str">
        <f>Kennet!N46</f>
        <v xml:space="preserve"> </v>
      </c>
      <c r="C807" s="187">
        <f>Kennet!A46</f>
        <v>0</v>
      </c>
      <c r="D807" s="125" t="s">
        <v>69</v>
      </c>
      <c r="E807" s="13" t="s">
        <v>50</v>
      </c>
      <c r="F807" s="13" t="s">
        <v>24</v>
      </c>
    </row>
    <row r="808" spans="1:6" ht="20" hidden="1" customHeight="1">
      <c r="A808" s="30"/>
      <c r="B808" s="13" t="str">
        <f>Kennet!N47</f>
        <v xml:space="preserve"> </v>
      </c>
      <c r="C808" s="187">
        <f>Kennet!A47</f>
        <v>0</v>
      </c>
      <c r="D808" s="125" t="s">
        <v>69</v>
      </c>
      <c r="E808" s="13" t="s">
        <v>50</v>
      </c>
      <c r="F808" s="13" t="s">
        <v>24</v>
      </c>
    </row>
    <row r="809" spans="1:6" ht="20" hidden="1" customHeight="1">
      <c r="A809" s="30"/>
      <c r="B809" s="13" t="str">
        <f>Kennet!N48</f>
        <v xml:space="preserve"> </v>
      </c>
      <c r="C809" s="187">
        <f>Kennet!A48</f>
        <v>0</v>
      </c>
      <c r="D809" s="125" t="s">
        <v>69</v>
      </c>
      <c r="E809" s="13" t="s">
        <v>50</v>
      </c>
      <c r="F809" s="13" t="s">
        <v>24</v>
      </c>
    </row>
    <row r="810" spans="1:6" ht="20" hidden="1" customHeight="1">
      <c r="A810" s="30"/>
      <c r="B810" s="13" t="str">
        <f>Kennet!N49</f>
        <v xml:space="preserve"> </v>
      </c>
      <c r="C810" s="187">
        <f>Kennet!A49</f>
        <v>0</v>
      </c>
      <c r="D810" s="125" t="s">
        <v>69</v>
      </c>
      <c r="E810" s="13" t="s">
        <v>50</v>
      </c>
      <c r="F810" s="13" t="s">
        <v>24</v>
      </c>
    </row>
    <row r="811" spans="1:6" ht="20" hidden="1" customHeight="1">
      <c r="A811" s="30"/>
      <c r="B811" s="13" t="str">
        <f>Kennet!N50</f>
        <v xml:space="preserve"> </v>
      </c>
      <c r="C811" s="187">
        <f>Kennet!A50</f>
        <v>0</v>
      </c>
      <c r="D811" s="125" t="s">
        <v>69</v>
      </c>
      <c r="E811" s="13" t="s">
        <v>50</v>
      </c>
      <c r="F811" s="13" t="s">
        <v>24</v>
      </c>
    </row>
    <row r="812" spans="1:6" ht="20" hidden="1" customHeight="1">
      <c r="A812" s="30"/>
      <c r="B812" s="13" t="str">
        <f>Kennet!N51</f>
        <v xml:space="preserve"> </v>
      </c>
      <c r="C812" s="187">
        <f>Kennet!A51</f>
        <v>0</v>
      </c>
      <c r="D812" s="125" t="s">
        <v>69</v>
      </c>
      <c r="E812" s="13" t="s">
        <v>50</v>
      </c>
      <c r="F812" s="13" t="s">
        <v>24</v>
      </c>
    </row>
    <row r="813" spans="1:6" ht="20" hidden="1" customHeight="1">
      <c r="A813" s="30"/>
      <c r="B813" s="13" t="str">
        <f>Kennet!N52</f>
        <v xml:space="preserve"> </v>
      </c>
      <c r="C813" s="187">
        <f>Kennet!A52</f>
        <v>0</v>
      </c>
      <c r="D813" s="125" t="s">
        <v>69</v>
      </c>
      <c r="E813" s="13" t="s">
        <v>50</v>
      </c>
      <c r="F813" s="13" t="s">
        <v>24</v>
      </c>
    </row>
    <row r="814" spans="1:6" ht="20" hidden="1" customHeight="1">
      <c r="A814" s="30"/>
      <c r="B814" s="13" t="str">
        <f>Kennet!N53</f>
        <v xml:space="preserve"> </v>
      </c>
      <c r="C814" s="187">
        <f>Kennet!A53</f>
        <v>0</v>
      </c>
      <c r="D814" s="125" t="s">
        <v>69</v>
      </c>
      <c r="E814" s="13" t="s">
        <v>50</v>
      </c>
      <c r="F814" s="13" t="s">
        <v>24</v>
      </c>
    </row>
    <row r="815" spans="1:6" ht="20" hidden="1" customHeight="1">
      <c r="A815" s="30"/>
      <c r="B815" s="13" t="str">
        <f>Kennet!N54</f>
        <v xml:space="preserve"> </v>
      </c>
      <c r="C815" s="187">
        <f>Kennet!A54</f>
        <v>0</v>
      </c>
      <c r="D815" s="125" t="s">
        <v>69</v>
      </c>
      <c r="E815" s="13" t="s">
        <v>50</v>
      </c>
      <c r="F815" s="13" t="s">
        <v>24</v>
      </c>
    </row>
    <row r="816" spans="1:6" ht="20" hidden="1" customHeight="1">
      <c r="A816" s="30"/>
      <c r="B816" s="13" t="str">
        <f>Kennet!N55</f>
        <v xml:space="preserve"> </v>
      </c>
      <c r="C816" s="187">
        <f>Kennet!A55</f>
        <v>0</v>
      </c>
      <c r="D816" s="125" t="s">
        <v>69</v>
      </c>
      <c r="E816" s="13" t="s">
        <v>50</v>
      </c>
      <c r="F816" s="13" t="s">
        <v>24</v>
      </c>
    </row>
    <row r="817" spans="1:11" ht="20" hidden="1" customHeight="1">
      <c r="A817" s="30"/>
      <c r="B817" s="13" t="str">
        <f>Kennet!N56</f>
        <v xml:space="preserve"> </v>
      </c>
      <c r="C817" s="187">
        <f>Kennet!A56</f>
        <v>0</v>
      </c>
      <c r="D817" s="125" t="s">
        <v>69</v>
      </c>
      <c r="E817" s="13" t="s">
        <v>50</v>
      </c>
      <c r="F817" s="13" t="s">
        <v>24</v>
      </c>
    </row>
    <row r="818" spans="1:11" ht="20" hidden="1" customHeight="1">
      <c r="A818" s="30"/>
      <c r="B818" s="13" t="str">
        <f>Kennet!N57</f>
        <v xml:space="preserve"> </v>
      </c>
      <c r="C818" s="187">
        <f>Kennet!A57</f>
        <v>0</v>
      </c>
      <c r="D818" s="125" t="s">
        <v>69</v>
      </c>
      <c r="E818" s="13" t="s">
        <v>50</v>
      </c>
      <c r="F818" s="13" t="s">
        <v>24</v>
      </c>
    </row>
    <row r="819" spans="1:11" ht="20" hidden="1" customHeight="1">
      <c r="A819" s="30"/>
      <c r="B819" s="13" t="str">
        <f>Kennet!N58</f>
        <v xml:space="preserve"> </v>
      </c>
      <c r="C819" s="187">
        <f>Kennet!A58</f>
        <v>0</v>
      </c>
      <c r="D819" s="125" t="s">
        <v>69</v>
      </c>
      <c r="E819" s="13" t="s">
        <v>50</v>
      </c>
      <c r="F819" s="13" t="s">
        <v>24</v>
      </c>
    </row>
    <row r="820" spans="1:11" ht="20" hidden="1" customHeight="1">
      <c r="A820" s="30"/>
      <c r="B820" s="13" t="str">
        <f>Kennet!N59</f>
        <v xml:space="preserve"> </v>
      </c>
      <c r="C820" s="187">
        <f>Kennet!A59</f>
        <v>0</v>
      </c>
      <c r="D820" s="125" t="s">
        <v>69</v>
      </c>
      <c r="E820" s="13" t="s">
        <v>50</v>
      </c>
      <c r="F820" s="13" t="s">
        <v>24</v>
      </c>
    </row>
    <row r="821" spans="1:11" ht="20" hidden="1" customHeight="1">
      <c r="A821" s="30"/>
      <c r="B821" s="13" t="str">
        <f>Kennet!N60</f>
        <v xml:space="preserve"> </v>
      </c>
      <c r="C821" s="187">
        <f>Kennet!A60</f>
        <v>0</v>
      </c>
      <c r="D821" s="125" t="s">
        <v>69</v>
      </c>
      <c r="E821" s="13" t="s">
        <v>50</v>
      </c>
      <c r="F821" s="13" t="s">
        <v>24</v>
      </c>
    </row>
    <row r="822" spans="1:11" ht="20" hidden="1" customHeight="1">
      <c r="A822" s="30"/>
      <c r="B822" s="13" t="str">
        <f>Kennet!N61</f>
        <v xml:space="preserve"> </v>
      </c>
      <c r="C822" s="187">
        <f>Kennet!A61</f>
        <v>0</v>
      </c>
      <c r="D822" s="125" t="s">
        <v>69</v>
      </c>
      <c r="E822" s="13" t="s">
        <v>50</v>
      </c>
      <c r="F822" s="13" t="s">
        <v>24</v>
      </c>
    </row>
    <row r="823" spans="1:11" ht="20" hidden="1" customHeight="1">
      <c r="A823" s="30"/>
      <c r="B823" s="13" t="str">
        <f>Kennet!N62</f>
        <v xml:space="preserve"> </v>
      </c>
      <c r="C823" s="187">
        <f>Kennet!A62</f>
        <v>0</v>
      </c>
      <c r="D823" s="125" t="s">
        <v>69</v>
      </c>
      <c r="E823" s="13" t="s">
        <v>50</v>
      </c>
      <c r="F823" s="13" t="s">
        <v>24</v>
      </c>
    </row>
    <row r="824" spans="1:11" ht="20" hidden="1" customHeight="1">
      <c r="A824" s="30"/>
      <c r="B824" s="13" t="str">
        <f>Kennet!N63</f>
        <v xml:space="preserve"> </v>
      </c>
      <c r="C824" s="187">
        <f>Kennet!A63</f>
        <v>0</v>
      </c>
      <c r="D824" s="125" t="s">
        <v>69</v>
      </c>
      <c r="E824" s="13" t="s">
        <v>50</v>
      </c>
      <c r="F824" s="13" t="s">
        <v>24</v>
      </c>
    </row>
    <row r="825" spans="1:11" ht="20" hidden="1" customHeight="1">
      <c r="A825" s="30"/>
      <c r="B825" s="13" t="str">
        <f>Kennet!N64</f>
        <v xml:space="preserve"> </v>
      </c>
      <c r="C825" s="187">
        <f>Kennet!A64</f>
        <v>0</v>
      </c>
      <c r="D825" s="125" t="s">
        <v>69</v>
      </c>
      <c r="E825" s="13" t="s">
        <v>50</v>
      </c>
      <c r="F825" s="13" t="s">
        <v>24</v>
      </c>
    </row>
    <row r="826" spans="1:11" ht="20" hidden="1" customHeight="1">
      <c r="A826" s="30"/>
      <c r="B826" s="13" t="str">
        <f>Kennet!N65</f>
        <v xml:space="preserve"> </v>
      </c>
      <c r="C826" s="187">
        <f>Kennet!A65</f>
        <v>0</v>
      </c>
      <c r="D826" s="125" t="s">
        <v>69</v>
      </c>
      <c r="E826" s="13" t="s">
        <v>50</v>
      </c>
      <c r="F826" s="13" t="s">
        <v>24</v>
      </c>
      <c r="H826" s="12" t="str">
        <f>D826</f>
        <v>Team Kennet</v>
      </c>
      <c r="I826" s="12" t="str">
        <f>E826</f>
        <v>U13</v>
      </c>
      <c r="J826" s="12" t="str">
        <f>F826</f>
        <v>F</v>
      </c>
      <c r="K826" s="12">
        <f>26-COUNT(C801:C826)</f>
        <v>0</v>
      </c>
    </row>
    <row r="827" spans="1:11" ht="20" hidden="1" customHeight="1">
      <c r="A827" s="30"/>
      <c r="B827" s="13" t="str">
        <f>IF(COUNTIF(Kennet!M40:M65,"*n*")=0,"","X")</f>
        <v/>
      </c>
      <c r="C827" s="125" t="s">
        <v>328</v>
      </c>
      <c r="D827" s="125" t="s">
        <v>69</v>
      </c>
      <c r="E827" s="13" t="s">
        <v>50</v>
      </c>
      <c r="F827" s="13" t="s">
        <v>24</v>
      </c>
    </row>
    <row r="828" spans="1:11" ht="20" hidden="1" customHeight="1">
      <c r="A828" s="30"/>
      <c r="B828" s="13" t="str">
        <f>Kennet!AF40</f>
        <v xml:space="preserve"> </v>
      </c>
      <c r="C828" s="187">
        <f>Kennet!Q40</f>
        <v>0</v>
      </c>
      <c r="D828" s="125" t="s">
        <v>69</v>
      </c>
      <c r="E828" s="13" t="s">
        <v>181</v>
      </c>
      <c r="F828" s="13" t="s">
        <v>24</v>
      </c>
    </row>
    <row r="829" spans="1:11" ht="20" hidden="1" customHeight="1">
      <c r="A829" s="30"/>
      <c r="B829" s="13" t="str">
        <f>Kennet!AF41</f>
        <v xml:space="preserve"> </v>
      </c>
      <c r="C829" s="187">
        <f>Kennet!Q41</f>
        <v>0</v>
      </c>
      <c r="D829" s="125" t="s">
        <v>69</v>
      </c>
      <c r="E829" s="13" t="s">
        <v>181</v>
      </c>
      <c r="F829" s="13" t="s">
        <v>24</v>
      </c>
    </row>
    <row r="830" spans="1:11" ht="20" hidden="1" customHeight="1">
      <c r="A830" s="30"/>
      <c r="B830" s="13" t="str">
        <f>Kennet!AF42</f>
        <v xml:space="preserve"> </v>
      </c>
      <c r="C830" s="187">
        <f>Kennet!Q42</f>
        <v>0</v>
      </c>
      <c r="D830" s="125" t="s">
        <v>69</v>
      </c>
      <c r="E830" s="13" t="s">
        <v>181</v>
      </c>
      <c r="F830" s="13" t="s">
        <v>24</v>
      </c>
    </row>
    <row r="831" spans="1:11" ht="20" hidden="1" customHeight="1">
      <c r="A831" s="30"/>
      <c r="B831" s="13" t="str">
        <f>Kennet!AF43</f>
        <v xml:space="preserve"> </v>
      </c>
      <c r="C831" s="187">
        <f>Kennet!Q43</f>
        <v>0</v>
      </c>
      <c r="D831" s="125" t="s">
        <v>69</v>
      </c>
      <c r="E831" s="13" t="s">
        <v>181</v>
      </c>
      <c r="F831" s="13" t="s">
        <v>24</v>
      </c>
    </row>
    <row r="832" spans="1:11" ht="20" hidden="1" customHeight="1">
      <c r="A832" s="30"/>
      <c r="B832" s="13" t="str">
        <f>Kennet!AF44</f>
        <v xml:space="preserve"> </v>
      </c>
      <c r="C832" s="187">
        <f>Kennet!Q44</f>
        <v>0</v>
      </c>
      <c r="D832" s="125" t="s">
        <v>69</v>
      </c>
      <c r="E832" s="13" t="s">
        <v>181</v>
      </c>
      <c r="F832" s="13" t="s">
        <v>24</v>
      </c>
    </row>
    <row r="833" spans="1:6" ht="20" hidden="1" customHeight="1">
      <c r="A833" s="30"/>
      <c r="B833" s="13" t="str">
        <f>Kennet!AF45</f>
        <v xml:space="preserve"> </v>
      </c>
      <c r="C833" s="187">
        <f>Kennet!Q45</f>
        <v>0</v>
      </c>
      <c r="D833" s="125" t="s">
        <v>69</v>
      </c>
      <c r="E833" s="13" t="s">
        <v>181</v>
      </c>
      <c r="F833" s="13" t="s">
        <v>24</v>
      </c>
    </row>
    <row r="834" spans="1:6" ht="20" hidden="1" customHeight="1">
      <c r="A834" s="30"/>
      <c r="B834" s="13" t="str">
        <f>Kennet!AF46</f>
        <v xml:space="preserve"> </v>
      </c>
      <c r="C834" s="187">
        <f>Kennet!Q46</f>
        <v>0</v>
      </c>
      <c r="D834" s="125" t="s">
        <v>69</v>
      </c>
      <c r="E834" s="13" t="s">
        <v>181</v>
      </c>
      <c r="F834" s="13" t="s">
        <v>24</v>
      </c>
    </row>
    <row r="835" spans="1:6" ht="20" hidden="1" customHeight="1">
      <c r="A835" s="30"/>
      <c r="B835" s="13" t="str">
        <f>Kennet!AF47</f>
        <v xml:space="preserve"> </v>
      </c>
      <c r="C835" s="187">
        <f>Kennet!Q47</f>
        <v>0</v>
      </c>
      <c r="D835" s="125" t="s">
        <v>69</v>
      </c>
      <c r="E835" s="13" t="s">
        <v>181</v>
      </c>
      <c r="F835" s="13" t="s">
        <v>24</v>
      </c>
    </row>
    <row r="836" spans="1:6" ht="20" hidden="1" customHeight="1">
      <c r="A836" s="30"/>
      <c r="B836" s="13" t="str">
        <f>Kennet!AF48</f>
        <v xml:space="preserve"> </v>
      </c>
      <c r="C836" s="187">
        <f>Kennet!Q48</f>
        <v>0</v>
      </c>
      <c r="D836" s="125" t="s">
        <v>69</v>
      </c>
      <c r="E836" s="13" t="s">
        <v>181</v>
      </c>
      <c r="F836" s="13" t="s">
        <v>24</v>
      </c>
    </row>
    <row r="837" spans="1:6" ht="20" hidden="1" customHeight="1">
      <c r="A837" s="30"/>
      <c r="B837" s="13" t="str">
        <f>Kennet!AF49</f>
        <v xml:space="preserve"> </v>
      </c>
      <c r="C837" s="187">
        <f>Kennet!Q49</f>
        <v>0</v>
      </c>
      <c r="D837" s="125" t="s">
        <v>69</v>
      </c>
      <c r="E837" s="13" t="s">
        <v>181</v>
      </c>
      <c r="F837" s="13" t="s">
        <v>24</v>
      </c>
    </row>
    <row r="838" spans="1:6" ht="20" hidden="1" customHeight="1">
      <c r="A838" s="30"/>
      <c r="B838" s="13" t="str">
        <f>Kennet!AF50</f>
        <v xml:space="preserve"> </v>
      </c>
      <c r="C838" s="187">
        <f>Kennet!Q50</f>
        <v>0</v>
      </c>
      <c r="D838" s="125" t="s">
        <v>69</v>
      </c>
      <c r="E838" s="13" t="s">
        <v>181</v>
      </c>
      <c r="F838" s="13" t="s">
        <v>24</v>
      </c>
    </row>
    <row r="839" spans="1:6" ht="20" hidden="1" customHeight="1">
      <c r="A839" s="30"/>
      <c r="B839" s="13" t="str">
        <f>Kennet!AF51</f>
        <v xml:space="preserve"> </v>
      </c>
      <c r="C839" s="187">
        <f>Kennet!Q51</f>
        <v>0</v>
      </c>
      <c r="D839" s="125" t="s">
        <v>69</v>
      </c>
      <c r="E839" s="13" t="s">
        <v>181</v>
      </c>
      <c r="F839" s="13" t="s">
        <v>24</v>
      </c>
    </row>
    <row r="840" spans="1:6" ht="20" hidden="1" customHeight="1">
      <c r="A840" s="30"/>
      <c r="B840" s="13" t="str">
        <f>Kennet!AF52</f>
        <v xml:space="preserve"> </v>
      </c>
      <c r="C840" s="187">
        <f>Kennet!Q52</f>
        <v>0</v>
      </c>
      <c r="D840" s="125" t="s">
        <v>69</v>
      </c>
      <c r="E840" s="13" t="s">
        <v>181</v>
      </c>
      <c r="F840" s="13" t="s">
        <v>24</v>
      </c>
    </row>
    <row r="841" spans="1:6" ht="20" hidden="1" customHeight="1">
      <c r="A841" s="30"/>
      <c r="B841" s="13" t="str">
        <f>Kennet!AF53</f>
        <v xml:space="preserve"> </v>
      </c>
      <c r="C841" s="187">
        <f>Kennet!Q53</f>
        <v>0</v>
      </c>
      <c r="D841" s="125" t="s">
        <v>69</v>
      </c>
      <c r="E841" s="13" t="s">
        <v>181</v>
      </c>
      <c r="F841" s="13" t="s">
        <v>24</v>
      </c>
    </row>
    <row r="842" spans="1:6" ht="20" hidden="1" customHeight="1">
      <c r="A842" s="30"/>
      <c r="B842" s="13" t="str">
        <f>Kennet!AF54</f>
        <v xml:space="preserve"> </v>
      </c>
      <c r="C842" s="187">
        <f>Kennet!Q54</f>
        <v>0</v>
      </c>
      <c r="D842" s="125" t="s">
        <v>69</v>
      </c>
      <c r="E842" s="13" t="s">
        <v>181</v>
      </c>
      <c r="F842" s="13" t="s">
        <v>24</v>
      </c>
    </row>
    <row r="843" spans="1:6" ht="20" hidden="1" customHeight="1">
      <c r="A843" s="30"/>
      <c r="B843" s="13" t="str">
        <f>Kennet!AF55</f>
        <v xml:space="preserve"> </v>
      </c>
      <c r="C843" s="187">
        <f>Kennet!Q55</f>
        <v>0</v>
      </c>
      <c r="D843" s="125" t="s">
        <v>69</v>
      </c>
      <c r="E843" s="13" t="s">
        <v>181</v>
      </c>
      <c r="F843" s="13" t="s">
        <v>24</v>
      </c>
    </row>
    <row r="844" spans="1:6" ht="20" hidden="1" customHeight="1">
      <c r="A844" s="30"/>
      <c r="B844" s="13" t="str">
        <f>Kennet!AF56</f>
        <v xml:space="preserve"> </v>
      </c>
      <c r="C844" s="187">
        <f>Kennet!Q56</f>
        <v>0</v>
      </c>
      <c r="D844" s="125" t="s">
        <v>69</v>
      </c>
      <c r="E844" s="13" t="s">
        <v>181</v>
      </c>
      <c r="F844" s="13" t="s">
        <v>24</v>
      </c>
    </row>
    <row r="845" spans="1:6" ht="20" hidden="1" customHeight="1">
      <c r="A845" s="30"/>
      <c r="B845" s="13" t="str">
        <f>Kennet!AF57</f>
        <v xml:space="preserve"> </v>
      </c>
      <c r="C845" s="187">
        <f>Kennet!Q57</f>
        <v>0</v>
      </c>
      <c r="D845" s="125" t="s">
        <v>69</v>
      </c>
      <c r="E845" s="13" t="s">
        <v>181</v>
      </c>
      <c r="F845" s="13" t="s">
        <v>24</v>
      </c>
    </row>
    <row r="846" spans="1:6" ht="20" hidden="1" customHeight="1">
      <c r="A846" s="30"/>
      <c r="B846" s="13" t="str">
        <f>Kennet!AF58</f>
        <v xml:space="preserve"> </v>
      </c>
      <c r="C846" s="187">
        <f>Kennet!Q58</f>
        <v>0</v>
      </c>
      <c r="D846" s="125" t="s">
        <v>69</v>
      </c>
      <c r="E846" s="13" t="s">
        <v>181</v>
      </c>
      <c r="F846" s="13" t="s">
        <v>24</v>
      </c>
    </row>
    <row r="847" spans="1:6" ht="20" hidden="1" customHeight="1">
      <c r="A847" s="30"/>
      <c r="B847" s="13" t="str">
        <f>Kennet!AF59</f>
        <v xml:space="preserve"> </v>
      </c>
      <c r="C847" s="187">
        <f>Kennet!Q59</f>
        <v>0</v>
      </c>
      <c r="D847" s="125" t="s">
        <v>69</v>
      </c>
      <c r="E847" s="13" t="s">
        <v>181</v>
      </c>
      <c r="F847" s="13" t="s">
        <v>24</v>
      </c>
    </row>
    <row r="848" spans="1:6" ht="20" hidden="1" customHeight="1">
      <c r="A848" s="30"/>
      <c r="B848" s="13" t="str">
        <f>Kennet!AF60</f>
        <v xml:space="preserve"> </v>
      </c>
      <c r="C848" s="187">
        <f>Kennet!Q60</f>
        <v>0</v>
      </c>
      <c r="D848" s="125" t="s">
        <v>69</v>
      </c>
      <c r="E848" s="13" t="s">
        <v>181</v>
      </c>
      <c r="F848" s="13" t="s">
        <v>24</v>
      </c>
    </row>
    <row r="849" spans="1:11" ht="20" hidden="1" customHeight="1">
      <c r="A849" s="30"/>
      <c r="B849" s="13" t="str">
        <f>Kennet!AF61</f>
        <v xml:space="preserve"> </v>
      </c>
      <c r="C849" s="187">
        <f>Kennet!Q61</f>
        <v>0</v>
      </c>
      <c r="D849" s="125" t="s">
        <v>69</v>
      </c>
      <c r="E849" s="13" t="s">
        <v>181</v>
      </c>
      <c r="F849" s="13" t="s">
        <v>24</v>
      </c>
    </row>
    <row r="850" spans="1:11" ht="20" hidden="1" customHeight="1">
      <c r="A850" s="30"/>
      <c r="B850" s="13" t="str">
        <f>Kennet!AF62</f>
        <v xml:space="preserve"> </v>
      </c>
      <c r="C850" s="187">
        <f>Kennet!Q62</f>
        <v>0</v>
      </c>
      <c r="D850" s="125" t="s">
        <v>69</v>
      </c>
      <c r="E850" s="13" t="s">
        <v>181</v>
      </c>
      <c r="F850" s="13" t="s">
        <v>24</v>
      </c>
    </row>
    <row r="851" spans="1:11" ht="20" hidden="1" customHeight="1">
      <c r="A851" s="30"/>
      <c r="B851" s="13" t="str">
        <f>Kennet!AF63</f>
        <v xml:space="preserve"> </v>
      </c>
      <c r="C851" s="187">
        <f>Kennet!Q63</f>
        <v>0</v>
      </c>
      <c r="D851" s="125" t="s">
        <v>69</v>
      </c>
      <c r="E851" s="13" t="s">
        <v>181</v>
      </c>
      <c r="F851" s="13" t="s">
        <v>24</v>
      </c>
    </row>
    <row r="852" spans="1:11" ht="20" hidden="1" customHeight="1">
      <c r="A852" s="30"/>
      <c r="B852" s="13" t="str">
        <f>Kennet!AF64</f>
        <v xml:space="preserve"> </v>
      </c>
      <c r="C852" s="187">
        <f>Kennet!Q64</f>
        <v>0</v>
      </c>
      <c r="D852" s="125" t="s">
        <v>69</v>
      </c>
      <c r="E852" s="13" t="s">
        <v>181</v>
      </c>
      <c r="F852" s="13" t="s">
        <v>24</v>
      </c>
    </row>
    <row r="853" spans="1:11" ht="20" hidden="1" customHeight="1">
      <c r="A853" s="30"/>
      <c r="B853" s="13" t="str">
        <f>Kennet!AF65</f>
        <v xml:space="preserve"> </v>
      </c>
      <c r="C853" s="187">
        <f>Kennet!Q65</f>
        <v>0</v>
      </c>
      <c r="D853" s="125" t="s">
        <v>69</v>
      </c>
      <c r="E853" s="13" t="s">
        <v>181</v>
      </c>
      <c r="F853" s="13" t="s">
        <v>24</v>
      </c>
      <c r="H853" s="12" t="str">
        <f>D853</f>
        <v>Team Kennet</v>
      </c>
      <c r="I853" s="12" t="str">
        <f>E853</f>
        <v>U15</v>
      </c>
      <c r="J853" s="12" t="str">
        <f>F853</f>
        <v>F</v>
      </c>
      <c r="K853" s="12">
        <f>26-COUNT(C828:C853)</f>
        <v>0</v>
      </c>
    </row>
    <row r="854" spans="1:11" ht="20" hidden="1" customHeight="1">
      <c r="A854" s="30"/>
      <c r="B854" s="13" t="str">
        <f>IF(COUNTIF(Kennet!AE40:AE65,"*n*")=0,"","X")</f>
        <v/>
      </c>
      <c r="C854" s="125" t="s">
        <v>329</v>
      </c>
      <c r="D854" s="125" t="s">
        <v>69</v>
      </c>
      <c r="E854" s="13" t="s">
        <v>181</v>
      </c>
      <c r="F854" s="13" t="s">
        <v>24</v>
      </c>
    </row>
    <row r="855" spans="1:11" ht="20" hidden="1" customHeight="1">
      <c r="A855" s="30"/>
      <c r="B855" s="13" t="str">
        <f>Kennet!AX40</f>
        <v xml:space="preserve"> </v>
      </c>
      <c r="C855" s="187">
        <f>Kennet!AI40</f>
        <v>0</v>
      </c>
      <c r="D855" s="125" t="s">
        <v>69</v>
      </c>
      <c r="E855" s="13" t="s">
        <v>206</v>
      </c>
      <c r="F855" s="13" t="s">
        <v>24</v>
      </c>
    </row>
    <row r="856" spans="1:11" ht="20" hidden="1" customHeight="1">
      <c r="A856" s="30"/>
      <c r="B856" s="13" t="str">
        <f>Kennet!AX41</f>
        <v xml:space="preserve"> </v>
      </c>
      <c r="C856" s="187">
        <f>Kennet!AI41</f>
        <v>0</v>
      </c>
      <c r="D856" s="125" t="s">
        <v>69</v>
      </c>
      <c r="E856" s="13" t="s">
        <v>206</v>
      </c>
      <c r="F856" s="13" t="s">
        <v>24</v>
      </c>
    </row>
    <row r="857" spans="1:11" ht="20" hidden="1" customHeight="1">
      <c r="A857" s="30"/>
      <c r="B857" s="13" t="str">
        <f>Kennet!AX42</f>
        <v xml:space="preserve"> </v>
      </c>
      <c r="C857" s="187">
        <f>Kennet!AI42</f>
        <v>0</v>
      </c>
      <c r="D857" s="125" t="s">
        <v>69</v>
      </c>
      <c r="E857" s="13" t="s">
        <v>206</v>
      </c>
      <c r="F857" s="13" t="s">
        <v>24</v>
      </c>
    </row>
    <row r="858" spans="1:11" ht="20" hidden="1" customHeight="1">
      <c r="A858" s="30"/>
      <c r="B858" s="13" t="str">
        <f>Kennet!AX43</f>
        <v xml:space="preserve"> </v>
      </c>
      <c r="C858" s="187">
        <f>Kennet!AI43</f>
        <v>0</v>
      </c>
      <c r="D858" s="125" t="s">
        <v>69</v>
      </c>
      <c r="E858" s="13" t="s">
        <v>206</v>
      </c>
      <c r="F858" s="13" t="s">
        <v>24</v>
      </c>
    </row>
    <row r="859" spans="1:11" ht="20" hidden="1" customHeight="1">
      <c r="A859" s="30"/>
      <c r="B859" s="13" t="str">
        <f>Kennet!AX44</f>
        <v xml:space="preserve"> </v>
      </c>
      <c r="C859" s="187">
        <f>Kennet!AI44</f>
        <v>0</v>
      </c>
      <c r="D859" s="125" t="s">
        <v>69</v>
      </c>
      <c r="E859" s="13" t="s">
        <v>206</v>
      </c>
      <c r="F859" s="13" t="s">
        <v>24</v>
      </c>
    </row>
    <row r="860" spans="1:11" ht="20" hidden="1" customHeight="1">
      <c r="A860" s="30"/>
      <c r="B860" s="13" t="str">
        <f>Kennet!AX45</f>
        <v xml:space="preserve"> </v>
      </c>
      <c r="C860" s="187">
        <f>Kennet!AI45</f>
        <v>0</v>
      </c>
      <c r="D860" s="125" t="s">
        <v>69</v>
      </c>
      <c r="E860" s="13" t="s">
        <v>206</v>
      </c>
      <c r="F860" s="13" t="s">
        <v>24</v>
      </c>
    </row>
    <row r="861" spans="1:11" ht="20" hidden="1" customHeight="1">
      <c r="A861" s="30"/>
      <c r="B861" s="13" t="str">
        <f>Kennet!AX46</f>
        <v xml:space="preserve"> </v>
      </c>
      <c r="C861" s="187">
        <f>Kennet!AI46</f>
        <v>0</v>
      </c>
      <c r="D861" s="125" t="s">
        <v>69</v>
      </c>
      <c r="E861" s="13" t="s">
        <v>206</v>
      </c>
      <c r="F861" s="13" t="s">
        <v>24</v>
      </c>
    </row>
    <row r="862" spans="1:11" ht="20" hidden="1" customHeight="1">
      <c r="A862" s="30"/>
      <c r="B862" s="13" t="str">
        <f>Kennet!AX47</f>
        <v xml:space="preserve"> </v>
      </c>
      <c r="C862" s="187">
        <f>Kennet!AI47</f>
        <v>0</v>
      </c>
      <c r="D862" s="125" t="s">
        <v>69</v>
      </c>
      <c r="E862" s="13" t="s">
        <v>206</v>
      </c>
      <c r="F862" s="13" t="s">
        <v>24</v>
      </c>
    </row>
    <row r="863" spans="1:11" ht="20" hidden="1" customHeight="1">
      <c r="A863" s="30"/>
      <c r="B863" s="13" t="str">
        <f>Kennet!AX48</f>
        <v xml:space="preserve"> </v>
      </c>
      <c r="C863" s="187">
        <f>Kennet!AI48</f>
        <v>0</v>
      </c>
      <c r="D863" s="125" t="s">
        <v>69</v>
      </c>
      <c r="E863" s="13" t="s">
        <v>206</v>
      </c>
      <c r="F863" s="13" t="s">
        <v>24</v>
      </c>
    </row>
    <row r="864" spans="1:11" ht="20" hidden="1" customHeight="1">
      <c r="A864" s="30"/>
      <c r="B864" s="13" t="str">
        <f>Kennet!AX49</f>
        <v xml:space="preserve"> </v>
      </c>
      <c r="C864" s="187">
        <f>Kennet!AI49</f>
        <v>0</v>
      </c>
      <c r="D864" s="125" t="s">
        <v>69</v>
      </c>
      <c r="E864" s="13" t="s">
        <v>206</v>
      </c>
      <c r="F864" s="13" t="s">
        <v>24</v>
      </c>
    </row>
    <row r="865" spans="1:11" ht="20" hidden="1" customHeight="1">
      <c r="A865" s="30"/>
      <c r="B865" s="13" t="str">
        <f>Kennet!AX50</f>
        <v xml:space="preserve"> </v>
      </c>
      <c r="C865" s="187">
        <f>Kennet!AI50</f>
        <v>0</v>
      </c>
      <c r="D865" s="125" t="s">
        <v>69</v>
      </c>
      <c r="E865" s="13" t="s">
        <v>206</v>
      </c>
      <c r="F865" s="13" t="s">
        <v>24</v>
      </c>
    </row>
    <row r="866" spans="1:11" ht="20" hidden="1" customHeight="1">
      <c r="A866" s="30"/>
      <c r="B866" s="13" t="str">
        <f>Kennet!AX51</f>
        <v xml:space="preserve"> </v>
      </c>
      <c r="C866" s="187">
        <f>Kennet!AI51</f>
        <v>0</v>
      </c>
      <c r="D866" s="125" t="s">
        <v>69</v>
      </c>
      <c r="E866" s="13" t="s">
        <v>206</v>
      </c>
      <c r="F866" s="13" t="s">
        <v>24</v>
      </c>
    </row>
    <row r="867" spans="1:11" ht="20" hidden="1" customHeight="1">
      <c r="A867" s="30"/>
      <c r="B867" s="13" t="str">
        <f>Kennet!AX52</f>
        <v xml:space="preserve"> </v>
      </c>
      <c r="C867" s="187">
        <f>Kennet!AI52</f>
        <v>0</v>
      </c>
      <c r="D867" s="125" t="s">
        <v>69</v>
      </c>
      <c r="E867" s="13" t="s">
        <v>206</v>
      </c>
      <c r="F867" s="13" t="s">
        <v>24</v>
      </c>
    </row>
    <row r="868" spans="1:11" ht="20" hidden="1" customHeight="1">
      <c r="A868" s="30"/>
      <c r="B868" s="13" t="str">
        <f>Kennet!AX53</f>
        <v xml:space="preserve"> </v>
      </c>
      <c r="C868" s="187">
        <f>Kennet!AI53</f>
        <v>0</v>
      </c>
      <c r="D868" s="125" t="s">
        <v>69</v>
      </c>
      <c r="E868" s="13" t="s">
        <v>206</v>
      </c>
      <c r="F868" s="13" t="s">
        <v>24</v>
      </c>
    </row>
    <row r="869" spans="1:11" ht="20" hidden="1" customHeight="1">
      <c r="A869" s="30"/>
      <c r="B869" s="13" t="str">
        <f>Kennet!AX54</f>
        <v xml:space="preserve"> </v>
      </c>
      <c r="C869" s="187">
        <f>Kennet!AI54</f>
        <v>0</v>
      </c>
      <c r="D869" s="125" t="s">
        <v>69</v>
      </c>
      <c r="E869" s="13" t="s">
        <v>206</v>
      </c>
      <c r="F869" s="13" t="s">
        <v>24</v>
      </c>
    </row>
    <row r="870" spans="1:11" ht="20" hidden="1" customHeight="1">
      <c r="A870" s="30"/>
      <c r="B870" s="13" t="str">
        <f>Kennet!AX55</f>
        <v xml:space="preserve"> </v>
      </c>
      <c r="C870" s="187">
        <f>Kennet!AI55</f>
        <v>0</v>
      </c>
      <c r="D870" s="125" t="s">
        <v>69</v>
      </c>
      <c r="E870" s="13" t="s">
        <v>206</v>
      </c>
      <c r="F870" s="13" t="s">
        <v>24</v>
      </c>
      <c r="H870" s="12" t="str">
        <f>D870</f>
        <v>Team Kennet</v>
      </c>
      <c r="I870" s="12" t="str">
        <f>E870</f>
        <v>U17</v>
      </c>
      <c r="J870" s="12" t="str">
        <f>F870</f>
        <v>F</v>
      </c>
      <c r="K870" s="206">
        <f>16-COUNT(C855:C870)</f>
        <v>0</v>
      </c>
    </row>
    <row r="871" spans="1:11" ht="20" hidden="1" customHeight="1">
      <c r="A871" s="30"/>
      <c r="B871" s="13" t="str">
        <f>IF(COUNTIF(Kennet!AW40:AW55,"*n*")=0,"","X")</f>
        <v/>
      </c>
      <c r="C871" s="125" t="s">
        <v>239</v>
      </c>
      <c r="D871" s="125" t="s">
        <v>69</v>
      </c>
      <c r="E871" s="13" t="s">
        <v>206</v>
      </c>
      <c r="F871" s="13" t="s">
        <v>24</v>
      </c>
    </row>
    <row r="872" spans="1:11" ht="20" hidden="1" customHeight="1">
      <c r="A872" s="30"/>
      <c r="B872" s="13" t="str">
        <f>Kennet!AX61</f>
        <v xml:space="preserve"> </v>
      </c>
      <c r="C872" s="187">
        <f>Kennet!AI61</f>
        <v>0</v>
      </c>
      <c r="D872" s="125" t="s">
        <v>69</v>
      </c>
      <c r="E872" s="13" t="s">
        <v>327</v>
      </c>
      <c r="F872" s="13" t="s">
        <v>24</v>
      </c>
    </row>
    <row r="873" spans="1:11" ht="20" hidden="1" customHeight="1">
      <c r="A873" s="30"/>
      <c r="B873" s="13" t="str">
        <f>Kennet!AX62</f>
        <v xml:space="preserve"> </v>
      </c>
      <c r="C873" s="187">
        <f>Kennet!AI62</f>
        <v>0</v>
      </c>
      <c r="D873" s="125" t="s">
        <v>69</v>
      </c>
      <c r="E873" s="13" t="s">
        <v>327</v>
      </c>
      <c r="F873" s="13" t="s">
        <v>24</v>
      </c>
    </row>
    <row r="874" spans="1:11" ht="20" hidden="1" customHeight="1">
      <c r="A874" s="30"/>
      <c r="B874" s="13" t="str">
        <f>Kennet!AX63</f>
        <v xml:space="preserve"> </v>
      </c>
      <c r="C874" s="187">
        <f>Kennet!AI63</f>
        <v>0</v>
      </c>
      <c r="D874" s="125" t="s">
        <v>69</v>
      </c>
      <c r="E874" s="13" t="s">
        <v>327</v>
      </c>
      <c r="F874" s="13" t="s">
        <v>24</v>
      </c>
    </row>
    <row r="875" spans="1:11" ht="20" hidden="1" customHeight="1">
      <c r="A875" s="30"/>
      <c r="B875" s="13" t="str">
        <f>Kennet!AX64</f>
        <v xml:space="preserve"> </v>
      </c>
      <c r="C875" s="187">
        <f>Kennet!AI64</f>
        <v>0</v>
      </c>
      <c r="D875" s="125" t="s">
        <v>69</v>
      </c>
      <c r="E875" s="13" t="s">
        <v>327</v>
      </c>
      <c r="F875" s="13" t="s">
        <v>24</v>
      </c>
    </row>
    <row r="876" spans="1:11" ht="20" hidden="1" customHeight="1">
      <c r="A876" s="30"/>
      <c r="B876" s="13" t="str">
        <f>Kennet!AX65</f>
        <v xml:space="preserve"> </v>
      </c>
      <c r="C876" s="187">
        <f>Kennet!AI65</f>
        <v>0</v>
      </c>
      <c r="D876" s="125" t="s">
        <v>69</v>
      </c>
      <c r="E876" s="13" t="s">
        <v>327</v>
      </c>
      <c r="F876" s="13" t="s">
        <v>24</v>
      </c>
    </row>
    <row r="877" spans="1:11" ht="20" hidden="1" customHeight="1">
      <c r="A877" s="30"/>
      <c r="B877" s="13" t="str">
        <f>Kennet!AX66</f>
        <v xml:space="preserve"> </v>
      </c>
      <c r="C877" s="187">
        <f>Kennet!AI66</f>
        <v>0</v>
      </c>
      <c r="D877" s="125" t="s">
        <v>69</v>
      </c>
      <c r="E877" s="13" t="s">
        <v>327</v>
      </c>
      <c r="F877" s="13" t="s">
        <v>24</v>
      </c>
    </row>
    <row r="878" spans="1:11" ht="20" hidden="1" customHeight="1">
      <c r="A878" s="30"/>
      <c r="B878" s="13" t="str">
        <f>Kennet!AX67</f>
        <v xml:space="preserve"> </v>
      </c>
      <c r="C878" s="187">
        <f>Kennet!AI67</f>
        <v>0</v>
      </c>
      <c r="D878" s="125" t="s">
        <v>69</v>
      </c>
      <c r="E878" s="13" t="s">
        <v>327</v>
      </c>
      <c r="F878" s="13" t="s">
        <v>24</v>
      </c>
    </row>
    <row r="879" spans="1:11" ht="20" hidden="1" customHeight="1">
      <c r="A879" s="30"/>
      <c r="B879" s="13" t="str">
        <f>Kennet!AX68</f>
        <v xml:space="preserve"> </v>
      </c>
      <c r="C879" s="187">
        <f>Kennet!AI68</f>
        <v>0</v>
      </c>
      <c r="D879" s="125" t="s">
        <v>69</v>
      </c>
      <c r="E879" s="13" t="s">
        <v>327</v>
      </c>
      <c r="F879" s="13" t="s">
        <v>24</v>
      </c>
      <c r="H879" s="12" t="str">
        <f>D879</f>
        <v>Team Kennet</v>
      </c>
      <c r="I879" s="12" t="str">
        <f>E879</f>
        <v>U20</v>
      </c>
      <c r="J879" s="12" t="str">
        <f>F879</f>
        <v>F</v>
      </c>
      <c r="K879" s="206">
        <f>8-COUNT(C872:C879)</f>
        <v>0</v>
      </c>
    </row>
    <row r="880" spans="1:11" ht="20" hidden="1" customHeight="1">
      <c r="A880" s="30"/>
      <c r="B880" s="13" t="str">
        <f>Kennet!N5</f>
        <v xml:space="preserve"> </v>
      </c>
      <c r="C880" s="187">
        <f>Kennet!A5</f>
        <v>0</v>
      </c>
      <c r="D880" s="125" t="s">
        <v>69</v>
      </c>
      <c r="E880" s="13" t="s">
        <v>50</v>
      </c>
      <c r="F880" s="13" t="s">
        <v>30</v>
      </c>
    </row>
    <row r="881" spans="1:6" ht="20" hidden="1" customHeight="1">
      <c r="A881" s="30"/>
      <c r="B881" s="13" t="str">
        <f>Kennet!N6</f>
        <v xml:space="preserve"> </v>
      </c>
      <c r="C881" s="187">
        <f>Kennet!A6</f>
        <v>0</v>
      </c>
      <c r="D881" s="125" t="s">
        <v>69</v>
      </c>
      <c r="E881" s="13" t="s">
        <v>50</v>
      </c>
      <c r="F881" s="13" t="s">
        <v>30</v>
      </c>
    </row>
    <row r="882" spans="1:6" ht="20" hidden="1" customHeight="1">
      <c r="A882" s="30"/>
      <c r="B882" s="13" t="str">
        <f>Kennet!N7</f>
        <v xml:space="preserve"> </v>
      </c>
      <c r="C882" s="187">
        <f>Kennet!A7</f>
        <v>0</v>
      </c>
      <c r="D882" s="125" t="s">
        <v>69</v>
      </c>
      <c r="E882" s="13" t="s">
        <v>50</v>
      </c>
      <c r="F882" s="13" t="s">
        <v>30</v>
      </c>
    </row>
    <row r="883" spans="1:6" ht="20" hidden="1" customHeight="1">
      <c r="A883" s="30"/>
      <c r="B883" s="13" t="str">
        <f>Kennet!N8</f>
        <v xml:space="preserve"> </v>
      </c>
      <c r="C883" s="187">
        <f>Kennet!A8</f>
        <v>0</v>
      </c>
      <c r="D883" s="125" t="s">
        <v>69</v>
      </c>
      <c r="E883" s="13" t="s">
        <v>50</v>
      </c>
      <c r="F883" s="13" t="s">
        <v>30</v>
      </c>
    </row>
    <row r="884" spans="1:6" ht="20" hidden="1" customHeight="1">
      <c r="A884" s="30"/>
      <c r="B884" s="13" t="str">
        <f>Kennet!N9</f>
        <v xml:space="preserve"> </v>
      </c>
      <c r="C884" s="187">
        <f>Kennet!A9</f>
        <v>0</v>
      </c>
      <c r="D884" s="125" t="s">
        <v>69</v>
      </c>
      <c r="E884" s="13" t="s">
        <v>50</v>
      </c>
      <c r="F884" s="13" t="s">
        <v>30</v>
      </c>
    </row>
    <row r="885" spans="1:6" ht="20" hidden="1" customHeight="1">
      <c r="A885" s="30"/>
      <c r="B885" s="13" t="str">
        <f>Kennet!N10</f>
        <v xml:space="preserve"> </v>
      </c>
      <c r="C885" s="187">
        <f>Kennet!A10</f>
        <v>0</v>
      </c>
      <c r="D885" s="125" t="s">
        <v>69</v>
      </c>
      <c r="E885" s="13" t="s">
        <v>50</v>
      </c>
      <c r="F885" s="13" t="s">
        <v>30</v>
      </c>
    </row>
    <row r="886" spans="1:6" ht="20" hidden="1" customHeight="1">
      <c r="A886" s="30"/>
      <c r="B886" s="13" t="str">
        <f>Kennet!N11</f>
        <v xml:space="preserve"> </v>
      </c>
      <c r="C886" s="187">
        <f>Kennet!A11</f>
        <v>0</v>
      </c>
      <c r="D886" s="125" t="s">
        <v>69</v>
      </c>
      <c r="E886" s="13" t="s">
        <v>50</v>
      </c>
      <c r="F886" s="13" t="s">
        <v>30</v>
      </c>
    </row>
    <row r="887" spans="1:6" ht="20" hidden="1" customHeight="1">
      <c r="A887" s="30"/>
      <c r="B887" s="13" t="str">
        <f>Kennet!N12</f>
        <v xml:space="preserve"> </v>
      </c>
      <c r="C887" s="187">
        <f>Kennet!A12</f>
        <v>0</v>
      </c>
      <c r="D887" s="125" t="s">
        <v>69</v>
      </c>
      <c r="E887" s="13" t="s">
        <v>50</v>
      </c>
      <c r="F887" s="13" t="s">
        <v>30</v>
      </c>
    </row>
    <row r="888" spans="1:6" ht="20" hidden="1" customHeight="1">
      <c r="A888" s="30"/>
      <c r="B888" s="13" t="str">
        <f>Kennet!N13</f>
        <v xml:space="preserve"> </v>
      </c>
      <c r="C888" s="187">
        <f>Kennet!A13</f>
        <v>0</v>
      </c>
      <c r="D888" s="125" t="s">
        <v>69</v>
      </c>
      <c r="E888" s="13" t="s">
        <v>50</v>
      </c>
      <c r="F888" s="13" t="s">
        <v>30</v>
      </c>
    </row>
    <row r="889" spans="1:6" ht="20" hidden="1" customHeight="1">
      <c r="A889" s="30"/>
      <c r="B889" s="13" t="str">
        <f>Kennet!N14</f>
        <v xml:space="preserve"> </v>
      </c>
      <c r="C889" s="187">
        <f>Kennet!A14</f>
        <v>0</v>
      </c>
      <c r="D889" s="125" t="s">
        <v>69</v>
      </c>
      <c r="E889" s="13" t="s">
        <v>50</v>
      </c>
      <c r="F889" s="13" t="s">
        <v>30</v>
      </c>
    </row>
    <row r="890" spans="1:6" ht="20" hidden="1" customHeight="1">
      <c r="A890" s="30"/>
      <c r="B890" s="13" t="str">
        <f>Kennet!N15</f>
        <v xml:space="preserve"> </v>
      </c>
      <c r="C890" s="187">
        <f>Kennet!A15</f>
        <v>0</v>
      </c>
      <c r="D890" s="125" t="s">
        <v>69</v>
      </c>
      <c r="E890" s="13" t="s">
        <v>50</v>
      </c>
      <c r="F890" s="13" t="s">
        <v>30</v>
      </c>
    </row>
    <row r="891" spans="1:6" ht="20" hidden="1" customHeight="1">
      <c r="A891" s="30"/>
      <c r="B891" s="13" t="str">
        <f>Kennet!N16</f>
        <v xml:space="preserve"> </v>
      </c>
      <c r="C891" s="187">
        <f>Kennet!A16</f>
        <v>0</v>
      </c>
      <c r="D891" s="125" t="s">
        <v>69</v>
      </c>
      <c r="E891" s="13" t="s">
        <v>50</v>
      </c>
      <c r="F891" s="13" t="s">
        <v>30</v>
      </c>
    </row>
    <row r="892" spans="1:6" ht="20" hidden="1" customHeight="1">
      <c r="A892" s="30"/>
      <c r="B892" s="13" t="str">
        <f>Kennet!N17</f>
        <v xml:space="preserve"> </v>
      </c>
      <c r="C892" s="187">
        <f>Kennet!A17</f>
        <v>0</v>
      </c>
      <c r="D892" s="125" t="s">
        <v>69</v>
      </c>
      <c r="E892" s="13" t="s">
        <v>50</v>
      </c>
      <c r="F892" s="13" t="s">
        <v>30</v>
      </c>
    </row>
    <row r="893" spans="1:6" ht="20" hidden="1" customHeight="1">
      <c r="A893" s="30"/>
      <c r="B893" s="13" t="str">
        <f>Kennet!N18</f>
        <v xml:space="preserve"> </v>
      </c>
      <c r="C893" s="187">
        <f>Kennet!A18</f>
        <v>0</v>
      </c>
      <c r="D893" s="125" t="s">
        <v>69</v>
      </c>
      <c r="E893" s="13" t="s">
        <v>50</v>
      </c>
      <c r="F893" s="13" t="s">
        <v>30</v>
      </c>
    </row>
    <row r="894" spans="1:6" ht="20" hidden="1" customHeight="1">
      <c r="A894" s="30"/>
      <c r="B894" s="13" t="str">
        <f>Kennet!N19</f>
        <v xml:space="preserve"> </v>
      </c>
      <c r="C894" s="187">
        <f>Kennet!A19</f>
        <v>0</v>
      </c>
      <c r="D894" s="125" t="s">
        <v>69</v>
      </c>
      <c r="E894" s="13" t="s">
        <v>50</v>
      </c>
      <c r="F894" s="13" t="s">
        <v>30</v>
      </c>
    </row>
    <row r="895" spans="1:6" ht="20" hidden="1" customHeight="1">
      <c r="A895" s="30"/>
      <c r="B895" s="13" t="str">
        <f>Kennet!N20</f>
        <v xml:space="preserve"> </v>
      </c>
      <c r="C895" s="187">
        <f>Kennet!A20</f>
        <v>0</v>
      </c>
      <c r="D895" s="125" t="s">
        <v>69</v>
      </c>
      <c r="E895" s="13" t="s">
        <v>50</v>
      </c>
      <c r="F895" s="13" t="s">
        <v>30</v>
      </c>
    </row>
    <row r="896" spans="1:6" ht="20" hidden="1" customHeight="1">
      <c r="A896" s="30"/>
      <c r="B896" s="13" t="str">
        <f>Kennet!N21</f>
        <v xml:space="preserve"> </v>
      </c>
      <c r="C896" s="187">
        <f>Kennet!A21</f>
        <v>0</v>
      </c>
      <c r="D896" s="125" t="s">
        <v>69</v>
      </c>
      <c r="E896" s="13" t="s">
        <v>50</v>
      </c>
      <c r="F896" s="13" t="s">
        <v>30</v>
      </c>
    </row>
    <row r="897" spans="1:11" ht="20" hidden="1" customHeight="1">
      <c r="A897" s="30"/>
      <c r="B897" s="13" t="str">
        <f>Kennet!N22</f>
        <v xml:space="preserve"> </v>
      </c>
      <c r="C897" s="187">
        <f>Kennet!A22</f>
        <v>0</v>
      </c>
      <c r="D897" s="125" t="s">
        <v>69</v>
      </c>
      <c r="E897" s="13" t="s">
        <v>50</v>
      </c>
      <c r="F897" s="13" t="s">
        <v>30</v>
      </c>
    </row>
    <row r="898" spans="1:11" ht="20" hidden="1" customHeight="1">
      <c r="A898" s="30"/>
      <c r="B898" s="13" t="str">
        <f>Kennet!N23</f>
        <v xml:space="preserve"> </v>
      </c>
      <c r="C898" s="187">
        <f>Kennet!A23</f>
        <v>0</v>
      </c>
      <c r="D898" s="125" t="s">
        <v>69</v>
      </c>
      <c r="E898" s="13" t="s">
        <v>50</v>
      </c>
      <c r="F898" s="13" t="s">
        <v>30</v>
      </c>
    </row>
    <row r="899" spans="1:11" ht="20" hidden="1" customHeight="1">
      <c r="A899" s="30"/>
      <c r="B899" s="13" t="str">
        <f>Kennet!N24</f>
        <v xml:space="preserve"> </v>
      </c>
      <c r="C899" s="187">
        <f>Kennet!A24</f>
        <v>0</v>
      </c>
      <c r="D899" s="125" t="s">
        <v>69</v>
      </c>
      <c r="E899" s="13" t="s">
        <v>50</v>
      </c>
      <c r="F899" s="13" t="s">
        <v>30</v>
      </c>
    </row>
    <row r="900" spans="1:11" ht="20" hidden="1" customHeight="1">
      <c r="A900" s="30"/>
      <c r="B900" s="13" t="str">
        <f>Kennet!N25</f>
        <v xml:space="preserve"> </v>
      </c>
      <c r="C900" s="187">
        <f>Kennet!A25</f>
        <v>0</v>
      </c>
      <c r="D900" s="125" t="s">
        <v>69</v>
      </c>
      <c r="E900" s="13" t="s">
        <v>50</v>
      </c>
      <c r="F900" s="13" t="s">
        <v>30</v>
      </c>
    </row>
    <row r="901" spans="1:11" ht="20" hidden="1" customHeight="1">
      <c r="A901" s="30"/>
      <c r="B901" s="13" t="str">
        <f>Kennet!N26</f>
        <v xml:space="preserve"> </v>
      </c>
      <c r="C901" s="187">
        <f>Kennet!A26</f>
        <v>0</v>
      </c>
      <c r="D901" s="125" t="s">
        <v>69</v>
      </c>
      <c r="E901" s="13" t="s">
        <v>50</v>
      </c>
      <c r="F901" s="13" t="s">
        <v>30</v>
      </c>
    </row>
    <row r="902" spans="1:11" ht="20" hidden="1" customHeight="1">
      <c r="A902" s="30"/>
      <c r="B902" s="13" t="str">
        <f>Kennet!N27</f>
        <v xml:space="preserve"> </v>
      </c>
      <c r="C902" s="187">
        <f>Kennet!A27</f>
        <v>0</v>
      </c>
      <c r="D902" s="125" t="s">
        <v>69</v>
      </c>
      <c r="E902" s="13" t="s">
        <v>50</v>
      </c>
      <c r="F902" s="13" t="s">
        <v>30</v>
      </c>
    </row>
    <row r="903" spans="1:11" ht="20" hidden="1" customHeight="1">
      <c r="A903" s="30"/>
      <c r="B903" s="13" t="str">
        <f>Kennet!N28</f>
        <v xml:space="preserve"> </v>
      </c>
      <c r="C903" s="187">
        <f>Kennet!A28</f>
        <v>0</v>
      </c>
      <c r="D903" s="125" t="s">
        <v>69</v>
      </c>
      <c r="E903" s="13" t="s">
        <v>50</v>
      </c>
      <c r="F903" s="13" t="s">
        <v>30</v>
      </c>
    </row>
    <row r="904" spans="1:11" ht="20" hidden="1" customHeight="1">
      <c r="A904" s="30"/>
      <c r="B904" s="13" t="str">
        <f>Kennet!N29</f>
        <v xml:space="preserve"> </v>
      </c>
      <c r="C904" s="187">
        <f>Kennet!A29</f>
        <v>0</v>
      </c>
      <c r="D904" s="125" t="s">
        <v>69</v>
      </c>
      <c r="E904" s="13" t="s">
        <v>50</v>
      </c>
      <c r="F904" s="13" t="s">
        <v>30</v>
      </c>
    </row>
    <row r="905" spans="1:11" ht="20" hidden="1" customHeight="1">
      <c r="A905" s="30"/>
      <c r="B905" s="13" t="str">
        <f>Kennet!N30</f>
        <v xml:space="preserve"> </v>
      </c>
      <c r="C905" s="187">
        <f>Kennet!A30</f>
        <v>0</v>
      </c>
      <c r="D905" s="125" t="s">
        <v>69</v>
      </c>
      <c r="E905" s="13" t="s">
        <v>50</v>
      </c>
      <c r="F905" s="13" t="s">
        <v>30</v>
      </c>
      <c r="H905" s="12" t="str">
        <f>D905</f>
        <v>Team Kennet</v>
      </c>
      <c r="I905" s="12" t="str">
        <f>E905</f>
        <v>U13</v>
      </c>
      <c r="J905" s="12" t="str">
        <f>F905</f>
        <v>M</v>
      </c>
      <c r="K905" s="12">
        <f>26-COUNT(C880:C905)</f>
        <v>0</v>
      </c>
    </row>
    <row r="906" spans="1:11" ht="20" hidden="1" customHeight="1">
      <c r="A906" s="30"/>
      <c r="B906" s="13" t="str">
        <f>IF(COUNTIF(Kennet!M5:M30,"*n*")=0,"","X")</f>
        <v/>
      </c>
      <c r="C906" s="125" t="s">
        <v>332</v>
      </c>
      <c r="D906" s="125" t="s">
        <v>69</v>
      </c>
      <c r="E906" s="13" t="s">
        <v>50</v>
      </c>
      <c r="F906" s="13" t="s">
        <v>30</v>
      </c>
    </row>
    <row r="907" spans="1:11" ht="20" hidden="1" customHeight="1">
      <c r="A907" s="30"/>
      <c r="B907" s="13" t="str">
        <f>Kennet!AF5</f>
        <v xml:space="preserve"> </v>
      </c>
      <c r="C907" s="125">
        <f>Kennet!Q5</f>
        <v>0</v>
      </c>
      <c r="D907" s="125" t="s">
        <v>69</v>
      </c>
      <c r="E907" s="13" t="s">
        <v>181</v>
      </c>
      <c r="F907" s="13" t="s">
        <v>30</v>
      </c>
    </row>
    <row r="908" spans="1:11" ht="20" hidden="1" customHeight="1">
      <c r="A908" s="30"/>
      <c r="B908" s="13" t="str">
        <f>Kennet!AF6</f>
        <v xml:space="preserve"> </v>
      </c>
      <c r="C908" s="125">
        <f>Kennet!Q6</f>
        <v>0</v>
      </c>
      <c r="D908" s="125" t="s">
        <v>69</v>
      </c>
      <c r="E908" s="13" t="s">
        <v>181</v>
      </c>
      <c r="F908" s="13" t="s">
        <v>30</v>
      </c>
    </row>
    <row r="909" spans="1:11" ht="20" hidden="1" customHeight="1">
      <c r="A909" s="30"/>
      <c r="B909" s="13" t="str">
        <f>Kennet!AF7</f>
        <v xml:space="preserve"> </v>
      </c>
      <c r="C909" s="125">
        <f>Kennet!Q7</f>
        <v>0</v>
      </c>
      <c r="D909" s="125" t="s">
        <v>69</v>
      </c>
      <c r="E909" s="13" t="s">
        <v>181</v>
      </c>
      <c r="F909" s="13" t="s">
        <v>30</v>
      </c>
    </row>
    <row r="910" spans="1:11" ht="20" hidden="1" customHeight="1">
      <c r="A910" s="30"/>
      <c r="B910" s="13" t="str">
        <f>Kennet!AF8</f>
        <v xml:space="preserve"> </v>
      </c>
      <c r="C910" s="125">
        <f>Kennet!Q8</f>
        <v>0</v>
      </c>
      <c r="D910" s="125" t="s">
        <v>69</v>
      </c>
      <c r="E910" s="13" t="s">
        <v>181</v>
      </c>
      <c r="F910" s="13" t="s">
        <v>30</v>
      </c>
    </row>
    <row r="911" spans="1:11" ht="20" hidden="1" customHeight="1">
      <c r="A911" s="30"/>
      <c r="B911" s="13" t="str">
        <f>Kennet!AF9</f>
        <v xml:space="preserve"> </v>
      </c>
      <c r="C911" s="125">
        <f>Kennet!Q9</f>
        <v>0</v>
      </c>
      <c r="D911" s="125" t="s">
        <v>69</v>
      </c>
      <c r="E911" s="13" t="s">
        <v>181</v>
      </c>
      <c r="F911" s="13" t="s">
        <v>30</v>
      </c>
    </row>
    <row r="912" spans="1:11" ht="20" hidden="1" customHeight="1">
      <c r="A912" s="30"/>
      <c r="B912" s="13" t="str">
        <f>Kennet!AF10</f>
        <v xml:space="preserve"> </v>
      </c>
      <c r="C912" s="125">
        <f>Kennet!Q10</f>
        <v>0</v>
      </c>
      <c r="D912" s="125" t="s">
        <v>69</v>
      </c>
      <c r="E912" s="13" t="s">
        <v>181</v>
      </c>
      <c r="F912" s="13" t="s">
        <v>30</v>
      </c>
    </row>
    <row r="913" spans="1:6" ht="20" hidden="1" customHeight="1">
      <c r="A913" s="30"/>
      <c r="B913" s="13" t="str">
        <f>Kennet!AF11</f>
        <v xml:space="preserve"> </v>
      </c>
      <c r="C913" s="125">
        <f>Kennet!Q11</f>
        <v>0</v>
      </c>
      <c r="D913" s="125" t="s">
        <v>69</v>
      </c>
      <c r="E913" s="13" t="s">
        <v>181</v>
      </c>
      <c r="F913" s="13" t="s">
        <v>30</v>
      </c>
    </row>
    <row r="914" spans="1:6" ht="20" hidden="1" customHeight="1">
      <c r="A914" s="30"/>
      <c r="B914" s="13" t="str">
        <f>Kennet!AF12</f>
        <v xml:space="preserve"> </v>
      </c>
      <c r="C914" s="125">
        <f>Kennet!Q12</f>
        <v>0</v>
      </c>
      <c r="D914" s="125" t="s">
        <v>69</v>
      </c>
      <c r="E914" s="13" t="s">
        <v>181</v>
      </c>
      <c r="F914" s="13" t="s">
        <v>30</v>
      </c>
    </row>
    <row r="915" spans="1:6" ht="20" hidden="1" customHeight="1">
      <c r="A915" s="30"/>
      <c r="B915" s="13" t="str">
        <f>Kennet!AF13</f>
        <v xml:space="preserve"> </v>
      </c>
      <c r="C915" s="125">
        <f>Kennet!Q13</f>
        <v>0</v>
      </c>
      <c r="D915" s="125" t="s">
        <v>69</v>
      </c>
      <c r="E915" s="13" t="s">
        <v>181</v>
      </c>
      <c r="F915" s="13" t="s">
        <v>30</v>
      </c>
    </row>
    <row r="916" spans="1:6" ht="20" hidden="1" customHeight="1">
      <c r="A916" s="30"/>
      <c r="B916" s="13" t="str">
        <f>Kennet!AF14</f>
        <v xml:space="preserve"> </v>
      </c>
      <c r="C916" s="125">
        <f>Kennet!Q14</f>
        <v>0</v>
      </c>
      <c r="D916" s="125" t="s">
        <v>69</v>
      </c>
      <c r="E916" s="13" t="s">
        <v>181</v>
      </c>
      <c r="F916" s="13" t="s">
        <v>30</v>
      </c>
    </row>
    <row r="917" spans="1:6" ht="20" hidden="1" customHeight="1">
      <c r="A917" s="30"/>
      <c r="B917" s="13" t="str">
        <f>Kennet!AF15</f>
        <v xml:space="preserve"> </v>
      </c>
      <c r="C917" s="125">
        <f>Kennet!Q15</f>
        <v>0</v>
      </c>
      <c r="D917" s="125" t="s">
        <v>69</v>
      </c>
      <c r="E917" s="13" t="s">
        <v>181</v>
      </c>
      <c r="F917" s="13" t="s">
        <v>30</v>
      </c>
    </row>
    <row r="918" spans="1:6" ht="20" hidden="1" customHeight="1">
      <c r="A918" s="30"/>
      <c r="B918" s="13" t="str">
        <f>Kennet!AF16</f>
        <v xml:space="preserve"> </v>
      </c>
      <c r="C918" s="125">
        <f>Kennet!Q16</f>
        <v>0</v>
      </c>
      <c r="D918" s="125" t="s">
        <v>69</v>
      </c>
      <c r="E918" s="13" t="s">
        <v>181</v>
      </c>
      <c r="F918" s="13" t="s">
        <v>30</v>
      </c>
    </row>
    <row r="919" spans="1:6" ht="20" hidden="1" customHeight="1">
      <c r="A919" s="30"/>
      <c r="B919" s="13" t="str">
        <f>Kennet!AF17</f>
        <v xml:space="preserve"> </v>
      </c>
      <c r="C919" s="125">
        <f>Kennet!Q17</f>
        <v>0</v>
      </c>
      <c r="D919" s="125" t="s">
        <v>69</v>
      </c>
      <c r="E919" s="13" t="s">
        <v>181</v>
      </c>
      <c r="F919" s="13" t="s">
        <v>30</v>
      </c>
    </row>
    <row r="920" spans="1:6" ht="20" hidden="1" customHeight="1">
      <c r="A920" s="30"/>
      <c r="B920" s="13" t="str">
        <f>Kennet!AF18</f>
        <v xml:space="preserve"> </v>
      </c>
      <c r="C920" s="125">
        <f>Kennet!Q18</f>
        <v>0</v>
      </c>
      <c r="D920" s="125" t="s">
        <v>69</v>
      </c>
      <c r="E920" s="13" t="s">
        <v>181</v>
      </c>
      <c r="F920" s="13" t="s">
        <v>30</v>
      </c>
    </row>
    <row r="921" spans="1:6" ht="20" hidden="1" customHeight="1">
      <c r="A921" s="30"/>
      <c r="B921" s="13" t="str">
        <f>Kennet!AF19</f>
        <v xml:space="preserve"> </v>
      </c>
      <c r="C921" s="125">
        <f>Kennet!Q19</f>
        <v>0</v>
      </c>
      <c r="D921" s="125" t="s">
        <v>69</v>
      </c>
      <c r="E921" s="13" t="s">
        <v>181</v>
      </c>
      <c r="F921" s="13" t="s">
        <v>30</v>
      </c>
    </row>
    <row r="922" spans="1:6" ht="20" hidden="1" customHeight="1">
      <c r="A922" s="30"/>
      <c r="B922" s="13" t="str">
        <f>Kennet!AF20</f>
        <v xml:space="preserve"> </v>
      </c>
      <c r="C922" s="125">
        <f>Kennet!Q20</f>
        <v>0</v>
      </c>
      <c r="D922" s="125" t="s">
        <v>69</v>
      </c>
      <c r="E922" s="13" t="s">
        <v>181</v>
      </c>
      <c r="F922" s="13" t="s">
        <v>30</v>
      </c>
    </row>
    <row r="923" spans="1:6" ht="20" hidden="1" customHeight="1">
      <c r="A923" s="30"/>
      <c r="B923" s="13" t="str">
        <f>Kennet!AF21</f>
        <v xml:space="preserve"> </v>
      </c>
      <c r="C923" s="125">
        <f>Kennet!Q21</f>
        <v>0</v>
      </c>
      <c r="D923" s="125" t="s">
        <v>69</v>
      </c>
      <c r="E923" s="13" t="s">
        <v>181</v>
      </c>
      <c r="F923" s="13" t="s">
        <v>30</v>
      </c>
    </row>
    <row r="924" spans="1:6" ht="20" hidden="1" customHeight="1">
      <c r="A924" s="30"/>
      <c r="B924" s="13" t="str">
        <f>Kennet!AF22</f>
        <v xml:space="preserve"> </v>
      </c>
      <c r="C924" s="125">
        <f>Kennet!Q22</f>
        <v>0</v>
      </c>
      <c r="D924" s="125" t="s">
        <v>69</v>
      </c>
      <c r="E924" s="13" t="s">
        <v>181</v>
      </c>
      <c r="F924" s="13" t="s">
        <v>30</v>
      </c>
    </row>
    <row r="925" spans="1:6" ht="20" hidden="1" customHeight="1">
      <c r="A925" s="30"/>
      <c r="B925" s="13" t="str">
        <f>Kennet!AF23</f>
        <v xml:space="preserve"> </v>
      </c>
      <c r="C925" s="125">
        <f>Kennet!Q23</f>
        <v>0</v>
      </c>
      <c r="D925" s="125" t="s">
        <v>69</v>
      </c>
      <c r="E925" s="13" t="s">
        <v>181</v>
      </c>
      <c r="F925" s="13" t="s">
        <v>30</v>
      </c>
    </row>
    <row r="926" spans="1:6" ht="20" hidden="1" customHeight="1">
      <c r="A926" s="30"/>
      <c r="B926" s="13" t="str">
        <f>Kennet!AF24</f>
        <v xml:space="preserve"> </v>
      </c>
      <c r="C926" s="125">
        <f>Kennet!Q24</f>
        <v>0</v>
      </c>
      <c r="D926" s="125" t="s">
        <v>69</v>
      </c>
      <c r="E926" s="13" t="s">
        <v>181</v>
      </c>
      <c r="F926" s="13" t="s">
        <v>30</v>
      </c>
    </row>
    <row r="927" spans="1:6" ht="20" hidden="1" customHeight="1">
      <c r="A927" s="30"/>
      <c r="B927" s="13" t="str">
        <f>Kennet!AF25</f>
        <v xml:space="preserve"> </v>
      </c>
      <c r="C927" s="125">
        <f>Kennet!Q25</f>
        <v>0</v>
      </c>
      <c r="D927" s="125" t="s">
        <v>69</v>
      </c>
      <c r="E927" s="13" t="s">
        <v>181</v>
      </c>
      <c r="F927" s="13" t="s">
        <v>30</v>
      </c>
    </row>
    <row r="928" spans="1:6" ht="20" hidden="1" customHeight="1">
      <c r="A928" s="30"/>
      <c r="B928" s="13" t="str">
        <f>Kennet!AF26</f>
        <v xml:space="preserve"> </v>
      </c>
      <c r="C928" s="125">
        <f>Kennet!Q26</f>
        <v>0</v>
      </c>
      <c r="D928" s="125" t="s">
        <v>69</v>
      </c>
      <c r="E928" s="13" t="s">
        <v>181</v>
      </c>
      <c r="F928" s="13" t="s">
        <v>30</v>
      </c>
    </row>
    <row r="929" spans="1:11" ht="20" hidden="1" customHeight="1">
      <c r="A929" s="30"/>
      <c r="B929" s="13" t="str">
        <f>Kennet!AF27</f>
        <v xml:space="preserve"> </v>
      </c>
      <c r="C929" s="125">
        <f>Kennet!Q27</f>
        <v>0</v>
      </c>
      <c r="D929" s="125" t="s">
        <v>69</v>
      </c>
      <c r="E929" s="13" t="s">
        <v>181</v>
      </c>
      <c r="F929" s="13" t="s">
        <v>30</v>
      </c>
    </row>
    <row r="930" spans="1:11" ht="20" hidden="1" customHeight="1">
      <c r="A930" s="30"/>
      <c r="B930" s="13" t="str">
        <f>Kennet!AF28</f>
        <v xml:space="preserve"> </v>
      </c>
      <c r="C930" s="125">
        <f>Kennet!Q28</f>
        <v>0</v>
      </c>
      <c r="D930" s="125" t="s">
        <v>69</v>
      </c>
      <c r="E930" s="13" t="s">
        <v>181</v>
      </c>
      <c r="F930" s="13" t="s">
        <v>30</v>
      </c>
    </row>
    <row r="931" spans="1:11" ht="20" hidden="1" customHeight="1">
      <c r="A931" s="30"/>
      <c r="B931" s="13" t="str">
        <f>Kennet!AF29</f>
        <v xml:space="preserve"> </v>
      </c>
      <c r="C931" s="125">
        <f>Kennet!Q29</f>
        <v>0</v>
      </c>
      <c r="D931" s="125" t="s">
        <v>69</v>
      </c>
      <c r="E931" s="13" t="s">
        <v>181</v>
      </c>
      <c r="F931" s="13" t="s">
        <v>30</v>
      </c>
    </row>
    <row r="932" spans="1:11" ht="20" hidden="1" customHeight="1">
      <c r="A932" s="30"/>
      <c r="B932" s="13" t="str">
        <f>Kennet!AF30</f>
        <v xml:space="preserve"> </v>
      </c>
      <c r="C932" s="125">
        <f>Kennet!Q30</f>
        <v>0</v>
      </c>
      <c r="D932" s="125" t="s">
        <v>69</v>
      </c>
      <c r="E932" s="13" t="s">
        <v>181</v>
      </c>
      <c r="F932" s="13" t="s">
        <v>30</v>
      </c>
      <c r="H932" s="12" t="str">
        <f>D932</f>
        <v>Team Kennet</v>
      </c>
      <c r="I932" s="12" t="str">
        <f>E932</f>
        <v>U15</v>
      </c>
      <c r="J932" s="12" t="str">
        <f>F932</f>
        <v>M</v>
      </c>
      <c r="K932" s="12">
        <f>26-COUNT(C907:C932)</f>
        <v>0</v>
      </c>
    </row>
    <row r="933" spans="1:11" ht="20" hidden="1" customHeight="1">
      <c r="A933" s="30"/>
      <c r="B933" s="13" t="str">
        <f>IF(COUNTIF(Kennet!AE5:AE30,"*n*")=0,"","X")</f>
        <v/>
      </c>
      <c r="C933" s="125" t="s">
        <v>331</v>
      </c>
      <c r="D933" s="125" t="s">
        <v>69</v>
      </c>
      <c r="E933" s="13" t="s">
        <v>181</v>
      </c>
      <c r="F933" s="13" t="s">
        <v>30</v>
      </c>
    </row>
    <row r="934" spans="1:11" ht="20" hidden="1" customHeight="1">
      <c r="A934" s="30"/>
      <c r="B934" s="13" t="str">
        <f>Kennet!AX5</f>
        <v xml:space="preserve"> </v>
      </c>
      <c r="C934" s="125">
        <f>Kennet!AI5</f>
        <v>0</v>
      </c>
      <c r="D934" s="125" t="s">
        <v>69</v>
      </c>
      <c r="E934" s="13" t="s">
        <v>206</v>
      </c>
      <c r="F934" s="13" t="s">
        <v>30</v>
      </c>
    </row>
    <row r="935" spans="1:11" ht="20" hidden="1" customHeight="1">
      <c r="A935" s="30"/>
      <c r="B935" s="13" t="str">
        <f>Kennet!AX6</f>
        <v xml:space="preserve"> </v>
      </c>
      <c r="C935" s="125">
        <f>Kennet!AI6</f>
        <v>0</v>
      </c>
      <c r="D935" s="125" t="s">
        <v>69</v>
      </c>
      <c r="E935" s="13" t="s">
        <v>206</v>
      </c>
      <c r="F935" s="13" t="s">
        <v>30</v>
      </c>
    </row>
    <row r="936" spans="1:11" ht="20" hidden="1" customHeight="1">
      <c r="A936" s="30"/>
      <c r="B936" s="13" t="str">
        <f>Kennet!AX7</f>
        <v xml:space="preserve"> </v>
      </c>
      <c r="C936" s="125">
        <f>Kennet!AI7</f>
        <v>0</v>
      </c>
      <c r="D936" s="125" t="s">
        <v>69</v>
      </c>
      <c r="E936" s="13" t="s">
        <v>206</v>
      </c>
      <c r="F936" s="13" t="s">
        <v>30</v>
      </c>
    </row>
    <row r="937" spans="1:11" ht="20" hidden="1" customHeight="1">
      <c r="A937" s="30"/>
      <c r="B937" s="13" t="str">
        <f>Kennet!AX8</f>
        <v xml:space="preserve"> </v>
      </c>
      <c r="C937" s="125">
        <f>Kennet!AI8</f>
        <v>0</v>
      </c>
      <c r="D937" s="125" t="s">
        <v>69</v>
      </c>
      <c r="E937" s="13" t="s">
        <v>206</v>
      </c>
      <c r="F937" s="13" t="s">
        <v>30</v>
      </c>
    </row>
    <row r="938" spans="1:11" ht="20" hidden="1" customHeight="1">
      <c r="A938" s="30"/>
      <c r="B938" s="13" t="str">
        <f>Kennet!AX9</f>
        <v xml:space="preserve"> </v>
      </c>
      <c r="C938" s="125">
        <f>Kennet!AI9</f>
        <v>0</v>
      </c>
      <c r="D938" s="125" t="s">
        <v>69</v>
      </c>
      <c r="E938" s="13" t="s">
        <v>206</v>
      </c>
      <c r="F938" s="13" t="s">
        <v>30</v>
      </c>
    </row>
    <row r="939" spans="1:11" ht="20" hidden="1" customHeight="1">
      <c r="A939" s="30"/>
      <c r="B939" s="13" t="str">
        <f>Kennet!AX10</f>
        <v xml:space="preserve"> </v>
      </c>
      <c r="C939" s="125">
        <f>Kennet!AI10</f>
        <v>0</v>
      </c>
      <c r="D939" s="125" t="s">
        <v>69</v>
      </c>
      <c r="E939" s="13" t="s">
        <v>206</v>
      </c>
      <c r="F939" s="13" t="s">
        <v>30</v>
      </c>
    </row>
    <row r="940" spans="1:11" ht="20" hidden="1" customHeight="1">
      <c r="A940" s="30"/>
      <c r="B940" s="13" t="str">
        <f>Kennet!AX11</f>
        <v xml:space="preserve"> </v>
      </c>
      <c r="C940" s="125">
        <f>Kennet!AI11</f>
        <v>0</v>
      </c>
      <c r="D940" s="125" t="s">
        <v>69</v>
      </c>
      <c r="E940" s="13" t="s">
        <v>206</v>
      </c>
      <c r="F940" s="13" t="s">
        <v>30</v>
      </c>
    </row>
    <row r="941" spans="1:11" ht="20" hidden="1" customHeight="1">
      <c r="A941" s="30"/>
      <c r="B941" s="13" t="str">
        <f>Kennet!AX12</f>
        <v xml:space="preserve"> </v>
      </c>
      <c r="C941" s="125">
        <f>Kennet!AI12</f>
        <v>0</v>
      </c>
      <c r="D941" s="125" t="s">
        <v>69</v>
      </c>
      <c r="E941" s="13" t="s">
        <v>206</v>
      </c>
      <c r="F941" s="13" t="s">
        <v>30</v>
      </c>
    </row>
    <row r="942" spans="1:11" ht="20" hidden="1" customHeight="1">
      <c r="A942" s="30"/>
      <c r="B942" s="13" t="str">
        <f>Kennet!AX13</f>
        <v xml:space="preserve"> </v>
      </c>
      <c r="C942" s="125">
        <f>Kennet!AI13</f>
        <v>0</v>
      </c>
      <c r="D942" s="125" t="s">
        <v>69</v>
      </c>
      <c r="E942" s="13" t="s">
        <v>206</v>
      </c>
      <c r="F942" s="13" t="s">
        <v>30</v>
      </c>
    </row>
    <row r="943" spans="1:11" ht="20" hidden="1" customHeight="1">
      <c r="A943" s="30"/>
      <c r="B943" s="13" t="str">
        <f>Kennet!AX14</f>
        <v xml:space="preserve"> </v>
      </c>
      <c r="C943" s="125">
        <f>Kennet!AI14</f>
        <v>0</v>
      </c>
      <c r="D943" s="125" t="s">
        <v>69</v>
      </c>
      <c r="E943" s="13" t="s">
        <v>206</v>
      </c>
      <c r="F943" s="13" t="s">
        <v>30</v>
      </c>
    </row>
    <row r="944" spans="1:11" ht="20" hidden="1" customHeight="1">
      <c r="A944" s="30"/>
      <c r="B944" s="13" t="str">
        <f>Kennet!AX15</f>
        <v xml:space="preserve"> </v>
      </c>
      <c r="C944" s="125">
        <f>Kennet!AI15</f>
        <v>0</v>
      </c>
      <c r="D944" s="125" t="s">
        <v>69</v>
      </c>
      <c r="E944" s="13" t="s">
        <v>206</v>
      </c>
      <c r="F944" s="13" t="s">
        <v>30</v>
      </c>
    </row>
    <row r="945" spans="1:11" ht="20" hidden="1" customHeight="1">
      <c r="A945" s="30"/>
      <c r="B945" s="13" t="str">
        <f>Kennet!AX16</f>
        <v xml:space="preserve"> </v>
      </c>
      <c r="C945" s="125">
        <f>Kennet!AI16</f>
        <v>0</v>
      </c>
      <c r="D945" s="125" t="s">
        <v>69</v>
      </c>
      <c r="E945" s="13" t="s">
        <v>206</v>
      </c>
      <c r="F945" s="13" t="s">
        <v>30</v>
      </c>
    </row>
    <row r="946" spans="1:11" ht="20" hidden="1" customHeight="1">
      <c r="A946" s="30"/>
      <c r="B946" s="13" t="str">
        <f>Kennet!AX17</f>
        <v xml:space="preserve"> </v>
      </c>
      <c r="C946" s="125">
        <f>Kennet!AI17</f>
        <v>0</v>
      </c>
      <c r="D946" s="125" t="s">
        <v>69</v>
      </c>
      <c r="E946" s="13" t="s">
        <v>206</v>
      </c>
      <c r="F946" s="13" t="s">
        <v>30</v>
      </c>
    </row>
    <row r="947" spans="1:11" ht="20" hidden="1" customHeight="1">
      <c r="A947" s="30"/>
      <c r="B947" s="13" t="str">
        <f>Kennet!AX18</f>
        <v xml:space="preserve"> </v>
      </c>
      <c r="C947" s="125">
        <f>Kennet!AI18</f>
        <v>0</v>
      </c>
      <c r="D947" s="125" t="s">
        <v>69</v>
      </c>
      <c r="E947" s="13" t="s">
        <v>206</v>
      </c>
      <c r="F947" s="13" t="s">
        <v>30</v>
      </c>
    </row>
    <row r="948" spans="1:11" ht="20" hidden="1" customHeight="1">
      <c r="A948" s="30"/>
      <c r="B948" s="13" t="str">
        <f>Kennet!AX19</f>
        <v xml:space="preserve"> </v>
      </c>
      <c r="C948" s="125">
        <f>Kennet!AI19</f>
        <v>0</v>
      </c>
      <c r="D948" s="125" t="s">
        <v>69</v>
      </c>
      <c r="E948" s="13" t="s">
        <v>206</v>
      </c>
      <c r="F948" s="13" t="s">
        <v>30</v>
      </c>
    </row>
    <row r="949" spans="1:11" ht="20" hidden="1" customHeight="1">
      <c r="A949" s="30"/>
      <c r="B949" s="13" t="str">
        <f>Kennet!AX20</f>
        <v xml:space="preserve"> </v>
      </c>
      <c r="C949" s="125">
        <f>Kennet!AI20</f>
        <v>0</v>
      </c>
      <c r="D949" s="125" t="s">
        <v>69</v>
      </c>
      <c r="E949" s="13" t="s">
        <v>206</v>
      </c>
      <c r="F949" s="13" t="s">
        <v>30</v>
      </c>
      <c r="H949" s="12" t="str">
        <f>D949</f>
        <v>Team Kennet</v>
      </c>
      <c r="I949" s="12" t="str">
        <f>E949</f>
        <v>U17</v>
      </c>
      <c r="J949" s="12" t="str">
        <f>F949</f>
        <v>M</v>
      </c>
      <c r="K949" s="206">
        <f>16-COUNT(C934:C949)</f>
        <v>0</v>
      </c>
    </row>
    <row r="950" spans="1:11" ht="20" hidden="1" customHeight="1">
      <c r="A950" s="30"/>
      <c r="B950" s="13" t="str">
        <f>IF(COUNTIF(Kennet!AW5:AW20,"*n*")=0,"","X")</f>
        <v/>
      </c>
      <c r="C950" s="125" t="s">
        <v>330</v>
      </c>
      <c r="D950" s="125" t="s">
        <v>69</v>
      </c>
      <c r="E950" s="13" t="s">
        <v>206</v>
      </c>
      <c r="F950" s="13" t="s">
        <v>30</v>
      </c>
    </row>
    <row r="951" spans="1:11" ht="20" hidden="1" customHeight="1">
      <c r="A951" s="30"/>
      <c r="B951" s="13" t="str">
        <f>Kennet!AX26</f>
        <v xml:space="preserve"> </v>
      </c>
      <c r="C951" s="125">
        <f>Kennet!AI26</f>
        <v>0</v>
      </c>
      <c r="D951" s="125" t="s">
        <v>69</v>
      </c>
      <c r="E951" s="13" t="s">
        <v>327</v>
      </c>
      <c r="F951" s="13" t="s">
        <v>30</v>
      </c>
    </row>
    <row r="952" spans="1:11" ht="20" hidden="1" customHeight="1">
      <c r="A952" s="30"/>
      <c r="B952" s="13" t="str">
        <f>Kennet!AX27</f>
        <v xml:space="preserve"> </v>
      </c>
      <c r="C952" s="125">
        <f>Kennet!AI27</f>
        <v>0</v>
      </c>
      <c r="D952" s="125" t="s">
        <v>69</v>
      </c>
      <c r="E952" s="13" t="s">
        <v>327</v>
      </c>
      <c r="F952" s="13" t="s">
        <v>30</v>
      </c>
    </row>
    <row r="953" spans="1:11" ht="20" hidden="1" customHeight="1">
      <c r="A953" s="30"/>
      <c r="B953" s="13" t="str">
        <f>Kennet!AX28</f>
        <v xml:space="preserve"> </v>
      </c>
      <c r="C953" s="125">
        <f>Kennet!AI28</f>
        <v>0</v>
      </c>
      <c r="D953" s="125" t="s">
        <v>69</v>
      </c>
      <c r="E953" s="13" t="s">
        <v>327</v>
      </c>
      <c r="F953" s="13" t="s">
        <v>30</v>
      </c>
    </row>
    <row r="954" spans="1:11" ht="20" hidden="1" customHeight="1">
      <c r="A954" s="30"/>
      <c r="B954" s="13" t="str">
        <f>Kennet!AX29</f>
        <v xml:space="preserve"> </v>
      </c>
      <c r="C954" s="125">
        <f>Kennet!AI29</f>
        <v>0</v>
      </c>
      <c r="D954" s="125" t="s">
        <v>69</v>
      </c>
      <c r="E954" s="13" t="s">
        <v>327</v>
      </c>
      <c r="F954" s="13" t="s">
        <v>30</v>
      </c>
    </row>
    <row r="955" spans="1:11" ht="20" hidden="1" customHeight="1">
      <c r="A955" s="30"/>
      <c r="B955" s="13" t="str">
        <f>Kennet!AX30</f>
        <v xml:space="preserve"> </v>
      </c>
      <c r="C955" s="125">
        <f>Kennet!AI30</f>
        <v>0</v>
      </c>
      <c r="D955" s="125" t="s">
        <v>69</v>
      </c>
      <c r="E955" s="13" t="s">
        <v>327</v>
      </c>
      <c r="F955" s="13" t="s">
        <v>30</v>
      </c>
    </row>
    <row r="956" spans="1:11" ht="20" hidden="1" customHeight="1">
      <c r="A956" s="30"/>
      <c r="B956" s="13" t="str">
        <f>Kennet!AX31</f>
        <v xml:space="preserve"> </v>
      </c>
      <c r="C956" s="125">
        <f>Kennet!AI31</f>
        <v>0</v>
      </c>
      <c r="D956" s="125" t="s">
        <v>69</v>
      </c>
      <c r="E956" s="13" t="s">
        <v>327</v>
      </c>
      <c r="F956" s="13" t="s">
        <v>30</v>
      </c>
    </row>
    <row r="957" spans="1:11" ht="20" hidden="1" customHeight="1">
      <c r="A957" s="30"/>
      <c r="B957" s="13" t="str">
        <f>Kennet!AX32</f>
        <v xml:space="preserve"> </v>
      </c>
      <c r="C957" s="125">
        <f>Kennet!AI32</f>
        <v>0</v>
      </c>
      <c r="D957" s="125" t="s">
        <v>69</v>
      </c>
      <c r="E957" s="13" t="s">
        <v>327</v>
      </c>
      <c r="F957" s="13" t="s">
        <v>30</v>
      </c>
    </row>
    <row r="958" spans="1:11" ht="20" hidden="1" customHeight="1">
      <c r="A958" s="30"/>
      <c r="B958" s="13" t="str">
        <f>Kennet!AX33</f>
        <v xml:space="preserve"> </v>
      </c>
      <c r="C958" s="125">
        <f>Kennet!AI33</f>
        <v>0</v>
      </c>
      <c r="D958" s="125" t="s">
        <v>69</v>
      </c>
      <c r="E958" s="13" t="s">
        <v>327</v>
      </c>
      <c r="F958" s="13" t="s">
        <v>30</v>
      </c>
      <c r="H958" s="12" t="str">
        <f>D958</f>
        <v>Team Kennet</v>
      </c>
      <c r="I958" s="12" t="str">
        <f>E958</f>
        <v>U20</v>
      </c>
      <c r="J958" s="12" t="str">
        <f>F958</f>
        <v>M</v>
      </c>
      <c r="K958" s="206">
        <f>8-COUNT(C951:C958)</f>
        <v>0</v>
      </c>
    </row>
    <row r="959" spans="1:11" ht="20" hidden="1" customHeight="1">
      <c r="A959" s="188"/>
      <c r="B959" s="189"/>
      <c r="C959" s="189"/>
      <c r="D959" s="189"/>
      <c r="E959" s="189"/>
      <c r="F959" s="190"/>
    </row>
    <row r="960" spans="1:11" ht="20" hidden="1" customHeight="1">
      <c r="A960" s="186"/>
      <c r="B960" s="13" t="str">
        <f>WhiteHorse!N40</f>
        <v xml:space="preserve"> </v>
      </c>
      <c r="C960" s="187">
        <f>WhiteHorse!A40</f>
        <v>0</v>
      </c>
      <c r="D960" s="125" t="s">
        <v>122</v>
      </c>
      <c r="E960" s="13" t="s">
        <v>50</v>
      </c>
      <c r="F960" s="13" t="s">
        <v>24</v>
      </c>
    </row>
    <row r="961" spans="1:6" ht="20" hidden="1" customHeight="1">
      <c r="A961" s="30"/>
      <c r="B961" s="13" t="str">
        <f>WhiteHorse!N41</f>
        <v xml:space="preserve"> </v>
      </c>
      <c r="C961" s="187">
        <f>WhiteHorse!A41</f>
        <v>0</v>
      </c>
      <c r="D961" s="125" t="s">
        <v>122</v>
      </c>
      <c r="E961" s="13" t="s">
        <v>50</v>
      </c>
      <c r="F961" s="13" t="s">
        <v>24</v>
      </c>
    </row>
    <row r="962" spans="1:6" ht="20" hidden="1" customHeight="1">
      <c r="A962" s="30"/>
      <c r="B962" s="13" t="str">
        <f>WhiteHorse!N42</f>
        <v xml:space="preserve"> </v>
      </c>
      <c r="C962" s="187">
        <f>WhiteHorse!A42</f>
        <v>0</v>
      </c>
      <c r="D962" s="125" t="s">
        <v>122</v>
      </c>
      <c r="E962" s="13" t="s">
        <v>50</v>
      </c>
      <c r="F962" s="13" t="s">
        <v>24</v>
      </c>
    </row>
    <row r="963" spans="1:6" ht="20" hidden="1" customHeight="1">
      <c r="A963" s="30"/>
      <c r="B963" s="13" t="str">
        <f>WhiteHorse!N43</f>
        <v xml:space="preserve"> </v>
      </c>
      <c r="C963" s="187">
        <f>WhiteHorse!A43</f>
        <v>0</v>
      </c>
      <c r="D963" s="125" t="s">
        <v>122</v>
      </c>
      <c r="E963" s="13" t="s">
        <v>50</v>
      </c>
      <c r="F963" s="13" t="s">
        <v>24</v>
      </c>
    </row>
    <row r="964" spans="1:6" ht="20" hidden="1" customHeight="1">
      <c r="A964" s="30"/>
      <c r="B964" s="13" t="str">
        <f>WhiteHorse!N44</f>
        <v xml:space="preserve"> </v>
      </c>
      <c r="C964" s="187">
        <f>WhiteHorse!A44</f>
        <v>0</v>
      </c>
      <c r="D964" s="125" t="s">
        <v>122</v>
      </c>
      <c r="E964" s="13" t="s">
        <v>50</v>
      </c>
      <c r="F964" s="13" t="s">
        <v>24</v>
      </c>
    </row>
    <row r="965" spans="1:6" ht="20" hidden="1" customHeight="1">
      <c r="A965" s="30"/>
      <c r="B965" s="13" t="str">
        <f>WhiteHorse!N45</f>
        <v xml:space="preserve"> </v>
      </c>
      <c r="C965" s="187">
        <f>WhiteHorse!A45</f>
        <v>0</v>
      </c>
      <c r="D965" s="125" t="s">
        <v>122</v>
      </c>
      <c r="E965" s="13" t="s">
        <v>50</v>
      </c>
      <c r="F965" s="13" t="s">
        <v>24</v>
      </c>
    </row>
    <row r="966" spans="1:6" ht="20" hidden="1" customHeight="1">
      <c r="A966" s="30"/>
      <c r="B966" s="13" t="str">
        <f>WhiteHorse!N46</f>
        <v xml:space="preserve"> </v>
      </c>
      <c r="C966" s="187">
        <f>WhiteHorse!A46</f>
        <v>0</v>
      </c>
      <c r="D966" s="125" t="s">
        <v>122</v>
      </c>
      <c r="E966" s="13" t="s">
        <v>50</v>
      </c>
      <c r="F966" s="13" t="s">
        <v>24</v>
      </c>
    </row>
    <row r="967" spans="1:6" ht="20" hidden="1" customHeight="1">
      <c r="A967" s="30"/>
      <c r="B967" s="13" t="str">
        <f>WhiteHorse!N47</f>
        <v xml:space="preserve"> </v>
      </c>
      <c r="C967" s="187">
        <f>WhiteHorse!A47</f>
        <v>0</v>
      </c>
      <c r="D967" s="125" t="s">
        <v>122</v>
      </c>
      <c r="E967" s="13" t="s">
        <v>50</v>
      </c>
      <c r="F967" s="13" t="s">
        <v>24</v>
      </c>
    </row>
    <row r="968" spans="1:6" ht="20" hidden="1" customHeight="1">
      <c r="A968" s="30"/>
      <c r="B968" s="13" t="str">
        <f>WhiteHorse!N48</f>
        <v xml:space="preserve"> </v>
      </c>
      <c r="C968" s="187">
        <f>WhiteHorse!A48</f>
        <v>0</v>
      </c>
      <c r="D968" s="125" t="s">
        <v>122</v>
      </c>
      <c r="E968" s="13" t="s">
        <v>50</v>
      </c>
      <c r="F968" s="13" t="s">
        <v>24</v>
      </c>
    </row>
    <row r="969" spans="1:6" ht="20" hidden="1" customHeight="1">
      <c r="A969" s="30"/>
      <c r="B969" s="13" t="str">
        <f>WhiteHorse!N49</f>
        <v xml:space="preserve"> </v>
      </c>
      <c r="C969" s="187">
        <f>WhiteHorse!A49</f>
        <v>0</v>
      </c>
      <c r="D969" s="125" t="s">
        <v>122</v>
      </c>
      <c r="E969" s="13" t="s">
        <v>50</v>
      </c>
      <c r="F969" s="13" t="s">
        <v>24</v>
      </c>
    </row>
    <row r="970" spans="1:6" ht="20" hidden="1" customHeight="1">
      <c r="A970" s="30"/>
      <c r="B970" s="13" t="str">
        <f>WhiteHorse!N50</f>
        <v xml:space="preserve"> </v>
      </c>
      <c r="C970" s="187">
        <f>WhiteHorse!A50</f>
        <v>0</v>
      </c>
      <c r="D970" s="125" t="s">
        <v>122</v>
      </c>
      <c r="E970" s="13" t="s">
        <v>50</v>
      </c>
      <c r="F970" s="13" t="s">
        <v>24</v>
      </c>
    </row>
    <row r="971" spans="1:6" ht="20" hidden="1" customHeight="1">
      <c r="A971" s="30"/>
      <c r="B971" s="13" t="str">
        <f>WhiteHorse!N51</f>
        <v xml:space="preserve"> </v>
      </c>
      <c r="C971" s="187">
        <f>WhiteHorse!A51</f>
        <v>0</v>
      </c>
      <c r="D971" s="125" t="s">
        <v>122</v>
      </c>
      <c r="E971" s="13" t="s">
        <v>50</v>
      </c>
      <c r="F971" s="13" t="s">
        <v>24</v>
      </c>
    </row>
    <row r="972" spans="1:6" ht="20" hidden="1" customHeight="1">
      <c r="A972" s="30"/>
      <c r="B972" s="13" t="str">
        <f>WhiteHorse!N52</f>
        <v xml:space="preserve"> </v>
      </c>
      <c r="C972" s="187">
        <f>WhiteHorse!A52</f>
        <v>0</v>
      </c>
      <c r="D972" s="125" t="s">
        <v>122</v>
      </c>
      <c r="E972" s="13" t="s">
        <v>50</v>
      </c>
      <c r="F972" s="13" t="s">
        <v>24</v>
      </c>
    </row>
    <row r="973" spans="1:6" ht="20" hidden="1" customHeight="1">
      <c r="A973" s="30"/>
      <c r="B973" s="13" t="str">
        <f>WhiteHorse!N53</f>
        <v xml:space="preserve"> </v>
      </c>
      <c r="C973" s="187">
        <f>WhiteHorse!A53</f>
        <v>0</v>
      </c>
      <c r="D973" s="125" t="s">
        <v>122</v>
      </c>
      <c r="E973" s="13" t="s">
        <v>50</v>
      </c>
      <c r="F973" s="13" t="s">
        <v>24</v>
      </c>
    </row>
    <row r="974" spans="1:6" ht="20" hidden="1" customHeight="1">
      <c r="A974" s="30"/>
      <c r="B974" s="13" t="str">
        <f>WhiteHorse!N54</f>
        <v xml:space="preserve"> </v>
      </c>
      <c r="C974" s="187">
        <f>WhiteHorse!A54</f>
        <v>0</v>
      </c>
      <c r="D974" s="125" t="s">
        <v>122</v>
      </c>
      <c r="E974" s="13" t="s">
        <v>50</v>
      </c>
      <c r="F974" s="13" t="s">
        <v>24</v>
      </c>
    </row>
    <row r="975" spans="1:6" ht="20" hidden="1" customHeight="1">
      <c r="A975" s="30"/>
      <c r="B975" s="13" t="str">
        <f>WhiteHorse!N55</f>
        <v xml:space="preserve"> </v>
      </c>
      <c r="C975" s="187">
        <f>WhiteHorse!A55</f>
        <v>0</v>
      </c>
      <c r="D975" s="125" t="s">
        <v>122</v>
      </c>
      <c r="E975" s="13" t="s">
        <v>50</v>
      </c>
      <c r="F975" s="13" t="s">
        <v>24</v>
      </c>
    </row>
    <row r="976" spans="1:6" ht="20" hidden="1" customHeight="1">
      <c r="A976" s="30"/>
      <c r="B976" s="13" t="str">
        <f>WhiteHorse!N56</f>
        <v xml:space="preserve"> </v>
      </c>
      <c r="C976" s="187">
        <f>WhiteHorse!A56</f>
        <v>0</v>
      </c>
      <c r="D976" s="125" t="s">
        <v>122</v>
      </c>
      <c r="E976" s="13" t="s">
        <v>50</v>
      </c>
      <c r="F976" s="13" t="s">
        <v>24</v>
      </c>
    </row>
    <row r="977" spans="1:11" ht="20" hidden="1" customHeight="1">
      <c r="A977" s="30"/>
      <c r="B977" s="13" t="str">
        <f>WhiteHorse!N57</f>
        <v xml:space="preserve"> </v>
      </c>
      <c r="C977" s="187">
        <f>WhiteHorse!A57</f>
        <v>0</v>
      </c>
      <c r="D977" s="125" t="s">
        <v>122</v>
      </c>
      <c r="E977" s="13" t="s">
        <v>50</v>
      </c>
      <c r="F977" s="13" t="s">
        <v>24</v>
      </c>
    </row>
    <row r="978" spans="1:11" ht="20" hidden="1" customHeight="1">
      <c r="A978" s="30"/>
      <c r="B978" s="13" t="str">
        <f>WhiteHorse!N58</f>
        <v xml:space="preserve"> </v>
      </c>
      <c r="C978" s="187">
        <f>WhiteHorse!A58</f>
        <v>0</v>
      </c>
      <c r="D978" s="125" t="s">
        <v>122</v>
      </c>
      <c r="E978" s="13" t="s">
        <v>50</v>
      </c>
      <c r="F978" s="13" t="s">
        <v>24</v>
      </c>
    </row>
    <row r="979" spans="1:11" ht="20" hidden="1" customHeight="1">
      <c r="A979" s="30"/>
      <c r="B979" s="13" t="str">
        <f>WhiteHorse!N59</f>
        <v xml:space="preserve"> </v>
      </c>
      <c r="C979" s="187">
        <f>WhiteHorse!A59</f>
        <v>0</v>
      </c>
      <c r="D979" s="125" t="s">
        <v>122</v>
      </c>
      <c r="E979" s="13" t="s">
        <v>50</v>
      </c>
      <c r="F979" s="13" t="s">
        <v>24</v>
      </c>
    </row>
    <row r="980" spans="1:11" ht="20" hidden="1" customHeight="1">
      <c r="A980" s="30"/>
      <c r="B980" s="13" t="str">
        <f>WhiteHorse!N60</f>
        <v xml:space="preserve"> </v>
      </c>
      <c r="C980" s="187">
        <f>WhiteHorse!A60</f>
        <v>0</v>
      </c>
      <c r="D980" s="125" t="s">
        <v>122</v>
      </c>
      <c r="E980" s="13" t="s">
        <v>50</v>
      </c>
      <c r="F980" s="13" t="s">
        <v>24</v>
      </c>
    </row>
    <row r="981" spans="1:11" ht="20" hidden="1" customHeight="1">
      <c r="A981" s="30"/>
      <c r="B981" s="13" t="str">
        <f>WhiteHorse!N61</f>
        <v xml:space="preserve"> </v>
      </c>
      <c r="C981" s="187">
        <f>WhiteHorse!A61</f>
        <v>0</v>
      </c>
      <c r="D981" s="125" t="s">
        <v>122</v>
      </c>
      <c r="E981" s="13" t="s">
        <v>50</v>
      </c>
      <c r="F981" s="13" t="s">
        <v>24</v>
      </c>
    </row>
    <row r="982" spans="1:11" ht="20" hidden="1" customHeight="1">
      <c r="A982" s="30"/>
      <c r="B982" s="13" t="str">
        <f>WhiteHorse!N62</f>
        <v xml:space="preserve"> </v>
      </c>
      <c r="C982" s="187">
        <f>WhiteHorse!A62</f>
        <v>0</v>
      </c>
      <c r="D982" s="125" t="s">
        <v>122</v>
      </c>
      <c r="E982" s="13" t="s">
        <v>50</v>
      </c>
      <c r="F982" s="13" t="s">
        <v>24</v>
      </c>
    </row>
    <row r="983" spans="1:11" ht="20" hidden="1" customHeight="1">
      <c r="A983" s="30"/>
      <c r="B983" s="13" t="str">
        <f>WhiteHorse!N63</f>
        <v xml:space="preserve"> </v>
      </c>
      <c r="C983" s="187">
        <f>WhiteHorse!A63</f>
        <v>0</v>
      </c>
      <c r="D983" s="125" t="s">
        <v>122</v>
      </c>
      <c r="E983" s="13" t="s">
        <v>50</v>
      </c>
      <c r="F983" s="13" t="s">
        <v>24</v>
      </c>
    </row>
    <row r="984" spans="1:11" ht="20" hidden="1" customHeight="1">
      <c r="A984" s="30"/>
      <c r="B984" s="13" t="str">
        <f>WhiteHorse!N64</f>
        <v xml:space="preserve"> </v>
      </c>
      <c r="C984" s="187">
        <f>WhiteHorse!A64</f>
        <v>0</v>
      </c>
      <c r="D984" s="125" t="s">
        <v>122</v>
      </c>
      <c r="E984" s="13" t="s">
        <v>50</v>
      </c>
      <c r="F984" s="13" t="s">
        <v>24</v>
      </c>
    </row>
    <row r="985" spans="1:11" ht="20" hidden="1" customHeight="1">
      <c r="A985" s="30"/>
      <c r="B985" s="13" t="str">
        <f>WhiteHorse!N65</f>
        <v xml:space="preserve"> </v>
      </c>
      <c r="C985" s="187">
        <f>WhiteHorse!A65</f>
        <v>0</v>
      </c>
      <c r="D985" s="125" t="s">
        <v>122</v>
      </c>
      <c r="E985" s="13" t="s">
        <v>50</v>
      </c>
      <c r="F985" s="13" t="s">
        <v>24</v>
      </c>
      <c r="H985" s="12" t="str">
        <f>D985</f>
        <v>White Horse Harriers</v>
      </c>
      <c r="I985" s="12" t="str">
        <f>E985</f>
        <v>U13</v>
      </c>
      <c r="J985" s="12" t="str">
        <f>F985</f>
        <v>F</v>
      </c>
      <c r="K985" s="12">
        <f>26-COUNT(C960:C985)</f>
        <v>0</v>
      </c>
    </row>
    <row r="986" spans="1:11" ht="20" hidden="1" customHeight="1">
      <c r="A986" s="30"/>
      <c r="B986" s="13" t="str">
        <f>IF(COUNTIF(WhiteHorse!M40:M65,"*n*")=0,"","X")</f>
        <v/>
      </c>
      <c r="C986" s="125" t="s">
        <v>328</v>
      </c>
      <c r="D986" s="125" t="s">
        <v>122</v>
      </c>
      <c r="E986" s="13" t="s">
        <v>50</v>
      </c>
      <c r="F986" s="13" t="s">
        <v>24</v>
      </c>
    </row>
    <row r="987" spans="1:11" ht="20" hidden="1" customHeight="1">
      <c r="A987" s="30"/>
      <c r="B987" s="13" t="str">
        <f>WhiteHorse!AF40</f>
        <v xml:space="preserve"> </v>
      </c>
      <c r="C987" s="187">
        <f>WhiteHorse!Q40</f>
        <v>0</v>
      </c>
      <c r="D987" s="125" t="s">
        <v>122</v>
      </c>
      <c r="E987" s="13" t="s">
        <v>181</v>
      </c>
      <c r="F987" s="13" t="s">
        <v>24</v>
      </c>
    </row>
    <row r="988" spans="1:11" ht="20" hidden="1" customHeight="1">
      <c r="A988" s="30"/>
      <c r="B988" s="13" t="str">
        <f>WhiteHorse!AF41</f>
        <v xml:space="preserve"> </v>
      </c>
      <c r="C988" s="187">
        <f>WhiteHorse!Q41</f>
        <v>0</v>
      </c>
      <c r="D988" s="125" t="s">
        <v>122</v>
      </c>
      <c r="E988" s="13" t="s">
        <v>181</v>
      </c>
      <c r="F988" s="13" t="s">
        <v>24</v>
      </c>
    </row>
    <row r="989" spans="1:11" ht="20" hidden="1" customHeight="1">
      <c r="A989" s="30"/>
      <c r="B989" s="13" t="str">
        <f>WhiteHorse!AF42</f>
        <v xml:space="preserve"> </v>
      </c>
      <c r="C989" s="187">
        <f>WhiteHorse!Q42</f>
        <v>0</v>
      </c>
      <c r="D989" s="125" t="s">
        <v>122</v>
      </c>
      <c r="E989" s="13" t="s">
        <v>181</v>
      </c>
      <c r="F989" s="13" t="s">
        <v>24</v>
      </c>
    </row>
    <row r="990" spans="1:11" ht="20" hidden="1" customHeight="1">
      <c r="A990" s="30"/>
      <c r="B990" s="13" t="str">
        <f>WhiteHorse!AF43</f>
        <v xml:space="preserve"> </v>
      </c>
      <c r="C990" s="187">
        <f>WhiteHorse!Q43</f>
        <v>0</v>
      </c>
      <c r="D990" s="125" t="s">
        <v>122</v>
      </c>
      <c r="E990" s="13" t="s">
        <v>181</v>
      </c>
      <c r="F990" s="13" t="s">
        <v>24</v>
      </c>
    </row>
    <row r="991" spans="1:11" ht="20" hidden="1" customHeight="1">
      <c r="A991" s="30"/>
      <c r="B991" s="13" t="str">
        <f>WhiteHorse!AF44</f>
        <v xml:space="preserve"> </v>
      </c>
      <c r="C991" s="187">
        <f>WhiteHorse!Q44</f>
        <v>0</v>
      </c>
      <c r="D991" s="125" t="s">
        <v>122</v>
      </c>
      <c r="E991" s="13" t="s">
        <v>181</v>
      </c>
      <c r="F991" s="13" t="s">
        <v>24</v>
      </c>
    </row>
    <row r="992" spans="1:11" ht="20" hidden="1" customHeight="1">
      <c r="A992" s="30"/>
      <c r="B992" s="13" t="str">
        <f>WhiteHorse!AF45</f>
        <v xml:space="preserve"> </v>
      </c>
      <c r="C992" s="187">
        <f>WhiteHorse!Q45</f>
        <v>0</v>
      </c>
      <c r="D992" s="125" t="s">
        <v>122</v>
      </c>
      <c r="E992" s="13" t="s">
        <v>181</v>
      </c>
      <c r="F992" s="13" t="s">
        <v>24</v>
      </c>
    </row>
    <row r="993" spans="1:6" ht="20" hidden="1" customHeight="1">
      <c r="A993" s="30"/>
      <c r="B993" s="13" t="str">
        <f>WhiteHorse!AF46</f>
        <v xml:space="preserve"> </v>
      </c>
      <c r="C993" s="187">
        <f>WhiteHorse!Q46</f>
        <v>0</v>
      </c>
      <c r="D993" s="125" t="s">
        <v>122</v>
      </c>
      <c r="E993" s="13" t="s">
        <v>181</v>
      </c>
      <c r="F993" s="13" t="s">
        <v>24</v>
      </c>
    </row>
    <row r="994" spans="1:6" ht="20" hidden="1" customHeight="1">
      <c r="A994" s="30"/>
      <c r="B994" s="13" t="str">
        <f>WhiteHorse!AF47</f>
        <v xml:space="preserve"> </v>
      </c>
      <c r="C994" s="187">
        <f>WhiteHorse!Q47</f>
        <v>0</v>
      </c>
      <c r="D994" s="125" t="s">
        <v>122</v>
      </c>
      <c r="E994" s="13" t="s">
        <v>181</v>
      </c>
      <c r="F994" s="13" t="s">
        <v>24</v>
      </c>
    </row>
    <row r="995" spans="1:6" ht="20" hidden="1" customHeight="1">
      <c r="A995" s="30"/>
      <c r="B995" s="13" t="str">
        <f>WhiteHorse!AF48</f>
        <v xml:space="preserve"> </v>
      </c>
      <c r="C995" s="187">
        <f>WhiteHorse!Q48</f>
        <v>0</v>
      </c>
      <c r="D995" s="125" t="s">
        <v>122</v>
      </c>
      <c r="E995" s="13" t="s">
        <v>181</v>
      </c>
      <c r="F995" s="13" t="s">
        <v>24</v>
      </c>
    </row>
    <row r="996" spans="1:6" ht="20" hidden="1" customHeight="1">
      <c r="A996" s="30"/>
      <c r="B996" s="13" t="str">
        <f>WhiteHorse!AF49</f>
        <v xml:space="preserve"> </v>
      </c>
      <c r="C996" s="187">
        <f>WhiteHorse!Q49</f>
        <v>0</v>
      </c>
      <c r="D996" s="125" t="s">
        <v>122</v>
      </c>
      <c r="E996" s="13" t="s">
        <v>181</v>
      </c>
      <c r="F996" s="13" t="s">
        <v>24</v>
      </c>
    </row>
    <row r="997" spans="1:6" ht="20" hidden="1" customHeight="1">
      <c r="A997" s="30"/>
      <c r="B997" s="13" t="str">
        <f>WhiteHorse!AF50</f>
        <v xml:space="preserve"> </v>
      </c>
      <c r="C997" s="187">
        <f>WhiteHorse!Q50</f>
        <v>0</v>
      </c>
      <c r="D997" s="125" t="s">
        <v>122</v>
      </c>
      <c r="E997" s="13" t="s">
        <v>181</v>
      </c>
      <c r="F997" s="13" t="s">
        <v>24</v>
      </c>
    </row>
    <row r="998" spans="1:6" ht="20" hidden="1" customHeight="1">
      <c r="A998" s="30"/>
      <c r="B998" s="13" t="str">
        <f>WhiteHorse!AF51</f>
        <v xml:space="preserve"> </v>
      </c>
      <c r="C998" s="187">
        <f>WhiteHorse!Q51</f>
        <v>0</v>
      </c>
      <c r="D998" s="125" t="s">
        <v>122</v>
      </c>
      <c r="E998" s="13" t="s">
        <v>181</v>
      </c>
      <c r="F998" s="13" t="s">
        <v>24</v>
      </c>
    </row>
    <row r="999" spans="1:6" ht="20" hidden="1" customHeight="1">
      <c r="A999" s="30"/>
      <c r="B999" s="13" t="str">
        <f>WhiteHorse!AF52</f>
        <v xml:space="preserve"> </v>
      </c>
      <c r="C999" s="187">
        <f>WhiteHorse!Q52</f>
        <v>0</v>
      </c>
      <c r="D999" s="125" t="s">
        <v>122</v>
      </c>
      <c r="E999" s="13" t="s">
        <v>181</v>
      </c>
      <c r="F999" s="13" t="s">
        <v>24</v>
      </c>
    </row>
    <row r="1000" spans="1:6" ht="20" hidden="1" customHeight="1">
      <c r="A1000" s="30"/>
      <c r="B1000" s="13" t="str">
        <f>WhiteHorse!AF53</f>
        <v xml:space="preserve"> </v>
      </c>
      <c r="C1000" s="187">
        <f>WhiteHorse!Q53</f>
        <v>0</v>
      </c>
      <c r="D1000" s="125" t="s">
        <v>122</v>
      </c>
      <c r="E1000" s="13" t="s">
        <v>181</v>
      </c>
      <c r="F1000" s="13" t="s">
        <v>24</v>
      </c>
    </row>
    <row r="1001" spans="1:6" ht="20" hidden="1" customHeight="1">
      <c r="A1001" s="30"/>
      <c r="B1001" s="13" t="str">
        <f>WhiteHorse!AF54</f>
        <v xml:space="preserve"> </v>
      </c>
      <c r="C1001" s="187">
        <f>WhiteHorse!Q54</f>
        <v>0</v>
      </c>
      <c r="D1001" s="125" t="s">
        <v>122</v>
      </c>
      <c r="E1001" s="13" t="s">
        <v>181</v>
      </c>
      <c r="F1001" s="13" t="s">
        <v>24</v>
      </c>
    </row>
    <row r="1002" spans="1:6" ht="20" hidden="1" customHeight="1">
      <c r="A1002" s="30"/>
      <c r="B1002" s="13" t="str">
        <f>WhiteHorse!AF55</f>
        <v xml:space="preserve"> </v>
      </c>
      <c r="C1002" s="187">
        <f>WhiteHorse!Q55</f>
        <v>0</v>
      </c>
      <c r="D1002" s="125" t="s">
        <v>122</v>
      </c>
      <c r="E1002" s="13" t="s">
        <v>181</v>
      </c>
      <c r="F1002" s="13" t="s">
        <v>24</v>
      </c>
    </row>
    <row r="1003" spans="1:6" ht="20" hidden="1" customHeight="1">
      <c r="A1003" s="30"/>
      <c r="B1003" s="13" t="str">
        <f>WhiteHorse!AF56</f>
        <v xml:space="preserve"> </v>
      </c>
      <c r="C1003" s="187">
        <f>WhiteHorse!Q56</f>
        <v>0</v>
      </c>
      <c r="D1003" s="125" t="s">
        <v>122</v>
      </c>
      <c r="E1003" s="13" t="s">
        <v>181</v>
      </c>
      <c r="F1003" s="13" t="s">
        <v>24</v>
      </c>
    </row>
    <row r="1004" spans="1:6" ht="20" hidden="1" customHeight="1">
      <c r="A1004" s="30"/>
      <c r="B1004" s="13" t="str">
        <f>WhiteHorse!AF57</f>
        <v xml:space="preserve"> </v>
      </c>
      <c r="C1004" s="187">
        <f>WhiteHorse!Q57</f>
        <v>0</v>
      </c>
      <c r="D1004" s="125" t="s">
        <v>122</v>
      </c>
      <c r="E1004" s="13" t="s">
        <v>181</v>
      </c>
      <c r="F1004" s="13" t="s">
        <v>24</v>
      </c>
    </row>
    <row r="1005" spans="1:6" ht="20" hidden="1" customHeight="1">
      <c r="A1005" s="30"/>
      <c r="B1005" s="13" t="str">
        <f>WhiteHorse!AF58</f>
        <v xml:space="preserve"> </v>
      </c>
      <c r="C1005" s="187">
        <f>WhiteHorse!Q58</f>
        <v>0</v>
      </c>
      <c r="D1005" s="125" t="s">
        <v>122</v>
      </c>
      <c r="E1005" s="13" t="s">
        <v>181</v>
      </c>
      <c r="F1005" s="13" t="s">
        <v>24</v>
      </c>
    </row>
    <row r="1006" spans="1:6" ht="20" hidden="1" customHeight="1">
      <c r="A1006" s="30"/>
      <c r="B1006" s="13" t="str">
        <f>WhiteHorse!AF59</f>
        <v xml:space="preserve"> </v>
      </c>
      <c r="C1006" s="187">
        <f>WhiteHorse!Q59</f>
        <v>0</v>
      </c>
      <c r="D1006" s="125" t="s">
        <v>122</v>
      </c>
      <c r="E1006" s="13" t="s">
        <v>181</v>
      </c>
      <c r="F1006" s="13" t="s">
        <v>24</v>
      </c>
    </row>
    <row r="1007" spans="1:6" ht="20" hidden="1" customHeight="1">
      <c r="A1007" s="30"/>
      <c r="B1007" s="13" t="str">
        <f>WhiteHorse!AF60</f>
        <v xml:space="preserve"> </v>
      </c>
      <c r="C1007" s="187">
        <f>WhiteHorse!Q60</f>
        <v>0</v>
      </c>
      <c r="D1007" s="125" t="s">
        <v>122</v>
      </c>
      <c r="E1007" s="13" t="s">
        <v>181</v>
      </c>
      <c r="F1007" s="13" t="s">
        <v>24</v>
      </c>
    </row>
    <row r="1008" spans="1:6" ht="20" hidden="1" customHeight="1">
      <c r="A1008" s="30"/>
      <c r="B1008" s="13" t="str">
        <f>WhiteHorse!AF61</f>
        <v xml:space="preserve"> </v>
      </c>
      <c r="C1008" s="187">
        <f>WhiteHorse!Q61</f>
        <v>0</v>
      </c>
      <c r="D1008" s="125" t="s">
        <v>122</v>
      </c>
      <c r="E1008" s="13" t="s">
        <v>181</v>
      </c>
      <c r="F1008" s="13" t="s">
        <v>24</v>
      </c>
    </row>
    <row r="1009" spans="1:11" ht="20" hidden="1" customHeight="1">
      <c r="A1009" s="30"/>
      <c r="B1009" s="13" t="str">
        <f>WhiteHorse!AF62</f>
        <v xml:space="preserve"> </v>
      </c>
      <c r="C1009" s="187">
        <f>WhiteHorse!Q62</f>
        <v>0</v>
      </c>
      <c r="D1009" s="125" t="s">
        <v>122</v>
      </c>
      <c r="E1009" s="13" t="s">
        <v>181</v>
      </c>
      <c r="F1009" s="13" t="s">
        <v>24</v>
      </c>
    </row>
    <row r="1010" spans="1:11" ht="20" hidden="1" customHeight="1">
      <c r="A1010" s="30"/>
      <c r="B1010" s="13" t="str">
        <f>WhiteHorse!AF63</f>
        <v xml:space="preserve"> </v>
      </c>
      <c r="C1010" s="187">
        <f>WhiteHorse!Q63</f>
        <v>0</v>
      </c>
      <c r="D1010" s="125" t="s">
        <v>122</v>
      </c>
      <c r="E1010" s="13" t="s">
        <v>181</v>
      </c>
      <c r="F1010" s="13" t="s">
        <v>24</v>
      </c>
    </row>
    <row r="1011" spans="1:11" ht="20" hidden="1" customHeight="1">
      <c r="A1011" s="30"/>
      <c r="B1011" s="13" t="str">
        <f>WhiteHorse!AF64</f>
        <v xml:space="preserve"> </v>
      </c>
      <c r="C1011" s="187">
        <f>WhiteHorse!Q64</f>
        <v>0</v>
      </c>
      <c r="D1011" s="125" t="s">
        <v>122</v>
      </c>
      <c r="E1011" s="13" t="s">
        <v>181</v>
      </c>
      <c r="F1011" s="13" t="s">
        <v>24</v>
      </c>
    </row>
    <row r="1012" spans="1:11" ht="20" hidden="1" customHeight="1">
      <c r="A1012" s="30"/>
      <c r="B1012" s="13" t="str">
        <f>WhiteHorse!AF65</f>
        <v xml:space="preserve"> </v>
      </c>
      <c r="C1012" s="187">
        <f>WhiteHorse!Q65</f>
        <v>0</v>
      </c>
      <c r="D1012" s="125" t="s">
        <v>122</v>
      </c>
      <c r="E1012" s="13" t="s">
        <v>181</v>
      </c>
      <c r="F1012" s="13" t="s">
        <v>24</v>
      </c>
      <c r="H1012" s="12" t="str">
        <f>D1012</f>
        <v>White Horse Harriers</v>
      </c>
      <c r="I1012" s="12" t="str">
        <f>E1012</f>
        <v>U15</v>
      </c>
      <c r="J1012" s="12" t="str">
        <f>F1012</f>
        <v>F</v>
      </c>
      <c r="K1012" s="12">
        <f>26-COUNT(C987:C1012)</f>
        <v>0</v>
      </c>
    </row>
    <row r="1013" spans="1:11" ht="20" hidden="1" customHeight="1">
      <c r="A1013" s="30"/>
      <c r="B1013" s="13" t="str">
        <f>IF(COUNTIF(WhiteHorse!AE40:AE65,"*n*")=0,"","X")</f>
        <v/>
      </c>
      <c r="C1013" s="125" t="s">
        <v>329</v>
      </c>
      <c r="D1013" s="125" t="s">
        <v>122</v>
      </c>
      <c r="E1013" s="13" t="s">
        <v>181</v>
      </c>
      <c r="F1013" s="13" t="s">
        <v>24</v>
      </c>
    </row>
    <row r="1014" spans="1:11" ht="20" hidden="1" customHeight="1">
      <c r="A1014" s="30"/>
      <c r="B1014" s="13" t="str">
        <f>WhiteHorse!AX40</f>
        <v xml:space="preserve"> </v>
      </c>
      <c r="C1014" s="187">
        <f>WhiteHorse!AI40</f>
        <v>0</v>
      </c>
      <c r="D1014" s="125" t="s">
        <v>122</v>
      </c>
      <c r="E1014" s="13" t="s">
        <v>206</v>
      </c>
      <c r="F1014" s="13" t="s">
        <v>24</v>
      </c>
    </row>
    <row r="1015" spans="1:11" ht="20" hidden="1" customHeight="1">
      <c r="A1015" s="30"/>
      <c r="B1015" s="13" t="str">
        <f>WhiteHorse!AX41</f>
        <v xml:space="preserve"> </v>
      </c>
      <c r="C1015" s="187">
        <f>WhiteHorse!AI41</f>
        <v>0</v>
      </c>
      <c r="D1015" s="125" t="s">
        <v>122</v>
      </c>
      <c r="E1015" s="13" t="s">
        <v>206</v>
      </c>
      <c r="F1015" s="13" t="s">
        <v>24</v>
      </c>
    </row>
    <row r="1016" spans="1:11" ht="20" hidden="1" customHeight="1">
      <c r="A1016" s="30"/>
      <c r="B1016" s="13" t="str">
        <f>WhiteHorse!AX42</f>
        <v xml:space="preserve"> </v>
      </c>
      <c r="C1016" s="187">
        <f>WhiteHorse!AI42</f>
        <v>0</v>
      </c>
      <c r="D1016" s="125" t="s">
        <v>122</v>
      </c>
      <c r="E1016" s="13" t="s">
        <v>206</v>
      </c>
      <c r="F1016" s="13" t="s">
        <v>24</v>
      </c>
    </row>
    <row r="1017" spans="1:11" ht="20" hidden="1" customHeight="1">
      <c r="A1017" s="30"/>
      <c r="B1017" s="13" t="str">
        <f>WhiteHorse!AX43</f>
        <v xml:space="preserve"> </v>
      </c>
      <c r="C1017" s="187">
        <f>WhiteHorse!AI43</f>
        <v>0</v>
      </c>
      <c r="D1017" s="125" t="s">
        <v>122</v>
      </c>
      <c r="E1017" s="13" t="s">
        <v>206</v>
      </c>
      <c r="F1017" s="13" t="s">
        <v>24</v>
      </c>
    </row>
    <row r="1018" spans="1:11" ht="20" hidden="1" customHeight="1">
      <c r="A1018" s="30"/>
      <c r="B1018" s="13" t="str">
        <f>WhiteHorse!AX44</f>
        <v xml:space="preserve"> </v>
      </c>
      <c r="C1018" s="187">
        <f>WhiteHorse!AI44</f>
        <v>0</v>
      </c>
      <c r="D1018" s="125" t="s">
        <v>122</v>
      </c>
      <c r="E1018" s="13" t="s">
        <v>206</v>
      </c>
      <c r="F1018" s="13" t="s">
        <v>24</v>
      </c>
    </row>
    <row r="1019" spans="1:11" ht="20" hidden="1" customHeight="1">
      <c r="A1019" s="30"/>
      <c r="B1019" s="13" t="str">
        <f>WhiteHorse!AX45</f>
        <v xml:space="preserve"> </v>
      </c>
      <c r="C1019" s="187">
        <f>WhiteHorse!AI45</f>
        <v>0</v>
      </c>
      <c r="D1019" s="125" t="s">
        <v>122</v>
      </c>
      <c r="E1019" s="13" t="s">
        <v>206</v>
      </c>
      <c r="F1019" s="13" t="s">
        <v>24</v>
      </c>
    </row>
    <row r="1020" spans="1:11" ht="20" hidden="1" customHeight="1">
      <c r="A1020" s="30"/>
      <c r="B1020" s="13" t="str">
        <f>WhiteHorse!AX46</f>
        <v xml:space="preserve"> </v>
      </c>
      <c r="C1020" s="187">
        <f>WhiteHorse!AI46</f>
        <v>0</v>
      </c>
      <c r="D1020" s="125" t="s">
        <v>122</v>
      </c>
      <c r="E1020" s="13" t="s">
        <v>206</v>
      </c>
      <c r="F1020" s="13" t="s">
        <v>24</v>
      </c>
    </row>
    <row r="1021" spans="1:11" ht="20" hidden="1" customHeight="1">
      <c r="A1021" s="30"/>
      <c r="B1021" s="13" t="str">
        <f>WhiteHorse!AX47</f>
        <v xml:space="preserve"> </v>
      </c>
      <c r="C1021" s="187">
        <f>WhiteHorse!AI47</f>
        <v>0</v>
      </c>
      <c r="D1021" s="125" t="s">
        <v>122</v>
      </c>
      <c r="E1021" s="13" t="s">
        <v>206</v>
      </c>
      <c r="F1021" s="13" t="s">
        <v>24</v>
      </c>
    </row>
    <row r="1022" spans="1:11" ht="20" hidden="1" customHeight="1">
      <c r="A1022" s="30"/>
      <c r="B1022" s="13" t="str">
        <f>WhiteHorse!AX48</f>
        <v xml:space="preserve"> </v>
      </c>
      <c r="C1022" s="187">
        <f>WhiteHorse!AI48</f>
        <v>0</v>
      </c>
      <c r="D1022" s="125" t="s">
        <v>122</v>
      </c>
      <c r="E1022" s="13" t="s">
        <v>206</v>
      </c>
      <c r="F1022" s="13" t="s">
        <v>24</v>
      </c>
    </row>
    <row r="1023" spans="1:11" ht="20" hidden="1" customHeight="1">
      <c r="A1023" s="30"/>
      <c r="B1023" s="13" t="str">
        <f>WhiteHorse!AX49</f>
        <v xml:space="preserve"> </v>
      </c>
      <c r="C1023" s="187">
        <f>WhiteHorse!AI49</f>
        <v>0</v>
      </c>
      <c r="D1023" s="125" t="s">
        <v>122</v>
      </c>
      <c r="E1023" s="13" t="s">
        <v>206</v>
      </c>
      <c r="F1023" s="13" t="s">
        <v>24</v>
      </c>
    </row>
    <row r="1024" spans="1:11" ht="20" hidden="1" customHeight="1">
      <c r="A1024" s="30"/>
      <c r="B1024" s="13" t="str">
        <f>WhiteHorse!AX50</f>
        <v xml:space="preserve"> </v>
      </c>
      <c r="C1024" s="187">
        <f>WhiteHorse!AI50</f>
        <v>0</v>
      </c>
      <c r="D1024" s="125" t="s">
        <v>122</v>
      </c>
      <c r="E1024" s="13" t="s">
        <v>206</v>
      </c>
      <c r="F1024" s="13" t="s">
        <v>24</v>
      </c>
    </row>
    <row r="1025" spans="1:11" ht="20" hidden="1" customHeight="1">
      <c r="A1025" s="30"/>
      <c r="B1025" s="13" t="str">
        <f>WhiteHorse!AX51</f>
        <v xml:space="preserve"> </v>
      </c>
      <c r="C1025" s="187">
        <f>WhiteHorse!AI51</f>
        <v>0</v>
      </c>
      <c r="D1025" s="125" t="s">
        <v>122</v>
      </c>
      <c r="E1025" s="13" t="s">
        <v>206</v>
      </c>
      <c r="F1025" s="13" t="s">
        <v>24</v>
      </c>
    </row>
    <row r="1026" spans="1:11" ht="20" hidden="1" customHeight="1">
      <c r="A1026" s="30"/>
      <c r="B1026" s="13" t="str">
        <f>WhiteHorse!AX52</f>
        <v xml:space="preserve"> </v>
      </c>
      <c r="C1026" s="187">
        <f>WhiteHorse!AI52</f>
        <v>0</v>
      </c>
      <c r="D1026" s="125" t="s">
        <v>122</v>
      </c>
      <c r="E1026" s="13" t="s">
        <v>206</v>
      </c>
      <c r="F1026" s="13" t="s">
        <v>24</v>
      </c>
    </row>
    <row r="1027" spans="1:11" ht="20" hidden="1" customHeight="1">
      <c r="A1027" s="30"/>
      <c r="B1027" s="13" t="str">
        <f>WhiteHorse!AX53</f>
        <v xml:space="preserve"> </v>
      </c>
      <c r="C1027" s="187">
        <f>WhiteHorse!AI53</f>
        <v>0</v>
      </c>
      <c r="D1027" s="125" t="s">
        <v>122</v>
      </c>
      <c r="E1027" s="13" t="s">
        <v>206</v>
      </c>
      <c r="F1027" s="13" t="s">
        <v>24</v>
      </c>
    </row>
    <row r="1028" spans="1:11" ht="20" hidden="1" customHeight="1">
      <c r="A1028" s="30"/>
      <c r="B1028" s="13" t="str">
        <f>WhiteHorse!AX54</f>
        <v xml:space="preserve"> </v>
      </c>
      <c r="C1028" s="187">
        <f>WhiteHorse!AI54</f>
        <v>0</v>
      </c>
      <c r="D1028" s="125" t="s">
        <v>122</v>
      </c>
      <c r="E1028" s="13" t="s">
        <v>206</v>
      </c>
      <c r="F1028" s="13" t="s">
        <v>24</v>
      </c>
    </row>
    <row r="1029" spans="1:11" ht="20" hidden="1" customHeight="1">
      <c r="A1029" s="30"/>
      <c r="B1029" s="13" t="str">
        <f>WhiteHorse!AX55</f>
        <v xml:space="preserve"> </v>
      </c>
      <c r="C1029" s="187">
        <f>WhiteHorse!AI55</f>
        <v>0</v>
      </c>
      <c r="D1029" s="125" t="s">
        <v>122</v>
      </c>
      <c r="E1029" s="13" t="s">
        <v>206</v>
      </c>
      <c r="F1029" s="13" t="s">
        <v>24</v>
      </c>
      <c r="H1029" s="12" t="str">
        <f>D1029</f>
        <v>White Horse Harriers</v>
      </c>
      <c r="I1029" s="12" t="str">
        <f>E1029</f>
        <v>U17</v>
      </c>
      <c r="J1029" s="12" t="str">
        <f>F1029</f>
        <v>F</v>
      </c>
      <c r="K1029" s="206">
        <f>16-COUNT(C1014:C1029)</f>
        <v>0</v>
      </c>
    </row>
    <row r="1030" spans="1:11" ht="20" hidden="1" customHeight="1">
      <c r="A1030" s="30"/>
      <c r="B1030" s="13" t="str">
        <f>IF(COUNTIF(WhiteHorse!AW40:AW55,"*n*")=0,"","X")</f>
        <v/>
      </c>
      <c r="C1030" s="125" t="s">
        <v>239</v>
      </c>
      <c r="D1030" s="125" t="s">
        <v>122</v>
      </c>
      <c r="E1030" s="13" t="s">
        <v>206</v>
      </c>
      <c r="F1030" s="13" t="s">
        <v>24</v>
      </c>
    </row>
    <row r="1031" spans="1:11" ht="20" hidden="1" customHeight="1">
      <c r="A1031" s="30"/>
      <c r="B1031" s="13" t="str">
        <f>WhiteHorse!AX61</f>
        <v xml:space="preserve"> </v>
      </c>
      <c r="C1031" s="187">
        <f>WhiteHorse!AI61</f>
        <v>0</v>
      </c>
      <c r="D1031" s="125" t="s">
        <v>122</v>
      </c>
      <c r="E1031" s="13" t="s">
        <v>327</v>
      </c>
      <c r="F1031" s="13" t="s">
        <v>24</v>
      </c>
    </row>
    <row r="1032" spans="1:11" ht="20" hidden="1" customHeight="1">
      <c r="A1032" s="30"/>
      <c r="B1032" s="13" t="str">
        <f>WhiteHorse!AX62</f>
        <v xml:space="preserve"> </v>
      </c>
      <c r="C1032" s="187">
        <f>WhiteHorse!AI62</f>
        <v>0</v>
      </c>
      <c r="D1032" s="125" t="s">
        <v>122</v>
      </c>
      <c r="E1032" s="13" t="s">
        <v>327</v>
      </c>
      <c r="F1032" s="13" t="s">
        <v>24</v>
      </c>
    </row>
    <row r="1033" spans="1:11" ht="20" hidden="1" customHeight="1">
      <c r="A1033" s="30"/>
      <c r="B1033" s="13" t="str">
        <f>WhiteHorse!AX63</f>
        <v xml:space="preserve"> </v>
      </c>
      <c r="C1033" s="187">
        <f>WhiteHorse!AI63</f>
        <v>0</v>
      </c>
      <c r="D1033" s="125" t="s">
        <v>122</v>
      </c>
      <c r="E1033" s="13" t="s">
        <v>327</v>
      </c>
      <c r="F1033" s="13" t="s">
        <v>24</v>
      </c>
    </row>
    <row r="1034" spans="1:11" ht="20" hidden="1" customHeight="1">
      <c r="A1034" s="30"/>
      <c r="B1034" s="13" t="str">
        <f>WhiteHorse!AX64</f>
        <v xml:space="preserve"> </v>
      </c>
      <c r="C1034" s="187">
        <f>WhiteHorse!AI64</f>
        <v>0</v>
      </c>
      <c r="D1034" s="125" t="s">
        <v>122</v>
      </c>
      <c r="E1034" s="13" t="s">
        <v>327</v>
      </c>
      <c r="F1034" s="13" t="s">
        <v>24</v>
      </c>
    </row>
    <row r="1035" spans="1:11" ht="20" hidden="1" customHeight="1">
      <c r="A1035" s="30"/>
      <c r="B1035" s="13" t="str">
        <f>WhiteHorse!AX65</f>
        <v xml:space="preserve"> </v>
      </c>
      <c r="C1035" s="187">
        <f>WhiteHorse!AI65</f>
        <v>0</v>
      </c>
      <c r="D1035" s="125" t="s">
        <v>122</v>
      </c>
      <c r="E1035" s="13" t="s">
        <v>327</v>
      </c>
      <c r="F1035" s="13" t="s">
        <v>24</v>
      </c>
    </row>
    <row r="1036" spans="1:11" ht="20" hidden="1" customHeight="1">
      <c r="A1036" s="30"/>
      <c r="B1036" s="13" t="str">
        <f>WhiteHorse!AX66</f>
        <v xml:space="preserve"> </v>
      </c>
      <c r="C1036" s="187">
        <f>WhiteHorse!AI66</f>
        <v>0</v>
      </c>
      <c r="D1036" s="125" t="s">
        <v>122</v>
      </c>
      <c r="E1036" s="13" t="s">
        <v>327</v>
      </c>
      <c r="F1036" s="13" t="s">
        <v>24</v>
      </c>
    </row>
    <row r="1037" spans="1:11" ht="20" hidden="1" customHeight="1">
      <c r="A1037" s="30"/>
      <c r="B1037" s="13" t="str">
        <f>WhiteHorse!AX67</f>
        <v xml:space="preserve"> </v>
      </c>
      <c r="C1037" s="187">
        <f>WhiteHorse!AI67</f>
        <v>0</v>
      </c>
      <c r="D1037" s="125" t="s">
        <v>122</v>
      </c>
      <c r="E1037" s="13" t="s">
        <v>327</v>
      </c>
      <c r="F1037" s="13" t="s">
        <v>24</v>
      </c>
    </row>
    <row r="1038" spans="1:11" ht="20" hidden="1" customHeight="1">
      <c r="A1038" s="30"/>
      <c r="B1038" s="13" t="str">
        <f>WhiteHorse!AX68</f>
        <v xml:space="preserve"> </v>
      </c>
      <c r="C1038" s="187">
        <f>WhiteHorse!AI68</f>
        <v>0</v>
      </c>
      <c r="D1038" s="125" t="s">
        <v>122</v>
      </c>
      <c r="E1038" s="13" t="s">
        <v>327</v>
      </c>
      <c r="F1038" s="13" t="s">
        <v>24</v>
      </c>
      <c r="H1038" s="12" t="str">
        <f>D1038</f>
        <v>White Horse Harriers</v>
      </c>
      <c r="I1038" s="12" t="str">
        <f>E1038</f>
        <v>U20</v>
      </c>
      <c r="J1038" s="12" t="str">
        <f>F1038</f>
        <v>F</v>
      </c>
      <c r="K1038" s="206">
        <f>8-COUNT(C1031:C1038)</f>
        <v>0</v>
      </c>
    </row>
    <row r="1039" spans="1:11" ht="20" hidden="1" customHeight="1">
      <c r="A1039" s="30"/>
      <c r="B1039" s="13" t="str">
        <f>WhiteHorse!N5</f>
        <v xml:space="preserve"> </v>
      </c>
      <c r="C1039" s="187">
        <f>WhiteHorse!A5</f>
        <v>0</v>
      </c>
      <c r="D1039" s="125" t="s">
        <v>122</v>
      </c>
      <c r="E1039" s="13" t="s">
        <v>50</v>
      </c>
      <c r="F1039" s="13" t="s">
        <v>30</v>
      </c>
    </row>
    <row r="1040" spans="1:11" ht="20" hidden="1" customHeight="1">
      <c r="A1040" s="30"/>
      <c r="B1040" s="13" t="str">
        <f>WhiteHorse!N6</f>
        <v xml:space="preserve"> </v>
      </c>
      <c r="C1040" s="187">
        <f>WhiteHorse!A6</f>
        <v>0</v>
      </c>
      <c r="D1040" s="125" t="s">
        <v>122</v>
      </c>
      <c r="E1040" s="13" t="s">
        <v>50</v>
      </c>
      <c r="F1040" s="13" t="s">
        <v>30</v>
      </c>
    </row>
    <row r="1041" spans="1:6" ht="20" hidden="1" customHeight="1">
      <c r="A1041" s="30"/>
      <c r="B1041" s="13" t="str">
        <f>WhiteHorse!N7</f>
        <v xml:space="preserve"> </v>
      </c>
      <c r="C1041" s="187">
        <f>WhiteHorse!A7</f>
        <v>0</v>
      </c>
      <c r="D1041" s="125" t="s">
        <v>122</v>
      </c>
      <c r="E1041" s="13" t="s">
        <v>50</v>
      </c>
      <c r="F1041" s="13" t="s">
        <v>30</v>
      </c>
    </row>
    <row r="1042" spans="1:6" ht="20" hidden="1" customHeight="1">
      <c r="A1042" s="30"/>
      <c r="B1042" s="13" t="str">
        <f>WhiteHorse!N8</f>
        <v xml:space="preserve"> </v>
      </c>
      <c r="C1042" s="187">
        <f>WhiteHorse!A8</f>
        <v>0</v>
      </c>
      <c r="D1042" s="125" t="s">
        <v>122</v>
      </c>
      <c r="E1042" s="13" t="s">
        <v>50</v>
      </c>
      <c r="F1042" s="13" t="s">
        <v>30</v>
      </c>
    </row>
    <row r="1043" spans="1:6" ht="20" hidden="1" customHeight="1">
      <c r="A1043" s="30"/>
      <c r="B1043" s="13" t="str">
        <f>WhiteHorse!N9</f>
        <v xml:space="preserve"> </v>
      </c>
      <c r="C1043" s="187">
        <f>WhiteHorse!A9</f>
        <v>0</v>
      </c>
      <c r="D1043" s="125" t="s">
        <v>122</v>
      </c>
      <c r="E1043" s="13" t="s">
        <v>50</v>
      </c>
      <c r="F1043" s="13" t="s">
        <v>30</v>
      </c>
    </row>
    <row r="1044" spans="1:6" ht="20" hidden="1" customHeight="1">
      <c r="A1044" s="30"/>
      <c r="B1044" s="13" t="str">
        <f>WhiteHorse!N10</f>
        <v xml:space="preserve"> </v>
      </c>
      <c r="C1044" s="187">
        <f>WhiteHorse!A10</f>
        <v>0</v>
      </c>
      <c r="D1044" s="125" t="s">
        <v>122</v>
      </c>
      <c r="E1044" s="13" t="s">
        <v>50</v>
      </c>
      <c r="F1044" s="13" t="s">
        <v>30</v>
      </c>
    </row>
    <row r="1045" spans="1:6" ht="20" hidden="1" customHeight="1">
      <c r="A1045" s="30"/>
      <c r="B1045" s="13" t="str">
        <f>WhiteHorse!N11</f>
        <v xml:space="preserve"> </v>
      </c>
      <c r="C1045" s="187">
        <f>WhiteHorse!A11</f>
        <v>0</v>
      </c>
      <c r="D1045" s="125" t="s">
        <v>122</v>
      </c>
      <c r="E1045" s="13" t="s">
        <v>50</v>
      </c>
      <c r="F1045" s="13" t="s">
        <v>30</v>
      </c>
    </row>
    <row r="1046" spans="1:6" ht="20" hidden="1" customHeight="1">
      <c r="A1046" s="30"/>
      <c r="B1046" s="13" t="str">
        <f>WhiteHorse!N12</f>
        <v xml:space="preserve"> </v>
      </c>
      <c r="C1046" s="187">
        <f>WhiteHorse!A12</f>
        <v>0</v>
      </c>
      <c r="D1046" s="125" t="s">
        <v>122</v>
      </c>
      <c r="E1046" s="13" t="s">
        <v>50</v>
      </c>
      <c r="F1046" s="13" t="s">
        <v>30</v>
      </c>
    </row>
    <row r="1047" spans="1:6" ht="20" hidden="1" customHeight="1">
      <c r="A1047" s="30"/>
      <c r="B1047" s="13" t="str">
        <f>WhiteHorse!N13</f>
        <v xml:space="preserve"> </v>
      </c>
      <c r="C1047" s="187">
        <f>WhiteHorse!A13</f>
        <v>0</v>
      </c>
      <c r="D1047" s="125" t="s">
        <v>122</v>
      </c>
      <c r="E1047" s="13" t="s">
        <v>50</v>
      </c>
      <c r="F1047" s="13" t="s">
        <v>30</v>
      </c>
    </row>
    <row r="1048" spans="1:6" ht="20" hidden="1" customHeight="1">
      <c r="A1048" s="30"/>
      <c r="B1048" s="13" t="str">
        <f>WhiteHorse!N14</f>
        <v xml:space="preserve"> </v>
      </c>
      <c r="C1048" s="187">
        <f>WhiteHorse!A14</f>
        <v>0</v>
      </c>
      <c r="D1048" s="125" t="s">
        <v>122</v>
      </c>
      <c r="E1048" s="13" t="s">
        <v>50</v>
      </c>
      <c r="F1048" s="13" t="s">
        <v>30</v>
      </c>
    </row>
    <row r="1049" spans="1:6" ht="20" hidden="1" customHeight="1">
      <c r="A1049" s="30"/>
      <c r="B1049" s="13" t="str">
        <f>WhiteHorse!N15</f>
        <v xml:space="preserve"> </v>
      </c>
      <c r="C1049" s="187">
        <f>WhiteHorse!A15</f>
        <v>0</v>
      </c>
      <c r="D1049" s="125" t="s">
        <v>122</v>
      </c>
      <c r="E1049" s="13" t="s">
        <v>50</v>
      </c>
      <c r="F1049" s="13" t="s">
        <v>30</v>
      </c>
    </row>
    <row r="1050" spans="1:6" ht="20" hidden="1" customHeight="1">
      <c r="A1050" s="30"/>
      <c r="B1050" s="13" t="str">
        <f>WhiteHorse!N16</f>
        <v xml:space="preserve"> </v>
      </c>
      <c r="C1050" s="187">
        <f>WhiteHorse!A16</f>
        <v>0</v>
      </c>
      <c r="D1050" s="125" t="s">
        <v>122</v>
      </c>
      <c r="E1050" s="13" t="s">
        <v>50</v>
      </c>
      <c r="F1050" s="13" t="s">
        <v>30</v>
      </c>
    </row>
    <row r="1051" spans="1:6" ht="20" hidden="1" customHeight="1">
      <c r="A1051" s="30"/>
      <c r="B1051" s="13" t="str">
        <f>WhiteHorse!N17</f>
        <v xml:space="preserve"> </v>
      </c>
      <c r="C1051" s="187">
        <f>WhiteHorse!A17</f>
        <v>0</v>
      </c>
      <c r="D1051" s="125" t="s">
        <v>122</v>
      </c>
      <c r="E1051" s="13" t="s">
        <v>50</v>
      </c>
      <c r="F1051" s="13" t="s">
        <v>30</v>
      </c>
    </row>
    <row r="1052" spans="1:6" ht="20" hidden="1" customHeight="1">
      <c r="A1052" s="30"/>
      <c r="B1052" s="13" t="str">
        <f>WhiteHorse!N18</f>
        <v xml:space="preserve"> </v>
      </c>
      <c r="C1052" s="187">
        <f>WhiteHorse!A18</f>
        <v>0</v>
      </c>
      <c r="D1052" s="125" t="s">
        <v>122</v>
      </c>
      <c r="E1052" s="13" t="s">
        <v>50</v>
      </c>
      <c r="F1052" s="13" t="s">
        <v>30</v>
      </c>
    </row>
    <row r="1053" spans="1:6" ht="20" hidden="1" customHeight="1">
      <c r="A1053" s="30"/>
      <c r="B1053" s="13" t="str">
        <f>WhiteHorse!N19</f>
        <v xml:space="preserve"> </v>
      </c>
      <c r="C1053" s="187">
        <f>WhiteHorse!A19</f>
        <v>0</v>
      </c>
      <c r="D1053" s="125" t="s">
        <v>122</v>
      </c>
      <c r="E1053" s="13" t="s">
        <v>50</v>
      </c>
      <c r="F1053" s="13" t="s">
        <v>30</v>
      </c>
    </row>
    <row r="1054" spans="1:6" ht="20" hidden="1" customHeight="1">
      <c r="A1054" s="30"/>
      <c r="B1054" s="13" t="str">
        <f>WhiteHorse!N20</f>
        <v xml:space="preserve"> </v>
      </c>
      <c r="C1054" s="187">
        <f>WhiteHorse!A20</f>
        <v>0</v>
      </c>
      <c r="D1054" s="125" t="s">
        <v>122</v>
      </c>
      <c r="E1054" s="13" t="s">
        <v>50</v>
      </c>
      <c r="F1054" s="13" t="s">
        <v>30</v>
      </c>
    </row>
    <row r="1055" spans="1:6" ht="20" hidden="1" customHeight="1">
      <c r="A1055" s="30"/>
      <c r="B1055" s="13" t="str">
        <f>WhiteHorse!N21</f>
        <v xml:space="preserve"> </v>
      </c>
      <c r="C1055" s="187">
        <f>WhiteHorse!A21</f>
        <v>0</v>
      </c>
      <c r="D1055" s="125" t="s">
        <v>122</v>
      </c>
      <c r="E1055" s="13" t="s">
        <v>50</v>
      </c>
      <c r="F1055" s="13" t="s">
        <v>30</v>
      </c>
    </row>
    <row r="1056" spans="1:6" ht="20" hidden="1" customHeight="1">
      <c r="A1056" s="30"/>
      <c r="B1056" s="13" t="str">
        <f>WhiteHorse!N22</f>
        <v xml:space="preserve"> </v>
      </c>
      <c r="C1056" s="187">
        <f>WhiteHorse!A22</f>
        <v>0</v>
      </c>
      <c r="D1056" s="125" t="s">
        <v>122</v>
      </c>
      <c r="E1056" s="13" t="s">
        <v>50</v>
      </c>
      <c r="F1056" s="13" t="s">
        <v>30</v>
      </c>
    </row>
    <row r="1057" spans="1:11" ht="20" hidden="1" customHeight="1">
      <c r="A1057" s="30"/>
      <c r="B1057" s="13" t="str">
        <f>WhiteHorse!N23</f>
        <v xml:space="preserve"> </v>
      </c>
      <c r="C1057" s="187">
        <f>WhiteHorse!A23</f>
        <v>0</v>
      </c>
      <c r="D1057" s="125" t="s">
        <v>122</v>
      </c>
      <c r="E1057" s="13" t="s">
        <v>50</v>
      </c>
      <c r="F1057" s="13" t="s">
        <v>30</v>
      </c>
    </row>
    <row r="1058" spans="1:11" ht="20" hidden="1" customHeight="1">
      <c r="A1058" s="30"/>
      <c r="B1058" s="13" t="str">
        <f>WhiteHorse!N24</f>
        <v xml:space="preserve"> </v>
      </c>
      <c r="C1058" s="187">
        <f>WhiteHorse!A24</f>
        <v>0</v>
      </c>
      <c r="D1058" s="125" t="s">
        <v>122</v>
      </c>
      <c r="E1058" s="13" t="s">
        <v>50</v>
      </c>
      <c r="F1058" s="13" t="s">
        <v>30</v>
      </c>
    </row>
    <row r="1059" spans="1:11" ht="20" hidden="1" customHeight="1">
      <c r="A1059" s="30"/>
      <c r="B1059" s="13" t="str">
        <f>WhiteHorse!N25</f>
        <v xml:space="preserve"> </v>
      </c>
      <c r="C1059" s="187">
        <f>WhiteHorse!A25</f>
        <v>0</v>
      </c>
      <c r="D1059" s="125" t="s">
        <v>122</v>
      </c>
      <c r="E1059" s="13" t="s">
        <v>50</v>
      </c>
      <c r="F1059" s="13" t="s">
        <v>30</v>
      </c>
    </row>
    <row r="1060" spans="1:11" ht="20" hidden="1" customHeight="1">
      <c r="A1060" s="30"/>
      <c r="B1060" s="13" t="str">
        <f>WhiteHorse!N26</f>
        <v xml:space="preserve"> </v>
      </c>
      <c r="C1060" s="187">
        <f>WhiteHorse!A26</f>
        <v>0</v>
      </c>
      <c r="D1060" s="125" t="s">
        <v>122</v>
      </c>
      <c r="E1060" s="13" t="s">
        <v>50</v>
      </c>
      <c r="F1060" s="13" t="s">
        <v>30</v>
      </c>
    </row>
    <row r="1061" spans="1:11" ht="20" hidden="1" customHeight="1">
      <c r="A1061" s="30"/>
      <c r="B1061" s="13" t="str">
        <f>WhiteHorse!N27</f>
        <v xml:space="preserve"> </v>
      </c>
      <c r="C1061" s="187">
        <f>WhiteHorse!A27</f>
        <v>0</v>
      </c>
      <c r="D1061" s="125" t="s">
        <v>122</v>
      </c>
      <c r="E1061" s="13" t="s">
        <v>50</v>
      </c>
      <c r="F1061" s="13" t="s">
        <v>30</v>
      </c>
    </row>
    <row r="1062" spans="1:11" ht="20" hidden="1" customHeight="1">
      <c r="A1062" s="30"/>
      <c r="B1062" s="13" t="str">
        <f>WhiteHorse!N28</f>
        <v xml:space="preserve"> </v>
      </c>
      <c r="C1062" s="187">
        <f>WhiteHorse!A28</f>
        <v>0</v>
      </c>
      <c r="D1062" s="125" t="s">
        <v>122</v>
      </c>
      <c r="E1062" s="13" t="s">
        <v>50</v>
      </c>
      <c r="F1062" s="13" t="s">
        <v>30</v>
      </c>
    </row>
    <row r="1063" spans="1:11" ht="20" hidden="1" customHeight="1">
      <c r="A1063" s="30"/>
      <c r="B1063" s="13" t="str">
        <f>WhiteHorse!N29</f>
        <v xml:space="preserve"> </v>
      </c>
      <c r="C1063" s="187">
        <f>WhiteHorse!A29</f>
        <v>0</v>
      </c>
      <c r="D1063" s="125" t="s">
        <v>122</v>
      </c>
      <c r="E1063" s="13" t="s">
        <v>50</v>
      </c>
      <c r="F1063" s="13" t="s">
        <v>30</v>
      </c>
    </row>
    <row r="1064" spans="1:11" ht="20" hidden="1" customHeight="1">
      <c r="A1064" s="30"/>
      <c r="B1064" s="13" t="str">
        <f>WhiteHorse!N30</f>
        <v xml:space="preserve"> </v>
      </c>
      <c r="C1064" s="187">
        <f>WhiteHorse!A30</f>
        <v>0</v>
      </c>
      <c r="D1064" s="125" t="s">
        <v>122</v>
      </c>
      <c r="E1064" s="13" t="s">
        <v>50</v>
      </c>
      <c r="F1064" s="13" t="s">
        <v>30</v>
      </c>
      <c r="H1064" s="12" t="str">
        <f>D1064</f>
        <v>White Horse Harriers</v>
      </c>
      <c r="I1064" s="12" t="str">
        <f>E1064</f>
        <v>U13</v>
      </c>
      <c r="J1064" s="12" t="str">
        <f>F1064</f>
        <v>M</v>
      </c>
      <c r="K1064" s="12">
        <f>26-COUNT(C1039:C1064)</f>
        <v>0</v>
      </c>
    </row>
    <row r="1065" spans="1:11" ht="20" hidden="1" customHeight="1">
      <c r="A1065" s="30"/>
      <c r="B1065" s="13" t="str">
        <f>IF(COUNTIF(WhiteHorse!M5:M30,"*n*")=0,"","X")</f>
        <v/>
      </c>
      <c r="C1065" s="125" t="s">
        <v>332</v>
      </c>
      <c r="D1065" s="125" t="s">
        <v>122</v>
      </c>
      <c r="E1065" s="13" t="s">
        <v>50</v>
      </c>
      <c r="F1065" s="13" t="s">
        <v>30</v>
      </c>
    </row>
    <row r="1066" spans="1:11" ht="20" hidden="1" customHeight="1">
      <c r="A1066" s="30"/>
      <c r="B1066" s="13" t="str">
        <f>WhiteHorse!AF5</f>
        <v xml:space="preserve"> </v>
      </c>
      <c r="C1066" s="125">
        <f>WhiteHorse!Q5</f>
        <v>0</v>
      </c>
      <c r="D1066" s="125" t="s">
        <v>122</v>
      </c>
      <c r="E1066" s="13" t="s">
        <v>181</v>
      </c>
      <c r="F1066" s="13" t="s">
        <v>30</v>
      </c>
    </row>
    <row r="1067" spans="1:11" ht="20" hidden="1" customHeight="1">
      <c r="A1067" s="30"/>
      <c r="B1067" s="13" t="str">
        <f>WhiteHorse!AF6</f>
        <v xml:space="preserve"> </v>
      </c>
      <c r="C1067" s="125">
        <f>WhiteHorse!Q6</f>
        <v>0</v>
      </c>
      <c r="D1067" s="125" t="s">
        <v>122</v>
      </c>
      <c r="E1067" s="13" t="s">
        <v>181</v>
      </c>
      <c r="F1067" s="13" t="s">
        <v>30</v>
      </c>
    </row>
    <row r="1068" spans="1:11" ht="20" hidden="1" customHeight="1">
      <c r="A1068" s="30"/>
      <c r="B1068" s="13" t="str">
        <f>WhiteHorse!AF7</f>
        <v xml:space="preserve"> </v>
      </c>
      <c r="C1068" s="125">
        <f>WhiteHorse!Q7</f>
        <v>0</v>
      </c>
      <c r="D1068" s="125" t="s">
        <v>122</v>
      </c>
      <c r="E1068" s="13" t="s">
        <v>181</v>
      </c>
      <c r="F1068" s="13" t="s">
        <v>30</v>
      </c>
    </row>
    <row r="1069" spans="1:11" ht="20" hidden="1" customHeight="1">
      <c r="A1069" s="30"/>
      <c r="B1069" s="13" t="str">
        <f>WhiteHorse!AF8</f>
        <v xml:space="preserve"> </v>
      </c>
      <c r="C1069" s="125">
        <f>WhiteHorse!Q8</f>
        <v>0</v>
      </c>
      <c r="D1069" s="125" t="s">
        <v>122</v>
      </c>
      <c r="E1069" s="13" t="s">
        <v>181</v>
      </c>
      <c r="F1069" s="13" t="s">
        <v>30</v>
      </c>
    </row>
    <row r="1070" spans="1:11" ht="20" hidden="1" customHeight="1">
      <c r="A1070" s="30"/>
      <c r="B1070" s="13" t="str">
        <f>WhiteHorse!AF9</f>
        <v xml:space="preserve"> </v>
      </c>
      <c r="C1070" s="125">
        <f>WhiteHorse!Q9</f>
        <v>0</v>
      </c>
      <c r="D1070" s="125" t="s">
        <v>122</v>
      </c>
      <c r="E1070" s="13" t="s">
        <v>181</v>
      </c>
      <c r="F1070" s="13" t="s">
        <v>30</v>
      </c>
    </row>
    <row r="1071" spans="1:11" ht="20" hidden="1" customHeight="1">
      <c r="A1071" s="30"/>
      <c r="B1071" s="13" t="str">
        <f>WhiteHorse!AF10</f>
        <v xml:space="preserve"> </v>
      </c>
      <c r="C1071" s="125">
        <f>WhiteHorse!Q10</f>
        <v>0</v>
      </c>
      <c r="D1071" s="125" t="s">
        <v>122</v>
      </c>
      <c r="E1071" s="13" t="s">
        <v>181</v>
      </c>
      <c r="F1071" s="13" t="s">
        <v>30</v>
      </c>
    </row>
    <row r="1072" spans="1:11" ht="20" hidden="1" customHeight="1">
      <c r="A1072" s="30"/>
      <c r="B1072" s="13" t="str">
        <f>WhiteHorse!AF11</f>
        <v xml:space="preserve"> </v>
      </c>
      <c r="C1072" s="125">
        <f>WhiteHorse!Q11</f>
        <v>0</v>
      </c>
      <c r="D1072" s="125" t="s">
        <v>122</v>
      </c>
      <c r="E1072" s="13" t="s">
        <v>181</v>
      </c>
      <c r="F1072" s="13" t="s">
        <v>30</v>
      </c>
    </row>
    <row r="1073" spans="1:6" ht="20" hidden="1" customHeight="1">
      <c r="A1073" s="30"/>
      <c r="B1073" s="13" t="str">
        <f>WhiteHorse!AF12</f>
        <v xml:space="preserve"> </v>
      </c>
      <c r="C1073" s="125">
        <f>WhiteHorse!Q12</f>
        <v>0</v>
      </c>
      <c r="D1073" s="125" t="s">
        <v>122</v>
      </c>
      <c r="E1073" s="13" t="s">
        <v>181</v>
      </c>
      <c r="F1073" s="13" t="s">
        <v>30</v>
      </c>
    </row>
    <row r="1074" spans="1:6" ht="20" hidden="1" customHeight="1">
      <c r="A1074" s="30"/>
      <c r="B1074" s="13" t="str">
        <f>WhiteHorse!AF13</f>
        <v xml:space="preserve"> </v>
      </c>
      <c r="C1074" s="125">
        <f>WhiteHorse!Q13</f>
        <v>0</v>
      </c>
      <c r="D1074" s="125" t="s">
        <v>122</v>
      </c>
      <c r="E1074" s="13" t="s">
        <v>181</v>
      </c>
      <c r="F1074" s="13" t="s">
        <v>30</v>
      </c>
    </row>
    <row r="1075" spans="1:6" ht="20" hidden="1" customHeight="1">
      <c r="A1075" s="30"/>
      <c r="B1075" s="13" t="str">
        <f>WhiteHorse!AF14</f>
        <v xml:space="preserve"> </v>
      </c>
      <c r="C1075" s="125">
        <f>WhiteHorse!Q14</f>
        <v>0</v>
      </c>
      <c r="D1075" s="125" t="s">
        <v>122</v>
      </c>
      <c r="E1075" s="13" t="s">
        <v>181</v>
      </c>
      <c r="F1075" s="13" t="s">
        <v>30</v>
      </c>
    </row>
    <row r="1076" spans="1:6" ht="20" hidden="1" customHeight="1">
      <c r="A1076" s="30"/>
      <c r="B1076" s="13" t="str">
        <f>WhiteHorse!AF15</f>
        <v xml:space="preserve"> </v>
      </c>
      <c r="C1076" s="125">
        <f>WhiteHorse!Q15</f>
        <v>0</v>
      </c>
      <c r="D1076" s="125" t="s">
        <v>122</v>
      </c>
      <c r="E1076" s="13" t="s">
        <v>181</v>
      </c>
      <c r="F1076" s="13" t="s">
        <v>30</v>
      </c>
    </row>
    <row r="1077" spans="1:6" ht="20" hidden="1" customHeight="1">
      <c r="A1077" s="30"/>
      <c r="B1077" s="13" t="str">
        <f>WhiteHorse!AF16</f>
        <v xml:space="preserve"> </v>
      </c>
      <c r="C1077" s="125">
        <f>WhiteHorse!Q16</f>
        <v>0</v>
      </c>
      <c r="D1077" s="125" t="s">
        <v>122</v>
      </c>
      <c r="E1077" s="13" t="s">
        <v>181</v>
      </c>
      <c r="F1077" s="13" t="s">
        <v>30</v>
      </c>
    </row>
    <row r="1078" spans="1:6" ht="20" hidden="1" customHeight="1">
      <c r="A1078" s="30"/>
      <c r="B1078" s="13" t="str">
        <f>WhiteHorse!AF17</f>
        <v xml:space="preserve"> </v>
      </c>
      <c r="C1078" s="125">
        <f>WhiteHorse!Q17</f>
        <v>0</v>
      </c>
      <c r="D1078" s="125" t="s">
        <v>122</v>
      </c>
      <c r="E1078" s="13" t="s">
        <v>181</v>
      </c>
      <c r="F1078" s="13" t="s">
        <v>30</v>
      </c>
    </row>
    <row r="1079" spans="1:6" ht="20" hidden="1" customHeight="1">
      <c r="A1079" s="30"/>
      <c r="B1079" s="13" t="str">
        <f>WhiteHorse!AF18</f>
        <v xml:space="preserve"> </v>
      </c>
      <c r="C1079" s="125">
        <f>WhiteHorse!Q18</f>
        <v>0</v>
      </c>
      <c r="D1079" s="125" t="s">
        <v>122</v>
      </c>
      <c r="E1079" s="13" t="s">
        <v>181</v>
      </c>
      <c r="F1079" s="13" t="s">
        <v>30</v>
      </c>
    </row>
    <row r="1080" spans="1:6" ht="20" hidden="1" customHeight="1">
      <c r="A1080" s="30"/>
      <c r="B1080" s="13" t="str">
        <f>WhiteHorse!AF19</f>
        <v xml:space="preserve"> </v>
      </c>
      <c r="C1080" s="125">
        <f>WhiteHorse!Q19</f>
        <v>0</v>
      </c>
      <c r="D1080" s="125" t="s">
        <v>122</v>
      </c>
      <c r="E1080" s="13" t="s">
        <v>181</v>
      </c>
      <c r="F1080" s="13" t="s">
        <v>30</v>
      </c>
    </row>
    <row r="1081" spans="1:6" ht="20" hidden="1" customHeight="1">
      <c r="A1081" s="30"/>
      <c r="B1081" s="13" t="str">
        <f>WhiteHorse!AF20</f>
        <v xml:space="preserve"> </v>
      </c>
      <c r="C1081" s="125">
        <f>WhiteHorse!Q20</f>
        <v>0</v>
      </c>
      <c r="D1081" s="125" t="s">
        <v>122</v>
      </c>
      <c r="E1081" s="13" t="s">
        <v>181</v>
      </c>
      <c r="F1081" s="13" t="s">
        <v>30</v>
      </c>
    </row>
    <row r="1082" spans="1:6" ht="20" hidden="1" customHeight="1">
      <c r="A1082" s="30"/>
      <c r="B1082" s="13" t="str">
        <f>WhiteHorse!AF21</f>
        <v xml:space="preserve"> </v>
      </c>
      <c r="C1082" s="125">
        <f>WhiteHorse!Q21</f>
        <v>0</v>
      </c>
      <c r="D1082" s="125" t="s">
        <v>122</v>
      </c>
      <c r="E1082" s="13" t="s">
        <v>181</v>
      </c>
      <c r="F1082" s="13" t="s">
        <v>30</v>
      </c>
    </row>
    <row r="1083" spans="1:6" ht="20" hidden="1" customHeight="1">
      <c r="A1083" s="30"/>
      <c r="B1083" s="13" t="str">
        <f>WhiteHorse!AF22</f>
        <v xml:space="preserve"> </v>
      </c>
      <c r="C1083" s="125">
        <f>WhiteHorse!Q22</f>
        <v>0</v>
      </c>
      <c r="D1083" s="125" t="s">
        <v>122</v>
      </c>
      <c r="E1083" s="13" t="s">
        <v>181</v>
      </c>
      <c r="F1083" s="13" t="s">
        <v>30</v>
      </c>
    </row>
    <row r="1084" spans="1:6" ht="20" hidden="1" customHeight="1">
      <c r="A1084" s="30"/>
      <c r="B1084" s="13" t="str">
        <f>WhiteHorse!AF23</f>
        <v xml:space="preserve"> </v>
      </c>
      <c r="C1084" s="125">
        <f>WhiteHorse!Q23</f>
        <v>0</v>
      </c>
      <c r="D1084" s="125" t="s">
        <v>122</v>
      </c>
      <c r="E1084" s="13" t="s">
        <v>181</v>
      </c>
      <c r="F1084" s="13" t="s">
        <v>30</v>
      </c>
    </row>
    <row r="1085" spans="1:6" ht="20" hidden="1" customHeight="1">
      <c r="A1085" s="30"/>
      <c r="B1085" s="13" t="str">
        <f>WhiteHorse!AF24</f>
        <v xml:space="preserve"> </v>
      </c>
      <c r="C1085" s="125">
        <f>WhiteHorse!Q24</f>
        <v>0</v>
      </c>
      <c r="D1085" s="125" t="s">
        <v>122</v>
      </c>
      <c r="E1085" s="13" t="s">
        <v>181</v>
      </c>
      <c r="F1085" s="13" t="s">
        <v>30</v>
      </c>
    </row>
    <row r="1086" spans="1:6" ht="20" hidden="1" customHeight="1">
      <c r="A1086" s="30"/>
      <c r="B1086" s="13" t="str">
        <f>WhiteHorse!AF25</f>
        <v xml:space="preserve"> </v>
      </c>
      <c r="C1086" s="125">
        <f>WhiteHorse!Q25</f>
        <v>0</v>
      </c>
      <c r="D1086" s="125" t="s">
        <v>122</v>
      </c>
      <c r="E1086" s="13" t="s">
        <v>181</v>
      </c>
      <c r="F1086" s="13" t="s">
        <v>30</v>
      </c>
    </row>
    <row r="1087" spans="1:6" ht="20" hidden="1" customHeight="1">
      <c r="A1087" s="30"/>
      <c r="B1087" s="13" t="str">
        <f>WhiteHorse!AF26</f>
        <v xml:space="preserve"> </v>
      </c>
      <c r="C1087" s="125">
        <f>WhiteHorse!Q26</f>
        <v>0</v>
      </c>
      <c r="D1087" s="125" t="s">
        <v>122</v>
      </c>
      <c r="E1087" s="13" t="s">
        <v>181</v>
      </c>
      <c r="F1087" s="13" t="s">
        <v>30</v>
      </c>
    </row>
    <row r="1088" spans="1:6" ht="20" hidden="1" customHeight="1">
      <c r="A1088" s="30"/>
      <c r="B1088" s="13" t="str">
        <f>WhiteHorse!AF27</f>
        <v xml:space="preserve"> </v>
      </c>
      <c r="C1088" s="125">
        <f>WhiteHorse!Q27</f>
        <v>0</v>
      </c>
      <c r="D1088" s="125" t="s">
        <v>122</v>
      </c>
      <c r="E1088" s="13" t="s">
        <v>181</v>
      </c>
      <c r="F1088" s="13" t="s">
        <v>30</v>
      </c>
    </row>
    <row r="1089" spans="1:11" ht="20" hidden="1" customHeight="1">
      <c r="A1089" s="30"/>
      <c r="B1089" s="13" t="str">
        <f>WhiteHorse!AF28</f>
        <v xml:space="preserve"> </v>
      </c>
      <c r="C1089" s="125">
        <f>WhiteHorse!Q28</f>
        <v>0</v>
      </c>
      <c r="D1089" s="125" t="s">
        <v>122</v>
      </c>
      <c r="E1089" s="13" t="s">
        <v>181</v>
      </c>
      <c r="F1089" s="13" t="s">
        <v>30</v>
      </c>
    </row>
    <row r="1090" spans="1:11" ht="20" hidden="1" customHeight="1">
      <c r="A1090" s="30"/>
      <c r="B1090" s="13" t="str">
        <f>WhiteHorse!AF29</f>
        <v xml:space="preserve"> </v>
      </c>
      <c r="C1090" s="125">
        <f>WhiteHorse!Q29</f>
        <v>0</v>
      </c>
      <c r="D1090" s="125" t="s">
        <v>122</v>
      </c>
      <c r="E1090" s="13" t="s">
        <v>181</v>
      </c>
      <c r="F1090" s="13" t="s">
        <v>30</v>
      </c>
    </row>
    <row r="1091" spans="1:11" ht="20" hidden="1" customHeight="1">
      <c r="A1091" s="30"/>
      <c r="B1091" s="13" t="str">
        <f>WhiteHorse!AF30</f>
        <v xml:space="preserve"> </v>
      </c>
      <c r="C1091" s="125">
        <f>WhiteHorse!Q30</f>
        <v>0</v>
      </c>
      <c r="D1091" s="125" t="s">
        <v>122</v>
      </c>
      <c r="E1091" s="13" t="s">
        <v>181</v>
      </c>
      <c r="F1091" s="13" t="s">
        <v>30</v>
      </c>
      <c r="H1091" s="12" t="str">
        <f>D1091</f>
        <v>White Horse Harriers</v>
      </c>
      <c r="I1091" s="12" t="str">
        <f>E1091</f>
        <v>U15</v>
      </c>
      <c r="J1091" s="12" t="str">
        <f>F1091</f>
        <v>M</v>
      </c>
      <c r="K1091" s="12">
        <f>26-COUNT(C1066:C1091)</f>
        <v>0</v>
      </c>
    </row>
    <row r="1092" spans="1:11" ht="20" hidden="1" customHeight="1">
      <c r="A1092" s="30"/>
      <c r="B1092" s="13" t="str">
        <f>IF(COUNTIF(WhiteHorse!AE5:AE30,"*n*")=0,"","X")</f>
        <v/>
      </c>
      <c r="C1092" s="125" t="s">
        <v>331</v>
      </c>
      <c r="D1092" s="125" t="s">
        <v>122</v>
      </c>
      <c r="E1092" s="13" t="s">
        <v>181</v>
      </c>
      <c r="F1092" s="13" t="s">
        <v>30</v>
      </c>
    </row>
    <row r="1093" spans="1:11" ht="20" hidden="1" customHeight="1">
      <c r="A1093" s="30"/>
      <c r="B1093" s="13" t="str">
        <f>WhiteHorse!AX5</f>
        <v xml:space="preserve"> </v>
      </c>
      <c r="C1093" s="125">
        <f>WhiteHorse!AI5</f>
        <v>0</v>
      </c>
      <c r="D1093" s="125" t="s">
        <v>122</v>
      </c>
      <c r="E1093" s="13" t="s">
        <v>206</v>
      </c>
      <c r="F1093" s="13" t="s">
        <v>30</v>
      </c>
    </row>
    <row r="1094" spans="1:11" ht="20" hidden="1" customHeight="1">
      <c r="A1094" s="30"/>
      <c r="B1094" s="13" t="str">
        <f>WhiteHorse!AX6</f>
        <v xml:space="preserve"> </v>
      </c>
      <c r="C1094" s="125">
        <f>WhiteHorse!AI6</f>
        <v>0</v>
      </c>
      <c r="D1094" s="125" t="s">
        <v>122</v>
      </c>
      <c r="E1094" s="13" t="s">
        <v>206</v>
      </c>
      <c r="F1094" s="13" t="s">
        <v>30</v>
      </c>
    </row>
    <row r="1095" spans="1:11" ht="20" hidden="1" customHeight="1">
      <c r="A1095" s="30"/>
      <c r="B1095" s="13" t="str">
        <f>WhiteHorse!AX7</f>
        <v xml:space="preserve"> </v>
      </c>
      <c r="C1095" s="125">
        <f>WhiteHorse!AI7</f>
        <v>0</v>
      </c>
      <c r="D1095" s="125" t="s">
        <v>122</v>
      </c>
      <c r="E1095" s="13" t="s">
        <v>206</v>
      </c>
      <c r="F1095" s="13" t="s">
        <v>30</v>
      </c>
    </row>
    <row r="1096" spans="1:11" ht="20" hidden="1" customHeight="1">
      <c r="A1096" s="30"/>
      <c r="B1096" s="13" t="str">
        <f>WhiteHorse!AX8</f>
        <v xml:space="preserve"> </v>
      </c>
      <c r="C1096" s="125">
        <f>WhiteHorse!AI8</f>
        <v>0</v>
      </c>
      <c r="D1096" s="125" t="s">
        <v>122</v>
      </c>
      <c r="E1096" s="13" t="s">
        <v>206</v>
      </c>
      <c r="F1096" s="13" t="s">
        <v>30</v>
      </c>
    </row>
    <row r="1097" spans="1:11" ht="20" hidden="1" customHeight="1">
      <c r="A1097" s="30"/>
      <c r="B1097" s="13" t="str">
        <f>WhiteHorse!AX9</f>
        <v xml:space="preserve"> </v>
      </c>
      <c r="C1097" s="125">
        <f>WhiteHorse!AI9</f>
        <v>0</v>
      </c>
      <c r="D1097" s="125" t="s">
        <v>122</v>
      </c>
      <c r="E1097" s="13" t="s">
        <v>206</v>
      </c>
      <c r="F1097" s="13" t="s">
        <v>30</v>
      </c>
    </row>
    <row r="1098" spans="1:11" ht="20" hidden="1" customHeight="1">
      <c r="A1098" s="30"/>
      <c r="B1098" s="13" t="str">
        <f>WhiteHorse!AX10</f>
        <v xml:space="preserve"> </v>
      </c>
      <c r="C1098" s="125">
        <f>WhiteHorse!AI10</f>
        <v>0</v>
      </c>
      <c r="D1098" s="125" t="s">
        <v>122</v>
      </c>
      <c r="E1098" s="13" t="s">
        <v>206</v>
      </c>
      <c r="F1098" s="13" t="s">
        <v>30</v>
      </c>
    </row>
    <row r="1099" spans="1:11" ht="20" hidden="1" customHeight="1">
      <c r="A1099" s="30"/>
      <c r="B1099" s="13" t="str">
        <f>WhiteHorse!AX11</f>
        <v xml:space="preserve"> </v>
      </c>
      <c r="C1099" s="125">
        <f>WhiteHorse!AI11</f>
        <v>0</v>
      </c>
      <c r="D1099" s="125" t="s">
        <v>122</v>
      </c>
      <c r="E1099" s="13" t="s">
        <v>206</v>
      </c>
      <c r="F1099" s="13" t="s">
        <v>30</v>
      </c>
    </row>
    <row r="1100" spans="1:11" ht="20" hidden="1" customHeight="1">
      <c r="A1100" s="30"/>
      <c r="B1100" s="13" t="str">
        <f>WhiteHorse!AX12</f>
        <v xml:space="preserve"> </v>
      </c>
      <c r="C1100" s="125">
        <f>WhiteHorse!AI12</f>
        <v>0</v>
      </c>
      <c r="D1100" s="125" t="s">
        <v>122</v>
      </c>
      <c r="E1100" s="13" t="s">
        <v>206</v>
      </c>
      <c r="F1100" s="13" t="s">
        <v>30</v>
      </c>
    </row>
    <row r="1101" spans="1:11" ht="20" hidden="1" customHeight="1">
      <c r="A1101" s="30"/>
      <c r="B1101" s="13" t="str">
        <f>WhiteHorse!AX13</f>
        <v xml:space="preserve"> </v>
      </c>
      <c r="C1101" s="125">
        <f>WhiteHorse!AI13</f>
        <v>0</v>
      </c>
      <c r="D1101" s="125" t="s">
        <v>122</v>
      </c>
      <c r="E1101" s="13" t="s">
        <v>206</v>
      </c>
      <c r="F1101" s="13" t="s">
        <v>30</v>
      </c>
    </row>
    <row r="1102" spans="1:11" ht="20" hidden="1" customHeight="1">
      <c r="A1102" s="30"/>
      <c r="B1102" s="13" t="str">
        <f>WhiteHorse!AX14</f>
        <v xml:space="preserve"> </v>
      </c>
      <c r="C1102" s="125">
        <f>WhiteHorse!AI14</f>
        <v>0</v>
      </c>
      <c r="D1102" s="125" t="s">
        <v>122</v>
      </c>
      <c r="E1102" s="13" t="s">
        <v>206</v>
      </c>
      <c r="F1102" s="13" t="s">
        <v>30</v>
      </c>
    </row>
    <row r="1103" spans="1:11" ht="20" hidden="1" customHeight="1">
      <c r="A1103" s="30"/>
      <c r="B1103" s="13" t="str">
        <f>WhiteHorse!AX15</f>
        <v xml:space="preserve"> </v>
      </c>
      <c r="C1103" s="125">
        <f>WhiteHorse!AI15</f>
        <v>0</v>
      </c>
      <c r="D1103" s="125" t="s">
        <v>122</v>
      </c>
      <c r="E1103" s="13" t="s">
        <v>206</v>
      </c>
      <c r="F1103" s="13" t="s">
        <v>30</v>
      </c>
    </row>
    <row r="1104" spans="1:11" ht="20" hidden="1" customHeight="1">
      <c r="A1104" s="30"/>
      <c r="B1104" s="13" t="str">
        <f>WhiteHorse!AX16</f>
        <v xml:space="preserve"> </v>
      </c>
      <c r="C1104" s="125">
        <f>WhiteHorse!AI16</f>
        <v>0</v>
      </c>
      <c r="D1104" s="125" t="s">
        <v>122</v>
      </c>
      <c r="E1104" s="13" t="s">
        <v>206</v>
      </c>
      <c r="F1104" s="13" t="s">
        <v>30</v>
      </c>
    </row>
    <row r="1105" spans="1:11" ht="20" hidden="1" customHeight="1">
      <c r="A1105" s="30"/>
      <c r="B1105" s="13" t="str">
        <f>WhiteHorse!AX17</f>
        <v xml:space="preserve"> </v>
      </c>
      <c r="C1105" s="125">
        <f>WhiteHorse!AI17</f>
        <v>0</v>
      </c>
      <c r="D1105" s="125" t="s">
        <v>122</v>
      </c>
      <c r="E1105" s="13" t="s">
        <v>206</v>
      </c>
      <c r="F1105" s="13" t="s">
        <v>30</v>
      </c>
    </row>
    <row r="1106" spans="1:11" ht="20" hidden="1" customHeight="1">
      <c r="A1106" s="30"/>
      <c r="B1106" s="13" t="str">
        <f>WhiteHorse!AX18</f>
        <v xml:space="preserve"> </v>
      </c>
      <c r="C1106" s="125">
        <f>WhiteHorse!AI18</f>
        <v>0</v>
      </c>
      <c r="D1106" s="125" t="s">
        <v>122</v>
      </c>
      <c r="E1106" s="13" t="s">
        <v>206</v>
      </c>
      <c r="F1106" s="13" t="s">
        <v>30</v>
      </c>
    </row>
    <row r="1107" spans="1:11" ht="20" hidden="1" customHeight="1">
      <c r="A1107" s="30"/>
      <c r="B1107" s="13" t="str">
        <f>WhiteHorse!AX19</f>
        <v xml:space="preserve"> </v>
      </c>
      <c r="C1107" s="125">
        <f>WhiteHorse!AI19</f>
        <v>0</v>
      </c>
      <c r="D1107" s="125" t="s">
        <v>122</v>
      </c>
      <c r="E1107" s="13" t="s">
        <v>206</v>
      </c>
      <c r="F1107" s="13" t="s">
        <v>30</v>
      </c>
    </row>
    <row r="1108" spans="1:11" ht="20" hidden="1" customHeight="1">
      <c r="A1108" s="30"/>
      <c r="B1108" s="13" t="str">
        <f>WhiteHorse!AX20</f>
        <v xml:space="preserve"> </v>
      </c>
      <c r="C1108" s="125">
        <f>WhiteHorse!AI20</f>
        <v>0</v>
      </c>
      <c r="D1108" s="125" t="s">
        <v>122</v>
      </c>
      <c r="E1108" s="13" t="s">
        <v>206</v>
      </c>
      <c r="F1108" s="13" t="s">
        <v>30</v>
      </c>
      <c r="H1108" s="12" t="str">
        <f>D1108</f>
        <v>White Horse Harriers</v>
      </c>
      <c r="I1108" s="12" t="str">
        <f>E1108</f>
        <v>U17</v>
      </c>
      <c r="J1108" s="12" t="str">
        <f>F1108</f>
        <v>M</v>
      </c>
      <c r="K1108" s="206">
        <f>16-COUNT(C1093:C1108)</f>
        <v>0</v>
      </c>
    </row>
    <row r="1109" spans="1:11" ht="20" hidden="1" customHeight="1">
      <c r="A1109" s="30"/>
      <c r="B1109" s="13" t="str">
        <f>IF(COUNTIF(WhiteHorse!AW5:AW20,"*n*")=0,"","X")</f>
        <v/>
      </c>
      <c r="C1109" s="125" t="s">
        <v>330</v>
      </c>
      <c r="D1109" s="125" t="s">
        <v>122</v>
      </c>
      <c r="E1109" s="13" t="s">
        <v>206</v>
      </c>
      <c r="F1109" s="13" t="s">
        <v>30</v>
      </c>
    </row>
    <row r="1110" spans="1:11" ht="20" hidden="1" customHeight="1">
      <c r="A1110" s="30"/>
      <c r="B1110" s="13" t="str">
        <f>WhiteHorse!AX26</f>
        <v xml:space="preserve"> </v>
      </c>
      <c r="C1110" s="125">
        <f>WhiteHorse!AI26</f>
        <v>0</v>
      </c>
      <c r="D1110" s="125" t="s">
        <v>122</v>
      </c>
      <c r="E1110" s="13" t="s">
        <v>327</v>
      </c>
      <c r="F1110" s="13" t="s">
        <v>30</v>
      </c>
    </row>
    <row r="1111" spans="1:11" ht="20" hidden="1" customHeight="1">
      <c r="A1111" s="30"/>
      <c r="B1111" s="13" t="str">
        <f>WhiteHorse!AX27</f>
        <v xml:space="preserve"> </v>
      </c>
      <c r="C1111" s="125">
        <f>WhiteHorse!AI27</f>
        <v>0</v>
      </c>
      <c r="D1111" s="125" t="s">
        <v>122</v>
      </c>
      <c r="E1111" s="13" t="s">
        <v>327</v>
      </c>
      <c r="F1111" s="13" t="s">
        <v>30</v>
      </c>
    </row>
    <row r="1112" spans="1:11" ht="20" hidden="1" customHeight="1">
      <c r="A1112" s="30"/>
      <c r="B1112" s="13" t="str">
        <f>WhiteHorse!AX28</f>
        <v xml:space="preserve"> </v>
      </c>
      <c r="C1112" s="125">
        <f>WhiteHorse!AI28</f>
        <v>0</v>
      </c>
      <c r="D1112" s="125" t="s">
        <v>122</v>
      </c>
      <c r="E1112" s="13" t="s">
        <v>327</v>
      </c>
      <c r="F1112" s="13" t="s">
        <v>30</v>
      </c>
    </row>
    <row r="1113" spans="1:11" ht="20" hidden="1" customHeight="1">
      <c r="A1113" s="30"/>
      <c r="B1113" s="13" t="str">
        <f>WhiteHorse!AX29</f>
        <v xml:space="preserve"> </v>
      </c>
      <c r="C1113" s="125">
        <f>WhiteHorse!AI29</f>
        <v>0</v>
      </c>
      <c r="D1113" s="125" t="s">
        <v>122</v>
      </c>
      <c r="E1113" s="13" t="s">
        <v>327</v>
      </c>
      <c r="F1113" s="13" t="s">
        <v>30</v>
      </c>
    </row>
    <row r="1114" spans="1:11" ht="20" hidden="1" customHeight="1">
      <c r="A1114" s="30"/>
      <c r="B1114" s="13" t="str">
        <f>WhiteHorse!AX30</f>
        <v xml:space="preserve"> </v>
      </c>
      <c r="C1114" s="125">
        <f>WhiteHorse!AI30</f>
        <v>0</v>
      </c>
      <c r="D1114" s="125" t="s">
        <v>122</v>
      </c>
      <c r="E1114" s="13" t="s">
        <v>327</v>
      </c>
      <c r="F1114" s="13" t="s">
        <v>30</v>
      </c>
    </row>
    <row r="1115" spans="1:11" ht="20" hidden="1" customHeight="1">
      <c r="A1115" s="30"/>
      <c r="B1115" s="13" t="str">
        <f>WhiteHorse!AX31</f>
        <v xml:space="preserve"> </v>
      </c>
      <c r="C1115" s="125">
        <f>WhiteHorse!AI31</f>
        <v>0</v>
      </c>
      <c r="D1115" s="125" t="s">
        <v>122</v>
      </c>
      <c r="E1115" s="13" t="s">
        <v>327</v>
      </c>
      <c r="F1115" s="13" t="s">
        <v>30</v>
      </c>
    </row>
    <row r="1116" spans="1:11" ht="20" hidden="1" customHeight="1">
      <c r="A1116" s="30"/>
      <c r="B1116" s="13" t="str">
        <f>WhiteHorse!AX32</f>
        <v xml:space="preserve"> </v>
      </c>
      <c r="C1116" s="125">
        <f>WhiteHorse!AI32</f>
        <v>0</v>
      </c>
      <c r="D1116" s="125" t="s">
        <v>122</v>
      </c>
      <c r="E1116" s="13" t="s">
        <v>327</v>
      </c>
      <c r="F1116" s="13" t="s">
        <v>30</v>
      </c>
    </row>
    <row r="1117" spans="1:11" ht="20" hidden="1" customHeight="1">
      <c r="A1117" s="30"/>
      <c r="B1117" s="13" t="str">
        <f>WhiteHorse!AX33</f>
        <v xml:space="preserve"> </v>
      </c>
      <c r="C1117" s="125">
        <f>WhiteHorse!AI33</f>
        <v>0</v>
      </c>
      <c r="D1117" s="125" t="s">
        <v>122</v>
      </c>
      <c r="E1117" s="13" t="s">
        <v>327</v>
      </c>
      <c r="F1117" s="13" t="s">
        <v>30</v>
      </c>
      <c r="H1117" s="12" t="str">
        <f>D1117</f>
        <v>White Horse Harriers</v>
      </c>
      <c r="I1117" s="12" t="str">
        <f>E1117</f>
        <v>U20</v>
      </c>
      <c r="J1117" s="12" t="str">
        <f>F1117</f>
        <v>M</v>
      </c>
      <c r="K1117" s="206">
        <f>8-COUNT(C1110:C1117)</f>
        <v>0</v>
      </c>
    </row>
    <row r="1118" spans="1:11" ht="20" hidden="1" customHeight="1">
      <c r="A1118" s="188"/>
      <c r="B1118" s="189"/>
      <c r="C1118" s="189"/>
      <c r="D1118" s="189"/>
      <c r="E1118" s="189"/>
      <c r="F1118" s="190"/>
    </row>
    <row r="1119" spans="1:11" ht="20" hidden="1" customHeight="1">
      <c r="A1119" s="186"/>
      <c r="B1119" s="13" t="str">
        <f>Witney!N40</f>
        <v xml:space="preserve"> </v>
      </c>
      <c r="C1119" s="187">
        <f>Witney!A40</f>
        <v>0</v>
      </c>
      <c r="D1119" s="125" t="s">
        <v>123</v>
      </c>
      <c r="E1119" s="13" t="s">
        <v>50</v>
      </c>
      <c r="F1119" s="13" t="s">
        <v>24</v>
      </c>
    </row>
    <row r="1120" spans="1:11" ht="20" hidden="1" customHeight="1">
      <c r="A1120" s="30"/>
      <c r="B1120" s="13" t="str">
        <f>Witney!N41</f>
        <v xml:space="preserve"> </v>
      </c>
      <c r="C1120" s="187">
        <f>Witney!A41</f>
        <v>0</v>
      </c>
      <c r="D1120" s="125" t="s">
        <v>123</v>
      </c>
      <c r="E1120" s="13" t="s">
        <v>50</v>
      </c>
      <c r="F1120" s="13" t="s">
        <v>24</v>
      </c>
    </row>
    <row r="1121" spans="1:6" ht="20" hidden="1" customHeight="1">
      <c r="A1121" s="30"/>
      <c r="B1121" s="13" t="str">
        <f>Witney!N42</f>
        <v xml:space="preserve"> </v>
      </c>
      <c r="C1121" s="187">
        <f>Witney!A42</f>
        <v>0</v>
      </c>
      <c r="D1121" s="125" t="s">
        <v>123</v>
      </c>
      <c r="E1121" s="13" t="s">
        <v>50</v>
      </c>
      <c r="F1121" s="13" t="s">
        <v>24</v>
      </c>
    </row>
    <row r="1122" spans="1:6" ht="20" hidden="1" customHeight="1">
      <c r="A1122" s="30"/>
      <c r="B1122" s="13" t="str">
        <f>Witney!N43</f>
        <v xml:space="preserve"> </v>
      </c>
      <c r="C1122" s="187">
        <f>Witney!A43</f>
        <v>0</v>
      </c>
      <c r="D1122" s="125" t="s">
        <v>123</v>
      </c>
      <c r="E1122" s="13" t="s">
        <v>50</v>
      </c>
      <c r="F1122" s="13" t="s">
        <v>24</v>
      </c>
    </row>
    <row r="1123" spans="1:6" ht="20" hidden="1" customHeight="1">
      <c r="A1123" s="30"/>
      <c r="B1123" s="13" t="str">
        <f>Witney!N44</f>
        <v xml:space="preserve"> </v>
      </c>
      <c r="C1123" s="187">
        <f>Witney!A44</f>
        <v>0</v>
      </c>
      <c r="D1123" s="125" t="s">
        <v>123</v>
      </c>
      <c r="E1123" s="13" t="s">
        <v>50</v>
      </c>
      <c r="F1123" s="13" t="s">
        <v>24</v>
      </c>
    </row>
    <row r="1124" spans="1:6" ht="20" hidden="1" customHeight="1">
      <c r="A1124" s="30"/>
      <c r="B1124" s="13" t="str">
        <f>Witney!N45</f>
        <v xml:space="preserve"> </v>
      </c>
      <c r="C1124" s="187">
        <f>Witney!A45</f>
        <v>0</v>
      </c>
      <c r="D1124" s="125" t="s">
        <v>123</v>
      </c>
      <c r="E1124" s="13" t="s">
        <v>50</v>
      </c>
      <c r="F1124" s="13" t="s">
        <v>24</v>
      </c>
    </row>
    <row r="1125" spans="1:6" ht="20" hidden="1" customHeight="1">
      <c r="A1125" s="30"/>
      <c r="B1125" s="13" t="str">
        <f>Witney!N46</f>
        <v xml:space="preserve"> </v>
      </c>
      <c r="C1125" s="187">
        <f>Witney!A46</f>
        <v>0</v>
      </c>
      <c r="D1125" s="125" t="s">
        <v>123</v>
      </c>
      <c r="E1125" s="13" t="s">
        <v>50</v>
      </c>
      <c r="F1125" s="13" t="s">
        <v>24</v>
      </c>
    </row>
    <row r="1126" spans="1:6" ht="20" hidden="1" customHeight="1">
      <c r="A1126" s="30"/>
      <c r="B1126" s="13" t="str">
        <f>Witney!N47</f>
        <v xml:space="preserve"> </v>
      </c>
      <c r="C1126" s="187">
        <f>Witney!A47</f>
        <v>0</v>
      </c>
      <c r="D1126" s="125" t="s">
        <v>123</v>
      </c>
      <c r="E1126" s="13" t="s">
        <v>50</v>
      </c>
      <c r="F1126" s="13" t="s">
        <v>24</v>
      </c>
    </row>
    <row r="1127" spans="1:6" ht="20" hidden="1" customHeight="1">
      <c r="A1127" s="30"/>
      <c r="B1127" s="13" t="str">
        <f>Witney!N48</f>
        <v xml:space="preserve"> </v>
      </c>
      <c r="C1127" s="187">
        <f>Witney!A48</f>
        <v>0</v>
      </c>
      <c r="D1127" s="125" t="s">
        <v>123</v>
      </c>
      <c r="E1127" s="13" t="s">
        <v>50</v>
      </c>
      <c r="F1127" s="13" t="s">
        <v>24</v>
      </c>
    </row>
    <row r="1128" spans="1:6" ht="20" hidden="1" customHeight="1">
      <c r="A1128" s="30"/>
      <c r="B1128" s="13" t="str">
        <f>Witney!N49</f>
        <v xml:space="preserve"> </v>
      </c>
      <c r="C1128" s="187">
        <f>Witney!A49</f>
        <v>0</v>
      </c>
      <c r="D1128" s="125" t="s">
        <v>123</v>
      </c>
      <c r="E1128" s="13" t="s">
        <v>50</v>
      </c>
      <c r="F1128" s="13" t="s">
        <v>24</v>
      </c>
    </row>
    <row r="1129" spans="1:6" ht="20" hidden="1" customHeight="1">
      <c r="A1129" s="30"/>
      <c r="B1129" s="13" t="str">
        <f>Witney!N50</f>
        <v xml:space="preserve"> </v>
      </c>
      <c r="C1129" s="187">
        <f>Witney!A50</f>
        <v>0</v>
      </c>
      <c r="D1129" s="125" t="s">
        <v>123</v>
      </c>
      <c r="E1129" s="13" t="s">
        <v>50</v>
      </c>
      <c r="F1129" s="13" t="s">
        <v>24</v>
      </c>
    </row>
    <row r="1130" spans="1:6" ht="20" hidden="1" customHeight="1">
      <c r="A1130" s="30"/>
      <c r="B1130" s="13" t="str">
        <f>Witney!N51</f>
        <v xml:space="preserve"> </v>
      </c>
      <c r="C1130" s="187">
        <f>Witney!A51</f>
        <v>0</v>
      </c>
      <c r="D1130" s="125" t="s">
        <v>123</v>
      </c>
      <c r="E1130" s="13" t="s">
        <v>50</v>
      </c>
      <c r="F1130" s="13" t="s">
        <v>24</v>
      </c>
    </row>
    <row r="1131" spans="1:6" ht="20" hidden="1" customHeight="1">
      <c r="A1131" s="30"/>
      <c r="B1131" s="13" t="str">
        <f>Witney!N52</f>
        <v xml:space="preserve"> </v>
      </c>
      <c r="C1131" s="187">
        <f>Witney!A52</f>
        <v>0</v>
      </c>
      <c r="D1131" s="125" t="s">
        <v>123</v>
      </c>
      <c r="E1131" s="13" t="s">
        <v>50</v>
      </c>
      <c r="F1131" s="13" t="s">
        <v>24</v>
      </c>
    </row>
    <row r="1132" spans="1:6" ht="20" hidden="1" customHeight="1">
      <c r="A1132" s="30"/>
      <c r="B1132" s="13" t="str">
        <f>Witney!N53</f>
        <v xml:space="preserve"> </v>
      </c>
      <c r="C1132" s="187">
        <f>Witney!A53</f>
        <v>0</v>
      </c>
      <c r="D1132" s="125" t="s">
        <v>123</v>
      </c>
      <c r="E1132" s="13" t="s">
        <v>50</v>
      </c>
      <c r="F1132" s="13" t="s">
        <v>24</v>
      </c>
    </row>
    <row r="1133" spans="1:6" ht="20" hidden="1" customHeight="1">
      <c r="A1133" s="30"/>
      <c r="B1133" s="13" t="str">
        <f>Witney!N54</f>
        <v xml:space="preserve"> </v>
      </c>
      <c r="C1133" s="187">
        <f>Witney!A54</f>
        <v>0</v>
      </c>
      <c r="D1133" s="125" t="s">
        <v>123</v>
      </c>
      <c r="E1133" s="13" t="s">
        <v>50</v>
      </c>
      <c r="F1133" s="13" t="s">
        <v>24</v>
      </c>
    </row>
    <row r="1134" spans="1:6" ht="20" hidden="1" customHeight="1">
      <c r="A1134" s="30"/>
      <c r="B1134" s="13" t="str">
        <f>Witney!N55</f>
        <v xml:space="preserve"> </v>
      </c>
      <c r="C1134" s="187">
        <f>Witney!A55</f>
        <v>0</v>
      </c>
      <c r="D1134" s="125" t="s">
        <v>123</v>
      </c>
      <c r="E1134" s="13" t="s">
        <v>50</v>
      </c>
      <c r="F1134" s="13" t="s">
        <v>24</v>
      </c>
    </row>
    <row r="1135" spans="1:6" ht="20" hidden="1" customHeight="1">
      <c r="A1135" s="30"/>
      <c r="B1135" s="13" t="str">
        <f>Witney!N56</f>
        <v xml:space="preserve"> </v>
      </c>
      <c r="C1135" s="187">
        <f>Witney!A56</f>
        <v>0</v>
      </c>
      <c r="D1135" s="125" t="s">
        <v>123</v>
      </c>
      <c r="E1135" s="13" t="s">
        <v>50</v>
      </c>
      <c r="F1135" s="13" t="s">
        <v>24</v>
      </c>
    </row>
    <row r="1136" spans="1:6" ht="20" hidden="1" customHeight="1">
      <c r="A1136" s="30"/>
      <c r="B1136" s="13" t="str">
        <f>Witney!N57</f>
        <v xml:space="preserve"> </v>
      </c>
      <c r="C1136" s="187">
        <f>Witney!A57</f>
        <v>0</v>
      </c>
      <c r="D1136" s="125" t="s">
        <v>123</v>
      </c>
      <c r="E1136" s="13" t="s">
        <v>50</v>
      </c>
      <c r="F1136" s="13" t="s">
        <v>24</v>
      </c>
    </row>
    <row r="1137" spans="1:11" ht="20" hidden="1" customHeight="1">
      <c r="A1137" s="30"/>
      <c r="B1137" s="13" t="str">
        <f>Witney!N58</f>
        <v xml:space="preserve"> </v>
      </c>
      <c r="C1137" s="187">
        <f>Witney!A58</f>
        <v>0</v>
      </c>
      <c r="D1137" s="125" t="s">
        <v>123</v>
      </c>
      <c r="E1137" s="13" t="s">
        <v>50</v>
      </c>
      <c r="F1137" s="13" t="s">
        <v>24</v>
      </c>
    </row>
    <row r="1138" spans="1:11" ht="20" hidden="1" customHeight="1">
      <c r="A1138" s="30"/>
      <c r="B1138" s="13" t="str">
        <f>Witney!N59</f>
        <v xml:space="preserve"> </v>
      </c>
      <c r="C1138" s="187">
        <f>Witney!A59</f>
        <v>0</v>
      </c>
      <c r="D1138" s="125" t="s">
        <v>123</v>
      </c>
      <c r="E1138" s="13" t="s">
        <v>50</v>
      </c>
      <c r="F1138" s="13" t="s">
        <v>24</v>
      </c>
    </row>
    <row r="1139" spans="1:11" ht="20" hidden="1" customHeight="1">
      <c r="A1139" s="30"/>
      <c r="B1139" s="13" t="str">
        <f>Witney!N60</f>
        <v xml:space="preserve"> </v>
      </c>
      <c r="C1139" s="187">
        <f>Witney!A60</f>
        <v>0</v>
      </c>
      <c r="D1139" s="125" t="s">
        <v>123</v>
      </c>
      <c r="E1139" s="13" t="s">
        <v>50</v>
      </c>
      <c r="F1139" s="13" t="s">
        <v>24</v>
      </c>
    </row>
    <row r="1140" spans="1:11" ht="20" hidden="1" customHeight="1">
      <c r="A1140" s="30"/>
      <c r="B1140" s="13" t="str">
        <f>Witney!N61</f>
        <v xml:space="preserve"> </v>
      </c>
      <c r="C1140" s="187">
        <f>Witney!A61</f>
        <v>0</v>
      </c>
      <c r="D1140" s="125" t="s">
        <v>123</v>
      </c>
      <c r="E1140" s="13" t="s">
        <v>50</v>
      </c>
      <c r="F1140" s="13" t="s">
        <v>24</v>
      </c>
    </row>
    <row r="1141" spans="1:11" ht="20" hidden="1" customHeight="1">
      <c r="A1141" s="30"/>
      <c r="B1141" s="13" t="str">
        <f>Witney!N62</f>
        <v xml:space="preserve"> </v>
      </c>
      <c r="C1141" s="187">
        <f>Witney!A62</f>
        <v>0</v>
      </c>
      <c r="D1141" s="125" t="s">
        <v>123</v>
      </c>
      <c r="E1141" s="13" t="s">
        <v>50</v>
      </c>
      <c r="F1141" s="13" t="s">
        <v>24</v>
      </c>
    </row>
    <row r="1142" spans="1:11" ht="20" hidden="1" customHeight="1">
      <c r="A1142" s="30"/>
      <c r="B1142" s="13" t="str">
        <f>Witney!N63</f>
        <v xml:space="preserve"> </v>
      </c>
      <c r="C1142" s="187">
        <f>Witney!A63</f>
        <v>0</v>
      </c>
      <c r="D1142" s="125" t="s">
        <v>123</v>
      </c>
      <c r="E1142" s="13" t="s">
        <v>50</v>
      </c>
      <c r="F1142" s="13" t="s">
        <v>24</v>
      </c>
    </row>
    <row r="1143" spans="1:11" ht="20" hidden="1" customHeight="1">
      <c r="A1143" s="30"/>
      <c r="B1143" s="13" t="str">
        <f>Witney!N64</f>
        <v xml:space="preserve"> </v>
      </c>
      <c r="C1143" s="187">
        <f>Witney!A64</f>
        <v>0</v>
      </c>
      <c r="D1143" s="125" t="s">
        <v>123</v>
      </c>
      <c r="E1143" s="13" t="s">
        <v>50</v>
      </c>
      <c r="F1143" s="13" t="s">
        <v>24</v>
      </c>
    </row>
    <row r="1144" spans="1:11" ht="20" hidden="1" customHeight="1">
      <c r="A1144" s="30"/>
      <c r="B1144" s="13" t="str">
        <f>Witney!N65</f>
        <v xml:space="preserve"> </v>
      </c>
      <c r="C1144" s="187">
        <f>Witney!A65</f>
        <v>0</v>
      </c>
      <c r="D1144" s="125" t="s">
        <v>123</v>
      </c>
      <c r="E1144" s="13" t="s">
        <v>50</v>
      </c>
      <c r="F1144" s="13" t="s">
        <v>24</v>
      </c>
      <c r="H1144" s="12" t="str">
        <f>D1144</f>
        <v>Witney Road Runners</v>
      </c>
      <c r="I1144" s="12" t="str">
        <f>E1144</f>
        <v>U13</v>
      </c>
      <c r="J1144" s="12" t="str">
        <f>F1144</f>
        <v>F</v>
      </c>
      <c r="K1144" s="12">
        <f>26-COUNT(C1119:C1144)</f>
        <v>0</v>
      </c>
    </row>
    <row r="1145" spans="1:11" ht="20" hidden="1" customHeight="1">
      <c r="A1145" s="30"/>
      <c r="B1145" s="13" t="str">
        <f>IF(COUNTIF(Witney!M40:M65,"*n*")=0,"","X")</f>
        <v/>
      </c>
      <c r="C1145" s="125" t="s">
        <v>328</v>
      </c>
      <c r="D1145" s="125" t="s">
        <v>123</v>
      </c>
      <c r="E1145" s="13" t="s">
        <v>50</v>
      </c>
      <c r="F1145" s="13" t="s">
        <v>24</v>
      </c>
    </row>
    <row r="1146" spans="1:11" ht="20" hidden="1" customHeight="1">
      <c r="A1146" s="30"/>
      <c r="B1146" s="13" t="str">
        <f>Witney!AF40</f>
        <v xml:space="preserve"> </v>
      </c>
      <c r="C1146" s="187">
        <f>Witney!Q40</f>
        <v>0</v>
      </c>
      <c r="D1146" s="125" t="s">
        <v>123</v>
      </c>
      <c r="E1146" s="13" t="s">
        <v>181</v>
      </c>
      <c r="F1146" s="13" t="s">
        <v>24</v>
      </c>
    </row>
    <row r="1147" spans="1:11" ht="20" hidden="1" customHeight="1">
      <c r="A1147" s="30"/>
      <c r="B1147" s="13" t="str">
        <f>Witney!AF41</f>
        <v xml:space="preserve"> </v>
      </c>
      <c r="C1147" s="187">
        <f>Witney!Q41</f>
        <v>0</v>
      </c>
      <c r="D1147" s="125" t="s">
        <v>123</v>
      </c>
      <c r="E1147" s="13" t="s">
        <v>181</v>
      </c>
      <c r="F1147" s="13" t="s">
        <v>24</v>
      </c>
    </row>
    <row r="1148" spans="1:11" ht="20" hidden="1" customHeight="1">
      <c r="A1148" s="30"/>
      <c r="B1148" s="13" t="str">
        <f>Witney!AF42</f>
        <v xml:space="preserve"> </v>
      </c>
      <c r="C1148" s="187">
        <f>Witney!Q42</f>
        <v>0</v>
      </c>
      <c r="D1148" s="125" t="s">
        <v>123</v>
      </c>
      <c r="E1148" s="13" t="s">
        <v>181</v>
      </c>
      <c r="F1148" s="13" t="s">
        <v>24</v>
      </c>
    </row>
    <row r="1149" spans="1:11" ht="20" hidden="1" customHeight="1">
      <c r="A1149" s="30"/>
      <c r="B1149" s="13" t="str">
        <f>Witney!AF43</f>
        <v xml:space="preserve"> </v>
      </c>
      <c r="C1149" s="187">
        <f>Witney!Q43</f>
        <v>0</v>
      </c>
      <c r="D1149" s="125" t="s">
        <v>123</v>
      </c>
      <c r="E1149" s="13" t="s">
        <v>181</v>
      </c>
      <c r="F1149" s="13" t="s">
        <v>24</v>
      </c>
    </row>
    <row r="1150" spans="1:11" ht="20" hidden="1" customHeight="1">
      <c r="A1150" s="30"/>
      <c r="B1150" s="13" t="str">
        <f>Witney!AF44</f>
        <v xml:space="preserve"> </v>
      </c>
      <c r="C1150" s="187">
        <f>Witney!Q44</f>
        <v>0</v>
      </c>
      <c r="D1150" s="125" t="s">
        <v>123</v>
      </c>
      <c r="E1150" s="13" t="s">
        <v>181</v>
      </c>
      <c r="F1150" s="13" t="s">
        <v>24</v>
      </c>
    </row>
    <row r="1151" spans="1:11" ht="20" hidden="1" customHeight="1">
      <c r="A1151" s="30"/>
      <c r="B1151" s="13" t="str">
        <f>Witney!AF45</f>
        <v xml:space="preserve"> </v>
      </c>
      <c r="C1151" s="187">
        <f>Witney!Q45</f>
        <v>0</v>
      </c>
      <c r="D1151" s="125" t="s">
        <v>123</v>
      </c>
      <c r="E1151" s="13" t="s">
        <v>181</v>
      </c>
      <c r="F1151" s="13" t="s">
        <v>24</v>
      </c>
    </row>
    <row r="1152" spans="1:11" ht="20" hidden="1" customHeight="1">
      <c r="A1152" s="30"/>
      <c r="B1152" s="13" t="str">
        <f>Witney!AF46</f>
        <v xml:space="preserve"> </v>
      </c>
      <c r="C1152" s="187">
        <f>Witney!Q46</f>
        <v>0</v>
      </c>
      <c r="D1152" s="125" t="s">
        <v>123</v>
      </c>
      <c r="E1152" s="13" t="s">
        <v>181</v>
      </c>
      <c r="F1152" s="13" t="s">
        <v>24</v>
      </c>
    </row>
    <row r="1153" spans="1:6" ht="21" hidden="1" customHeight="1">
      <c r="A1153" s="30"/>
      <c r="B1153" s="13" t="str">
        <f>Witney!AF47</f>
        <v xml:space="preserve"> </v>
      </c>
      <c r="C1153" s="187">
        <f>Witney!Q47</f>
        <v>0</v>
      </c>
      <c r="D1153" s="125" t="s">
        <v>123</v>
      </c>
      <c r="E1153" s="13" t="s">
        <v>181</v>
      </c>
      <c r="F1153" s="13" t="s">
        <v>24</v>
      </c>
    </row>
    <row r="1154" spans="1:6" ht="21" hidden="1" customHeight="1">
      <c r="A1154" s="30"/>
      <c r="B1154" s="13" t="str">
        <f>Witney!AF48</f>
        <v xml:space="preserve"> </v>
      </c>
      <c r="C1154" s="187">
        <f>Witney!Q48</f>
        <v>0</v>
      </c>
      <c r="D1154" s="125" t="s">
        <v>123</v>
      </c>
      <c r="E1154" s="13" t="s">
        <v>181</v>
      </c>
      <c r="F1154" s="13" t="s">
        <v>24</v>
      </c>
    </row>
    <row r="1155" spans="1:6" ht="21" hidden="1" customHeight="1">
      <c r="A1155" s="30"/>
      <c r="B1155" s="13" t="str">
        <f>Witney!AF49</f>
        <v xml:space="preserve"> </v>
      </c>
      <c r="C1155" s="187">
        <f>Witney!Q49</f>
        <v>0</v>
      </c>
      <c r="D1155" s="125" t="s">
        <v>123</v>
      </c>
      <c r="E1155" s="13" t="s">
        <v>181</v>
      </c>
      <c r="F1155" s="13" t="s">
        <v>24</v>
      </c>
    </row>
    <row r="1156" spans="1:6" ht="21" hidden="1" customHeight="1">
      <c r="A1156" s="30"/>
      <c r="B1156" s="13" t="str">
        <f>Witney!AF50</f>
        <v xml:space="preserve"> </v>
      </c>
      <c r="C1156" s="187">
        <f>Witney!Q50</f>
        <v>0</v>
      </c>
      <c r="D1156" s="125" t="s">
        <v>123</v>
      </c>
      <c r="E1156" s="13" t="s">
        <v>181</v>
      </c>
      <c r="F1156" s="13" t="s">
        <v>24</v>
      </c>
    </row>
    <row r="1157" spans="1:6" ht="21" hidden="1" customHeight="1">
      <c r="A1157" s="30"/>
      <c r="B1157" s="13" t="str">
        <f>Witney!AF51</f>
        <v xml:space="preserve"> </v>
      </c>
      <c r="C1157" s="187">
        <f>Witney!Q51</f>
        <v>0</v>
      </c>
      <c r="D1157" s="125" t="s">
        <v>123</v>
      </c>
      <c r="E1157" s="13" t="s">
        <v>181</v>
      </c>
      <c r="F1157" s="13" t="s">
        <v>24</v>
      </c>
    </row>
    <row r="1158" spans="1:6" ht="21" hidden="1" customHeight="1">
      <c r="A1158" s="30"/>
      <c r="B1158" s="13" t="str">
        <f>Witney!AF52</f>
        <v xml:space="preserve"> </v>
      </c>
      <c r="C1158" s="187">
        <f>Witney!Q52</f>
        <v>0</v>
      </c>
      <c r="D1158" s="125" t="s">
        <v>123</v>
      </c>
      <c r="E1158" s="13" t="s">
        <v>181</v>
      </c>
      <c r="F1158" s="13" t="s">
        <v>24</v>
      </c>
    </row>
    <row r="1159" spans="1:6" ht="21" hidden="1" customHeight="1">
      <c r="A1159" s="30"/>
      <c r="B1159" s="13" t="str">
        <f>Witney!AF53</f>
        <v xml:space="preserve"> </v>
      </c>
      <c r="C1159" s="187">
        <f>Witney!Q53</f>
        <v>0</v>
      </c>
      <c r="D1159" s="125" t="s">
        <v>123</v>
      </c>
      <c r="E1159" s="13" t="s">
        <v>181</v>
      </c>
      <c r="F1159" s="13" t="s">
        <v>24</v>
      </c>
    </row>
    <row r="1160" spans="1:6" ht="21" hidden="1" customHeight="1">
      <c r="A1160" s="30"/>
      <c r="B1160" s="13" t="str">
        <f>Witney!AF54</f>
        <v xml:space="preserve"> </v>
      </c>
      <c r="C1160" s="187">
        <f>Witney!Q54</f>
        <v>0</v>
      </c>
      <c r="D1160" s="125" t="s">
        <v>123</v>
      </c>
      <c r="E1160" s="13" t="s">
        <v>181</v>
      </c>
      <c r="F1160" s="13" t="s">
        <v>24</v>
      </c>
    </row>
    <row r="1161" spans="1:6" ht="21" hidden="1" customHeight="1">
      <c r="A1161" s="30"/>
      <c r="B1161" s="13" t="str">
        <f>Witney!AF55</f>
        <v xml:space="preserve"> </v>
      </c>
      <c r="C1161" s="187">
        <f>Witney!Q55</f>
        <v>0</v>
      </c>
      <c r="D1161" s="125" t="s">
        <v>123</v>
      </c>
      <c r="E1161" s="13" t="s">
        <v>181</v>
      </c>
      <c r="F1161" s="13" t="s">
        <v>24</v>
      </c>
    </row>
    <row r="1162" spans="1:6" ht="21" hidden="1" customHeight="1">
      <c r="A1162" s="30"/>
      <c r="B1162" s="13" t="str">
        <f>Witney!AF56</f>
        <v xml:space="preserve"> </v>
      </c>
      <c r="C1162" s="187">
        <f>Witney!Q56</f>
        <v>0</v>
      </c>
      <c r="D1162" s="125" t="s">
        <v>123</v>
      </c>
      <c r="E1162" s="13" t="s">
        <v>181</v>
      </c>
      <c r="F1162" s="13" t="s">
        <v>24</v>
      </c>
    </row>
    <row r="1163" spans="1:6" ht="21" hidden="1" customHeight="1">
      <c r="A1163" s="30"/>
      <c r="B1163" s="13" t="str">
        <f>Witney!AF57</f>
        <v xml:space="preserve"> </v>
      </c>
      <c r="C1163" s="187">
        <f>Witney!Q57</f>
        <v>0</v>
      </c>
      <c r="D1163" s="125" t="s">
        <v>123</v>
      </c>
      <c r="E1163" s="13" t="s">
        <v>181</v>
      </c>
      <c r="F1163" s="13" t="s">
        <v>24</v>
      </c>
    </row>
    <row r="1164" spans="1:6" ht="21" hidden="1" customHeight="1">
      <c r="A1164" s="30"/>
      <c r="B1164" s="13" t="str">
        <f>Witney!AF58</f>
        <v xml:space="preserve"> </v>
      </c>
      <c r="C1164" s="187">
        <f>Witney!Q58</f>
        <v>0</v>
      </c>
      <c r="D1164" s="125" t="s">
        <v>123</v>
      </c>
      <c r="E1164" s="13" t="s">
        <v>181</v>
      </c>
      <c r="F1164" s="13" t="s">
        <v>24</v>
      </c>
    </row>
    <row r="1165" spans="1:6" ht="21" hidden="1" customHeight="1">
      <c r="A1165" s="30"/>
      <c r="B1165" s="13" t="str">
        <f>Witney!AF59</f>
        <v xml:space="preserve"> </v>
      </c>
      <c r="C1165" s="187">
        <f>Witney!Q59</f>
        <v>0</v>
      </c>
      <c r="D1165" s="125" t="s">
        <v>123</v>
      </c>
      <c r="E1165" s="13" t="s">
        <v>181</v>
      </c>
      <c r="F1165" s="13" t="s">
        <v>24</v>
      </c>
    </row>
    <row r="1166" spans="1:6" ht="21" hidden="1" customHeight="1">
      <c r="A1166" s="30"/>
      <c r="B1166" s="13" t="str">
        <f>Witney!AF60</f>
        <v xml:space="preserve"> </v>
      </c>
      <c r="C1166" s="187">
        <f>Witney!Q60</f>
        <v>0</v>
      </c>
      <c r="D1166" s="125" t="s">
        <v>123</v>
      </c>
      <c r="E1166" s="13" t="s">
        <v>181</v>
      </c>
      <c r="F1166" s="13" t="s">
        <v>24</v>
      </c>
    </row>
    <row r="1167" spans="1:6" ht="21" hidden="1" customHeight="1">
      <c r="A1167" s="30"/>
      <c r="B1167" s="13" t="str">
        <f>Witney!AF61</f>
        <v xml:space="preserve"> </v>
      </c>
      <c r="C1167" s="187">
        <f>Witney!Q61</f>
        <v>0</v>
      </c>
      <c r="D1167" s="125" t="s">
        <v>123</v>
      </c>
      <c r="E1167" s="13" t="s">
        <v>181</v>
      </c>
      <c r="F1167" s="13" t="s">
        <v>24</v>
      </c>
    </row>
    <row r="1168" spans="1:6" ht="21" hidden="1" customHeight="1">
      <c r="A1168" s="30"/>
      <c r="B1168" s="13" t="str">
        <f>Witney!AF62</f>
        <v xml:space="preserve"> </v>
      </c>
      <c r="C1168" s="187">
        <f>Witney!Q62</f>
        <v>0</v>
      </c>
      <c r="D1168" s="125" t="s">
        <v>123</v>
      </c>
      <c r="E1168" s="13" t="s">
        <v>181</v>
      </c>
      <c r="F1168" s="13" t="s">
        <v>24</v>
      </c>
    </row>
    <row r="1169" spans="1:11" ht="21" hidden="1" customHeight="1">
      <c r="A1169" s="30"/>
      <c r="B1169" s="13" t="str">
        <f>Witney!AF63</f>
        <v xml:space="preserve"> </v>
      </c>
      <c r="C1169" s="187">
        <f>Witney!Q63</f>
        <v>0</v>
      </c>
      <c r="D1169" s="125" t="s">
        <v>123</v>
      </c>
      <c r="E1169" s="13" t="s">
        <v>181</v>
      </c>
      <c r="F1169" s="13" t="s">
        <v>24</v>
      </c>
    </row>
    <row r="1170" spans="1:11" ht="21" hidden="1" customHeight="1">
      <c r="A1170" s="30"/>
      <c r="B1170" s="13" t="str">
        <f>Witney!AF64</f>
        <v xml:space="preserve"> </v>
      </c>
      <c r="C1170" s="187">
        <f>Witney!Q64</f>
        <v>0</v>
      </c>
      <c r="D1170" s="125" t="s">
        <v>123</v>
      </c>
      <c r="E1170" s="13" t="s">
        <v>181</v>
      </c>
      <c r="F1170" s="13" t="s">
        <v>24</v>
      </c>
    </row>
    <row r="1171" spans="1:11" ht="21" hidden="1" customHeight="1">
      <c r="A1171" s="30"/>
      <c r="B1171" s="13" t="str">
        <f>Witney!AF65</f>
        <v xml:space="preserve"> </v>
      </c>
      <c r="C1171" s="187">
        <f>Witney!Q65</f>
        <v>0</v>
      </c>
      <c r="D1171" s="125" t="s">
        <v>123</v>
      </c>
      <c r="E1171" s="13" t="s">
        <v>181</v>
      </c>
      <c r="F1171" s="13" t="s">
        <v>24</v>
      </c>
      <c r="H1171" s="12" t="str">
        <f>D1171</f>
        <v>Witney Road Runners</v>
      </c>
      <c r="I1171" s="12" t="str">
        <f>E1171</f>
        <v>U15</v>
      </c>
      <c r="J1171" s="12" t="str">
        <f>F1171</f>
        <v>F</v>
      </c>
      <c r="K1171" s="12">
        <f>26-COUNT(C1146:C1171)</f>
        <v>0</v>
      </c>
    </row>
    <row r="1172" spans="1:11" ht="21" hidden="1" customHeight="1">
      <c r="A1172" s="30"/>
      <c r="B1172" s="13" t="str">
        <f>IF(COUNTIF(Witney!AE40:AE65,"*n*")=0,"","X")</f>
        <v/>
      </c>
      <c r="C1172" s="125" t="s">
        <v>329</v>
      </c>
      <c r="D1172" s="125" t="s">
        <v>123</v>
      </c>
      <c r="E1172" s="13" t="s">
        <v>181</v>
      </c>
      <c r="F1172" s="13" t="s">
        <v>24</v>
      </c>
    </row>
    <row r="1173" spans="1:11" ht="21" hidden="1" customHeight="1">
      <c r="A1173" s="30"/>
      <c r="B1173" s="13" t="str">
        <f>Witney!AX40</f>
        <v xml:space="preserve"> </v>
      </c>
      <c r="C1173" s="187">
        <f>Witney!AI40</f>
        <v>0</v>
      </c>
      <c r="D1173" s="125" t="s">
        <v>123</v>
      </c>
      <c r="E1173" s="13" t="s">
        <v>206</v>
      </c>
      <c r="F1173" s="13" t="s">
        <v>24</v>
      </c>
    </row>
    <row r="1174" spans="1:11" ht="21" hidden="1" customHeight="1">
      <c r="A1174" s="30"/>
      <c r="B1174" s="13" t="str">
        <f>Witney!AX41</f>
        <v xml:space="preserve"> </v>
      </c>
      <c r="C1174" s="187">
        <f>Witney!AI41</f>
        <v>0</v>
      </c>
      <c r="D1174" s="125" t="s">
        <v>123</v>
      </c>
      <c r="E1174" s="13" t="s">
        <v>206</v>
      </c>
      <c r="F1174" s="13" t="s">
        <v>24</v>
      </c>
    </row>
    <row r="1175" spans="1:11" ht="21" hidden="1" customHeight="1">
      <c r="A1175" s="30"/>
      <c r="B1175" s="13" t="str">
        <f>Witney!AX42</f>
        <v xml:space="preserve"> </v>
      </c>
      <c r="C1175" s="187">
        <f>Witney!AI42</f>
        <v>0</v>
      </c>
      <c r="D1175" s="125" t="s">
        <v>123</v>
      </c>
      <c r="E1175" s="13" t="s">
        <v>206</v>
      </c>
      <c r="F1175" s="13" t="s">
        <v>24</v>
      </c>
    </row>
    <row r="1176" spans="1:11" ht="21" hidden="1" customHeight="1">
      <c r="A1176" s="30"/>
      <c r="B1176" s="13" t="str">
        <f>Witney!AX43</f>
        <v xml:space="preserve"> </v>
      </c>
      <c r="C1176" s="187">
        <f>Witney!AI43</f>
        <v>0</v>
      </c>
      <c r="D1176" s="125" t="s">
        <v>123</v>
      </c>
      <c r="E1176" s="13" t="s">
        <v>206</v>
      </c>
      <c r="F1176" s="13" t="s">
        <v>24</v>
      </c>
    </row>
    <row r="1177" spans="1:11" ht="21" hidden="1" customHeight="1">
      <c r="A1177" s="30"/>
      <c r="B1177" s="13" t="str">
        <f>Witney!AX44</f>
        <v xml:space="preserve"> </v>
      </c>
      <c r="C1177" s="187">
        <f>Witney!AI44</f>
        <v>0</v>
      </c>
      <c r="D1177" s="125" t="s">
        <v>123</v>
      </c>
      <c r="E1177" s="13" t="s">
        <v>206</v>
      </c>
      <c r="F1177" s="13" t="s">
        <v>24</v>
      </c>
    </row>
    <row r="1178" spans="1:11" ht="21" hidden="1" customHeight="1">
      <c r="A1178" s="30"/>
      <c r="B1178" s="13" t="str">
        <f>Witney!AX45</f>
        <v xml:space="preserve"> </v>
      </c>
      <c r="C1178" s="187">
        <f>Witney!AI45</f>
        <v>0</v>
      </c>
      <c r="D1178" s="125" t="s">
        <v>123</v>
      </c>
      <c r="E1178" s="13" t="s">
        <v>206</v>
      </c>
      <c r="F1178" s="13" t="s">
        <v>24</v>
      </c>
    </row>
    <row r="1179" spans="1:11" ht="21" hidden="1" customHeight="1">
      <c r="A1179" s="30"/>
      <c r="B1179" s="13" t="str">
        <f>Witney!AX46</f>
        <v xml:space="preserve"> </v>
      </c>
      <c r="C1179" s="187">
        <f>Witney!AI46</f>
        <v>0</v>
      </c>
      <c r="D1179" s="125" t="s">
        <v>123</v>
      </c>
      <c r="E1179" s="13" t="s">
        <v>206</v>
      </c>
      <c r="F1179" s="13" t="s">
        <v>24</v>
      </c>
    </row>
    <row r="1180" spans="1:11" ht="21" hidden="1" customHeight="1">
      <c r="A1180" s="30"/>
      <c r="B1180" s="13" t="str">
        <f>Witney!AX47</f>
        <v xml:space="preserve"> </v>
      </c>
      <c r="C1180" s="187">
        <f>Witney!AI47</f>
        <v>0</v>
      </c>
      <c r="D1180" s="125" t="s">
        <v>123</v>
      </c>
      <c r="E1180" s="13" t="s">
        <v>206</v>
      </c>
      <c r="F1180" s="13" t="s">
        <v>24</v>
      </c>
    </row>
    <row r="1181" spans="1:11" ht="21" hidden="1" customHeight="1">
      <c r="A1181" s="30"/>
      <c r="B1181" s="13" t="str">
        <f>Witney!AX48</f>
        <v xml:space="preserve"> </v>
      </c>
      <c r="C1181" s="187">
        <f>Witney!AI48</f>
        <v>0</v>
      </c>
      <c r="D1181" s="125" t="s">
        <v>123</v>
      </c>
      <c r="E1181" s="13" t="s">
        <v>206</v>
      </c>
      <c r="F1181" s="13" t="s">
        <v>24</v>
      </c>
    </row>
    <row r="1182" spans="1:11" ht="21" hidden="1" customHeight="1">
      <c r="A1182" s="30"/>
      <c r="B1182" s="13" t="str">
        <f>Witney!AX49</f>
        <v xml:space="preserve"> </v>
      </c>
      <c r="C1182" s="187">
        <f>Witney!AI49</f>
        <v>0</v>
      </c>
      <c r="D1182" s="125" t="s">
        <v>123</v>
      </c>
      <c r="E1182" s="13" t="s">
        <v>206</v>
      </c>
      <c r="F1182" s="13" t="s">
        <v>24</v>
      </c>
    </row>
    <row r="1183" spans="1:11" ht="21" hidden="1" customHeight="1">
      <c r="A1183" s="30"/>
      <c r="B1183" s="13" t="str">
        <f>Witney!AX50</f>
        <v xml:space="preserve"> </v>
      </c>
      <c r="C1183" s="187">
        <f>Witney!AI50</f>
        <v>0</v>
      </c>
      <c r="D1183" s="125" t="s">
        <v>123</v>
      </c>
      <c r="E1183" s="13" t="s">
        <v>206</v>
      </c>
      <c r="F1183" s="13" t="s">
        <v>24</v>
      </c>
    </row>
    <row r="1184" spans="1:11" ht="21" hidden="1" customHeight="1">
      <c r="A1184" s="30"/>
      <c r="B1184" s="13" t="str">
        <f>Witney!AX51</f>
        <v xml:space="preserve"> </v>
      </c>
      <c r="C1184" s="187">
        <f>Witney!AI51</f>
        <v>0</v>
      </c>
      <c r="D1184" s="125" t="s">
        <v>123</v>
      </c>
      <c r="E1184" s="13" t="s">
        <v>206</v>
      </c>
      <c r="F1184" s="13" t="s">
        <v>24</v>
      </c>
    </row>
    <row r="1185" spans="1:11" ht="21" hidden="1" customHeight="1">
      <c r="A1185" s="30"/>
      <c r="B1185" s="13" t="str">
        <f>Witney!AX52</f>
        <v xml:space="preserve"> </v>
      </c>
      <c r="C1185" s="187">
        <f>Witney!AI52</f>
        <v>0</v>
      </c>
      <c r="D1185" s="125" t="s">
        <v>123</v>
      </c>
      <c r="E1185" s="13" t="s">
        <v>206</v>
      </c>
      <c r="F1185" s="13" t="s">
        <v>24</v>
      </c>
    </row>
    <row r="1186" spans="1:11" ht="21" hidden="1" customHeight="1">
      <c r="A1186" s="30"/>
      <c r="B1186" s="13" t="str">
        <f>Witney!AX53</f>
        <v xml:space="preserve"> </v>
      </c>
      <c r="C1186" s="187">
        <f>Witney!AI53</f>
        <v>0</v>
      </c>
      <c r="D1186" s="125" t="s">
        <v>123</v>
      </c>
      <c r="E1186" s="13" t="s">
        <v>206</v>
      </c>
      <c r="F1186" s="13" t="s">
        <v>24</v>
      </c>
    </row>
    <row r="1187" spans="1:11" ht="21" hidden="1" customHeight="1">
      <c r="A1187" s="30"/>
      <c r="B1187" s="13" t="str">
        <f>Witney!AX54</f>
        <v xml:space="preserve"> </v>
      </c>
      <c r="C1187" s="187">
        <f>Witney!AI54</f>
        <v>0</v>
      </c>
      <c r="D1187" s="125" t="s">
        <v>123</v>
      </c>
      <c r="E1187" s="13" t="s">
        <v>206</v>
      </c>
      <c r="F1187" s="13" t="s">
        <v>24</v>
      </c>
    </row>
    <row r="1188" spans="1:11" ht="21" hidden="1" customHeight="1">
      <c r="A1188" s="30"/>
      <c r="B1188" s="13" t="str">
        <f>Witney!AX55</f>
        <v xml:space="preserve"> </v>
      </c>
      <c r="C1188" s="187">
        <f>Witney!AI55</f>
        <v>0</v>
      </c>
      <c r="D1188" s="125" t="s">
        <v>123</v>
      </c>
      <c r="E1188" s="13" t="s">
        <v>206</v>
      </c>
      <c r="F1188" s="13" t="s">
        <v>24</v>
      </c>
      <c r="H1188" s="12" t="str">
        <f>D1188</f>
        <v>Witney Road Runners</v>
      </c>
      <c r="I1188" s="12" t="str">
        <f>E1188</f>
        <v>U17</v>
      </c>
      <c r="J1188" s="12" t="str">
        <f>F1188</f>
        <v>F</v>
      </c>
      <c r="K1188" s="206">
        <f>16-COUNT(C1173:C1188)</f>
        <v>0</v>
      </c>
    </row>
    <row r="1189" spans="1:11" ht="21" hidden="1" customHeight="1">
      <c r="A1189" s="30"/>
      <c r="B1189" s="13" t="str">
        <f>IF(COUNTIF(Witney!AW40:AW55,"*n*")=0,"","X")</f>
        <v/>
      </c>
      <c r="C1189" s="125" t="s">
        <v>239</v>
      </c>
      <c r="D1189" s="125" t="s">
        <v>123</v>
      </c>
      <c r="E1189" s="13" t="s">
        <v>206</v>
      </c>
      <c r="F1189" s="13" t="s">
        <v>24</v>
      </c>
    </row>
    <row r="1190" spans="1:11" ht="21" hidden="1" customHeight="1">
      <c r="A1190" s="30"/>
      <c r="B1190" s="13" t="str">
        <f>Witney!AX61</f>
        <v xml:space="preserve"> </v>
      </c>
      <c r="C1190" s="187">
        <f>Witney!AI61</f>
        <v>0</v>
      </c>
      <c r="D1190" s="125" t="s">
        <v>123</v>
      </c>
      <c r="E1190" s="13" t="s">
        <v>327</v>
      </c>
      <c r="F1190" s="13" t="s">
        <v>24</v>
      </c>
    </row>
    <row r="1191" spans="1:11" ht="21" hidden="1" customHeight="1">
      <c r="A1191" s="30"/>
      <c r="B1191" s="13" t="str">
        <f>Witney!AX62</f>
        <v xml:space="preserve"> </v>
      </c>
      <c r="C1191" s="187">
        <f>Witney!AI62</f>
        <v>0</v>
      </c>
      <c r="D1191" s="125" t="s">
        <v>123</v>
      </c>
      <c r="E1191" s="13" t="s">
        <v>327</v>
      </c>
      <c r="F1191" s="13" t="s">
        <v>24</v>
      </c>
    </row>
    <row r="1192" spans="1:11" ht="21" hidden="1" customHeight="1">
      <c r="A1192" s="30"/>
      <c r="B1192" s="13" t="str">
        <f>Witney!AX63</f>
        <v xml:space="preserve"> </v>
      </c>
      <c r="C1192" s="187">
        <f>Witney!AI63</f>
        <v>0</v>
      </c>
      <c r="D1192" s="125" t="s">
        <v>123</v>
      </c>
      <c r="E1192" s="13" t="s">
        <v>327</v>
      </c>
      <c r="F1192" s="13" t="s">
        <v>24</v>
      </c>
    </row>
    <row r="1193" spans="1:11" ht="21" hidden="1" customHeight="1">
      <c r="A1193" s="30"/>
      <c r="B1193" s="13" t="str">
        <f>Witney!AX64</f>
        <v xml:space="preserve"> </v>
      </c>
      <c r="C1193" s="187">
        <f>Witney!AI64</f>
        <v>0</v>
      </c>
      <c r="D1193" s="125" t="s">
        <v>123</v>
      </c>
      <c r="E1193" s="13" t="s">
        <v>327</v>
      </c>
      <c r="F1193" s="13" t="s">
        <v>24</v>
      </c>
    </row>
    <row r="1194" spans="1:11" ht="21" hidden="1" customHeight="1">
      <c r="A1194" s="30"/>
      <c r="B1194" s="13" t="str">
        <f>Witney!AX65</f>
        <v xml:space="preserve"> </v>
      </c>
      <c r="C1194" s="187">
        <f>Witney!AI65</f>
        <v>0</v>
      </c>
      <c r="D1194" s="125" t="s">
        <v>123</v>
      </c>
      <c r="E1194" s="13" t="s">
        <v>327</v>
      </c>
      <c r="F1194" s="13" t="s">
        <v>24</v>
      </c>
    </row>
    <row r="1195" spans="1:11" ht="21" hidden="1" customHeight="1">
      <c r="A1195" s="30"/>
      <c r="B1195" s="13" t="str">
        <f>Witney!AX66</f>
        <v xml:space="preserve"> </v>
      </c>
      <c r="C1195" s="187">
        <f>Witney!AI66</f>
        <v>0</v>
      </c>
      <c r="D1195" s="125" t="s">
        <v>123</v>
      </c>
      <c r="E1195" s="13" t="s">
        <v>327</v>
      </c>
      <c r="F1195" s="13" t="s">
        <v>24</v>
      </c>
    </row>
    <row r="1196" spans="1:11" ht="21" hidden="1" customHeight="1">
      <c r="A1196" s="30"/>
      <c r="B1196" s="13" t="str">
        <f>Witney!AX67</f>
        <v xml:space="preserve"> </v>
      </c>
      <c r="C1196" s="187">
        <f>Witney!AI67</f>
        <v>0</v>
      </c>
      <c r="D1196" s="125" t="s">
        <v>123</v>
      </c>
      <c r="E1196" s="13" t="s">
        <v>327</v>
      </c>
      <c r="F1196" s="13" t="s">
        <v>24</v>
      </c>
    </row>
    <row r="1197" spans="1:11" ht="21" hidden="1" customHeight="1">
      <c r="A1197" s="30"/>
      <c r="B1197" s="13" t="str">
        <f>Witney!AX68</f>
        <v xml:space="preserve"> </v>
      </c>
      <c r="C1197" s="187">
        <f>Witney!AI68</f>
        <v>0</v>
      </c>
      <c r="D1197" s="125" t="s">
        <v>123</v>
      </c>
      <c r="E1197" s="13" t="s">
        <v>327</v>
      </c>
      <c r="F1197" s="13" t="s">
        <v>24</v>
      </c>
      <c r="H1197" s="12" t="str">
        <f>D1197</f>
        <v>Witney Road Runners</v>
      </c>
      <c r="I1197" s="12" t="str">
        <f>E1197</f>
        <v>U20</v>
      </c>
      <c r="J1197" s="12" t="str">
        <f>F1197</f>
        <v>F</v>
      </c>
      <c r="K1197" s="206">
        <f>8-COUNT(C1190:C1197)</f>
        <v>0</v>
      </c>
    </row>
    <row r="1198" spans="1:11" ht="21" hidden="1" customHeight="1">
      <c r="A1198" s="30"/>
      <c r="B1198" s="13" t="str">
        <f>Witney!N5</f>
        <v xml:space="preserve"> </v>
      </c>
      <c r="C1198" s="187">
        <f>Witney!A5</f>
        <v>0</v>
      </c>
      <c r="D1198" s="125" t="s">
        <v>123</v>
      </c>
      <c r="E1198" s="13" t="s">
        <v>50</v>
      </c>
      <c r="F1198" s="13" t="s">
        <v>30</v>
      </c>
    </row>
    <row r="1199" spans="1:11" ht="21" hidden="1" customHeight="1">
      <c r="A1199" s="30"/>
      <c r="B1199" s="13" t="str">
        <f>Witney!N6</f>
        <v xml:space="preserve"> </v>
      </c>
      <c r="C1199" s="187">
        <f>Witney!A6</f>
        <v>0</v>
      </c>
      <c r="D1199" s="125" t="s">
        <v>123</v>
      </c>
      <c r="E1199" s="13" t="s">
        <v>50</v>
      </c>
      <c r="F1199" s="13" t="s">
        <v>30</v>
      </c>
    </row>
    <row r="1200" spans="1:11" ht="21" hidden="1" customHeight="1">
      <c r="A1200" s="30"/>
      <c r="B1200" s="13" t="str">
        <f>Witney!N7</f>
        <v xml:space="preserve"> </v>
      </c>
      <c r="C1200" s="187">
        <f>Witney!A7</f>
        <v>0</v>
      </c>
      <c r="D1200" s="125" t="s">
        <v>123</v>
      </c>
      <c r="E1200" s="13" t="s">
        <v>50</v>
      </c>
      <c r="F1200" s="13" t="s">
        <v>30</v>
      </c>
    </row>
    <row r="1201" spans="1:6" ht="21" hidden="1" customHeight="1">
      <c r="A1201" s="30"/>
      <c r="B1201" s="13" t="str">
        <f>Witney!N8</f>
        <v xml:space="preserve"> </v>
      </c>
      <c r="C1201" s="187">
        <f>Witney!A8</f>
        <v>0</v>
      </c>
      <c r="D1201" s="125" t="s">
        <v>123</v>
      </c>
      <c r="E1201" s="13" t="s">
        <v>50</v>
      </c>
      <c r="F1201" s="13" t="s">
        <v>30</v>
      </c>
    </row>
    <row r="1202" spans="1:6" ht="21" hidden="1" customHeight="1">
      <c r="A1202" s="30"/>
      <c r="B1202" s="13" t="str">
        <f>Witney!N9</f>
        <v xml:space="preserve"> </v>
      </c>
      <c r="C1202" s="187">
        <f>Witney!A9</f>
        <v>0</v>
      </c>
      <c r="D1202" s="125" t="s">
        <v>123</v>
      </c>
      <c r="E1202" s="13" t="s">
        <v>50</v>
      </c>
      <c r="F1202" s="13" t="s">
        <v>30</v>
      </c>
    </row>
    <row r="1203" spans="1:6" ht="21" hidden="1" customHeight="1">
      <c r="A1203" s="30"/>
      <c r="B1203" s="13" t="str">
        <f>Witney!N10</f>
        <v xml:space="preserve"> </v>
      </c>
      <c r="C1203" s="187">
        <f>Witney!A10</f>
        <v>0</v>
      </c>
      <c r="D1203" s="125" t="s">
        <v>123</v>
      </c>
      <c r="E1203" s="13" t="s">
        <v>50</v>
      </c>
      <c r="F1203" s="13" t="s">
        <v>30</v>
      </c>
    </row>
    <row r="1204" spans="1:6" ht="21" hidden="1" customHeight="1">
      <c r="A1204" s="30"/>
      <c r="B1204" s="13" t="str">
        <f>Witney!N11</f>
        <v xml:space="preserve"> </v>
      </c>
      <c r="C1204" s="187">
        <f>Witney!A11</f>
        <v>0</v>
      </c>
      <c r="D1204" s="125" t="s">
        <v>123</v>
      </c>
      <c r="E1204" s="13" t="s">
        <v>50</v>
      </c>
      <c r="F1204" s="13" t="s">
        <v>30</v>
      </c>
    </row>
    <row r="1205" spans="1:6" ht="21" hidden="1" customHeight="1">
      <c r="A1205" s="30"/>
      <c r="B1205" s="13" t="str">
        <f>Witney!N12</f>
        <v xml:space="preserve"> </v>
      </c>
      <c r="C1205" s="187">
        <f>Witney!A12</f>
        <v>0</v>
      </c>
      <c r="D1205" s="125" t="s">
        <v>123</v>
      </c>
      <c r="E1205" s="13" t="s">
        <v>50</v>
      </c>
      <c r="F1205" s="13" t="s">
        <v>30</v>
      </c>
    </row>
    <row r="1206" spans="1:6" ht="21" hidden="1" customHeight="1">
      <c r="A1206" s="30"/>
      <c r="B1206" s="13" t="str">
        <f>Witney!N13</f>
        <v xml:space="preserve"> </v>
      </c>
      <c r="C1206" s="187">
        <f>Witney!A13</f>
        <v>0</v>
      </c>
      <c r="D1206" s="125" t="s">
        <v>123</v>
      </c>
      <c r="E1206" s="13" t="s">
        <v>50</v>
      </c>
      <c r="F1206" s="13" t="s">
        <v>30</v>
      </c>
    </row>
    <row r="1207" spans="1:6" ht="21" hidden="1" customHeight="1">
      <c r="A1207" s="30"/>
      <c r="B1207" s="13" t="str">
        <f>Witney!N14</f>
        <v xml:space="preserve"> </v>
      </c>
      <c r="C1207" s="187">
        <f>Witney!A14</f>
        <v>0</v>
      </c>
      <c r="D1207" s="125" t="s">
        <v>123</v>
      </c>
      <c r="E1207" s="13" t="s">
        <v>50</v>
      </c>
      <c r="F1207" s="13" t="s">
        <v>30</v>
      </c>
    </row>
    <row r="1208" spans="1:6" ht="21" hidden="1" customHeight="1">
      <c r="A1208" s="30"/>
      <c r="B1208" s="13" t="str">
        <f>Witney!N15</f>
        <v xml:space="preserve"> </v>
      </c>
      <c r="C1208" s="187">
        <f>Witney!A15</f>
        <v>0</v>
      </c>
      <c r="D1208" s="125" t="s">
        <v>123</v>
      </c>
      <c r="E1208" s="13" t="s">
        <v>50</v>
      </c>
      <c r="F1208" s="13" t="s">
        <v>30</v>
      </c>
    </row>
    <row r="1209" spans="1:6" ht="21" hidden="1" customHeight="1">
      <c r="A1209" s="30"/>
      <c r="B1209" s="13" t="str">
        <f>Witney!N16</f>
        <v xml:space="preserve"> </v>
      </c>
      <c r="C1209" s="187">
        <f>Witney!A16</f>
        <v>0</v>
      </c>
      <c r="D1209" s="125" t="s">
        <v>123</v>
      </c>
      <c r="E1209" s="13" t="s">
        <v>50</v>
      </c>
      <c r="F1209" s="13" t="s">
        <v>30</v>
      </c>
    </row>
    <row r="1210" spans="1:6" ht="21" hidden="1" customHeight="1">
      <c r="A1210" s="30"/>
      <c r="B1210" s="13" t="str">
        <f>Witney!N17</f>
        <v xml:space="preserve"> </v>
      </c>
      <c r="C1210" s="187">
        <f>Witney!A17</f>
        <v>0</v>
      </c>
      <c r="D1210" s="125" t="s">
        <v>123</v>
      </c>
      <c r="E1210" s="13" t="s">
        <v>50</v>
      </c>
      <c r="F1210" s="13" t="s">
        <v>30</v>
      </c>
    </row>
    <row r="1211" spans="1:6" ht="21" hidden="1" customHeight="1">
      <c r="A1211" s="30"/>
      <c r="B1211" s="13" t="str">
        <f>Witney!N18</f>
        <v xml:space="preserve"> </v>
      </c>
      <c r="C1211" s="187">
        <f>Witney!A18</f>
        <v>0</v>
      </c>
      <c r="D1211" s="125" t="s">
        <v>123</v>
      </c>
      <c r="E1211" s="13" t="s">
        <v>50</v>
      </c>
      <c r="F1211" s="13" t="s">
        <v>30</v>
      </c>
    </row>
    <row r="1212" spans="1:6" ht="21" hidden="1" customHeight="1">
      <c r="A1212" s="30"/>
      <c r="B1212" s="13" t="str">
        <f>Witney!N19</f>
        <v xml:space="preserve"> </v>
      </c>
      <c r="C1212" s="187">
        <f>Witney!A19</f>
        <v>0</v>
      </c>
      <c r="D1212" s="125" t="s">
        <v>123</v>
      </c>
      <c r="E1212" s="13" t="s">
        <v>50</v>
      </c>
      <c r="F1212" s="13" t="s">
        <v>30</v>
      </c>
    </row>
    <row r="1213" spans="1:6" ht="21" hidden="1" customHeight="1">
      <c r="A1213" s="30"/>
      <c r="B1213" s="13" t="str">
        <f>Witney!N20</f>
        <v xml:space="preserve"> </v>
      </c>
      <c r="C1213" s="187">
        <f>Witney!A20</f>
        <v>0</v>
      </c>
      <c r="D1213" s="125" t="s">
        <v>123</v>
      </c>
      <c r="E1213" s="13" t="s">
        <v>50</v>
      </c>
      <c r="F1213" s="13" t="s">
        <v>30</v>
      </c>
    </row>
    <row r="1214" spans="1:6" ht="21" hidden="1" customHeight="1">
      <c r="A1214" s="30"/>
      <c r="B1214" s="13" t="str">
        <f>Witney!N21</f>
        <v xml:space="preserve"> </v>
      </c>
      <c r="C1214" s="187">
        <f>Witney!A21</f>
        <v>0</v>
      </c>
      <c r="D1214" s="125" t="s">
        <v>123</v>
      </c>
      <c r="E1214" s="13" t="s">
        <v>50</v>
      </c>
      <c r="F1214" s="13" t="s">
        <v>30</v>
      </c>
    </row>
    <row r="1215" spans="1:6" ht="21" hidden="1" customHeight="1">
      <c r="A1215" s="30"/>
      <c r="B1215" s="13" t="str">
        <f>Witney!N22</f>
        <v xml:space="preserve"> </v>
      </c>
      <c r="C1215" s="187">
        <f>Witney!A22</f>
        <v>0</v>
      </c>
      <c r="D1215" s="125" t="s">
        <v>123</v>
      </c>
      <c r="E1215" s="13" t="s">
        <v>50</v>
      </c>
      <c r="F1215" s="13" t="s">
        <v>30</v>
      </c>
    </row>
    <row r="1216" spans="1:6" ht="21" hidden="1" customHeight="1">
      <c r="A1216" s="30"/>
      <c r="B1216" s="13" t="str">
        <f>Witney!N23</f>
        <v xml:space="preserve"> </v>
      </c>
      <c r="C1216" s="187">
        <f>Witney!A23</f>
        <v>0</v>
      </c>
      <c r="D1216" s="125" t="s">
        <v>123</v>
      </c>
      <c r="E1216" s="13" t="s">
        <v>50</v>
      </c>
      <c r="F1216" s="13" t="s">
        <v>30</v>
      </c>
    </row>
    <row r="1217" spans="1:11" ht="21" hidden="1" customHeight="1">
      <c r="A1217" s="30"/>
      <c r="B1217" s="13" t="str">
        <f>Witney!N24</f>
        <v xml:space="preserve"> </v>
      </c>
      <c r="C1217" s="187">
        <f>Witney!A24</f>
        <v>0</v>
      </c>
      <c r="D1217" s="125" t="s">
        <v>123</v>
      </c>
      <c r="E1217" s="13" t="s">
        <v>50</v>
      </c>
      <c r="F1217" s="13" t="s">
        <v>30</v>
      </c>
    </row>
    <row r="1218" spans="1:11" ht="21" hidden="1" customHeight="1">
      <c r="A1218" s="30"/>
      <c r="B1218" s="13" t="str">
        <f>Witney!N25</f>
        <v xml:space="preserve"> </v>
      </c>
      <c r="C1218" s="187">
        <f>Witney!A25</f>
        <v>0</v>
      </c>
      <c r="D1218" s="125" t="s">
        <v>123</v>
      </c>
      <c r="E1218" s="13" t="s">
        <v>50</v>
      </c>
      <c r="F1218" s="13" t="s">
        <v>30</v>
      </c>
    </row>
    <row r="1219" spans="1:11" ht="21" hidden="1" customHeight="1">
      <c r="A1219" s="30"/>
      <c r="B1219" s="13" t="str">
        <f>Witney!N26</f>
        <v xml:space="preserve"> </v>
      </c>
      <c r="C1219" s="187">
        <f>Witney!A26</f>
        <v>0</v>
      </c>
      <c r="D1219" s="125" t="s">
        <v>123</v>
      </c>
      <c r="E1219" s="13" t="s">
        <v>50</v>
      </c>
      <c r="F1219" s="13" t="s">
        <v>30</v>
      </c>
    </row>
    <row r="1220" spans="1:11" ht="21" hidden="1" customHeight="1">
      <c r="A1220" s="30"/>
      <c r="B1220" s="13" t="str">
        <f>Witney!N27</f>
        <v xml:space="preserve"> </v>
      </c>
      <c r="C1220" s="187">
        <f>Witney!A27</f>
        <v>0</v>
      </c>
      <c r="D1220" s="125" t="s">
        <v>123</v>
      </c>
      <c r="E1220" s="13" t="s">
        <v>50</v>
      </c>
      <c r="F1220" s="13" t="s">
        <v>30</v>
      </c>
    </row>
    <row r="1221" spans="1:11" ht="21" hidden="1" customHeight="1">
      <c r="A1221" s="30"/>
      <c r="B1221" s="13" t="str">
        <f>Witney!N28</f>
        <v xml:space="preserve"> </v>
      </c>
      <c r="C1221" s="187">
        <f>Witney!A28</f>
        <v>0</v>
      </c>
      <c r="D1221" s="125" t="s">
        <v>123</v>
      </c>
      <c r="E1221" s="13" t="s">
        <v>50</v>
      </c>
      <c r="F1221" s="13" t="s">
        <v>30</v>
      </c>
    </row>
    <row r="1222" spans="1:11" ht="21" hidden="1" customHeight="1">
      <c r="A1222" s="30"/>
      <c r="B1222" s="13" t="str">
        <f>Witney!N29</f>
        <v xml:space="preserve"> </v>
      </c>
      <c r="C1222" s="187">
        <f>Witney!A29</f>
        <v>0</v>
      </c>
      <c r="D1222" s="125" t="s">
        <v>123</v>
      </c>
      <c r="E1222" s="13" t="s">
        <v>50</v>
      </c>
      <c r="F1222" s="13" t="s">
        <v>30</v>
      </c>
    </row>
    <row r="1223" spans="1:11" ht="21" hidden="1" customHeight="1">
      <c r="A1223" s="30"/>
      <c r="B1223" s="13" t="str">
        <f>Witney!N30</f>
        <v xml:space="preserve"> </v>
      </c>
      <c r="C1223" s="187">
        <f>Witney!A30</f>
        <v>0</v>
      </c>
      <c r="D1223" s="125" t="s">
        <v>123</v>
      </c>
      <c r="E1223" s="13" t="s">
        <v>50</v>
      </c>
      <c r="F1223" s="13" t="s">
        <v>30</v>
      </c>
      <c r="H1223" s="12" t="str">
        <f>D1223</f>
        <v>Witney Road Runners</v>
      </c>
      <c r="I1223" s="12" t="str">
        <f>E1223</f>
        <v>U13</v>
      </c>
      <c r="J1223" s="12" t="str">
        <f>F1223</f>
        <v>M</v>
      </c>
      <c r="K1223" s="12">
        <f>26-COUNT(C1198:C1223)</f>
        <v>0</v>
      </c>
    </row>
    <row r="1224" spans="1:11" ht="21" hidden="1" customHeight="1">
      <c r="A1224" s="30"/>
      <c r="B1224" s="13" t="str">
        <f>IF(COUNTIF(Witney!M5:M30,"*n*")=0,"","X")</f>
        <v/>
      </c>
      <c r="C1224" s="125" t="s">
        <v>332</v>
      </c>
      <c r="D1224" s="125" t="s">
        <v>123</v>
      </c>
      <c r="E1224" s="13" t="s">
        <v>50</v>
      </c>
      <c r="F1224" s="13" t="s">
        <v>30</v>
      </c>
    </row>
    <row r="1225" spans="1:11" ht="21" hidden="1" customHeight="1">
      <c r="A1225" s="30"/>
      <c r="B1225" s="13" t="str">
        <f>Witney!AF5</f>
        <v xml:space="preserve"> </v>
      </c>
      <c r="C1225" s="125">
        <f>Witney!Q5</f>
        <v>0</v>
      </c>
      <c r="D1225" s="125" t="s">
        <v>123</v>
      </c>
      <c r="E1225" s="13" t="s">
        <v>181</v>
      </c>
      <c r="F1225" s="13" t="s">
        <v>30</v>
      </c>
    </row>
    <row r="1226" spans="1:11" ht="21" hidden="1" customHeight="1">
      <c r="A1226" s="30"/>
      <c r="B1226" s="13" t="str">
        <f>Witney!AF6</f>
        <v xml:space="preserve"> </v>
      </c>
      <c r="C1226" s="125">
        <f>Witney!Q6</f>
        <v>0</v>
      </c>
      <c r="D1226" s="125" t="s">
        <v>123</v>
      </c>
      <c r="E1226" s="13" t="s">
        <v>181</v>
      </c>
      <c r="F1226" s="13" t="s">
        <v>30</v>
      </c>
    </row>
    <row r="1227" spans="1:11" ht="21" hidden="1" customHeight="1">
      <c r="A1227" s="30"/>
      <c r="B1227" s="13" t="str">
        <f>Witney!AF7</f>
        <v xml:space="preserve"> </v>
      </c>
      <c r="C1227" s="125">
        <f>Witney!Q7</f>
        <v>0</v>
      </c>
      <c r="D1227" s="125" t="s">
        <v>123</v>
      </c>
      <c r="E1227" s="13" t="s">
        <v>181</v>
      </c>
      <c r="F1227" s="13" t="s">
        <v>30</v>
      </c>
    </row>
    <row r="1228" spans="1:11" ht="21" hidden="1" customHeight="1">
      <c r="A1228" s="30"/>
      <c r="B1228" s="13" t="str">
        <f>Witney!AF8</f>
        <v xml:space="preserve"> </v>
      </c>
      <c r="C1228" s="125">
        <f>Witney!Q8</f>
        <v>0</v>
      </c>
      <c r="D1228" s="125" t="s">
        <v>123</v>
      </c>
      <c r="E1228" s="13" t="s">
        <v>181</v>
      </c>
      <c r="F1228" s="13" t="s">
        <v>30</v>
      </c>
    </row>
    <row r="1229" spans="1:11" ht="21" hidden="1" customHeight="1">
      <c r="A1229" s="30"/>
      <c r="B1229" s="13" t="str">
        <f>Witney!AF9</f>
        <v xml:space="preserve"> </v>
      </c>
      <c r="C1229" s="125">
        <f>Witney!Q9</f>
        <v>0</v>
      </c>
      <c r="D1229" s="125" t="s">
        <v>123</v>
      </c>
      <c r="E1229" s="13" t="s">
        <v>181</v>
      </c>
      <c r="F1229" s="13" t="s">
        <v>30</v>
      </c>
    </row>
    <row r="1230" spans="1:11" ht="21" hidden="1" customHeight="1">
      <c r="A1230" s="30"/>
      <c r="B1230" s="13" t="str">
        <f>Witney!AF10</f>
        <v xml:space="preserve"> </v>
      </c>
      <c r="C1230" s="125">
        <f>Witney!Q10</f>
        <v>0</v>
      </c>
      <c r="D1230" s="125" t="s">
        <v>123</v>
      </c>
      <c r="E1230" s="13" t="s">
        <v>181</v>
      </c>
      <c r="F1230" s="13" t="s">
        <v>30</v>
      </c>
    </row>
    <row r="1231" spans="1:11" ht="21" hidden="1" customHeight="1">
      <c r="A1231" s="30"/>
      <c r="B1231" s="13" t="str">
        <f>Witney!AF11</f>
        <v xml:space="preserve"> </v>
      </c>
      <c r="C1231" s="125">
        <f>Witney!Q11</f>
        <v>0</v>
      </c>
      <c r="D1231" s="125" t="s">
        <v>123</v>
      </c>
      <c r="E1231" s="13" t="s">
        <v>181</v>
      </c>
      <c r="F1231" s="13" t="s">
        <v>30</v>
      </c>
    </row>
    <row r="1232" spans="1:11" ht="21" hidden="1" customHeight="1">
      <c r="A1232" s="30"/>
      <c r="B1232" s="13" t="str">
        <f>Witney!AF12</f>
        <v xml:space="preserve"> </v>
      </c>
      <c r="C1232" s="125">
        <f>Witney!Q12</f>
        <v>0</v>
      </c>
      <c r="D1232" s="125" t="s">
        <v>123</v>
      </c>
      <c r="E1232" s="13" t="s">
        <v>181</v>
      </c>
      <c r="F1232" s="13" t="s">
        <v>30</v>
      </c>
    </row>
    <row r="1233" spans="1:6" ht="21" hidden="1" customHeight="1">
      <c r="A1233" s="30"/>
      <c r="B1233" s="13" t="str">
        <f>Witney!AF13</f>
        <v xml:space="preserve"> </v>
      </c>
      <c r="C1233" s="125">
        <f>Witney!Q13</f>
        <v>0</v>
      </c>
      <c r="D1233" s="125" t="s">
        <v>123</v>
      </c>
      <c r="E1233" s="13" t="s">
        <v>181</v>
      </c>
      <c r="F1233" s="13" t="s">
        <v>30</v>
      </c>
    </row>
    <row r="1234" spans="1:6" ht="21" hidden="1" customHeight="1">
      <c r="A1234" s="30"/>
      <c r="B1234" s="13" t="str">
        <f>Witney!AF14</f>
        <v xml:space="preserve"> </v>
      </c>
      <c r="C1234" s="125">
        <f>Witney!Q14</f>
        <v>0</v>
      </c>
      <c r="D1234" s="125" t="s">
        <v>123</v>
      </c>
      <c r="E1234" s="13" t="s">
        <v>181</v>
      </c>
      <c r="F1234" s="13" t="s">
        <v>30</v>
      </c>
    </row>
    <row r="1235" spans="1:6" ht="21" hidden="1" customHeight="1">
      <c r="A1235" s="30"/>
      <c r="B1235" s="13" t="str">
        <f>Witney!AF15</f>
        <v xml:space="preserve"> </v>
      </c>
      <c r="C1235" s="125">
        <f>Witney!Q15</f>
        <v>0</v>
      </c>
      <c r="D1235" s="125" t="s">
        <v>123</v>
      </c>
      <c r="E1235" s="13" t="s">
        <v>181</v>
      </c>
      <c r="F1235" s="13" t="s">
        <v>30</v>
      </c>
    </row>
    <row r="1236" spans="1:6" ht="21" hidden="1" customHeight="1">
      <c r="A1236" s="30"/>
      <c r="B1236" s="13" t="str">
        <f>Witney!AF16</f>
        <v xml:space="preserve"> </v>
      </c>
      <c r="C1236" s="125">
        <f>Witney!Q16</f>
        <v>0</v>
      </c>
      <c r="D1236" s="125" t="s">
        <v>123</v>
      </c>
      <c r="E1236" s="13" t="s">
        <v>181</v>
      </c>
      <c r="F1236" s="13" t="s">
        <v>30</v>
      </c>
    </row>
    <row r="1237" spans="1:6" ht="21" hidden="1" customHeight="1">
      <c r="A1237" s="30"/>
      <c r="B1237" s="13" t="str">
        <f>Witney!AF17</f>
        <v xml:space="preserve"> </v>
      </c>
      <c r="C1237" s="125">
        <f>Witney!Q17</f>
        <v>0</v>
      </c>
      <c r="D1237" s="125" t="s">
        <v>123</v>
      </c>
      <c r="E1237" s="13" t="s">
        <v>181</v>
      </c>
      <c r="F1237" s="13" t="s">
        <v>30</v>
      </c>
    </row>
    <row r="1238" spans="1:6" ht="21" hidden="1" customHeight="1">
      <c r="A1238" s="30"/>
      <c r="B1238" s="13" t="str">
        <f>Witney!AF18</f>
        <v xml:space="preserve"> </v>
      </c>
      <c r="C1238" s="125">
        <f>Witney!Q18</f>
        <v>0</v>
      </c>
      <c r="D1238" s="125" t="s">
        <v>123</v>
      </c>
      <c r="E1238" s="13" t="s">
        <v>181</v>
      </c>
      <c r="F1238" s="13" t="s">
        <v>30</v>
      </c>
    </row>
    <row r="1239" spans="1:6" ht="21" hidden="1" customHeight="1">
      <c r="A1239" s="30"/>
      <c r="B1239" s="13" t="str">
        <f>Witney!AF19</f>
        <v xml:space="preserve"> </v>
      </c>
      <c r="C1239" s="125">
        <f>Witney!Q19</f>
        <v>0</v>
      </c>
      <c r="D1239" s="125" t="s">
        <v>123</v>
      </c>
      <c r="E1239" s="13" t="s">
        <v>181</v>
      </c>
      <c r="F1239" s="13" t="s">
        <v>30</v>
      </c>
    </row>
    <row r="1240" spans="1:6" ht="21" hidden="1" customHeight="1">
      <c r="A1240" s="30"/>
      <c r="B1240" s="13" t="str">
        <f>Witney!AF20</f>
        <v xml:space="preserve"> </v>
      </c>
      <c r="C1240" s="125">
        <f>Witney!Q20</f>
        <v>0</v>
      </c>
      <c r="D1240" s="125" t="s">
        <v>123</v>
      </c>
      <c r="E1240" s="13" t="s">
        <v>181</v>
      </c>
      <c r="F1240" s="13" t="s">
        <v>30</v>
      </c>
    </row>
    <row r="1241" spans="1:6" ht="21" hidden="1" customHeight="1">
      <c r="A1241" s="30"/>
      <c r="B1241" s="13" t="str">
        <f>Witney!AF21</f>
        <v xml:space="preserve"> </v>
      </c>
      <c r="C1241" s="125">
        <f>Witney!Q21</f>
        <v>0</v>
      </c>
      <c r="D1241" s="125" t="s">
        <v>123</v>
      </c>
      <c r="E1241" s="13" t="s">
        <v>181</v>
      </c>
      <c r="F1241" s="13" t="s">
        <v>30</v>
      </c>
    </row>
    <row r="1242" spans="1:6" ht="21" hidden="1" customHeight="1">
      <c r="A1242" s="30"/>
      <c r="B1242" s="13" t="str">
        <f>Witney!AF22</f>
        <v xml:space="preserve"> </v>
      </c>
      <c r="C1242" s="125">
        <f>Witney!Q22</f>
        <v>0</v>
      </c>
      <c r="D1242" s="125" t="s">
        <v>123</v>
      </c>
      <c r="E1242" s="13" t="s">
        <v>181</v>
      </c>
      <c r="F1242" s="13" t="s">
        <v>30</v>
      </c>
    </row>
    <row r="1243" spans="1:6" ht="21" hidden="1" customHeight="1">
      <c r="A1243" s="30"/>
      <c r="B1243" s="13" t="str">
        <f>Witney!AF23</f>
        <v xml:space="preserve"> </v>
      </c>
      <c r="C1243" s="125">
        <f>Witney!Q23</f>
        <v>0</v>
      </c>
      <c r="D1243" s="125" t="s">
        <v>123</v>
      </c>
      <c r="E1243" s="13" t="s">
        <v>181</v>
      </c>
      <c r="F1243" s="13" t="s">
        <v>30</v>
      </c>
    </row>
    <row r="1244" spans="1:6" ht="21" hidden="1" customHeight="1">
      <c r="A1244" s="30"/>
      <c r="B1244" s="13" t="str">
        <f>Witney!AF24</f>
        <v xml:space="preserve"> </v>
      </c>
      <c r="C1244" s="125">
        <f>Witney!Q24</f>
        <v>0</v>
      </c>
      <c r="D1244" s="125" t="s">
        <v>123</v>
      </c>
      <c r="E1244" s="13" t="s">
        <v>181</v>
      </c>
      <c r="F1244" s="13" t="s">
        <v>30</v>
      </c>
    </row>
    <row r="1245" spans="1:6" ht="21" hidden="1" customHeight="1">
      <c r="A1245" s="30"/>
      <c r="B1245" s="13" t="str">
        <f>Witney!AF25</f>
        <v xml:space="preserve"> </v>
      </c>
      <c r="C1245" s="125">
        <f>Witney!Q25</f>
        <v>0</v>
      </c>
      <c r="D1245" s="125" t="s">
        <v>123</v>
      </c>
      <c r="E1245" s="13" t="s">
        <v>181</v>
      </c>
      <c r="F1245" s="13" t="s">
        <v>30</v>
      </c>
    </row>
    <row r="1246" spans="1:6" ht="21" hidden="1" customHeight="1">
      <c r="A1246" s="30"/>
      <c r="B1246" s="13" t="str">
        <f>Witney!AF26</f>
        <v xml:space="preserve"> </v>
      </c>
      <c r="C1246" s="125">
        <f>Witney!Q26</f>
        <v>0</v>
      </c>
      <c r="D1246" s="125" t="s">
        <v>123</v>
      </c>
      <c r="E1246" s="13" t="s">
        <v>181</v>
      </c>
      <c r="F1246" s="13" t="s">
        <v>30</v>
      </c>
    </row>
    <row r="1247" spans="1:6" ht="21" hidden="1" customHeight="1">
      <c r="A1247" s="30"/>
      <c r="B1247" s="13" t="str">
        <f>Witney!AF27</f>
        <v xml:space="preserve"> </v>
      </c>
      <c r="C1247" s="125">
        <f>Witney!Q27</f>
        <v>0</v>
      </c>
      <c r="D1247" s="125" t="s">
        <v>123</v>
      </c>
      <c r="E1247" s="13" t="s">
        <v>181</v>
      </c>
      <c r="F1247" s="13" t="s">
        <v>30</v>
      </c>
    </row>
    <row r="1248" spans="1:6" ht="21" hidden="1" customHeight="1">
      <c r="A1248" s="30"/>
      <c r="B1248" s="13" t="str">
        <f>Witney!AF28</f>
        <v xml:space="preserve"> </v>
      </c>
      <c r="C1248" s="125">
        <f>Witney!Q28</f>
        <v>0</v>
      </c>
      <c r="D1248" s="125" t="s">
        <v>123</v>
      </c>
      <c r="E1248" s="13" t="s">
        <v>181</v>
      </c>
      <c r="F1248" s="13" t="s">
        <v>30</v>
      </c>
    </row>
    <row r="1249" spans="1:11" ht="21" hidden="1" customHeight="1">
      <c r="A1249" s="30"/>
      <c r="B1249" s="13" t="str">
        <f>Witney!AF29</f>
        <v xml:space="preserve"> </v>
      </c>
      <c r="C1249" s="125">
        <f>Witney!Q29</f>
        <v>0</v>
      </c>
      <c r="D1249" s="125" t="s">
        <v>123</v>
      </c>
      <c r="E1249" s="13" t="s">
        <v>181</v>
      </c>
      <c r="F1249" s="13" t="s">
        <v>30</v>
      </c>
    </row>
    <row r="1250" spans="1:11" ht="21" hidden="1" customHeight="1">
      <c r="A1250" s="30"/>
      <c r="B1250" s="13" t="str">
        <f>Witney!AF30</f>
        <v xml:space="preserve"> </v>
      </c>
      <c r="C1250" s="125">
        <f>Witney!Q30</f>
        <v>0</v>
      </c>
      <c r="D1250" s="125" t="s">
        <v>123</v>
      </c>
      <c r="E1250" s="13" t="s">
        <v>181</v>
      </c>
      <c r="F1250" s="13" t="s">
        <v>30</v>
      </c>
      <c r="H1250" s="12" t="str">
        <f>D1250</f>
        <v>Witney Road Runners</v>
      </c>
      <c r="I1250" s="12" t="str">
        <f>E1250</f>
        <v>U15</v>
      </c>
      <c r="J1250" s="12" t="str">
        <f>F1250</f>
        <v>M</v>
      </c>
      <c r="K1250" s="12">
        <f>26-COUNT(C1225:C1250)</f>
        <v>0</v>
      </c>
    </row>
    <row r="1251" spans="1:11" ht="21" hidden="1" customHeight="1">
      <c r="A1251" s="30"/>
      <c r="B1251" s="13" t="str">
        <f>IF(COUNTIF(Witney!AE5:AE30,"*n*")=0,"","X")</f>
        <v/>
      </c>
      <c r="C1251" s="125" t="s">
        <v>331</v>
      </c>
      <c r="D1251" s="125" t="s">
        <v>123</v>
      </c>
      <c r="E1251" s="13" t="s">
        <v>181</v>
      </c>
      <c r="F1251" s="13" t="s">
        <v>30</v>
      </c>
    </row>
    <row r="1252" spans="1:11" ht="21" hidden="1" customHeight="1">
      <c r="A1252" s="30"/>
      <c r="B1252" s="13" t="str">
        <f>Witney!AX5</f>
        <v xml:space="preserve"> </v>
      </c>
      <c r="C1252" s="125">
        <f>Witney!AI5</f>
        <v>0</v>
      </c>
      <c r="D1252" s="125" t="s">
        <v>123</v>
      </c>
      <c r="E1252" s="13" t="s">
        <v>206</v>
      </c>
      <c r="F1252" s="13" t="s">
        <v>30</v>
      </c>
    </row>
    <row r="1253" spans="1:11" ht="21" hidden="1" customHeight="1">
      <c r="A1253" s="30"/>
      <c r="B1253" s="13" t="str">
        <f>Witney!AX6</f>
        <v xml:space="preserve"> </v>
      </c>
      <c r="C1253" s="125">
        <f>Witney!AI6</f>
        <v>0</v>
      </c>
      <c r="D1253" s="125" t="s">
        <v>123</v>
      </c>
      <c r="E1253" s="13" t="s">
        <v>206</v>
      </c>
      <c r="F1253" s="13" t="s">
        <v>30</v>
      </c>
    </row>
    <row r="1254" spans="1:11" ht="21" hidden="1" customHeight="1">
      <c r="A1254" s="30"/>
      <c r="B1254" s="13" t="str">
        <f>Witney!AX7</f>
        <v xml:space="preserve"> </v>
      </c>
      <c r="C1254" s="125">
        <f>Witney!AI7</f>
        <v>0</v>
      </c>
      <c r="D1254" s="125" t="s">
        <v>123</v>
      </c>
      <c r="E1254" s="13" t="s">
        <v>206</v>
      </c>
      <c r="F1254" s="13" t="s">
        <v>30</v>
      </c>
    </row>
    <row r="1255" spans="1:11" ht="21" hidden="1" customHeight="1">
      <c r="A1255" s="30"/>
      <c r="B1255" s="13" t="str">
        <f>Witney!AX8</f>
        <v xml:space="preserve"> </v>
      </c>
      <c r="C1255" s="125">
        <f>Witney!AI8</f>
        <v>0</v>
      </c>
      <c r="D1255" s="125" t="s">
        <v>123</v>
      </c>
      <c r="E1255" s="13" t="s">
        <v>206</v>
      </c>
      <c r="F1255" s="13" t="s">
        <v>30</v>
      </c>
    </row>
    <row r="1256" spans="1:11" ht="21" hidden="1" customHeight="1">
      <c r="A1256" s="30"/>
      <c r="B1256" s="13" t="str">
        <f>Witney!AX9</f>
        <v xml:space="preserve"> </v>
      </c>
      <c r="C1256" s="125">
        <f>Witney!AI9</f>
        <v>0</v>
      </c>
      <c r="D1256" s="125" t="s">
        <v>123</v>
      </c>
      <c r="E1256" s="13" t="s">
        <v>206</v>
      </c>
      <c r="F1256" s="13" t="s">
        <v>30</v>
      </c>
    </row>
    <row r="1257" spans="1:11" ht="21" hidden="1" customHeight="1">
      <c r="A1257" s="30"/>
      <c r="B1257" s="13" t="str">
        <f>Witney!AX10</f>
        <v xml:space="preserve"> </v>
      </c>
      <c r="C1257" s="125">
        <f>Witney!AI10</f>
        <v>0</v>
      </c>
      <c r="D1257" s="125" t="s">
        <v>123</v>
      </c>
      <c r="E1257" s="13" t="s">
        <v>206</v>
      </c>
      <c r="F1257" s="13" t="s">
        <v>30</v>
      </c>
    </row>
    <row r="1258" spans="1:11" ht="21" hidden="1" customHeight="1">
      <c r="A1258" s="30"/>
      <c r="B1258" s="13" t="str">
        <f>Witney!AX11</f>
        <v xml:space="preserve"> </v>
      </c>
      <c r="C1258" s="125">
        <f>Witney!AI11</f>
        <v>0</v>
      </c>
      <c r="D1258" s="125" t="s">
        <v>123</v>
      </c>
      <c r="E1258" s="13" t="s">
        <v>206</v>
      </c>
      <c r="F1258" s="13" t="s">
        <v>30</v>
      </c>
    </row>
    <row r="1259" spans="1:11" ht="21" hidden="1" customHeight="1">
      <c r="A1259" s="30"/>
      <c r="B1259" s="13" t="str">
        <f>Witney!AX12</f>
        <v xml:space="preserve"> </v>
      </c>
      <c r="C1259" s="125">
        <f>Witney!AI12</f>
        <v>0</v>
      </c>
      <c r="D1259" s="125" t="s">
        <v>123</v>
      </c>
      <c r="E1259" s="13" t="s">
        <v>206</v>
      </c>
      <c r="F1259" s="13" t="s">
        <v>30</v>
      </c>
    </row>
    <row r="1260" spans="1:11" ht="21" hidden="1" customHeight="1">
      <c r="A1260" s="30"/>
      <c r="B1260" s="13" t="str">
        <f>Witney!AX13</f>
        <v xml:space="preserve"> </v>
      </c>
      <c r="C1260" s="125">
        <f>Witney!AI13</f>
        <v>0</v>
      </c>
      <c r="D1260" s="125" t="s">
        <v>123</v>
      </c>
      <c r="E1260" s="13" t="s">
        <v>206</v>
      </c>
      <c r="F1260" s="13" t="s">
        <v>30</v>
      </c>
    </row>
    <row r="1261" spans="1:11" ht="21" hidden="1" customHeight="1">
      <c r="A1261" s="30"/>
      <c r="B1261" s="13" t="str">
        <f>Witney!AX14</f>
        <v xml:space="preserve"> </v>
      </c>
      <c r="C1261" s="125">
        <f>Witney!AI14</f>
        <v>0</v>
      </c>
      <c r="D1261" s="125" t="s">
        <v>123</v>
      </c>
      <c r="E1261" s="13" t="s">
        <v>206</v>
      </c>
      <c r="F1261" s="13" t="s">
        <v>30</v>
      </c>
    </row>
    <row r="1262" spans="1:11" ht="21" hidden="1" customHeight="1">
      <c r="A1262" s="30"/>
      <c r="B1262" s="13" t="str">
        <f>Witney!AX15</f>
        <v xml:space="preserve"> </v>
      </c>
      <c r="C1262" s="125">
        <f>Witney!AI15</f>
        <v>0</v>
      </c>
      <c r="D1262" s="125" t="s">
        <v>123</v>
      </c>
      <c r="E1262" s="13" t="s">
        <v>206</v>
      </c>
      <c r="F1262" s="13" t="s">
        <v>30</v>
      </c>
    </row>
    <row r="1263" spans="1:11" ht="21" hidden="1" customHeight="1">
      <c r="A1263" s="30"/>
      <c r="B1263" s="13" t="str">
        <f>Witney!AX16</f>
        <v xml:space="preserve"> </v>
      </c>
      <c r="C1263" s="125">
        <f>Witney!AI16</f>
        <v>0</v>
      </c>
      <c r="D1263" s="125" t="s">
        <v>123</v>
      </c>
      <c r="E1263" s="13" t="s">
        <v>206</v>
      </c>
      <c r="F1263" s="13" t="s">
        <v>30</v>
      </c>
    </row>
    <row r="1264" spans="1:11" ht="21" hidden="1" customHeight="1">
      <c r="A1264" s="30"/>
      <c r="B1264" s="13" t="str">
        <f>Witney!AX17</f>
        <v xml:space="preserve"> </v>
      </c>
      <c r="C1264" s="125">
        <f>Witney!AI17</f>
        <v>0</v>
      </c>
      <c r="D1264" s="125" t="s">
        <v>123</v>
      </c>
      <c r="E1264" s="13" t="s">
        <v>206</v>
      </c>
      <c r="F1264" s="13" t="s">
        <v>30</v>
      </c>
    </row>
    <row r="1265" spans="1:11" ht="21" hidden="1" customHeight="1">
      <c r="A1265" s="30"/>
      <c r="B1265" s="13" t="str">
        <f>Witney!AX18</f>
        <v xml:space="preserve"> </v>
      </c>
      <c r="C1265" s="125">
        <f>Witney!AI18</f>
        <v>0</v>
      </c>
      <c r="D1265" s="125" t="s">
        <v>123</v>
      </c>
      <c r="E1265" s="13" t="s">
        <v>206</v>
      </c>
      <c r="F1265" s="13" t="s">
        <v>30</v>
      </c>
    </row>
    <row r="1266" spans="1:11" ht="21" hidden="1" customHeight="1">
      <c r="A1266" s="30"/>
      <c r="B1266" s="13" t="str">
        <f>Witney!AX19</f>
        <v xml:space="preserve"> </v>
      </c>
      <c r="C1266" s="125">
        <f>Witney!AI19</f>
        <v>0</v>
      </c>
      <c r="D1266" s="125" t="s">
        <v>123</v>
      </c>
      <c r="E1266" s="13" t="s">
        <v>206</v>
      </c>
      <c r="F1266" s="13" t="s">
        <v>30</v>
      </c>
    </row>
    <row r="1267" spans="1:11" ht="21" hidden="1" customHeight="1">
      <c r="A1267" s="30"/>
      <c r="B1267" s="13" t="str">
        <f>Witney!AX20</f>
        <v xml:space="preserve"> </v>
      </c>
      <c r="C1267" s="125">
        <f>Witney!AI20</f>
        <v>0</v>
      </c>
      <c r="D1267" s="125" t="s">
        <v>123</v>
      </c>
      <c r="E1267" s="13" t="s">
        <v>206</v>
      </c>
      <c r="F1267" s="13" t="s">
        <v>30</v>
      </c>
      <c r="H1267" s="12" t="str">
        <f>D1267</f>
        <v>Witney Road Runners</v>
      </c>
      <c r="I1267" s="12" t="str">
        <f>E1267</f>
        <v>U17</v>
      </c>
      <c r="J1267" s="12" t="str">
        <f>F1267</f>
        <v>M</v>
      </c>
      <c r="K1267" s="206">
        <f>16-COUNT(C1252:C1267)</f>
        <v>0</v>
      </c>
    </row>
    <row r="1268" spans="1:11" ht="21" hidden="1" customHeight="1">
      <c r="A1268" s="30"/>
      <c r="B1268" s="13" t="str">
        <f>IF(COUNTIF(Witney!AW5:AW20,"*n*")=0,"","X")</f>
        <v/>
      </c>
      <c r="C1268" s="125" t="s">
        <v>330</v>
      </c>
      <c r="D1268" s="125" t="s">
        <v>123</v>
      </c>
      <c r="E1268" s="13" t="s">
        <v>206</v>
      </c>
      <c r="F1268" s="13" t="s">
        <v>30</v>
      </c>
    </row>
    <row r="1269" spans="1:11" ht="21" hidden="1" customHeight="1">
      <c r="A1269" s="30"/>
      <c r="B1269" s="13" t="str">
        <f>Witney!AX26</f>
        <v xml:space="preserve"> </v>
      </c>
      <c r="C1269" s="125">
        <f>Witney!AI26</f>
        <v>0</v>
      </c>
      <c r="D1269" s="125" t="s">
        <v>123</v>
      </c>
      <c r="E1269" s="13" t="s">
        <v>327</v>
      </c>
      <c r="F1269" s="13" t="s">
        <v>30</v>
      </c>
    </row>
    <row r="1270" spans="1:11" ht="21" hidden="1" customHeight="1">
      <c r="A1270" s="30"/>
      <c r="B1270" s="13" t="str">
        <f>Witney!AX27</f>
        <v xml:space="preserve"> </v>
      </c>
      <c r="C1270" s="125">
        <f>Witney!AI27</f>
        <v>0</v>
      </c>
      <c r="D1270" s="125" t="s">
        <v>123</v>
      </c>
      <c r="E1270" s="13" t="s">
        <v>327</v>
      </c>
      <c r="F1270" s="13" t="s">
        <v>30</v>
      </c>
    </row>
    <row r="1271" spans="1:11" ht="21" hidden="1" customHeight="1">
      <c r="A1271" s="30"/>
      <c r="B1271" s="13" t="str">
        <f>Witney!AX28</f>
        <v xml:space="preserve"> </v>
      </c>
      <c r="C1271" s="125">
        <f>Witney!AI28</f>
        <v>0</v>
      </c>
      <c r="D1271" s="125" t="s">
        <v>123</v>
      </c>
      <c r="E1271" s="13" t="s">
        <v>327</v>
      </c>
      <c r="F1271" s="13" t="s">
        <v>30</v>
      </c>
    </row>
    <row r="1272" spans="1:11" ht="21" hidden="1" customHeight="1">
      <c r="A1272" s="30"/>
      <c r="B1272" s="13" t="str">
        <f>Witney!AX29</f>
        <v xml:space="preserve"> </v>
      </c>
      <c r="C1272" s="125">
        <f>Witney!AI29</f>
        <v>0</v>
      </c>
      <c r="D1272" s="125" t="s">
        <v>123</v>
      </c>
      <c r="E1272" s="13" t="s">
        <v>327</v>
      </c>
      <c r="F1272" s="13" t="s">
        <v>30</v>
      </c>
    </row>
    <row r="1273" spans="1:11" ht="21" hidden="1" customHeight="1">
      <c r="A1273" s="30"/>
      <c r="B1273" s="13" t="str">
        <f>Witney!AX30</f>
        <v xml:space="preserve"> </v>
      </c>
      <c r="C1273" s="125">
        <f>Witney!AI30</f>
        <v>0</v>
      </c>
      <c r="D1273" s="125" t="s">
        <v>123</v>
      </c>
      <c r="E1273" s="13" t="s">
        <v>327</v>
      </c>
      <c r="F1273" s="13" t="s">
        <v>30</v>
      </c>
    </row>
    <row r="1274" spans="1:11" ht="21" hidden="1" customHeight="1">
      <c r="A1274" s="30"/>
      <c r="B1274" s="13" t="str">
        <f>Witney!AX31</f>
        <v xml:space="preserve"> </v>
      </c>
      <c r="C1274" s="125">
        <f>Witney!AI31</f>
        <v>0</v>
      </c>
      <c r="D1274" s="125" t="s">
        <v>123</v>
      </c>
      <c r="E1274" s="13" t="s">
        <v>327</v>
      </c>
      <c r="F1274" s="13" t="s">
        <v>30</v>
      </c>
    </row>
    <row r="1275" spans="1:11" ht="21" hidden="1" customHeight="1">
      <c r="A1275" s="30"/>
      <c r="B1275" s="13" t="str">
        <f>Witney!AX32</f>
        <v xml:space="preserve"> </v>
      </c>
      <c r="C1275" s="125">
        <f>Witney!AI32</f>
        <v>0</v>
      </c>
      <c r="D1275" s="125" t="s">
        <v>123</v>
      </c>
      <c r="E1275" s="13" t="s">
        <v>327</v>
      </c>
      <c r="F1275" s="13" t="s">
        <v>30</v>
      </c>
    </row>
    <row r="1276" spans="1:11" ht="21" hidden="1" customHeight="1">
      <c r="A1276" s="30"/>
      <c r="B1276" s="13" t="str">
        <f>Witney!AX33</f>
        <v xml:space="preserve"> </v>
      </c>
      <c r="C1276" s="125">
        <f>Witney!AI33</f>
        <v>0</v>
      </c>
      <c r="D1276" s="125" t="s">
        <v>123</v>
      </c>
      <c r="E1276" s="13" t="s">
        <v>327</v>
      </c>
      <c r="F1276" s="13" t="s">
        <v>30</v>
      </c>
      <c r="H1276" s="12" t="str">
        <f>D1276</f>
        <v>Witney Road Runners</v>
      </c>
      <c r="I1276" s="12" t="str">
        <f>E1276</f>
        <v>U20</v>
      </c>
      <c r="J1276" s="12" t="str">
        <f>F1276</f>
        <v>M</v>
      </c>
      <c r="K1276" s="206">
        <f>8-COUNT(C1269:C1276)</f>
        <v>0</v>
      </c>
    </row>
    <row r="1277" spans="1:11" ht="21" hidden="1" customHeight="1">
      <c r="A1277" s="188"/>
      <c r="B1277" s="189"/>
      <c r="C1277" s="189"/>
      <c r="D1277" s="189"/>
      <c r="E1277" s="189"/>
      <c r="F1277" s="190"/>
    </row>
    <row r="1278" spans="1:11" ht="21" hidden="1" customHeight="1">
      <c r="A1278" s="186"/>
      <c r="B1278" s="13" t="str">
        <f>IF(C1278&lt;&gt;0,"X","")</f>
        <v/>
      </c>
      <c r="C1278" s="187">
        <f>GreatMilton!A40</f>
        <v>0</v>
      </c>
      <c r="D1278" s="37" t="s">
        <v>124</v>
      </c>
      <c r="E1278" s="13" t="s">
        <v>50</v>
      </c>
      <c r="F1278" s="13" t="s">
        <v>24</v>
      </c>
    </row>
    <row r="1279" spans="1:11" ht="21" hidden="1" customHeight="1">
      <c r="A1279" s="30"/>
      <c r="B1279" s="13" t="str">
        <f t="shared" ref="B1279:B1342" si="0">IF(C1279&lt;&gt;0,"X","")</f>
        <v/>
      </c>
      <c r="C1279" s="187">
        <f>GreatMilton!A41</f>
        <v>0</v>
      </c>
      <c r="D1279" s="37" t="s">
        <v>124</v>
      </c>
      <c r="E1279" s="13" t="s">
        <v>50</v>
      </c>
      <c r="F1279" s="13" t="s">
        <v>24</v>
      </c>
    </row>
    <row r="1280" spans="1:11" ht="21" hidden="1" customHeight="1">
      <c r="A1280" s="30"/>
      <c r="B1280" s="13" t="str">
        <f t="shared" si="0"/>
        <v/>
      </c>
      <c r="C1280" s="187">
        <f>GreatMilton!A42</f>
        <v>0</v>
      </c>
      <c r="D1280" s="37" t="s">
        <v>124</v>
      </c>
      <c r="E1280" s="13" t="s">
        <v>50</v>
      </c>
      <c r="F1280" s="13" t="s">
        <v>24</v>
      </c>
    </row>
    <row r="1281" spans="1:6" ht="21" hidden="1" customHeight="1">
      <c r="A1281" s="30"/>
      <c r="B1281" s="13" t="str">
        <f t="shared" si="0"/>
        <v/>
      </c>
      <c r="C1281" s="187">
        <f>GreatMilton!A43</f>
        <v>0</v>
      </c>
      <c r="D1281" s="37" t="s">
        <v>124</v>
      </c>
      <c r="E1281" s="13" t="s">
        <v>50</v>
      </c>
      <c r="F1281" s="13" t="s">
        <v>24</v>
      </c>
    </row>
    <row r="1282" spans="1:6" ht="21" hidden="1" customHeight="1">
      <c r="A1282" s="30"/>
      <c r="B1282" s="13" t="str">
        <f t="shared" si="0"/>
        <v/>
      </c>
      <c r="C1282" s="187">
        <f>GreatMilton!A44</f>
        <v>0</v>
      </c>
      <c r="D1282" s="37" t="s">
        <v>124</v>
      </c>
      <c r="E1282" s="13" t="s">
        <v>50</v>
      </c>
      <c r="F1282" s="13" t="s">
        <v>24</v>
      </c>
    </row>
    <row r="1283" spans="1:6" ht="21" hidden="1" customHeight="1">
      <c r="A1283" s="30"/>
      <c r="B1283" s="13" t="str">
        <f t="shared" si="0"/>
        <v/>
      </c>
      <c r="C1283" s="187">
        <f>GreatMilton!A45</f>
        <v>0</v>
      </c>
      <c r="D1283" s="37" t="s">
        <v>124</v>
      </c>
      <c r="E1283" s="13" t="s">
        <v>50</v>
      </c>
      <c r="F1283" s="13" t="s">
        <v>24</v>
      </c>
    </row>
    <row r="1284" spans="1:6" ht="21" hidden="1" customHeight="1">
      <c r="A1284" s="30"/>
      <c r="B1284" s="13" t="str">
        <f t="shared" si="0"/>
        <v/>
      </c>
      <c r="C1284" s="187">
        <f>GreatMilton!A46</f>
        <v>0</v>
      </c>
      <c r="D1284" s="37" t="s">
        <v>124</v>
      </c>
      <c r="E1284" s="13" t="s">
        <v>50</v>
      </c>
      <c r="F1284" s="13" t="s">
        <v>24</v>
      </c>
    </row>
    <row r="1285" spans="1:6" ht="21" hidden="1" customHeight="1">
      <c r="A1285" s="30"/>
      <c r="B1285" s="13" t="str">
        <f t="shared" si="0"/>
        <v/>
      </c>
      <c r="C1285" s="187">
        <f>GreatMilton!A47</f>
        <v>0</v>
      </c>
      <c r="D1285" s="37" t="s">
        <v>124</v>
      </c>
      <c r="E1285" s="13" t="s">
        <v>50</v>
      </c>
      <c r="F1285" s="13" t="s">
        <v>24</v>
      </c>
    </row>
    <row r="1286" spans="1:6" ht="21" hidden="1" customHeight="1">
      <c r="A1286" s="30"/>
      <c r="B1286" s="13" t="str">
        <f t="shared" si="0"/>
        <v/>
      </c>
      <c r="C1286" s="187">
        <f>GreatMilton!A48</f>
        <v>0</v>
      </c>
      <c r="D1286" s="37" t="s">
        <v>124</v>
      </c>
      <c r="E1286" s="13" t="s">
        <v>50</v>
      </c>
      <c r="F1286" s="13" t="s">
        <v>24</v>
      </c>
    </row>
    <row r="1287" spans="1:6" ht="21" hidden="1" customHeight="1">
      <c r="A1287" s="30"/>
      <c r="B1287" s="13" t="str">
        <f t="shared" si="0"/>
        <v/>
      </c>
      <c r="C1287" s="187">
        <f>GreatMilton!A49</f>
        <v>0</v>
      </c>
      <c r="D1287" s="37" t="s">
        <v>124</v>
      </c>
      <c r="E1287" s="13" t="s">
        <v>50</v>
      </c>
      <c r="F1287" s="13" t="s">
        <v>24</v>
      </c>
    </row>
    <row r="1288" spans="1:6" ht="21" hidden="1" customHeight="1">
      <c r="A1288" s="30"/>
      <c r="B1288" s="13" t="str">
        <f t="shared" si="0"/>
        <v/>
      </c>
      <c r="C1288" s="187">
        <f>GreatMilton!A50</f>
        <v>0</v>
      </c>
      <c r="D1288" s="37" t="s">
        <v>124</v>
      </c>
      <c r="E1288" s="13" t="s">
        <v>50</v>
      </c>
      <c r="F1288" s="13" t="s">
        <v>24</v>
      </c>
    </row>
    <row r="1289" spans="1:6" ht="21" hidden="1" customHeight="1">
      <c r="A1289" s="30"/>
      <c r="B1289" s="13" t="str">
        <f t="shared" si="0"/>
        <v/>
      </c>
      <c r="C1289" s="187">
        <f>GreatMilton!A51</f>
        <v>0</v>
      </c>
      <c r="D1289" s="37" t="s">
        <v>124</v>
      </c>
      <c r="E1289" s="13" t="s">
        <v>50</v>
      </c>
      <c r="F1289" s="13" t="s">
        <v>24</v>
      </c>
    </row>
    <row r="1290" spans="1:6" ht="21" hidden="1" customHeight="1">
      <c r="A1290" s="30"/>
      <c r="B1290" s="13" t="str">
        <f t="shared" si="0"/>
        <v/>
      </c>
      <c r="C1290" s="187">
        <f>GreatMilton!A52</f>
        <v>0</v>
      </c>
      <c r="D1290" s="37" t="s">
        <v>124</v>
      </c>
      <c r="E1290" s="13" t="s">
        <v>50</v>
      </c>
      <c r="F1290" s="13" t="s">
        <v>24</v>
      </c>
    </row>
    <row r="1291" spans="1:6" ht="21" hidden="1" customHeight="1">
      <c r="A1291" s="30"/>
      <c r="B1291" s="13" t="str">
        <f t="shared" si="0"/>
        <v/>
      </c>
      <c r="C1291" s="187">
        <f>GreatMilton!A53</f>
        <v>0</v>
      </c>
      <c r="D1291" s="37" t="s">
        <v>124</v>
      </c>
      <c r="E1291" s="13" t="s">
        <v>50</v>
      </c>
      <c r="F1291" s="13" t="s">
        <v>24</v>
      </c>
    </row>
    <row r="1292" spans="1:6" ht="21" hidden="1" customHeight="1">
      <c r="A1292" s="30"/>
      <c r="B1292" s="13" t="str">
        <f t="shared" si="0"/>
        <v/>
      </c>
      <c r="C1292" s="187">
        <f>GreatMilton!A54</f>
        <v>0</v>
      </c>
      <c r="D1292" s="37" t="s">
        <v>124</v>
      </c>
      <c r="E1292" s="13" t="s">
        <v>50</v>
      </c>
      <c r="F1292" s="13" t="s">
        <v>24</v>
      </c>
    </row>
    <row r="1293" spans="1:6" ht="21" hidden="1" customHeight="1">
      <c r="A1293" s="30"/>
      <c r="B1293" s="13" t="str">
        <f t="shared" si="0"/>
        <v/>
      </c>
      <c r="C1293" s="187">
        <f>GreatMilton!A55</f>
        <v>0</v>
      </c>
      <c r="D1293" s="37" t="s">
        <v>124</v>
      </c>
      <c r="E1293" s="13" t="s">
        <v>50</v>
      </c>
      <c r="F1293" s="13" t="s">
        <v>24</v>
      </c>
    </row>
    <row r="1294" spans="1:6" ht="21" hidden="1" customHeight="1">
      <c r="A1294" s="30"/>
      <c r="B1294" s="13" t="str">
        <f t="shared" si="0"/>
        <v/>
      </c>
      <c r="C1294" s="187">
        <f>GreatMilton!A56</f>
        <v>0</v>
      </c>
      <c r="D1294" s="37" t="s">
        <v>124</v>
      </c>
      <c r="E1294" s="13" t="s">
        <v>50</v>
      </c>
      <c r="F1294" s="13" t="s">
        <v>24</v>
      </c>
    </row>
    <row r="1295" spans="1:6" ht="21" hidden="1" customHeight="1">
      <c r="A1295" s="30"/>
      <c r="B1295" s="13" t="str">
        <f t="shared" si="0"/>
        <v/>
      </c>
      <c r="C1295" s="187">
        <f>GreatMilton!A57</f>
        <v>0</v>
      </c>
      <c r="D1295" s="37" t="s">
        <v>124</v>
      </c>
      <c r="E1295" s="13" t="s">
        <v>50</v>
      </c>
      <c r="F1295" s="13" t="s">
        <v>24</v>
      </c>
    </row>
    <row r="1296" spans="1:6" ht="21" hidden="1" customHeight="1">
      <c r="A1296" s="30"/>
      <c r="B1296" s="13" t="str">
        <f t="shared" si="0"/>
        <v/>
      </c>
      <c r="C1296" s="187">
        <f>GreatMilton!A58</f>
        <v>0</v>
      </c>
      <c r="D1296" s="37" t="s">
        <v>124</v>
      </c>
      <c r="E1296" s="13" t="s">
        <v>50</v>
      </c>
      <c r="F1296" s="13" t="s">
        <v>24</v>
      </c>
    </row>
    <row r="1297" spans="1:11" ht="21" hidden="1" customHeight="1">
      <c r="A1297" s="30"/>
      <c r="B1297" s="13" t="str">
        <f t="shared" si="0"/>
        <v/>
      </c>
      <c r="C1297" s="187">
        <f>GreatMilton!A59</f>
        <v>0</v>
      </c>
      <c r="D1297" s="37" t="s">
        <v>124</v>
      </c>
      <c r="E1297" s="13" t="s">
        <v>50</v>
      </c>
      <c r="F1297" s="13" t="s">
        <v>24</v>
      </c>
    </row>
    <row r="1298" spans="1:11" ht="21" hidden="1" customHeight="1">
      <c r="A1298" s="30"/>
      <c r="B1298" s="13" t="str">
        <f t="shared" si="0"/>
        <v/>
      </c>
      <c r="C1298" s="187">
        <f>GreatMilton!A60</f>
        <v>0</v>
      </c>
      <c r="D1298" s="37" t="s">
        <v>124</v>
      </c>
      <c r="E1298" s="13" t="s">
        <v>50</v>
      </c>
      <c r="F1298" s="13" t="s">
        <v>24</v>
      </c>
    </row>
    <row r="1299" spans="1:11" ht="21" hidden="1" customHeight="1">
      <c r="A1299" s="30"/>
      <c r="B1299" s="13" t="str">
        <f t="shared" si="0"/>
        <v/>
      </c>
      <c r="C1299" s="187">
        <f>GreatMilton!A61</f>
        <v>0</v>
      </c>
      <c r="D1299" s="37" t="s">
        <v>124</v>
      </c>
      <c r="E1299" s="13" t="s">
        <v>50</v>
      </c>
      <c r="F1299" s="13" t="s">
        <v>24</v>
      </c>
    </row>
    <row r="1300" spans="1:11" ht="21" hidden="1" customHeight="1">
      <c r="A1300" s="30"/>
      <c r="B1300" s="13" t="str">
        <f t="shared" si="0"/>
        <v/>
      </c>
      <c r="C1300" s="187">
        <f>GreatMilton!A62</f>
        <v>0</v>
      </c>
      <c r="D1300" s="37" t="s">
        <v>124</v>
      </c>
      <c r="E1300" s="13" t="s">
        <v>50</v>
      </c>
      <c r="F1300" s="13" t="s">
        <v>24</v>
      </c>
    </row>
    <row r="1301" spans="1:11" ht="21" hidden="1" customHeight="1">
      <c r="A1301" s="30"/>
      <c r="B1301" s="13" t="str">
        <f t="shared" si="0"/>
        <v/>
      </c>
      <c r="C1301" s="187">
        <f>GreatMilton!A63</f>
        <v>0</v>
      </c>
      <c r="D1301" s="37" t="s">
        <v>124</v>
      </c>
      <c r="E1301" s="13" t="s">
        <v>50</v>
      </c>
      <c r="F1301" s="13" t="s">
        <v>24</v>
      </c>
    </row>
    <row r="1302" spans="1:11" ht="21" hidden="1" customHeight="1">
      <c r="A1302" s="30"/>
      <c r="B1302" s="13" t="str">
        <f t="shared" si="0"/>
        <v/>
      </c>
      <c r="C1302" s="187">
        <f>GreatMilton!A64</f>
        <v>0</v>
      </c>
      <c r="D1302" s="37" t="s">
        <v>124</v>
      </c>
      <c r="E1302" s="13" t="s">
        <v>50</v>
      </c>
      <c r="F1302" s="13" t="s">
        <v>24</v>
      </c>
    </row>
    <row r="1303" spans="1:11" ht="21" hidden="1" customHeight="1">
      <c r="A1303" s="30"/>
      <c r="B1303" s="13" t="str">
        <f t="shared" si="0"/>
        <v/>
      </c>
      <c r="C1303" s="187">
        <f>GreatMilton!A65</f>
        <v>0</v>
      </c>
      <c r="D1303" s="37" t="s">
        <v>124</v>
      </c>
      <c r="E1303" s="13" t="s">
        <v>50</v>
      </c>
      <c r="F1303" s="13" t="s">
        <v>24</v>
      </c>
      <c r="H1303" s="12" t="str">
        <f>D1303</f>
        <v>Great Milton AC</v>
      </c>
      <c r="I1303" s="12" t="str">
        <f>E1303</f>
        <v>U13</v>
      </c>
      <c r="J1303" s="12" t="str">
        <f>F1303</f>
        <v>F</v>
      </c>
      <c r="K1303" s="12">
        <f>26-COUNT(C1278:C1303)</f>
        <v>0</v>
      </c>
    </row>
    <row r="1304" spans="1:11" ht="21" hidden="1" customHeight="1">
      <c r="A1304" s="30"/>
      <c r="B1304" s="13" t="str">
        <f>IF(COUNTIF(GreatMilton!M40:M65,"&lt;&gt;")=0,"","X")</f>
        <v/>
      </c>
      <c r="C1304" s="125" t="s">
        <v>328</v>
      </c>
      <c r="D1304" s="37" t="s">
        <v>124</v>
      </c>
      <c r="E1304" s="13" t="s">
        <v>50</v>
      </c>
      <c r="F1304" s="13" t="s">
        <v>24</v>
      </c>
    </row>
    <row r="1305" spans="1:11" ht="21" hidden="1" customHeight="1">
      <c r="A1305" s="30"/>
      <c r="B1305" s="13" t="str">
        <f t="shared" si="0"/>
        <v/>
      </c>
      <c r="C1305" s="187">
        <f>GreatMilton!Q40</f>
        <v>0</v>
      </c>
      <c r="D1305" s="37" t="s">
        <v>124</v>
      </c>
      <c r="E1305" s="13" t="s">
        <v>181</v>
      </c>
      <c r="F1305" s="13" t="s">
        <v>24</v>
      </c>
    </row>
    <row r="1306" spans="1:11" ht="21" hidden="1" customHeight="1">
      <c r="A1306" s="30"/>
      <c r="B1306" s="13" t="str">
        <f t="shared" si="0"/>
        <v/>
      </c>
      <c r="C1306" s="187">
        <f>GreatMilton!Q41</f>
        <v>0</v>
      </c>
      <c r="D1306" s="37" t="s">
        <v>124</v>
      </c>
      <c r="E1306" s="13" t="s">
        <v>181</v>
      </c>
      <c r="F1306" s="13" t="s">
        <v>24</v>
      </c>
    </row>
    <row r="1307" spans="1:11" ht="21" hidden="1" customHeight="1">
      <c r="A1307" s="30"/>
      <c r="B1307" s="13" t="str">
        <f t="shared" si="0"/>
        <v/>
      </c>
      <c r="C1307" s="187">
        <f>GreatMilton!Q42</f>
        <v>0</v>
      </c>
      <c r="D1307" s="37" t="s">
        <v>124</v>
      </c>
      <c r="E1307" s="13" t="s">
        <v>181</v>
      </c>
      <c r="F1307" s="13" t="s">
        <v>24</v>
      </c>
    </row>
    <row r="1308" spans="1:11" ht="21" hidden="1" customHeight="1">
      <c r="A1308" s="30"/>
      <c r="B1308" s="13" t="str">
        <f t="shared" si="0"/>
        <v/>
      </c>
      <c r="C1308" s="187">
        <f>GreatMilton!Q43</f>
        <v>0</v>
      </c>
      <c r="D1308" s="37" t="s">
        <v>124</v>
      </c>
      <c r="E1308" s="13" t="s">
        <v>181</v>
      </c>
      <c r="F1308" s="13" t="s">
        <v>24</v>
      </c>
    </row>
    <row r="1309" spans="1:11" ht="21" hidden="1" customHeight="1">
      <c r="A1309" s="30"/>
      <c r="B1309" s="13" t="str">
        <f t="shared" si="0"/>
        <v/>
      </c>
      <c r="C1309" s="187">
        <f>GreatMilton!Q44</f>
        <v>0</v>
      </c>
      <c r="D1309" s="37" t="s">
        <v>124</v>
      </c>
      <c r="E1309" s="13" t="s">
        <v>181</v>
      </c>
      <c r="F1309" s="13" t="s">
        <v>24</v>
      </c>
    </row>
    <row r="1310" spans="1:11" ht="21" hidden="1" customHeight="1">
      <c r="A1310" s="30"/>
      <c r="B1310" s="13" t="str">
        <f t="shared" si="0"/>
        <v/>
      </c>
      <c r="C1310" s="187">
        <f>GreatMilton!Q45</f>
        <v>0</v>
      </c>
      <c r="D1310" s="37" t="s">
        <v>124</v>
      </c>
      <c r="E1310" s="13" t="s">
        <v>181</v>
      </c>
      <c r="F1310" s="13" t="s">
        <v>24</v>
      </c>
    </row>
    <row r="1311" spans="1:11" ht="21" hidden="1" customHeight="1">
      <c r="A1311" s="30"/>
      <c r="B1311" s="13" t="str">
        <f t="shared" si="0"/>
        <v/>
      </c>
      <c r="C1311" s="187">
        <f>GreatMilton!Q46</f>
        <v>0</v>
      </c>
      <c r="D1311" s="37" t="s">
        <v>124</v>
      </c>
      <c r="E1311" s="13" t="s">
        <v>181</v>
      </c>
      <c r="F1311" s="13" t="s">
        <v>24</v>
      </c>
    </row>
    <row r="1312" spans="1:11" ht="21" hidden="1" customHeight="1">
      <c r="A1312" s="30"/>
      <c r="B1312" s="13" t="str">
        <f t="shared" si="0"/>
        <v/>
      </c>
      <c r="C1312" s="187">
        <f>GreatMilton!Q47</f>
        <v>0</v>
      </c>
      <c r="D1312" s="37" t="s">
        <v>124</v>
      </c>
      <c r="E1312" s="13" t="s">
        <v>181</v>
      </c>
      <c r="F1312" s="13" t="s">
        <v>24</v>
      </c>
    </row>
    <row r="1313" spans="1:6" ht="21" hidden="1" customHeight="1">
      <c r="A1313" s="30"/>
      <c r="B1313" s="13" t="str">
        <f t="shared" si="0"/>
        <v/>
      </c>
      <c r="C1313" s="187">
        <f>GreatMilton!Q48</f>
        <v>0</v>
      </c>
      <c r="D1313" s="37" t="s">
        <v>124</v>
      </c>
      <c r="E1313" s="13" t="s">
        <v>181</v>
      </c>
      <c r="F1313" s="13" t="s">
        <v>24</v>
      </c>
    </row>
    <row r="1314" spans="1:6" ht="21" hidden="1" customHeight="1">
      <c r="A1314" s="30"/>
      <c r="B1314" s="13" t="str">
        <f t="shared" si="0"/>
        <v/>
      </c>
      <c r="C1314" s="187">
        <f>GreatMilton!Q49</f>
        <v>0</v>
      </c>
      <c r="D1314" s="37" t="s">
        <v>124</v>
      </c>
      <c r="E1314" s="13" t="s">
        <v>181</v>
      </c>
      <c r="F1314" s="13" t="s">
        <v>24</v>
      </c>
    </row>
    <row r="1315" spans="1:6" ht="21" hidden="1" customHeight="1">
      <c r="A1315" s="30"/>
      <c r="B1315" s="13" t="str">
        <f t="shared" si="0"/>
        <v/>
      </c>
      <c r="C1315" s="187">
        <f>GreatMilton!Q50</f>
        <v>0</v>
      </c>
      <c r="D1315" s="37" t="s">
        <v>124</v>
      </c>
      <c r="E1315" s="13" t="s">
        <v>181</v>
      </c>
      <c r="F1315" s="13" t="s">
        <v>24</v>
      </c>
    </row>
    <row r="1316" spans="1:6" ht="21" hidden="1" customHeight="1">
      <c r="A1316" s="30"/>
      <c r="B1316" s="13" t="str">
        <f t="shared" si="0"/>
        <v/>
      </c>
      <c r="C1316" s="187">
        <f>GreatMilton!Q51</f>
        <v>0</v>
      </c>
      <c r="D1316" s="37" t="s">
        <v>124</v>
      </c>
      <c r="E1316" s="13" t="s">
        <v>181</v>
      </c>
      <c r="F1316" s="13" t="s">
        <v>24</v>
      </c>
    </row>
    <row r="1317" spans="1:6" ht="21" hidden="1" customHeight="1">
      <c r="A1317" s="30"/>
      <c r="B1317" s="13" t="str">
        <f t="shared" si="0"/>
        <v/>
      </c>
      <c r="C1317" s="187">
        <f>GreatMilton!Q52</f>
        <v>0</v>
      </c>
      <c r="D1317" s="37" t="s">
        <v>124</v>
      </c>
      <c r="E1317" s="13" t="s">
        <v>181</v>
      </c>
      <c r="F1317" s="13" t="s">
        <v>24</v>
      </c>
    </row>
    <row r="1318" spans="1:6" ht="21" hidden="1" customHeight="1">
      <c r="A1318" s="30"/>
      <c r="B1318" s="13" t="str">
        <f t="shared" si="0"/>
        <v/>
      </c>
      <c r="C1318" s="187">
        <f>GreatMilton!Q53</f>
        <v>0</v>
      </c>
      <c r="D1318" s="37" t="s">
        <v>124</v>
      </c>
      <c r="E1318" s="13" t="s">
        <v>181</v>
      </c>
      <c r="F1318" s="13" t="s">
        <v>24</v>
      </c>
    </row>
    <row r="1319" spans="1:6" ht="21" hidden="1" customHeight="1">
      <c r="A1319" s="30"/>
      <c r="B1319" s="13" t="str">
        <f t="shared" si="0"/>
        <v/>
      </c>
      <c r="C1319" s="187">
        <f>GreatMilton!Q54</f>
        <v>0</v>
      </c>
      <c r="D1319" s="37" t="s">
        <v>124</v>
      </c>
      <c r="E1319" s="13" t="s">
        <v>181</v>
      </c>
      <c r="F1319" s="13" t="s">
        <v>24</v>
      </c>
    </row>
    <row r="1320" spans="1:6" ht="21" hidden="1" customHeight="1">
      <c r="A1320" s="30"/>
      <c r="B1320" s="13" t="str">
        <f t="shared" si="0"/>
        <v/>
      </c>
      <c r="C1320" s="187">
        <f>GreatMilton!Q55</f>
        <v>0</v>
      </c>
      <c r="D1320" s="37" t="s">
        <v>124</v>
      </c>
      <c r="E1320" s="13" t="s">
        <v>181</v>
      </c>
      <c r="F1320" s="13" t="s">
        <v>24</v>
      </c>
    </row>
    <row r="1321" spans="1:6" ht="21" hidden="1" customHeight="1">
      <c r="A1321" s="30"/>
      <c r="B1321" s="13" t="str">
        <f t="shared" si="0"/>
        <v/>
      </c>
      <c r="C1321" s="187">
        <f>GreatMilton!Q56</f>
        <v>0</v>
      </c>
      <c r="D1321" s="37" t="s">
        <v>124</v>
      </c>
      <c r="E1321" s="13" t="s">
        <v>181</v>
      </c>
      <c r="F1321" s="13" t="s">
        <v>24</v>
      </c>
    </row>
    <row r="1322" spans="1:6" ht="21" hidden="1" customHeight="1">
      <c r="A1322" s="30"/>
      <c r="B1322" s="13" t="str">
        <f t="shared" si="0"/>
        <v/>
      </c>
      <c r="C1322" s="187">
        <f>GreatMilton!Q57</f>
        <v>0</v>
      </c>
      <c r="D1322" s="37" t="s">
        <v>124</v>
      </c>
      <c r="E1322" s="13" t="s">
        <v>181</v>
      </c>
      <c r="F1322" s="13" t="s">
        <v>24</v>
      </c>
    </row>
    <row r="1323" spans="1:6" ht="21" hidden="1" customHeight="1">
      <c r="A1323" s="30"/>
      <c r="B1323" s="13" t="str">
        <f t="shared" si="0"/>
        <v/>
      </c>
      <c r="C1323" s="187">
        <f>GreatMilton!Q58</f>
        <v>0</v>
      </c>
      <c r="D1323" s="37" t="s">
        <v>124</v>
      </c>
      <c r="E1323" s="13" t="s">
        <v>181</v>
      </c>
      <c r="F1323" s="13" t="s">
        <v>24</v>
      </c>
    </row>
    <row r="1324" spans="1:6" ht="21" hidden="1" customHeight="1">
      <c r="A1324" s="30"/>
      <c r="B1324" s="13" t="str">
        <f t="shared" si="0"/>
        <v/>
      </c>
      <c r="C1324" s="187">
        <f>GreatMilton!Q59</f>
        <v>0</v>
      </c>
      <c r="D1324" s="37" t="s">
        <v>124</v>
      </c>
      <c r="E1324" s="13" t="s">
        <v>181</v>
      </c>
      <c r="F1324" s="13" t="s">
        <v>24</v>
      </c>
    </row>
    <row r="1325" spans="1:6" ht="21" hidden="1" customHeight="1">
      <c r="A1325" s="30"/>
      <c r="B1325" s="13" t="str">
        <f t="shared" si="0"/>
        <v/>
      </c>
      <c r="C1325" s="187">
        <f>GreatMilton!Q60</f>
        <v>0</v>
      </c>
      <c r="D1325" s="37" t="s">
        <v>124</v>
      </c>
      <c r="E1325" s="13" t="s">
        <v>181</v>
      </c>
      <c r="F1325" s="13" t="s">
        <v>24</v>
      </c>
    </row>
    <row r="1326" spans="1:6" ht="21" hidden="1" customHeight="1">
      <c r="A1326" s="30"/>
      <c r="B1326" s="13" t="str">
        <f t="shared" si="0"/>
        <v/>
      </c>
      <c r="C1326" s="187">
        <f>GreatMilton!Q61</f>
        <v>0</v>
      </c>
      <c r="D1326" s="37" t="s">
        <v>124</v>
      </c>
      <c r="E1326" s="13" t="s">
        <v>181</v>
      </c>
      <c r="F1326" s="13" t="s">
        <v>24</v>
      </c>
    </row>
    <row r="1327" spans="1:6" ht="21" hidden="1" customHeight="1">
      <c r="A1327" s="30"/>
      <c r="B1327" s="13" t="str">
        <f t="shared" si="0"/>
        <v/>
      </c>
      <c r="C1327" s="187">
        <f>GreatMilton!Q62</f>
        <v>0</v>
      </c>
      <c r="D1327" s="37" t="s">
        <v>124</v>
      </c>
      <c r="E1327" s="13" t="s">
        <v>181</v>
      </c>
      <c r="F1327" s="13" t="s">
        <v>24</v>
      </c>
    </row>
    <row r="1328" spans="1:6" ht="21" hidden="1" customHeight="1">
      <c r="A1328" s="30"/>
      <c r="B1328" s="13" t="str">
        <f t="shared" si="0"/>
        <v/>
      </c>
      <c r="C1328" s="187">
        <f>GreatMilton!Q63</f>
        <v>0</v>
      </c>
      <c r="D1328" s="37" t="s">
        <v>124</v>
      </c>
      <c r="E1328" s="13" t="s">
        <v>181</v>
      </c>
      <c r="F1328" s="13" t="s">
        <v>24</v>
      </c>
    </row>
    <row r="1329" spans="1:11" ht="21" hidden="1" customHeight="1">
      <c r="A1329" s="30"/>
      <c r="B1329" s="13" t="str">
        <f t="shared" si="0"/>
        <v/>
      </c>
      <c r="C1329" s="187">
        <f>GreatMilton!Q64</f>
        <v>0</v>
      </c>
      <c r="D1329" s="37" t="s">
        <v>124</v>
      </c>
      <c r="E1329" s="13" t="s">
        <v>181</v>
      </c>
      <c r="F1329" s="13" t="s">
        <v>24</v>
      </c>
    </row>
    <row r="1330" spans="1:11" ht="21" hidden="1" customHeight="1">
      <c r="A1330" s="30"/>
      <c r="B1330" s="13" t="str">
        <f t="shared" si="0"/>
        <v/>
      </c>
      <c r="C1330" s="187">
        <f>GreatMilton!Q65</f>
        <v>0</v>
      </c>
      <c r="D1330" s="37" t="s">
        <v>124</v>
      </c>
      <c r="E1330" s="13" t="s">
        <v>181</v>
      </c>
      <c r="F1330" s="13" t="s">
        <v>24</v>
      </c>
      <c r="H1330" s="12" t="str">
        <f>D1330</f>
        <v>Great Milton AC</v>
      </c>
      <c r="I1330" s="12" t="str">
        <f>E1330</f>
        <v>U15</v>
      </c>
      <c r="J1330" s="12" t="str">
        <f>F1330</f>
        <v>F</v>
      </c>
      <c r="K1330" s="12">
        <f>26-COUNT(C1305:C1330)</f>
        <v>0</v>
      </c>
    </row>
    <row r="1331" spans="1:11" ht="21" hidden="1" customHeight="1">
      <c r="A1331" s="30"/>
      <c r="B1331" s="13" t="str">
        <f>IF(COUNTIF(GreatMilton!AE40:AE65,"&lt;&gt;")=0,"","X")</f>
        <v/>
      </c>
      <c r="C1331" s="125" t="s">
        <v>329</v>
      </c>
      <c r="D1331" s="37" t="s">
        <v>124</v>
      </c>
      <c r="E1331" s="13" t="s">
        <v>181</v>
      </c>
      <c r="F1331" s="13" t="s">
        <v>24</v>
      </c>
    </row>
    <row r="1332" spans="1:11" ht="21" hidden="1" customHeight="1">
      <c r="A1332" s="30"/>
      <c r="B1332" s="13" t="str">
        <f t="shared" si="0"/>
        <v/>
      </c>
      <c r="C1332" s="187">
        <f>GreatMilton!AI40</f>
        <v>0</v>
      </c>
      <c r="D1332" s="37" t="s">
        <v>124</v>
      </c>
      <c r="E1332" s="13" t="s">
        <v>206</v>
      </c>
      <c r="F1332" s="13" t="s">
        <v>24</v>
      </c>
    </row>
    <row r="1333" spans="1:11" ht="21" hidden="1" customHeight="1">
      <c r="A1333" s="30"/>
      <c r="B1333" s="13" t="str">
        <f t="shared" si="0"/>
        <v/>
      </c>
      <c r="C1333" s="187">
        <f>GreatMilton!AI41</f>
        <v>0</v>
      </c>
      <c r="D1333" s="37" t="s">
        <v>124</v>
      </c>
      <c r="E1333" s="13" t="s">
        <v>206</v>
      </c>
      <c r="F1333" s="13" t="s">
        <v>24</v>
      </c>
    </row>
    <row r="1334" spans="1:11" ht="21" hidden="1" customHeight="1">
      <c r="A1334" s="30"/>
      <c r="B1334" s="13" t="str">
        <f t="shared" si="0"/>
        <v/>
      </c>
      <c r="C1334" s="187">
        <f>GreatMilton!AI42</f>
        <v>0</v>
      </c>
      <c r="D1334" s="37" t="s">
        <v>124</v>
      </c>
      <c r="E1334" s="13" t="s">
        <v>206</v>
      </c>
      <c r="F1334" s="13" t="s">
        <v>24</v>
      </c>
    </row>
    <row r="1335" spans="1:11" ht="21" hidden="1" customHeight="1">
      <c r="A1335" s="30"/>
      <c r="B1335" s="13" t="str">
        <f t="shared" si="0"/>
        <v/>
      </c>
      <c r="C1335" s="187">
        <f>GreatMilton!AI43</f>
        <v>0</v>
      </c>
      <c r="D1335" s="37" t="s">
        <v>124</v>
      </c>
      <c r="E1335" s="13" t="s">
        <v>206</v>
      </c>
      <c r="F1335" s="13" t="s">
        <v>24</v>
      </c>
    </row>
    <row r="1336" spans="1:11" ht="21" hidden="1" customHeight="1">
      <c r="A1336" s="30"/>
      <c r="B1336" s="13" t="str">
        <f t="shared" si="0"/>
        <v/>
      </c>
      <c r="C1336" s="187">
        <f>GreatMilton!AI44</f>
        <v>0</v>
      </c>
      <c r="D1336" s="37" t="s">
        <v>124</v>
      </c>
      <c r="E1336" s="13" t="s">
        <v>206</v>
      </c>
      <c r="F1336" s="13" t="s">
        <v>24</v>
      </c>
    </row>
    <row r="1337" spans="1:11" ht="21" hidden="1" customHeight="1">
      <c r="A1337" s="30"/>
      <c r="B1337" s="13" t="str">
        <f t="shared" si="0"/>
        <v/>
      </c>
      <c r="C1337" s="187">
        <f>GreatMilton!AI45</f>
        <v>0</v>
      </c>
      <c r="D1337" s="37" t="s">
        <v>124</v>
      </c>
      <c r="E1337" s="13" t="s">
        <v>206</v>
      </c>
      <c r="F1337" s="13" t="s">
        <v>24</v>
      </c>
    </row>
    <row r="1338" spans="1:11" ht="21" hidden="1" customHeight="1">
      <c r="A1338" s="30"/>
      <c r="B1338" s="13" t="str">
        <f t="shared" si="0"/>
        <v/>
      </c>
      <c r="C1338" s="187">
        <f>GreatMilton!AI46</f>
        <v>0</v>
      </c>
      <c r="D1338" s="37" t="s">
        <v>124</v>
      </c>
      <c r="E1338" s="13" t="s">
        <v>206</v>
      </c>
      <c r="F1338" s="13" t="s">
        <v>24</v>
      </c>
    </row>
    <row r="1339" spans="1:11" ht="21" hidden="1" customHeight="1">
      <c r="A1339" s="30"/>
      <c r="B1339" s="13" t="str">
        <f t="shared" si="0"/>
        <v/>
      </c>
      <c r="C1339" s="187">
        <f>GreatMilton!AI47</f>
        <v>0</v>
      </c>
      <c r="D1339" s="37" t="s">
        <v>124</v>
      </c>
      <c r="E1339" s="13" t="s">
        <v>206</v>
      </c>
      <c r="F1339" s="13" t="s">
        <v>24</v>
      </c>
    </row>
    <row r="1340" spans="1:11" ht="21" hidden="1" customHeight="1">
      <c r="A1340" s="30"/>
      <c r="B1340" s="13" t="str">
        <f t="shared" si="0"/>
        <v/>
      </c>
      <c r="C1340" s="187">
        <f>GreatMilton!AI48</f>
        <v>0</v>
      </c>
      <c r="D1340" s="37" t="s">
        <v>124</v>
      </c>
      <c r="E1340" s="13" t="s">
        <v>206</v>
      </c>
      <c r="F1340" s="13" t="s">
        <v>24</v>
      </c>
    </row>
    <row r="1341" spans="1:11" ht="21" hidden="1" customHeight="1">
      <c r="A1341" s="30"/>
      <c r="B1341" s="13" t="str">
        <f t="shared" si="0"/>
        <v/>
      </c>
      <c r="C1341" s="187">
        <f>GreatMilton!AI49</f>
        <v>0</v>
      </c>
      <c r="D1341" s="37" t="s">
        <v>124</v>
      </c>
      <c r="E1341" s="13" t="s">
        <v>206</v>
      </c>
      <c r="F1341" s="13" t="s">
        <v>24</v>
      </c>
    </row>
    <row r="1342" spans="1:11" ht="21" hidden="1" customHeight="1">
      <c r="A1342" s="30"/>
      <c r="B1342" s="13" t="str">
        <f t="shared" si="0"/>
        <v/>
      </c>
      <c r="C1342" s="187">
        <f>GreatMilton!AI50</f>
        <v>0</v>
      </c>
      <c r="D1342" s="37" t="s">
        <v>124</v>
      </c>
      <c r="E1342" s="13" t="s">
        <v>206</v>
      </c>
      <c r="F1342" s="13" t="s">
        <v>24</v>
      </c>
    </row>
    <row r="1343" spans="1:11" ht="21" hidden="1" customHeight="1">
      <c r="A1343" s="30"/>
      <c r="B1343" s="13" t="str">
        <f t="shared" ref="B1343:B1347" si="1">IF(C1343&lt;&gt;0,"X","")</f>
        <v/>
      </c>
      <c r="C1343" s="187">
        <f>GreatMilton!AI51</f>
        <v>0</v>
      </c>
      <c r="D1343" s="37" t="s">
        <v>124</v>
      </c>
      <c r="E1343" s="13" t="s">
        <v>206</v>
      </c>
      <c r="F1343" s="13" t="s">
        <v>24</v>
      </c>
    </row>
    <row r="1344" spans="1:11" ht="21" hidden="1" customHeight="1">
      <c r="A1344" s="30"/>
      <c r="B1344" s="13" t="str">
        <f t="shared" si="1"/>
        <v/>
      </c>
      <c r="C1344" s="187">
        <f>GreatMilton!AI52</f>
        <v>0</v>
      </c>
      <c r="D1344" s="37" t="s">
        <v>124</v>
      </c>
      <c r="E1344" s="13" t="s">
        <v>206</v>
      </c>
      <c r="F1344" s="13" t="s">
        <v>24</v>
      </c>
    </row>
    <row r="1345" spans="1:11" ht="21" hidden="1" customHeight="1">
      <c r="A1345" s="30"/>
      <c r="B1345" s="13" t="str">
        <f t="shared" si="1"/>
        <v/>
      </c>
      <c r="C1345" s="187">
        <f>GreatMilton!AI53</f>
        <v>0</v>
      </c>
      <c r="D1345" s="37" t="s">
        <v>124</v>
      </c>
      <c r="E1345" s="13" t="s">
        <v>206</v>
      </c>
      <c r="F1345" s="13" t="s">
        <v>24</v>
      </c>
    </row>
    <row r="1346" spans="1:11" ht="21" hidden="1" customHeight="1">
      <c r="A1346" s="30"/>
      <c r="B1346" s="13" t="str">
        <f t="shared" si="1"/>
        <v/>
      </c>
      <c r="C1346" s="187">
        <f>GreatMilton!AI54</f>
        <v>0</v>
      </c>
      <c r="D1346" s="37" t="s">
        <v>124</v>
      </c>
      <c r="E1346" s="13" t="s">
        <v>206</v>
      </c>
      <c r="F1346" s="13" t="s">
        <v>24</v>
      </c>
    </row>
    <row r="1347" spans="1:11" ht="21" hidden="1" customHeight="1">
      <c r="A1347" s="30"/>
      <c r="B1347" s="13" t="str">
        <f t="shared" si="1"/>
        <v/>
      </c>
      <c r="C1347" s="187">
        <f>GreatMilton!AI55</f>
        <v>0</v>
      </c>
      <c r="D1347" s="37" t="s">
        <v>124</v>
      </c>
      <c r="E1347" s="13" t="s">
        <v>206</v>
      </c>
      <c r="F1347" s="13" t="s">
        <v>24</v>
      </c>
      <c r="H1347" s="12" t="str">
        <f>D1347</f>
        <v>Great Milton AC</v>
      </c>
      <c r="I1347" s="12" t="str">
        <f>E1347</f>
        <v>U17</v>
      </c>
      <c r="J1347" s="12" t="str">
        <f>F1347</f>
        <v>F</v>
      </c>
      <c r="K1347" s="206">
        <f>16-COUNT(C1332:C1347)</f>
        <v>0</v>
      </c>
    </row>
    <row r="1348" spans="1:11" ht="21" hidden="1" customHeight="1">
      <c r="A1348" s="30"/>
      <c r="B1348" s="13" t="str">
        <f>IF(COUNTIF(GreatMilton!AW40:AW55,"&lt;&gt;")=0,"","X")</f>
        <v/>
      </c>
      <c r="C1348" s="125" t="s">
        <v>239</v>
      </c>
      <c r="D1348" s="37" t="s">
        <v>124</v>
      </c>
      <c r="E1348" s="13" t="s">
        <v>206</v>
      </c>
      <c r="F1348" s="13" t="s">
        <v>24</v>
      </c>
    </row>
    <row r="1349" spans="1:11" ht="21" hidden="1" customHeight="1">
      <c r="A1349" s="30"/>
      <c r="B1349" s="13" t="str">
        <f t="shared" ref="B1349:B1382" si="2">IF(C1349&lt;&gt;0,"X","")</f>
        <v/>
      </c>
      <c r="C1349" s="187">
        <f>GreatMilton!AI61</f>
        <v>0</v>
      </c>
      <c r="D1349" s="37" t="s">
        <v>124</v>
      </c>
      <c r="E1349" s="13" t="s">
        <v>327</v>
      </c>
      <c r="F1349" s="13" t="s">
        <v>24</v>
      </c>
    </row>
    <row r="1350" spans="1:11" ht="21" hidden="1" customHeight="1">
      <c r="A1350" s="30"/>
      <c r="B1350" s="13" t="str">
        <f t="shared" si="2"/>
        <v/>
      </c>
      <c r="C1350" s="187">
        <f>GreatMilton!AI62</f>
        <v>0</v>
      </c>
      <c r="D1350" s="37" t="s">
        <v>124</v>
      </c>
      <c r="E1350" s="13" t="s">
        <v>327</v>
      </c>
      <c r="F1350" s="13" t="s">
        <v>24</v>
      </c>
    </row>
    <row r="1351" spans="1:11" ht="21" hidden="1" customHeight="1">
      <c r="A1351" s="30"/>
      <c r="B1351" s="13" t="str">
        <f t="shared" si="2"/>
        <v/>
      </c>
      <c r="C1351" s="187">
        <f>GreatMilton!AI63</f>
        <v>0</v>
      </c>
      <c r="D1351" s="37" t="s">
        <v>124</v>
      </c>
      <c r="E1351" s="13" t="s">
        <v>327</v>
      </c>
      <c r="F1351" s="13" t="s">
        <v>24</v>
      </c>
    </row>
    <row r="1352" spans="1:11" ht="21" hidden="1" customHeight="1">
      <c r="A1352" s="30"/>
      <c r="B1352" s="13" t="str">
        <f t="shared" si="2"/>
        <v/>
      </c>
      <c r="C1352" s="187">
        <f>GreatMilton!AI64</f>
        <v>0</v>
      </c>
      <c r="D1352" s="37" t="s">
        <v>124</v>
      </c>
      <c r="E1352" s="13" t="s">
        <v>327</v>
      </c>
      <c r="F1352" s="13" t="s">
        <v>24</v>
      </c>
    </row>
    <row r="1353" spans="1:11" ht="21" hidden="1" customHeight="1">
      <c r="A1353" s="30"/>
      <c r="B1353" s="13" t="str">
        <f t="shared" si="2"/>
        <v/>
      </c>
      <c r="C1353" s="187">
        <f>GreatMilton!AI65</f>
        <v>0</v>
      </c>
      <c r="D1353" s="37" t="s">
        <v>124</v>
      </c>
      <c r="E1353" s="13" t="s">
        <v>327</v>
      </c>
      <c r="F1353" s="13" t="s">
        <v>24</v>
      </c>
    </row>
    <row r="1354" spans="1:11" ht="21" hidden="1" customHeight="1">
      <c r="A1354" s="30"/>
      <c r="B1354" s="13" t="str">
        <f t="shared" si="2"/>
        <v/>
      </c>
      <c r="C1354" s="187">
        <f>GreatMilton!AI66</f>
        <v>0</v>
      </c>
      <c r="D1354" s="37" t="s">
        <v>124</v>
      </c>
      <c r="E1354" s="13" t="s">
        <v>327</v>
      </c>
      <c r="F1354" s="13" t="s">
        <v>24</v>
      </c>
    </row>
    <row r="1355" spans="1:11" ht="21" hidden="1" customHeight="1">
      <c r="A1355" s="30"/>
      <c r="B1355" s="13" t="str">
        <f t="shared" si="2"/>
        <v/>
      </c>
      <c r="C1355" s="187">
        <f>GreatMilton!AI67</f>
        <v>0</v>
      </c>
      <c r="D1355" s="37" t="s">
        <v>124</v>
      </c>
      <c r="E1355" s="13" t="s">
        <v>327</v>
      </c>
      <c r="F1355" s="13" t="s">
        <v>24</v>
      </c>
    </row>
    <row r="1356" spans="1:11" ht="21" hidden="1" customHeight="1">
      <c r="A1356" s="30"/>
      <c r="B1356" s="13" t="str">
        <f t="shared" si="2"/>
        <v/>
      </c>
      <c r="C1356" s="187">
        <f>GreatMilton!AI68</f>
        <v>0</v>
      </c>
      <c r="D1356" s="37" t="s">
        <v>124</v>
      </c>
      <c r="E1356" s="13" t="s">
        <v>327</v>
      </c>
      <c r="F1356" s="13" t="s">
        <v>24</v>
      </c>
      <c r="H1356" s="12" t="str">
        <f>D1356</f>
        <v>Great Milton AC</v>
      </c>
      <c r="I1356" s="12" t="str">
        <f>E1356</f>
        <v>U20</v>
      </c>
      <c r="J1356" s="12" t="str">
        <f>F1356</f>
        <v>F</v>
      </c>
      <c r="K1356" s="206">
        <f>8-COUNT(C1349:C1356)</f>
        <v>0</v>
      </c>
    </row>
    <row r="1357" spans="1:11" ht="21" hidden="1" customHeight="1">
      <c r="A1357" s="30"/>
      <c r="B1357" s="13" t="str">
        <f t="shared" si="2"/>
        <v/>
      </c>
      <c r="C1357" s="187">
        <f>GreatMilton!A5</f>
        <v>0</v>
      </c>
      <c r="D1357" s="37" t="s">
        <v>124</v>
      </c>
      <c r="E1357" s="13" t="s">
        <v>50</v>
      </c>
      <c r="F1357" s="13" t="s">
        <v>30</v>
      </c>
    </row>
    <row r="1358" spans="1:11" ht="21" hidden="1" customHeight="1">
      <c r="A1358" s="30"/>
      <c r="B1358" s="13" t="str">
        <f t="shared" si="2"/>
        <v/>
      </c>
      <c r="C1358" s="187">
        <f>GreatMilton!A6</f>
        <v>0</v>
      </c>
      <c r="D1358" s="37" t="s">
        <v>124</v>
      </c>
      <c r="E1358" s="13" t="s">
        <v>50</v>
      </c>
      <c r="F1358" s="13" t="s">
        <v>30</v>
      </c>
    </row>
    <row r="1359" spans="1:11" ht="21" hidden="1" customHeight="1">
      <c r="A1359" s="30"/>
      <c r="B1359" s="13" t="str">
        <f t="shared" si="2"/>
        <v/>
      </c>
      <c r="C1359" s="187">
        <f>GreatMilton!A7</f>
        <v>0</v>
      </c>
      <c r="D1359" s="37" t="s">
        <v>124</v>
      </c>
      <c r="E1359" s="13" t="s">
        <v>50</v>
      </c>
      <c r="F1359" s="13" t="s">
        <v>30</v>
      </c>
    </row>
    <row r="1360" spans="1:11" ht="21" hidden="1" customHeight="1">
      <c r="A1360" s="30"/>
      <c r="B1360" s="13" t="str">
        <f t="shared" si="2"/>
        <v/>
      </c>
      <c r="C1360" s="187">
        <f>GreatMilton!A8</f>
        <v>0</v>
      </c>
      <c r="D1360" s="37" t="s">
        <v>124</v>
      </c>
      <c r="E1360" s="13" t="s">
        <v>50</v>
      </c>
      <c r="F1360" s="13" t="s">
        <v>30</v>
      </c>
    </row>
    <row r="1361" spans="1:6" ht="21" hidden="1" customHeight="1">
      <c r="A1361" s="30"/>
      <c r="B1361" s="13" t="str">
        <f t="shared" si="2"/>
        <v/>
      </c>
      <c r="C1361" s="187">
        <f>GreatMilton!A9</f>
        <v>0</v>
      </c>
      <c r="D1361" s="37" t="s">
        <v>124</v>
      </c>
      <c r="E1361" s="13" t="s">
        <v>50</v>
      </c>
      <c r="F1361" s="13" t="s">
        <v>30</v>
      </c>
    </row>
    <row r="1362" spans="1:6" ht="21" hidden="1" customHeight="1">
      <c r="A1362" s="30"/>
      <c r="B1362" s="13" t="str">
        <f t="shared" si="2"/>
        <v/>
      </c>
      <c r="C1362" s="187">
        <f>GreatMilton!A10</f>
        <v>0</v>
      </c>
      <c r="D1362" s="37" t="s">
        <v>124</v>
      </c>
      <c r="E1362" s="13" t="s">
        <v>50</v>
      </c>
      <c r="F1362" s="13" t="s">
        <v>30</v>
      </c>
    </row>
    <row r="1363" spans="1:6" ht="21" hidden="1" customHeight="1">
      <c r="A1363" s="30"/>
      <c r="B1363" s="13" t="str">
        <f t="shared" si="2"/>
        <v/>
      </c>
      <c r="C1363" s="187">
        <f>GreatMilton!A11</f>
        <v>0</v>
      </c>
      <c r="D1363" s="37" t="s">
        <v>124</v>
      </c>
      <c r="E1363" s="13" t="s">
        <v>50</v>
      </c>
      <c r="F1363" s="13" t="s">
        <v>30</v>
      </c>
    </row>
    <row r="1364" spans="1:6" ht="21" hidden="1" customHeight="1">
      <c r="A1364" s="30"/>
      <c r="B1364" s="13" t="str">
        <f t="shared" si="2"/>
        <v/>
      </c>
      <c r="C1364" s="187">
        <f>GreatMilton!A12</f>
        <v>0</v>
      </c>
      <c r="D1364" s="37" t="s">
        <v>124</v>
      </c>
      <c r="E1364" s="13" t="s">
        <v>50</v>
      </c>
      <c r="F1364" s="13" t="s">
        <v>30</v>
      </c>
    </row>
    <row r="1365" spans="1:6" ht="21" hidden="1" customHeight="1">
      <c r="A1365" s="30"/>
      <c r="B1365" s="13" t="str">
        <f t="shared" si="2"/>
        <v/>
      </c>
      <c r="C1365" s="187">
        <f>GreatMilton!A13</f>
        <v>0</v>
      </c>
      <c r="D1365" s="37" t="s">
        <v>124</v>
      </c>
      <c r="E1365" s="13" t="s">
        <v>50</v>
      </c>
      <c r="F1365" s="13" t="s">
        <v>30</v>
      </c>
    </row>
    <row r="1366" spans="1:6" ht="21" hidden="1" customHeight="1">
      <c r="A1366" s="30"/>
      <c r="B1366" s="13" t="str">
        <f t="shared" si="2"/>
        <v/>
      </c>
      <c r="C1366" s="187">
        <f>GreatMilton!A14</f>
        <v>0</v>
      </c>
      <c r="D1366" s="37" t="s">
        <v>124</v>
      </c>
      <c r="E1366" s="13" t="s">
        <v>50</v>
      </c>
      <c r="F1366" s="13" t="s">
        <v>30</v>
      </c>
    </row>
    <row r="1367" spans="1:6" ht="21" hidden="1" customHeight="1">
      <c r="A1367" s="30"/>
      <c r="B1367" s="13" t="str">
        <f t="shared" si="2"/>
        <v/>
      </c>
      <c r="C1367" s="187">
        <f>GreatMilton!A15</f>
        <v>0</v>
      </c>
      <c r="D1367" s="37" t="s">
        <v>124</v>
      </c>
      <c r="E1367" s="13" t="s">
        <v>50</v>
      </c>
      <c r="F1367" s="13" t="s">
        <v>30</v>
      </c>
    </row>
    <row r="1368" spans="1:6" ht="21" hidden="1" customHeight="1">
      <c r="A1368" s="30"/>
      <c r="B1368" s="13" t="str">
        <f t="shared" si="2"/>
        <v/>
      </c>
      <c r="C1368" s="187">
        <f>GreatMilton!A16</f>
        <v>0</v>
      </c>
      <c r="D1368" s="37" t="s">
        <v>124</v>
      </c>
      <c r="E1368" s="13" t="s">
        <v>50</v>
      </c>
      <c r="F1368" s="13" t="s">
        <v>30</v>
      </c>
    </row>
    <row r="1369" spans="1:6" ht="21" hidden="1" customHeight="1">
      <c r="A1369" s="30"/>
      <c r="B1369" s="13" t="str">
        <f t="shared" si="2"/>
        <v/>
      </c>
      <c r="C1369" s="187">
        <f>GreatMilton!A17</f>
        <v>0</v>
      </c>
      <c r="D1369" s="37" t="s">
        <v>124</v>
      </c>
      <c r="E1369" s="13" t="s">
        <v>50</v>
      </c>
      <c r="F1369" s="13" t="s">
        <v>30</v>
      </c>
    </row>
    <row r="1370" spans="1:6" ht="21" hidden="1" customHeight="1">
      <c r="A1370" s="30"/>
      <c r="B1370" s="13" t="str">
        <f t="shared" si="2"/>
        <v/>
      </c>
      <c r="C1370" s="187">
        <f>GreatMilton!A18</f>
        <v>0</v>
      </c>
      <c r="D1370" s="37" t="s">
        <v>124</v>
      </c>
      <c r="E1370" s="13" t="s">
        <v>50</v>
      </c>
      <c r="F1370" s="13" t="s">
        <v>30</v>
      </c>
    </row>
    <row r="1371" spans="1:6" ht="21" hidden="1" customHeight="1">
      <c r="A1371" s="30"/>
      <c r="B1371" s="13" t="str">
        <f t="shared" si="2"/>
        <v/>
      </c>
      <c r="C1371" s="187">
        <f>GreatMilton!A19</f>
        <v>0</v>
      </c>
      <c r="D1371" s="37" t="s">
        <v>124</v>
      </c>
      <c r="E1371" s="13" t="s">
        <v>50</v>
      </c>
      <c r="F1371" s="13" t="s">
        <v>30</v>
      </c>
    </row>
    <row r="1372" spans="1:6" ht="21" hidden="1" customHeight="1">
      <c r="A1372" s="30"/>
      <c r="B1372" s="13" t="str">
        <f t="shared" si="2"/>
        <v/>
      </c>
      <c r="C1372" s="187">
        <f>GreatMilton!A20</f>
        <v>0</v>
      </c>
      <c r="D1372" s="37" t="s">
        <v>124</v>
      </c>
      <c r="E1372" s="13" t="s">
        <v>50</v>
      </c>
      <c r="F1372" s="13" t="s">
        <v>30</v>
      </c>
    </row>
    <row r="1373" spans="1:6" ht="21" hidden="1" customHeight="1">
      <c r="A1373" s="30"/>
      <c r="B1373" s="13" t="str">
        <f t="shared" si="2"/>
        <v/>
      </c>
      <c r="C1373" s="187">
        <f>GreatMilton!A21</f>
        <v>0</v>
      </c>
      <c r="D1373" s="37" t="s">
        <v>124</v>
      </c>
      <c r="E1373" s="13" t="s">
        <v>50</v>
      </c>
      <c r="F1373" s="13" t="s">
        <v>30</v>
      </c>
    </row>
    <row r="1374" spans="1:6" ht="21" hidden="1" customHeight="1">
      <c r="A1374" s="30"/>
      <c r="B1374" s="13" t="str">
        <f t="shared" si="2"/>
        <v/>
      </c>
      <c r="C1374" s="187">
        <f>GreatMilton!A22</f>
        <v>0</v>
      </c>
      <c r="D1374" s="37" t="s">
        <v>124</v>
      </c>
      <c r="E1374" s="13" t="s">
        <v>50</v>
      </c>
      <c r="F1374" s="13" t="s">
        <v>30</v>
      </c>
    </row>
    <row r="1375" spans="1:6" ht="21" hidden="1" customHeight="1">
      <c r="A1375" s="30"/>
      <c r="B1375" s="13" t="str">
        <f t="shared" si="2"/>
        <v/>
      </c>
      <c r="C1375" s="187">
        <f>GreatMilton!A23</f>
        <v>0</v>
      </c>
      <c r="D1375" s="37" t="s">
        <v>124</v>
      </c>
      <c r="E1375" s="13" t="s">
        <v>50</v>
      </c>
      <c r="F1375" s="13" t="s">
        <v>30</v>
      </c>
    </row>
    <row r="1376" spans="1:6" ht="21" hidden="1" customHeight="1">
      <c r="A1376" s="30"/>
      <c r="B1376" s="13" t="str">
        <f t="shared" si="2"/>
        <v/>
      </c>
      <c r="C1376" s="187">
        <f>GreatMilton!A24</f>
        <v>0</v>
      </c>
      <c r="D1376" s="37" t="s">
        <v>124</v>
      </c>
      <c r="E1376" s="13" t="s">
        <v>50</v>
      </c>
      <c r="F1376" s="13" t="s">
        <v>30</v>
      </c>
    </row>
    <row r="1377" spans="1:11" ht="21" hidden="1" customHeight="1">
      <c r="A1377" s="30"/>
      <c r="B1377" s="13" t="str">
        <f t="shared" si="2"/>
        <v/>
      </c>
      <c r="C1377" s="187">
        <f>GreatMilton!A25</f>
        <v>0</v>
      </c>
      <c r="D1377" s="37" t="s">
        <v>124</v>
      </c>
      <c r="E1377" s="13" t="s">
        <v>50</v>
      </c>
      <c r="F1377" s="13" t="s">
        <v>30</v>
      </c>
    </row>
    <row r="1378" spans="1:11" ht="21" hidden="1" customHeight="1">
      <c r="A1378" s="30"/>
      <c r="B1378" s="13" t="str">
        <f t="shared" si="2"/>
        <v/>
      </c>
      <c r="C1378" s="187">
        <f>GreatMilton!A26</f>
        <v>0</v>
      </c>
      <c r="D1378" s="37" t="s">
        <v>124</v>
      </c>
      <c r="E1378" s="13" t="s">
        <v>50</v>
      </c>
      <c r="F1378" s="13" t="s">
        <v>30</v>
      </c>
    </row>
    <row r="1379" spans="1:11" ht="21" hidden="1" customHeight="1">
      <c r="A1379" s="30"/>
      <c r="B1379" s="13" t="str">
        <f t="shared" si="2"/>
        <v/>
      </c>
      <c r="C1379" s="187">
        <f>GreatMilton!A27</f>
        <v>0</v>
      </c>
      <c r="D1379" s="37" t="s">
        <v>124</v>
      </c>
      <c r="E1379" s="13" t="s">
        <v>50</v>
      </c>
      <c r="F1379" s="13" t="s">
        <v>30</v>
      </c>
    </row>
    <row r="1380" spans="1:11" ht="21" hidden="1" customHeight="1">
      <c r="A1380" s="30"/>
      <c r="B1380" s="13" t="str">
        <f t="shared" si="2"/>
        <v/>
      </c>
      <c r="C1380" s="187">
        <f>GreatMilton!A28</f>
        <v>0</v>
      </c>
      <c r="D1380" s="37" t="s">
        <v>124</v>
      </c>
      <c r="E1380" s="13" t="s">
        <v>50</v>
      </c>
      <c r="F1380" s="13" t="s">
        <v>30</v>
      </c>
    </row>
    <row r="1381" spans="1:11" ht="21" hidden="1" customHeight="1">
      <c r="A1381" s="30"/>
      <c r="B1381" s="13" t="str">
        <f t="shared" si="2"/>
        <v/>
      </c>
      <c r="C1381" s="187">
        <f>GreatMilton!A29</f>
        <v>0</v>
      </c>
      <c r="D1381" s="37" t="s">
        <v>124</v>
      </c>
      <c r="E1381" s="13" t="s">
        <v>50</v>
      </c>
      <c r="F1381" s="13" t="s">
        <v>30</v>
      </c>
    </row>
    <row r="1382" spans="1:11" ht="21" hidden="1" customHeight="1">
      <c r="A1382" s="30"/>
      <c r="B1382" s="13" t="str">
        <f t="shared" si="2"/>
        <v/>
      </c>
      <c r="C1382" s="187">
        <f>GreatMilton!A30</f>
        <v>0</v>
      </c>
      <c r="D1382" s="37" t="s">
        <v>124</v>
      </c>
      <c r="E1382" s="13" t="s">
        <v>50</v>
      </c>
      <c r="F1382" s="13" t="s">
        <v>30</v>
      </c>
      <c r="H1382" s="12" t="str">
        <f>D1382</f>
        <v>Great Milton AC</v>
      </c>
      <c r="I1382" s="12" t="str">
        <f>E1382</f>
        <v>U13</v>
      </c>
      <c r="J1382" s="12" t="str">
        <f>F1382</f>
        <v>M</v>
      </c>
      <c r="K1382" s="12">
        <f>26-COUNT(C1357:C1382)</f>
        <v>0</v>
      </c>
    </row>
    <row r="1383" spans="1:11" ht="21" hidden="1" customHeight="1">
      <c r="A1383" s="30"/>
      <c r="B1383" s="13" t="str">
        <f>IF(COUNTIF(GreatMilton!M5:M30,"&lt;&gt;")=0,"","X")</f>
        <v/>
      </c>
      <c r="C1383" s="125" t="s">
        <v>332</v>
      </c>
      <c r="D1383" s="37" t="s">
        <v>124</v>
      </c>
      <c r="E1383" s="13" t="s">
        <v>50</v>
      </c>
      <c r="F1383" s="13" t="s">
        <v>30</v>
      </c>
    </row>
    <row r="1384" spans="1:11" ht="21" hidden="1" customHeight="1">
      <c r="A1384" s="30"/>
      <c r="B1384" s="13" t="str">
        <f t="shared" ref="B1384:B1409" si="3">IF(C1384&lt;&gt;0,"X","")</f>
        <v/>
      </c>
      <c r="C1384" s="125">
        <f>GreatMilton!Q5</f>
        <v>0</v>
      </c>
      <c r="D1384" s="37" t="s">
        <v>124</v>
      </c>
      <c r="E1384" s="13" t="s">
        <v>181</v>
      </c>
      <c r="F1384" s="13" t="s">
        <v>30</v>
      </c>
    </row>
    <row r="1385" spans="1:11" ht="21" hidden="1" customHeight="1">
      <c r="A1385" s="30"/>
      <c r="B1385" s="13" t="str">
        <f t="shared" si="3"/>
        <v/>
      </c>
      <c r="C1385" s="125">
        <f>GreatMilton!Q6</f>
        <v>0</v>
      </c>
      <c r="D1385" s="37" t="s">
        <v>124</v>
      </c>
      <c r="E1385" s="13" t="s">
        <v>181</v>
      </c>
      <c r="F1385" s="13" t="s">
        <v>30</v>
      </c>
    </row>
    <row r="1386" spans="1:11" ht="21" hidden="1" customHeight="1">
      <c r="A1386" s="30"/>
      <c r="B1386" s="13" t="str">
        <f t="shared" si="3"/>
        <v/>
      </c>
      <c r="C1386" s="125">
        <f>GreatMilton!Q7</f>
        <v>0</v>
      </c>
      <c r="D1386" s="37" t="s">
        <v>124</v>
      </c>
      <c r="E1386" s="13" t="s">
        <v>181</v>
      </c>
      <c r="F1386" s="13" t="s">
        <v>30</v>
      </c>
    </row>
    <row r="1387" spans="1:11" ht="21" hidden="1" customHeight="1">
      <c r="A1387" s="30"/>
      <c r="B1387" s="13" t="str">
        <f t="shared" si="3"/>
        <v/>
      </c>
      <c r="C1387" s="125">
        <f>GreatMilton!Q8</f>
        <v>0</v>
      </c>
      <c r="D1387" s="37" t="s">
        <v>124</v>
      </c>
      <c r="E1387" s="13" t="s">
        <v>181</v>
      </c>
      <c r="F1387" s="13" t="s">
        <v>30</v>
      </c>
    </row>
    <row r="1388" spans="1:11" ht="21" hidden="1" customHeight="1">
      <c r="A1388" s="30"/>
      <c r="B1388" s="13" t="str">
        <f t="shared" si="3"/>
        <v/>
      </c>
      <c r="C1388" s="125">
        <f>GreatMilton!Q9</f>
        <v>0</v>
      </c>
      <c r="D1388" s="37" t="s">
        <v>124</v>
      </c>
      <c r="E1388" s="13" t="s">
        <v>181</v>
      </c>
      <c r="F1388" s="13" t="s">
        <v>30</v>
      </c>
    </row>
    <row r="1389" spans="1:11" ht="21" hidden="1" customHeight="1">
      <c r="A1389" s="30"/>
      <c r="B1389" s="13" t="str">
        <f t="shared" si="3"/>
        <v/>
      </c>
      <c r="C1389" s="125">
        <f>GreatMilton!Q10</f>
        <v>0</v>
      </c>
      <c r="D1389" s="37" t="s">
        <v>124</v>
      </c>
      <c r="E1389" s="13" t="s">
        <v>181</v>
      </c>
      <c r="F1389" s="13" t="s">
        <v>30</v>
      </c>
    </row>
    <row r="1390" spans="1:11" ht="21" hidden="1" customHeight="1">
      <c r="A1390" s="30"/>
      <c r="B1390" s="13" t="str">
        <f t="shared" si="3"/>
        <v/>
      </c>
      <c r="C1390" s="125">
        <f>GreatMilton!Q11</f>
        <v>0</v>
      </c>
      <c r="D1390" s="37" t="s">
        <v>124</v>
      </c>
      <c r="E1390" s="13" t="s">
        <v>181</v>
      </c>
      <c r="F1390" s="13" t="s">
        <v>30</v>
      </c>
    </row>
    <row r="1391" spans="1:11" ht="21" hidden="1" customHeight="1">
      <c r="A1391" s="30"/>
      <c r="B1391" s="13" t="str">
        <f t="shared" si="3"/>
        <v/>
      </c>
      <c r="C1391" s="125">
        <f>GreatMilton!Q12</f>
        <v>0</v>
      </c>
      <c r="D1391" s="37" t="s">
        <v>124</v>
      </c>
      <c r="E1391" s="13" t="s">
        <v>181</v>
      </c>
      <c r="F1391" s="13" t="s">
        <v>30</v>
      </c>
    </row>
    <row r="1392" spans="1:11" ht="21" hidden="1" customHeight="1">
      <c r="A1392" s="30"/>
      <c r="B1392" s="13" t="str">
        <f t="shared" si="3"/>
        <v/>
      </c>
      <c r="C1392" s="125">
        <f>GreatMilton!Q13</f>
        <v>0</v>
      </c>
      <c r="D1392" s="37" t="s">
        <v>124</v>
      </c>
      <c r="E1392" s="13" t="s">
        <v>181</v>
      </c>
      <c r="F1392" s="13" t="s">
        <v>30</v>
      </c>
    </row>
    <row r="1393" spans="1:6" ht="21" hidden="1" customHeight="1">
      <c r="A1393" s="30"/>
      <c r="B1393" s="13" t="str">
        <f t="shared" si="3"/>
        <v/>
      </c>
      <c r="C1393" s="125">
        <f>GreatMilton!Q14</f>
        <v>0</v>
      </c>
      <c r="D1393" s="37" t="s">
        <v>124</v>
      </c>
      <c r="E1393" s="13" t="s">
        <v>181</v>
      </c>
      <c r="F1393" s="13" t="s">
        <v>30</v>
      </c>
    </row>
    <row r="1394" spans="1:6" ht="21" hidden="1" customHeight="1">
      <c r="A1394" s="30"/>
      <c r="B1394" s="13" t="str">
        <f t="shared" si="3"/>
        <v/>
      </c>
      <c r="C1394" s="125">
        <f>GreatMilton!Q15</f>
        <v>0</v>
      </c>
      <c r="D1394" s="37" t="s">
        <v>124</v>
      </c>
      <c r="E1394" s="13" t="s">
        <v>181</v>
      </c>
      <c r="F1394" s="13" t="s">
        <v>30</v>
      </c>
    </row>
    <row r="1395" spans="1:6" ht="21" hidden="1" customHeight="1">
      <c r="A1395" s="30"/>
      <c r="B1395" s="13" t="str">
        <f t="shared" si="3"/>
        <v/>
      </c>
      <c r="C1395" s="125">
        <f>GreatMilton!Q16</f>
        <v>0</v>
      </c>
      <c r="D1395" s="37" t="s">
        <v>124</v>
      </c>
      <c r="E1395" s="13" t="s">
        <v>181</v>
      </c>
      <c r="F1395" s="13" t="s">
        <v>30</v>
      </c>
    </row>
    <row r="1396" spans="1:6" ht="21" hidden="1" customHeight="1">
      <c r="A1396" s="30"/>
      <c r="B1396" s="13" t="str">
        <f t="shared" si="3"/>
        <v/>
      </c>
      <c r="C1396" s="125">
        <f>GreatMilton!Q17</f>
        <v>0</v>
      </c>
      <c r="D1396" s="37" t="s">
        <v>124</v>
      </c>
      <c r="E1396" s="13" t="s">
        <v>181</v>
      </c>
      <c r="F1396" s="13" t="s">
        <v>30</v>
      </c>
    </row>
    <row r="1397" spans="1:6" ht="21" hidden="1" customHeight="1">
      <c r="A1397" s="30"/>
      <c r="B1397" s="13" t="str">
        <f t="shared" si="3"/>
        <v/>
      </c>
      <c r="C1397" s="125">
        <f>GreatMilton!Q18</f>
        <v>0</v>
      </c>
      <c r="D1397" s="37" t="s">
        <v>124</v>
      </c>
      <c r="E1397" s="13" t="s">
        <v>181</v>
      </c>
      <c r="F1397" s="13" t="s">
        <v>30</v>
      </c>
    </row>
    <row r="1398" spans="1:6" ht="21" hidden="1" customHeight="1">
      <c r="A1398" s="30"/>
      <c r="B1398" s="13" t="str">
        <f t="shared" si="3"/>
        <v/>
      </c>
      <c r="C1398" s="125">
        <f>GreatMilton!Q19</f>
        <v>0</v>
      </c>
      <c r="D1398" s="37" t="s">
        <v>124</v>
      </c>
      <c r="E1398" s="13" t="s">
        <v>181</v>
      </c>
      <c r="F1398" s="13" t="s">
        <v>30</v>
      </c>
    </row>
    <row r="1399" spans="1:6" ht="21" hidden="1" customHeight="1">
      <c r="A1399" s="30"/>
      <c r="B1399" s="13" t="str">
        <f t="shared" si="3"/>
        <v/>
      </c>
      <c r="C1399" s="125">
        <f>GreatMilton!Q20</f>
        <v>0</v>
      </c>
      <c r="D1399" s="37" t="s">
        <v>124</v>
      </c>
      <c r="E1399" s="13" t="s">
        <v>181</v>
      </c>
      <c r="F1399" s="13" t="s">
        <v>30</v>
      </c>
    </row>
    <row r="1400" spans="1:6" ht="21" hidden="1" customHeight="1">
      <c r="A1400" s="30"/>
      <c r="B1400" s="13" t="str">
        <f t="shared" si="3"/>
        <v/>
      </c>
      <c r="C1400" s="125">
        <f>GreatMilton!Q21</f>
        <v>0</v>
      </c>
      <c r="D1400" s="37" t="s">
        <v>124</v>
      </c>
      <c r="E1400" s="13" t="s">
        <v>181</v>
      </c>
      <c r="F1400" s="13" t="s">
        <v>30</v>
      </c>
    </row>
    <row r="1401" spans="1:6" ht="21" hidden="1" customHeight="1">
      <c r="A1401" s="30"/>
      <c r="B1401" s="13" t="str">
        <f t="shared" si="3"/>
        <v/>
      </c>
      <c r="C1401" s="125">
        <f>GreatMilton!Q22</f>
        <v>0</v>
      </c>
      <c r="D1401" s="37" t="s">
        <v>124</v>
      </c>
      <c r="E1401" s="13" t="s">
        <v>181</v>
      </c>
      <c r="F1401" s="13" t="s">
        <v>30</v>
      </c>
    </row>
    <row r="1402" spans="1:6" ht="21" hidden="1" customHeight="1">
      <c r="A1402" s="30"/>
      <c r="B1402" s="13" t="str">
        <f t="shared" si="3"/>
        <v/>
      </c>
      <c r="C1402" s="125">
        <f>GreatMilton!Q23</f>
        <v>0</v>
      </c>
      <c r="D1402" s="37" t="s">
        <v>124</v>
      </c>
      <c r="E1402" s="13" t="s">
        <v>181</v>
      </c>
      <c r="F1402" s="13" t="s">
        <v>30</v>
      </c>
    </row>
    <row r="1403" spans="1:6" ht="21" hidden="1" customHeight="1">
      <c r="A1403" s="30"/>
      <c r="B1403" s="13" t="str">
        <f t="shared" si="3"/>
        <v/>
      </c>
      <c r="C1403" s="125">
        <f>GreatMilton!Q24</f>
        <v>0</v>
      </c>
      <c r="D1403" s="37" t="s">
        <v>124</v>
      </c>
      <c r="E1403" s="13" t="s">
        <v>181</v>
      </c>
      <c r="F1403" s="13" t="s">
        <v>30</v>
      </c>
    </row>
    <row r="1404" spans="1:6" ht="21" hidden="1" customHeight="1">
      <c r="A1404" s="30"/>
      <c r="B1404" s="13" t="str">
        <f t="shared" si="3"/>
        <v/>
      </c>
      <c r="C1404" s="125">
        <f>GreatMilton!Q25</f>
        <v>0</v>
      </c>
      <c r="D1404" s="37" t="s">
        <v>124</v>
      </c>
      <c r="E1404" s="13" t="s">
        <v>181</v>
      </c>
      <c r="F1404" s="13" t="s">
        <v>30</v>
      </c>
    </row>
    <row r="1405" spans="1:6" ht="21" hidden="1" customHeight="1">
      <c r="A1405" s="30"/>
      <c r="B1405" s="13" t="str">
        <f t="shared" si="3"/>
        <v/>
      </c>
      <c r="C1405" s="125">
        <f>GreatMilton!Q26</f>
        <v>0</v>
      </c>
      <c r="D1405" s="37" t="s">
        <v>124</v>
      </c>
      <c r="E1405" s="13" t="s">
        <v>181</v>
      </c>
      <c r="F1405" s="13" t="s">
        <v>30</v>
      </c>
    </row>
    <row r="1406" spans="1:6" ht="21" hidden="1" customHeight="1">
      <c r="A1406" s="30"/>
      <c r="B1406" s="13" t="str">
        <f t="shared" si="3"/>
        <v/>
      </c>
      <c r="C1406" s="125">
        <f>GreatMilton!Q27</f>
        <v>0</v>
      </c>
      <c r="D1406" s="37" t="s">
        <v>124</v>
      </c>
      <c r="E1406" s="13" t="s">
        <v>181</v>
      </c>
      <c r="F1406" s="13" t="s">
        <v>30</v>
      </c>
    </row>
    <row r="1407" spans="1:6" ht="21" hidden="1" customHeight="1">
      <c r="A1407" s="30"/>
      <c r="B1407" s="13" t="str">
        <f t="shared" si="3"/>
        <v/>
      </c>
      <c r="C1407" s="125">
        <f>GreatMilton!Q28</f>
        <v>0</v>
      </c>
      <c r="D1407" s="37" t="s">
        <v>124</v>
      </c>
      <c r="E1407" s="13" t="s">
        <v>181</v>
      </c>
      <c r="F1407" s="13" t="s">
        <v>30</v>
      </c>
    </row>
    <row r="1408" spans="1:6" ht="21" hidden="1" customHeight="1">
      <c r="A1408" s="30"/>
      <c r="B1408" s="13" t="str">
        <f t="shared" si="3"/>
        <v/>
      </c>
      <c r="C1408" s="125">
        <f>GreatMilton!Q29</f>
        <v>0</v>
      </c>
      <c r="D1408" s="37" t="s">
        <v>124</v>
      </c>
      <c r="E1408" s="13" t="s">
        <v>181</v>
      </c>
      <c r="F1408" s="13" t="s">
        <v>30</v>
      </c>
    </row>
    <row r="1409" spans="1:11" ht="21" hidden="1" customHeight="1">
      <c r="A1409" s="30"/>
      <c r="B1409" s="13" t="str">
        <f t="shared" si="3"/>
        <v/>
      </c>
      <c r="C1409" s="125">
        <f>GreatMilton!Q30</f>
        <v>0</v>
      </c>
      <c r="D1409" s="37" t="s">
        <v>124</v>
      </c>
      <c r="E1409" s="13" t="s">
        <v>181</v>
      </c>
      <c r="F1409" s="13" t="s">
        <v>30</v>
      </c>
      <c r="H1409" s="12" t="str">
        <f>D1409</f>
        <v>Great Milton AC</v>
      </c>
      <c r="I1409" s="12" t="str">
        <f>E1409</f>
        <v>U15</v>
      </c>
      <c r="J1409" s="12" t="str">
        <f>F1409</f>
        <v>M</v>
      </c>
      <c r="K1409" s="12">
        <f>26-COUNT(C1384:C1409)</f>
        <v>0</v>
      </c>
    </row>
    <row r="1410" spans="1:11" ht="21" hidden="1" customHeight="1">
      <c r="A1410" s="30"/>
      <c r="B1410" s="13" t="str">
        <f>IF(COUNTIF(GreatMilton!AE5:AE30,"&lt;&gt;")=0,"","X")</f>
        <v/>
      </c>
      <c r="C1410" s="125" t="s">
        <v>331</v>
      </c>
      <c r="D1410" s="37" t="s">
        <v>124</v>
      </c>
      <c r="E1410" s="13" t="s">
        <v>181</v>
      </c>
      <c r="F1410" s="13" t="s">
        <v>30</v>
      </c>
    </row>
    <row r="1411" spans="1:11" ht="21" hidden="1" customHeight="1">
      <c r="A1411" s="30"/>
      <c r="B1411" s="13" t="str">
        <f t="shared" ref="B1411:B1426" si="4">IF(C1411&lt;&gt;0,"X","")</f>
        <v/>
      </c>
      <c r="C1411" s="125">
        <f>GreatMilton!AI5</f>
        <v>0</v>
      </c>
      <c r="D1411" s="37" t="s">
        <v>124</v>
      </c>
      <c r="E1411" s="13" t="s">
        <v>206</v>
      </c>
      <c r="F1411" s="13" t="s">
        <v>30</v>
      </c>
    </row>
    <row r="1412" spans="1:11" ht="21" hidden="1" customHeight="1">
      <c r="A1412" s="30"/>
      <c r="B1412" s="13" t="str">
        <f t="shared" si="4"/>
        <v/>
      </c>
      <c r="C1412" s="125">
        <f>GreatMilton!AI6</f>
        <v>0</v>
      </c>
      <c r="D1412" s="37" t="s">
        <v>124</v>
      </c>
      <c r="E1412" s="13" t="s">
        <v>206</v>
      </c>
      <c r="F1412" s="13" t="s">
        <v>30</v>
      </c>
    </row>
    <row r="1413" spans="1:11" ht="21" hidden="1" customHeight="1">
      <c r="A1413" s="30"/>
      <c r="B1413" s="13" t="str">
        <f t="shared" si="4"/>
        <v/>
      </c>
      <c r="C1413" s="125">
        <f>GreatMilton!AI7</f>
        <v>0</v>
      </c>
      <c r="D1413" s="37" t="s">
        <v>124</v>
      </c>
      <c r="E1413" s="13" t="s">
        <v>206</v>
      </c>
      <c r="F1413" s="13" t="s">
        <v>30</v>
      </c>
    </row>
    <row r="1414" spans="1:11" ht="21" hidden="1" customHeight="1">
      <c r="A1414" s="30"/>
      <c r="B1414" s="13" t="str">
        <f t="shared" si="4"/>
        <v/>
      </c>
      <c r="C1414" s="125">
        <f>GreatMilton!AI8</f>
        <v>0</v>
      </c>
      <c r="D1414" s="37" t="s">
        <v>124</v>
      </c>
      <c r="E1414" s="13" t="s">
        <v>206</v>
      </c>
      <c r="F1414" s="13" t="s">
        <v>30</v>
      </c>
    </row>
    <row r="1415" spans="1:11" ht="21" hidden="1" customHeight="1">
      <c r="A1415" s="30"/>
      <c r="B1415" s="13" t="str">
        <f t="shared" si="4"/>
        <v/>
      </c>
      <c r="C1415" s="125">
        <f>GreatMilton!AI9</f>
        <v>0</v>
      </c>
      <c r="D1415" s="37" t="s">
        <v>124</v>
      </c>
      <c r="E1415" s="13" t="s">
        <v>206</v>
      </c>
      <c r="F1415" s="13" t="s">
        <v>30</v>
      </c>
    </row>
    <row r="1416" spans="1:11" ht="21" hidden="1" customHeight="1">
      <c r="A1416" s="30"/>
      <c r="B1416" s="13" t="str">
        <f t="shared" si="4"/>
        <v/>
      </c>
      <c r="C1416" s="125">
        <f>GreatMilton!AI10</f>
        <v>0</v>
      </c>
      <c r="D1416" s="37" t="s">
        <v>124</v>
      </c>
      <c r="E1416" s="13" t="s">
        <v>206</v>
      </c>
      <c r="F1416" s="13" t="s">
        <v>30</v>
      </c>
    </row>
    <row r="1417" spans="1:11" ht="21" hidden="1" customHeight="1">
      <c r="A1417" s="30"/>
      <c r="B1417" s="13" t="str">
        <f t="shared" si="4"/>
        <v/>
      </c>
      <c r="C1417" s="125">
        <f>GreatMilton!AI11</f>
        <v>0</v>
      </c>
      <c r="D1417" s="37" t="s">
        <v>124</v>
      </c>
      <c r="E1417" s="13" t="s">
        <v>206</v>
      </c>
      <c r="F1417" s="13" t="s">
        <v>30</v>
      </c>
    </row>
    <row r="1418" spans="1:11" ht="21" hidden="1" customHeight="1">
      <c r="A1418" s="30"/>
      <c r="B1418" s="13" t="str">
        <f t="shared" si="4"/>
        <v/>
      </c>
      <c r="C1418" s="125">
        <f>GreatMilton!AI12</f>
        <v>0</v>
      </c>
      <c r="D1418" s="37" t="s">
        <v>124</v>
      </c>
      <c r="E1418" s="13" t="s">
        <v>206</v>
      </c>
      <c r="F1418" s="13" t="s">
        <v>30</v>
      </c>
    </row>
    <row r="1419" spans="1:11" ht="21" hidden="1" customHeight="1">
      <c r="A1419" s="30"/>
      <c r="B1419" s="13" t="str">
        <f t="shared" si="4"/>
        <v/>
      </c>
      <c r="C1419" s="125">
        <f>GreatMilton!AI13</f>
        <v>0</v>
      </c>
      <c r="D1419" s="37" t="s">
        <v>124</v>
      </c>
      <c r="E1419" s="13" t="s">
        <v>206</v>
      </c>
      <c r="F1419" s="13" t="s">
        <v>30</v>
      </c>
    </row>
    <row r="1420" spans="1:11" ht="21" hidden="1" customHeight="1">
      <c r="A1420" s="30"/>
      <c r="B1420" s="13" t="str">
        <f t="shared" si="4"/>
        <v/>
      </c>
      <c r="C1420" s="125">
        <f>GreatMilton!AI14</f>
        <v>0</v>
      </c>
      <c r="D1420" s="37" t="s">
        <v>124</v>
      </c>
      <c r="E1420" s="13" t="s">
        <v>206</v>
      </c>
      <c r="F1420" s="13" t="s">
        <v>30</v>
      </c>
    </row>
    <row r="1421" spans="1:11" ht="21" hidden="1" customHeight="1">
      <c r="A1421" s="30"/>
      <c r="B1421" s="13" t="str">
        <f t="shared" si="4"/>
        <v/>
      </c>
      <c r="C1421" s="125">
        <f>GreatMilton!AI15</f>
        <v>0</v>
      </c>
      <c r="D1421" s="37" t="s">
        <v>124</v>
      </c>
      <c r="E1421" s="13" t="s">
        <v>206</v>
      </c>
      <c r="F1421" s="13" t="s">
        <v>30</v>
      </c>
    </row>
    <row r="1422" spans="1:11" ht="21" hidden="1" customHeight="1">
      <c r="A1422" s="30"/>
      <c r="B1422" s="13" t="str">
        <f t="shared" si="4"/>
        <v/>
      </c>
      <c r="C1422" s="125">
        <f>GreatMilton!AI16</f>
        <v>0</v>
      </c>
      <c r="D1422" s="37" t="s">
        <v>124</v>
      </c>
      <c r="E1422" s="13" t="s">
        <v>206</v>
      </c>
      <c r="F1422" s="13" t="s">
        <v>30</v>
      </c>
    </row>
    <row r="1423" spans="1:11" ht="21" hidden="1" customHeight="1">
      <c r="A1423" s="30"/>
      <c r="B1423" s="13" t="str">
        <f t="shared" si="4"/>
        <v/>
      </c>
      <c r="C1423" s="125">
        <f>GreatMilton!AI17</f>
        <v>0</v>
      </c>
      <c r="D1423" s="37" t="s">
        <v>124</v>
      </c>
      <c r="E1423" s="13" t="s">
        <v>206</v>
      </c>
      <c r="F1423" s="13" t="s">
        <v>30</v>
      </c>
    </row>
    <row r="1424" spans="1:11" ht="21" hidden="1" customHeight="1">
      <c r="A1424" s="30"/>
      <c r="B1424" s="13" t="str">
        <f t="shared" si="4"/>
        <v/>
      </c>
      <c r="C1424" s="125">
        <f>GreatMilton!AI18</f>
        <v>0</v>
      </c>
      <c r="D1424" s="37" t="s">
        <v>124</v>
      </c>
      <c r="E1424" s="13" t="s">
        <v>206</v>
      </c>
      <c r="F1424" s="13" t="s">
        <v>30</v>
      </c>
    </row>
    <row r="1425" spans="1:11" ht="21" hidden="1" customHeight="1">
      <c r="A1425" s="30"/>
      <c r="B1425" s="13" t="str">
        <f t="shared" si="4"/>
        <v/>
      </c>
      <c r="C1425" s="125">
        <f>GreatMilton!AI19</f>
        <v>0</v>
      </c>
      <c r="D1425" s="37" t="s">
        <v>124</v>
      </c>
      <c r="E1425" s="13" t="s">
        <v>206</v>
      </c>
      <c r="F1425" s="13" t="s">
        <v>30</v>
      </c>
    </row>
    <row r="1426" spans="1:11" ht="21" hidden="1" customHeight="1">
      <c r="A1426" s="30"/>
      <c r="B1426" s="13" t="str">
        <f t="shared" si="4"/>
        <v/>
      </c>
      <c r="C1426" s="125">
        <f>GreatMilton!AI20</f>
        <v>0</v>
      </c>
      <c r="D1426" s="37" t="s">
        <v>124</v>
      </c>
      <c r="E1426" s="13" t="s">
        <v>206</v>
      </c>
      <c r="F1426" s="13" t="s">
        <v>30</v>
      </c>
      <c r="H1426" s="12" t="str">
        <f>D1426</f>
        <v>Great Milton AC</v>
      </c>
      <c r="I1426" s="12" t="str">
        <f>E1426</f>
        <v>U17</v>
      </c>
      <c r="J1426" s="12" t="str">
        <f>F1426</f>
        <v>M</v>
      </c>
      <c r="K1426" s="206">
        <f>16-COUNT(C1411:C1426)</f>
        <v>0</v>
      </c>
    </row>
    <row r="1427" spans="1:11" ht="21" hidden="1" customHeight="1">
      <c r="A1427" s="30"/>
      <c r="B1427" s="13" t="str">
        <f>IF(COUNTIF(GreatMilton!AW5:AW20,"&lt;&gt;")=0,"","X")</f>
        <v/>
      </c>
      <c r="C1427" s="125" t="s">
        <v>330</v>
      </c>
      <c r="D1427" s="37" t="s">
        <v>124</v>
      </c>
      <c r="E1427" s="13" t="s">
        <v>206</v>
      </c>
      <c r="F1427" s="13" t="s">
        <v>30</v>
      </c>
    </row>
    <row r="1428" spans="1:11" ht="21" hidden="1" customHeight="1">
      <c r="A1428" s="30"/>
      <c r="B1428" s="13" t="str">
        <f t="shared" ref="B1428:B1435" si="5">IF(C1428&lt;&gt;0,"X","")</f>
        <v/>
      </c>
      <c r="C1428" s="125">
        <f>GreatMilton!AI26</f>
        <v>0</v>
      </c>
      <c r="D1428" s="37" t="s">
        <v>124</v>
      </c>
      <c r="E1428" s="13" t="s">
        <v>327</v>
      </c>
      <c r="F1428" s="13" t="s">
        <v>30</v>
      </c>
    </row>
    <row r="1429" spans="1:11" ht="21" hidden="1" customHeight="1">
      <c r="A1429" s="30"/>
      <c r="B1429" s="13" t="str">
        <f t="shared" si="5"/>
        <v/>
      </c>
      <c r="C1429" s="125">
        <f>GreatMilton!AI27</f>
        <v>0</v>
      </c>
      <c r="D1429" s="37" t="s">
        <v>124</v>
      </c>
      <c r="E1429" s="13" t="s">
        <v>327</v>
      </c>
      <c r="F1429" s="13" t="s">
        <v>30</v>
      </c>
    </row>
    <row r="1430" spans="1:11" ht="21" hidden="1" customHeight="1">
      <c r="A1430" s="30"/>
      <c r="B1430" s="13" t="str">
        <f t="shared" si="5"/>
        <v/>
      </c>
      <c r="C1430" s="125">
        <f>GreatMilton!AI28</f>
        <v>0</v>
      </c>
      <c r="D1430" s="37" t="s">
        <v>124</v>
      </c>
      <c r="E1430" s="13" t="s">
        <v>327</v>
      </c>
      <c r="F1430" s="13" t="s">
        <v>30</v>
      </c>
    </row>
    <row r="1431" spans="1:11" ht="21" hidden="1" customHeight="1">
      <c r="A1431" s="30"/>
      <c r="B1431" s="13" t="str">
        <f t="shared" si="5"/>
        <v/>
      </c>
      <c r="C1431" s="125">
        <f>GreatMilton!AI29</f>
        <v>0</v>
      </c>
      <c r="D1431" s="37" t="s">
        <v>124</v>
      </c>
      <c r="E1431" s="13" t="s">
        <v>327</v>
      </c>
      <c r="F1431" s="13" t="s">
        <v>30</v>
      </c>
    </row>
    <row r="1432" spans="1:11" ht="21" hidden="1" customHeight="1">
      <c r="A1432" s="30"/>
      <c r="B1432" s="13" t="str">
        <f t="shared" si="5"/>
        <v/>
      </c>
      <c r="C1432" s="125">
        <f>GreatMilton!AI30</f>
        <v>0</v>
      </c>
      <c r="D1432" s="37" t="s">
        <v>124</v>
      </c>
      <c r="E1432" s="13" t="s">
        <v>327</v>
      </c>
      <c r="F1432" s="13" t="s">
        <v>30</v>
      </c>
    </row>
    <row r="1433" spans="1:11" ht="21" hidden="1" customHeight="1">
      <c r="A1433" s="30"/>
      <c r="B1433" s="13" t="str">
        <f t="shared" si="5"/>
        <v/>
      </c>
      <c r="C1433" s="125">
        <f>GreatMilton!AI31</f>
        <v>0</v>
      </c>
      <c r="D1433" s="37" t="s">
        <v>124</v>
      </c>
      <c r="E1433" s="13" t="s">
        <v>327</v>
      </c>
      <c r="F1433" s="13" t="s">
        <v>30</v>
      </c>
    </row>
    <row r="1434" spans="1:11" ht="21" hidden="1" customHeight="1">
      <c r="A1434" s="30"/>
      <c r="B1434" s="13" t="str">
        <f t="shared" si="5"/>
        <v/>
      </c>
      <c r="C1434" s="125">
        <f>GreatMilton!AI32</f>
        <v>0</v>
      </c>
      <c r="D1434" s="37" t="s">
        <v>124</v>
      </c>
      <c r="E1434" s="13" t="s">
        <v>327</v>
      </c>
      <c r="F1434" s="13" t="s">
        <v>30</v>
      </c>
    </row>
    <row r="1435" spans="1:11" ht="21" hidden="1" customHeight="1">
      <c r="A1435" s="30"/>
      <c r="B1435" s="13" t="str">
        <f t="shared" si="5"/>
        <v/>
      </c>
      <c r="C1435" s="125">
        <f>GreatMilton!AI33</f>
        <v>0</v>
      </c>
      <c r="D1435" s="37" t="s">
        <v>124</v>
      </c>
      <c r="E1435" s="13" t="s">
        <v>327</v>
      </c>
      <c r="F1435" s="13" t="s">
        <v>30</v>
      </c>
      <c r="H1435" s="12" t="str">
        <f>D1435</f>
        <v>Great Milton AC</v>
      </c>
      <c r="I1435" s="12" t="str">
        <f>E1435</f>
        <v>U20</v>
      </c>
      <c r="J1435" s="12" t="str">
        <f>F1435</f>
        <v>M</v>
      </c>
      <c r="K1435" s="206">
        <f>8-COUNT(C1428:C1435)</f>
        <v>0</v>
      </c>
    </row>
    <row r="1436" spans="1:11" ht="40" hidden="1" customHeight="1">
      <c r="A1436" s="188" t="s">
        <v>333</v>
      </c>
      <c r="B1436" s="189"/>
      <c r="C1436" s="189"/>
      <c r="D1436" s="189"/>
      <c r="E1436" s="189"/>
      <c r="F1436" s="190"/>
    </row>
    <row r="1437" spans="1:11" ht="21" customHeight="1">
      <c r="A1437" s="30"/>
      <c r="B1437" s="191" t="s">
        <v>44</v>
      </c>
      <c r="C1437" s="192"/>
      <c r="D1437" s="182"/>
      <c r="E1437" s="30"/>
      <c r="F1437" s="30"/>
      <c r="H1437" s="12" t="s">
        <v>452</v>
      </c>
      <c r="K1437" s="12">
        <f>SUM(K6:K163)</f>
        <v>0</v>
      </c>
    </row>
    <row r="1438" spans="1:11" ht="21" customHeight="1">
      <c r="A1438" s="30"/>
      <c r="B1438" s="191" t="s">
        <v>44</v>
      </c>
      <c r="C1438" s="192"/>
      <c r="D1438" s="182"/>
      <c r="E1438" s="30"/>
      <c r="F1438" s="30"/>
      <c r="H1438" s="12" t="s">
        <v>453</v>
      </c>
      <c r="K1438" s="12">
        <f>SUM(K165:K322)</f>
        <v>0</v>
      </c>
    </row>
    <row r="1439" spans="1:11" ht="21" customHeight="1">
      <c r="A1439" s="30"/>
      <c r="B1439" s="191" t="s">
        <v>44</v>
      </c>
      <c r="C1439" s="192"/>
      <c r="D1439" s="182"/>
      <c r="E1439" s="30"/>
      <c r="F1439" s="30"/>
      <c r="H1439" s="12" t="s">
        <v>454</v>
      </c>
      <c r="K1439" s="12">
        <f>SUM(K324:K481)</f>
        <v>0</v>
      </c>
    </row>
    <row r="1440" spans="1:11" ht="21" customHeight="1">
      <c r="A1440" s="30"/>
      <c r="B1440" s="191" t="s">
        <v>44</v>
      </c>
      <c r="C1440" s="192"/>
      <c r="D1440" s="182"/>
      <c r="E1440" s="30"/>
      <c r="F1440" s="30"/>
      <c r="H1440" s="12" t="s">
        <v>455</v>
      </c>
      <c r="K1440" s="12">
        <f>SUM(K483:K640)</f>
        <v>0</v>
      </c>
    </row>
    <row r="1441" spans="1:11" ht="21" customHeight="1">
      <c r="A1441" s="30"/>
      <c r="B1441" s="191" t="s">
        <v>44</v>
      </c>
      <c r="C1441" s="192"/>
      <c r="D1441" s="182"/>
      <c r="E1441" s="30"/>
      <c r="F1441" s="30"/>
      <c r="H1441" s="12" t="s">
        <v>456</v>
      </c>
      <c r="K1441" s="12">
        <f>SUM(K642:K799)</f>
        <v>0</v>
      </c>
    </row>
    <row r="1442" spans="1:11" ht="21" customHeight="1">
      <c r="A1442" s="30"/>
      <c r="B1442" s="191" t="s">
        <v>44</v>
      </c>
      <c r="C1442" s="192"/>
      <c r="D1442" s="182"/>
      <c r="E1442" s="30"/>
      <c r="F1442" s="30"/>
      <c r="H1442" s="12" t="s">
        <v>69</v>
      </c>
      <c r="K1442" s="12">
        <f>SUM(K801:K958)</f>
        <v>0</v>
      </c>
    </row>
    <row r="1443" spans="1:11" ht="21" customHeight="1">
      <c r="A1443" s="30"/>
      <c r="B1443" s="191" t="s">
        <v>44</v>
      </c>
      <c r="C1443" s="192"/>
      <c r="D1443" s="182"/>
      <c r="E1443" s="30"/>
      <c r="F1443" s="30"/>
      <c r="H1443" s="12" t="s">
        <v>457</v>
      </c>
      <c r="K1443" s="12">
        <f>SUM(K960:K1117)</f>
        <v>0</v>
      </c>
    </row>
    <row r="1444" spans="1:11" ht="21" customHeight="1">
      <c r="A1444" s="30"/>
      <c r="B1444" s="191" t="s">
        <v>44</v>
      </c>
      <c r="C1444" s="192"/>
      <c r="D1444" s="182"/>
      <c r="E1444" s="30"/>
      <c r="F1444" s="30"/>
      <c r="H1444" s="12" t="s">
        <v>458</v>
      </c>
      <c r="K1444" s="12">
        <f>SUM(K1119:K1276)</f>
        <v>0</v>
      </c>
    </row>
    <row r="1445" spans="1:11" ht="21" customHeight="1">
      <c r="A1445" s="30"/>
      <c r="B1445" s="191" t="s">
        <v>44</v>
      </c>
      <c r="C1445" s="192"/>
      <c r="D1445" s="182"/>
      <c r="E1445" s="30"/>
      <c r="F1445" s="30"/>
      <c r="H1445" s="12" t="s">
        <v>459</v>
      </c>
      <c r="K1445" s="12">
        <f>SUM(K1278:K1435)</f>
        <v>0</v>
      </c>
    </row>
    <row r="1446" spans="1:11" ht="21" customHeight="1">
      <c r="A1446" s="30"/>
      <c r="B1446" s="191" t="s">
        <v>44</v>
      </c>
      <c r="C1446" s="192"/>
      <c r="D1446" s="182"/>
      <c r="E1446" s="30"/>
      <c r="F1446" s="30"/>
      <c r="H1446" s="341" t="s">
        <v>460</v>
      </c>
      <c r="K1446" s="12">
        <f>COUNTA(C1437:C1447)</f>
        <v>0</v>
      </c>
    </row>
    <row r="1447" spans="1:11" ht="21" customHeight="1">
      <c r="A1447" s="30"/>
      <c r="B1447" s="191" t="s">
        <v>44</v>
      </c>
      <c r="C1447" s="192"/>
      <c r="D1447" s="182"/>
      <c r="E1447" s="30"/>
      <c r="F1447" s="30"/>
      <c r="H1447" s="342" t="s">
        <v>381</v>
      </c>
      <c r="I1447" s="343"/>
      <c r="J1447" s="343"/>
      <c r="K1447" s="344">
        <f>SUM(K2:K1435)</f>
        <v>0</v>
      </c>
    </row>
    <row r="1448" spans="1:11" ht="15" hidden="1" customHeight="1"/>
    <row r="1449" spans="1:11" ht="15" hidden="1" customHeight="1"/>
    <row r="1450" spans="1:11" ht="15" hidden="1" customHeight="1"/>
    <row r="1451" spans="1:11" ht="15" hidden="1" customHeight="1"/>
    <row r="1452" spans="1:11" ht="15" hidden="1" customHeight="1"/>
    <row r="1453" spans="1:11" ht="15" hidden="1" customHeight="1"/>
    <row r="1454" spans="1:11" ht="15" hidden="1" customHeight="1"/>
    <row r="1455" spans="1:11" ht="15" hidden="1" customHeight="1"/>
    <row r="1456" spans="1:11"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row r="10786" ht="15" hidden="1" customHeight="1"/>
    <row r="10787" ht="15" hidden="1" customHeight="1"/>
    <row r="10788" ht="15" hidden="1" customHeight="1"/>
    <row r="10789" ht="15" hidden="1" customHeight="1"/>
    <row r="10790" ht="15" hidden="1" customHeight="1"/>
    <row r="10791" ht="15" hidden="1" customHeight="1"/>
    <row r="10792" ht="15" hidden="1" customHeight="1"/>
    <row r="10793" ht="15" hidden="1" customHeight="1"/>
    <row r="10794" ht="15" hidden="1" customHeight="1"/>
    <row r="10795" ht="15" hidden="1" customHeight="1"/>
    <row r="10796" ht="15" hidden="1" customHeight="1"/>
    <row r="10797" ht="15" hidden="1" customHeight="1"/>
    <row r="10798" ht="15" hidden="1" customHeight="1"/>
    <row r="10799" ht="15" hidden="1" customHeight="1"/>
    <row r="10800" ht="15" hidden="1" customHeight="1"/>
    <row r="10801" ht="15" hidden="1" customHeight="1"/>
    <row r="10802" ht="15" hidden="1" customHeight="1"/>
    <row r="10803" ht="15" hidden="1" customHeight="1"/>
    <row r="10804" ht="15" hidden="1" customHeight="1"/>
    <row r="10805" ht="15" hidden="1" customHeight="1"/>
    <row r="10806" ht="15" hidden="1" customHeight="1"/>
    <row r="10807" ht="15" hidden="1" customHeight="1"/>
    <row r="10808" ht="15" hidden="1" customHeight="1"/>
    <row r="10809" ht="15" hidden="1" customHeight="1"/>
    <row r="10810" ht="15" hidden="1" customHeight="1"/>
    <row r="10811" ht="15" hidden="1" customHeight="1"/>
    <row r="10812" ht="15" hidden="1" customHeight="1"/>
    <row r="10813" ht="15" hidden="1" customHeight="1"/>
    <row r="10814" ht="15" hidden="1" customHeight="1"/>
    <row r="10815" ht="15" hidden="1" customHeight="1"/>
    <row r="10816" ht="15" hidden="1" customHeight="1"/>
    <row r="10817" ht="15" hidden="1" customHeight="1"/>
    <row r="10818" ht="15" hidden="1" customHeight="1"/>
    <row r="10819" ht="15" hidden="1" customHeight="1"/>
    <row r="10820" ht="15" hidden="1" customHeight="1"/>
    <row r="10821" ht="15" hidden="1" customHeight="1"/>
    <row r="10822" ht="15" hidden="1" customHeight="1"/>
    <row r="10823" ht="15" hidden="1" customHeight="1"/>
    <row r="10824" ht="15" hidden="1" customHeight="1"/>
    <row r="10825" ht="15" hidden="1" customHeight="1"/>
    <row r="10826" ht="15" hidden="1" customHeight="1"/>
    <row r="10827" ht="15" hidden="1" customHeight="1"/>
    <row r="10828" ht="15" hidden="1" customHeight="1"/>
    <row r="10829" ht="15" hidden="1" customHeight="1"/>
    <row r="10830" ht="15" hidden="1" customHeight="1"/>
    <row r="10831" ht="15" hidden="1" customHeight="1"/>
    <row r="10832" ht="15" hidden="1" customHeight="1"/>
    <row r="10833" ht="15" hidden="1" customHeight="1"/>
    <row r="10834" ht="15" hidden="1" customHeight="1"/>
    <row r="10835" ht="15" hidden="1" customHeight="1"/>
    <row r="10836" ht="15" hidden="1" customHeight="1"/>
    <row r="10837" ht="15" hidden="1" customHeight="1"/>
    <row r="10838" ht="15" hidden="1" customHeight="1"/>
    <row r="10839" ht="15" hidden="1" customHeight="1"/>
    <row r="10840" ht="15" hidden="1" customHeight="1"/>
    <row r="10841" ht="15" hidden="1" customHeight="1"/>
    <row r="10842" ht="15" hidden="1" customHeight="1"/>
    <row r="10843" ht="15" hidden="1" customHeight="1"/>
    <row r="10844" ht="15" hidden="1" customHeight="1"/>
    <row r="10845" ht="15" hidden="1" customHeight="1"/>
    <row r="10846" ht="15" hidden="1" customHeight="1"/>
    <row r="10847" ht="15" hidden="1" customHeight="1"/>
    <row r="10848" ht="15" hidden="1" customHeight="1"/>
    <row r="10849" ht="15" hidden="1" customHeight="1"/>
    <row r="10850" ht="15" hidden="1" customHeight="1"/>
    <row r="10851" ht="15" hidden="1" customHeight="1"/>
    <row r="10852" ht="15" hidden="1" customHeight="1"/>
    <row r="10853" ht="15" hidden="1" customHeight="1"/>
    <row r="10854" ht="15" hidden="1" customHeight="1"/>
    <row r="10855" ht="15" hidden="1" customHeight="1"/>
    <row r="10856" ht="15" hidden="1" customHeight="1"/>
    <row r="10857" ht="15" hidden="1" customHeight="1"/>
    <row r="10858" ht="15" hidden="1" customHeight="1"/>
    <row r="10859" ht="15" hidden="1" customHeight="1"/>
    <row r="10860" ht="15" hidden="1" customHeight="1"/>
    <row r="10861" ht="15" hidden="1" customHeight="1"/>
    <row r="10862" ht="15" hidden="1" customHeight="1"/>
    <row r="10863" ht="15" hidden="1" customHeight="1"/>
    <row r="10864" ht="15" hidden="1" customHeight="1"/>
    <row r="10865" ht="15" hidden="1" customHeight="1"/>
    <row r="10866" ht="15" hidden="1" customHeight="1"/>
    <row r="10867" ht="15" hidden="1" customHeight="1"/>
    <row r="10868" ht="15" hidden="1" customHeight="1"/>
    <row r="10869" ht="15" hidden="1" customHeight="1"/>
    <row r="10870" ht="15" hidden="1" customHeight="1"/>
    <row r="10871" ht="15" hidden="1" customHeight="1"/>
    <row r="10872" ht="15" hidden="1" customHeight="1"/>
    <row r="10873" ht="15" hidden="1" customHeight="1"/>
    <row r="10874" ht="15" hidden="1" customHeight="1"/>
    <row r="10875" ht="15" hidden="1" customHeight="1"/>
    <row r="10876" ht="15" hidden="1" customHeight="1"/>
    <row r="10877" ht="15" hidden="1" customHeight="1"/>
    <row r="10878" ht="15" hidden="1" customHeight="1"/>
    <row r="10879" ht="15" hidden="1" customHeight="1"/>
    <row r="10880" ht="15" hidden="1" customHeight="1"/>
    <row r="10881" ht="15" hidden="1" customHeight="1"/>
    <row r="10882" ht="15" hidden="1" customHeight="1"/>
    <row r="10883" ht="15" hidden="1" customHeight="1"/>
    <row r="10884" ht="15" hidden="1" customHeight="1"/>
    <row r="10885" ht="15" hidden="1" customHeight="1"/>
    <row r="10886" ht="15" hidden="1" customHeight="1"/>
    <row r="10887" ht="15" hidden="1" customHeight="1"/>
    <row r="10888" ht="15" hidden="1" customHeight="1"/>
    <row r="10889" ht="15" hidden="1" customHeight="1"/>
    <row r="10890" ht="15" hidden="1" customHeight="1"/>
    <row r="10891" ht="15" hidden="1" customHeight="1"/>
    <row r="10892" ht="15" hidden="1" customHeight="1"/>
    <row r="10893" ht="15" hidden="1" customHeight="1"/>
    <row r="10894" ht="15" hidden="1" customHeight="1"/>
    <row r="10895" ht="15" hidden="1" customHeight="1"/>
    <row r="10896" ht="15" hidden="1" customHeight="1"/>
    <row r="10897" ht="15" hidden="1" customHeight="1"/>
    <row r="10898" ht="15" hidden="1" customHeight="1"/>
    <row r="10899" ht="15" hidden="1" customHeight="1"/>
    <row r="10900" ht="15" hidden="1" customHeight="1"/>
    <row r="10901" ht="15" hidden="1" customHeight="1"/>
    <row r="10902" ht="15" hidden="1" customHeight="1"/>
    <row r="10903" ht="15" hidden="1" customHeight="1"/>
    <row r="10904" ht="15" hidden="1" customHeight="1"/>
    <row r="10905" ht="15" hidden="1" customHeight="1"/>
    <row r="10906" ht="15" hidden="1" customHeight="1"/>
    <row r="10907" ht="15" hidden="1" customHeight="1"/>
    <row r="10908" ht="15" hidden="1" customHeight="1"/>
    <row r="10909" ht="15" hidden="1" customHeight="1"/>
    <row r="10910" ht="15" hidden="1" customHeight="1"/>
    <row r="10911" ht="15" hidden="1" customHeight="1"/>
    <row r="10912" ht="15" hidden="1" customHeight="1"/>
    <row r="10913" ht="15" hidden="1" customHeight="1"/>
    <row r="10914" ht="15" hidden="1" customHeight="1"/>
    <row r="10915" ht="15" hidden="1" customHeight="1"/>
    <row r="10916" ht="15" hidden="1" customHeight="1"/>
    <row r="10917" ht="15" hidden="1" customHeight="1"/>
    <row r="10918" ht="15" hidden="1" customHeight="1"/>
    <row r="10919" ht="15" hidden="1" customHeight="1"/>
    <row r="10920" ht="15" hidden="1" customHeight="1"/>
    <row r="10921" ht="15" hidden="1" customHeight="1"/>
    <row r="10922" ht="15" hidden="1" customHeight="1"/>
    <row r="10923" ht="15" hidden="1" customHeight="1"/>
    <row r="10924" ht="15" hidden="1" customHeight="1"/>
    <row r="10925" ht="15" hidden="1" customHeight="1"/>
    <row r="10926" ht="15" hidden="1" customHeight="1"/>
    <row r="10927" ht="15" hidden="1" customHeight="1"/>
    <row r="10928" ht="15" hidden="1" customHeight="1"/>
    <row r="10929" ht="15" hidden="1" customHeight="1"/>
    <row r="10930" ht="15" hidden="1" customHeight="1"/>
    <row r="10931" ht="15" hidden="1" customHeight="1"/>
    <row r="10932" ht="15" hidden="1" customHeight="1"/>
    <row r="10933" ht="15" hidden="1" customHeight="1"/>
    <row r="10934" ht="15" hidden="1" customHeight="1"/>
    <row r="10935" ht="15" hidden="1" customHeight="1"/>
    <row r="10936" ht="15" hidden="1" customHeight="1"/>
    <row r="10937" ht="15" hidden="1" customHeight="1"/>
    <row r="10938" ht="15" hidden="1" customHeight="1"/>
    <row r="10939" ht="15" hidden="1" customHeight="1"/>
    <row r="10940" ht="15" hidden="1" customHeight="1"/>
    <row r="10941" ht="15" hidden="1" customHeight="1"/>
    <row r="10942" ht="15" hidden="1" customHeight="1"/>
    <row r="10943" ht="15" hidden="1" customHeight="1"/>
    <row r="10944" ht="15" hidden="1" customHeight="1"/>
    <row r="10945" ht="15" hidden="1" customHeight="1"/>
    <row r="10946" ht="15" hidden="1" customHeight="1"/>
    <row r="10947" ht="15" hidden="1" customHeight="1"/>
    <row r="10948" ht="15" hidden="1" customHeight="1"/>
    <row r="10949" ht="15" hidden="1" customHeight="1"/>
    <row r="10950" ht="15" hidden="1" customHeight="1"/>
    <row r="10951" ht="15" hidden="1" customHeight="1"/>
    <row r="10952" ht="15" hidden="1" customHeight="1"/>
    <row r="10953" ht="15" hidden="1" customHeight="1"/>
    <row r="10954" ht="15" hidden="1" customHeight="1"/>
    <row r="10955" ht="15" hidden="1" customHeight="1"/>
    <row r="10956" ht="15" hidden="1" customHeight="1"/>
    <row r="10957" ht="15" hidden="1" customHeight="1"/>
    <row r="10958" ht="15" hidden="1" customHeight="1"/>
    <row r="10959" ht="15" hidden="1" customHeight="1"/>
    <row r="10960" ht="15" hidden="1" customHeight="1"/>
    <row r="10961" ht="15" hidden="1" customHeight="1"/>
    <row r="10962" ht="15" hidden="1" customHeight="1"/>
    <row r="10963" ht="15" hidden="1" customHeight="1"/>
    <row r="10964" ht="15" hidden="1" customHeight="1"/>
    <row r="10965" ht="15" hidden="1" customHeight="1"/>
    <row r="10966" ht="15" hidden="1" customHeight="1"/>
    <row r="10967" ht="15" hidden="1" customHeight="1"/>
    <row r="10968" ht="15" hidden="1" customHeight="1"/>
    <row r="10969" ht="15" hidden="1" customHeight="1"/>
    <row r="10970" ht="15" hidden="1" customHeight="1"/>
    <row r="10971" ht="15" hidden="1" customHeight="1"/>
    <row r="10972" ht="15" hidden="1" customHeight="1"/>
    <row r="10973" ht="15" hidden="1" customHeight="1"/>
    <row r="10974" ht="15" hidden="1" customHeight="1"/>
    <row r="10975" ht="15" hidden="1" customHeight="1"/>
    <row r="10976" ht="15" hidden="1" customHeight="1"/>
    <row r="10977" ht="15" hidden="1" customHeight="1"/>
    <row r="10978" ht="15" hidden="1" customHeight="1"/>
    <row r="10979" ht="15" hidden="1" customHeight="1"/>
    <row r="10980" ht="15" hidden="1" customHeight="1"/>
    <row r="10981" ht="15" hidden="1" customHeight="1"/>
    <row r="10982" ht="15" hidden="1" customHeight="1"/>
    <row r="10983" ht="15" hidden="1" customHeight="1"/>
    <row r="10984" ht="15" hidden="1" customHeight="1"/>
    <row r="10985" ht="15" hidden="1" customHeight="1"/>
    <row r="10986" ht="15" hidden="1" customHeight="1"/>
    <row r="10987" ht="15" hidden="1" customHeight="1"/>
    <row r="10988" ht="15" hidden="1" customHeight="1"/>
    <row r="10989" ht="15" hidden="1" customHeight="1"/>
    <row r="10990" ht="15" hidden="1" customHeight="1"/>
    <row r="10991" ht="15" hidden="1" customHeight="1"/>
    <row r="10992" ht="15" hidden="1" customHeight="1"/>
    <row r="10993" ht="15" hidden="1" customHeight="1"/>
    <row r="10994" ht="15" hidden="1" customHeight="1"/>
    <row r="10995" ht="15" hidden="1" customHeight="1"/>
    <row r="10996" ht="15" hidden="1" customHeight="1"/>
    <row r="10997" ht="15" hidden="1" customHeight="1"/>
    <row r="10998" ht="15" hidden="1" customHeight="1"/>
    <row r="10999" ht="15" hidden="1" customHeight="1"/>
    <row r="11000" ht="15" hidden="1" customHeight="1"/>
    <row r="11001" ht="15" hidden="1" customHeight="1"/>
    <row r="11002" ht="15" hidden="1" customHeight="1"/>
    <row r="11003" ht="15" hidden="1" customHeight="1"/>
    <row r="11004" ht="15" hidden="1" customHeight="1"/>
    <row r="11005" ht="15" hidden="1" customHeight="1"/>
    <row r="11006" ht="15" hidden="1" customHeight="1"/>
    <row r="11007" ht="15" hidden="1" customHeight="1"/>
    <row r="11008" ht="15" hidden="1" customHeight="1"/>
    <row r="11009" ht="15" hidden="1" customHeight="1"/>
    <row r="11010" ht="15" hidden="1" customHeight="1"/>
    <row r="11011" ht="15" hidden="1" customHeight="1"/>
    <row r="11012" ht="15" hidden="1" customHeight="1"/>
    <row r="11013" ht="15" hidden="1" customHeight="1"/>
    <row r="11014" ht="15" hidden="1" customHeight="1"/>
    <row r="11015" ht="15" hidden="1" customHeight="1"/>
    <row r="11016" ht="15" hidden="1" customHeight="1"/>
    <row r="11017" ht="15" hidden="1" customHeight="1"/>
    <row r="11018" ht="15" hidden="1" customHeight="1"/>
    <row r="11019" ht="15" hidden="1" customHeight="1"/>
    <row r="11020" ht="15" hidden="1" customHeight="1"/>
    <row r="11021" ht="15" hidden="1" customHeight="1"/>
    <row r="11022" ht="15" hidden="1" customHeight="1"/>
    <row r="11023" ht="15" hidden="1" customHeight="1"/>
    <row r="11024" ht="15" hidden="1" customHeight="1"/>
    <row r="11025" ht="15" hidden="1" customHeight="1"/>
    <row r="11026" ht="15" hidden="1" customHeight="1"/>
    <row r="11027" ht="15" hidden="1" customHeight="1"/>
    <row r="11028" ht="15" hidden="1" customHeight="1"/>
    <row r="11029" ht="15" hidden="1" customHeight="1"/>
    <row r="11030" ht="15" hidden="1" customHeight="1"/>
    <row r="11031" ht="15" hidden="1" customHeight="1"/>
    <row r="11032" ht="15" hidden="1" customHeight="1"/>
    <row r="11033" ht="15" hidden="1" customHeight="1"/>
    <row r="11034" ht="15" hidden="1" customHeight="1"/>
    <row r="11035" ht="15" hidden="1" customHeight="1"/>
    <row r="11036" ht="15" hidden="1" customHeight="1"/>
    <row r="11037" ht="15" hidden="1" customHeight="1"/>
    <row r="11038" ht="15" hidden="1" customHeight="1"/>
    <row r="11039" ht="15" hidden="1" customHeight="1"/>
    <row r="11040" ht="15" hidden="1" customHeight="1"/>
    <row r="11041" ht="15" hidden="1" customHeight="1"/>
    <row r="11042" ht="15" hidden="1" customHeight="1"/>
    <row r="11043" ht="15" hidden="1" customHeight="1"/>
    <row r="11044" ht="15" hidden="1" customHeight="1"/>
    <row r="11045" ht="15" hidden="1" customHeight="1"/>
    <row r="11046" ht="15" hidden="1" customHeight="1"/>
    <row r="11047" ht="15" hidden="1" customHeight="1"/>
    <row r="11048" ht="15" hidden="1" customHeight="1"/>
    <row r="11049" ht="15" hidden="1" customHeight="1"/>
    <row r="11050" ht="15" hidden="1" customHeight="1"/>
    <row r="11051" ht="15" hidden="1" customHeight="1"/>
    <row r="11052" ht="15" hidden="1" customHeight="1"/>
    <row r="11053" ht="15" hidden="1" customHeight="1"/>
    <row r="11054" ht="15" hidden="1" customHeight="1"/>
    <row r="11055" ht="15" hidden="1" customHeight="1"/>
    <row r="11056" ht="15" hidden="1" customHeight="1"/>
    <row r="11057" ht="15" hidden="1" customHeight="1"/>
    <row r="11058" ht="15" hidden="1" customHeight="1"/>
    <row r="11059" ht="15" hidden="1" customHeight="1"/>
    <row r="11060" ht="15" hidden="1" customHeight="1"/>
    <row r="11061" ht="15" hidden="1" customHeight="1"/>
    <row r="11062" ht="15" hidden="1" customHeight="1"/>
    <row r="11063" ht="15" hidden="1" customHeight="1"/>
    <row r="11064" ht="15" hidden="1" customHeight="1"/>
    <row r="11065" ht="15" hidden="1" customHeight="1"/>
    <row r="11066" ht="15" hidden="1" customHeight="1"/>
    <row r="11067" ht="15" hidden="1" customHeight="1"/>
    <row r="11068" ht="15" hidden="1" customHeight="1"/>
    <row r="11069" ht="15" hidden="1" customHeight="1"/>
    <row r="11070" ht="15" hidden="1" customHeight="1"/>
    <row r="11071" ht="15" hidden="1" customHeight="1"/>
    <row r="11072" ht="15" hidden="1" customHeight="1"/>
    <row r="11073" ht="15" hidden="1" customHeight="1"/>
    <row r="11074" ht="15" hidden="1" customHeight="1"/>
    <row r="11075" ht="15" hidden="1" customHeight="1"/>
    <row r="11076" ht="15" hidden="1" customHeight="1"/>
    <row r="11077" ht="15" hidden="1" customHeight="1"/>
    <row r="11078" ht="15" hidden="1" customHeight="1"/>
    <row r="11079" ht="15" hidden="1" customHeight="1"/>
    <row r="11080" ht="15" hidden="1" customHeight="1"/>
    <row r="11081" ht="15" hidden="1" customHeight="1"/>
    <row r="11082" ht="15" hidden="1" customHeight="1"/>
    <row r="11083" ht="15" hidden="1" customHeight="1"/>
    <row r="11084" ht="15" hidden="1" customHeight="1"/>
    <row r="11085" ht="15" hidden="1" customHeight="1"/>
    <row r="11086" ht="15" hidden="1" customHeight="1"/>
    <row r="11087" ht="15" hidden="1" customHeight="1"/>
    <row r="11088" ht="15" hidden="1" customHeight="1"/>
    <row r="11089" ht="15" hidden="1" customHeight="1"/>
    <row r="11090" ht="15" hidden="1" customHeight="1"/>
    <row r="11091" ht="15" hidden="1" customHeight="1"/>
    <row r="11092" ht="15" hidden="1" customHeight="1"/>
    <row r="11093" ht="15" hidden="1" customHeight="1"/>
    <row r="11094" ht="15" hidden="1" customHeight="1"/>
    <row r="11095" ht="15" hidden="1" customHeight="1"/>
    <row r="11096" ht="15" hidden="1" customHeight="1"/>
    <row r="11097" ht="15" hidden="1" customHeight="1"/>
    <row r="11098" ht="15" hidden="1" customHeight="1"/>
    <row r="11099" ht="15" hidden="1" customHeight="1"/>
    <row r="11100" ht="15" hidden="1" customHeight="1"/>
    <row r="11101" ht="15" hidden="1" customHeight="1"/>
    <row r="11102" ht="15" hidden="1" customHeight="1"/>
    <row r="11103" ht="15" hidden="1" customHeight="1"/>
    <row r="11104" ht="15" hidden="1" customHeight="1"/>
    <row r="11105" ht="15" hidden="1" customHeight="1"/>
    <row r="11106" ht="15" hidden="1" customHeight="1"/>
    <row r="11107" ht="15" hidden="1" customHeight="1"/>
    <row r="11108" ht="15" hidden="1" customHeight="1"/>
    <row r="11109" ht="15" hidden="1" customHeight="1"/>
    <row r="11110" ht="15" hidden="1" customHeight="1"/>
    <row r="11111" ht="15" hidden="1" customHeight="1"/>
    <row r="11112" ht="15" hidden="1" customHeight="1"/>
    <row r="11113" ht="15" hidden="1" customHeight="1"/>
    <row r="11114" ht="15" hidden="1" customHeight="1"/>
    <row r="11115" ht="15" hidden="1" customHeight="1"/>
    <row r="11116" ht="15" hidden="1" customHeight="1"/>
    <row r="11117" ht="15" hidden="1" customHeight="1"/>
    <row r="11118" ht="15" hidden="1" customHeight="1"/>
    <row r="11119" ht="15" hidden="1" customHeight="1"/>
    <row r="11120" ht="15" hidden="1" customHeight="1"/>
    <row r="11121" ht="15" hidden="1" customHeight="1"/>
    <row r="11122" ht="15" hidden="1" customHeight="1"/>
    <row r="11123" ht="15" hidden="1" customHeight="1"/>
    <row r="11124" ht="15" hidden="1" customHeight="1"/>
    <row r="11125" ht="15" hidden="1" customHeight="1"/>
    <row r="11126" ht="15" hidden="1" customHeight="1"/>
    <row r="11127" ht="15" hidden="1" customHeight="1"/>
    <row r="11128" ht="15" hidden="1" customHeight="1"/>
    <row r="11129" ht="15" hidden="1" customHeight="1"/>
    <row r="11130" ht="15" hidden="1" customHeight="1"/>
    <row r="11131" ht="15" hidden="1" customHeight="1"/>
    <row r="11132" ht="15" hidden="1" customHeight="1"/>
    <row r="11133" ht="15" hidden="1" customHeight="1"/>
    <row r="11134" ht="15" hidden="1" customHeight="1"/>
    <row r="11135" ht="15" hidden="1" customHeight="1"/>
    <row r="11136" ht="15" hidden="1" customHeight="1"/>
    <row r="11137" ht="15" hidden="1" customHeight="1"/>
    <row r="11138" ht="15" hidden="1" customHeight="1"/>
    <row r="11139" ht="15" hidden="1" customHeight="1"/>
    <row r="11140" ht="15" hidden="1" customHeight="1"/>
    <row r="11141" ht="15" hidden="1" customHeight="1"/>
    <row r="11142" ht="15" hidden="1" customHeight="1"/>
    <row r="11143" ht="15" hidden="1" customHeight="1"/>
    <row r="11144" ht="15" hidden="1" customHeight="1"/>
    <row r="11145" ht="15" hidden="1" customHeight="1"/>
    <row r="11146" ht="15" hidden="1" customHeight="1"/>
    <row r="11147" ht="15" hidden="1" customHeight="1"/>
    <row r="11148" ht="15" hidden="1" customHeight="1"/>
    <row r="11149" ht="15" hidden="1" customHeight="1"/>
    <row r="11150" ht="15" hidden="1" customHeight="1"/>
    <row r="11151" ht="15" hidden="1" customHeight="1"/>
    <row r="11152" ht="15" hidden="1" customHeight="1"/>
    <row r="11153" ht="15" hidden="1" customHeight="1"/>
    <row r="11154" ht="15" hidden="1" customHeight="1"/>
    <row r="11155" ht="15" hidden="1" customHeight="1"/>
    <row r="11156" ht="15" hidden="1" customHeight="1"/>
    <row r="11157" ht="15" hidden="1" customHeight="1"/>
    <row r="11158" ht="15" hidden="1" customHeight="1"/>
    <row r="11159" ht="15" hidden="1" customHeight="1"/>
    <row r="11160" ht="15" hidden="1" customHeight="1"/>
    <row r="11161" ht="15" hidden="1" customHeight="1"/>
    <row r="11162" ht="15" hidden="1" customHeight="1"/>
    <row r="11163" ht="15" hidden="1" customHeight="1"/>
    <row r="11164" ht="15" hidden="1" customHeight="1"/>
    <row r="11165" ht="15" hidden="1" customHeight="1"/>
    <row r="11166" ht="15" hidden="1" customHeight="1"/>
    <row r="11167" ht="15" hidden="1" customHeight="1"/>
    <row r="11168" ht="15" hidden="1" customHeight="1"/>
    <row r="11169" ht="15" hidden="1" customHeight="1"/>
    <row r="11170" ht="15" hidden="1" customHeight="1"/>
    <row r="11171" ht="15" hidden="1" customHeight="1"/>
    <row r="11172" ht="15" hidden="1" customHeight="1"/>
    <row r="11173" ht="15" hidden="1" customHeight="1"/>
    <row r="11174" ht="15" hidden="1" customHeight="1"/>
    <row r="11175" ht="15" hidden="1" customHeight="1"/>
    <row r="11176" ht="15" hidden="1" customHeight="1"/>
    <row r="11177" ht="15" hidden="1" customHeight="1"/>
    <row r="11178" ht="15" hidden="1" customHeight="1"/>
    <row r="11179" ht="15" hidden="1" customHeight="1"/>
    <row r="11180" ht="15" hidden="1" customHeight="1"/>
    <row r="11181" ht="15" hidden="1" customHeight="1"/>
    <row r="11182" ht="15" hidden="1" customHeight="1"/>
    <row r="11183" ht="15" hidden="1" customHeight="1"/>
    <row r="11184" ht="15" hidden="1" customHeight="1"/>
    <row r="11185" ht="15" hidden="1" customHeight="1"/>
    <row r="11186" ht="15" hidden="1" customHeight="1"/>
    <row r="11187" ht="15" hidden="1" customHeight="1"/>
    <row r="11188" ht="15" hidden="1" customHeight="1"/>
    <row r="11189" ht="15" hidden="1" customHeight="1"/>
    <row r="11190" ht="15" hidden="1" customHeight="1"/>
    <row r="11191" ht="15" hidden="1" customHeight="1"/>
    <row r="11192" ht="15" hidden="1" customHeight="1"/>
    <row r="11193" ht="15" hidden="1" customHeight="1"/>
    <row r="11194" ht="15" hidden="1" customHeight="1"/>
    <row r="11195" ht="15" hidden="1" customHeight="1"/>
    <row r="11196" ht="15" hidden="1" customHeight="1"/>
    <row r="11197" ht="15" hidden="1" customHeight="1"/>
    <row r="11198" ht="15" hidden="1" customHeight="1"/>
    <row r="11199" ht="15" hidden="1" customHeight="1"/>
    <row r="11200" ht="15" hidden="1" customHeight="1"/>
    <row r="11201" ht="15" hidden="1" customHeight="1"/>
    <row r="11202" ht="15" hidden="1" customHeight="1"/>
    <row r="11203" ht="15" hidden="1" customHeight="1"/>
    <row r="11204" ht="15" hidden="1" customHeight="1"/>
    <row r="11205" ht="15" hidden="1" customHeight="1"/>
    <row r="11206" ht="15" hidden="1" customHeight="1"/>
    <row r="11207" ht="15" hidden="1" customHeight="1"/>
    <row r="11208" ht="15" hidden="1" customHeight="1"/>
    <row r="11209" ht="15" hidden="1" customHeight="1"/>
    <row r="11210" ht="15" hidden="1" customHeight="1"/>
    <row r="11211" ht="15" hidden="1" customHeight="1"/>
    <row r="11212" ht="15" hidden="1" customHeight="1"/>
    <row r="11213" ht="15" hidden="1" customHeight="1"/>
    <row r="11214" ht="15" hidden="1" customHeight="1"/>
    <row r="11215" ht="15" hidden="1" customHeight="1"/>
    <row r="11216" ht="15" hidden="1" customHeight="1"/>
    <row r="11217" ht="15" hidden="1" customHeight="1"/>
    <row r="11218" ht="15" hidden="1" customHeight="1"/>
    <row r="11219" ht="15" hidden="1" customHeight="1"/>
    <row r="11220" ht="15" hidden="1" customHeight="1"/>
    <row r="11221" ht="15" hidden="1" customHeight="1"/>
    <row r="11222" ht="15" hidden="1" customHeight="1"/>
    <row r="11223" ht="15" hidden="1" customHeight="1"/>
    <row r="11224" ht="15" hidden="1" customHeight="1"/>
    <row r="11225" ht="15" hidden="1" customHeight="1"/>
    <row r="11226" ht="15" hidden="1" customHeight="1"/>
    <row r="11227" ht="15" hidden="1" customHeight="1"/>
    <row r="11228" ht="15" hidden="1" customHeight="1"/>
    <row r="11229" ht="15" hidden="1" customHeight="1"/>
    <row r="11230" ht="15" hidden="1" customHeight="1"/>
    <row r="11231" ht="15" hidden="1" customHeight="1"/>
    <row r="11232" ht="15" hidden="1" customHeight="1"/>
    <row r="11233" ht="15" hidden="1" customHeight="1"/>
    <row r="11234" ht="15" hidden="1" customHeight="1"/>
    <row r="11235" ht="15" hidden="1" customHeight="1"/>
    <row r="11236" ht="15" hidden="1" customHeight="1"/>
    <row r="11237" ht="15" hidden="1" customHeight="1"/>
    <row r="11238" ht="15" hidden="1" customHeight="1"/>
    <row r="11239" ht="15" hidden="1" customHeight="1"/>
    <row r="11240" ht="15" hidden="1" customHeight="1"/>
    <row r="11241" ht="15" hidden="1" customHeight="1"/>
    <row r="11242" ht="15" hidden="1" customHeight="1"/>
    <row r="11243" ht="15" hidden="1" customHeight="1"/>
    <row r="11244" ht="15" hidden="1" customHeight="1"/>
    <row r="11245" ht="15" hidden="1" customHeight="1"/>
    <row r="11246" ht="15" hidden="1" customHeight="1"/>
    <row r="11247" ht="15" hidden="1" customHeight="1"/>
    <row r="11248" ht="15" hidden="1" customHeight="1"/>
    <row r="11249" ht="15" hidden="1" customHeight="1"/>
    <row r="11250" ht="15" hidden="1" customHeight="1"/>
    <row r="11251" ht="15" hidden="1" customHeight="1"/>
    <row r="11252" ht="15" hidden="1" customHeight="1"/>
    <row r="11253" ht="15" hidden="1" customHeight="1"/>
    <row r="11254" ht="15" hidden="1" customHeight="1"/>
    <row r="11255" ht="15" hidden="1" customHeight="1"/>
    <row r="11256" ht="15" hidden="1" customHeight="1"/>
    <row r="11257" ht="15" hidden="1" customHeight="1"/>
    <row r="11258" ht="15" hidden="1" customHeight="1"/>
    <row r="11259" ht="15" hidden="1" customHeight="1"/>
    <row r="11260" ht="15" hidden="1" customHeight="1"/>
    <row r="11261" ht="15" hidden="1" customHeight="1"/>
    <row r="11262" ht="15" hidden="1" customHeight="1"/>
    <row r="11263" ht="15" hidden="1" customHeight="1"/>
    <row r="11264" ht="15" hidden="1" customHeight="1"/>
    <row r="11265" ht="15" hidden="1" customHeight="1"/>
    <row r="11266" ht="15" hidden="1" customHeight="1"/>
    <row r="11267" ht="15" hidden="1" customHeight="1"/>
    <row r="11268" ht="15" hidden="1" customHeight="1"/>
    <row r="11269" ht="15" hidden="1" customHeight="1"/>
    <row r="11270" ht="15" hidden="1" customHeight="1"/>
    <row r="11271" ht="15" hidden="1" customHeight="1"/>
    <row r="11272" ht="15" hidden="1" customHeight="1"/>
    <row r="11273" ht="15" hidden="1" customHeight="1"/>
    <row r="11274" ht="15" hidden="1" customHeight="1"/>
    <row r="11275" ht="15" hidden="1" customHeight="1"/>
    <row r="11276" ht="15" hidden="1" customHeight="1"/>
    <row r="11277" ht="15" hidden="1" customHeight="1"/>
    <row r="11278" ht="15" hidden="1" customHeight="1"/>
    <row r="11279" ht="15" hidden="1" customHeight="1"/>
    <row r="11280" ht="15" hidden="1" customHeight="1"/>
    <row r="11281" ht="15" hidden="1" customHeight="1"/>
    <row r="11282" ht="15" hidden="1" customHeight="1"/>
    <row r="11283" ht="15" hidden="1" customHeight="1"/>
    <row r="11284" ht="15" hidden="1" customHeight="1"/>
    <row r="11285" ht="15" hidden="1" customHeight="1"/>
    <row r="11286" ht="15" hidden="1" customHeight="1"/>
    <row r="11287" ht="15" hidden="1" customHeight="1"/>
    <row r="11288" ht="15" hidden="1" customHeight="1"/>
    <row r="11289" ht="15" hidden="1" customHeight="1"/>
    <row r="11290" ht="15" hidden="1" customHeight="1"/>
    <row r="11291" ht="15" hidden="1" customHeight="1"/>
    <row r="11292" ht="15" hidden="1" customHeight="1"/>
    <row r="11293" ht="15" hidden="1" customHeight="1"/>
    <row r="11294" ht="15" hidden="1" customHeight="1"/>
    <row r="11295" ht="15" hidden="1" customHeight="1"/>
    <row r="11296" ht="15" hidden="1" customHeight="1"/>
    <row r="11297" ht="15" hidden="1" customHeight="1"/>
    <row r="11298" ht="15" hidden="1" customHeight="1"/>
    <row r="11299" ht="15" hidden="1" customHeight="1"/>
    <row r="11300" ht="15" hidden="1" customHeight="1"/>
    <row r="11301" ht="15" hidden="1" customHeight="1"/>
    <row r="11302" ht="15" hidden="1" customHeight="1"/>
    <row r="11303" ht="15" hidden="1" customHeight="1"/>
    <row r="11304" ht="15" hidden="1" customHeight="1"/>
    <row r="11305" ht="15" hidden="1" customHeight="1"/>
    <row r="11306" ht="15" hidden="1" customHeight="1"/>
    <row r="11307" ht="15" hidden="1" customHeight="1"/>
    <row r="11308" ht="15" hidden="1" customHeight="1"/>
    <row r="11309" ht="15" hidden="1" customHeight="1"/>
    <row r="11310" ht="15" hidden="1" customHeight="1"/>
    <row r="11311" ht="15" hidden="1" customHeight="1"/>
    <row r="11312" ht="15" hidden="1" customHeight="1"/>
    <row r="11313" ht="15" hidden="1" customHeight="1"/>
    <row r="11314" ht="15" hidden="1" customHeight="1"/>
    <row r="11315" ht="15" hidden="1" customHeight="1"/>
    <row r="11316" ht="15" hidden="1" customHeight="1"/>
    <row r="11317" ht="15" hidden="1" customHeight="1"/>
    <row r="11318" ht="15" hidden="1" customHeight="1"/>
    <row r="11319" ht="15" hidden="1" customHeight="1"/>
    <row r="11320" ht="15" hidden="1" customHeight="1"/>
    <row r="11321" ht="15" hidden="1" customHeight="1"/>
    <row r="11322" ht="15" hidden="1" customHeight="1"/>
    <row r="11323" ht="15" hidden="1" customHeight="1"/>
    <row r="11324" ht="15" hidden="1" customHeight="1"/>
    <row r="11325" ht="15" hidden="1" customHeight="1"/>
    <row r="11326" ht="15" hidden="1" customHeight="1"/>
    <row r="11327" ht="15" hidden="1" customHeight="1"/>
    <row r="11328" ht="15" hidden="1" customHeight="1"/>
    <row r="11329" ht="15" hidden="1" customHeight="1"/>
    <row r="11330" ht="15" hidden="1" customHeight="1"/>
    <row r="11331" ht="15" hidden="1" customHeight="1"/>
    <row r="11332" ht="15" hidden="1" customHeight="1"/>
    <row r="11333" ht="15" hidden="1" customHeight="1"/>
    <row r="11334" ht="15" hidden="1" customHeight="1"/>
    <row r="11335" ht="15" hidden="1" customHeight="1"/>
    <row r="11336" ht="15" hidden="1" customHeight="1"/>
    <row r="11337" ht="15" hidden="1" customHeight="1"/>
    <row r="11338" ht="15" hidden="1" customHeight="1"/>
    <row r="11339" ht="15" hidden="1" customHeight="1"/>
    <row r="11340" ht="15" hidden="1" customHeight="1"/>
    <row r="11341" ht="15" hidden="1" customHeight="1"/>
    <row r="11342" ht="15" hidden="1" customHeight="1"/>
    <row r="11343" ht="15" hidden="1" customHeight="1"/>
    <row r="11344" ht="15" hidden="1" customHeight="1"/>
    <row r="11345" ht="15" hidden="1" customHeight="1"/>
    <row r="11346" ht="15" hidden="1" customHeight="1"/>
    <row r="11347" ht="15" hidden="1" customHeight="1"/>
    <row r="11348" ht="15" hidden="1" customHeight="1"/>
    <row r="11349" ht="15" hidden="1" customHeight="1"/>
    <row r="11350" ht="15" hidden="1" customHeight="1"/>
    <row r="11351" ht="15" hidden="1" customHeight="1"/>
    <row r="11352" ht="15" hidden="1" customHeight="1"/>
    <row r="11353" ht="15" hidden="1" customHeight="1"/>
    <row r="11354" ht="15" hidden="1" customHeight="1"/>
    <row r="11355" ht="15" hidden="1" customHeight="1"/>
    <row r="11356" ht="15" hidden="1" customHeight="1"/>
    <row r="11357" ht="15" hidden="1" customHeight="1"/>
    <row r="11358" ht="15" hidden="1" customHeight="1"/>
    <row r="11359" ht="15" hidden="1" customHeight="1"/>
    <row r="11360" ht="15" hidden="1" customHeight="1"/>
    <row r="11361" ht="15" hidden="1" customHeight="1"/>
    <row r="11362" ht="15" hidden="1" customHeight="1"/>
    <row r="11363" ht="15" hidden="1" customHeight="1"/>
    <row r="11364" ht="15" hidden="1" customHeight="1"/>
    <row r="11365" ht="15" hidden="1" customHeight="1"/>
    <row r="11366" ht="15" hidden="1" customHeight="1"/>
    <row r="11367" ht="15" hidden="1" customHeight="1"/>
    <row r="11368" ht="15" hidden="1" customHeight="1"/>
    <row r="11369" ht="15" hidden="1" customHeight="1"/>
    <row r="11370" ht="15" hidden="1" customHeight="1"/>
    <row r="11371" ht="15" hidden="1" customHeight="1"/>
    <row r="11372" ht="15" hidden="1" customHeight="1"/>
    <row r="11373" ht="15" hidden="1" customHeight="1"/>
    <row r="11374" ht="15" hidden="1" customHeight="1"/>
    <row r="11375" ht="15" hidden="1" customHeight="1"/>
    <row r="11376" ht="15" hidden="1" customHeight="1"/>
    <row r="11377" ht="15" hidden="1" customHeight="1"/>
    <row r="11378" ht="15" hidden="1" customHeight="1"/>
    <row r="11379" ht="15" hidden="1" customHeight="1"/>
    <row r="11380" ht="15" hidden="1" customHeight="1"/>
    <row r="11381" ht="15" hidden="1" customHeight="1"/>
    <row r="11382" ht="15" hidden="1" customHeight="1"/>
    <row r="11383" ht="15" hidden="1" customHeight="1"/>
    <row r="11384" ht="15" hidden="1" customHeight="1"/>
    <row r="11385" ht="15" hidden="1" customHeight="1"/>
    <row r="11386" ht="15" hidden="1" customHeight="1"/>
    <row r="11387" ht="15" hidden="1" customHeight="1"/>
    <row r="11388" ht="15" hidden="1" customHeight="1"/>
    <row r="11389" ht="15" hidden="1" customHeight="1"/>
    <row r="11390" ht="15" hidden="1" customHeight="1"/>
    <row r="11391" ht="15" hidden="1" customHeight="1"/>
    <row r="11392" ht="15" hidden="1" customHeight="1"/>
    <row r="11393" ht="15" hidden="1" customHeight="1"/>
    <row r="11394" ht="15" hidden="1" customHeight="1"/>
    <row r="11395" ht="15" hidden="1" customHeight="1"/>
    <row r="11396" ht="15" hidden="1" customHeight="1"/>
    <row r="11397" ht="15" hidden="1" customHeight="1"/>
    <row r="11398" ht="15" hidden="1" customHeight="1"/>
    <row r="11399" ht="15" hidden="1" customHeight="1"/>
    <row r="11400" ht="15" hidden="1" customHeight="1"/>
    <row r="11401" ht="15" hidden="1" customHeight="1"/>
    <row r="11402" ht="15" hidden="1" customHeight="1"/>
    <row r="11403" ht="15" hidden="1" customHeight="1"/>
    <row r="11404" ht="15" hidden="1" customHeight="1"/>
    <row r="11405" ht="15" hidden="1" customHeight="1"/>
    <row r="11406" ht="15" hidden="1" customHeight="1"/>
    <row r="11407" ht="15" hidden="1" customHeight="1"/>
    <row r="11408" ht="15" hidden="1" customHeight="1"/>
    <row r="11409" ht="15" hidden="1" customHeight="1"/>
    <row r="11410" ht="15" hidden="1" customHeight="1"/>
    <row r="11411" ht="15" hidden="1" customHeight="1"/>
    <row r="11412" ht="15" hidden="1" customHeight="1"/>
    <row r="11413" ht="15" hidden="1" customHeight="1"/>
    <row r="11414" ht="15" hidden="1" customHeight="1"/>
    <row r="11415" ht="15" hidden="1" customHeight="1"/>
    <row r="11416" ht="15" hidden="1" customHeight="1"/>
    <row r="11417" ht="15" hidden="1" customHeight="1"/>
    <row r="11418" ht="15" hidden="1" customHeight="1"/>
    <row r="11419" ht="15" hidden="1" customHeight="1"/>
    <row r="11420" ht="15" hidden="1" customHeight="1"/>
    <row r="11421" ht="15" hidden="1" customHeight="1"/>
    <row r="11422" ht="15" hidden="1" customHeight="1"/>
    <row r="11423" ht="15" hidden="1" customHeight="1"/>
    <row r="11424" ht="15" hidden="1" customHeight="1"/>
    <row r="11425" ht="15" hidden="1" customHeight="1"/>
    <row r="11426" ht="15" hidden="1" customHeight="1"/>
    <row r="11427" ht="15" hidden="1" customHeight="1"/>
    <row r="11428" ht="15" hidden="1" customHeight="1"/>
    <row r="11429" ht="15" hidden="1" customHeight="1"/>
    <row r="11430" ht="15" hidden="1" customHeight="1"/>
    <row r="11431" ht="15" hidden="1" customHeight="1"/>
    <row r="11432" ht="15" hidden="1" customHeight="1"/>
    <row r="11433" ht="15" hidden="1" customHeight="1"/>
    <row r="11434" ht="15" hidden="1" customHeight="1"/>
    <row r="11435" ht="15" hidden="1" customHeight="1"/>
    <row r="11436" ht="15" hidden="1" customHeight="1"/>
    <row r="11437" ht="15" hidden="1" customHeight="1"/>
    <row r="11438" ht="15" hidden="1" customHeight="1"/>
    <row r="11439" ht="15" hidden="1" customHeight="1"/>
    <row r="11440" ht="15" hidden="1" customHeight="1"/>
    <row r="11441" ht="15" hidden="1" customHeight="1"/>
    <row r="11442" ht="15" hidden="1" customHeight="1"/>
    <row r="11443" ht="15" hidden="1" customHeight="1"/>
    <row r="11444" ht="15" hidden="1" customHeight="1"/>
    <row r="11445" ht="15" hidden="1" customHeight="1"/>
    <row r="11446" ht="15" hidden="1" customHeight="1"/>
    <row r="11447" ht="15" hidden="1" customHeight="1"/>
    <row r="11448" ht="15" hidden="1" customHeight="1"/>
    <row r="11449" ht="15" hidden="1" customHeight="1"/>
    <row r="11450" ht="15" hidden="1" customHeight="1"/>
    <row r="11451" ht="15" hidden="1" customHeight="1"/>
    <row r="11452" ht="15" hidden="1" customHeight="1"/>
    <row r="11453" ht="15" hidden="1" customHeight="1"/>
    <row r="11454" ht="15" hidden="1" customHeight="1"/>
    <row r="11455" ht="15" hidden="1" customHeight="1"/>
    <row r="11456" ht="15" hidden="1" customHeight="1"/>
    <row r="11457" ht="15" hidden="1" customHeight="1"/>
    <row r="11458" ht="15" hidden="1" customHeight="1"/>
    <row r="11459" ht="15" hidden="1" customHeight="1"/>
    <row r="11460" ht="15" hidden="1" customHeight="1"/>
    <row r="11461" ht="15" hidden="1" customHeight="1"/>
    <row r="11462" ht="15" hidden="1" customHeight="1"/>
    <row r="11463" ht="15" hidden="1" customHeight="1"/>
    <row r="11464" ht="15" hidden="1" customHeight="1"/>
    <row r="11465" ht="15" hidden="1" customHeight="1"/>
    <row r="11466" ht="15" hidden="1" customHeight="1"/>
    <row r="11467" ht="15" hidden="1" customHeight="1"/>
    <row r="11468" ht="15" hidden="1" customHeight="1"/>
    <row r="11469" ht="15" hidden="1" customHeight="1"/>
    <row r="11470" ht="15" hidden="1" customHeight="1"/>
    <row r="11471" ht="15" hidden="1" customHeight="1"/>
    <row r="11472" ht="15" hidden="1" customHeight="1"/>
    <row r="11473" ht="15" hidden="1" customHeight="1"/>
    <row r="11474" ht="15" hidden="1" customHeight="1"/>
    <row r="11475" ht="15" hidden="1" customHeight="1"/>
    <row r="11476" ht="15" hidden="1" customHeight="1"/>
    <row r="11477" ht="15" hidden="1" customHeight="1"/>
    <row r="11478" ht="15" hidden="1" customHeight="1"/>
    <row r="11479" ht="15" hidden="1" customHeight="1"/>
    <row r="11480" ht="15" hidden="1" customHeight="1"/>
    <row r="11481" ht="15" hidden="1" customHeight="1"/>
    <row r="11482" ht="15" hidden="1" customHeight="1"/>
    <row r="11483" ht="15" hidden="1" customHeight="1"/>
    <row r="11484" ht="15" hidden="1" customHeight="1"/>
    <row r="11485" ht="15" hidden="1" customHeight="1"/>
    <row r="11486" ht="15" hidden="1" customHeight="1"/>
    <row r="11487" ht="15" hidden="1" customHeight="1"/>
    <row r="11488" ht="15" hidden="1" customHeight="1"/>
    <row r="11489" ht="15" hidden="1" customHeight="1"/>
    <row r="11490" ht="15" hidden="1" customHeight="1"/>
    <row r="11491" ht="15" hidden="1" customHeight="1"/>
    <row r="11492" ht="15" hidden="1" customHeight="1"/>
    <row r="11493" ht="15" hidden="1" customHeight="1"/>
    <row r="11494" ht="15" hidden="1" customHeight="1"/>
    <row r="11495" ht="15" hidden="1" customHeight="1"/>
    <row r="11496" ht="15" hidden="1" customHeight="1"/>
    <row r="11497" ht="15" hidden="1" customHeight="1"/>
    <row r="11498" ht="15" hidden="1" customHeight="1"/>
    <row r="11499" ht="15" hidden="1" customHeight="1"/>
    <row r="11500" ht="15" hidden="1" customHeight="1"/>
    <row r="11501" ht="15" hidden="1" customHeight="1"/>
    <row r="11502" ht="15" hidden="1" customHeight="1"/>
    <row r="11503" ht="15" hidden="1" customHeight="1"/>
    <row r="11504" ht="15" hidden="1" customHeight="1"/>
    <row r="11505" ht="15" hidden="1" customHeight="1"/>
    <row r="11506" ht="15" hidden="1" customHeight="1"/>
    <row r="11507" ht="15" hidden="1" customHeight="1"/>
    <row r="11508" ht="15" hidden="1" customHeight="1"/>
    <row r="11509" ht="15" hidden="1" customHeight="1"/>
    <row r="11510" ht="15" hidden="1" customHeight="1"/>
    <row r="11511" ht="15" hidden="1" customHeight="1"/>
    <row r="11512" ht="15" hidden="1" customHeight="1"/>
    <row r="11513" ht="15" hidden="1" customHeight="1"/>
    <row r="11514" ht="15" hidden="1" customHeight="1"/>
    <row r="11515" ht="15" hidden="1" customHeight="1"/>
    <row r="11516" ht="15" hidden="1" customHeight="1"/>
    <row r="11517" ht="15" hidden="1" customHeight="1"/>
    <row r="11518" ht="15" hidden="1" customHeight="1"/>
    <row r="11519" ht="15" hidden="1" customHeight="1"/>
    <row r="11520" ht="15" hidden="1" customHeight="1"/>
    <row r="11521" ht="15" hidden="1" customHeight="1"/>
    <row r="11522" ht="15" hidden="1" customHeight="1"/>
    <row r="11523" ht="15" hidden="1" customHeight="1"/>
    <row r="11524" ht="15" hidden="1" customHeight="1"/>
    <row r="11525" ht="15" hidden="1" customHeight="1"/>
    <row r="11526" ht="15" hidden="1" customHeight="1"/>
    <row r="11527" ht="15" hidden="1" customHeight="1"/>
    <row r="11528" ht="15" hidden="1" customHeight="1"/>
    <row r="11529" ht="15" hidden="1" customHeight="1"/>
    <row r="11530" ht="15" hidden="1" customHeight="1"/>
    <row r="11531" ht="15" hidden="1" customHeight="1"/>
    <row r="11532" ht="15" hidden="1" customHeight="1"/>
    <row r="11533" ht="15" hidden="1" customHeight="1"/>
    <row r="11534" ht="15" hidden="1" customHeight="1"/>
    <row r="11535" ht="15" hidden="1" customHeight="1"/>
    <row r="11536" ht="15" hidden="1" customHeight="1"/>
    <row r="11537" ht="15" hidden="1" customHeight="1"/>
    <row r="11538" ht="15" hidden="1" customHeight="1"/>
    <row r="11539" ht="15" hidden="1" customHeight="1"/>
    <row r="11540" ht="15" hidden="1" customHeight="1"/>
    <row r="11541" ht="15" hidden="1" customHeight="1"/>
    <row r="11542" ht="15" hidden="1" customHeight="1"/>
    <row r="11543" ht="15" hidden="1" customHeight="1"/>
    <row r="11544" ht="15" hidden="1" customHeight="1"/>
    <row r="11545" ht="15" hidden="1" customHeight="1"/>
    <row r="11546" ht="15" hidden="1" customHeight="1"/>
    <row r="11547" ht="15" hidden="1" customHeight="1"/>
    <row r="11548" ht="15" hidden="1" customHeight="1"/>
    <row r="11549" ht="15" hidden="1" customHeight="1"/>
    <row r="11550" ht="15" hidden="1" customHeight="1"/>
    <row r="11551" ht="15" hidden="1" customHeight="1"/>
    <row r="11552" ht="15" hidden="1" customHeight="1"/>
    <row r="11553" ht="15" hidden="1" customHeight="1"/>
    <row r="11554" ht="15" hidden="1" customHeight="1"/>
    <row r="11555" ht="15" hidden="1" customHeight="1"/>
    <row r="11556" ht="15" hidden="1" customHeight="1"/>
    <row r="11557" ht="15" hidden="1" customHeight="1"/>
    <row r="11558" ht="15" hidden="1" customHeight="1"/>
    <row r="11559" ht="15" hidden="1" customHeight="1"/>
    <row r="11560" ht="15" hidden="1" customHeight="1"/>
    <row r="11561" ht="15" hidden="1" customHeight="1"/>
    <row r="11562" ht="15" hidden="1" customHeight="1"/>
    <row r="11563" ht="15" hidden="1" customHeight="1"/>
    <row r="11564" ht="15" hidden="1" customHeight="1"/>
    <row r="11565" ht="15" hidden="1" customHeight="1"/>
    <row r="11566" ht="15" hidden="1" customHeight="1"/>
    <row r="11567" ht="15" hidden="1" customHeight="1"/>
    <row r="11568" ht="15" hidden="1" customHeight="1"/>
    <row r="11569" ht="15" hidden="1" customHeight="1"/>
    <row r="11570" ht="15" hidden="1" customHeight="1"/>
    <row r="11571" ht="15" hidden="1" customHeight="1"/>
    <row r="11572" ht="15" hidden="1" customHeight="1"/>
    <row r="11573" ht="15" hidden="1" customHeight="1"/>
    <row r="11574" ht="15" hidden="1" customHeight="1"/>
    <row r="11575" ht="15" hidden="1" customHeight="1"/>
    <row r="11576" ht="15" hidden="1" customHeight="1"/>
    <row r="11577" ht="15" hidden="1" customHeight="1"/>
    <row r="11578" ht="15" hidden="1" customHeight="1"/>
    <row r="11579" ht="15" hidden="1" customHeight="1"/>
    <row r="11580" ht="15" hidden="1" customHeight="1"/>
    <row r="11581" ht="15" hidden="1" customHeight="1"/>
    <row r="11582" ht="15" hidden="1" customHeight="1"/>
    <row r="11583" ht="15" hidden="1" customHeight="1"/>
    <row r="11584" ht="15" hidden="1" customHeight="1"/>
    <row r="11585" ht="15" hidden="1" customHeight="1"/>
    <row r="11586" ht="15" hidden="1" customHeight="1"/>
    <row r="11587" ht="15" hidden="1" customHeight="1"/>
    <row r="11588" ht="15" hidden="1" customHeight="1"/>
    <row r="11589" ht="15" hidden="1" customHeight="1"/>
    <row r="11590" ht="15" hidden="1" customHeight="1"/>
    <row r="11591" ht="15" hidden="1" customHeight="1"/>
    <row r="11592" ht="15" hidden="1" customHeight="1"/>
    <row r="11593" ht="15" hidden="1" customHeight="1"/>
    <row r="11594" ht="15" hidden="1" customHeight="1"/>
    <row r="11595" ht="15" hidden="1" customHeight="1"/>
    <row r="11596" ht="15" hidden="1" customHeight="1"/>
    <row r="11597" ht="15" hidden="1" customHeight="1"/>
    <row r="11598" ht="15" hidden="1" customHeight="1"/>
    <row r="11599" ht="15" hidden="1" customHeight="1"/>
    <row r="11600" ht="15" hidden="1" customHeight="1"/>
    <row r="11601" ht="15" hidden="1" customHeight="1"/>
    <row r="11602" ht="15" hidden="1" customHeight="1"/>
    <row r="11603" ht="15" hidden="1" customHeight="1"/>
    <row r="11604" ht="15" hidden="1" customHeight="1"/>
    <row r="11605" ht="15" hidden="1" customHeight="1"/>
    <row r="11606" ht="15" hidden="1" customHeight="1"/>
    <row r="11607" ht="15" hidden="1" customHeight="1"/>
    <row r="11608" ht="15" hidden="1" customHeight="1"/>
    <row r="11609" ht="15" hidden="1" customHeight="1"/>
    <row r="11610" ht="15" hidden="1" customHeight="1"/>
    <row r="11611" ht="15" hidden="1" customHeight="1"/>
    <row r="11612" ht="15" hidden="1" customHeight="1"/>
    <row r="11613" ht="15" hidden="1" customHeight="1"/>
    <row r="11614" ht="15" hidden="1" customHeight="1"/>
    <row r="11615" ht="15" hidden="1" customHeight="1"/>
    <row r="11616" ht="15" hidden="1" customHeight="1"/>
    <row r="11617" ht="15" hidden="1" customHeight="1"/>
    <row r="11618" ht="15" hidden="1" customHeight="1"/>
    <row r="11619" ht="15" hidden="1" customHeight="1"/>
    <row r="11620" ht="15" hidden="1" customHeight="1"/>
    <row r="11621" ht="15" hidden="1" customHeight="1"/>
    <row r="11622" ht="15" hidden="1" customHeight="1"/>
    <row r="11623" ht="15" hidden="1" customHeight="1"/>
    <row r="11624" ht="15" hidden="1" customHeight="1"/>
    <row r="11625" ht="15" hidden="1" customHeight="1"/>
    <row r="11626" ht="15" hidden="1" customHeight="1"/>
    <row r="11627" ht="15" hidden="1" customHeight="1"/>
    <row r="11628" ht="15" hidden="1" customHeight="1"/>
    <row r="11629" ht="15" hidden="1" customHeight="1"/>
    <row r="11630" ht="15" hidden="1" customHeight="1"/>
    <row r="11631" ht="15" hidden="1" customHeight="1"/>
    <row r="11632" ht="15" hidden="1" customHeight="1"/>
    <row r="11633" ht="15" hidden="1" customHeight="1"/>
    <row r="11634" ht="15" hidden="1" customHeight="1"/>
    <row r="11635" ht="15" hidden="1" customHeight="1"/>
    <row r="11636" ht="15" hidden="1" customHeight="1"/>
    <row r="11637" ht="15" hidden="1" customHeight="1"/>
    <row r="11638" ht="15" hidden="1" customHeight="1"/>
    <row r="11639" ht="15" hidden="1" customHeight="1"/>
    <row r="11640" ht="15" hidden="1" customHeight="1"/>
    <row r="11641" ht="15" hidden="1" customHeight="1"/>
    <row r="11642" ht="15" hidden="1" customHeight="1"/>
    <row r="11643" ht="15" hidden="1" customHeight="1"/>
    <row r="11644" ht="15" hidden="1" customHeight="1"/>
    <row r="11645" ht="15" hidden="1" customHeight="1"/>
    <row r="11646" ht="15" hidden="1" customHeight="1"/>
    <row r="11647" ht="15" hidden="1" customHeight="1"/>
    <row r="11648" ht="15" hidden="1" customHeight="1"/>
    <row r="11649" ht="15" hidden="1" customHeight="1"/>
    <row r="11650" ht="15" hidden="1" customHeight="1"/>
    <row r="11651" ht="15" hidden="1" customHeight="1"/>
    <row r="11652" ht="15" hidden="1" customHeight="1"/>
    <row r="11653" ht="15" hidden="1" customHeight="1"/>
    <row r="11654" ht="15" hidden="1" customHeight="1"/>
    <row r="11655" ht="15" hidden="1" customHeight="1"/>
    <row r="11656" ht="15" hidden="1" customHeight="1"/>
    <row r="11657" ht="15" hidden="1" customHeight="1"/>
    <row r="11658" ht="15" hidden="1" customHeight="1"/>
    <row r="11659" ht="15" hidden="1" customHeight="1"/>
    <row r="11660" ht="15" hidden="1" customHeight="1"/>
    <row r="11661" ht="15" hidden="1" customHeight="1"/>
    <row r="11662" ht="15" hidden="1" customHeight="1"/>
    <row r="11663" ht="15" hidden="1" customHeight="1"/>
    <row r="11664" ht="15" hidden="1" customHeight="1"/>
    <row r="11665" ht="15" hidden="1" customHeight="1"/>
    <row r="11666" ht="15" hidden="1" customHeight="1"/>
    <row r="11667" ht="15" hidden="1" customHeight="1"/>
    <row r="11668" ht="15" hidden="1" customHeight="1"/>
    <row r="11669" ht="15" hidden="1" customHeight="1"/>
    <row r="11670" ht="15" hidden="1" customHeight="1"/>
    <row r="11671" ht="15" hidden="1" customHeight="1"/>
    <row r="11672" ht="15" hidden="1" customHeight="1"/>
    <row r="11673" ht="15" hidden="1" customHeight="1"/>
    <row r="11674" ht="15" hidden="1" customHeight="1"/>
    <row r="11675" ht="15" hidden="1" customHeight="1"/>
    <row r="11676" ht="15" hidden="1" customHeight="1"/>
    <row r="11677" ht="15" hidden="1" customHeight="1"/>
    <row r="11678" ht="15" hidden="1" customHeight="1"/>
    <row r="11679" ht="15" hidden="1" customHeight="1"/>
    <row r="11680" ht="15" hidden="1" customHeight="1"/>
    <row r="11681" ht="15" hidden="1" customHeight="1"/>
    <row r="11682" ht="15" hidden="1" customHeight="1"/>
    <row r="11683" ht="15" hidden="1" customHeight="1"/>
    <row r="11684" ht="15" hidden="1" customHeight="1"/>
    <row r="11685" ht="15" hidden="1" customHeight="1"/>
    <row r="11686" ht="15" hidden="1" customHeight="1"/>
    <row r="11687" ht="15" hidden="1" customHeight="1"/>
    <row r="11688" ht="15" hidden="1" customHeight="1"/>
    <row r="11689" ht="15" hidden="1" customHeight="1"/>
    <row r="11690" ht="15" hidden="1" customHeight="1"/>
    <row r="11691" ht="15" hidden="1" customHeight="1"/>
    <row r="11692" ht="15" hidden="1" customHeight="1"/>
    <row r="11693" ht="15" hidden="1" customHeight="1"/>
    <row r="11694" ht="15" hidden="1" customHeight="1"/>
    <row r="11695" ht="15" hidden="1" customHeight="1"/>
    <row r="11696" ht="15" hidden="1" customHeight="1"/>
    <row r="11697" ht="15" hidden="1" customHeight="1"/>
    <row r="11698" ht="15" hidden="1" customHeight="1"/>
    <row r="11699" ht="15" hidden="1" customHeight="1"/>
    <row r="11700" ht="15" hidden="1" customHeight="1"/>
    <row r="11701" ht="15" hidden="1" customHeight="1"/>
    <row r="11702" ht="15" hidden="1" customHeight="1"/>
    <row r="11703" ht="15" hidden="1" customHeight="1"/>
    <row r="11704" ht="15" hidden="1" customHeight="1"/>
    <row r="11705" ht="15" hidden="1" customHeight="1"/>
    <row r="11706" ht="15" hidden="1" customHeight="1"/>
    <row r="11707" ht="15" hidden="1" customHeight="1"/>
    <row r="11708" ht="15" hidden="1" customHeight="1"/>
    <row r="11709" ht="15" hidden="1" customHeight="1"/>
    <row r="11710" ht="15" hidden="1" customHeight="1"/>
    <row r="11711" ht="15" hidden="1" customHeight="1"/>
    <row r="11712" ht="15" hidden="1" customHeight="1"/>
    <row r="11713" ht="15" hidden="1" customHeight="1"/>
    <row r="11714" ht="15" hidden="1" customHeight="1"/>
    <row r="11715" ht="15" hidden="1" customHeight="1"/>
    <row r="11716" ht="15" hidden="1" customHeight="1"/>
    <row r="11717" ht="15" hidden="1" customHeight="1"/>
    <row r="11718" ht="15" hidden="1" customHeight="1"/>
    <row r="11719" ht="15" hidden="1" customHeight="1"/>
    <row r="11720" ht="15" hidden="1" customHeight="1"/>
    <row r="11721" ht="15" hidden="1" customHeight="1"/>
    <row r="11722" ht="15" hidden="1" customHeight="1"/>
    <row r="11723" ht="15" hidden="1" customHeight="1"/>
    <row r="11724" ht="15" hidden="1" customHeight="1"/>
    <row r="11725" ht="15" hidden="1" customHeight="1"/>
    <row r="11726" ht="15" hidden="1" customHeight="1"/>
    <row r="11727" ht="15" hidden="1" customHeight="1"/>
    <row r="11728" ht="15" hidden="1" customHeight="1"/>
    <row r="11729" ht="15" hidden="1" customHeight="1"/>
    <row r="11730" ht="15" hidden="1" customHeight="1"/>
    <row r="11731" ht="15" hidden="1" customHeight="1"/>
    <row r="11732" ht="15" hidden="1" customHeight="1"/>
    <row r="11733" ht="15" hidden="1" customHeight="1"/>
    <row r="11734" ht="15" hidden="1" customHeight="1"/>
    <row r="11735" ht="15" hidden="1" customHeight="1"/>
    <row r="11736" ht="15" hidden="1" customHeight="1"/>
    <row r="11737" ht="15" hidden="1" customHeight="1"/>
    <row r="11738" ht="15" hidden="1" customHeight="1"/>
    <row r="11739" ht="15" hidden="1" customHeight="1"/>
    <row r="11740" ht="15" hidden="1" customHeight="1"/>
    <row r="11741" ht="15" hidden="1" customHeight="1"/>
    <row r="11742" ht="15" hidden="1" customHeight="1"/>
    <row r="11743" ht="15" hidden="1" customHeight="1"/>
    <row r="11744" ht="15" hidden="1" customHeight="1"/>
    <row r="11745" ht="15" hidden="1" customHeight="1"/>
    <row r="11746" ht="15" hidden="1" customHeight="1"/>
    <row r="11747" ht="15" hidden="1" customHeight="1"/>
    <row r="11748" ht="15" hidden="1" customHeight="1"/>
    <row r="11749" ht="15" hidden="1" customHeight="1"/>
    <row r="11750" ht="15" hidden="1" customHeight="1"/>
    <row r="11751" ht="15" hidden="1" customHeight="1"/>
    <row r="11752" ht="15" hidden="1" customHeight="1"/>
    <row r="11753" ht="15" hidden="1" customHeight="1"/>
    <row r="11754" ht="15" hidden="1" customHeight="1"/>
    <row r="11755" ht="15" hidden="1" customHeight="1"/>
    <row r="11756" ht="15" hidden="1" customHeight="1"/>
    <row r="11757" ht="15" hidden="1" customHeight="1"/>
    <row r="11758" ht="15" hidden="1" customHeight="1"/>
    <row r="11759" ht="15" hidden="1" customHeight="1"/>
    <row r="11760" ht="15" hidden="1" customHeight="1"/>
    <row r="11761" ht="15" hidden="1" customHeight="1"/>
    <row r="11762" ht="15" hidden="1" customHeight="1"/>
    <row r="11763" ht="15" hidden="1" customHeight="1"/>
    <row r="11764" ht="15" hidden="1" customHeight="1"/>
    <row r="11765" ht="15" hidden="1" customHeight="1"/>
    <row r="11766" ht="15" hidden="1" customHeight="1"/>
    <row r="11767" ht="15" hidden="1" customHeight="1"/>
    <row r="11768" ht="15" hidden="1" customHeight="1"/>
    <row r="11769" ht="15" hidden="1" customHeight="1"/>
    <row r="11770" ht="15" hidden="1" customHeight="1"/>
    <row r="11771" ht="15" hidden="1" customHeight="1"/>
    <row r="11772" ht="15" hidden="1" customHeight="1"/>
    <row r="11773" ht="15" hidden="1" customHeight="1"/>
    <row r="11774" ht="15" hidden="1" customHeight="1"/>
    <row r="11775" ht="15" hidden="1" customHeight="1"/>
    <row r="11776" ht="15" hidden="1" customHeight="1"/>
    <row r="11777" ht="15" hidden="1" customHeight="1"/>
    <row r="11778" ht="15" hidden="1" customHeight="1"/>
    <row r="11779" ht="15" hidden="1" customHeight="1"/>
    <row r="11780" ht="15" hidden="1" customHeight="1"/>
    <row r="11781" ht="15" hidden="1" customHeight="1"/>
    <row r="11782" ht="15" hidden="1" customHeight="1"/>
    <row r="11783" ht="15" hidden="1" customHeight="1"/>
    <row r="11784" ht="15" hidden="1" customHeight="1"/>
    <row r="11785" ht="15" hidden="1" customHeight="1"/>
    <row r="11786" ht="15" hidden="1" customHeight="1"/>
    <row r="11787" ht="15" hidden="1" customHeight="1"/>
    <row r="11788" ht="15" hidden="1" customHeight="1"/>
    <row r="11789" ht="15" hidden="1" customHeight="1"/>
    <row r="11790" ht="15" hidden="1" customHeight="1"/>
    <row r="11791" ht="15" hidden="1" customHeight="1"/>
    <row r="11792" ht="15" hidden="1" customHeight="1"/>
    <row r="11793" ht="15" hidden="1" customHeight="1"/>
    <row r="11794" ht="15" hidden="1" customHeight="1"/>
    <row r="11795" ht="15" hidden="1" customHeight="1"/>
    <row r="11796" ht="15" hidden="1" customHeight="1"/>
    <row r="11797" ht="15" hidden="1" customHeight="1"/>
    <row r="11798" ht="15" hidden="1" customHeight="1"/>
    <row r="11799" ht="15" hidden="1" customHeight="1"/>
    <row r="11800" ht="15" hidden="1" customHeight="1"/>
    <row r="11801" ht="15" hidden="1" customHeight="1"/>
    <row r="11802" ht="15" hidden="1" customHeight="1"/>
    <row r="11803" ht="15" hidden="1" customHeight="1"/>
    <row r="11804" ht="15" hidden="1" customHeight="1"/>
    <row r="11805" ht="15" hidden="1" customHeight="1"/>
    <row r="11806" ht="15" hidden="1" customHeight="1"/>
    <row r="11807" ht="15" hidden="1" customHeight="1"/>
    <row r="11808" ht="15" hidden="1" customHeight="1"/>
    <row r="11809" ht="15" hidden="1" customHeight="1"/>
    <row r="11810" ht="15" hidden="1" customHeight="1"/>
    <row r="11811" ht="15" hidden="1" customHeight="1"/>
    <row r="11812" ht="15" hidden="1" customHeight="1"/>
    <row r="11813" ht="15" hidden="1" customHeight="1"/>
    <row r="11814" ht="15" hidden="1" customHeight="1"/>
    <row r="11815" ht="15" hidden="1" customHeight="1"/>
    <row r="11816" ht="15" hidden="1" customHeight="1"/>
    <row r="11817" ht="15" hidden="1" customHeight="1"/>
    <row r="11818" ht="15" hidden="1" customHeight="1"/>
    <row r="11819" ht="15" hidden="1" customHeight="1"/>
    <row r="11820" ht="15" hidden="1" customHeight="1"/>
    <row r="11821" ht="15" hidden="1" customHeight="1"/>
    <row r="11822" ht="15" hidden="1" customHeight="1"/>
    <row r="11823" ht="15" hidden="1" customHeight="1"/>
    <row r="11824" ht="15" hidden="1" customHeight="1"/>
    <row r="11825" ht="15" hidden="1" customHeight="1"/>
    <row r="11826" ht="15" hidden="1" customHeight="1"/>
    <row r="11827" ht="15" hidden="1" customHeight="1"/>
    <row r="11828" ht="15" hidden="1" customHeight="1"/>
    <row r="11829" ht="15" hidden="1" customHeight="1"/>
    <row r="11830" ht="15" hidden="1" customHeight="1"/>
    <row r="11831" ht="15" hidden="1" customHeight="1"/>
    <row r="11832" ht="15" hidden="1" customHeight="1"/>
    <row r="11833" ht="15" hidden="1" customHeight="1"/>
    <row r="11834" ht="15" hidden="1" customHeight="1"/>
    <row r="11835" ht="15" hidden="1" customHeight="1"/>
    <row r="11836" ht="15" hidden="1" customHeight="1"/>
    <row r="11837" ht="15" hidden="1" customHeight="1"/>
    <row r="11838" ht="15" hidden="1" customHeight="1"/>
    <row r="11839" ht="15" hidden="1" customHeight="1"/>
    <row r="11840" ht="15" hidden="1" customHeight="1"/>
    <row r="11841" ht="15" hidden="1" customHeight="1"/>
    <row r="11842" ht="15" hidden="1" customHeight="1"/>
    <row r="11843" ht="15" hidden="1" customHeight="1"/>
    <row r="11844" ht="15" hidden="1" customHeight="1"/>
    <row r="11845" ht="15" hidden="1" customHeight="1"/>
    <row r="11846" ht="15" hidden="1" customHeight="1"/>
    <row r="11847" ht="15" hidden="1" customHeight="1"/>
    <row r="11848" ht="15" hidden="1" customHeight="1"/>
    <row r="11849" ht="15" hidden="1" customHeight="1"/>
    <row r="11850" ht="15" hidden="1" customHeight="1"/>
    <row r="11851" ht="15" hidden="1" customHeight="1"/>
    <row r="11852" ht="15" hidden="1" customHeight="1"/>
    <row r="11853" ht="15" hidden="1" customHeight="1"/>
    <row r="11854" ht="15" hidden="1" customHeight="1"/>
    <row r="11855" ht="15" hidden="1" customHeight="1"/>
    <row r="11856" ht="15" hidden="1" customHeight="1"/>
    <row r="11857" ht="15" hidden="1" customHeight="1"/>
    <row r="11858" ht="15" hidden="1" customHeight="1"/>
    <row r="11859" ht="15" hidden="1" customHeight="1"/>
    <row r="11860" ht="15" hidden="1" customHeight="1"/>
    <row r="11861" ht="15" hidden="1" customHeight="1"/>
    <row r="11862" ht="15" hidden="1" customHeight="1"/>
    <row r="11863" ht="15" hidden="1" customHeight="1"/>
    <row r="11864" ht="15" hidden="1" customHeight="1"/>
    <row r="11865" ht="15" hidden="1" customHeight="1"/>
    <row r="11866" ht="15" hidden="1" customHeight="1"/>
    <row r="11867" ht="15" hidden="1" customHeight="1"/>
    <row r="11868" ht="15" hidden="1" customHeight="1"/>
    <row r="11869" ht="15" hidden="1" customHeight="1"/>
    <row r="11870" ht="15" hidden="1" customHeight="1"/>
    <row r="11871" ht="15" hidden="1" customHeight="1"/>
    <row r="11872" ht="15" hidden="1" customHeight="1"/>
    <row r="11873" ht="15" hidden="1" customHeight="1"/>
    <row r="11874" ht="15" hidden="1" customHeight="1"/>
    <row r="11875" ht="15" hidden="1" customHeight="1"/>
    <row r="11876" ht="15" hidden="1" customHeight="1"/>
    <row r="11877" ht="15" hidden="1" customHeight="1"/>
    <row r="11878" ht="15" hidden="1" customHeight="1"/>
    <row r="11879" ht="15" hidden="1" customHeight="1"/>
    <row r="11880" ht="15" hidden="1" customHeight="1"/>
    <row r="11881" ht="15" hidden="1" customHeight="1"/>
    <row r="11882" ht="15" hidden="1" customHeight="1"/>
    <row r="11883" ht="15" hidden="1" customHeight="1"/>
    <row r="11884" ht="15" hidden="1" customHeight="1"/>
    <row r="11885" ht="15" hidden="1" customHeight="1"/>
    <row r="11886" ht="15" hidden="1" customHeight="1"/>
    <row r="11887" ht="15" hidden="1" customHeight="1"/>
    <row r="11888" ht="15" hidden="1" customHeight="1"/>
    <row r="11889" ht="15" hidden="1" customHeight="1"/>
    <row r="11890" ht="15" hidden="1" customHeight="1"/>
    <row r="11891" ht="15" hidden="1" customHeight="1"/>
    <row r="11892" ht="15" hidden="1" customHeight="1"/>
    <row r="11893" ht="15" hidden="1" customHeight="1"/>
    <row r="11894" ht="15" hidden="1" customHeight="1"/>
    <row r="11895" ht="15" hidden="1" customHeight="1"/>
    <row r="11896" ht="15" hidden="1" customHeight="1"/>
    <row r="11897" ht="15" hidden="1" customHeight="1"/>
    <row r="11898" ht="15" hidden="1" customHeight="1"/>
    <row r="11899" ht="15" hidden="1" customHeight="1"/>
    <row r="11900" ht="15" hidden="1" customHeight="1"/>
    <row r="11901" ht="15" hidden="1" customHeight="1"/>
    <row r="11902" ht="15" hidden="1" customHeight="1"/>
    <row r="11903" ht="15" hidden="1" customHeight="1"/>
    <row r="11904" ht="15" hidden="1" customHeight="1"/>
    <row r="11905" ht="15" hidden="1" customHeight="1"/>
    <row r="11906" ht="15" hidden="1" customHeight="1"/>
    <row r="11907" ht="15" hidden="1" customHeight="1"/>
    <row r="11908" ht="15" hidden="1" customHeight="1"/>
    <row r="11909" ht="15" hidden="1" customHeight="1"/>
    <row r="11910" ht="15" hidden="1" customHeight="1"/>
    <row r="11911" ht="15" hidden="1" customHeight="1"/>
    <row r="11912" ht="15" hidden="1" customHeight="1"/>
    <row r="11913" ht="15" hidden="1" customHeight="1"/>
    <row r="11914" ht="15" hidden="1" customHeight="1"/>
    <row r="11915" ht="15" hidden="1" customHeight="1"/>
    <row r="11916" ht="15" hidden="1" customHeight="1"/>
    <row r="11917" ht="15" hidden="1" customHeight="1"/>
    <row r="11918" ht="15" hidden="1" customHeight="1"/>
    <row r="11919" ht="15" hidden="1" customHeight="1"/>
    <row r="11920" ht="15" hidden="1" customHeight="1"/>
    <row r="11921" ht="15" hidden="1" customHeight="1"/>
    <row r="11922" ht="15" hidden="1" customHeight="1"/>
    <row r="11923" ht="15" hidden="1" customHeight="1"/>
    <row r="11924" ht="15" hidden="1" customHeight="1"/>
    <row r="11925" ht="15" hidden="1" customHeight="1"/>
    <row r="11926" ht="15" hidden="1" customHeight="1"/>
    <row r="11927" ht="15" hidden="1" customHeight="1"/>
    <row r="11928" ht="15" hidden="1" customHeight="1"/>
    <row r="11929" ht="15" hidden="1" customHeight="1"/>
    <row r="11930" ht="15" hidden="1" customHeight="1"/>
    <row r="11931" ht="15" hidden="1" customHeight="1"/>
    <row r="11932" ht="15" hidden="1" customHeight="1"/>
    <row r="11933" ht="15" hidden="1" customHeight="1"/>
    <row r="11934" ht="15" hidden="1" customHeight="1"/>
    <row r="11935" ht="15" hidden="1" customHeight="1"/>
    <row r="11936" ht="15" hidden="1" customHeight="1"/>
    <row r="11937" ht="15" hidden="1" customHeight="1"/>
    <row r="11938" ht="15" hidden="1" customHeight="1"/>
    <row r="11939" ht="15" hidden="1" customHeight="1"/>
    <row r="11940" ht="15" hidden="1" customHeight="1"/>
    <row r="11941" ht="15" hidden="1" customHeight="1"/>
    <row r="11942" ht="15" hidden="1" customHeight="1"/>
    <row r="11943" ht="15" hidden="1" customHeight="1"/>
    <row r="11944" ht="15" hidden="1" customHeight="1"/>
    <row r="11945" ht="15" hidden="1" customHeight="1"/>
    <row r="11946" ht="15" hidden="1" customHeight="1"/>
    <row r="11947" ht="15" hidden="1" customHeight="1"/>
    <row r="11948" ht="15" hidden="1" customHeight="1"/>
    <row r="11949" ht="15" hidden="1" customHeight="1"/>
    <row r="11950" ht="15" hidden="1" customHeight="1"/>
    <row r="11951" ht="15" hidden="1" customHeight="1"/>
    <row r="11952" ht="15" hidden="1" customHeight="1"/>
    <row r="11953" ht="15" hidden="1" customHeight="1"/>
    <row r="11954" ht="15" hidden="1" customHeight="1"/>
    <row r="11955" ht="15" hidden="1" customHeight="1"/>
    <row r="11956" ht="15" hidden="1" customHeight="1"/>
    <row r="11957" ht="15" hidden="1" customHeight="1"/>
    <row r="11958" ht="15" hidden="1" customHeight="1"/>
    <row r="11959" ht="15" hidden="1" customHeight="1"/>
    <row r="11960" ht="15" hidden="1" customHeight="1"/>
    <row r="11961" ht="15" hidden="1" customHeight="1"/>
    <row r="11962" ht="15" hidden="1" customHeight="1"/>
    <row r="11963" ht="15" hidden="1" customHeight="1"/>
    <row r="11964" ht="15" hidden="1" customHeight="1"/>
    <row r="11965" ht="15" hidden="1" customHeight="1"/>
    <row r="11966" ht="15" hidden="1" customHeight="1"/>
    <row r="11967" ht="15" hidden="1" customHeight="1"/>
    <row r="11968" ht="15" hidden="1" customHeight="1"/>
    <row r="11969" ht="15" hidden="1" customHeight="1"/>
    <row r="11970" ht="15" hidden="1" customHeight="1"/>
    <row r="11971" ht="15" hidden="1" customHeight="1"/>
    <row r="11972" ht="15" hidden="1" customHeight="1"/>
    <row r="11973" ht="15" hidden="1" customHeight="1"/>
    <row r="11974" ht="15" hidden="1" customHeight="1"/>
    <row r="11975" ht="15" hidden="1" customHeight="1"/>
    <row r="11976" ht="15" hidden="1" customHeight="1"/>
    <row r="11977" ht="15" hidden="1" customHeight="1"/>
    <row r="11978" ht="15" hidden="1" customHeight="1"/>
    <row r="11979" ht="15" hidden="1" customHeight="1"/>
    <row r="11980" ht="15" hidden="1" customHeight="1"/>
    <row r="11981" ht="15" hidden="1" customHeight="1"/>
    <row r="11982" ht="15" hidden="1" customHeight="1"/>
    <row r="11983" ht="15" hidden="1" customHeight="1"/>
    <row r="11984" ht="15" hidden="1" customHeight="1"/>
    <row r="11985" ht="15" hidden="1" customHeight="1"/>
    <row r="11986" ht="15" hidden="1" customHeight="1"/>
    <row r="11987" ht="15" hidden="1" customHeight="1"/>
    <row r="11988" ht="15" hidden="1" customHeight="1"/>
    <row r="11989" ht="15" hidden="1" customHeight="1"/>
    <row r="11990" ht="15" hidden="1" customHeight="1"/>
    <row r="11991" ht="15" hidden="1" customHeight="1"/>
    <row r="11992" ht="15" hidden="1" customHeight="1"/>
    <row r="11993" ht="15" hidden="1" customHeight="1"/>
    <row r="11994" ht="15" hidden="1" customHeight="1"/>
    <row r="11995" ht="15" hidden="1" customHeight="1"/>
    <row r="11996" ht="15" hidden="1" customHeight="1"/>
    <row r="11997" ht="15" hidden="1" customHeight="1"/>
    <row r="11998" ht="15" hidden="1" customHeight="1"/>
    <row r="11999" ht="15" hidden="1" customHeight="1"/>
    <row r="12000" ht="15" hidden="1" customHeight="1"/>
    <row r="12001" ht="15" hidden="1" customHeight="1"/>
    <row r="12002" ht="15" hidden="1" customHeight="1"/>
    <row r="12003" ht="15" hidden="1" customHeight="1"/>
    <row r="12004" ht="15" hidden="1" customHeight="1"/>
    <row r="12005" ht="15" hidden="1" customHeight="1"/>
    <row r="12006" ht="15" hidden="1" customHeight="1"/>
    <row r="12007" ht="15" hidden="1" customHeight="1"/>
    <row r="12008" ht="15" hidden="1" customHeight="1"/>
    <row r="12009" ht="15" hidden="1" customHeight="1"/>
    <row r="12010" ht="15" hidden="1" customHeight="1"/>
    <row r="12011" ht="15" hidden="1" customHeight="1"/>
    <row r="12012" ht="15" hidden="1" customHeight="1"/>
    <row r="12013" ht="15" hidden="1" customHeight="1"/>
    <row r="12014" ht="15" hidden="1" customHeight="1"/>
    <row r="12015" ht="15" hidden="1" customHeight="1"/>
    <row r="12016" ht="15" hidden="1" customHeight="1"/>
    <row r="12017" ht="15" hidden="1" customHeight="1"/>
    <row r="12018" ht="15" hidden="1" customHeight="1"/>
    <row r="12019" ht="15" hidden="1" customHeight="1"/>
    <row r="12020" ht="15" hidden="1" customHeight="1"/>
    <row r="12021" ht="15" hidden="1" customHeight="1"/>
    <row r="12022" ht="15" hidden="1" customHeight="1"/>
    <row r="12023" ht="15" hidden="1" customHeight="1"/>
    <row r="12024" ht="15" hidden="1" customHeight="1"/>
    <row r="12025" ht="15" hidden="1" customHeight="1"/>
    <row r="12026" ht="15" hidden="1" customHeight="1"/>
    <row r="12027" ht="15" hidden="1" customHeight="1"/>
    <row r="12028" ht="15" hidden="1" customHeight="1"/>
    <row r="12029" ht="15" hidden="1" customHeight="1"/>
    <row r="12030" ht="15" hidden="1" customHeight="1"/>
    <row r="12031" ht="15" hidden="1" customHeight="1"/>
    <row r="12032" ht="15" hidden="1" customHeight="1"/>
    <row r="12033" ht="15" hidden="1" customHeight="1"/>
    <row r="12034" ht="15" hidden="1" customHeight="1"/>
    <row r="12035" ht="15" hidden="1" customHeight="1"/>
    <row r="12036" ht="15" hidden="1" customHeight="1"/>
    <row r="12037" ht="15" hidden="1" customHeight="1"/>
    <row r="12038" ht="15" hidden="1" customHeight="1"/>
    <row r="12039" ht="15" hidden="1" customHeight="1"/>
    <row r="12040" ht="15" hidden="1" customHeight="1"/>
    <row r="12041" ht="15" hidden="1" customHeight="1"/>
    <row r="12042" ht="15" hidden="1" customHeight="1"/>
    <row r="12043" ht="15" hidden="1" customHeight="1"/>
    <row r="12044" ht="15" hidden="1" customHeight="1"/>
    <row r="12045" ht="15" hidden="1" customHeight="1"/>
    <row r="12046" ht="15" hidden="1" customHeight="1"/>
    <row r="12047" ht="15" hidden="1" customHeight="1"/>
    <row r="12048" ht="15" hidden="1" customHeight="1"/>
    <row r="12049" ht="15" hidden="1" customHeight="1"/>
    <row r="12050" ht="15" hidden="1" customHeight="1"/>
    <row r="12051" ht="15" hidden="1" customHeight="1"/>
    <row r="12052" ht="15" hidden="1" customHeight="1"/>
    <row r="12053" ht="15" hidden="1" customHeight="1"/>
    <row r="12054" ht="15" hidden="1" customHeight="1"/>
    <row r="12055" ht="15" hidden="1" customHeight="1"/>
    <row r="12056" ht="15" hidden="1" customHeight="1"/>
    <row r="12057" ht="15" hidden="1" customHeight="1"/>
    <row r="12058" ht="15" hidden="1" customHeight="1"/>
    <row r="12059" ht="15" hidden="1" customHeight="1"/>
    <row r="12060" ht="15" hidden="1" customHeight="1"/>
    <row r="12061" ht="15" hidden="1" customHeight="1"/>
    <row r="12062" ht="15" hidden="1" customHeight="1"/>
    <row r="12063" ht="15" hidden="1" customHeight="1"/>
    <row r="12064" ht="15" hidden="1" customHeight="1"/>
    <row r="12065" ht="15" hidden="1" customHeight="1"/>
    <row r="12066" ht="15" hidden="1" customHeight="1"/>
    <row r="12067" ht="15" hidden="1" customHeight="1"/>
    <row r="12068" ht="15" hidden="1" customHeight="1"/>
    <row r="12069" ht="15" hidden="1" customHeight="1"/>
    <row r="12070" ht="15" hidden="1" customHeight="1"/>
    <row r="12071" ht="15" hidden="1" customHeight="1"/>
    <row r="12072" ht="15" hidden="1" customHeight="1"/>
    <row r="12073" ht="15" hidden="1" customHeight="1"/>
    <row r="12074" ht="15" hidden="1" customHeight="1"/>
    <row r="12075" ht="15" hidden="1" customHeight="1"/>
    <row r="12076" ht="15" hidden="1" customHeight="1"/>
    <row r="12077" ht="15" hidden="1" customHeight="1"/>
    <row r="12078" ht="15" hidden="1" customHeight="1"/>
    <row r="12079" ht="15" hidden="1" customHeight="1"/>
    <row r="12080" ht="15" hidden="1" customHeight="1"/>
    <row r="12081" ht="15" hidden="1" customHeight="1"/>
    <row r="12082" ht="15" hidden="1" customHeight="1"/>
    <row r="12083" ht="15" hidden="1" customHeight="1"/>
    <row r="12084" ht="15" hidden="1" customHeight="1"/>
    <row r="12085" ht="15" hidden="1" customHeight="1"/>
    <row r="12086" ht="15" hidden="1" customHeight="1"/>
    <row r="12087" ht="15" hidden="1" customHeight="1"/>
    <row r="12088" ht="15" hidden="1" customHeight="1"/>
    <row r="12089" ht="15" hidden="1" customHeight="1"/>
    <row r="12090" ht="15" hidden="1" customHeight="1"/>
    <row r="12091" ht="15" hidden="1" customHeight="1"/>
    <row r="12092" ht="15" hidden="1" customHeight="1"/>
    <row r="12093" ht="15" hidden="1" customHeight="1"/>
    <row r="12094" ht="15" hidden="1" customHeight="1"/>
    <row r="12095" ht="15" hidden="1" customHeight="1"/>
    <row r="12096" ht="15" hidden="1" customHeight="1"/>
    <row r="12097" ht="15" hidden="1" customHeight="1"/>
    <row r="12098" ht="15" hidden="1" customHeight="1"/>
    <row r="12099" ht="15" hidden="1" customHeight="1"/>
    <row r="12100" ht="15" hidden="1" customHeight="1"/>
    <row r="12101" ht="15" hidden="1" customHeight="1"/>
    <row r="12102" ht="15" hidden="1" customHeight="1"/>
    <row r="12103" ht="15" hidden="1" customHeight="1"/>
    <row r="12104" ht="15" hidden="1" customHeight="1"/>
    <row r="12105" ht="15" hidden="1" customHeight="1"/>
    <row r="12106" ht="15" hidden="1" customHeight="1"/>
    <row r="12107" ht="15" hidden="1" customHeight="1"/>
    <row r="12108" ht="15" hidden="1" customHeight="1"/>
    <row r="12109" ht="15" hidden="1" customHeight="1"/>
    <row r="12110" ht="15" hidden="1" customHeight="1"/>
    <row r="12111" ht="15" hidden="1" customHeight="1"/>
    <row r="12112" ht="15" hidden="1" customHeight="1"/>
    <row r="12113" ht="15" hidden="1" customHeight="1"/>
    <row r="12114" ht="15" hidden="1" customHeight="1"/>
    <row r="12115" ht="15" hidden="1" customHeight="1"/>
    <row r="12116" ht="15" hidden="1" customHeight="1"/>
    <row r="12117" ht="15" hidden="1" customHeight="1"/>
    <row r="12118" ht="15" hidden="1" customHeight="1"/>
    <row r="12119" ht="15" hidden="1" customHeight="1"/>
    <row r="12120" ht="15" hidden="1" customHeight="1"/>
    <row r="12121" ht="15" hidden="1" customHeight="1"/>
    <row r="12122" ht="15" hidden="1" customHeight="1"/>
    <row r="12123" ht="15" hidden="1" customHeight="1"/>
    <row r="12124" ht="15" hidden="1" customHeight="1"/>
    <row r="12125" ht="15" hidden="1" customHeight="1"/>
    <row r="12126" ht="15" hidden="1" customHeight="1"/>
    <row r="12127" ht="15" hidden="1" customHeight="1"/>
    <row r="12128" ht="15" hidden="1" customHeight="1"/>
    <row r="12129" ht="15" hidden="1" customHeight="1"/>
    <row r="12130" ht="15" hidden="1" customHeight="1"/>
    <row r="12131" ht="15" hidden="1" customHeight="1"/>
    <row r="12132" ht="15" hidden="1" customHeight="1"/>
    <row r="12133" ht="15" hidden="1" customHeight="1"/>
    <row r="12134" ht="15" hidden="1" customHeight="1"/>
    <row r="12135" ht="15" hidden="1" customHeight="1"/>
    <row r="12136" ht="15" hidden="1" customHeight="1"/>
    <row r="12137" ht="15" hidden="1" customHeight="1"/>
    <row r="12138" ht="15" hidden="1" customHeight="1"/>
    <row r="12139" ht="15" hidden="1" customHeight="1"/>
    <row r="12140" ht="15" hidden="1" customHeight="1"/>
    <row r="12141" ht="15" hidden="1" customHeight="1"/>
    <row r="12142" ht="15" hidden="1" customHeight="1"/>
    <row r="12143" ht="15" hidden="1" customHeight="1"/>
    <row r="12144" ht="15" hidden="1" customHeight="1"/>
    <row r="12145" ht="15" hidden="1" customHeight="1"/>
    <row r="12146" ht="15" hidden="1" customHeight="1"/>
    <row r="12147" ht="15" hidden="1" customHeight="1"/>
    <row r="12148" ht="15" hidden="1" customHeight="1"/>
    <row r="12149" ht="15" hidden="1" customHeight="1"/>
    <row r="12150" ht="15" hidden="1" customHeight="1"/>
    <row r="12151" ht="15" hidden="1" customHeight="1"/>
    <row r="12152" ht="15" hidden="1" customHeight="1"/>
    <row r="12153" ht="15" hidden="1" customHeight="1"/>
    <row r="12154" ht="15" hidden="1" customHeight="1"/>
    <row r="12155" ht="15" hidden="1" customHeight="1"/>
    <row r="12156" ht="15" hidden="1" customHeight="1"/>
    <row r="12157" ht="15" hidden="1" customHeight="1"/>
    <row r="12158" ht="15" hidden="1" customHeight="1"/>
    <row r="12159" ht="15" hidden="1" customHeight="1"/>
    <row r="12160" ht="15" hidden="1" customHeight="1"/>
    <row r="12161" ht="15" hidden="1" customHeight="1"/>
    <row r="12162" ht="15" hidden="1" customHeight="1"/>
    <row r="12163" ht="15" hidden="1" customHeight="1"/>
    <row r="12164" ht="15" hidden="1" customHeight="1"/>
    <row r="12165" ht="15" hidden="1" customHeight="1"/>
    <row r="12166" ht="15" hidden="1" customHeight="1"/>
    <row r="12167" ht="15" hidden="1" customHeight="1"/>
    <row r="12168" ht="15" hidden="1" customHeight="1"/>
    <row r="12169" ht="15" hidden="1" customHeight="1"/>
    <row r="12170" ht="15" hidden="1" customHeight="1"/>
    <row r="12171" ht="15" hidden="1" customHeight="1"/>
    <row r="12172" ht="15" hidden="1" customHeight="1"/>
    <row r="12173" ht="15" hidden="1" customHeight="1"/>
    <row r="12174" ht="15" hidden="1" customHeight="1"/>
    <row r="12175" ht="15" hidden="1" customHeight="1"/>
    <row r="12176" ht="15" hidden="1" customHeight="1"/>
    <row r="12177" ht="15" hidden="1" customHeight="1"/>
    <row r="12178" ht="15" hidden="1" customHeight="1"/>
    <row r="12179" ht="15" hidden="1" customHeight="1"/>
    <row r="12180" ht="15" hidden="1" customHeight="1"/>
    <row r="12181" ht="15" hidden="1" customHeight="1"/>
    <row r="12182" ht="15" hidden="1" customHeight="1"/>
    <row r="12183" ht="15" hidden="1" customHeight="1"/>
    <row r="12184" ht="15" hidden="1" customHeight="1"/>
    <row r="12185" ht="15" hidden="1" customHeight="1"/>
    <row r="12186" ht="15" hidden="1" customHeight="1"/>
    <row r="12187" ht="15" hidden="1" customHeight="1"/>
    <row r="12188" ht="15" hidden="1" customHeight="1"/>
    <row r="12189" ht="15" hidden="1" customHeight="1"/>
    <row r="12190" ht="15" hidden="1" customHeight="1"/>
    <row r="12191" ht="15" hidden="1" customHeight="1"/>
    <row r="12192" ht="15" hidden="1" customHeight="1"/>
    <row r="12193" ht="15" hidden="1" customHeight="1"/>
    <row r="12194" ht="15" hidden="1" customHeight="1"/>
    <row r="12195" ht="15" hidden="1" customHeight="1"/>
    <row r="12196" ht="15" hidden="1" customHeight="1"/>
    <row r="12197" ht="15" hidden="1" customHeight="1"/>
    <row r="12198" ht="15" hidden="1" customHeight="1"/>
    <row r="12199" ht="15" hidden="1" customHeight="1"/>
    <row r="12200" ht="15" hidden="1" customHeight="1"/>
    <row r="12201" ht="15" hidden="1" customHeight="1"/>
    <row r="12202" ht="15" hidden="1" customHeight="1"/>
    <row r="12203" ht="15" hidden="1" customHeight="1"/>
    <row r="12204" ht="15" hidden="1" customHeight="1"/>
    <row r="12205" ht="15" hidden="1" customHeight="1"/>
    <row r="12206" ht="15" hidden="1" customHeight="1"/>
    <row r="12207" ht="15" hidden="1" customHeight="1"/>
    <row r="12208" ht="15" hidden="1" customHeight="1"/>
    <row r="12209" ht="15" hidden="1" customHeight="1"/>
    <row r="12210" ht="15" hidden="1" customHeight="1"/>
    <row r="12211" ht="15" hidden="1" customHeight="1"/>
    <row r="12212" ht="15" hidden="1" customHeight="1"/>
    <row r="12213" ht="15" hidden="1" customHeight="1"/>
    <row r="12214" ht="15" hidden="1" customHeight="1"/>
    <row r="12215" ht="15" hidden="1" customHeight="1"/>
    <row r="12216" ht="15" hidden="1" customHeight="1"/>
    <row r="12217" ht="15" hidden="1" customHeight="1"/>
    <row r="12218" ht="15" hidden="1" customHeight="1"/>
    <row r="12219" ht="15" hidden="1" customHeight="1"/>
    <row r="12220" ht="15" hidden="1" customHeight="1"/>
    <row r="12221" ht="15" hidden="1" customHeight="1"/>
    <row r="12222" ht="15" hidden="1" customHeight="1"/>
    <row r="12223" ht="15" hidden="1" customHeight="1"/>
    <row r="12224" ht="15" hidden="1" customHeight="1"/>
    <row r="12225" ht="15" hidden="1" customHeight="1"/>
    <row r="12226" ht="15" hidden="1" customHeight="1"/>
    <row r="12227" ht="15" hidden="1" customHeight="1"/>
    <row r="12228" ht="15" hidden="1" customHeight="1"/>
    <row r="12229" ht="15" hidden="1" customHeight="1"/>
    <row r="12230" ht="15" hidden="1" customHeight="1"/>
    <row r="12231" ht="15" hidden="1" customHeight="1"/>
    <row r="12232" ht="15" hidden="1" customHeight="1"/>
    <row r="12233" ht="15" hidden="1" customHeight="1"/>
    <row r="12234" ht="15" hidden="1" customHeight="1"/>
    <row r="12235" ht="15" hidden="1" customHeight="1"/>
    <row r="12236" ht="15" hidden="1" customHeight="1"/>
    <row r="12237" ht="15" hidden="1" customHeight="1"/>
    <row r="12238" ht="15" hidden="1" customHeight="1"/>
    <row r="12239" ht="15" hidden="1" customHeight="1"/>
    <row r="12240" ht="15" hidden="1" customHeight="1"/>
    <row r="12241" ht="15" hidden="1" customHeight="1"/>
    <row r="12242" ht="15" hidden="1" customHeight="1"/>
    <row r="12243" ht="15" hidden="1" customHeight="1"/>
    <row r="12244" ht="15" hidden="1" customHeight="1"/>
    <row r="12245" ht="15" hidden="1" customHeight="1"/>
    <row r="12246" ht="15" hidden="1" customHeight="1"/>
    <row r="12247" ht="15" hidden="1" customHeight="1"/>
    <row r="12248" ht="15" hidden="1" customHeight="1"/>
    <row r="12249" ht="15" hidden="1" customHeight="1"/>
    <row r="12250" ht="15" hidden="1" customHeight="1"/>
    <row r="12251" ht="15" hidden="1" customHeight="1"/>
    <row r="12252" ht="15" hidden="1" customHeight="1"/>
    <row r="12253" ht="15" hidden="1" customHeight="1"/>
    <row r="12254" ht="15" hidden="1" customHeight="1"/>
    <row r="12255" ht="15" hidden="1" customHeight="1"/>
    <row r="12256" ht="15" hidden="1" customHeight="1"/>
    <row r="12257" ht="15" hidden="1" customHeight="1"/>
    <row r="12258" ht="15" hidden="1" customHeight="1"/>
    <row r="12259" ht="15" hidden="1" customHeight="1"/>
    <row r="12260" ht="15" hidden="1" customHeight="1"/>
    <row r="12261" ht="15" hidden="1" customHeight="1"/>
    <row r="12262" ht="15" hidden="1" customHeight="1"/>
    <row r="12263" ht="15" hidden="1" customHeight="1"/>
    <row r="12264" ht="15" hidden="1" customHeight="1"/>
    <row r="12265" ht="15" hidden="1" customHeight="1"/>
    <row r="12266" ht="15" hidden="1" customHeight="1"/>
    <row r="12267" ht="15" hidden="1" customHeight="1"/>
    <row r="12268" ht="15" hidden="1" customHeight="1"/>
    <row r="12269" ht="15" hidden="1" customHeight="1"/>
    <row r="12270" ht="15" hidden="1" customHeight="1"/>
    <row r="12271" ht="15" hidden="1" customHeight="1"/>
    <row r="12272" ht="15" hidden="1" customHeight="1"/>
    <row r="12273" ht="15" hidden="1" customHeight="1"/>
    <row r="12274" ht="15" hidden="1" customHeight="1"/>
    <row r="12275" ht="15" hidden="1" customHeight="1"/>
    <row r="12276" ht="15" hidden="1" customHeight="1"/>
    <row r="12277" ht="15" hidden="1" customHeight="1"/>
    <row r="12278" ht="15" hidden="1" customHeight="1"/>
    <row r="12279" ht="15" hidden="1" customHeight="1"/>
    <row r="12280" ht="15" hidden="1" customHeight="1"/>
    <row r="12281" ht="15" hidden="1" customHeight="1"/>
    <row r="12282" ht="15" hidden="1" customHeight="1"/>
    <row r="12283" ht="15" hidden="1" customHeight="1"/>
    <row r="12284" ht="15" hidden="1" customHeight="1"/>
    <row r="12285" ht="15" hidden="1" customHeight="1"/>
    <row r="12286" ht="15" hidden="1" customHeight="1"/>
    <row r="12287" ht="15" hidden="1" customHeight="1"/>
    <row r="12288" ht="15" hidden="1" customHeight="1"/>
    <row r="12289" ht="15" hidden="1" customHeight="1"/>
    <row r="12290" ht="15" hidden="1" customHeight="1"/>
    <row r="12291" ht="15" hidden="1" customHeight="1"/>
    <row r="12292" ht="15" hidden="1" customHeight="1"/>
    <row r="12293" ht="15" hidden="1" customHeight="1"/>
    <row r="12294" ht="15" hidden="1" customHeight="1"/>
    <row r="12295" ht="15" hidden="1" customHeight="1"/>
    <row r="12296" ht="15" hidden="1" customHeight="1"/>
    <row r="12297" ht="15" hidden="1" customHeight="1"/>
    <row r="12298" ht="15" hidden="1" customHeight="1"/>
    <row r="12299" ht="15" hidden="1" customHeight="1"/>
    <row r="12300" ht="15" hidden="1" customHeight="1"/>
    <row r="12301" ht="15" hidden="1" customHeight="1"/>
    <row r="12302" ht="15" hidden="1" customHeight="1"/>
    <row r="12303" ht="15" hidden="1" customHeight="1"/>
    <row r="12304" ht="15" hidden="1" customHeight="1"/>
    <row r="12305" ht="15" hidden="1" customHeight="1"/>
    <row r="12306" ht="15" hidden="1" customHeight="1"/>
    <row r="12307" ht="15" hidden="1" customHeight="1"/>
    <row r="12308" ht="15" hidden="1" customHeight="1"/>
    <row r="12309" ht="15" hidden="1" customHeight="1"/>
    <row r="12310" ht="15" hidden="1" customHeight="1"/>
    <row r="12311" ht="15" hidden="1" customHeight="1"/>
    <row r="12312" ht="15" hidden="1" customHeight="1"/>
    <row r="12313" ht="15" hidden="1" customHeight="1"/>
    <row r="12314" ht="15" hidden="1" customHeight="1"/>
    <row r="12315" ht="15" hidden="1" customHeight="1"/>
    <row r="12316" ht="15" hidden="1" customHeight="1"/>
    <row r="12317" ht="15" hidden="1" customHeight="1"/>
    <row r="12318" ht="15" hidden="1" customHeight="1"/>
    <row r="12319" ht="15" hidden="1" customHeight="1"/>
    <row r="12320" ht="15" hidden="1" customHeight="1"/>
    <row r="12321" ht="15" hidden="1" customHeight="1"/>
    <row r="12322" ht="15" hidden="1" customHeight="1"/>
    <row r="12323" ht="15" hidden="1" customHeight="1"/>
    <row r="12324" ht="15" hidden="1" customHeight="1"/>
    <row r="12325" ht="15" hidden="1" customHeight="1"/>
    <row r="12326" ht="15" hidden="1" customHeight="1"/>
    <row r="12327" ht="15" hidden="1" customHeight="1"/>
    <row r="12328" ht="15" hidden="1" customHeight="1"/>
    <row r="12329" ht="15" hidden="1" customHeight="1"/>
    <row r="12330" ht="15" hidden="1" customHeight="1"/>
    <row r="12331" ht="15" hidden="1" customHeight="1"/>
    <row r="12332" ht="15" hidden="1" customHeight="1"/>
    <row r="12333" ht="15" hidden="1" customHeight="1"/>
    <row r="12334" ht="15" hidden="1" customHeight="1"/>
    <row r="12335" ht="15" hidden="1" customHeight="1"/>
    <row r="12336" ht="15" hidden="1" customHeight="1"/>
    <row r="12337" ht="15" hidden="1" customHeight="1"/>
    <row r="12338" ht="15" hidden="1" customHeight="1"/>
    <row r="12339" ht="15" hidden="1" customHeight="1"/>
    <row r="12340" ht="15" hidden="1" customHeight="1"/>
    <row r="12341" ht="15" hidden="1" customHeight="1"/>
    <row r="12342" ht="15" hidden="1" customHeight="1"/>
    <row r="12343" ht="15" hidden="1" customHeight="1"/>
    <row r="12344" ht="15" hidden="1" customHeight="1"/>
    <row r="12345" ht="15" hidden="1" customHeight="1"/>
    <row r="12346" ht="15" hidden="1" customHeight="1"/>
    <row r="12347" ht="15" hidden="1" customHeight="1"/>
    <row r="12348" ht="15" hidden="1" customHeight="1"/>
    <row r="12349" ht="15" hidden="1" customHeight="1"/>
    <row r="12350" ht="15" hidden="1" customHeight="1"/>
    <row r="12351" ht="15" hidden="1" customHeight="1"/>
    <row r="12352" ht="15" hidden="1" customHeight="1"/>
    <row r="12353" ht="15" hidden="1" customHeight="1"/>
    <row r="12354" ht="15" hidden="1" customHeight="1"/>
    <row r="12355" ht="15" hidden="1" customHeight="1"/>
    <row r="12356" ht="15" hidden="1" customHeight="1"/>
    <row r="12357" ht="15" hidden="1" customHeight="1"/>
    <row r="12358" ht="15" hidden="1" customHeight="1"/>
    <row r="12359" ht="15" hidden="1" customHeight="1"/>
    <row r="12360" ht="15" hidden="1" customHeight="1"/>
    <row r="12361" ht="15" hidden="1" customHeight="1"/>
    <row r="12362" ht="15" hidden="1" customHeight="1"/>
    <row r="12363" ht="15" hidden="1" customHeight="1"/>
    <row r="12364" ht="15" hidden="1" customHeight="1"/>
    <row r="12365" ht="15" hidden="1" customHeight="1"/>
    <row r="12366" ht="15" hidden="1" customHeight="1"/>
    <row r="12367" ht="15" hidden="1" customHeight="1"/>
    <row r="12368" ht="15" hidden="1" customHeight="1"/>
    <row r="12369" ht="15" hidden="1" customHeight="1"/>
    <row r="12370" ht="15" hidden="1" customHeight="1"/>
    <row r="12371" ht="15" hidden="1" customHeight="1"/>
    <row r="12372" ht="15" hidden="1" customHeight="1"/>
    <row r="12373" ht="15" hidden="1" customHeight="1"/>
    <row r="12374" ht="15" hidden="1" customHeight="1"/>
    <row r="12375" ht="15" hidden="1" customHeight="1"/>
    <row r="12376" ht="15" hidden="1" customHeight="1"/>
    <row r="12377" ht="15" hidden="1" customHeight="1"/>
    <row r="12378" ht="15" hidden="1" customHeight="1"/>
    <row r="12379" ht="15" hidden="1" customHeight="1"/>
    <row r="12380" ht="15" hidden="1" customHeight="1"/>
    <row r="12381" ht="15" hidden="1" customHeight="1"/>
    <row r="12382" ht="15" hidden="1" customHeight="1"/>
    <row r="12383" ht="15" hidden="1" customHeight="1"/>
    <row r="12384" ht="15" hidden="1" customHeight="1"/>
    <row r="12385" ht="15" hidden="1" customHeight="1"/>
    <row r="12386" ht="15" hidden="1" customHeight="1"/>
    <row r="12387" ht="15" hidden="1" customHeight="1"/>
    <row r="12388" ht="15" hidden="1" customHeight="1"/>
    <row r="12389" ht="15" hidden="1" customHeight="1"/>
    <row r="12390" ht="15" hidden="1" customHeight="1"/>
    <row r="12391" ht="15" hidden="1" customHeight="1"/>
    <row r="12392" ht="15" hidden="1" customHeight="1"/>
    <row r="12393" ht="15" hidden="1" customHeight="1"/>
    <row r="12394" ht="15" hidden="1" customHeight="1"/>
    <row r="12395" ht="15" hidden="1" customHeight="1"/>
    <row r="12396" ht="15" hidden="1" customHeight="1"/>
    <row r="12397" ht="15" hidden="1" customHeight="1"/>
    <row r="12398" ht="15" hidden="1" customHeight="1"/>
    <row r="12399" ht="15" hidden="1" customHeight="1"/>
    <row r="12400" ht="15" hidden="1" customHeight="1"/>
    <row r="12401" ht="15" hidden="1" customHeight="1"/>
    <row r="12402" ht="15" hidden="1" customHeight="1"/>
    <row r="12403" ht="15" hidden="1" customHeight="1"/>
    <row r="12404" ht="15" hidden="1" customHeight="1"/>
    <row r="12405" ht="15" hidden="1" customHeight="1"/>
    <row r="12406" ht="15" hidden="1" customHeight="1"/>
    <row r="12407" ht="15" hidden="1" customHeight="1"/>
    <row r="12408" ht="15" hidden="1" customHeight="1"/>
    <row r="12409" ht="15" hidden="1" customHeight="1"/>
    <row r="12410" ht="15" hidden="1" customHeight="1"/>
    <row r="12411" ht="15" hidden="1" customHeight="1"/>
    <row r="12412" ht="15" hidden="1" customHeight="1"/>
    <row r="12413" ht="15" hidden="1" customHeight="1"/>
    <row r="12414" ht="15" hidden="1" customHeight="1"/>
    <row r="12415" ht="15" hidden="1" customHeight="1"/>
    <row r="12416" ht="15" hidden="1" customHeight="1"/>
    <row r="12417" ht="15" hidden="1" customHeight="1"/>
    <row r="12418" ht="15" hidden="1" customHeight="1"/>
    <row r="12419" ht="15" hidden="1" customHeight="1"/>
    <row r="12420" ht="15" hidden="1" customHeight="1"/>
    <row r="12421" ht="15" hidden="1" customHeight="1"/>
    <row r="12422" ht="15" hidden="1" customHeight="1"/>
    <row r="12423" ht="15" hidden="1" customHeight="1"/>
    <row r="12424" ht="15" hidden="1" customHeight="1"/>
    <row r="12425" ht="15" hidden="1" customHeight="1"/>
    <row r="12426" ht="15" hidden="1" customHeight="1"/>
    <row r="12427" ht="15" hidden="1" customHeight="1"/>
    <row r="12428" ht="15" hidden="1" customHeight="1"/>
    <row r="12429" ht="15" hidden="1" customHeight="1"/>
    <row r="12430" ht="15" hidden="1" customHeight="1"/>
    <row r="12431" ht="15" hidden="1" customHeight="1"/>
    <row r="12432" ht="15" hidden="1" customHeight="1"/>
    <row r="12433" ht="15" hidden="1" customHeight="1"/>
    <row r="12434" ht="15" hidden="1" customHeight="1"/>
    <row r="12435" ht="15" hidden="1" customHeight="1"/>
    <row r="12436" ht="15" hidden="1" customHeight="1"/>
    <row r="12437" ht="15" hidden="1" customHeight="1"/>
    <row r="12438" ht="15" hidden="1" customHeight="1"/>
    <row r="12439" ht="15" hidden="1" customHeight="1"/>
    <row r="12440" ht="15" hidden="1" customHeight="1"/>
    <row r="12441" ht="15" hidden="1" customHeight="1"/>
    <row r="12442" ht="15" hidden="1" customHeight="1"/>
    <row r="12443" ht="15" hidden="1" customHeight="1"/>
    <row r="12444" ht="15" hidden="1" customHeight="1"/>
    <row r="12445" ht="15" hidden="1" customHeight="1"/>
    <row r="12446" ht="15" hidden="1" customHeight="1"/>
    <row r="12447" ht="15" hidden="1" customHeight="1"/>
    <row r="12448" ht="15" hidden="1" customHeight="1"/>
    <row r="12449" ht="15" hidden="1" customHeight="1"/>
    <row r="12450" ht="15" hidden="1" customHeight="1"/>
    <row r="12451" ht="15" hidden="1" customHeight="1"/>
    <row r="12452" ht="15" hidden="1" customHeight="1"/>
    <row r="12453" ht="15" hidden="1" customHeight="1"/>
    <row r="12454" ht="15" hidden="1" customHeight="1"/>
    <row r="12455" ht="15" hidden="1" customHeight="1"/>
    <row r="12456" ht="15" hidden="1" customHeight="1"/>
    <row r="12457" ht="15" hidden="1" customHeight="1"/>
    <row r="12458" ht="15" hidden="1" customHeight="1"/>
    <row r="12459" ht="15" hidden="1" customHeight="1"/>
    <row r="12460" ht="15" hidden="1" customHeight="1"/>
    <row r="12461" ht="15" hidden="1" customHeight="1"/>
    <row r="12462" ht="15" hidden="1" customHeight="1"/>
    <row r="12463" ht="15" hidden="1" customHeight="1"/>
    <row r="12464" ht="15" hidden="1" customHeight="1"/>
    <row r="12465" ht="15" hidden="1" customHeight="1"/>
    <row r="12466" ht="15" hidden="1" customHeight="1"/>
    <row r="12467" ht="15" hidden="1" customHeight="1"/>
    <row r="12468" ht="15" hidden="1" customHeight="1"/>
    <row r="12469" ht="15" hidden="1" customHeight="1"/>
    <row r="12470" ht="15" hidden="1" customHeight="1"/>
    <row r="12471" ht="15" hidden="1" customHeight="1"/>
    <row r="12472" ht="15" hidden="1" customHeight="1"/>
    <row r="12473" ht="15" hidden="1" customHeight="1"/>
    <row r="12474" ht="15" hidden="1" customHeight="1"/>
    <row r="12475" ht="15" hidden="1" customHeight="1"/>
    <row r="12476" ht="15" hidden="1" customHeight="1"/>
    <row r="12477" ht="15" hidden="1" customHeight="1"/>
    <row r="12478" ht="15" hidden="1" customHeight="1"/>
    <row r="12479" ht="15" hidden="1" customHeight="1"/>
    <row r="12480" ht="15" hidden="1" customHeight="1"/>
    <row r="12481" ht="15" hidden="1" customHeight="1"/>
    <row r="12482" ht="15" hidden="1" customHeight="1"/>
    <row r="12483" ht="15" hidden="1" customHeight="1"/>
    <row r="12484" ht="15" hidden="1" customHeight="1"/>
    <row r="12485" ht="15" hidden="1" customHeight="1"/>
    <row r="12486" ht="15" hidden="1" customHeight="1"/>
    <row r="12487" ht="15" hidden="1" customHeight="1"/>
    <row r="12488" ht="15" hidden="1" customHeight="1"/>
    <row r="12489" ht="15" hidden="1" customHeight="1"/>
    <row r="12490" ht="15" hidden="1" customHeight="1"/>
    <row r="12491" ht="15" hidden="1" customHeight="1"/>
    <row r="12492" ht="15" hidden="1" customHeight="1"/>
    <row r="12493" ht="15" hidden="1" customHeight="1"/>
    <row r="12494" ht="15" hidden="1" customHeight="1"/>
    <row r="12495" ht="15" hidden="1" customHeight="1"/>
    <row r="12496" ht="15" hidden="1" customHeight="1"/>
    <row r="12497" ht="15" hidden="1" customHeight="1"/>
    <row r="12498" ht="15" hidden="1" customHeight="1"/>
    <row r="12499" ht="15" hidden="1" customHeight="1"/>
    <row r="12500" ht="15" hidden="1" customHeight="1"/>
    <row r="12501" ht="15" hidden="1" customHeight="1"/>
    <row r="12502" ht="15" hidden="1" customHeight="1"/>
    <row r="12503" ht="15" hidden="1" customHeight="1"/>
    <row r="12504" ht="15" hidden="1" customHeight="1"/>
    <row r="12505" ht="15" hidden="1" customHeight="1"/>
    <row r="12506" ht="15" hidden="1" customHeight="1"/>
    <row r="12507" ht="15" hidden="1" customHeight="1"/>
    <row r="12508" ht="15" hidden="1" customHeight="1"/>
    <row r="12509" ht="15" hidden="1" customHeight="1"/>
    <row r="12510" ht="15" hidden="1" customHeight="1"/>
    <row r="12511" ht="15" hidden="1" customHeight="1"/>
    <row r="12512" ht="15" hidden="1" customHeight="1"/>
    <row r="12513" ht="15" hidden="1" customHeight="1"/>
    <row r="12514" ht="15" hidden="1" customHeight="1"/>
    <row r="12515" ht="15" hidden="1" customHeight="1"/>
    <row r="12516" ht="15" hidden="1" customHeight="1"/>
    <row r="12517" ht="15" hidden="1" customHeight="1"/>
    <row r="12518" ht="15" hidden="1" customHeight="1"/>
    <row r="12519" ht="15" hidden="1" customHeight="1"/>
    <row r="12520" ht="15" hidden="1" customHeight="1"/>
    <row r="12521" ht="15" hidden="1" customHeight="1"/>
    <row r="12522" ht="15" hidden="1" customHeight="1"/>
    <row r="12523" ht="15" hidden="1" customHeight="1"/>
    <row r="12524" ht="15" hidden="1" customHeight="1"/>
    <row r="12525" ht="15" hidden="1" customHeight="1"/>
    <row r="12526" ht="15" hidden="1" customHeight="1"/>
    <row r="12527" ht="15" hidden="1" customHeight="1"/>
    <row r="12528" ht="15" hidden="1" customHeight="1"/>
    <row r="12529" ht="15" hidden="1" customHeight="1"/>
    <row r="12530" ht="15" hidden="1" customHeight="1"/>
    <row r="12531" ht="15" hidden="1" customHeight="1"/>
    <row r="12532" ht="15" hidden="1" customHeight="1"/>
    <row r="12533" ht="15" hidden="1" customHeight="1"/>
    <row r="12534" ht="15" hidden="1" customHeight="1"/>
    <row r="12535" ht="15" hidden="1" customHeight="1"/>
    <row r="12536" ht="15" hidden="1" customHeight="1"/>
    <row r="12537" ht="15" hidden="1" customHeight="1"/>
    <row r="12538" ht="15" hidden="1" customHeight="1"/>
    <row r="12539" ht="15" hidden="1" customHeight="1"/>
    <row r="12540" ht="15" hidden="1" customHeight="1"/>
    <row r="12541" ht="15" hidden="1" customHeight="1"/>
    <row r="12542" ht="15" hidden="1" customHeight="1"/>
    <row r="12543" ht="15" hidden="1" customHeight="1"/>
    <row r="12544" ht="15" hidden="1" customHeight="1"/>
    <row r="12545" ht="15" hidden="1" customHeight="1"/>
    <row r="12546" ht="15" hidden="1" customHeight="1"/>
    <row r="12547" ht="15" hidden="1" customHeight="1"/>
    <row r="12548" ht="15" hidden="1" customHeight="1"/>
    <row r="12549" ht="15" hidden="1" customHeight="1"/>
    <row r="12550" ht="15" hidden="1" customHeight="1"/>
    <row r="12551" ht="15" hidden="1" customHeight="1"/>
    <row r="12552" ht="15" hidden="1" customHeight="1"/>
    <row r="12553" ht="15" hidden="1" customHeight="1"/>
    <row r="12554" ht="15" hidden="1" customHeight="1"/>
    <row r="12555" ht="15" hidden="1" customHeight="1"/>
    <row r="12556" ht="15" hidden="1" customHeight="1"/>
    <row r="12557" ht="15" hidden="1" customHeight="1"/>
    <row r="12558" ht="15" hidden="1" customHeight="1"/>
    <row r="12559" ht="15" hidden="1" customHeight="1"/>
    <row r="12560" ht="15" hidden="1" customHeight="1"/>
    <row r="12561" ht="15" hidden="1" customHeight="1"/>
    <row r="12562" ht="15" hidden="1" customHeight="1"/>
    <row r="12563" ht="15" hidden="1" customHeight="1"/>
    <row r="12564" ht="15" hidden="1" customHeight="1"/>
    <row r="12565" ht="15" hidden="1" customHeight="1"/>
    <row r="12566" ht="15" hidden="1" customHeight="1"/>
    <row r="12567" ht="15" hidden="1" customHeight="1"/>
    <row r="12568" ht="15" hidden="1" customHeight="1"/>
    <row r="12569" ht="15" hidden="1" customHeight="1"/>
    <row r="12570" ht="15" hidden="1" customHeight="1"/>
    <row r="12571" ht="15" hidden="1" customHeight="1"/>
    <row r="12572" ht="15" hidden="1" customHeight="1"/>
    <row r="12573" ht="15" hidden="1" customHeight="1"/>
    <row r="12574" ht="15" hidden="1" customHeight="1"/>
    <row r="12575" ht="15" hidden="1" customHeight="1"/>
    <row r="12576" ht="15" hidden="1" customHeight="1"/>
    <row r="12577" ht="15" hidden="1" customHeight="1"/>
    <row r="12578" ht="15" hidden="1" customHeight="1"/>
    <row r="12579" ht="15" hidden="1" customHeight="1"/>
    <row r="12580" ht="15" hidden="1" customHeight="1"/>
    <row r="12581" ht="15" hidden="1" customHeight="1"/>
    <row r="12582" ht="15" hidden="1" customHeight="1"/>
    <row r="12583" ht="15" hidden="1" customHeight="1"/>
    <row r="12584" ht="15" hidden="1" customHeight="1"/>
    <row r="12585" ht="15" hidden="1" customHeight="1"/>
    <row r="12586" ht="15" hidden="1" customHeight="1"/>
    <row r="12587" ht="15" hidden="1" customHeight="1"/>
    <row r="12588" ht="15" hidden="1" customHeight="1"/>
    <row r="12589" ht="15" hidden="1" customHeight="1"/>
    <row r="12590" ht="15" hidden="1" customHeight="1"/>
    <row r="12591" ht="15" hidden="1" customHeight="1"/>
    <row r="12592" ht="15" hidden="1" customHeight="1"/>
    <row r="12593" ht="15" hidden="1" customHeight="1"/>
    <row r="12594" ht="15" hidden="1" customHeight="1"/>
    <row r="12595" ht="15" hidden="1" customHeight="1"/>
    <row r="12596" ht="15" hidden="1" customHeight="1"/>
    <row r="12597" ht="15" hidden="1" customHeight="1"/>
    <row r="12598" ht="15" hidden="1" customHeight="1"/>
    <row r="12599" ht="15" hidden="1" customHeight="1"/>
    <row r="12600" ht="15" hidden="1" customHeight="1"/>
    <row r="12601" ht="15" hidden="1" customHeight="1"/>
    <row r="12602" ht="15" hidden="1" customHeight="1"/>
    <row r="12603" ht="15" hidden="1" customHeight="1"/>
    <row r="12604" ht="15" hidden="1" customHeight="1"/>
    <row r="12605" ht="15" hidden="1" customHeight="1"/>
    <row r="12606" ht="15" hidden="1" customHeight="1"/>
    <row r="12607" ht="15" hidden="1" customHeight="1"/>
    <row r="12608" ht="15" hidden="1" customHeight="1"/>
    <row r="12609" ht="15" hidden="1" customHeight="1"/>
    <row r="12610" ht="15" hidden="1" customHeight="1"/>
    <row r="12611" ht="15" hidden="1" customHeight="1"/>
    <row r="12612" ht="15" hidden="1" customHeight="1"/>
    <row r="12613" ht="15" hidden="1" customHeight="1"/>
    <row r="12614" ht="15" hidden="1" customHeight="1"/>
    <row r="12615" ht="15" hidden="1" customHeight="1"/>
    <row r="12616" ht="15" hidden="1" customHeight="1"/>
    <row r="12617" ht="15" hidden="1" customHeight="1"/>
    <row r="12618" ht="15" hidden="1" customHeight="1"/>
    <row r="12619" ht="15" hidden="1" customHeight="1"/>
    <row r="12620" ht="15" hidden="1" customHeight="1"/>
    <row r="12621" ht="15" hidden="1" customHeight="1"/>
    <row r="12622" ht="15" hidden="1" customHeight="1"/>
    <row r="12623" ht="15" hidden="1" customHeight="1"/>
    <row r="12624" ht="15" hidden="1" customHeight="1"/>
    <row r="12625" ht="15" hidden="1" customHeight="1"/>
    <row r="12626" ht="15" hidden="1" customHeight="1"/>
    <row r="12627" ht="15" hidden="1" customHeight="1"/>
    <row r="12628" ht="15" hidden="1" customHeight="1"/>
    <row r="12629" ht="15" hidden="1" customHeight="1"/>
    <row r="12630" ht="15" hidden="1" customHeight="1"/>
    <row r="12631" ht="15" hidden="1" customHeight="1"/>
    <row r="12632" ht="15" hidden="1" customHeight="1"/>
    <row r="12633" ht="15" hidden="1" customHeight="1"/>
    <row r="12634" ht="15" hidden="1" customHeight="1"/>
    <row r="12635" ht="15" hidden="1" customHeight="1"/>
    <row r="12636" ht="15" hidden="1" customHeight="1"/>
    <row r="12637" ht="15" hidden="1" customHeight="1"/>
    <row r="12638" ht="15" hidden="1" customHeight="1"/>
    <row r="12639" ht="15" hidden="1" customHeight="1"/>
    <row r="12640" ht="15" hidden="1" customHeight="1"/>
    <row r="12641" ht="15" hidden="1" customHeight="1"/>
    <row r="12642" ht="15" hidden="1" customHeight="1"/>
    <row r="12643" ht="15" hidden="1" customHeight="1"/>
    <row r="12644" ht="15" hidden="1" customHeight="1"/>
    <row r="12645" ht="15" hidden="1" customHeight="1"/>
    <row r="12646" ht="15" hidden="1" customHeight="1"/>
    <row r="12647" ht="15" hidden="1" customHeight="1"/>
    <row r="12648" ht="15" hidden="1" customHeight="1"/>
    <row r="12649" ht="15" hidden="1" customHeight="1"/>
    <row r="12650" ht="15" hidden="1" customHeight="1"/>
    <row r="12651" ht="15" hidden="1" customHeight="1"/>
    <row r="12652" ht="15" hidden="1" customHeight="1"/>
    <row r="12653" ht="15" hidden="1" customHeight="1"/>
    <row r="12654" ht="15" hidden="1" customHeight="1"/>
    <row r="12655" ht="15" hidden="1" customHeight="1"/>
    <row r="12656" ht="15" hidden="1" customHeight="1"/>
    <row r="12657" ht="15" hidden="1" customHeight="1"/>
    <row r="12658" ht="15" hidden="1" customHeight="1"/>
    <row r="12659" ht="15" hidden="1" customHeight="1"/>
    <row r="12660" ht="15" hidden="1" customHeight="1"/>
    <row r="12661" ht="15" hidden="1" customHeight="1"/>
    <row r="12662" ht="15" hidden="1" customHeight="1"/>
    <row r="12663" ht="15" hidden="1" customHeight="1"/>
    <row r="12664" ht="15" hidden="1" customHeight="1"/>
    <row r="12665" ht="15" hidden="1" customHeight="1"/>
    <row r="12666" ht="15" hidden="1" customHeight="1"/>
    <row r="12667" ht="15" hidden="1" customHeight="1"/>
    <row r="12668" ht="15" hidden="1" customHeight="1"/>
    <row r="12669" ht="15" hidden="1" customHeight="1"/>
    <row r="12670" ht="15" hidden="1" customHeight="1"/>
    <row r="12671" ht="15" hidden="1" customHeight="1"/>
    <row r="12672" ht="15" hidden="1" customHeight="1"/>
    <row r="12673" ht="15" hidden="1" customHeight="1"/>
    <row r="12674" ht="15" hidden="1" customHeight="1"/>
    <row r="12675" ht="15" hidden="1" customHeight="1"/>
    <row r="12676" ht="15" hidden="1" customHeight="1"/>
    <row r="12677" ht="15" hidden="1" customHeight="1"/>
    <row r="12678" ht="15" hidden="1" customHeight="1"/>
    <row r="12679" ht="15" hidden="1" customHeight="1"/>
    <row r="12680" ht="15" hidden="1" customHeight="1"/>
    <row r="12681" ht="15" hidden="1" customHeight="1"/>
    <row r="12682" ht="15" hidden="1" customHeight="1"/>
    <row r="12683" ht="15" hidden="1" customHeight="1"/>
    <row r="12684" ht="15" hidden="1" customHeight="1"/>
    <row r="12685" ht="15" hidden="1" customHeight="1"/>
    <row r="12686" ht="15" hidden="1" customHeight="1"/>
    <row r="12687" ht="15" hidden="1" customHeight="1"/>
    <row r="12688" ht="15" hidden="1" customHeight="1"/>
    <row r="12689" ht="15" hidden="1" customHeight="1"/>
    <row r="12690" ht="15" hidden="1" customHeight="1"/>
    <row r="12691" ht="15" hidden="1" customHeight="1"/>
    <row r="12692" ht="15" hidden="1" customHeight="1"/>
    <row r="12693" ht="15" hidden="1" customHeight="1"/>
    <row r="12694" ht="15" hidden="1" customHeight="1"/>
    <row r="12695" ht="15" hidden="1" customHeight="1"/>
    <row r="12696" ht="15" hidden="1" customHeight="1"/>
    <row r="12697" ht="15" hidden="1" customHeight="1"/>
    <row r="12698" ht="15" hidden="1" customHeight="1"/>
    <row r="12699" ht="15" hidden="1" customHeight="1"/>
    <row r="12700" ht="15" hidden="1" customHeight="1"/>
    <row r="12701" ht="15" hidden="1" customHeight="1"/>
    <row r="12702" ht="15" hidden="1" customHeight="1"/>
    <row r="12703" ht="15" hidden="1" customHeight="1"/>
    <row r="12704" ht="15" hidden="1" customHeight="1"/>
    <row r="12705" ht="15" hidden="1" customHeight="1"/>
    <row r="12706" ht="15" hidden="1" customHeight="1"/>
    <row r="12707" ht="15" hidden="1" customHeight="1"/>
    <row r="12708" ht="15" hidden="1" customHeight="1"/>
    <row r="12709" ht="15" hidden="1" customHeight="1"/>
    <row r="12710" ht="15" hidden="1" customHeight="1"/>
    <row r="12711" ht="15" hidden="1" customHeight="1"/>
    <row r="12712" ht="15" hidden="1" customHeight="1"/>
    <row r="12713" ht="15" hidden="1" customHeight="1"/>
    <row r="12714" ht="15" hidden="1" customHeight="1"/>
    <row r="12715" ht="15" hidden="1" customHeight="1"/>
    <row r="12716" ht="15" hidden="1" customHeight="1"/>
    <row r="12717" ht="15" hidden="1" customHeight="1"/>
    <row r="12718" ht="15" hidden="1" customHeight="1"/>
    <row r="12719" ht="15" hidden="1" customHeight="1"/>
    <row r="12720" ht="15" hidden="1" customHeight="1"/>
    <row r="12721" ht="15" hidden="1" customHeight="1"/>
    <row r="12722" ht="15" hidden="1" customHeight="1"/>
    <row r="12723" ht="15" hidden="1" customHeight="1"/>
    <row r="12724" ht="15" hidden="1" customHeight="1"/>
    <row r="12725" ht="15" hidden="1" customHeight="1"/>
    <row r="12726" ht="15" hidden="1" customHeight="1"/>
    <row r="12727" ht="15" hidden="1" customHeight="1"/>
    <row r="12728" ht="15" hidden="1" customHeight="1"/>
    <row r="12729" ht="15" hidden="1" customHeight="1"/>
    <row r="12730" ht="15" hidden="1" customHeight="1"/>
    <row r="12731" ht="15" hidden="1" customHeight="1"/>
    <row r="12732" ht="15" hidden="1" customHeight="1"/>
    <row r="12733" ht="15" hidden="1" customHeight="1"/>
    <row r="12734" ht="15" hidden="1" customHeight="1"/>
    <row r="12735" ht="15" hidden="1" customHeight="1"/>
    <row r="12736" ht="15" hidden="1" customHeight="1"/>
    <row r="12737" ht="15" hidden="1" customHeight="1"/>
    <row r="12738" ht="15" hidden="1" customHeight="1"/>
    <row r="12739" ht="15" hidden="1" customHeight="1"/>
    <row r="12740" ht="15" hidden="1" customHeight="1"/>
    <row r="12741" ht="15" hidden="1" customHeight="1"/>
    <row r="12742" ht="15" hidden="1" customHeight="1"/>
    <row r="12743" ht="15" hidden="1" customHeight="1"/>
    <row r="12744" ht="15" hidden="1" customHeight="1"/>
    <row r="12745" ht="15" hidden="1" customHeight="1"/>
    <row r="12746" ht="15" hidden="1" customHeight="1"/>
    <row r="12747" ht="15" hidden="1" customHeight="1"/>
    <row r="12748" ht="15" hidden="1" customHeight="1"/>
    <row r="12749" ht="15" hidden="1" customHeight="1"/>
    <row r="12750" ht="15" hidden="1" customHeight="1"/>
    <row r="12751" ht="15" hidden="1" customHeight="1"/>
    <row r="12752" ht="15" hidden="1" customHeight="1"/>
    <row r="12753" ht="15" hidden="1" customHeight="1"/>
    <row r="12754" ht="15" hidden="1" customHeight="1"/>
    <row r="12755" ht="15" hidden="1" customHeight="1"/>
    <row r="12756" ht="15" hidden="1" customHeight="1"/>
    <row r="12757" ht="15" hidden="1" customHeight="1"/>
    <row r="12758" ht="15" hidden="1" customHeight="1"/>
    <row r="12759" ht="15" hidden="1" customHeight="1"/>
    <row r="12760" ht="15" hidden="1" customHeight="1"/>
    <row r="12761" ht="15" hidden="1" customHeight="1"/>
    <row r="12762" ht="15" hidden="1" customHeight="1"/>
    <row r="12763" ht="15" hidden="1" customHeight="1"/>
    <row r="12764" ht="15" hidden="1" customHeight="1"/>
    <row r="12765" ht="15" hidden="1" customHeight="1"/>
    <row r="12766" ht="15" hidden="1" customHeight="1"/>
    <row r="12767" ht="15" hidden="1" customHeight="1"/>
    <row r="12768" ht="15" hidden="1" customHeight="1"/>
    <row r="12769" ht="15" hidden="1" customHeight="1"/>
    <row r="12770" ht="15" hidden="1" customHeight="1"/>
    <row r="12771" ht="15" hidden="1" customHeight="1"/>
    <row r="12772" ht="15" hidden="1" customHeight="1"/>
    <row r="12773" ht="15" hidden="1" customHeight="1"/>
    <row r="12774" ht="15" hidden="1" customHeight="1"/>
    <row r="12775" ht="15" hidden="1" customHeight="1"/>
    <row r="12776" ht="15" hidden="1" customHeight="1"/>
    <row r="12777" ht="15" hidden="1" customHeight="1"/>
    <row r="12778" ht="15" hidden="1" customHeight="1"/>
    <row r="12779" ht="15" hidden="1" customHeight="1"/>
    <row r="12780" ht="15" hidden="1" customHeight="1"/>
    <row r="12781" ht="15" hidden="1" customHeight="1"/>
    <row r="12782" ht="15" hidden="1" customHeight="1"/>
    <row r="12783" ht="15" hidden="1" customHeight="1"/>
    <row r="12784" ht="15" hidden="1" customHeight="1"/>
    <row r="12785" ht="15" hidden="1" customHeight="1"/>
    <row r="12786" ht="15" hidden="1" customHeight="1"/>
    <row r="12787" ht="15" hidden="1" customHeight="1"/>
    <row r="12788" ht="15" hidden="1" customHeight="1"/>
    <row r="12789" ht="15" hidden="1" customHeight="1"/>
    <row r="12790" ht="15" hidden="1" customHeight="1"/>
    <row r="12791" ht="15" hidden="1" customHeight="1"/>
    <row r="12792" ht="15" hidden="1" customHeight="1"/>
    <row r="12793" ht="15" hidden="1" customHeight="1"/>
    <row r="12794" ht="15" hidden="1" customHeight="1"/>
    <row r="12795" ht="15" hidden="1" customHeight="1"/>
    <row r="12796" ht="15" hidden="1" customHeight="1"/>
    <row r="12797" ht="15" hidden="1" customHeight="1"/>
    <row r="12798" ht="15" hidden="1" customHeight="1"/>
    <row r="12799" ht="15" hidden="1" customHeight="1"/>
    <row r="12800" ht="15" hidden="1" customHeight="1"/>
    <row r="12801" ht="15" hidden="1" customHeight="1"/>
    <row r="12802" ht="15" hidden="1" customHeight="1"/>
    <row r="12803" ht="15" hidden="1" customHeight="1"/>
    <row r="12804" ht="15" hidden="1" customHeight="1"/>
    <row r="12805" ht="15" hidden="1" customHeight="1"/>
    <row r="12806" ht="15" hidden="1" customHeight="1"/>
    <row r="12807" ht="15" hidden="1" customHeight="1"/>
    <row r="12808" ht="15" hidden="1" customHeight="1"/>
    <row r="12809" ht="15" hidden="1" customHeight="1"/>
    <row r="12810" ht="15" hidden="1" customHeight="1"/>
    <row r="12811" ht="15" hidden="1" customHeight="1"/>
    <row r="12812" ht="15" hidden="1" customHeight="1"/>
    <row r="12813" ht="15" hidden="1" customHeight="1"/>
    <row r="12814" ht="15" hidden="1" customHeight="1"/>
    <row r="12815" ht="15" hidden="1" customHeight="1"/>
    <row r="12816" ht="15" hidden="1" customHeight="1"/>
    <row r="12817" ht="15" hidden="1" customHeight="1"/>
    <row r="12818" ht="15" hidden="1" customHeight="1"/>
    <row r="12819" ht="15" hidden="1" customHeight="1"/>
    <row r="12820" ht="15" hidden="1" customHeight="1"/>
    <row r="12821" ht="15" hidden="1" customHeight="1"/>
    <row r="12822" ht="15" hidden="1" customHeight="1"/>
    <row r="12823" ht="15" hidden="1" customHeight="1"/>
    <row r="12824" ht="15" hidden="1" customHeight="1"/>
    <row r="12825" ht="15" hidden="1" customHeight="1"/>
    <row r="12826" ht="15" hidden="1" customHeight="1"/>
    <row r="12827" ht="15" hidden="1" customHeight="1"/>
    <row r="12828" ht="15" hidden="1" customHeight="1"/>
    <row r="12829" ht="15" hidden="1" customHeight="1"/>
    <row r="12830" ht="15" hidden="1" customHeight="1"/>
    <row r="12831" ht="15" hidden="1" customHeight="1"/>
    <row r="12832" ht="15" hidden="1" customHeight="1"/>
    <row r="12833" ht="15" hidden="1" customHeight="1"/>
    <row r="12834" ht="15" hidden="1" customHeight="1"/>
    <row r="12835" ht="15" hidden="1" customHeight="1"/>
    <row r="12836" ht="15" hidden="1" customHeight="1"/>
    <row r="12837" ht="15" hidden="1" customHeight="1"/>
    <row r="12838" ht="15" hidden="1" customHeight="1"/>
    <row r="12839" ht="15" hidden="1" customHeight="1"/>
    <row r="12840" ht="15" hidden="1" customHeight="1"/>
    <row r="12841" ht="15" hidden="1" customHeight="1"/>
    <row r="12842" ht="15" hidden="1" customHeight="1"/>
    <row r="12843" ht="15" hidden="1" customHeight="1"/>
    <row r="12844" ht="15" hidden="1" customHeight="1"/>
    <row r="12845" ht="15" hidden="1" customHeight="1"/>
    <row r="12846" ht="15" hidden="1" customHeight="1"/>
    <row r="12847" ht="15" hidden="1" customHeight="1"/>
    <row r="12848" ht="15" hidden="1" customHeight="1"/>
    <row r="12849" ht="15" hidden="1" customHeight="1"/>
    <row r="12850" ht="15" hidden="1" customHeight="1"/>
    <row r="12851" ht="15" hidden="1" customHeight="1"/>
    <row r="12852" ht="15" hidden="1" customHeight="1"/>
    <row r="12853" ht="15" hidden="1" customHeight="1"/>
    <row r="12854" ht="15" hidden="1" customHeight="1"/>
    <row r="12855" ht="15" hidden="1" customHeight="1"/>
    <row r="12856" ht="15" hidden="1" customHeight="1"/>
    <row r="12857" ht="15" hidden="1" customHeight="1"/>
    <row r="12858" ht="15" hidden="1" customHeight="1"/>
    <row r="12859" ht="15" hidden="1" customHeight="1"/>
    <row r="12860" ht="15" hidden="1" customHeight="1"/>
    <row r="12861" ht="15" hidden="1" customHeight="1"/>
    <row r="12862" ht="15" hidden="1" customHeight="1"/>
    <row r="12863" ht="15" hidden="1" customHeight="1"/>
    <row r="12864" ht="15" hidden="1" customHeight="1"/>
    <row r="12865" ht="15" hidden="1" customHeight="1"/>
    <row r="12866" ht="15" hidden="1" customHeight="1"/>
    <row r="12867" ht="15" hidden="1" customHeight="1"/>
    <row r="12868" ht="15" hidden="1" customHeight="1"/>
    <row r="12869" ht="15" hidden="1" customHeight="1"/>
    <row r="12870" ht="15" hidden="1" customHeight="1"/>
    <row r="12871" ht="15" hidden="1" customHeight="1"/>
    <row r="12872" ht="15" hidden="1" customHeight="1"/>
    <row r="12873" ht="15" hidden="1" customHeight="1"/>
    <row r="12874" ht="15" hidden="1" customHeight="1"/>
    <row r="12875" ht="15" hidden="1" customHeight="1"/>
    <row r="12876" ht="15" hidden="1" customHeight="1"/>
    <row r="12877" ht="15" hidden="1" customHeight="1"/>
    <row r="12878" ht="15" hidden="1" customHeight="1"/>
    <row r="12879" ht="15" hidden="1" customHeight="1"/>
    <row r="12880" ht="15" hidden="1" customHeight="1"/>
    <row r="12881" ht="15" hidden="1" customHeight="1"/>
    <row r="12882" ht="15" hidden="1" customHeight="1"/>
    <row r="12883" ht="15" hidden="1" customHeight="1"/>
    <row r="12884" ht="15" hidden="1" customHeight="1"/>
    <row r="12885" ht="15" hidden="1" customHeight="1"/>
    <row r="12886" ht="15" hidden="1" customHeight="1"/>
    <row r="12887" ht="15" hidden="1" customHeight="1"/>
    <row r="12888" ht="15" hidden="1" customHeight="1"/>
    <row r="12889" ht="15" hidden="1" customHeight="1"/>
    <row r="12890" ht="15" hidden="1" customHeight="1"/>
    <row r="12891" ht="15" hidden="1" customHeight="1"/>
    <row r="12892" ht="15" hidden="1" customHeight="1"/>
    <row r="12893" ht="15" hidden="1" customHeight="1"/>
    <row r="12894" ht="15" hidden="1" customHeight="1"/>
    <row r="12895" ht="15" hidden="1" customHeight="1"/>
    <row r="12896" ht="15" hidden="1" customHeight="1"/>
    <row r="12897" ht="15" hidden="1" customHeight="1"/>
    <row r="12898" ht="15" hidden="1" customHeight="1"/>
    <row r="12899" ht="15" hidden="1" customHeight="1"/>
    <row r="12900" ht="15" hidden="1" customHeight="1"/>
    <row r="12901" ht="15" hidden="1" customHeight="1"/>
    <row r="12902" ht="15" hidden="1" customHeight="1"/>
    <row r="12903" ht="15" hidden="1" customHeight="1"/>
    <row r="12904" ht="15" hidden="1" customHeight="1"/>
    <row r="12905" ht="15" hidden="1" customHeight="1"/>
    <row r="12906" ht="15" hidden="1" customHeight="1"/>
    <row r="12907" ht="15" hidden="1" customHeight="1"/>
    <row r="12908" ht="15" hidden="1" customHeight="1"/>
    <row r="12909" ht="15" hidden="1" customHeight="1"/>
    <row r="12910" ht="15" hidden="1" customHeight="1"/>
    <row r="12911" ht="15" hidden="1" customHeight="1"/>
    <row r="12912" ht="15" hidden="1" customHeight="1"/>
    <row r="12913" ht="15" hidden="1" customHeight="1"/>
    <row r="12914" ht="15" hidden="1" customHeight="1"/>
    <row r="12915" ht="15" hidden="1" customHeight="1"/>
    <row r="12916" ht="15" hidden="1" customHeight="1"/>
    <row r="12917" ht="15" hidden="1" customHeight="1"/>
    <row r="12918" ht="15" hidden="1" customHeight="1"/>
    <row r="12919" ht="15" hidden="1" customHeight="1"/>
    <row r="12920" ht="15" hidden="1" customHeight="1"/>
    <row r="12921" ht="15" hidden="1" customHeight="1"/>
    <row r="12922" ht="15" hidden="1" customHeight="1"/>
    <row r="12923" ht="15" hidden="1" customHeight="1"/>
    <row r="12924" ht="15" hidden="1" customHeight="1"/>
    <row r="12925" ht="15" hidden="1" customHeight="1"/>
    <row r="12926" ht="15" hidden="1" customHeight="1"/>
    <row r="12927" ht="15" hidden="1" customHeight="1"/>
    <row r="12928" ht="15" hidden="1" customHeight="1"/>
    <row r="12929" ht="15" hidden="1" customHeight="1"/>
    <row r="12930" ht="15" hidden="1" customHeight="1"/>
    <row r="12931" ht="15" hidden="1" customHeight="1"/>
    <row r="12932" ht="15" hidden="1" customHeight="1"/>
    <row r="12933" ht="15" hidden="1" customHeight="1"/>
    <row r="12934" ht="15" hidden="1" customHeight="1"/>
    <row r="12935" ht="15" hidden="1" customHeight="1"/>
    <row r="12936" ht="15" hidden="1" customHeight="1"/>
    <row r="12937" ht="15" hidden="1" customHeight="1"/>
    <row r="12938" ht="15" hidden="1" customHeight="1"/>
    <row r="12939" ht="15" hidden="1" customHeight="1"/>
    <row r="12940" ht="15" hidden="1" customHeight="1"/>
    <row r="12941" ht="15" hidden="1" customHeight="1"/>
    <row r="12942" ht="15" hidden="1" customHeight="1"/>
    <row r="12943" ht="15" hidden="1" customHeight="1"/>
    <row r="12944" ht="15" hidden="1" customHeight="1"/>
    <row r="12945" ht="15" hidden="1" customHeight="1"/>
    <row r="12946" ht="15" hidden="1" customHeight="1"/>
    <row r="12947" ht="15" hidden="1" customHeight="1"/>
    <row r="12948" ht="15" hidden="1" customHeight="1"/>
    <row r="12949" ht="15" hidden="1" customHeight="1"/>
    <row r="12950" ht="15" hidden="1" customHeight="1"/>
    <row r="12951" ht="15" hidden="1" customHeight="1"/>
    <row r="12952" ht="15" hidden="1" customHeight="1"/>
    <row r="12953" ht="15" hidden="1" customHeight="1"/>
    <row r="12954" ht="15" hidden="1" customHeight="1"/>
    <row r="12955" ht="15" hidden="1" customHeight="1"/>
    <row r="12956" ht="15" hidden="1" customHeight="1"/>
    <row r="12957" ht="15" hidden="1" customHeight="1"/>
    <row r="12958" ht="15" hidden="1" customHeight="1"/>
    <row r="12959" ht="15" hidden="1" customHeight="1"/>
    <row r="12960" ht="15" hidden="1" customHeight="1"/>
    <row r="12961" ht="15" hidden="1" customHeight="1"/>
    <row r="12962" ht="15" hidden="1" customHeight="1"/>
    <row r="12963" ht="15" hidden="1" customHeight="1"/>
    <row r="12964" ht="15" hidden="1" customHeight="1"/>
    <row r="12965" ht="15" hidden="1" customHeight="1"/>
    <row r="12966" ht="15" hidden="1" customHeight="1"/>
    <row r="12967" ht="15" hidden="1" customHeight="1"/>
    <row r="12968" ht="15" hidden="1" customHeight="1"/>
    <row r="12969" ht="15" hidden="1" customHeight="1"/>
    <row r="12970" ht="15" hidden="1" customHeight="1"/>
    <row r="12971" ht="15" hidden="1" customHeight="1"/>
    <row r="12972" ht="15" hidden="1" customHeight="1"/>
    <row r="12973" ht="15" hidden="1" customHeight="1"/>
    <row r="12974" ht="15" hidden="1" customHeight="1"/>
    <row r="12975" ht="15" hidden="1" customHeight="1"/>
    <row r="12976" ht="15" hidden="1" customHeight="1"/>
    <row r="12977" ht="15" hidden="1" customHeight="1"/>
    <row r="12978" ht="15" hidden="1" customHeight="1"/>
    <row r="12979" ht="15" hidden="1" customHeight="1"/>
    <row r="12980" ht="15" hidden="1" customHeight="1"/>
    <row r="12981" ht="15" hidden="1" customHeight="1"/>
    <row r="12982" ht="15" hidden="1" customHeight="1"/>
    <row r="12983" ht="15" hidden="1" customHeight="1"/>
    <row r="12984" ht="15" hidden="1" customHeight="1"/>
    <row r="12985" ht="15" hidden="1" customHeight="1"/>
    <row r="12986" ht="15" hidden="1" customHeight="1"/>
    <row r="12987" ht="15" hidden="1" customHeight="1"/>
    <row r="12988" ht="15" hidden="1" customHeight="1"/>
    <row r="12989" ht="15" hidden="1" customHeight="1"/>
    <row r="12990" ht="15" hidden="1" customHeight="1"/>
    <row r="12991" ht="15" hidden="1" customHeight="1"/>
    <row r="12992" ht="15" hidden="1" customHeight="1"/>
    <row r="12993" ht="15" hidden="1" customHeight="1"/>
    <row r="12994" ht="15" hidden="1" customHeight="1"/>
    <row r="12995" ht="15" hidden="1" customHeight="1"/>
    <row r="12996" ht="15" hidden="1" customHeight="1"/>
    <row r="12997" ht="15" hidden="1" customHeight="1"/>
    <row r="12998" ht="15" hidden="1" customHeight="1"/>
    <row r="12999" ht="15" hidden="1" customHeight="1"/>
    <row r="13000" ht="15" hidden="1" customHeight="1"/>
    <row r="13001" ht="15" hidden="1" customHeight="1"/>
    <row r="13002" ht="15" hidden="1" customHeight="1"/>
    <row r="13003" ht="15" hidden="1" customHeight="1"/>
    <row r="13004" ht="15" hidden="1" customHeight="1"/>
    <row r="13005" ht="15" hidden="1" customHeight="1"/>
    <row r="13006" ht="15" hidden="1" customHeight="1"/>
    <row r="13007" ht="15" hidden="1" customHeight="1"/>
    <row r="13008" ht="15" hidden="1" customHeight="1"/>
    <row r="13009" ht="15" hidden="1" customHeight="1"/>
    <row r="13010" ht="15" hidden="1" customHeight="1"/>
    <row r="13011" ht="15" hidden="1" customHeight="1"/>
    <row r="13012" ht="15" hidden="1" customHeight="1"/>
    <row r="13013" ht="15" hidden="1" customHeight="1"/>
    <row r="13014" ht="15" hidden="1" customHeight="1"/>
    <row r="13015" ht="15" hidden="1" customHeight="1"/>
    <row r="13016" ht="15" hidden="1" customHeight="1"/>
    <row r="13017" ht="15" hidden="1" customHeight="1"/>
    <row r="13018" ht="15" hidden="1" customHeight="1"/>
    <row r="13019" ht="15" hidden="1" customHeight="1"/>
    <row r="13020" ht="15" hidden="1" customHeight="1"/>
    <row r="13021" ht="15" hidden="1" customHeight="1"/>
    <row r="13022" ht="15" hidden="1" customHeight="1"/>
    <row r="13023" ht="15" hidden="1" customHeight="1"/>
    <row r="13024" ht="15" hidden="1" customHeight="1"/>
    <row r="13025" ht="15" hidden="1" customHeight="1"/>
    <row r="13026" ht="15" hidden="1" customHeight="1"/>
    <row r="13027" ht="15" hidden="1" customHeight="1"/>
    <row r="13028" ht="15" hidden="1" customHeight="1"/>
    <row r="13029" ht="15" hidden="1" customHeight="1"/>
    <row r="13030" ht="15" hidden="1" customHeight="1"/>
    <row r="13031" ht="15" hidden="1" customHeight="1"/>
    <row r="13032" ht="15" hidden="1" customHeight="1"/>
    <row r="13033" ht="15" hidden="1" customHeight="1"/>
    <row r="13034" ht="15" hidden="1" customHeight="1"/>
    <row r="13035" ht="15" hidden="1" customHeight="1"/>
    <row r="13036" ht="15" hidden="1" customHeight="1"/>
    <row r="13037" ht="15" hidden="1" customHeight="1"/>
    <row r="13038" ht="15" hidden="1" customHeight="1"/>
    <row r="13039" ht="15" hidden="1" customHeight="1"/>
    <row r="13040" ht="15" hidden="1" customHeight="1"/>
    <row r="13041" ht="15" hidden="1" customHeight="1"/>
    <row r="13042" ht="15" hidden="1" customHeight="1"/>
    <row r="13043" ht="15" hidden="1" customHeight="1"/>
    <row r="13044" ht="15" hidden="1" customHeight="1"/>
    <row r="13045" ht="15" hidden="1" customHeight="1"/>
    <row r="13046" ht="15" hidden="1" customHeight="1"/>
    <row r="13047" ht="15" hidden="1" customHeight="1"/>
    <row r="13048" ht="15" hidden="1" customHeight="1"/>
    <row r="13049" ht="15" hidden="1" customHeight="1"/>
    <row r="13050" ht="15" hidden="1" customHeight="1"/>
    <row r="13051" ht="15" hidden="1" customHeight="1"/>
    <row r="13052" ht="15" hidden="1" customHeight="1"/>
    <row r="13053" ht="15" hidden="1" customHeight="1"/>
    <row r="13054" ht="15" hidden="1" customHeight="1"/>
    <row r="13055" ht="15" hidden="1" customHeight="1"/>
    <row r="13056" ht="15" hidden="1" customHeight="1"/>
    <row r="13057" ht="15" hidden="1" customHeight="1"/>
    <row r="13058" ht="15" hidden="1" customHeight="1"/>
    <row r="13059" ht="15" hidden="1" customHeight="1"/>
    <row r="13060" ht="15" hidden="1" customHeight="1"/>
    <row r="13061" ht="15" hidden="1" customHeight="1"/>
    <row r="13062" ht="15" hidden="1" customHeight="1"/>
    <row r="13063" ht="15" hidden="1" customHeight="1"/>
    <row r="13064" ht="15" hidden="1" customHeight="1"/>
    <row r="13065" ht="15" hidden="1" customHeight="1"/>
    <row r="13066" ht="15" hidden="1" customHeight="1"/>
    <row r="13067" ht="15" hidden="1" customHeight="1"/>
    <row r="13068" ht="15" hidden="1" customHeight="1"/>
    <row r="13069" ht="15" hidden="1" customHeight="1"/>
    <row r="13070" ht="15" hidden="1" customHeight="1"/>
    <row r="13071" ht="15" hidden="1" customHeight="1"/>
    <row r="13072" ht="15" hidden="1" customHeight="1"/>
    <row r="13073" ht="15" hidden="1" customHeight="1"/>
    <row r="13074" ht="15" hidden="1" customHeight="1"/>
    <row r="13075" ht="15" hidden="1" customHeight="1"/>
    <row r="13076" ht="15" hidden="1" customHeight="1"/>
    <row r="13077" ht="15" hidden="1" customHeight="1"/>
    <row r="13078" ht="15" hidden="1" customHeight="1"/>
    <row r="13079" ht="15" hidden="1" customHeight="1"/>
    <row r="13080" ht="15" hidden="1" customHeight="1"/>
    <row r="13081" ht="15" hidden="1" customHeight="1"/>
    <row r="13082" ht="15" hidden="1" customHeight="1"/>
    <row r="13083" ht="15" hidden="1" customHeight="1"/>
    <row r="13084" ht="15" hidden="1" customHeight="1"/>
    <row r="13085" ht="15" hidden="1" customHeight="1"/>
    <row r="13086" ht="15" hidden="1" customHeight="1"/>
    <row r="13087" ht="15" hidden="1" customHeight="1"/>
    <row r="13088" ht="15" hidden="1" customHeight="1"/>
    <row r="13089" ht="15" hidden="1" customHeight="1"/>
    <row r="13090" ht="15" hidden="1" customHeight="1"/>
    <row r="13091" ht="15" hidden="1" customHeight="1"/>
    <row r="13092" ht="15" hidden="1" customHeight="1"/>
    <row r="13093" ht="15" hidden="1" customHeight="1"/>
    <row r="13094" ht="15" hidden="1" customHeight="1"/>
    <row r="13095" ht="15" hidden="1" customHeight="1"/>
    <row r="13096" ht="15" hidden="1" customHeight="1"/>
    <row r="13097" ht="15" hidden="1" customHeight="1"/>
    <row r="13098" ht="15" hidden="1" customHeight="1"/>
    <row r="13099" ht="15" hidden="1" customHeight="1"/>
    <row r="13100" ht="15" hidden="1" customHeight="1"/>
    <row r="13101" ht="15" hidden="1" customHeight="1"/>
    <row r="13102" ht="15" hidden="1" customHeight="1"/>
    <row r="13103" ht="15" hidden="1" customHeight="1"/>
    <row r="13104" ht="15" hidden="1" customHeight="1"/>
    <row r="13105" ht="15" hidden="1" customHeight="1"/>
    <row r="13106" ht="15" hidden="1" customHeight="1"/>
    <row r="13107" ht="15" hidden="1" customHeight="1"/>
    <row r="13108" ht="15" hidden="1" customHeight="1"/>
    <row r="13109" ht="15" hidden="1" customHeight="1"/>
    <row r="13110" ht="15" hidden="1" customHeight="1"/>
    <row r="13111" ht="15" hidden="1" customHeight="1"/>
    <row r="13112" ht="15" hidden="1" customHeight="1"/>
    <row r="13113" ht="15" hidden="1" customHeight="1"/>
    <row r="13114" ht="15" hidden="1" customHeight="1"/>
    <row r="13115" ht="15" hidden="1" customHeight="1"/>
    <row r="13116" ht="15" hidden="1" customHeight="1"/>
    <row r="13117" ht="15" hidden="1" customHeight="1"/>
    <row r="13118" ht="15" hidden="1" customHeight="1"/>
    <row r="13119" ht="15" hidden="1" customHeight="1"/>
    <row r="13120" ht="15" hidden="1" customHeight="1"/>
    <row r="13121" ht="15" hidden="1" customHeight="1"/>
    <row r="13122" ht="15" hidden="1" customHeight="1"/>
    <row r="13123" ht="15" hidden="1" customHeight="1"/>
    <row r="13124" ht="15" hidden="1" customHeight="1"/>
    <row r="13125" ht="15" hidden="1" customHeight="1"/>
    <row r="13126" ht="15" hidden="1" customHeight="1"/>
    <row r="13127" ht="15" hidden="1" customHeight="1"/>
    <row r="13128" ht="15" hidden="1" customHeight="1"/>
    <row r="13129" ht="15" hidden="1" customHeight="1"/>
    <row r="13130" ht="15" hidden="1" customHeight="1"/>
    <row r="13131" ht="15" hidden="1" customHeight="1"/>
    <row r="13132" ht="15" hidden="1" customHeight="1"/>
    <row r="13133" ht="15" hidden="1" customHeight="1"/>
    <row r="13134" ht="15" hidden="1" customHeight="1"/>
    <row r="13135" ht="15" hidden="1" customHeight="1"/>
    <row r="13136" ht="15" hidden="1" customHeight="1"/>
    <row r="13137" ht="15" hidden="1" customHeight="1"/>
    <row r="13138" ht="15" hidden="1" customHeight="1"/>
    <row r="13139" ht="15" hidden="1" customHeight="1"/>
    <row r="13140" ht="15" hidden="1" customHeight="1"/>
    <row r="13141" ht="15" hidden="1" customHeight="1"/>
    <row r="13142" ht="15" hidden="1" customHeight="1"/>
    <row r="13143" ht="15" hidden="1" customHeight="1"/>
    <row r="13144" ht="15" hidden="1" customHeight="1"/>
    <row r="13145" ht="15" hidden="1" customHeight="1"/>
    <row r="13146" ht="15" hidden="1" customHeight="1"/>
    <row r="13147" ht="15" hidden="1" customHeight="1"/>
    <row r="13148" ht="15" hidden="1" customHeight="1"/>
    <row r="13149" ht="15" hidden="1" customHeight="1"/>
    <row r="13150" ht="15" hidden="1" customHeight="1"/>
    <row r="13151" ht="15" hidden="1" customHeight="1"/>
    <row r="13152" ht="15" hidden="1" customHeight="1"/>
    <row r="13153" ht="15" hidden="1" customHeight="1"/>
    <row r="13154" ht="15" hidden="1" customHeight="1"/>
    <row r="13155" ht="15" hidden="1" customHeight="1"/>
    <row r="13156" ht="15" hidden="1" customHeight="1"/>
    <row r="13157" ht="15" hidden="1" customHeight="1"/>
    <row r="13158" ht="15" hidden="1" customHeight="1"/>
    <row r="13159" ht="15" hidden="1" customHeight="1"/>
    <row r="13160" ht="15" hidden="1" customHeight="1"/>
    <row r="13161" ht="15" hidden="1" customHeight="1"/>
    <row r="13162" ht="15" hidden="1" customHeight="1"/>
    <row r="13163" ht="15" hidden="1" customHeight="1"/>
    <row r="13164" ht="15" hidden="1" customHeight="1"/>
    <row r="13165" ht="15" hidden="1" customHeight="1"/>
    <row r="13166" ht="15" hidden="1" customHeight="1"/>
    <row r="13167" ht="15" hidden="1" customHeight="1"/>
    <row r="13168" ht="15" hidden="1" customHeight="1"/>
    <row r="13169" ht="15" hidden="1" customHeight="1"/>
    <row r="13170" ht="15" hidden="1" customHeight="1"/>
    <row r="13171" ht="15" hidden="1" customHeight="1"/>
    <row r="13172" ht="15" hidden="1" customHeight="1"/>
    <row r="13173" ht="15" hidden="1" customHeight="1"/>
    <row r="13174" ht="15" hidden="1" customHeight="1"/>
    <row r="13175" ht="15" hidden="1" customHeight="1"/>
    <row r="13176" ht="15" hidden="1" customHeight="1"/>
    <row r="13177" ht="15" hidden="1" customHeight="1"/>
    <row r="13178" ht="15" hidden="1" customHeight="1"/>
    <row r="13179" ht="15" hidden="1" customHeight="1"/>
    <row r="13180" ht="15" hidden="1" customHeight="1"/>
    <row r="13181" ht="15" hidden="1" customHeight="1"/>
    <row r="13182" ht="15" hidden="1" customHeight="1"/>
    <row r="13183" ht="15" hidden="1" customHeight="1"/>
    <row r="13184" ht="15" hidden="1" customHeight="1"/>
    <row r="13185" ht="15" hidden="1" customHeight="1"/>
    <row r="13186" ht="15" hidden="1" customHeight="1"/>
    <row r="13187" ht="15" hidden="1" customHeight="1"/>
    <row r="13188" ht="15" hidden="1" customHeight="1"/>
    <row r="13189" ht="15" hidden="1" customHeight="1"/>
    <row r="13190" ht="15" hidden="1" customHeight="1"/>
    <row r="13191" ht="15" hidden="1" customHeight="1"/>
    <row r="13192" ht="15" hidden="1" customHeight="1"/>
    <row r="13193" ht="15" hidden="1" customHeight="1"/>
    <row r="13194" ht="15" hidden="1" customHeight="1"/>
    <row r="13195" ht="15" hidden="1" customHeight="1"/>
    <row r="13196" ht="15" hidden="1" customHeight="1"/>
    <row r="13197" ht="15" hidden="1" customHeight="1"/>
    <row r="13198" ht="15" hidden="1" customHeight="1"/>
    <row r="13199" ht="15" hidden="1" customHeight="1"/>
    <row r="13200" ht="15" hidden="1" customHeight="1"/>
    <row r="13201" ht="15" hidden="1" customHeight="1"/>
    <row r="13202" ht="15" hidden="1" customHeight="1"/>
    <row r="13203" ht="15" hidden="1" customHeight="1"/>
    <row r="13204" ht="15" hidden="1" customHeight="1"/>
    <row r="13205" ht="15" hidden="1" customHeight="1"/>
    <row r="13206" ht="15" hidden="1" customHeight="1"/>
    <row r="13207" ht="15" hidden="1" customHeight="1"/>
    <row r="13208" ht="15" hidden="1" customHeight="1"/>
    <row r="13209" ht="15" hidden="1" customHeight="1"/>
    <row r="13210" ht="15" hidden="1" customHeight="1"/>
    <row r="13211" ht="15" hidden="1" customHeight="1"/>
    <row r="13212" ht="15" hidden="1" customHeight="1"/>
    <row r="13213" ht="15" hidden="1" customHeight="1"/>
    <row r="13214" ht="15" hidden="1" customHeight="1"/>
    <row r="13215" ht="15" hidden="1" customHeight="1"/>
    <row r="13216" ht="15" hidden="1" customHeight="1"/>
    <row r="13217" ht="15" hidden="1" customHeight="1"/>
    <row r="13218" ht="15" hidden="1" customHeight="1"/>
    <row r="13219" ht="15" hidden="1" customHeight="1"/>
    <row r="13220" ht="15" hidden="1" customHeight="1"/>
    <row r="13221" ht="15" hidden="1" customHeight="1"/>
    <row r="13222" ht="15" hidden="1" customHeight="1"/>
    <row r="13223" ht="15" hidden="1" customHeight="1"/>
    <row r="13224" ht="15" hidden="1" customHeight="1"/>
    <row r="13225" ht="15" hidden="1" customHeight="1"/>
    <row r="13226" ht="15" hidden="1" customHeight="1"/>
    <row r="13227" ht="15" hidden="1" customHeight="1"/>
    <row r="13228" ht="15" hidden="1" customHeight="1"/>
    <row r="13229" ht="15" hidden="1" customHeight="1"/>
    <row r="13230" ht="15" hidden="1" customHeight="1"/>
    <row r="13231" ht="15" hidden="1" customHeight="1"/>
    <row r="13232" ht="15" hidden="1" customHeight="1"/>
    <row r="13233" ht="15" hidden="1" customHeight="1"/>
    <row r="13234" ht="15" hidden="1" customHeight="1"/>
    <row r="13235" ht="15" hidden="1" customHeight="1"/>
    <row r="13236" ht="15" hidden="1" customHeight="1"/>
    <row r="13237" ht="15" hidden="1" customHeight="1"/>
    <row r="13238" ht="15" hidden="1" customHeight="1"/>
    <row r="13239" ht="15" hidden="1" customHeight="1"/>
    <row r="13240" ht="15" hidden="1" customHeight="1"/>
    <row r="13241" ht="15" hidden="1" customHeight="1"/>
    <row r="13242" ht="15" hidden="1" customHeight="1"/>
    <row r="13243" ht="15" hidden="1" customHeight="1"/>
    <row r="13244" ht="15" hidden="1" customHeight="1"/>
    <row r="13245" ht="15" hidden="1" customHeight="1"/>
    <row r="13246" ht="15" hidden="1" customHeight="1"/>
    <row r="13247" ht="15" hidden="1" customHeight="1"/>
    <row r="13248" ht="15" hidden="1" customHeight="1"/>
    <row r="13249" ht="15" hidden="1" customHeight="1"/>
    <row r="13250" ht="15" hidden="1" customHeight="1"/>
    <row r="13251" ht="15" hidden="1" customHeight="1"/>
    <row r="13252" ht="15" hidden="1" customHeight="1"/>
    <row r="13253" ht="15" hidden="1" customHeight="1"/>
    <row r="13254" ht="15" hidden="1" customHeight="1"/>
    <row r="13255" ht="15" hidden="1" customHeight="1"/>
    <row r="13256" ht="15" hidden="1" customHeight="1"/>
    <row r="13257" ht="15" hidden="1" customHeight="1"/>
    <row r="13258" ht="15" hidden="1" customHeight="1"/>
    <row r="13259" ht="15" hidden="1" customHeight="1"/>
    <row r="13260" ht="15" hidden="1" customHeight="1"/>
    <row r="13261" ht="15" hidden="1" customHeight="1"/>
    <row r="13262" ht="15" hidden="1" customHeight="1"/>
    <row r="13263" ht="15" hidden="1" customHeight="1"/>
    <row r="13264" ht="15" hidden="1" customHeight="1"/>
    <row r="13265" ht="15" hidden="1" customHeight="1"/>
    <row r="13266" ht="15" hidden="1" customHeight="1"/>
    <row r="13267" ht="15" hidden="1" customHeight="1"/>
    <row r="13268" ht="15" hidden="1" customHeight="1"/>
    <row r="13269" ht="15" hidden="1" customHeight="1"/>
    <row r="13270" ht="15" hidden="1" customHeight="1"/>
    <row r="13271" ht="15" hidden="1" customHeight="1"/>
    <row r="13272" ht="15" hidden="1" customHeight="1"/>
    <row r="13273" ht="15" hidden="1" customHeight="1"/>
    <row r="13274" ht="15" hidden="1" customHeight="1"/>
    <row r="13275" ht="15" hidden="1" customHeight="1"/>
    <row r="13276" ht="15" hidden="1" customHeight="1"/>
    <row r="13277" ht="15" hidden="1" customHeight="1"/>
    <row r="13278" ht="15" hidden="1" customHeight="1"/>
    <row r="13279" ht="15" hidden="1" customHeight="1"/>
    <row r="13280" ht="15" hidden="1" customHeight="1"/>
    <row r="13281" ht="15" hidden="1" customHeight="1"/>
    <row r="13282" ht="15" hidden="1" customHeight="1"/>
    <row r="13283" ht="15" hidden="1" customHeight="1"/>
    <row r="13284" ht="15" hidden="1" customHeight="1"/>
    <row r="13285" ht="15" hidden="1" customHeight="1"/>
    <row r="13286" ht="15" hidden="1" customHeight="1"/>
    <row r="13287" ht="15" hidden="1" customHeight="1"/>
    <row r="13288" ht="15" hidden="1" customHeight="1"/>
    <row r="13289" ht="15" hidden="1" customHeight="1"/>
    <row r="13290" ht="15" hidden="1" customHeight="1"/>
    <row r="13291" ht="15" hidden="1" customHeight="1"/>
    <row r="13292" ht="15" hidden="1" customHeight="1"/>
    <row r="13293" ht="15" hidden="1" customHeight="1"/>
    <row r="13294" ht="15" hidden="1" customHeight="1"/>
    <row r="13295" ht="15" hidden="1" customHeight="1"/>
    <row r="13296" ht="15" hidden="1" customHeight="1"/>
    <row r="13297" ht="15" hidden="1" customHeight="1"/>
    <row r="13298" ht="15" hidden="1" customHeight="1"/>
    <row r="13299" ht="15" hidden="1" customHeight="1"/>
    <row r="13300" ht="15" hidden="1" customHeight="1"/>
    <row r="13301" ht="15" hidden="1" customHeight="1"/>
    <row r="13302" ht="15" hidden="1" customHeight="1"/>
    <row r="13303" ht="15" hidden="1" customHeight="1"/>
    <row r="13304" ht="15" hidden="1" customHeight="1"/>
    <row r="13305" ht="15" hidden="1" customHeight="1"/>
    <row r="13306" ht="15" hidden="1" customHeight="1"/>
    <row r="13307" ht="15" hidden="1" customHeight="1"/>
    <row r="13308" ht="15" hidden="1" customHeight="1"/>
    <row r="13309" ht="15" hidden="1" customHeight="1"/>
    <row r="13310" ht="15" hidden="1" customHeight="1"/>
    <row r="13311" ht="15" hidden="1" customHeight="1"/>
    <row r="13312" ht="15" hidden="1" customHeight="1"/>
    <row r="13313" ht="15" hidden="1" customHeight="1"/>
    <row r="13314" ht="15" hidden="1" customHeight="1"/>
    <row r="13315" ht="15" hidden="1" customHeight="1"/>
    <row r="13316" ht="15" hidden="1" customHeight="1"/>
    <row r="13317" ht="15" hidden="1" customHeight="1"/>
    <row r="13318" ht="15" hidden="1" customHeight="1"/>
    <row r="13319" ht="15" hidden="1" customHeight="1"/>
    <row r="13320" ht="15" hidden="1" customHeight="1"/>
    <row r="13321" ht="15" hidden="1" customHeight="1"/>
    <row r="13322" ht="15" hidden="1" customHeight="1"/>
    <row r="13323" ht="15" hidden="1" customHeight="1"/>
    <row r="13324" ht="15" hidden="1" customHeight="1"/>
    <row r="13325" ht="15" hidden="1" customHeight="1"/>
    <row r="13326" ht="15" hidden="1" customHeight="1"/>
    <row r="13327" ht="15" hidden="1" customHeight="1"/>
    <row r="13328" ht="15" hidden="1" customHeight="1"/>
    <row r="13329" ht="15" hidden="1" customHeight="1"/>
    <row r="13330" ht="15" hidden="1" customHeight="1"/>
    <row r="13331" ht="15" hidden="1" customHeight="1"/>
    <row r="13332" ht="15" hidden="1" customHeight="1"/>
    <row r="13333" ht="15" hidden="1" customHeight="1"/>
    <row r="13334" ht="15" hidden="1" customHeight="1"/>
    <row r="13335" ht="15" hidden="1" customHeight="1"/>
    <row r="13336" ht="15" hidden="1" customHeight="1"/>
    <row r="13337" ht="15" hidden="1" customHeight="1"/>
    <row r="13338" ht="15" hidden="1" customHeight="1"/>
    <row r="13339" ht="15" hidden="1" customHeight="1"/>
    <row r="13340" ht="15" hidden="1" customHeight="1"/>
    <row r="13341" ht="15" hidden="1" customHeight="1"/>
    <row r="13342" ht="15" hidden="1" customHeight="1"/>
    <row r="13343" ht="15" hidden="1" customHeight="1"/>
    <row r="13344" ht="15" hidden="1" customHeight="1"/>
    <row r="13345" ht="15" hidden="1" customHeight="1"/>
    <row r="13346" ht="15" hidden="1" customHeight="1"/>
    <row r="13347" ht="15" hidden="1" customHeight="1"/>
    <row r="13348" ht="15" hidden="1" customHeight="1"/>
    <row r="13349" ht="15" hidden="1" customHeight="1"/>
    <row r="13350" ht="15" hidden="1" customHeight="1"/>
    <row r="13351" ht="15" hidden="1" customHeight="1"/>
    <row r="13352" ht="15" hidden="1" customHeight="1"/>
    <row r="13353" ht="15" hidden="1" customHeight="1"/>
    <row r="13354" ht="15" hidden="1" customHeight="1"/>
    <row r="13355" ht="15" hidden="1" customHeight="1"/>
    <row r="13356" ht="15" hidden="1" customHeight="1"/>
    <row r="13357" ht="15" hidden="1" customHeight="1"/>
    <row r="13358" ht="15" hidden="1" customHeight="1"/>
    <row r="13359" ht="15" hidden="1" customHeight="1"/>
    <row r="13360" ht="15" hidden="1" customHeight="1"/>
    <row r="13361" ht="15" hidden="1" customHeight="1"/>
    <row r="13362" ht="15" hidden="1" customHeight="1"/>
    <row r="13363" ht="15" hidden="1" customHeight="1"/>
    <row r="13364" ht="15" hidden="1" customHeight="1"/>
    <row r="13365" ht="15" hidden="1" customHeight="1"/>
    <row r="13366" ht="15" hidden="1" customHeight="1"/>
    <row r="13367" ht="15" hidden="1" customHeight="1"/>
    <row r="13368" ht="15" hidden="1" customHeight="1"/>
    <row r="13369" ht="15" hidden="1" customHeight="1"/>
    <row r="13370" ht="15" hidden="1" customHeight="1"/>
    <row r="13371" ht="15" hidden="1" customHeight="1"/>
    <row r="13372" ht="15" hidden="1" customHeight="1"/>
    <row r="13373" ht="15" hidden="1" customHeight="1"/>
    <row r="13374" ht="15" hidden="1" customHeight="1"/>
    <row r="13375" ht="15" hidden="1" customHeight="1"/>
    <row r="13376" ht="15" hidden="1" customHeight="1"/>
    <row r="13377" ht="15" hidden="1" customHeight="1"/>
    <row r="13378" ht="15" hidden="1" customHeight="1"/>
    <row r="13379" ht="15" hidden="1" customHeight="1"/>
    <row r="13380" ht="15" hidden="1" customHeight="1"/>
    <row r="13381" ht="15" hidden="1" customHeight="1"/>
    <row r="13382" ht="15" hidden="1" customHeight="1"/>
    <row r="13383" ht="15" hidden="1" customHeight="1"/>
    <row r="13384" ht="15" hidden="1" customHeight="1"/>
    <row r="13385" ht="15" hidden="1" customHeight="1"/>
    <row r="13386" ht="15" hidden="1" customHeight="1"/>
    <row r="13387" ht="15" hidden="1" customHeight="1"/>
    <row r="13388" ht="15" hidden="1" customHeight="1"/>
    <row r="13389" ht="15" hidden="1" customHeight="1"/>
    <row r="13390" ht="15" hidden="1" customHeight="1"/>
    <row r="13391" ht="15" hidden="1" customHeight="1"/>
    <row r="13392" ht="15" hidden="1" customHeight="1"/>
    <row r="13393" ht="15" hidden="1" customHeight="1"/>
    <row r="13394" ht="15" hidden="1" customHeight="1"/>
    <row r="13395" ht="15" hidden="1" customHeight="1"/>
    <row r="13396" ht="15" hidden="1" customHeight="1"/>
    <row r="13397" ht="15" hidden="1" customHeight="1"/>
    <row r="13398" ht="15" hidden="1" customHeight="1"/>
    <row r="13399" ht="15" hidden="1" customHeight="1"/>
    <row r="13400" ht="15" hidden="1" customHeight="1"/>
    <row r="13401" ht="15" hidden="1" customHeight="1"/>
    <row r="13402" ht="15" hidden="1" customHeight="1"/>
    <row r="13403" ht="15" hidden="1" customHeight="1"/>
    <row r="13404" ht="15" hidden="1" customHeight="1"/>
    <row r="13405" ht="15" hidden="1" customHeight="1"/>
    <row r="13406" ht="15" hidden="1" customHeight="1"/>
    <row r="13407" ht="15" hidden="1" customHeight="1"/>
    <row r="13408" ht="15" hidden="1" customHeight="1"/>
    <row r="13409" ht="15" hidden="1" customHeight="1"/>
    <row r="13410" ht="15" hidden="1" customHeight="1"/>
    <row r="13411" ht="15" hidden="1" customHeight="1"/>
    <row r="13412" ht="15" hidden="1" customHeight="1"/>
    <row r="13413" ht="15" hidden="1" customHeight="1"/>
    <row r="13414" ht="15" hidden="1" customHeight="1"/>
    <row r="13415" ht="15" hidden="1" customHeight="1"/>
    <row r="13416" ht="15" hidden="1" customHeight="1"/>
    <row r="13417" ht="15" hidden="1" customHeight="1"/>
    <row r="13418" ht="15" hidden="1" customHeight="1"/>
    <row r="13419" ht="15" hidden="1" customHeight="1"/>
    <row r="13420" ht="15" hidden="1" customHeight="1"/>
    <row r="13421" ht="15" hidden="1" customHeight="1"/>
    <row r="13422" ht="15" hidden="1" customHeight="1"/>
    <row r="13423" ht="15" hidden="1" customHeight="1"/>
    <row r="13424" ht="15" hidden="1" customHeight="1"/>
    <row r="13425" ht="15" hidden="1" customHeight="1"/>
    <row r="13426" ht="15" hidden="1" customHeight="1"/>
    <row r="13427" ht="15" hidden="1" customHeight="1"/>
    <row r="13428" ht="15" hidden="1" customHeight="1"/>
    <row r="13429" ht="15" hidden="1" customHeight="1"/>
    <row r="13430" ht="15" hidden="1" customHeight="1"/>
    <row r="13431" ht="15" hidden="1" customHeight="1"/>
    <row r="13432" ht="15" hidden="1" customHeight="1"/>
    <row r="13433" ht="15" hidden="1" customHeight="1"/>
    <row r="13434" ht="15" hidden="1" customHeight="1"/>
    <row r="13435" ht="15" hidden="1" customHeight="1"/>
    <row r="13436" ht="15" hidden="1" customHeight="1"/>
    <row r="13437" ht="15" hidden="1" customHeight="1"/>
    <row r="13438" ht="15" hidden="1" customHeight="1"/>
    <row r="13439" ht="15" hidden="1" customHeight="1"/>
    <row r="13440" ht="15" hidden="1" customHeight="1"/>
    <row r="13441" ht="15" hidden="1" customHeight="1"/>
    <row r="13442" ht="15" hidden="1" customHeight="1"/>
    <row r="13443" ht="15" hidden="1" customHeight="1"/>
    <row r="13444" ht="15" hidden="1" customHeight="1"/>
    <row r="13445" ht="15" hidden="1" customHeight="1"/>
    <row r="13446" ht="15" hidden="1" customHeight="1"/>
    <row r="13447" ht="15" hidden="1" customHeight="1"/>
    <row r="13448" ht="15" hidden="1" customHeight="1"/>
    <row r="13449" ht="15" hidden="1" customHeight="1"/>
    <row r="13450" ht="15" hidden="1" customHeight="1"/>
    <row r="13451" ht="15" hidden="1" customHeight="1"/>
    <row r="13452" ht="15" hidden="1" customHeight="1"/>
    <row r="13453" ht="15" hidden="1" customHeight="1"/>
    <row r="13454" ht="15" hidden="1" customHeight="1"/>
    <row r="13455" ht="15" hidden="1" customHeight="1"/>
    <row r="13456" ht="15" hidden="1" customHeight="1"/>
    <row r="13457" ht="15" hidden="1" customHeight="1"/>
    <row r="13458" ht="15" hidden="1" customHeight="1"/>
    <row r="13459" ht="15" hidden="1" customHeight="1"/>
    <row r="13460" ht="15" hidden="1" customHeight="1"/>
    <row r="13461" ht="15" hidden="1" customHeight="1"/>
    <row r="13462" ht="15" hidden="1" customHeight="1"/>
    <row r="13463" ht="15" hidden="1" customHeight="1"/>
    <row r="13464" ht="15" hidden="1" customHeight="1"/>
    <row r="13465" ht="15" hidden="1" customHeight="1"/>
    <row r="13466" ht="15" hidden="1" customHeight="1"/>
    <row r="13467" ht="15" hidden="1" customHeight="1"/>
    <row r="13468" ht="15" hidden="1" customHeight="1"/>
    <row r="13469" ht="15" hidden="1" customHeight="1"/>
    <row r="13470" ht="15" hidden="1" customHeight="1"/>
    <row r="13471" ht="15" hidden="1" customHeight="1"/>
    <row r="13472" ht="15" hidden="1" customHeight="1"/>
    <row r="13473" ht="15" hidden="1" customHeight="1"/>
    <row r="13474" ht="15" hidden="1" customHeight="1"/>
    <row r="13475" ht="15" hidden="1" customHeight="1"/>
    <row r="13476" ht="15" hidden="1" customHeight="1"/>
    <row r="13477" ht="15" hidden="1" customHeight="1"/>
    <row r="13478" ht="15" hidden="1" customHeight="1"/>
    <row r="13479" ht="15" hidden="1" customHeight="1"/>
    <row r="13480" ht="15" hidden="1" customHeight="1"/>
    <row r="13481" ht="15" hidden="1" customHeight="1"/>
    <row r="13482" ht="15" hidden="1" customHeight="1"/>
    <row r="13483" ht="15" hidden="1" customHeight="1"/>
    <row r="13484" ht="15" hidden="1" customHeight="1"/>
    <row r="13485" ht="15" hidden="1" customHeight="1"/>
    <row r="13486" ht="15" hidden="1" customHeight="1"/>
    <row r="13487" ht="15" hidden="1" customHeight="1"/>
    <row r="13488" ht="15" hidden="1" customHeight="1"/>
    <row r="13489" ht="15" hidden="1" customHeight="1"/>
    <row r="13490" ht="15" hidden="1" customHeight="1"/>
    <row r="13491" ht="15" hidden="1" customHeight="1"/>
    <row r="13492" ht="15" hidden="1" customHeight="1"/>
    <row r="13493" ht="15" hidden="1" customHeight="1"/>
    <row r="13494" ht="15" hidden="1" customHeight="1"/>
    <row r="13495" ht="15" hidden="1" customHeight="1"/>
    <row r="13496" ht="15" hidden="1" customHeight="1"/>
    <row r="13497" ht="15" hidden="1" customHeight="1"/>
    <row r="13498" ht="15" hidden="1" customHeight="1"/>
    <row r="13499" ht="15" hidden="1" customHeight="1"/>
    <row r="13500" ht="15" hidden="1" customHeight="1"/>
    <row r="13501" ht="15" hidden="1" customHeight="1"/>
    <row r="13502" ht="15" hidden="1" customHeight="1"/>
    <row r="13503" ht="15" hidden="1" customHeight="1"/>
    <row r="13504" ht="15" hidden="1" customHeight="1"/>
    <row r="13505" ht="15" hidden="1" customHeight="1"/>
    <row r="13506" ht="15" hidden="1" customHeight="1"/>
    <row r="13507" ht="15" hidden="1" customHeight="1"/>
    <row r="13508" ht="15" hidden="1" customHeight="1"/>
    <row r="13509" ht="15" hidden="1" customHeight="1"/>
    <row r="13510" ht="15" hidden="1" customHeight="1"/>
    <row r="13511" ht="15" hidden="1" customHeight="1"/>
    <row r="13512" ht="15" hidden="1" customHeight="1"/>
    <row r="13513" ht="15" hidden="1" customHeight="1"/>
    <row r="13514" ht="15" hidden="1" customHeight="1"/>
    <row r="13515" ht="15" hidden="1" customHeight="1"/>
    <row r="13516" ht="15" hidden="1" customHeight="1"/>
    <row r="13517" ht="15" hidden="1" customHeight="1"/>
    <row r="13518" ht="15" hidden="1" customHeight="1"/>
    <row r="13519" ht="15" hidden="1" customHeight="1"/>
    <row r="13520" ht="15" hidden="1" customHeight="1"/>
    <row r="13521" ht="15" hidden="1" customHeight="1"/>
    <row r="13522" ht="15" hidden="1" customHeight="1"/>
    <row r="13523" ht="15" hidden="1" customHeight="1"/>
    <row r="13524" ht="15" hidden="1" customHeight="1"/>
    <row r="13525" ht="15" hidden="1" customHeight="1"/>
    <row r="13526" ht="15" hidden="1" customHeight="1"/>
    <row r="13527" ht="15" hidden="1" customHeight="1"/>
    <row r="13528" ht="15" hidden="1" customHeight="1"/>
    <row r="13529" ht="15" hidden="1" customHeight="1"/>
    <row r="13530" ht="15" hidden="1" customHeight="1"/>
    <row r="13531" ht="15" hidden="1" customHeight="1"/>
    <row r="13532" ht="15" hidden="1" customHeight="1"/>
    <row r="13533" ht="15" hidden="1" customHeight="1"/>
    <row r="13534" ht="15" hidden="1" customHeight="1"/>
    <row r="13535" ht="15" hidden="1" customHeight="1"/>
    <row r="13536" ht="15" hidden="1" customHeight="1"/>
    <row r="13537" ht="15" hidden="1" customHeight="1"/>
    <row r="13538" ht="15" hidden="1" customHeight="1"/>
    <row r="13539" ht="15" hidden="1" customHeight="1"/>
    <row r="13540" ht="15" hidden="1" customHeight="1"/>
    <row r="13541" ht="15" hidden="1" customHeight="1"/>
    <row r="13542" ht="15" hidden="1" customHeight="1"/>
    <row r="13543" ht="15" hidden="1" customHeight="1"/>
    <row r="13544" ht="15" hidden="1" customHeight="1"/>
    <row r="13545" ht="15" hidden="1" customHeight="1"/>
    <row r="13546" ht="15" hidden="1" customHeight="1"/>
    <row r="13547" ht="15" hidden="1" customHeight="1"/>
    <row r="13548" ht="15" hidden="1" customHeight="1"/>
    <row r="13549" ht="15" hidden="1" customHeight="1"/>
    <row r="13550" ht="15" hidden="1" customHeight="1"/>
    <row r="13551" ht="15" hidden="1" customHeight="1"/>
    <row r="13552" ht="15" hidden="1" customHeight="1"/>
    <row r="13553" ht="15" hidden="1" customHeight="1"/>
    <row r="13554" ht="15" hidden="1" customHeight="1"/>
    <row r="13555" ht="15" hidden="1" customHeight="1"/>
    <row r="13556" ht="15" hidden="1" customHeight="1"/>
    <row r="13557" ht="15" hidden="1" customHeight="1"/>
    <row r="13558" ht="15" hidden="1" customHeight="1"/>
    <row r="13559" ht="15" hidden="1" customHeight="1"/>
    <row r="13560" ht="15" hidden="1" customHeight="1"/>
    <row r="13561" ht="15" hidden="1" customHeight="1"/>
    <row r="13562" ht="15" hidden="1" customHeight="1"/>
    <row r="13563" ht="15" hidden="1" customHeight="1"/>
    <row r="13564" ht="15" hidden="1" customHeight="1"/>
    <row r="13565" ht="15" hidden="1" customHeight="1"/>
    <row r="13566" ht="15" hidden="1" customHeight="1"/>
    <row r="13567" ht="15" hidden="1" customHeight="1"/>
    <row r="13568" ht="15" hidden="1" customHeight="1"/>
    <row r="13569" ht="15" hidden="1" customHeight="1"/>
    <row r="13570" ht="15" hidden="1" customHeight="1"/>
    <row r="13571" ht="15" hidden="1" customHeight="1"/>
    <row r="13572" ht="15" hidden="1" customHeight="1"/>
    <row r="13573" ht="15" hidden="1" customHeight="1"/>
    <row r="13574" ht="15" hidden="1" customHeight="1"/>
    <row r="13575" ht="15" hidden="1" customHeight="1"/>
    <row r="13576" ht="15" hidden="1" customHeight="1"/>
    <row r="13577" ht="15" hidden="1" customHeight="1"/>
    <row r="13578" ht="15" hidden="1" customHeight="1"/>
    <row r="13579" ht="15" hidden="1" customHeight="1"/>
    <row r="13580" ht="15" hidden="1" customHeight="1"/>
    <row r="13581" ht="15" hidden="1" customHeight="1"/>
    <row r="13582" ht="15" hidden="1" customHeight="1"/>
    <row r="13583" ht="15" hidden="1" customHeight="1"/>
    <row r="13584" ht="15" hidden="1" customHeight="1"/>
    <row r="13585" ht="15" hidden="1" customHeight="1"/>
    <row r="13586" ht="15" hidden="1" customHeight="1"/>
    <row r="13587" ht="15" hidden="1" customHeight="1"/>
    <row r="13588" ht="15" hidden="1" customHeight="1"/>
    <row r="13589" ht="15" hidden="1" customHeight="1"/>
    <row r="13590" ht="15" hidden="1" customHeight="1"/>
    <row r="13591" ht="15" hidden="1" customHeight="1"/>
    <row r="13592" ht="15" hidden="1" customHeight="1"/>
    <row r="13593" ht="15" hidden="1" customHeight="1"/>
    <row r="13594" ht="15" hidden="1" customHeight="1"/>
    <row r="13595" ht="15" hidden="1" customHeight="1"/>
    <row r="13596" ht="15" hidden="1" customHeight="1"/>
    <row r="13597" ht="15" hidden="1" customHeight="1"/>
    <row r="13598" ht="15" hidden="1" customHeight="1"/>
    <row r="13599" ht="15" hidden="1" customHeight="1"/>
    <row r="13600" ht="15" hidden="1" customHeight="1"/>
    <row r="13601" ht="15" hidden="1" customHeight="1"/>
    <row r="13602" ht="15" hidden="1" customHeight="1"/>
    <row r="13603" ht="15" hidden="1" customHeight="1"/>
    <row r="13604" ht="15" hidden="1" customHeight="1"/>
    <row r="13605" ht="15" hidden="1" customHeight="1"/>
    <row r="13606" ht="15" hidden="1" customHeight="1"/>
    <row r="13607" ht="15" hidden="1" customHeight="1"/>
    <row r="13608" ht="15" hidden="1" customHeight="1"/>
    <row r="13609" ht="15" hidden="1" customHeight="1"/>
    <row r="13610" ht="15" hidden="1" customHeight="1"/>
    <row r="13611" ht="15" hidden="1" customHeight="1"/>
    <row r="13612" ht="15" hidden="1" customHeight="1"/>
    <row r="13613" ht="15" hidden="1" customHeight="1"/>
    <row r="13614" ht="15" hidden="1" customHeight="1"/>
    <row r="13615" ht="15" hidden="1" customHeight="1"/>
    <row r="13616" ht="15" hidden="1" customHeight="1"/>
    <row r="13617" ht="15" hidden="1" customHeight="1"/>
    <row r="13618" ht="15" hidden="1" customHeight="1"/>
    <row r="13619" ht="15" hidden="1" customHeight="1"/>
    <row r="13620" ht="15" hidden="1" customHeight="1"/>
    <row r="13621" ht="15" hidden="1" customHeight="1"/>
    <row r="13622" ht="15" hidden="1" customHeight="1"/>
    <row r="13623" ht="15" hidden="1" customHeight="1"/>
    <row r="13624" ht="15" hidden="1" customHeight="1"/>
    <row r="13625" ht="15" hidden="1" customHeight="1"/>
    <row r="13626" ht="15" hidden="1" customHeight="1"/>
    <row r="13627" ht="15" hidden="1" customHeight="1"/>
    <row r="13628" ht="15" hidden="1" customHeight="1"/>
    <row r="13629" ht="15" hidden="1" customHeight="1"/>
    <row r="13630" ht="15" hidden="1" customHeight="1"/>
    <row r="13631" ht="15" hidden="1" customHeight="1"/>
    <row r="13632" ht="15" hidden="1" customHeight="1"/>
    <row r="13633" ht="15" hidden="1" customHeight="1"/>
    <row r="13634" ht="15" hidden="1" customHeight="1"/>
    <row r="13635" ht="15" hidden="1" customHeight="1"/>
    <row r="13636" ht="15" hidden="1" customHeight="1"/>
    <row r="13637" ht="15" hidden="1" customHeight="1"/>
    <row r="13638" ht="15" hidden="1" customHeight="1"/>
    <row r="13639" ht="15" hidden="1" customHeight="1"/>
    <row r="13640" ht="15" hidden="1" customHeight="1"/>
    <row r="13641" ht="15" hidden="1" customHeight="1"/>
    <row r="13642" ht="15" hidden="1" customHeight="1"/>
    <row r="13643" ht="15" hidden="1" customHeight="1"/>
    <row r="13644" ht="15" hidden="1" customHeight="1"/>
    <row r="13645" ht="15" hidden="1" customHeight="1"/>
    <row r="13646" ht="15" hidden="1" customHeight="1"/>
    <row r="13647" ht="15" hidden="1" customHeight="1"/>
    <row r="13648" ht="15" hidden="1" customHeight="1"/>
    <row r="13649" ht="15" hidden="1" customHeight="1"/>
    <row r="13650" ht="15" hidden="1" customHeight="1"/>
    <row r="13651" ht="15" hidden="1" customHeight="1"/>
    <row r="13652" ht="15" hidden="1" customHeight="1"/>
    <row r="13653" ht="15" hidden="1" customHeight="1"/>
    <row r="13654" ht="15" hidden="1" customHeight="1"/>
    <row r="13655" ht="15" hidden="1" customHeight="1"/>
    <row r="13656" ht="15" hidden="1" customHeight="1"/>
    <row r="13657" ht="15" hidden="1" customHeight="1"/>
    <row r="13658" ht="15" hidden="1" customHeight="1"/>
    <row r="13659" ht="15" hidden="1" customHeight="1"/>
    <row r="13660" ht="15" hidden="1" customHeight="1"/>
    <row r="13661" ht="15" hidden="1" customHeight="1"/>
    <row r="13662" ht="15" hidden="1" customHeight="1"/>
    <row r="13663" ht="15" hidden="1" customHeight="1"/>
    <row r="13664" ht="15" hidden="1" customHeight="1"/>
    <row r="13665" ht="15" hidden="1" customHeight="1"/>
    <row r="13666" ht="15" hidden="1" customHeight="1"/>
    <row r="13667" ht="15" hidden="1" customHeight="1"/>
    <row r="13668" ht="15" hidden="1" customHeight="1"/>
    <row r="13669" ht="15" hidden="1" customHeight="1"/>
    <row r="13670" ht="15" hidden="1" customHeight="1"/>
    <row r="13671" ht="15" hidden="1" customHeight="1"/>
    <row r="13672" ht="15" hidden="1" customHeight="1"/>
    <row r="13673" ht="15" hidden="1" customHeight="1"/>
    <row r="13674" ht="15" hidden="1" customHeight="1"/>
    <row r="13675" ht="15" hidden="1" customHeight="1"/>
    <row r="13676" ht="15" hidden="1" customHeight="1"/>
    <row r="13677" ht="15" hidden="1" customHeight="1"/>
    <row r="13678" ht="15" hidden="1" customHeight="1"/>
    <row r="13679" ht="15" hidden="1" customHeight="1"/>
    <row r="13680" ht="15" hidden="1" customHeight="1"/>
    <row r="13681" ht="15" hidden="1" customHeight="1"/>
    <row r="13682" ht="15" hidden="1" customHeight="1"/>
    <row r="13683" ht="15" hidden="1" customHeight="1"/>
    <row r="13684" ht="15" hidden="1" customHeight="1"/>
    <row r="13685" ht="15" hidden="1" customHeight="1"/>
    <row r="13686" ht="15" hidden="1" customHeight="1"/>
    <row r="13687" ht="15" hidden="1" customHeight="1"/>
    <row r="13688" ht="15" hidden="1" customHeight="1"/>
    <row r="13689" ht="15" hidden="1" customHeight="1"/>
    <row r="13690" ht="15" hidden="1" customHeight="1"/>
    <row r="13691" ht="15" hidden="1" customHeight="1"/>
    <row r="13692" ht="15" hidden="1" customHeight="1"/>
    <row r="13693" ht="15" hidden="1" customHeight="1"/>
    <row r="13694" ht="15" hidden="1" customHeight="1"/>
    <row r="13695" ht="15" hidden="1" customHeight="1"/>
    <row r="13696" ht="15" hidden="1" customHeight="1"/>
    <row r="13697" ht="15" hidden="1" customHeight="1"/>
    <row r="13698" ht="15" hidden="1" customHeight="1"/>
    <row r="13699" ht="15" hidden="1" customHeight="1"/>
    <row r="13700" ht="15" hidden="1" customHeight="1"/>
    <row r="13701" ht="15" hidden="1" customHeight="1"/>
    <row r="13702" ht="15" hidden="1" customHeight="1"/>
    <row r="13703" ht="15" hidden="1" customHeight="1"/>
    <row r="13704" ht="15" hidden="1" customHeight="1"/>
    <row r="13705" ht="15" hidden="1" customHeight="1"/>
    <row r="13706" ht="15" hidden="1" customHeight="1"/>
    <row r="13707" ht="15" hidden="1" customHeight="1"/>
    <row r="13708" ht="15" hidden="1" customHeight="1"/>
    <row r="13709" ht="15" hidden="1" customHeight="1"/>
    <row r="13710" ht="15" hidden="1" customHeight="1"/>
    <row r="13711" ht="15" hidden="1" customHeight="1"/>
    <row r="13712" ht="15" hidden="1" customHeight="1"/>
    <row r="13713" ht="15" hidden="1" customHeight="1"/>
    <row r="13714" ht="15" hidden="1" customHeight="1"/>
    <row r="13715" ht="15" hidden="1" customHeight="1"/>
    <row r="13716" ht="15" hidden="1" customHeight="1"/>
    <row r="13717" ht="15" hidden="1" customHeight="1"/>
    <row r="13718" ht="15" hidden="1" customHeight="1"/>
    <row r="13719" ht="15" hidden="1" customHeight="1"/>
    <row r="13720" ht="15" hidden="1" customHeight="1"/>
    <row r="13721" ht="15" hidden="1" customHeight="1"/>
    <row r="13722" ht="15" hidden="1" customHeight="1"/>
    <row r="13723" ht="15" hidden="1" customHeight="1"/>
    <row r="13724" ht="15" hidden="1" customHeight="1"/>
    <row r="13725" ht="15" hidden="1" customHeight="1"/>
    <row r="13726" ht="15" hidden="1" customHeight="1"/>
    <row r="13727" ht="15" hidden="1" customHeight="1"/>
    <row r="13728" ht="15" hidden="1" customHeight="1"/>
    <row r="13729" ht="15" hidden="1" customHeight="1"/>
    <row r="13730" ht="15" hidden="1" customHeight="1"/>
    <row r="13731" ht="15" hidden="1" customHeight="1"/>
    <row r="13732" ht="15" hidden="1" customHeight="1"/>
    <row r="13733" ht="15" hidden="1" customHeight="1"/>
    <row r="13734" ht="15" hidden="1" customHeight="1"/>
    <row r="13735" ht="15" hidden="1" customHeight="1"/>
    <row r="13736" ht="15" hidden="1" customHeight="1"/>
    <row r="13737" ht="15" hidden="1" customHeight="1"/>
    <row r="13738" ht="15" hidden="1" customHeight="1"/>
    <row r="13739" ht="15" hidden="1" customHeight="1"/>
    <row r="13740" ht="15" hidden="1" customHeight="1"/>
    <row r="13741" ht="15" hidden="1" customHeight="1"/>
    <row r="13742" ht="15" hidden="1" customHeight="1"/>
    <row r="13743" ht="15" hidden="1" customHeight="1"/>
    <row r="13744" ht="15" hidden="1" customHeight="1"/>
    <row r="13745" ht="15" hidden="1" customHeight="1"/>
    <row r="13746" ht="15" hidden="1" customHeight="1"/>
    <row r="13747" ht="15" hidden="1" customHeight="1"/>
    <row r="13748" ht="15" hidden="1" customHeight="1"/>
    <row r="13749" ht="15" hidden="1" customHeight="1"/>
    <row r="13750" ht="15" hidden="1" customHeight="1"/>
    <row r="13751" ht="15" hidden="1" customHeight="1"/>
    <row r="13752" ht="15" hidden="1" customHeight="1"/>
    <row r="13753" ht="15" hidden="1" customHeight="1"/>
    <row r="13754" ht="15" hidden="1" customHeight="1"/>
    <row r="13755" ht="15" hidden="1" customHeight="1"/>
    <row r="13756" ht="15" hidden="1" customHeight="1"/>
    <row r="13757" ht="15" hidden="1" customHeight="1"/>
    <row r="13758" ht="15" hidden="1" customHeight="1"/>
    <row r="13759" ht="15" hidden="1" customHeight="1"/>
    <row r="13760" ht="15" hidden="1" customHeight="1"/>
    <row r="13761" ht="15" hidden="1" customHeight="1"/>
    <row r="13762" ht="15" hidden="1" customHeight="1"/>
    <row r="13763" ht="15" hidden="1" customHeight="1"/>
    <row r="13764" ht="15" hidden="1" customHeight="1"/>
    <row r="13765" ht="15" hidden="1" customHeight="1"/>
    <row r="13766" ht="15" hidden="1" customHeight="1"/>
    <row r="13767" ht="15" hidden="1" customHeight="1"/>
    <row r="13768" ht="15" hidden="1" customHeight="1"/>
    <row r="13769" ht="15" hidden="1" customHeight="1"/>
    <row r="13770" ht="15" hidden="1" customHeight="1"/>
    <row r="13771" ht="15" hidden="1" customHeight="1"/>
    <row r="13772" ht="15" hidden="1" customHeight="1"/>
    <row r="13773" ht="15" hidden="1" customHeight="1"/>
    <row r="13774" ht="15" hidden="1" customHeight="1"/>
    <row r="13775" ht="15" hidden="1" customHeight="1"/>
    <row r="13776" ht="15" hidden="1" customHeight="1"/>
    <row r="13777" ht="15" hidden="1" customHeight="1"/>
    <row r="13778" ht="15" hidden="1" customHeight="1"/>
    <row r="13779" ht="15" hidden="1" customHeight="1"/>
    <row r="13780" ht="15" hidden="1" customHeight="1"/>
    <row r="13781" ht="15" hidden="1" customHeight="1"/>
    <row r="13782" ht="15" hidden="1" customHeight="1"/>
    <row r="13783" ht="15" hidden="1" customHeight="1"/>
    <row r="13784" ht="15" hidden="1" customHeight="1"/>
    <row r="13785" ht="15" hidden="1" customHeight="1"/>
    <row r="13786" ht="15" hidden="1" customHeight="1"/>
    <row r="13787" ht="15" hidden="1" customHeight="1"/>
    <row r="13788" ht="15" hidden="1" customHeight="1"/>
    <row r="13789" ht="15" hidden="1" customHeight="1"/>
    <row r="13790" ht="15" hidden="1" customHeight="1"/>
    <row r="13791" ht="15" hidden="1" customHeight="1"/>
    <row r="13792" ht="15" hidden="1" customHeight="1"/>
    <row r="13793" ht="15" hidden="1" customHeight="1"/>
    <row r="13794" ht="15" hidden="1" customHeight="1"/>
    <row r="13795" ht="15" hidden="1" customHeight="1"/>
    <row r="13796" ht="15" hidden="1" customHeight="1"/>
    <row r="13797" ht="15" hidden="1" customHeight="1"/>
    <row r="13798" ht="15" hidden="1" customHeight="1"/>
    <row r="13799" ht="15" hidden="1" customHeight="1"/>
    <row r="13800" ht="15" hidden="1" customHeight="1"/>
    <row r="13801" ht="15" hidden="1" customHeight="1"/>
    <row r="13802" ht="15" hidden="1" customHeight="1"/>
    <row r="13803" ht="15" hidden="1" customHeight="1"/>
    <row r="13804" ht="15" hidden="1" customHeight="1"/>
    <row r="13805" ht="15" hidden="1" customHeight="1"/>
    <row r="13806" ht="15" hidden="1" customHeight="1"/>
    <row r="13807" ht="15" hidden="1" customHeight="1"/>
    <row r="13808" ht="15" hidden="1" customHeight="1"/>
    <row r="13809" ht="15" hidden="1" customHeight="1"/>
    <row r="13810" ht="15" hidden="1" customHeight="1"/>
    <row r="13811" ht="15" hidden="1" customHeight="1"/>
    <row r="13812" ht="15" hidden="1" customHeight="1"/>
    <row r="13813" ht="15" hidden="1" customHeight="1"/>
    <row r="13814" ht="15" hidden="1" customHeight="1"/>
    <row r="13815" ht="15" hidden="1" customHeight="1"/>
    <row r="13816" ht="15" hidden="1" customHeight="1"/>
    <row r="13817" ht="15" hidden="1" customHeight="1"/>
    <row r="13818" ht="15" hidden="1" customHeight="1"/>
    <row r="13819" ht="15" hidden="1" customHeight="1"/>
    <row r="13820" ht="15" hidden="1" customHeight="1"/>
    <row r="13821" ht="15" hidden="1" customHeight="1"/>
    <row r="13822" ht="15" hidden="1" customHeight="1"/>
    <row r="13823" ht="15" hidden="1" customHeight="1"/>
    <row r="13824" ht="15" hidden="1" customHeight="1"/>
    <row r="13825" ht="15" hidden="1" customHeight="1"/>
    <row r="13826" ht="15" hidden="1" customHeight="1"/>
    <row r="13827" ht="15" hidden="1" customHeight="1"/>
    <row r="13828" ht="15" hidden="1" customHeight="1"/>
    <row r="13829" ht="15" hidden="1" customHeight="1"/>
    <row r="13830" ht="15" hidden="1" customHeight="1"/>
    <row r="13831" ht="15" hidden="1" customHeight="1"/>
    <row r="13832" ht="15" hidden="1" customHeight="1"/>
    <row r="13833" ht="15" hidden="1" customHeight="1"/>
    <row r="13834" ht="15" hidden="1" customHeight="1"/>
    <row r="13835" ht="15" hidden="1" customHeight="1"/>
    <row r="13836" ht="15" hidden="1" customHeight="1"/>
    <row r="13837" ht="15" hidden="1" customHeight="1"/>
    <row r="13838" ht="15" hidden="1" customHeight="1"/>
    <row r="13839" ht="15" hidden="1" customHeight="1"/>
    <row r="13840" ht="15" hidden="1" customHeight="1"/>
    <row r="13841" ht="15" hidden="1" customHeight="1"/>
    <row r="13842" ht="15" hidden="1" customHeight="1"/>
    <row r="13843" ht="15" hidden="1" customHeight="1"/>
    <row r="13844" ht="15" hidden="1" customHeight="1"/>
    <row r="13845" ht="15" hidden="1" customHeight="1"/>
    <row r="13846" ht="15" hidden="1" customHeight="1"/>
    <row r="13847" ht="15" hidden="1" customHeight="1"/>
    <row r="13848" ht="15" hidden="1" customHeight="1"/>
    <row r="13849" ht="15" hidden="1" customHeight="1"/>
    <row r="13850" ht="15" hidden="1" customHeight="1"/>
    <row r="13851" ht="15" hidden="1" customHeight="1"/>
    <row r="13852" ht="15" hidden="1" customHeight="1"/>
    <row r="13853" ht="15" hidden="1" customHeight="1"/>
    <row r="13854" ht="15" hidden="1" customHeight="1"/>
    <row r="13855" ht="15" hidden="1" customHeight="1"/>
    <row r="13856" ht="15" hidden="1" customHeight="1"/>
    <row r="13857" ht="15" hidden="1" customHeight="1"/>
    <row r="13858" ht="15" hidden="1" customHeight="1"/>
    <row r="13859" ht="15" hidden="1" customHeight="1"/>
    <row r="13860" ht="15" hidden="1" customHeight="1"/>
    <row r="13861" ht="15" hidden="1" customHeight="1"/>
    <row r="13862" ht="15" hidden="1" customHeight="1"/>
    <row r="13863" ht="15" hidden="1" customHeight="1"/>
    <row r="13864" ht="15" hidden="1" customHeight="1"/>
    <row r="13865" ht="15" hidden="1" customHeight="1"/>
    <row r="13866" ht="15" hidden="1" customHeight="1"/>
    <row r="13867" ht="15" hidden="1" customHeight="1"/>
    <row r="13868" ht="15" hidden="1" customHeight="1"/>
    <row r="13869" ht="15" hidden="1" customHeight="1"/>
    <row r="13870" ht="15" hidden="1" customHeight="1"/>
    <row r="13871" ht="15" hidden="1" customHeight="1"/>
    <row r="13872" ht="15" hidden="1" customHeight="1"/>
    <row r="13873" ht="15" hidden="1" customHeight="1"/>
    <row r="13874" ht="15" hidden="1" customHeight="1"/>
    <row r="13875" ht="15" hidden="1" customHeight="1"/>
    <row r="13876" ht="15" hidden="1" customHeight="1"/>
    <row r="13877" ht="15" hidden="1" customHeight="1"/>
    <row r="13878" ht="15" hidden="1" customHeight="1"/>
    <row r="13879" ht="15" hidden="1" customHeight="1"/>
    <row r="13880" ht="15" hidden="1" customHeight="1"/>
    <row r="13881" ht="15" hidden="1" customHeight="1"/>
    <row r="13882" ht="15" hidden="1" customHeight="1"/>
    <row r="13883" ht="15" hidden="1" customHeight="1"/>
    <row r="13884" ht="15" hidden="1" customHeight="1"/>
    <row r="13885" ht="15" hidden="1" customHeight="1"/>
    <row r="13886" ht="15" hidden="1" customHeight="1"/>
    <row r="13887" ht="15" hidden="1" customHeight="1"/>
    <row r="13888" ht="15" hidden="1" customHeight="1"/>
    <row r="13889" ht="15" hidden="1" customHeight="1"/>
    <row r="13890" ht="15" hidden="1" customHeight="1"/>
    <row r="13891" ht="15" hidden="1" customHeight="1"/>
    <row r="13892" ht="15" hidden="1" customHeight="1"/>
    <row r="13893" ht="15" hidden="1" customHeight="1"/>
    <row r="13894" ht="15" hidden="1" customHeight="1"/>
    <row r="13895" ht="15" hidden="1" customHeight="1"/>
    <row r="13896" ht="15" hidden="1" customHeight="1"/>
    <row r="13897" ht="15" hidden="1" customHeight="1"/>
    <row r="13898" ht="15" hidden="1" customHeight="1"/>
    <row r="13899" ht="15" hidden="1" customHeight="1"/>
    <row r="13900" ht="15" hidden="1" customHeight="1"/>
    <row r="13901" ht="15" hidden="1" customHeight="1"/>
    <row r="13902" ht="15" hidden="1" customHeight="1"/>
    <row r="13903" ht="15" hidden="1" customHeight="1"/>
    <row r="13904" ht="15" hidden="1" customHeight="1"/>
    <row r="13905" ht="15" hidden="1" customHeight="1"/>
    <row r="13906" ht="15" hidden="1" customHeight="1"/>
    <row r="13907" ht="15" hidden="1" customHeight="1"/>
    <row r="13908" ht="15" hidden="1" customHeight="1"/>
    <row r="13909" ht="15" hidden="1" customHeight="1"/>
    <row r="13910" ht="15" hidden="1" customHeight="1"/>
    <row r="13911" ht="15" hidden="1" customHeight="1"/>
    <row r="13912" ht="15" hidden="1" customHeight="1"/>
    <row r="13913" ht="15" hidden="1" customHeight="1"/>
    <row r="13914" ht="15" hidden="1" customHeight="1"/>
    <row r="13915" ht="15" hidden="1" customHeight="1"/>
    <row r="13916" ht="15" hidden="1" customHeight="1"/>
    <row r="13917" ht="15" hidden="1" customHeight="1"/>
    <row r="13918" ht="15" hidden="1" customHeight="1"/>
    <row r="13919" ht="15" hidden="1" customHeight="1"/>
    <row r="13920" ht="15" hidden="1" customHeight="1"/>
    <row r="13921" ht="15" hidden="1" customHeight="1"/>
    <row r="13922" ht="15" hidden="1" customHeight="1"/>
    <row r="13923" ht="15" hidden="1" customHeight="1"/>
    <row r="13924" ht="15" hidden="1" customHeight="1"/>
    <row r="13925" ht="15" hidden="1" customHeight="1"/>
    <row r="13926" ht="15" hidden="1" customHeight="1"/>
    <row r="13927" ht="15" hidden="1" customHeight="1"/>
    <row r="13928" ht="15" hidden="1" customHeight="1"/>
    <row r="13929" ht="15" hidden="1" customHeight="1"/>
    <row r="13930" ht="15" hidden="1" customHeight="1"/>
    <row r="13931" ht="15" hidden="1" customHeight="1"/>
    <row r="13932" ht="15" hidden="1" customHeight="1"/>
    <row r="13933" ht="15" hidden="1" customHeight="1"/>
    <row r="13934" ht="15" hidden="1" customHeight="1"/>
    <row r="13935" ht="15" hidden="1" customHeight="1"/>
    <row r="13936" ht="15" hidden="1" customHeight="1"/>
    <row r="13937" ht="15" hidden="1" customHeight="1"/>
    <row r="13938" ht="15" hidden="1" customHeight="1"/>
    <row r="13939" ht="15" hidden="1" customHeight="1"/>
    <row r="13940" ht="15" hidden="1" customHeight="1"/>
    <row r="13941" ht="15" hidden="1" customHeight="1"/>
    <row r="13942" ht="15" hidden="1" customHeight="1"/>
    <row r="13943" ht="15" hidden="1" customHeight="1"/>
    <row r="13944" ht="15" hidden="1" customHeight="1"/>
    <row r="13945" ht="15" hidden="1" customHeight="1"/>
    <row r="13946" ht="15" hidden="1" customHeight="1"/>
    <row r="13947" ht="15" hidden="1" customHeight="1"/>
    <row r="13948" ht="15" hidden="1" customHeight="1"/>
    <row r="13949" ht="15" hidden="1" customHeight="1"/>
    <row r="13950" ht="15" hidden="1" customHeight="1"/>
    <row r="13951" ht="15" hidden="1" customHeight="1"/>
    <row r="13952" ht="15" hidden="1" customHeight="1"/>
    <row r="13953" ht="15" hidden="1" customHeight="1"/>
    <row r="13954" ht="15" hidden="1" customHeight="1"/>
    <row r="13955" ht="15" hidden="1" customHeight="1"/>
    <row r="13956" ht="15" hidden="1" customHeight="1"/>
    <row r="13957" ht="15" hidden="1" customHeight="1"/>
    <row r="13958" ht="15" hidden="1" customHeight="1"/>
    <row r="13959" ht="15" hidden="1" customHeight="1"/>
    <row r="13960" ht="15" hidden="1" customHeight="1"/>
    <row r="13961" ht="15" hidden="1" customHeight="1"/>
    <row r="13962" ht="15" hidden="1" customHeight="1"/>
    <row r="13963" ht="15" hidden="1" customHeight="1"/>
    <row r="13964" ht="15" hidden="1" customHeight="1"/>
    <row r="13965" ht="15" hidden="1" customHeight="1"/>
    <row r="13966" ht="15" hidden="1" customHeight="1"/>
    <row r="13967" ht="15" hidden="1" customHeight="1"/>
    <row r="13968" ht="15" hidden="1" customHeight="1"/>
    <row r="13969" ht="15" hidden="1" customHeight="1"/>
    <row r="13970" ht="15" hidden="1" customHeight="1"/>
    <row r="13971" ht="15" hidden="1" customHeight="1"/>
    <row r="13972" ht="15" hidden="1" customHeight="1"/>
    <row r="13973" ht="15" hidden="1" customHeight="1"/>
    <row r="13974" ht="15" hidden="1" customHeight="1"/>
    <row r="13975" ht="15" hidden="1" customHeight="1"/>
    <row r="13976" ht="15" hidden="1" customHeight="1"/>
    <row r="13977" ht="15" hidden="1" customHeight="1"/>
    <row r="13978" ht="15" hidden="1" customHeight="1"/>
    <row r="13979" ht="15" hidden="1" customHeight="1"/>
    <row r="13980" ht="15" hidden="1" customHeight="1"/>
    <row r="13981" ht="15" hidden="1" customHeight="1"/>
    <row r="13982" ht="15" hidden="1" customHeight="1"/>
    <row r="13983" ht="15" hidden="1" customHeight="1"/>
    <row r="13984" ht="15" hidden="1" customHeight="1"/>
    <row r="13985" ht="15" hidden="1" customHeight="1"/>
    <row r="13986" ht="15" hidden="1" customHeight="1"/>
    <row r="13987" ht="15" hidden="1" customHeight="1"/>
    <row r="13988" ht="15" hidden="1" customHeight="1"/>
    <row r="13989" ht="15" hidden="1" customHeight="1"/>
    <row r="13990" ht="15" hidden="1" customHeight="1"/>
    <row r="13991" ht="15" hidden="1" customHeight="1"/>
    <row r="13992" ht="15" hidden="1" customHeight="1"/>
    <row r="13993" ht="15" hidden="1" customHeight="1"/>
    <row r="13994" ht="15" hidden="1" customHeight="1"/>
    <row r="13995" ht="15" hidden="1" customHeight="1"/>
    <row r="13996" ht="15" hidden="1" customHeight="1"/>
    <row r="13997" ht="15" hidden="1" customHeight="1"/>
    <row r="13998" ht="15" hidden="1" customHeight="1"/>
    <row r="13999" ht="15" hidden="1" customHeight="1"/>
    <row r="14000" ht="15" hidden="1" customHeight="1"/>
    <row r="14001" ht="15" hidden="1" customHeight="1"/>
    <row r="14002" ht="15" hidden="1" customHeight="1"/>
    <row r="14003" ht="15" hidden="1" customHeight="1"/>
    <row r="14004" ht="15" hidden="1" customHeight="1"/>
    <row r="14005" ht="15" hidden="1" customHeight="1"/>
    <row r="14006" ht="15" hidden="1" customHeight="1"/>
    <row r="14007" ht="15" hidden="1" customHeight="1"/>
    <row r="14008" ht="15" hidden="1" customHeight="1"/>
    <row r="14009" ht="15" hidden="1" customHeight="1"/>
    <row r="14010" ht="15" hidden="1" customHeight="1"/>
    <row r="14011" ht="15" hidden="1" customHeight="1"/>
    <row r="14012" ht="15" hidden="1" customHeight="1"/>
    <row r="14013" ht="15" hidden="1" customHeight="1"/>
    <row r="14014" ht="15" hidden="1" customHeight="1"/>
    <row r="14015" ht="15" hidden="1" customHeight="1"/>
    <row r="14016" ht="15" hidden="1" customHeight="1"/>
    <row r="14017" ht="15" hidden="1" customHeight="1"/>
    <row r="14018" ht="15" hidden="1" customHeight="1"/>
    <row r="14019" ht="15" hidden="1" customHeight="1"/>
    <row r="14020" ht="15" hidden="1" customHeight="1"/>
    <row r="14021" ht="15" hidden="1" customHeight="1"/>
    <row r="14022" ht="15" hidden="1" customHeight="1"/>
    <row r="14023" ht="15" hidden="1" customHeight="1"/>
    <row r="14024" ht="15" hidden="1" customHeight="1"/>
    <row r="14025" ht="15" hidden="1" customHeight="1"/>
    <row r="14026" ht="15" hidden="1" customHeight="1"/>
    <row r="14027" ht="15" hidden="1" customHeight="1"/>
    <row r="14028" ht="15" hidden="1" customHeight="1"/>
    <row r="14029" ht="15" hidden="1" customHeight="1"/>
    <row r="14030" ht="15" hidden="1" customHeight="1"/>
    <row r="14031" ht="15" hidden="1" customHeight="1"/>
    <row r="14032" ht="15" hidden="1" customHeight="1"/>
    <row r="14033" ht="15" hidden="1" customHeight="1"/>
    <row r="14034" ht="15" hidden="1" customHeight="1"/>
    <row r="14035" ht="15" hidden="1" customHeight="1"/>
    <row r="14036" ht="15" hidden="1" customHeight="1"/>
    <row r="14037" ht="15" hidden="1" customHeight="1"/>
    <row r="14038" ht="15" hidden="1" customHeight="1"/>
    <row r="14039" ht="15" hidden="1" customHeight="1"/>
    <row r="14040" ht="15" hidden="1" customHeight="1"/>
    <row r="14041" ht="15" hidden="1" customHeight="1"/>
    <row r="14042" ht="15" hidden="1" customHeight="1"/>
    <row r="14043" ht="15" hidden="1" customHeight="1"/>
    <row r="14044" ht="15" hidden="1" customHeight="1"/>
    <row r="14045" ht="15" hidden="1" customHeight="1"/>
    <row r="14046" ht="15" hidden="1" customHeight="1"/>
    <row r="14047" ht="15" hidden="1" customHeight="1"/>
    <row r="14048" ht="15" hidden="1" customHeight="1"/>
    <row r="14049" ht="15" hidden="1" customHeight="1"/>
    <row r="14050" ht="15" hidden="1" customHeight="1"/>
    <row r="14051" ht="15" hidden="1" customHeight="1"/>
    <row r="14052" ht="15" hidden="1" customHeight="1"/>
    <row r="14053" ht="15" hidden="1" customHeight="1"/>
    <row r="14054" ht="15" hidden="1" customHeight="1"/>
    <row r="14055" ht="15" hidden="1" customHeight="1"/>
    <row r="14056" ht="15" hidden="1" customHeight="1"/>
    <row r="14057" ht="15" hidden="1" customHeight="1"/>
    <row r="14058" ht="15" hidden="1" customHeight="1"/>
    <row r="14059" ht="15" hidden="1" customHeight="1"/>
    <row r="14060" ht="15" hidden="1" customHeight="1"/>
    <row r="14061" ht="15" hidden="1" customHeight="1"/>
    <row r="14062" ht="15" hidden="1" customHeight="1"/>
    <row r="14063" ht="15" hidden="1" customHeight="1"/>
    <row r="14064" ht="15" hidden="1" customHeight="1"/>
    <row r="14065" ht="15" hidden="1" customHeight="1"/>
    <row r="14066" ht="15" hidden="1" customHeight="1"/>
    <row r="14067" ht="15" hidden="1" customHeight="1"/>
    <row r="14068" ht="15" hidden="1" customHeight="1"/>
    <row r="14069" ht="15" hidden="1" customHeight="1"/>
    <row r="14070" ht="15" hidden="1" customHeight="1"/>
    <row r="14071" ht="15" hidden="1" customHeight="1"/>
    <row r="14072" ht="15" hidden="1" customHeight="1"/>
    <row r="14073" ht="15" hidden="1" customHeight="1"/>
    <row r="14074" ht="15" hidden="1" customHeight="1"/>
    <row r="14075" ht="15" hidden="1" customHeight="1"/>
    <row r="14076" ht="15" hidden="1" customHeight="1"/>
    <row r="14077" ht="15" hidden="1" customHeight="1"/>
    <row r="14078" ht="15" hidden="1" customHeight="1"/>
    <row r="14079" ht="15" hidden="1" customHeight="1"/>
    <row r="14080" ht="15" hidden="1" customHeight="1"/>
    <row r="14081" ht="15" hidden="1" customHeight="1"/>
    <row r="14082" ht="15" hidden="1" customHeight="1"/>
    <row r="14083" ht="15" hidden="1" customHeight="1"/>
    <row r="14084" ht="15" hidden="1" customHeight="1"/>
    <row r="14085" ht="15" hidden="1" customHeight="1"/>
    <row r="14086" ht="15" hidden="1" customHeight="1"/>
    <row r="14087" ht="15" hidden="1" customHeight="1"/>
    <row r="14088" ht="15" hidden="1" customHeight="1"/>
    <row r="14089" ht="15" hidden="1" customHeight="1"/>
    <row r="14090" ht="15" hidden="1" customHeight="1"/>
    <row r="14091" ht="15" hidden="1" customHeight="1"/>
    <row r="14092" ht="15" hidden="1" customHeight="1"/>
    <row r="14093" ht="15" hidden="1" customHeight="1"/>
    <row r="14094" ht="15" hidden="1" customHeight="1"/>
    <row r="14095" ht="15" hidden="1" customHeight="1"/>
    <row r="14096" ht="15" hidden="1" customHeight="1"/>
    <row r="14097" ht="15" hidden="1" customHeight="1"/>
    <row r="14098" ht="15" hidden="1" customHeight="1"/>
    <row r="14099" ht="15" hidden="1" customHeight="1"/>
    <row r="14100" ht="15" hidden="1" customHeight="1"/>
    <row r="14101" ht="15" hidden="1" customHeight="1"/>
    <row r="14102" ht="15" hidden="1" customHeight="1"/>
    <row r="14103" ht="15" hidden="1" customHeight="1"/>
    <row r="14104" ht="15" hidden="1" customHeight="1"/>
    <row r="14105" ht="15" hidden="1" customHeight="1"/>
    <row r="14106" ht="15" hidden="1" customHeight="1"/>
    <row r="14107" ht="15" hidden="1" customHeight="1"/>
    <row r="14108" ht="15" hidden="1" customHeight="1"/>
    <row r="14109" ht="15" hidden="1" customHeight="1"/>
    <row r="14110" ht="15" hidden="1" customHeight="1"/>
    <row r="14111" ht="15" hidden="1" customHeight="1"/>
    <row r="14112" ht="15" hidden="1" customHeight="1"/>
    <row r="14113" ht="15" hidden="1" customHeight="1"/>
    <row r="14114" ht="15" hidden="1" customHeight="1"/>
    <row r="14115" ht="15" hidden="1" customHeight="1"/>
    <row r="14116" ht="15" hidden="1" customHeight="1"/>
    <row r="14117" ht="15" hidden="1" customHeight="1"/>
    <row r="14118" ht="15" hidden="1" customHeight="1"/>
    <row r="14119" ht="15" hidden="1" customHeight="1"/>
    <row r="14120" ht="15" hidden="1" customHeight="1"/>
    <row r="14121" ht="15" hidden="1" customHeight="1"/>
    <row r="14122" ht="15" hidden="1" customHeight="1"/>
    <row r="14123" ht="15" hidden="1" customHeight="1"/>
    <row r="14124" ht="15" hidden="1" customHeight="1"/>
    <row r="14125" ht="15" hidden="1" customHeight="1"/>
    <row r="14126" ht="15" hidden="1" customHeight="1"/>
    <row r="14127" ht="15" hidden="1" customHeight="1"/>
    <row r="14128" ht="15" hidden="1" customHeight="1"/>
    <row r="14129" ht="15" hidden="1" customHeight="1"/>
    <row r="14130" ht="15" hidden="1" customHeight="1"/>
    <row r="14131" ht="15" hidden="1" customHeight="1"/>
    <row r="14132" ht="15" hidden="1" customHeight="1"/>
    <row r="14133" ht="15" hidden="1" customHeight="1"/>
    <row r="14134" ht="15" hidden="1" customHeight="1"/>
    <row r="14135" ht="15" hidden="1" customHeight="1"/>
    <row r="14136" ht="15" hidden="1" customHeight="1"/>
    <row r="14137" ht="15" hidden="1" customHeight="1"/>
    <row r="14138" ht="15" hidden="1" customHeight="1"/>
    <row r="14139" ht="15" hidden="1" customHeight="1"/>
    <row r="14140" ht="15" hidden="1" customHeight="1"/>
    <row r="14141" ht="15" hidden="1" customHeight="1"/>
    <row r="14142" ht="15" hidden="1" customHeight="1"/>
    <row r="14143" ht="15" hidden="1" customHeight="1"/>
    <row r="14144" ht="15" hidden="1" customHeight="1"/>
    <row r="14145" ht="15" hidden="1" customHeight="1"/>
    <row r="14146" ht="15" hidden="1" customHeight="1"/>
    <row r="14147" ht="15" hidden="1" customHeight="1"/>
    <row r="14148" ht="15" hidden="1" customHeight="1"/>
    <row r="14149" ht="15" hidden="1" customHeight="1"/>
    <row r="14150" ht="15" hidden="1" customHeight="1"/>
    <row r="14151" ht="15" hidden="1" customHeight="1"/>
    <row r="14152" ht="15" hidden="1" customHeight="1"/>
    <row r="14153" ht="15" hidden="1" customHeight="1"/>
    <row r="14154" ht="15" hidden="1" customHeight="1"/>
    <row r="14155" ht="15" hidden="1" customHeight="1"/>
    <row r="14156" ht="15" hidden="1" customHeight="1"/>
    <row r="14157" ht="15" hidden="1" customHeight="1"/>
    <row r="14158" ht="15" hidden="1" customHeight="1"/>
    <row r="14159" ht="15" hidden="1" customHeight="1"/>
    <row r="14160" ht="15" hidden="1" customHeight="1"/>
    <row r="14161" ht="15" hidden="1" customHeight="1"/>
    <row r="14162" ht="15" hidden="1" customHeight="1"/>
    <row r="14163" ht="15" hidden="1" customHeight="1"/>
    <row r="14164" ht="15" hidden="1" customHeight="1"/>
    <row r="14165" ht="15" hidden="1" customHeight="1"/>
    <row r="14166" ht="15" hidden="1" customHeight="1"/>
    <row r="14167" ht="15" hidden="1" customHeight="1"/>
    <row r="14168" ht="15" hidden="1" customHeight="1"/>
    <row r="14169" ht="15" hidden="1" customHeight="1"/>
    <row r="14170" ht="15" hidden="1" customHeight="1"/>
    <row r="14171" ht="15" hidden="1" customHeight="1"/>
    <row r="14172" ht="15" hidden="1" customHeight="1"/>
    <row r="14173" ht="15" hidden="1" customHeight="1"/>
    <row r="14174" ht="15" hidden="1" customHeight="1"/>
    <row r="14175" ht="15" hidden="1" customHeight="1"/>
    <row r="14176" ht="15" hidden="1" customHeight="1"/>
    <row r="14177" ht="15" hidden="1" customHeight="1"/>
    <row r="14178" ht="15" hidden="1" customHeight="1"/>
    <row r="14179" ht="15" hidden="1" customHeight="1"/>
    <row r="14180" ht="15" hidden="1" customHeight="1"/>
    <row r="14181" ht="15" hidden="1" customHeight="1"/>
    <row r="14182" ht="15" hidden="1" customHeight="1"/>
    <row r="14183" ht="15" hidden="1" customHeight="1"/>
    <row r="14184" ht="15" hidden="1" customHeight="1"/>
    <row r="14185" ht="15" hidden="1" customHeight="1"/>
    <row r="14186" ht="15" hidden="1" customHeight="1"/>
    <row r="14187" ht="15" hidden="1" customHeight="1"/>
    <row r="14188" ht="15" hidden="1" customHeight="1"/>
    <row r="14189" ht="15" hidden="1" customHeight="1"/>
    <row r="14190" ht="15" hidden="1" customHeight="1"/>
    <row r="14191" ht="15" hidden="1" customHeight="1"/>
    <row r="14192" ht="15" hidden="1" customHeight="1"/>
    <row r="14193" ht="15" hidden="1" customHeight="1"/>
    <row r="14194" ht="15" hidden="1" customHeight="1"/>
    <row r="14195" ht="15" hidden="1" customHeight="1"/>
    <row r="14196" ht="15" hidden="1" customHeight="1"/>
    <row r="14197" ht="15" hidden="1" customHeight="1"/>
    <row r="14198" ht="15" hidden="1" customHeight="1"/>
    <row r="14199" ht="15" hidden="1" customHeight="1"/>
    <row r="14200" ht="15" hidden="1" customHeight="1"/>
    <row r="14201" ht="15" hidden="1" customHeight="1"/>
    <row r="14202" ht="15" hidden="1" customHeight="1"/>
    <row r="14203" ht="15" hidden="1" customHeight="1"/>
    <row r="14204" ht="15" hidden="1" customHeight="1"/>
    <row r="14205" ht="15" hidden="1" customHeight="1"/>
    <row r="14206" ht="15" hidden="1" customHeight="1"/>
    <row r="14207" ht="15" hidden="1" customHeight="1"/>
    <row r="14208" ht="15" hidden="1" customHeight="1"/>
    <row r="14209" ht="15" hidden="1" customHeight="1"/>
    <row r="14210" ht="15" hidden="1" customHeight="1"/>
    <row r="14211" ht="15" hidden="1" customHeight="1"/>
    <row r="14212" ht="15" hidden="1" customHeight="1"/>
    <row r="14213" ht="15" hidden="1" customHeight="1"/>
    <row r="14214" ht="15" hidden="1" customHeight="1"/>
    <row r="14215" ht="15" hidden="1" customHeight="1"/>
    <row r="14216" ht="15" hidden="1" customHeight="1"/>
    <row r="14217" ht="15" hidden="1" customHeight="1"/>
    <row r="14218" ht="15" hidden="1" customHeight="1"/>
    <row r="14219" ht="15" hidden="1" customHeight="1"/>
    <row r="14220" ht="15" hidden="1" customHeight="1"/>
    <row r="14221" ht="15" hidden="1" customHeight="1"/>
    <row r="14222" ht="15" hidden="1" customHeight="1"/>
    <row r="14223" ht="15" hidden="1" customHeight="1"/>
    <row r="14224" ht="15" hidden="1" customHeight="1"/>
    <row r="14225" ht="15" hidden="1" customHeight="1"/>
    <row r="14226" ht="15" hidden="1" customHeight="1"/>
    <row r="14227" ht="15" hidden="1" customHeight="1"/>
    <row r="14228" ht="15" hidden="1" customHeight="1"/>
    <row r="14229" ht="15" hidden="1" customHeight="1"/>
    <row r="14230" ht="15" hidden="1" customHeight="1"/>
    <row r="14231" ht="15" hidden="1" customHeight="1"/>
    <row r="14232" ht="15" hidden="1" customHeight="1"/>
    <row r="14233" ht="15" hidden="1" customHeight="1"/>
    <row r="14234" ht="15" hidden="1" customHeight="1"/>
    <row r="14235" ht="15" hidden="1" customHeight="1"/>
    <row r="14236" ht="15" hidden="1" customHeight="1"/>
    <row r="14237" ht="15" hidden="1" customHeight="1"/>
    <row r="14238" ht="15" hidden="1" customHeight="1"/>
    <row r="14239" ht="15" hidden="1" customHeight="1"/>
    <row r="14240" ht="15" hidden="1" customHeight="1"/>
    <row r="14241" ht="15" hidden="1" customHeight="1"/>
    <row r="14242" ht="15" hidden="1" customHeight="1"/>
    <row r="14243" ht="15" hidden="1" customHeight="1"/>
    <row r="14244" ht="15" hidden="1" customHeight="1"/>
    <row r="14245" ht="15" hidden="1" customHeight="1"/>
    <row r="14246" ht="15" hidden="1" customHeight="1"/>
    <row r="14247" ht="15" hidden="1" customHeight="1"/>
    <row r="14248" ht="15" hidden="1" customHeight="1"/>
    <row r="14249" ht="15" hidden="1" customHeight="1"/>
    <row r="14250" ht="15" hidden="1" customHeight="1"/>
    <row r="14251" ht="15" hidden="1" customHeight="1"/>
    <row r="14252" ht="15" hidden="1" customHeight="1"/>
    <row r="14253" ht="15" hidden="1" customHeight="1"/>
    <row r="14254" ht="15" hidden="1" customHeight="1"/>
    <row r="14255" ht="15" hidden="1" customHeight="1"/>
    <row r="14256" ht="15" hidden="1" customHeight="1"/>
    <row r="14257" ht="15" hidden="1" customHeight="1"/>
    <row r="14258" ht="15" hidden="1" customHeight="1"/>
    <row r="14259" ht="15" hidden="1" customHeight="1"/>
    <row r="14260" ht="15" hidden="1" customHeight="1"/>
    <row r="14261" ht="15" hidden="1" customHeight="1"/>
    <row r="14262" ht="15" hidden="1" customHeight="1"/>
    <row r="14263" ht="15" hidden="1" customHeight="1"/>
    <row r="14264" ht="15" hidden="1" customHeight="1"/>
    <row r="14265" ht="15" hidden="1" customHeight="1"/>
    <row r="14266" ht="15" hidden="1" customHeight="1"/>
    <row r="14267" ht="15" hidden="1" customHeight="1"/>
    <row r="14268" ht="15" hidden="1" customHeight="1"/>
    <row r="14269" ht="15" hidden="1" customHeight="1"/>
    <row r="14270" ht="15" hidden="1" customHeight="1"/>
    <row r="14271" ht="15" hidden="1" customHeight="1"/>
    <row r="14272" ht="15" hidden="1" customHeight="1"/>
    <row r="14273" ht="15" hidden="1" customHeight="1"/>
    <row r="14274" ht="15" hidden="1" customHeight="1"/>
    <row r="14275" ht="15" hidden="1" customHeight="1"/>
    <row r="14276" ht="15" hidden="1" customHeight="1"/>
    <row r="14277" ht="15" hidden="1" customHeight="1"/>
    <row r="14278" ht="15" hidden="1" customHeight="1"/>
    <row r="14279" ht="15" hidden="1" customHeight="1"/>
    <row r="14280" ht="15" hidden="1" customHeight="1"/>
    <row r="14281" ht="15" hidden="1" customHeight="1"/>
    <row r="14282" ht="15" hidden="1" customHeight="1"/>
    <row r="14283" ht="15" hidden="1" customHeight="1"/>
    <row r="14284" ht="15" hidden="1" customHeight="1"/>
    <row r="14285" ht="15" hidden="1" customHeight="1"/>
    <row r="14286" ht="15" hidden="1" customHeight="1"/>
    <row r="14287" ht="15" hidden="1" customHeight="1"/>
    <row r="14288" ht="15" hidden="1" customHeight="1"/>
    <row r="14289" ht="15" hidden="1" customHeight="1"/>
    <row r="14290" ht="15" hidden="1" customHeight="1"/>
    <row r="14291" ht="15" hidden="1" customHeight="1"/>
    <row r="14292" ht="15" hidden="1" customHeight="1"/>
    <row r="14293" ht="15" hidden="1" customHeight="1"/>
    <row r="14294" ht="15" hidden="1" customHeight="1"/>
    <row r="14295" ht="15" hidden="1" customHeight="1"/>
    <row r="14296" ht="15" hidden="1" customHeight="1"/>
    <row r="14297" ht="15" hidden="1" customHeight="1"/>
    <row r="14298" ht="15" hidden="1" customHeight="1"/>
    <row r="14299" ht="15" hidden="1" customHeight="1"/>
    <row r="14300" ht="15" hidden="1" customHeight="1"/>
    <row r="14301" ht="15" hidden="1" customHeight="1"/>
    <row r="14302" ht="15" hidden="1" customHeight="1"/>
    <row r="14303" ht="15" hidden="1" customHeight="1"/>
    <row r="14304" ht="15" hidden="1" customHeight="1"/>
    <row r="14305" ht="15" hidden="1" customHeight="1"/>
    <row r="14306" ht="15" hidden="1" customHeight="1"/>
    <row r="14307" ht="15" hidden="1" customHeight="1"/>
    <row r="14308" ht="15" hidden="1" customHeight="1"/>
    <row r="14309" ht="15" hidden="1" customHeight="1"/>
    <row r="14310" ht="15" hidden="1" customHeight="1"/>
    <row r="14311" ht="15" hidden="1" customHeight="1"/>
    <row r="14312" ht="15" hidden="1" customHeight="1"/>
    <row r="14313" ht="15" hidden="1" customHeight="1"/>
    <row r="14314" ht="15" hidden="1" customHeight="1"/>
    <row r="14315" ht="15" hidden="1" customHeight="1"/>
    <row r="14316" ht="15" hidden="1" customHeight="1"/>
    <row r="14317" ht="15" hidden="1" customHeight="1"/>
    <row r="14318" ht="15" hidden="1" customHeight="1"/>
    <row r="14319" ht="15" hidden="1" customHeight="1"/>
    <row r="14320" ht="15" hidden="1" customHeight="1"/>
    <row r="14321" ht="15" hidden="1" customHeight="1"/>
    <row r="14322" ht="15" hidden="1" customHeight="1"/>
    <row r="14323" ht="15" hidden="1" customHeight="1"/>
    <row r="14324" ht="15" hidden="1" customHeight="1"/>
    <row r="14325" ht="15" hidden="1" customHeight="1"/>
    <row r="14326" ht="15" hidden="1" customHeight="1"/>
    <row r="14327" ht="15" hidden="1" customHeight="1"/>
    <row r="14328" ht="15" hidden="1" customHeight="1"/>
    <row r="14329" ht="15" hidden="1" customHeight="1"/>
    <row r="14330" ht="15" hidden="1" customHeight="1"/>
    <row r="14331" ht="15" hidden="1" customHeight="1"/>
    <row r="14332" ht="15" hidden="1" customHeight="1"/>
    <row r="14333" ht="15" hidden="1" customHeight="1"/>
    <row r="14334" ht="15" hidden="1" customHeight="1"/>
    <row r="14335" ht="15" hidden="1" customHeight="1"/>
    <row r="14336" ht="15" hidden="1" customHeight="1"/>
    <row r="14337" ht="15" hidden="1" customHeight="1"/>
    <row r="14338" ht="15" hidden="1" customHeight="1"/>
    <row r="14339" ht="15" hidden="1" customHeight="1"/>
    <row r="14340" ht="15" hidden="1" customHeight="1"/>
    <row r="14341" ht="15" hidden="1" customHeight="1"/>
    <row r="14342" ht="15" hidden="1" customHeight="1"/>
    <row r="14343" ht="15" hidden="1" customHeight="1"/>
    <row r="14344" ht="15" hidden="1" customHeight="1"/>
    <row r="14345" ht="15" hidden="1" customHeight="1"/>
    <row r="14346" ht="15" hidden="1" customHeight="1"/>
    <row r="14347" ht="15" hidden="1" customHeight="1"/>
    <row r="14348" ht="15" hidden="1" customHeight="1"/>
    <row r="14349" ht="15" hidden="1" customHeight="1"/>
    <row r="14350" ht="15" hidden="1" customHeight="1"/>
    <row r="14351" ht="15" hidden="1" customHeight="1"/>
    <row r="14352" ht="15" hidden="1" customHeight="1"/>
    <row r="14353" ht="15" hidden="1" customHeight="1"/>
    <row r="14354" ht="15" hidden="1" customHeight="1"/>
    <row r="14355" ht="15" hidden="1" customHeight="1"/>
    <row r="14356" ht="15" hidden="1" customHeight="1"/>
    <row r="14357" ht="15" hidden="1" customHeight="1"/>
    <row r="14358" ht="15" hidden="1" customHeight="1"/>
    <row r="14359" ht="15" hidden="1" customHeight="1"/>
    <row r="14360" ht="15" hidden="1" customHeight="1"/>
    <row r="14361" ht="15" hidden="1" customHeight="1"/>
    <row r="14362" ht="15" hidden="1" customHeight="1"/>
    <row r="14363" ht="15" hidden="1" customHeight="1"/>
    <row r="14364" ht="15" hidden="1" customHeight="1"/>
    <row r="14365" ht="15" hidden="1" customHeight="1"/>
    <row r="14366" ht="15" hidden="1" customHeight="1"/>
    <row r="14367" ht="15" hidden="1" customHeight="1"/>
    <row r="14368" ht="15" hidden="1" customHeight="1"/>
    <row r="14369" ht="15" hidden="1" customHeight="1"/>
    <row r="14370" ht="15" hidden="1" customHeight="1"/>
    <row r="14371" ht="15" hidden="1" customHeight="1"/>
    <row r="14372" ht="15" hidden="1" customHeight="1"/>
    <row r="14373" ht="15" hidden="1" customHeight="1"/>
    <row r="14374" ht="15" hidden="1" customHeight="1"/>
    <row r="14375" ht="15" hidden="1" customHeight="1"/>
    <row r="14376" ht="15" hidden="1" customHeight="1"/>
    <row r="14377" ht="15" hidden="1" customHeight="1"/>
    <row r="14378" ht="15" hidden="1" customHeight="1"/>
    <row r="14379" ht="15" hidden="1" customHeight="1"/>
    <row r="14380" ht="15" hidden="1" customHeight="1"/>
    <row r="14381" ht="15" hidden="1" customHeight="1"/>
    <row r="14382" ht="15" hidden="1" customHeight="1"/>
    <row r="14383" ht="15" hidden="1" customHeight="1"/>
    <row r="14384" ht="15" hidden="1" customHeight="1"/>
    <row r="14385" ht="15" hidden="1" customHeight="1"/>
    <row r="14386" ht="15" hidden="1" customHeight="1"/>
    <row r="14387" ht="15" hidden="1" customHeight="1"/>
    <row r="14388" ht="15" hidden="1" customHeight="1"/>
    <row r="14389" ht="15" hidden="1" customHeight="1"/>
    <row r="14390" ht="15" hidden="1" customHeight="1"/>
    <row r="14391" ht="15" hidden="1" customHeight="1"/>
    <row r="14392" ht="15" hidden="1" customHeight="1"/>
    <row r="14393" ht="15" hidden="1" customHeight="1"/>
    <row r="14394" ht="15" hidden="1" customHeight="1"/>
    <row r="14395" ht="15" hidden="1" customHeight="1"/>
    <row r="14396" ht="15" hidden="1" customHeight="1"/>
    <row r="14397" ht="15" hidden="1" customHeight="1"/>
    <row r="14398" ht="15" hidden="1" customHeight="1"/>
    <row r="14399" ht="15" hidden="1" customHeight="1"/>
    <row r="14400" ht="15" hidden="1" customHeight="1"/>
    <row r="14401" ht="15" hidden="1" customHeight="1"/>
    <row r="14402" ht="15" hidden="1" customHeight="1"/>
    <row r="14403" ht="15" hidden="1" customHeight="1"/>
    <row r="14404" ht="15" hidden="1" customHeight="1"/>
    <row r="14405" ht="15" hidden="1" customHeight="1"/>
    <row r="14406" ht="15" hidden="1" customHeight="1"/>
    <row r="14407" ht="15" hidden="1" customHeight="1"/>
    <row r="14408" ht="15" hidden="1" customHeight="1"/>
    <row r="14409" ht="15" hidden="1" customHeight="1"/>
    <row r="14410" ht="15" hidden="1" customHeight="1"/>
    <row r="14411" ht="15" hidden="1" customHeight="1"/>
    <row r="14412" ht="15" hidden="1" customHeight="1"/>
    <row r="14413" ht="15" hidden="1" customHeight="1"/>
    <row r="14414" ht="15" hidden="1" customHeight="1"/>
    <row r="14415" ht="15" hidden="1" customHeight="1"/>
    <row r="14416" ht="15" hidden="1" customHeight="1"/>
    <row r="14417" ht="15" hidden="1" customHeight="1"/>
    <row r="14418" ht="15" hidden="1" customHeight="1"/>
    <row r="14419" ht="15" hidden="1" customHeight="1"/>
    <row r="14420" ht="15" hidden="1" customHeight="1"/>
    <row r="14421" ht="15" hidden="1" customHeight="1"/>
    <row r="14422" ht="15" hidden="1" customHeight="1"/>
    <row r="14423" ht="15" hidden="1" customHeight="1"/>
    <row r="14424" ht="15" hidden="1" customHeight="1"/>
    <row r="14425" ht="15" hidden="1" customHeight="1"/>
    <row r="14426" ht="15" hidden="1" customHeight="1"/>
    <row r="14427" ht="15" hidden="1" customHeight="1"/>
    <row r="14428" ht="15" hidden="1" customHeight="1"/>
    <row r="14429" ht="15" hidden="1" customHeight="1"/>
    <row r="14430" ht="15" hidden="1" customHeight="1"/>
    <row r="14431" ht="15" hidden="1" customHeight="1"/>
    <row r="14432" ht="15" hidden="1" customHeight="1"/>
    <row r="14433" ht="15" hidden="1" customHeight="1"/>
    <row r="14434" ht="15" hidden="1" customHeight="1"/>
    <row r="14435" ht="15" hidden="1" customHeight="1"/>
    <row r="14436" ht="15" hidden="1" customHeight="1"/>
    <row r="14437" ht="15" hidden="1" customHeight="1"/>
    <row r="14438" ht="15" hidden="1" customHeight="1"/>
    <row r="14439" ht="15" hidden="1" customHeight="1"/>
    <row r="14440" ht="15" hidden="1" customHeight="1"/>
    <row r="14441" ht="15" hidden="1" customHeight="1"/>
    <row r="14442" ht="15" hidden="1" customHeight="1"/>
    <row r="14443" ht="15" hidden="1" customHeight="1"/>
    <row r="14444" ht="15" hidden="1" customHeight="1"/>
    <row r="14445" ht="15" hidden="1" customHeight="1"/>
    <row r="14446" ht="15" hidden="1" customHeight="1"/>
    <row r="14447" ht="15" hidden="1" customHeight="1"/>
    <row r="14448" ht="15" hidden="1" customHeight="1"/>
    <row r="14449" ht="15" hidden="1" customHeight="1"/>
    <row r="14450" ht="15" hidden="1" customHeight="1"/>
    <row r="14451" ht="15" hidden="1" customHeight="1"/>
    <row r="14452" ht="15" hidden="1" customHeight="1"/>
    <row r="14453" ht="15" hidden="1" customHeight="1"/>
    <row r="14454" ht="15" hidden="1" customHeight="1"/>
    <row r="14455" ht="15" hidden="1" customHeight="1"/>
    <row r="14456" ht="15" hidden="1" customHeight="1"/>
    <row r="14457" ht="15" hidden="1" customHeight="1"/>
    <row r="14458" ht="15" hidden="1" customHeight="1"/>
    <row r="14459" ht="15" hidden="1" customHeight="1"/>
    <row r="14460" ht="15" hidden="1" customHeight="1"/>
    <row r="14461" ht="15" hidden="1" customHeight="1"/>
    <row r="14462" ht="15" hidden="1" customHeight="1"/>
    <row r="14463" ht="15" hidden="1" customHeight="1"/>
    <row r="14464" ht="15" hidden="1" customHeight="1"/>
    <row r="14465" ht="15" hidden="1" customHeight="1"/>
    <row r="14466" ht="15" hidden="1" customHeight="1"/>
    <row r="14467" ht="15" hidden="1" customHeight="1"/>
    <row r="14468" ht="15" hidden="1" customHeight="1"/>
    <row r="14469" ht="15" hidden="1" customHeight="1"/>
    <row r="14470" ht="15" hidden="1" customHeight="1"/>
    <row r="14471" ht="15" hidden="1" customHeight="1"/>
    <row r="14472" ht="15" hidden="1" customHeight="1"/>
    <row r="14473" ht="15" hidden="1" customHeight="1"/>
    <row r="14474" ht="15" hidden="1" customHeight="1"/>
    <row r="14475" ht="15" hidden="1" customHeight="1"/>
    <row r="14476" ht="15" hidden="1" customHeight="1"/>
    <row r="14477" ht="15" hidden="1" customHeight="1"/>
    <row r="14478" ht="15" hidden="1" customHeight="1"/>
    <row r="14479" ht="15" hidden="1" customHeight="1"/>
    <row r="14480" ht="15" hidden="1" customHeight="1"/>
    <row r="14481" ht="15" hidden="1" customHeight="1"/>
    <row r="14482" ht="15" hidden="1" customHeight="1"/>
    <row r="14483" ht="15" hidden="1" customHeight="1"/>
    <row r="14484" ht="15" hidden="1" customHeight="1"/>
    <row r="14485" ht="15" hidden="1" customHeight="1"/>
    <row r="14486" ht="15" hidden="1" customHeight="1"/>
    <row r="14487" ht="15" hidden="1" customHeight="1"/>
    <row r="14488" ht="15" hidden="1" customHeight="1"/>
    <row r="14489" ht="15" hidden="1" customHeight="1"/>
    <row r="14490" ht="15" hidden="1" customHeight="1"/>
    <row r="14491" ht="15" hidden="1" customHeight="1"/>
    <row r="14492" ht="15" hidden="1" customHeight="1"/>
    <row r="14493" ht="15" hidden="1" customHeight="1"/>
    <row r="14494" ht="15" hidden="1" customHeight="1"/>
    <row r="14495" ht="15" hidden="1" customHeight="1"/>
    <row r="14496" ht="15" hidden="1" customHeight="1"/>
    <row r="14497" ht="15" hidden="1" customHeight="1"/>
    <row r="14498" ht="15" hidden="1" customHeight="1"/>
    <row r="14499" ht="15" hidden="1" customHeight="1"/>
    <row r="14500" ht="15" hidden="1" customHeight="1"/>
    <row r="14501" ht="15" hidden="1" customHeight="1"/>
    <row r="14502" ht="15" hidden="1" customHeight="1"/>
    <row r="14503" ht="15" hidden="1" customHeight="1"/>
    <row r="14504" ht="15" hidden="1" customHeight="1"/>
    <row r="14505" ht="15" hidden="1" customHeight="1"/>
    <row r="14506" ht="15" hidden="1" customHeight="1"/>
    <row r="14507" ht="15" hidden="1" customHeight="1"/>
    <row r="14508" ht="15" hidden="1" customHeight="1"/>
    <row r="14509" ht="15" hidden="1" customHeight="1"/>
    <row r="14510" ht="15" hidden="1" customHeight="1"/>
    <row r="14511" ht="15" hidden="1" customHeight="1"/>
    <row r="14512" ht="15" hidden="1" customHeight="1"/>
    <row r="14513" ht="15" hidden="1" customHeight="1"/>
    <row r="14514" ht="15" hidden="1" customHeight="1"/>
    <row r="14515" ht="15" hidden="1" customHeight="1"/>
    <row r="14516" ht="15" hidden="1" customHeight="1"/>
    <row r="14517" ht="15" hidden="1" customHeight="1"/>
    <row r="14518" ht="15" hidden="1" customHeight="1"/>
    <row r="14519" ht="15" hidden="1" customHeight="1"/>
    <row r="14520" ht="15" hidden="1" customHeight="1"/>
    <row r="14521" ht="15" hidden="1" customHeight="1"/>
    <row r="14522" ht="15" hidden="1" customHeight="1"/>
    <row r="14523" ht="15" hidden="1" customHeight="1"/>
    <row r="14524" ht="15" hidden="1" customHeight="1"/>
    <row r="14525" ht="15" hidden="1" customHeight="1"/>
    <row r="14526" ht="15" hidden="1" customHeight="1"/>
    <row r="14527" ht="15" hidden="1" customHeight="1"/>
    <row r="14528" ht="15" hidden="1" customHeight="1"/>
    <row r="14529" ht="15" hidden="1" customHeight="1"/>
    <row r="14530" ht="15" hidden="1" customHeight="1"/>
    <row r="14531" ht="15" hidden="1" customHeight="1"/>
    <row r="14532" ht="15" hidden="1" customHeight="1"/>
    <row r="14533" ht="15" hidden="1" customHeight="1"/>
    <row r="14534" ht="15" hidden="1" customHeight="1"/>
    <row r="14535" ht="15" hidden="1" customHeight="1"/>
    <row r="14536" ht="15" hidden="1" customHeight="1"/>
    <row r="14537" ht="15" hidden="1" customHeight="1"/>
    <row r="14538" ht="15" hidden="1" customHeight="1"/>
    <row r="14539" ht="15" hidden="1" customHeight="1"/>
    <row r="14540" ht="15" hidden="1" customHeight="1"/>
    <row r="14541" ht="15" hidden="1" customHeight="1"/>
    <row r="14542" ht="15" hidden="1" customHeight="1"/>
    <row r="14543" ht="15" hidden="1" customHeight="1"/>
    <row r="14544" ht="15" hidden="1" customHeight="1"/>
    <row r="14545" ht="15" hidden="1" customHeight="1"/>
    <row r="14546" ht="15" hidden="1" customHeight="1"/>
    <row r="14547" ht="15" hidden="1" customHeight="1"/>
    <row r="14548" ht="15" hidden="1" customHeight="1"/>
    <row r="14549" ht="15" hidden="1" customHeight="1"/>
    <row r="14550" ht="15" hidden="1" customHeight="1"/>
    <row r="14551" ht="15" hidden="1" customHeight="1"/>
    <row r="14552" ht="15" hidden="1" customHeight="1"/>
    <row r="14553" ht="15" hidden="1" customHeight="1"/>
    <row r="14554" ht="15" hidden="1" customHeight="1"/>
    <row r="14555" ht="15" hidden="1" customHeight="1"/>
    <row r="14556" ht="15" hidden="1" customHeight="1"/>
    <row r="14557" ht="15" hidden="1" customHeight="1"/>
    <row r="14558" ht="15" hidden="1" customHeight="1"/>
    <row r="14559" ht="15" hidden="1" customHeight="1"/>
    <row r="14560" ht="15" hidden="1" customHeight="1"/>
    <row r="14561" ht="15" hidden="1" customHeight="1"/>
    <row r="14562" ht="15" hidden="1" customHeight="1"/>
    <row r="14563" ht="15" hidden="1" customHeight="1"/>
    <row r="14564" ht="15" hidden="1" customHeight="1"/>
    <row r="14565" ht="15" hidden="1" customHeight="1"/>
    <row r="14566" ht="15" hidden="1" customHeight="1"/>
    <row r="14567" ht="15" hidden="1" customHeight="1"/>
    <row r="14568" ht="15" hidden="1" customHeight="1"/>
    <row r="14569" ht="15" hidden="1" customHeight="1"/>
    <row r="14570" ht="15" hidden="1" customHeight="1"/>
    <row r="14571" ht="15" hidden="1" customHeight="1"/>
    <row r="14572" ht="15" hidden="1" customHeight="1"/>
    <row r="14573" ht="15" hidden="1" customHeight="1"/>
    <row r="14574" ht="15" hidden="1" customHeight="1"/>
    <row r="14575" ht="15" hidden="1" customHeight="1"/>
    <row r="14576" ht="15" hidden="1" customHeight="1"/>
    <row r="14577" ht="15" hidden="1" customHeight="1"/>
    <row r="14578" ht="15" hidden="1" customHeight="1"/>
    <row r="14579" ht="15" hidden="1" customHeight="1"/>
    <row r="14580" ht="15" hidden="1" customHeight="1"/>
    <row r="14581" ht="15" hidden="1" customHeight="1"/>
    <row r="14582" ht="15" hidden="1" customHeight="1"/>
    <row r="14583" ht="15" hidden="1" customHeight="1"/>
    <row r="14584" ht="15" hidden="1" customHeight="1"/>
    <row r="14585" ht="15" hidden="1" customHeight="1"/>
    <row r="14586" ht="15" hidden="1" customHeight="1"/>
    <row r="14587" ht="15" hidden="1" customHeight="1"/>
    <row r="14588" ht="15" hidden="1" customHeight="1"/>
    <row r="14589" ht="15" hidden="1" customHeight="1"/>
    <row r="14590" ht="15" hidden="1" customHeight="1"/>
    <row r="14591" ht="15" hidden="1" customHeight="1"/>
    <row r="14592" ht="15" hidden="1" customHeight="1"/>
    <row r="14593" ht="15" hidden="1" customHeight="1"/>
    <row r="14594" ht="15" hidden="1" customHeight="1"/>
    <row r="14595" ht="15" hidden="1" customHeight="1"/>
    <row r="14596" ht="15" hidden="1" customHeight="1"/>
    <row r="14597" ht="15" hidden="1" customHeight="1"/>
    <row r="14598" ht="15" hidden="1" customHeight="1"/>
    <row r="14599" ht="15" hidden="1" customHeight="1"/>
    <row r="14600" ht="15" hidden="1" customHeight="1"/>
    <row r="14601" ht="15" hidden="1" customHeight="1"/>
    <row r="14602" ht="15" hidden="1" customHeight="1"/>
    <row r="14603" ht="15" hidden="1" customHeight="1"/>
    <row r="14604" ht="15" hidden="1" customHeight="1"/>
    <row r="14605" ht="15" hidden="1" customHeight="1"/>
    <row r="14606" ht="15" hidden="1" customHeight="1"/>
    <row r="14607" ht="15" hidden="1" customHeight="1"/>
    <row r="14608" ht="15" hidden="1" customHeight="1"/>
    <row r="14609" ht="15" hidden="1" customHeight="1"/>
    <row r="14610" ht="15" hidden="1" customHeight="1"/>
    <row r="14611" ht="15" hidden="1" customHeight="1"/>
    <row r="14612" ht="15" hidden="1" customHeight="1"/>
    <row r="14613" ht="15" hidden="1" customHeight="1"/>
    <row r="14614" ht="15" hidden="1" customHeight="1"/>
    <row r="14615" ht="15" hidden="1" customHeight="1"/>
    <row r="14616" ht="15" hidden="1" customHeight="1"/>
    <row r="14617" ht="15" hidden="1" customHeight="1"/>
    <row r="14618" ht="15" hidden="1" customHeight="1"/>
    <row r="14619" ht="15" hidden="1" customHeight="1"/>
    <row r="14620" ht="15" hidden="1" customHeight="1"/>
    <row r="14621" ht="15" hidden="1" customHeight="1"/>
    <row r="14622" ht="15" hidden="1" customHeight="1"/>
    <row r="14623" ht="15" hidden="1" customHeight="1"/>
    <row r="14624" ht="15" hidden="1" customHeight="1"/>
    <row r="14625" ht="15" hidden="1" customHeight="1"/>
    <row r="14626" ht="15" hidden="1" customHeight="1"/>
    <row r="14627" ht="15" hidden="1" customHeight="1"/>
    <row r="14628" ht="15" hidden="1" customHeight="1"/>
    <row r="14629" ht="15" hidden="1" customHeight="1"/>
    <row r="14630" ht="15" hidden="1" customHeight="1"/>
    <row r="14631" ht="15" hidden="1" customHeight="1"/>
    <row r="14632" ht="15" hidden="1" customHeight="1"/>
    <row r="14633" ht="15" hidden="1" customHeight="1"/>
    <row r="14634" ht="15" hidden="1" customHeight="1"/>
    <row r="14635" ht="15" hidden="1" customHeight="1"/>
    <row r="14636" ht="15" hidden="1" customHeight="1"/>
    <row r="14637" ht="15" hidden="1" customHeight="1"/>
    <row r="14638" ht="15" hidden="1" customHeight="1"/>
    <row r="14639" ht="15" hidden="1" customHeight="1"/>
    <row r="14640" ht="15" hidden="1" customHeight="1"/>
    <row r="14641" ht="15" hidden="1" customHeight="1"/>
    <row r="14642" ht="15" hidden="1" customHeight="1"/>
    <row r="14643" ht="15" hidden="1" customHeight="1"/>
    <row r="14644" ht="15" hidden="1" customHeight="1"/>
    <row r="14645" ht="15" hidden="1" customHeight="1"/>
    <row r="14646" ht="15" hidden="1" customHeight="1"/>
    <row r="14647" ht="15" hidden="1" customHeight="1"/>
    <row r="14648" ht="15" hidden="1" customHeight="1"/>
    <row r="14649" ht="15" hidden="1" customHeight="1"/>
    <row r="14650" ht="15" hidden="1" customHeight="1"/>
    <row r="14651" ht="15" hidden="1" customHeight="1"/>
    <row r="14652" ht="15" hidden="1" customHeight="1"/>
    <row r="14653" ht="15" hidden="1" customHeight="1"/>
    <row r="14654" ht="15" hidden="1" customHeight="1"/>
    <row r="14655" ht="15" hidden="1" customHeight="1"/>
    <row r="14656" ht="15" hidden="1" customHeight="1"/>
    <row r="14657" ht="15" hidden="1" customHeight="1"/>
    <row r="14658" ht="15" hidden="1" customHeight="1"/>
    <row r="14659" ht="15" hidden="1" customHeight="1"/>
    <row r="14660" ht="15" hidden="1" customHeight="1"/>
    <row r="14661" ht="15" hidden="1" customHeight="1"/>
    <row r="14662" ht="15" hidden="1" customHeight="1"/>
    <row r="14663" ht="15" hidden="1" customHeight="1"/>
    <row r="14664" ht="15" hidden="1" customHeight="1"/>
    <row r="14665" ht="15" hidden="1" customHeight="1"/>
    <row r="14666" ht="15" hidden="1" customHeight="1"/>
    <row r="14667" ht="15" hidden="1" customHeight="1"/>
    <row r="14668" ht="15" hidden="1" customHeight="1"/>
    <row r="14669" ht="15" hidden="1" customHeight="1"/>
    <row r="14670" ht="15" hidden="1" customHeight="1"/>
    <row r="14671" ht="15" hidden="1" customHeight="1"/>
    <row r="14672" ht="15" hidden="1" customHeight="1"/>
    <row r="14673" ht="15" hidden="1" customHeight="1"/>
    <row r="14674" ht="15" hidden="1" customHeight="1"/>
    <row r="14675" ht="15" hidden="1" customHeight="1"/>
    <row r="14676" ht="15" hidden="1" customHeight="1"/>
    <row r="14677" ht="15" hidden="1" customHeight="1"/>
    <row r="14678" ht="15" hidden="1" customHeight="1"/>
    <row r="14679" ht="15" hidden="1" customHeight="1"/>
    <row r="14680" ht="15" hidden="1" customHeight="1"/>
    <row r="14681" ht="15" hidden="1" customHeight="1"/>
    <row r="14682" ht="15" hidden="1" customHeight="1"/>
    <row r="14683" ht="15" hidden="1" customHeight="1"/>
    <row r="14684" ht="15" hidden="1" customHeight="1"/>
    <row r="14685" ht="15" hidden="1" customHeight="1"/>
    <row r="14686" ht="15" hidden="1" customHeight="1"/>
    <row r="14687" ht="15" hidden="1" customHeight="1"/>
    <row r="14688" ht="15" hidden="1" customHeight="1"/>
    <row r="14689" ht="15" hidden="1" customHeight="1"/>
    <row r="14690" ht="15" hidden="1" customHeight="1"/>
    <row r="14691" ht="15" hidden="1" customHeight="1"/>
    <row r="14692" ht="15" hidden="1" customHeight="1"/>
    <row r="14693" ht="15" hidden="1" customHeight="1"/>
    <row r="14694" ht="15" hidden="1" customHeight="1"/>
    <row r="14695" ht="15" hidden="1" customHeight="1"/>
    <row r="14696" ht="15" hidden="1" customHeight="1"/>
    <row r="14697" ht="15" hidden="1" customHeight="1"/>
    <row r="14698" ht="15" hidden="1" customHeight="1"/>
    <row r="14699" ht="15" hidden="1" customHeight="1"/>
    <row r="14700" ht="15" hidden="1" customHeight="1"/>
    <row r="14701" ht="15" hidden="1" customHeight="1"/>
    <row r="14702" ht="15" hidden="1" customHeight="1"/>
    <row r="14703" ht="15" hidden="1" customHeight="1"/>
    <row r="14704" ht="15" hidden="1" customHeight="1"/>
    <row r="14705" ht="15" hidden="1" customHeight="1"/>
    <row r="14706" ht="15" hidden="1" customHeight="1"/>
    <row r="14707" ht="15" hidden="1" customHeight="1"/>
    <row r="14708" ht="15" hidden="1" customHeight="1"/>
    <row r="14709" ht="15" hidden="1" customHeight="1"/>
    <row r="14710" ht="15" hidden="1" customHeight="1"/>
    <row r="14711" ht="15" hidden="1" customHeight="1"/>
    <row r="14712" ht="15" hidden="1" customHeight="1"/>
    <row r="14713" ht="15" hidden="1" customHeight="1"/>
    <row r="14714" ht="15" hidden="1" customHeight="1"/>
    <row r="14715" ht="15" hidden="1" customHeight="1"/>
    <row r="14716" ht="15" hidden="1" customHeight="1"/>
    <row r="14717" ht="15" hidden="1" customHeight="1"/>
    <row r="14718" ht="15" hidden="1" customHeight="1"/>
    <row r="14719" ht="15" hidden="1" customHeight="1"/>
    <row r="14720" ht="15" hidden="1" customHeight="1"/>
    <row r="14721" ht="15" hidden="1" customHeight="1"/>
    <row r="14722" ht="15" hidden="1" customHeight="1"/>
    <row r="14723" ht="15" hidden="1" customHeight="1"/>
    <row r="14724" ht="15" hidden="1" customHeight="1"/>
    <row r="14725" ht="15" hidden="1" customHeight="1"/>
    <row r="14726" ht="15" hidden="1" customHeight="1"/>
    <row r="14727" ht="15" hidden="1" customHeight="1"/>
    <row r="14728" ht="15" hidden="1" customHeight="1"/>
    <row r="14729" ht="15" hidden="1" customHeight="1"/>
    <row r="14730" ht="15" hidden="1" customHeight="1"/>
    <row r="14731" ht="15" hidden="1" customHeight="1"/>
    <row r="14732" ht="15" hidden="1" customHeight="1"/>
    <row r="14733" ht="15" hidden="1" customHeight="1"/>
    <row r="14734" ht="15" hidden="1" customHeight="1"/>
    <row r="14735" ht="15" hidden="1" customHeight="1"/>
    <row r="14736" ht="15" hidden="1" customHeight="1"/>
    <row r="14737" ht="15" hidden="1" customHeight="1"/>
    <row r="14738" ht="15" hidden="1" customHeight="1"/>
    <row r="14739" ht="15" hidden="1" customHeight="1"/>
    <row r="14740" ht="15" hidden="1" customHeight="1"/>
    <row r="14741" ht="15" hidden="1" customHeight="1"/>
    <row r="14742" ht="15" hidden="1" customHeight="1"/>
    <row r="14743" ht="15" hidden="1" customHeight="1"/>
    <row r="14744" ht="15" hidden="1" customHeight="1"/>
    <row r="14745" ht="15" hidden="1" customHeight="1"/>
    <row r="14746" ht="15" hidden="1" customHeight="1"/>
    <row r="14747" ht="15" hidden="1" customHeight="1"/>
    <row r="14748" ht="15" hidden="1" customHeight="1"/>
    <row r="14749" ht="15" hidden="1" customHeight="1"/>
    <row r="14750" ht="15" hidden="1" customHeight="1"/>
    <row r="14751" ht="15" hidden="1" customHeight="1"/>
    <row r="14752" ht="15" hidden="1" customHeight="1"/>
    <row r="14753" ht="15" hidden="1" customHeight="1"/>
    <row r="14754" ht="15" hidden="1" customHeight="1"/>
    <row r="14755" ht="15" hidden="1" customHeight="1"/>
    <row r="14756" ht="15" hidden="1" customHeight="1"/>
    <row r="14757" ht="15" hidden="1" customHeight="1"/>
    <row r="14758" ht="15" hidden="1" customHeight="1"/>
    <row r="14759" ht="15" hidden="1" customHeight="1"/>
    <row r="14760" ht="15" hidden="1" customHeight="1"/>
    <row r="14761" ht="15" hidden="1" customHeight="1"/>
    <row r="14762" ht="15" hidden="1" customHeight="1"/>
    <row r="14763" ht="15" hidden="1" customHeight="1"/>
    <row r="14764" ht="15" hidden="1" customHeight="1"/>
    <row r="14765" ht="15" hidden="1" customHeight="1"/>
    <row r="14766" ht="15" hidden="1" customHeight="1"/>
    <row r="14767" ht="15" hidden="1" customHeight="1"/>
    <row r="14768" ht="15" hidden="1" customHeight="1"/>
    <row r="14769" ht="15" hidden="1" customHeight="1"/>
    <row r="14770" ht="15" hidden="1" customHeight="1"/>
    <row r="14771" ht="15" hidden="1" customHeight="1"/>
    <row r="14772" ht="15" hidden="1" customHeight="1"/>
    <row r="14773" ht="15" hidden="1" customHeight="1"/>
    <row r="14774" ht="15" hidden="1" customHeight="1"/>
    <row r="14775" ht="15" hidden="1" customHeight="1"/>
    <row r="14776" ht="15" hidden="1" customHeight="1"/>
    <row r="14777" ht="15" hidden="1" customHeight="1"/>
    <row r="14778" ht="15" hidden="1" customHeight="1"/>
    <row r="14779" ht="15" hidden="1" customHeight="1"/>
    <row r="14780" ht="15" hidden="1" customHeight="1"/>
    <row r="14781" ht="15" hidden="1" customHeight="1"/>
    <row r="14782" ht="15" hidden="1" customHeight="1"/>
    <row r="14783" ht="15" hidden="1" customHeight="1"/>
    <row r="14784" ht="15" hidden="1" customHeight="1"/>
    <row r="14785" ht="15" hidden="1" customHeight="1"/>
    <row r="14786" ht="15" hidden="1" customHeight="1"/>
    <row r="14787" ht="15" hidden="1" customHeight="1"/>
    <row r="14788" ht="15" hidden="1" customHeight="1"/>
    <row r="14789" ht="15" hidden="1" customHeight="1"/>
    <row r="14790" ht="15" hidden="1" customHeight="1"/>
    <row r="14791" ht="15" hidden="1" customHeight="1"/>
    <row r="14792" ht="15" hidden="1" customHeight="1"/>
    <row r="14793" ht="15" hidden="1" customHeight="1"/>
    <row r="14794" ht="15" hidden="1" customHeight="1"/>
    <row r="14795" ht="15" hidden="1" customHeight="1"/>
    <row r="14796" ht="15" hidden="1" customHeight="1"/>
    <row r="14797" ht="15" hidden="1" customHeight="1"/>
    <row r="14798" ht="15" hidden="1" customHeight="1"/>
    <row r="14799" ht="15" hidden="1" customHeight="1"/>
    <row r="14800" ht="15" hidden="1" customHeight="1"/>
    <row r="14801" ht="15" hidden="1" customHeight="1"/>
    <row r="14802" ht="15" hidden="1" customHeight="1"/>
    <row r="14803" ht="15" hidden="1" customHeight="1"/>
    <row r="14804" ht="15" hidden="1" customHeight="1"/>
    <row r="14805" ht="15" hidden="1" customHeight="1"/>
    <row r="14806" ht="15" hidden="1" customHeight="1"/>
    <row r="14807" ht="15" hidden="1" customHeight="1"/>
    <row r="14808" ht="15" hidden="1" customHeight="1"/>
    <row r="14809" ht="15" hidden="1" customHeight="1"/>
    <row r="14810" ht="15" hidden="1" customHeight="1"/>
    <row r="14811" ht="15" hidden="1" customHeight="1"/>
    <row r="14812" ht="15" hidden="1" customHeight="1"/>
    <row r="14813" ht="15" hidden="1" customHeight="1"/>
    <row r="14814" ht="15" hidden="1" customHeight="1"/>
    <row r="14815" ht="15" hidden="1" customHeight="1"/>
    <row r="14816" ht="15" hidden="1" customHeight="1"/>
    <row r="14817" ht="15" hidden="1" customHeight="1"/>
    <row r="14818" ht="15" hidden="1" customHeight="1"/>
    <row r="14819" ht="15" hidden="1" customHeight="1"/>
    <row r="14820" ht="15" hidden="1" customHeight="1"/>
    <row r="14821" ht="15" hidden="1" customHeight="1"/>
    <row r="14822" ht="15" hidden="1" customHeight="1"/>
    <row r="14823" ht="15" hidden="1" customHeight="1"/>
    <row r="14824" ht="15" hidden="1" customHeight="1"/>
    <row r="14825" ht="15" hidden="1" customHeight="1"/>
    <row r="14826" ht="15" hidden="1" customHeight="1"/>
    <row r="14827" ht="15" hidden="1" customHeight="1"/>
    <row r="14828" ht="15" hidden="1" customHeight="1"/>
    <row r="14829" ht="15" hidden="1" customHeight="1"/>
    <row r="14830" ht="15" hidden="1" customHeight="1"/>
    <row r="14831" ht="15" hidden="1" customHeight="1"/>
    <row r="14832" ht="15" hidden="1" customHeight="1"/>
    <row r="14833" ht="15" hidden="1" customHeight="1"/>
    <row r="14834" ht="15" hidden="1" customHeight="1"/>
    <row r="14835" ht="15" hidden="1" customHeight="1"/>
    <row r="14836" ht="15" hidden="1" customHeight="1"/>
    <row r="14837" ht="15" hidden="1" customHeight="1"/>
    <row r="14838" ht="15" hidden="1" customHeight="1"/>
    <row r="14839" ht="15" hidden="1" customHeight="1"/>
    <row r="14840" ht="15" hidden="1" customHeight="1"/>
    <row r="14841" ht="15" hidden="1" customHeight="1"/>
    <row r="14842" ht="15" hidden="1" customHeight="1"/>
    <row r="14843" ht="15" hidden="1" customHeight="1"/>
    <row r="14844" ht="15" hidden="1" customHeight="1"/>
    <row r="14845" ht="15" hidden="1" customHeight="1"/>
    <row r="14846" ht="15" hidden="1" customHeight="1"/>
    <row r="14847" ht="15" hidden="1" customHeight="1"/>
    <row r="14848" ht="15" hidden="1" customHeight="1"/>
    <row r="14849" ht="15" hidden="1" customHeight="1"/>
    <row r="14850" ht="15" hidden="1" customHeight="1"/>
    <row r="14851" ht="15" hidden="1" customHeight="1"/>
    <row r="14852" ht="15" hidden="1" customHeight="1"/>
    <row r="14853" ht="15" hidden="1" customHeight="1"/>
    <row r="14854" ht="15" hidden="1" customHeight="1"/>
    <row r="14855" ht="15" hidden="1" customHeight="1"/>
    <row r="14856" ht="15" hidden="1" customHeight="1"/>
    <row r="14857" ht="15" hidden="1" customHeight="1"/>
    <row r="14858" ht="15" hidden="1" customHeight="1"/>
    <row r="14859" ht="15" hidden="1" customHeight="1"/>
    <row r="14860" ht="15" hidden="1" customHeight="1"/>
    <row r="14861" ht="15" hidden="1" customHeight="1"/>
    <row r="14862" ht="15" hidden="1" customHeight="1"/>
    <row r="14863" ht="15" hidden="1" customHeight="1"/>
    <row r="14864" ht="15" hidden="1" customHeight="1"/>
    <row r="14865" ht="15" hidden="1" customHeight="1"/>
    <row r="14866" ht="15" hidden="1" customHeight="1"/>
    <row r="14867" ht="15" hidden="1" customHeight="1"/>
    <row r="14868" ht="15" hidden="1" customHeight="1"/>
    <row r="14869" ht="15" hidden="1" customHeight="1"/>
    <row r="14870" ht="15" hidden="1" customHeight="1"/>
    <row r="14871" ht="15" hidden="1" customHeight="1"/>
    <row r="14872" ht="15" hidden="1" customHeight="1"/>
    <row r="14873" ht="15" hidden="1" customHeight="1"/>
    <row r="14874" ht="15" hidden="1" customHeight="1"/>
    <row r="14875" ht="15" hidden="1" customHeight="1"/>
    <row r="14876" ht="15" hidden="1" customHeight="1"/>
    <row r="14877" ht="15" hidden="1" customHeight="1"/>
    <row r="14878" ht="15" hidden="1" customHeight="1"/>
    <row r="14879" ht="15" hidden="1" customHeight="1"/>
    <row r="14880" ht="15" hidden="1" customHeight="1"/>
    <row r="14881" ht="15" hidden="1" customHeight="1"/>
    <row r="14882" ht="15" hidden="1" customHeight="1"/>
    <row r="14883" ht="15" hidden="1" customHeight="1"/>
    <row r="14884" ht="15" hidden="1" customHeight="1"/>
    <row r="14885" ht="15" hidden="1" customHeight="1"/>
    <row r="14886" ht="15" hidden="1" customHeight="1"/>
    <row r="14887" ht="15" hidden="1" customHeight="1"/>
    <row r="14888" ht="15" hidden="1" customHeight="1"/>
    <row r="14889" ht="15" hidden="1" customHeight="1"/>
    <row r="14890" ht="15" hidden="1" customHeight="1"/>
    <row r="14891" ht="15" hidden="1" customHeight="1"/>
    <row r="14892" ht="15" hidden="1" customHeight="1"/>
    <row r="14893" ht="15" hidden="1" customHeight="1"/>
    <row r="14894" ht="15" hidden="1" customHeight="1"/>
    <row r="14895" ht="15" hidden="1" customHeight="1"/>
    <row r="14896" ht="15" hidden="1" customHeight="1"/>
    <row r="14897" ht="15" hidden="1" customHeight="1"/>
    <row r="14898" ht="15" hidden="1" customHeight="1"/>
    <row r="14899" ht="15" hidden="1" customHeight="1"/>
    <row r="14900" ht="15" hidden="1" customHeight="1"/>
    <row r="14901" ht="15" hidden="1" customHeight="1"/>
    <row r="14902" ht="15" hidden="1" customHeight="1"/>
    <row r="14903" ht="15" hidden="1" customHeight="1"/>
    <row r="14904" ht="15" hidden="1" customHeight="1"/>
    <row r="14905" ht="15" hidden="1" customHeight="1"/>
    <row r="14906" ht="15" hidden="1" customHeight="1"/>
    <row r="14907" ht="15" hidden="1" customHeight="1"/>
    <row r="14908" ht="15" hidden="1" customHeight="1"/>
    <row r="14909" ht="15" hidden="1" customHeight="1"/>
    <row r="14910" ht="15" hidden="1" customHeight="1"/>
    <row r="14911" ht="15" hidden="1" customHeight="1"/>
    <row r="14912" ht="15" hidden="1" customHeight="1"/>
    <row r="14913" ht="15" hidden="1" customHeight="1"/>
    <row r="14914" ht="15" hidden="1" customHeight="1"/>
    <row r="14915" ht="15" hidden="1" customHeight="1"/>
    <row r="14916" ht="15" hidden="1" customHeight="1"/>
    <row r="14917" ht="15" hidden="1" customHeight="1"/>
    <row r="14918" ht="15" hidden="1" customHeight="1"/>
    <row r="14919" ht="15" hidden="1" customHeight="1"/>
    <row r="14920" ht="15" hidden="1" customHeight="1"/>
    <row r="14921" ht="15" hidden="1" customHeight="1"/>
    <row r="14922" ht="15" hidden="1" customHeight="1"/>
    <row r="14923" ht="15" hidden="1" customHeight="1"/>
    <row r="14924" ht="15" hidden="1" customHeight="1"/>
    <row r="14925" ht="15" hidden="1" customHeight="1"/>
    <row r="14926" ht="15" hidden="1" customHeight="1"/>
    <row r="14927" ht="15" hidden="1" customHeight="1"/>
    <row r="14928" ht="15" hidden="1" customHeight="1"/>
    <row r="14929" ht="15" hidden="1" customHeight="1"/>
    <row r="14930" ht="15" hidden="1" customHeight="1"/>
    <row r="14931" ht="15" hidden="1" customHeight="1"/>
    <row r="14932" ht="15" hidden="1" customHeight="1"/>
    <row r="14933" ht="15" hidden="1" customHeight="1"/>
    <row r="14934" ht="15" hidden="1" customHeight="1"/>
    <row r="14935" ht="15" hidden="1" customHeight="1"/>
    <row r="14936" ht="15" hidden="1" customHeight="1"/>
    <row r="14937" ht="15" hidden="1" customHeight="1"/>
    <row r="14938" ht="15" hidden="1" customHeight="1"/>
    <row r="14939" ht="15" hidden="1" customHeight="1"/>
    <row r="14940" ht="15" hidden="1" customHeight="1"/>
    <row r="14941" ht="15" hidden="1" customHeight="1"/>
    <row r="14942" ht="15" hidden="1" customHeight="1"/>
    <row r="14943" ht="15" hidden="1" customHeight="1"/>
    <row r="14944" ht="15" hidden="1" customHeight="1"/>
    <row r="14945" ht="15" hidden="1" customHeight="1"/>
    <row r="14946" ht="15" hidden="1" customHeight="1"/>
    <row r="14947" ht="15" hidden="1" customHeight="1"/>
    <row r="14948" ht="15" hidden="1" customHeight="1"/>
    <row r="14949" ht="15" hidden="1" customHeight="1"/>
    <row r="14950" ht="15" hidden="1" customHeight="1"/>
    <row r="14951" ht="15" hidden="1" customHeight="1"/>
    <row r="14952" ht="15" hidden="1" customHeight="1"/>
    <row r="14953" ht="15" hidden="1" customHeight="1"/>
    <row r="14954" ht="15" hidden="1" customHeight="1"/>
    <row r="14955" ht="15" hidden="1" customHeight="1"/>
    <row r="14956" ht="15" hidden="1" customHeight="1"/>
    <row r="14957" ht="15" hidden="1" customHeight="1"/>
    <row r="14958" ht="15" hidden="1" customHeight="1"/>
    <row r="14959" ht="15" hidden="1" customHeight="1"/>
    <row r="14960" ht="15" hidden="1" customHeight="1"/>
    <row r="14961" ht="15" hidden="1" customHeight="1"/>
    <row r="14962" ht="15" hidden="1" customHeight="1"/>
    <row r="14963" ht="15" hidden="1" customHeight="1"/>
    <row r="14964" ht="15" hidden="1" customHeight="1"/>
    <row r="14965" ht="15" hidden="1" customHeight="1"/>
    <row r="14966" ht="15" hidden="1" customHeight="1"/>
    <row r="14967" ht="15" hidden="1" customHeight="1"/>
    <row r="14968" ht="15" hidden="1" customHeight="1"/>
    <row r="14969" ht="15" hidden="1" customHeight="1"/>
    <row r="14970" ht="15" hidden="1" customHeight="1"/>
    <row r="14971" ht="15" hidden="1" customHeight="1"/>
    <row r="14972" ht="15" hidden="1" customHeight="1"/>
    <row r="14973" ht="15" hidden="1" customHeight="1"/>
    <row r="14974" ht="15" hidden="1" customHeight="1"/>
    <row r="14975" ht="15" hidden="1" customHeight="1"/>
    <row r="14976" ht="15" hidden="1" customHeight="1"/>
    <row r="14977" ht="15" hidden="1" customHeight="1"/>
    <row r="14978" ht="15" hidden="1" customHeight="1"/>
    <row r="14979" ht="15" hidden="1" customHeight="1"/>
    <row r="14980" ht="15" hidden="1" customHeight="1"/>
    <row r="14981" ht="15" hidden="1" customHeight="1"/>
    <row r="14982" ht="15" hidden="1" customHeight="1"/>
    <row r="14983" ht="15" hidden="1" customHeight="1"/>
    <row r="14984" ht="15" hidden="1" customHeight="1"/>
    <row r="14985" ht="15" hidden="1" customHeight="1"/>
    <row r="14986" ht="15" hidden="1" customHeight="1"/>
    <row r="14987" ht="15" hidden="1" customHeight="1"/>
    <row r="14988" ht="15" hidden="1" customHeight="1"/>
    <row r="14989" ht="15" hidden="1" customHeight="1"/>
    <row r="14990" ht="15" hidden="1" customHeight="1"/>
    <row r="14991" ht="15" hidden="1" customHeight="1"/>
    <row r="14992" ht="15" hidden="1" customHeight="1"/>
    <row r="14993" ht="15" hidden="1" customHeight="1"/>
    <row r="14994" ht="15" hidden="1" customHeight="1"/>
    <row r="14995" ht="15" hidden="1" customHeight="1"/>
    <row r="14996" ht="15" hidden="1" customHeight="1"/>
    <row r="14997" ht="15" hidden="1" customHeight="1"/>
    <row r="14998" ht="15" hidden="1" customHeight="1"/>
    <row r="14999" ht="15" hidden="1" customHeight="1"/>
    <row r="15000" ht="15" hidden="1" customHeight="1"/>
    <row r="15001" ht="15" hidden="1" customHeight="1"/>
    <row r="15002" ht="15" hidden="1" customHeight="1"/>
    <row r="15003" ht="15" hidden="1" customHeight="1"/>
    <row r="15004" ht="15" hidden="1" customHeight="1"/>
    <row r="15005" ht="15" hidden="1" customHeight="1"/>
    <row r="15006" ht="15" hidden="1" customHeight="1"/>
    <row r="15007" ht="15" hidden="1" customHeight="1"/>
    <row r="15008" ht="15" hidden="1" customHeight="1"/>
    <row r="15009" ht="15" hidden="1" customHeight="1"/>
    <row r="15010" ht="15" hidden="1" customHeight="1"/>
    <row r="15011" ht="15" hidden="1" customHeight="1"/>
    <row r="15012" ht="15" hidden="1" customHeight="1"/>
    <row r="15013" ht="15" hidden="1" customHeight="1"/>
    <row r="15014" ht="15" hidden="1" customHeight="1"/>
    <row r="15015" ht="15" hidden="1" customHeight="1"/>
    <row r="15016" ht="15" hidden="1" customHeight="1"/>
    <row r="15017" ht="15" hidden="1" customHeight="1"/>
    <row r="15018" ht="15" hidden="1" customHeight="1"/>
    <row r="15019" ht="15" hidden="1" customHeight="1"/>
    <row r="15020" ht="15" hidden="1" customHeight="1"/>
    <row r="15021" ht="15" hidden="1" customHeight="1"/>
    <row r="15022" ht="15" hidden="1" customHeight="1"/>
    <row r="15023" ht="15" hidden="1" customHeight="1"/>
    <row r="15024" ht="15" hidden="1" customHeight="1"/>
    <row r="15025" ht="15" hidden="1" customHeight="1"/>
    <row r="15026" ht="15" hidden="1" customHeight="1"/>
    <row r="15027" ht="15" hidden="1" customHeight="1"/>
    <row r="15028" ht="15" hidden="1" customHeight="1"/>
    <row r="15029" ht="15" hidden="1" customHeight="1"/>
    <row r="15030" ht="15" hidden="1" customHeight="1"/>
    <row r="15031" ht="15" hidden="1" customHeight="1"/>
    <row r="15032" ht="15" hidden="1" customHeight="1"/>
    <row r="15033" ht="15" hidden="1" customHeight="1"/>
    <row r="15034" ht="15" hidden="1" customHeight="1"/>
    <row r="15035" ht="15" hidden="1" customHeight="1"/>
    <row r="15036" ht="15" hidden="1" customHeight="1"/>
    <row r="15037" ht="15" hidden="1" customHeight="1"/>
    <row r="15038" ht="15" hidden="1" customHeight="1"/>
    <row r="15039" ht="15" hidden="1" customHeight="1"/>
    <row r="15040" ht="15" hidden="1" customHeight="1"/>
    <row r="15041" ht="15" hidden="1" customHeight="1"/>
    <row r="15042" ht="15" hidden="1" customHeight="1"/>
    <row r="15043" ht="15" hidden="1" customHeight="1"/>
    <row r="15044" ht="15" hidden="1" customHeight="1"/>
    <row r="15045" ht="15" hidden="1" customHeight="1"/>
    <row r="15046" ht="15" hidden="1" customHeight="1"/>
    <row r="15047" ht="15" hidden="1" customHeight="1"/>
    <row r="15048" ht="15" hidden="1" customHeight="1"/>
    <row r="15049" ht="15" hidden="1" customHeight="1"/>
    <row r="15050" ht="15" hidden="1" customHeight="1"/>
    <row r="15051" ht="15" hidden="1" customHeight="1"/>
    <row r="15052" ht="15" hidden="1" customHeight="1"/>
    <row r="15053" ht="15" hidden="1" customHeight="1"/>
    <row r="15054" ht="15" hidden="1" customHeight="1"/>
    <row r="15055" ht="15" hidden="1" customHeight="1"/>
    <row r="15056" ht="15" hidden="1" customHeight="1"/>
    <row r="15057" ht="15" hidden="1" customHeight="1"/>
    <row r="15058" ht="15" hidden="1" customHeight="1"/>
    <row r="15059" ht="15" hidden="1" customHeight="1"/>
    <row r="15060" ht="15" hidden="1" customHeight="1"/>
    <row r="15061" ht="15" hidden="1" customHeight="1"/>
    <row r="15062" ht="15" hidden="1" customHeight="1"/>
    <row r="15063" ht="15" hidden="1" customHeight="1"/>
    <row r="15064" ht="15" hidden="1" customHeight="1"/>
    <row r="15065" ht="15" hidden="1" customHeight="1"/>
    <row r="15066" ht="15" hidden="1" customHeight="1"/>
    <row r="15067" ht="15" hidden="1" customHeight="1"/>
    <row r="15068" ht="15" hidden="1" customHeight="1"/>
    <row r="15069" ht="15" hidden="1" customHeight="1"/>
    <row r="15070" ht="15" hidden="1" customHeight="1"/>
    <row r="15071" ht="15" hidden="1" customHeight="1"/>
    <row r="15072" ht="15" hidden="1" customHeight="1"/>
    <row r="15073" ht="15" hidden="1" customHeight="1"/>
    <row r="15074" ht="15" hidden="1" customHeight="1"/>
    <row r="15075" ht="15" hidden="1" customHeight="1"/>
    <row r="15076" ht="15" hidden="1" customHeight="1"/>
    <row r="15077" ht="15" hidden="1" customHeight="1"/>
    <row r="15078" ht="15" hidden="1" customHeight="1"/>
    <row r="15079" ht="15" hidden="1" customHeight="1"/>
    <row r="15080" ht="15" hidden="1" customHeight="1"/>
    <row r="15081" ht="15" hidden="1" customHeight="1"/>
    <row r="15082" ht="15" hidden="1" customHeight="1"/>
    <row r="15083" ht="15" hidden="1" customHeight="1"/>
    <row r="15084" ht="15" hidden="1" customHeight="1"/>
    <row r="15085" ht="15" hidden="1" customHeight="1"/>
    <row r="15086" ht="15" hidden="1" customHeight="1"/>
    <row r="15087" ht="15" hidden="1" customHeight="1"/>
    <row r="15088" ht="15" hidden="1" customHeight="1"/>
    <row r="15089" ht="15" hidden="1" customHeight="1"/>
    <row r="15090" ht="15" hidden="1" customHeight="1"/>
    <row r="15091" ht="15" hidden="1" customHeight="1"/>
    <row r="15092" ht="15" hidden="1" customHeight="1"/>
    <row r="15093" ht="15" hidden="1" customHeight="1"/>
    <row r="15094" ht="15" hidden="1" customHeight="1"/>
    <row r="15095" ht="15" hidden="1" customHeight="1"/>
    <row r="15096" ht="15" hidden="1" customHeight="1"/>
    <row r="15097" ht="15" hidden="1" customHeight="1"/>
    <row r="15098" ht="15" hidden="1" customHeight="1"/>
    <row r="15099" ht="15" hidden="1" customHeight="1"/>
    <row r="15100" ht="15" hidden="1" customHeight="1"/>
    <row r="15101" ht="15" hidden="1" customHeight="1"/>
    <row r="15102" ht="15" hidden="1" customHeight="1"/>
    <row r="15103" ht="15" hidden="1" customHeight="1"/>
    <row r="15104" ht="15" hidden="1" customHeight="1"/>
    <row r="15105" ht="15" hidden="1" customHeight="1"/>
    <row r="15106" ht="15" hidden="1" customHeight="1"/>
    <row r="15107" ht="15" hidden="1" customHeight="1"/>
    <row r="15108" ht="15" hidden="1" customHeight="1"/>
    <row r="15109" ht="15" hidden="1" customHeight="1"/>
    <row r="15110" ht="15" hidden="1" customHeight="1"/>
    <row r="15111" ht="15" hidden="1" customHeight="1"/>
    <row r="15112" ht="15" hidden="1" customHeight="1"/>
    <row r="15113" ht="15" hidden="1" customHeight="1"/>
    <row r="15114" ht="15" hidden="1" customHeight="1"/>
    <row r="15115" ht="15" hidden="1" customHeight="1"/>
    <row r="15116" ht="15" hidden="1" customHeight="1"/>
    <row r="15117" ht="15" hidden="1" customHeight="1"/>
    <row r="15118" ht="15" hidden="1" customHeight="1"/>
    <row r="15119" ht="15" hidden="1" customHeight="1"/>
    <row r="15120" ht="15" hidden="1" customHeight="1"/>
    <row r="15121" ht="15" hidden="1" customHeight="1"/>
    <row r="15122" ht="15" hidden="1" customHeight="1"/>
    <row r="15123" ht="15" hidden="1" customHeight="1"/>
    <row r="15124" ht="15" hidden="1" customHeight="1"/>
    <row r="15125" ht="15" hidden="1" customHeight="1"/>
    <row r="15126" ht="15" hidden="1" customHeight="1"/>
    <row r="15127" ht="15" hidden="1" customHeight="1"/>
    <row r="15128" ht="15" hidden="1" customHeight="1"/>
    <row r="15129" ht="15" hidden="1" customHeight="1"/>
    <row r="15130" ht="15" hidden="1" customHeight="1"/>
    <row r="15131" ht="15" hidden="1" customHeight="1"/>
    <row r="15132" ht="15" hidden="1" customHeight="1"/>
    <row r="15133" ht="15" hidden="1" customHeight="1"/>
    <row r="15134" ht="15" hidden="1" customHeight="1"/>
    <row r="15135" ht="15" hidden="1" customHeight="1"/>
    <row r="15136" ht="15" hidden="1" customHeight="1"/>
    <row r="15137" ht="15" hidden="1" customHeight="1"/>
    <row r="15138" ht="15" hidden="1" customHeight="1"/>
    <row r="15139" ht="15" hidden="1" customHeight="1"/>
    <row r="15140" ht="15" hidden="1" customHeight="1"/>
    <row r="15141" ht="15" hidden="1" customHeight="1"/>
    <row r="15142" ht="15" hidden="1" customHeight="1"/>
    <row r="15143" ht="15" hidden="1" customHeight="1"/>
    <row r="15144" ht="15" hidden="1" customHeight="1"/>
    <row r="15145" ht="15" hidden="1" customHeight="1"/>
    <row r="15146" ht="15" hidden="1" customHeight="1"/>
    <row r="15147" ht="15" hidden="1" customHeight="1"/>
    <row r="15148" ht="15" hidden="1" customHeight="1"/>
    <row r="15149" ht="15" hidden="1" customHeight="1"/>
    <row r="15150" ht="15" hidden="1" customHeight="1"/>
    <row r="15151" ht="15" hidden="1" customHeight="1"/>
    <row r="15152" ht="15" hidden="1" customHeight="1"/>
    <row r="15153" ht="15" hidden="1" customHeight="1"/>
    <row r="15154" ht="15" hidden="1" customHeight="1"/>
    <row r="15155" ht="15" hidden="1" customHeight="1"/>
    <row r="15156" ht="15" hidden="1" customHeight="1"/>
    <row r="15157" ht="15" hidden="1" customHeight="1"/>
    <row r="15158" ht="15" hidden="1" customHeight="1"/>
    <row r="15159" ht="15" hidden="1" customHeight="1"/>
    <row r="15160" ht="15" hidden="1" customHeight="1"/>
    <row r="15161" ht="15" hidden="1" customHeight="1"/>
    <row r="15162" ht="15" hidden="1" customHeight="1"/>
    <row r="15163" ht="15" hidden="1" customHeight="1"/>
    <row r="15164" ht="15" hidden="1" customHeight="1"/>
    <row r="15165" ht="15" hidden="1" customHeight="1"/>
    <row r="15166" ht="15" hidden="1" customHeight="1"/>
    <row r="15167" ht="15" hidden="1" customHeight="1"/>
    <row r="15168" ht="15" hidden="1" customHeight="1"/>
    <row r="15169" ht="15" hidden="1" customHeight="1"/>
    <row r="15170" ht="15" hidden="1" customHeight="1"/>
    <row r="15171" ht="15" hidden="1" customHeight="1"/>
    <row r="15172" ht="15" hidden="1" customHeight="1"/>
    <row r="15173" ht="15" hidden="1" customHeight="1"/>
    <row r="15174" ht="15" hidden="1" customHeight="1"/>
    <row r="15175" ht="15" hidden="1" customHeight="1"/>
    <row r="15176" ht="15" hidden="1" customHeight="1"/>
    <row r="15177" ht="15" hidden="1" customHeight="1"/>
    <row r="15178" ht="15" hidden="1" customHeight="1"/>
    <row r="15179" ht="15" hidden="1" customHeight="1"/>
    <row r="15180" ht="15" hidden="1" customHeight="1"/>
    <row r="15181" ht="15" hidden="1" customHeight="1"/>
    <row r="15182" ht="15" hidden="1" customHeight="1"/>
    <row r="15183" ht="15" hidden="1" customHeight="1"/>
    <row r="15184" ht="15" hidden="1" customHeight="1"/>
    <row r="15185" ht="15" hidden="1" customHeight="1"/>
    <row r="15186" ht="15" hidden="1" customHeight="1"/>
    <row r="15187" ht="15" hidden="1" customHeight="1"/>
    <row r="15188" ht="15" hidden="1" customHeight="1"/>
    <row r="15189" ht="15" hidden="1" customHeight="1"/>
    <row r="15190" ht="15" hidden="1" customHeight="1"/>
    <row r="15191" ht="15" hidden="1" customHeight="1"/>
    <row r="15192" ht="15" hidden="1" customHeight="1"/>
    <row r="15193" ht="15" hidden="1" customHeight="1"/>
    <row r="15194" ht="15" hidden="1" customHeight="1"/>
    <row r="15195" ht="15" hidden="1" customHeight="1"/>
    <row r="15196" ht="15" hidden="1" customHeight="1"/>
    <row r="15197" ht="15" hidden="1" customHeight="1"/>
    <row r="15198" ht="15" hidden="1" customHeight="1"/>
    <row r="15199" ht="15" hidden="1" customHeight="1"/>
    <row r="15200" ht="15" hidden="1" customHeight="1"/>
    <row r="15201" ht="15" hidden="1" customHeight="1"/>
    <row r="15202" ht="15" hidden="1" customHeight="1"/>
    <row r="15203" ht="15" hidden="1" customHeight="1"/>
    <row r="15204" ht="15" hidden="1" customHeight="1"/>
    <row r="15205" ht="15" hidden="1" customHeight="1"/>
    <row r="15206" ht="15" hidden="1" customHeight="1"/>
    <row r="15207" ht="15" hidden="1" customHeight="1"/>
    <row r="15208" ht="15" hidden="1" customHeight="1"/>
    <row r="15209" ht="15" hidden="1" customHeight="1"/>
    <row r="15210" ht="15" hidden="1" customHeight="1"/>
    <row r="15211" ht="15" hidden="1" customHeight="1"/>
    <row r="15212" ht="15" hidden="1" customHeight="1"/>
    <row r="15213" ht="15" hidden="1" customHeight="1"/>
    <row r="15214" ht="15" hidden="1" customHeight="1"/>
    <row r="15215" ht="15" hidden="1" customHeight="1"/>
    <row r="15216" ht="15" hidden="1" customHeight="1"/>
    <row r="15217" ht="15" hidden="1" customHeight="1"/>
    <row r="15218" ht="15" hidden="1" customHeight="1"/>
    <row r="15219" ht="15" hidden="1" customHeight="1"/>
    <row r="15220" ht="15" hidden="1" customHeight="1"/>
    <row r="15221" ht="15" hidden="1" customHeight="1"/>
    <row r="15222" ht="15" hidden="1" customHeight="1"/>
    <row r="15223" ht="15" hidden="1" customHeight="1"/>
    <row r="15224" ht="15" hidden="1" customHeight="1"/>
    <row r="15225" ht="15" hidden="1" customHeight="1"/>
    <row r="15226" ht="15" hidden="1" customHeight="1"/>
    <row r="15227" ht="15" hidden="1" customHeight="1"/>
    <row r="15228" ht="15" hidden="1" customHeight="1"/>
    <row r="15229" ht="15" hidden="1" customHeight="1"/>
    <row r="15230" ht="15" hidden="1" customHeight="1"/>
    <row r="15231" ht="15" hidden="1" customHeight="1"/>
    <row r="15232" ht="15" hidden="1" customHeight="1"/>
    <row r="15233" ht="15" hidden="1" customHeight="1"/>
    <row r="15234" ht="15" hidden="1" customHeight="1"/>
    <row r="15235" ht="15" hidden="1" customHeight="1"/>
    <row r="15236" ht="15" hidden="1" customHeight="1"/>
    <row r="15237" ht="15" hidden="1" customHeight="1"/>
    <row r="15238" ht="15" hidden="1" customHeight="1"/>
    <row r="15239" ht="15" hidden="1" customHeight="1"/>
    <row r="15240" ht="15" hidden="1" customHeight="1"/>
    <row r="15241" ht="15" hidden="1" customHeight="1"/>
    <row r="15242" ht="15" hidden="1" customHeight="1"/>
    <row r="15243" ht="15" hidden="1" customHeight="1"/>
    <row r="15244" ht="15" hidden="1" customHeight="1"/>
    <row r="15245" ht="15" hidden="1" customHeight="1"/>
    <row r="15246" ht="15" hidden="1" customHeight="1"/>
    <row r="15247" ht="15" hidden="1" customHeight="1"/>
    <row r="15248" ht="15" hidden="1" customHeight="1"/>
    <row r="15249" ht="15" hidden="1" customHeight="1"/>
    <row r="15250" ht="15" hidden="1" customHeight="1"/>
    <row r="15251" ht="15" hidden="1" customHeight="1"/>
    <row r="15252" ht="15" hidden="1" customHeight="1"/>
    <row r="15253" ht="15" hidden="1" customHeight="1"/>
    <row r="15254" ht="15" hidden="1" customHeight="1"/>
    <row r="15255" ht="15" hidden="1" customHeight="1"/>
    <row r="15256" ht="15" hidden="1" customHeight="1"/>
    <row r="15257" ht="15" hidden="1" customHeight="1"/>
    <row r="15258" ht="15" hidden="1" customHeight="1"/>
    <row r="15259" ht="15" hidden="1" customHeight="1"/>
    <row r="15260" ht="15" hidden="1" customHeight="1"/>
    <row r="15261" ht="15" hidden="1" customHeight="1"/>
    <row r="15262" ht="15" hidden="1" customHeight="1"/>
    <row r="15263" ht="15" hidden="1" customHeight="1"/>
    <row r="15264" ht="15" hidden="1" customHeight="1"/>
    <row r="15265" ht="15" hidden="1" customHeight="1"/>
    <row r="15266" ht="15" hidden="1" customHeight="1"/>
    <row r="15267" ht="15" hidden="1" customHeight="1"/>
    <row r="15268" ht="15" hidden="1" customHeight="1"/>
    <row r="15269" ht="15" hidden="1" customHeight="1"/>
    <row r="15270" ht="15" hidden="1" customHeight="1"/>
    <row r="15271" ht="15" hidden="1" customHeight="1"/>
    <row r="15272" ht="15" hidden="1" customHeight="1"/>
    <row r="15273" ht="15" hidden="1" customHeight="1"/>
    <row r="15274" ht="15" hidden="1" customHeight="1"/>
    <row r="15275" ht="15" hidden="1" customHeight="1"/>
    <row r="15276" ht="15" hidden="1" customHeight="1"/>
    <row r="15277" ht="15" hidden="1" customHeight="1"/>
    <row r="15278" ht="15" hidden="1" customHeight="1"/>
    <row r="15279" ht="15" hidden="1" customHeight="1"/>
    <row r="15280" ht="15" hidden="1" customHeight="1"/>
    <row r="15281" ht="15" hidden="1" customHeight="1"/>
    <row r="15282" ht="15" hidden="1" customHeight="1"/>
    <row r="15283" ht="15" hidden="1" customHeight="1"/>
    <row r="15284" ht="15" hidden="1" customHeight="1"/>
    <row r="15285" ht="15" hidden="1" customHeight="1"/>
    <row r="15286" ht="15" hidden="1" customHeight="1"/>
    <row r="15287" ht="15" hidden="1" customHeight="1"/>
    <row r="15288" ht="15" hidden="1" customHeight="1"/>
    <row r="15289" ht="15" hidden="1" customHeight="1"/>
    <row r="15290" ht="15" hidden="1" customHeight="1"/>
    <row r="15291" ht="15" hidden="1" customHeight="1"/>
    <row r="15292" ht="15" hidden="1" customHeight="1"/>
    <row r="15293" ht="15" hidden="1" customHeight="1"/>
    <row r="15294" ht="15" hidden="1" customHeight="1"/>
    <row r="15295" ht="15" hidden="1" customHeight="1"/>
    <row r="15296" ht="15" hidden="1" customHeight="1"/>
    <row r="15297" ht="15" hidden="1" customHeight="1"/>
    <row r="15298" ht="15" hidden="1" customHeight="1"/>
    <row r="15299" ht="15" hidden="1" customHeight="1"/>
    <row r="15300" ht="15" hidden="1" customHeight="1"/>
    <row r="15301" ht="15" hidden="1" customHeight="1"/>
    <row r="15302" ht="15" hidden="1" customHeight="1"/>
    <row r="15303" ht="15" hidden="1" customHeight="1"/>
    <row r="15304" ht="15" hidden="1" customHeight="1"/>
    <row r="15305" ht="15" hidden="1" customHeight="1"/>
    <row r="15306" ht="15" hidden="1" customHeight="1"/>
    <row r="15307" ht="15" hidden="1" customHeight="1"/>
    <row r="15308" ht="15" hidden="1" customHeight="1"/>
    <row r="15309" ht="15" hidden="1" customHeight="1"/>
    <row r="15310" ht="15" hidden="1" customHeight="1"/>
    <row r="15311" ht="15" hidden="1" customHeight="1"/>
    <row r="15312" ht="15" hidden="1" customHeight="1"/>
    <row r="15313" ht="15" hidden="1" customHeight="1"/>
    <row r="15314" ht="15" hidden="1" customHeight="1"/>
    <row r="15315" ht="15" hidden="1" customHeight="1"/>
    <row r="15316" ht="15" hidden="1" customHeight="1"/>
    <row r="15317" ht="15" hidden="1" customHeight="1"/>
    <row r="15318" ht="15" hidden="1" customHeight="1"/>
    <row r="15319" ht="15" hidden="1" customHeight="1"/>
    <row r="15320" ht="15" hidden="1" customHeight="1"/>
    <row r="15321" ht="15" hidden="1" customHeight="1"/>
    <row r="15322" ht="15" hidden="1" customHeight="1"/>
    <row r="15323" ht="15" hidden="1" customHeight="1"/>
    <row r="15324" ht="15" hidden="1" customHeight="1"/>
    <row r="15325" ht="15" hidden="1" customHeight="1"/>
    <row r="15326" ht="15" hidden="1" customHeight="1"/>
    <row r="15327" ht="15" hidden="1" customHeight="1"/>
    <row r="15328" ht="15" hidden="1" customHeight="1"/>
    <row r="15329" ht="15" hidden="1" customHeight="1"/>
    <row r="15330" ht="15" hidden="1" customHeight="1"/>
    <row r="15331" ht="15" hidden="1" customHeight="1"/>
    <row r="15332" ht="15" hidden="1" customHeight="1"/>
    <row r="15333" ht="15" hidden="1" customHeight="1"/>
    <row r="15334" ht="15" hidden="1" customHeight="1"/>
    <row r="15335" ht="15" hidden="1" customHeight="1"/>
    <row r="15336" ht="15" hidden="1" customHeight="1"/>
    <row r="15337" ht="15" hidden="1" customHeight="1"/>
    <row r="15338" ht="15" hidden="1" customHeight="1"/>
    <row r="15339" ht="15" hidden="1" customHeight="1"/>
    <row r="15340" ht="15" hidden="1" customHeight="1"/>
    <row r="15341" ht="15" hidden="1" customHeight="1"/>
    <row r="15342" ht="15" hidden="1" customHeight="1"/>
    <row r="15343" ht="15" hidden="1" customHeight="1"/>
    <row r="15344" ht="15" hidden="1" customHeight="1"/>
    <row r="15345" ht="15" hidden="1" customHeight="1"/>
    <row r="15346" ht="15" hidden="1" customHeight="1"/>
    <row r="15347" ht="15" hidden="1" customHeight="1"/>
    <row r="15348" ht="15" hidden="1" customHeight="1"/>
    <row r="15349" ht="15" hidden="1" customHeight="1"/>
    <row r="15350" ht="15" hidden="1" customHeight="1"/>
    <row r="15351" ht="15" hidden="1" customHeight="1"/>
    <row r="15352" ht="15" hidden="1" customHeight="1"/>
    <row r="15353" ht="15" hidden="1" customHeight="1"/>
    <row r="15354" ht="15" hidden="1" customHeight="1"/>
    <row r="15355" ht="15" hidden="1" customHeight="1"/>
    <row r="15356" ht="15" hidden="1" customHeight="1"/>
    <row r="15357" ht="15" hidden="1" customHeight="1"/>
    <row r="15358" ht="15" hidden="1" customHeight="1"/>
    <row r="15359" ht="15" hidden="1" customHeight="1"/>
    <row r="15360" ht="15" hidden="1" customHeight="1"/>
    <row r="15361" ht="15" hidden="1" customHeight="1"/>
    <row r="15362" ht="15" hidden="1" customHeight="1"/>
    <row r="15363" ht="15" hidden="1" customHeight="1"/>
    <row r="15364" ht="15" hidden="1" customHeight="1"/>
    <row r="15365" ht="15" hidden="1" customHeight="1"/>
    <row r="15366" ht="15" hidden="1" customHeight="1"/>
    <row r="15367" ht="15" hidden="1" customHeight="1"/>
    <row r="15368" ht="15" hidden="1" customHeight="1"/>
    <row r="15369" ht="15" hidden="1" customHeight="1"/>
    <row r="15370" ht="15" hidden="1" customHeight="1"/>
    <row r="15371" ht="15" hidden="1" customHeight="1"/>
    <row r="15372" ht="15" hidden="1" customHeight="1"/>
    <row r="15373" ht="15" hidden="1" customHeight="1"/>
    <row r="15374" ht="15" hidden="1" customHeight="1"/>
    <row r="15375" ht="15" hidden="1" customHeight="1"/>
    <row r="15376" ht="15" hidden="1" customHeight="1"/>
    <row r="15377" ht="15" hidden="1" customHeight="1"/>
    <row r="15378" ht="15" hidden="1" customHeight="1"/>
    <row r="15379" ht="15" hidden="1" customHeight="1"/>
    <row r="15380" ht="15" hidden="1" customHeight="1"/>
    <row r="15381" ht="15" hidden="1" customHeight="1"/>
    <row r="15382" ht="15" hidden="1" customHeight="1"/>
    <row r="15383" ht="15" hidden="1" customHeight="1"/>
    <row r="15384" ht="15" hidden="1" customHeight="1"/>
    <row r="15385" ht="15" hidden="1" customHeight="1"/>
    <row r="15386" ht="15" hidden="1" customHeight="1"/>
    <row r="15387" ht="15" hidden="1" customHeight="1"/>
    <row r="15388" ht="15" hidden="1" customHeight="1"/>
    <row r="15389" ht="15" hidden="1" customHeight="1"/>
    <row r="15390" ht="15" hidden="1" customHeight="1"/>
    <row r="15391" ht="15" hidden="1" customHeight="1"/>
    <row r="15392" ht="15" hidden="1" customHeight="1"/>
    <row r="15393" ht="15" hidden="1" customHeight="1"/>
    <row r="15394" ht="15" hidden="1" customHeight="1"/>
    <row r="15395" ht="15" hidden="1" customHeight="1"/>
    <row r="15396" ht="15" hidden="1" customHeight="1"/>
    <row r="15397" ht="15" hidden="1" customHeight="1"/>
    <row r="15398" ht="15" hidden="1" customHeight="1"/>
    <row r="15399" ht="15" hidden="1" customHeight="1"/>
    <row r="15400" ht="15" hidden="1" customHeight="1"/>
    <row r="15401" ht="15" hidden="1" customHeight="1"/>
    <row r="15402" ht="15" hidden="1" customHeight="1"/>
    <row r="15403" ht="15" hidden="1" customHeight="1"/>
    <row r="15404" ht="15" hidden="1" customHeight="1"/>
    <row r="15405" ht="15" hidden="1" customHeight="1"/>
    <row r="15406" ht="15" hidden="1" customHeight="1"/>
    <row r="15407" ht="15" hidden="1" customHeight="1"/>
    <row r="15408" ht="15" hidden="1" customHeight="1"/>
    <row r="15409" ht="15" hidden="1" customHeight="1"/>
    <row r="15410" ht="15" hidden="1" customHeight="1"/>
    <row r="15411" ht="15" hidden="1" customHeight="1"/>
    <row r="15412" ht="15" hidden="1" customHeight="1"/>
    <row r="15413" ht="15" hidden="1" customHeight="1"/>
    <row r="15414" ht="15" hidden="1" customHeight="1"/>
    <row r="15415" ht="15" hidden="1" customHeight="1"/>
    <row r="15416" ht="15" hidden="1" customHeight="1"/>
    <row r="15417" ht="15" hidden="1" customHeight="1"/>
    <row r="15418" ht="15" hidden="1" customHeight="1"/>
    <row r="15419" ht="15" hidden="1" customHeight="1"/>
    <row r="15420" ht="15" hidden="1" customHeight="1"/>
    <row r="15421" ht="15" hidden="1" customHeight="1"/>
    <row r="15422" ht="15" hidden="1" customHeight="1"/>
    <row r="15423" ht="15" hidden="1" customHeight="1"/>
    <row r="15424" ht="15" hidden="1" customHeight="1"/>
    <row r="15425" ht="15" hidden="1" customHeight="1"/>
    <row r="15426" ht="15" hidden="1" customHeight="1"/>
    <row r="15427" ht="15" hidden="1" customHeight="1"/>
    <row r="15428" ht="15" hidden="1" customHeight="1"/>
    <row r="15429" ht="15" hidden="1" customHeight="1"/>
    <row r="15430" ht="15" hidden="1" customHeight="1"/>
    <row r="15431" ht="15" hidden="1" customHeight="1"/>
    <row r="15432" ht="15" hidden="1" customHeight="1"/>
    <row r="15433" ht="15" hidden="1" customHeight="1"/>
    <row r="15434" ht="15" hidden="1" customHeight="1"/>
    <row r="15435" ht="15" hidden="1" customHeight="1"/>
    <row r="15436" ht="15" hidden="1" customHeight="1"/>
    <row r="15437" ht="15" hidden="1" customHeight="1"/>
    <row r="15438" ht="15" hidden="1" customHeight="1"/>
    <row r="15439" ht="15" hidden="1" customHeight="1"/>
    <row r="15440" ht="15" hidden="1" customHeight="1"/>
    <row r="15441" ht="15" hidden="1" customHeight="1"/>
    <row r="15442" ht="15" hidden="1" customHeight="1"/>
    <row r="15443" ht="15" hidden="1" customHeight="1"/>
    <row r="15444" ht="15" hidden="1" customHeight="1"/>
    <row r="15445" ht="15" hidden="1" customHeight="1"/>
    <row r="15446" ht="15" hidden="1" customHeight="1"/>
    <row r="15447" ht="15" hidden="1" customHeight="1"/>
    <row r="15448" ht="15" hidden="1" customHeight="1"/>
    <row r="15449" ht="15" hidden="1" customHeight="1"/>
    <row r="15450" ht="15" hidden="1" customHeight="1"/>
    <row r="15451" ht="15" hidden="1" customHeight="1"/>
    <row r="15452" ht="15" hidden="1" customHeight="1"/>
    <row r="15453" ht="15" hidden="1" customHeight="1"/>
    <row r="15454" ht="15" hidden="1" customHeight="1"/>
    <row r="15455" ht="15" hidden="1" customHeight="1"/>
    <row r="15456" ht="15" hidden="1" customHeight="1"/>
    <row r="15457" ht="15" hidden="1" customHeight="1"/>
    <row r="15458" ht="15" hidden="1" customHeight="1"/>
    <row r="15459" ht="15" hidden="1" customHeight="1"/>
    <row r="15460" ht="15" hidden="1" customHeight="1"/>
    <row r="15461" ht="15" hidden="1" customHeight="1"/>
    <row r="15462" ht="15" hidden="1" customHeight="1"/>
    <row r="15463" ht="15" hidden="1" customHeight="1"/>
    <row r="15464" ht="15" hidden="1" customHeight="1"/>
    <row r="15465" ht="15" hidden="1" customHeight="1"/>
    <row r="15466" ht="15" hidden="1" customHeight="1"/>
    <row r="15467" ht="15" hidden="1" customHeight="1"/>
    <row r="15468" ht="15" hidden="1" customHeight="1"/>
    <row r="15469" ht="15" hidden="1" customHeight="1"/>
    <row r="15470" ht="15" hidden="1" customHeight="1"/>
    <row r="15471" ht="15" hidden="1" customHeight="1"/>
    <row r="15472" ht="15" hidden="1" customHeight="1"/>
    <row r="15473" ht="15" hidden="1" customHeight="1"/>
    <row r="15474" ht="15" hidden="1" customHeight="1"/>
    <row r="15475" ht="15" hidden="1" customHeight="1"/>
    <row r="15476" ht="15" hidden="1" customHeight="1"/>
    <row r="15477" ht="15" hidden="1" customHeight="1"/>
    <row r="15478" ht="15" hidden="1" customHeight="1"/>
    <row r="15479" ht="15" hidden="1" customHeight="1"/>
    <row r="15480" ht="15" hidden="1" customHeight="1"/>
    <row r="15481" ht="15" hidden="1" customHeight="1"/>
    <row r="15482" ht="15" hidden="1" customHeight="1"/>
    <row r="15483" ht="15" hidden="1" customHeight="1"/>
    <row r="15484" ht="15" hidden="1" customHeight="1"/>
    <row r="15485" ht="15" hidden="1" customHeight="1"/>
    <row r="15486" ht="15" hidden="1" customHeight="1"/>
    <row r="15487" ht="15" hidden="1" customHeight="1"/>
    <row r="15488" ht="15" hidden="1" customHeight="1"/>
    <row r="15489" ht="15" hidden="1" customHeight="1"/>
    <row r="15490" ht="15" hidden="1" customHeight="1"/>
    <row r="15491" ht="15" hidden="1" customHeight="1"/>
    <row r="15492" ht="15" hidden="1" customHeight="1"/>
    <row r="15493" ht="15" hidden="1" customHeight="1"/>
    <row r="15494" ht="15" hidden="1" customHeight="1"/>
    <row r="15495" ht="15" hidden="1" customHeight="1"/>
    <row r="15496" ht="15" hidden="1" customHeight="1"/>
    <row r="15497" ht="15" hidden="1" customHeight="1"/>
    <row r="15498" ht="15" hidden="1" customHeight="1"/>
    <row r="15499" ht="15" hidden="1" customHeight="1"/>
    <row r="15500" ht="15" hidden="1" customHeight="1"/>
    <row r="15501" ht="15" hidden="1" customHeight="1"/>
    <row r="15502" ht="15" hidden="1" customHeight="1"/>
    <row r="15503" ht="15" hidden="1" customHeight="1"/>
    <row r="15504" ht="15" hidden="1" customHeight="1"/>
    <row r="15505" ht="15" hidden="1" customHeight="1"/>
    <row r="15506" ht="15" hidden="1" customHeight="1"/>
    <row r="15507" ht="15" hidden="1" customHeight="1"/>
    <row r="15508" ht="15" hidden="1" customHeight="1"/>
    <row r="15509" ht="15" hidden="1" customHeight="1"/>
    <row r="15510" ht="15" hidden="1" customHeight="1"/>
    <row r="15511" ht="15" hidden="1" customHeight="1"/>
    <row r="15512" ht="15" hidden="1" customHeight="1"/>
    <row r="15513" ht="15" hidden="1" customHeight="1"/>
    <row r="15514" ht="15" hidden="1" customHeight="1"/>
    <row r="15515" ht="15" hidden="1" customHeight="1"/>
    <row r="15516" ht="15" hidden="1" customHeight="1"/>
    <row r="15517" ht="15" hidden="1" customHeight="1"/>
    <row r="15518" ht="15" hidden="1" customHeight="1"/>
    <row r="15519" ht="15" hidden="1" customHeight="1"/>
    <row r="15520" ht="15" hidden="1" customHeight="1"/>
    <row r="15521" ht="15" hidden="1" customHeight="1"/>
    <row r="15522" ht="15" hidden="1" customHeight="1"/>
    <row r="15523" ht="15" hidden="1" customHeight="1"/>
    <row r="15524" ht="15" hidden="1" customHeight="1"/>
    <row r="15525" ht="15" hidden="1" customHeight="1"/>
    <row r="15526" ht="15" hidden="1" customHeight="1"/>
    <row r="15527" ht="15" hidden="1" customHeight="1"/>
    <row r="15528" ht="15" hidden="1" customHeight="1"/>
    <row r="15529" ht="15" hidden="1" customHeight="1"/>
    <row r="15530" ht="15" hidden="1" customHeight="1"/>
    <row r="15531" ht="15" hidden="1" customHeight="1"/>
    <row r="15532" ht="15" hidden="1" customHeight="1"/>
    <row r="15533" ht="15" hidden="1" customHeight="1"/>
    <row r="15534" ht="15" hidden="1" customHeight="1"/>
    <row r="15535" ht="15" hidden="1" customHeight="1"/>
    <row r="15536" ht="15" hidden="1" customHeight="1"/>
    <row r="15537" ht="15" hidden="1" customHeight="1"/>
    <row r="15538" ht="15" hidden="1" customHeight="1"/>
    <row r="15539" ht="15" hidden="1" customHeight="1"/>
    <row r="15540" ht="15" hidden="1" customHeight="1"/>
    <row r="15541" ht="15" hidden="1" customHeight="1"/>
    <row r="15542" ht="15" hidden="1" customHeight="1"/>
    <row r="15543" ht="15" hidden="1" customHeight="1"/>
    <row r="15544" ht="15" hidden="1" customHeight="1"/>
    <row r="15545" ht="15" hidden="1" customHeight="1"/>
    <row r="15546" ht="15" hidden="1" customHeight="1"/>
    <row r="15547" ht="15" hidden="1" customHeight="1"/>
    <row r="15548" ht="15" hidden="1" customHeight="1"/>
    <row r="15549" ht="15" hidden="1" customHeight="1"/>
    <row r="15550" ht="15" hidden="1" customHeight="1"/>
    <row r="15551" ht="15" hidden="1" customHeight="1"/>
    <row r="15552" ht="15" hidden="1" customHeight="1"/>
    <row r="15553" ht="15" hidden="1" customHeight="1"/>
    <row r="15554" ht="15" hidden="1" customHeight="1"/>
    <row r="15555" ht="15" hidden="1" customHeight="1"/>
    <row r="15556" ht="15" hidden="1" customHeight="1"/>
    <row r="15557" ht="15" hidden="1" customHeight="1"/>
    <row r="15558" ht="15" hidden="1" customHeight="1"/>
    <row r="15559" ht="15" hidden="1" customHeight="1"/>
    <row r="15560" ht="15" hidden="1" customHeight="1"/>
    <row r="15561" ht="15" hidden="1" customHeight="1"/>
    <row r="15562" ht="15" hidden="1" customHeight="1"/>
    <row r="15563" ht="15" hidden="1" customHeight="1"/>
    <row r="15564" ht="15" hidden="1" customHeight="1"/>
    <row r="15565" ht="15" hidden="1" customHeight="1"/>
    <row r="15566" ht="15" hidden="1" customHeight="1"/>
    <row r="15567" ht="15" hidden="1" customHeight="1"/>
    <row r="15568" ht="15" hidden="1" customHeight="1"/>
    <row r="15569" ht="15" hidden="1" customHeight="1"/>
    <row r="15570" ht="15" hidden="1" customHeight="1"/>
    <row r="15571" ht="15" hidden="1" customHeight="1"/>
    <row r="15572" ht="15" hidden="1" customHeight="1"/>
    <row r="15573" ht="15" hidden="1" customHeight="1"/>
    <row r="15574" ht="15" hidden="1" customHeight="1"/>
    <row r="15575" ht="15" hidden="1" customHeight="1"/>
    <row r="15576" ht="15" hidden="1" customHeight="1"/>
    <row r="15577" ht="15" hidden="1" customHeight="1"/>
    <row r="15578" ht="15" hidden="1" customHeight="1"/>
    <row r="15579" ht="15" hidden="1" customHeight="1"/>
    <row r="15580" ht="15" hidden="1" customHeight="1"/>
    <row r="15581" ht="15" hidden="1" customHeight="1"/>
    <row r="15582" ht="15" hidden="1" customHeight="1"/>
    <row r="15583" ht="15" hidden="1" customHeight="1"/>
    <row r="15584" ht="15" hidden="1" customHeight="1"/>
    <row r="15585" ht="15" hidden="1" customHeight="1"/>
    <row r="15586" ht="15" hidden="1" customHeight="1"/>
    <row r="15587" ht="15" hidden="1" customHeight="1"/>
    <row r="15588" ht="15" hidden="1" customHeight="1"/>
    <row r="15589" ht="15" hidden="1" customHeight="1"/>
    <row r="15590" ht="15" hidden="1" customHeight="1"/>
    <row r="15591" ht="15" hidden="1" customHeight="1"/>
    <row r="15592" ht="15" hidden="1" customHeight="1"/>
    <row r="15593" ht="15" hidden="1" customHeight="1"/>
    <row r="15594" ht="15" hidden="1" customHeight="1"/>
    <row r="15595" ht="15" hidden="1" customHeight="1"/>
    <row r="15596" ht="15" hidden="1" customHeight="1"/>
    <row r="15597" ht="15" hidden="1" customHeight="1"/>
    <row r="15598" ht="15" hidden="1" customHeight="1"/>
    <row r="15599" ht="15" hidden="1" customHeight="1"/>
    <row r="15600" ht="15" hidden="1" customHeight="1"/>
    <row r="15601" ht="15" hidden="1" customHeight="1"/>
    <row r="15602" ht="15" hidden="1" customHeight="1"/>
    <row r="15603" ht="15" hidden="1" customHeight="1"/>
    <row r="15604" ht="15" hidden="1" customHeight="1"/>
    <row r="15605" ht="15" hidden="1" customHeight="1"/>
    <row r="15606" ht="15" hidden="1" customHeight="1"/>
    <row r="15607" ht="15" hidden="1" customHeight="1"/>
    <row r="15608" ht="15" hidden="1" customHeight="1"/>
    <row r="15609" ht="15" hidden="1" customHeight="1"/>
    <row r="15610" ht="15" hidden="1" customHeight="1"/>
    <row r="15611" ht="15" hidden="1" customHeight="1"/>
    <row r="15612" ht="15" hidden="1" customHeight="1"/>
    <row r="15613" ht="15" hidden="1" customHeight="1"/>
    <row r="15614" ht="15" hidden="1" customHeight="1"/>
    <row r="15615" ht="15" hidden="1" customHeight="1"/>
    <row r="15616" ht="15" hidden="1" customHeight="1"/>
    <row r="15617" ht="15" hidden="1" customHeight="1"/>
    <row r="15618" ht="15" hidden="1" customHeight="1"/>
    <row r="15619" ht="15" hidden="1" customHeight="1"/>
    <row r="15620" ht="15" hidden="1" customHeight="1"/>
    <row r="15621" ht="15" hidden="1" customHeight="1"/>
    <row r="15622" ht="15" hidden="1" customHeight="1"/>
    <row r="15623" ht="15" hidden="1" customHeight="1"/>
    <row r="15624" ht="15" hidden="1" customHeight="1"/>
    <row r="15625" ht="15" hidden="1" customHeight="1"/>
    <row r="15626" ht="15" hidden="1" customHeight="1"/>
    <row r="15627" ht="15" hidden="1" customHeight="1"/>
    <row r="15628" ht="15" hidden="1" customHeight="1"/>
    <row r="15629" ht="15" hidden="1" customHeight="1"/>
    <row r="15630" ht="15" hidden="1" customHeight="1"/>
    <row r="15631" ht="15" hidden="1" customHeight="1"/>
    <row r="15632" ht="15" hidden="1" customHeight="1"/>
    <row r="15633" ht="15" hidden="1" customHeight="1"/>
    <row r="15634" ht="15" hidden="1" customHeight="1"/>
    <row r="15635" ht="15" hidden="1" customHeight="1"/>
    <row r="15636" ht="15" hidden="1" customHeight="1"/>
    <row r="15637" ht="15" hidden="1" customHeight="1"/>
    <row r="15638" ht="15" hidden="1" customHeight="1"/>
    <row r="15639" ht="15" hidden="1" customHeight="1"/>
    <row r="15640" ht="15" hidden="1" customHeight="1"/>
    <row r="15641" ht="15" hidden="1" customHeight="1"/>
    <row r="15642" ht="15" hidden="1" customHeight="1"/>
    <row r="15643" ht="15" hidden="1" customHeight="1"/>
    <row r="15644" ht="15" hidden="1" customHeight="1"/>
    <row r="15645" ht="15" hidden="1" customHeight="1"/>
    <row r="15646" ht="15" hidden="1" customHeight="1"/>
    <row r="15647" ht="15" hidden="1" customHeight="1"/>
    <row r="15648" ht="15" hidden="1" customHeight="1"/>
    <row r="15649" ht="15" hidden="1" customHeight="1"/>
    <row r="15650" ht="15" hidden="1" customHeight="1"/>
    <row r="15651" ht="15" hidden="1" customHeight="1"/>
    <row r="15652" ht="15" hidden="1" customHeight="1"/>
    <row r="15653" ht="15" hidden="1" customHeight="1"/>
    <row r="15654" ht="15" hidden="1" customHeight="1"/>
    <row r="15655" ht="15" hidden="1" customHeight="1"/>
    <row r="15656" ht="15" hidden="1" customHeight="1"/>
    <row r="15657" ht="15" hidden="1" customHeight="1"/>
    <row r="15658" ht="15" hidden="1" customHeight="1"/>
    <row r="15659" ht="15" hidden="1" customHeight="1"/>
    <row r="15660" ht="15" hidden="1" customHeight="1"/>
    <row r="15661" ht="15" hidden="1" customHeight="1"/>
    <row r="15662" ht="15" hidden="1" customHeight="1"/>
    <row r="15663" ht="15" hidden="1" customHeight="1"/>
    <row r="15664" ht="15" hidden="1" customHeight="1"/>
    <row r="15665" ht="15" hidden="1" customHeight="1"/>
    <row r="15666" ht="15" hidden="1" customHeight="1"/>
    <row r="15667" ht="15" hidden="1" customHeight="1"/>
    <row r="15668" ht="15" hidden="1" customHeight="1"/>
    <row r="15669" ht="15" hidden="1" customHeight="1"/>
    <row r="15670" ht="15" hidden="1" customHeight="1"/>
    <row r="15671" ht="15" hidden="1" customHeight="1"/>
    <row r="15672" ht="15" hidden="1" customHeight="1"/>
    <row r="15673" ht="15" hidden="1" customHeight="1"/>
    <row r="15674" ht="15" hidden="1" customHeight="1"/>
    <row r="15675" ht="15" hidden="1" customHeight="1"/>
    <row r="15676" ht="15" hidden="1" customHeight="1"/>
    <row r="15677" ht="15" hidden="1" customHeight="1"/>
    <row r="15678" ht="15" hidden="1" customHeight="1"/>
    <row r="15679" ht="15" hidden="1" customHeight="1"/>
    <row r="15680" ht="15" hidden="1" customHeight="1"/>
    <row r="15681" ht="15" hidden="1" customHeight="1"/>
    <row r="15682" ht="15" hidden="1" customHeight="1"/>
    <row r="15683" ht="15" hidden="1" customHeight="1"/>
    <row r="15684" ht="15" hidden="1" customHeight="1"/>
    <row r="15685" ht="15" hidden="1" customHeight="1"/>
    <row r="15686" ht="15" hidden="1" customHeight="1"/>
    <row r="15687" ht="15" hidden="1" customHeight="1"/>
    <row r="15688" ht="15" hidden="1" customHeight="1"/>
    <row r="15689" ht="15" hidden="1" customHeight="1"/>
    <row r="15690" ht="15" hidden="1" customHeight="1"/>
    <row r="15691" ht="15" hidden="1" customHeight="1"/>
    <row r="15692" ht="15" hidden="1" customHeight="1"/>
    <row r="15693" ht="15" hidden="1" customHeight="1"/>
    <row r="15694" ht="15" hidden="1" customHeight="1"/>
    <row r="15695" ht="15" hidden="1" customHeight="1"/>
    <row r="15696" ht="15" hidden="1" customHeight="1"/>
    <row r="15697" ht="15" hidden="1" customHeight="1"/>
    <row r="15698" ht="15" hidden="1" customHeight="1"/>
    <row r="15699" ht="15" hidden="1" customHeight="1"/>
    <row r="15700" ht="15" hidden="1" customHeight="1"/>
    <row r="15701" ht="15" hidden="1" customHeight="1"/>
    <row r="15702" ht="15" hidden="1" customHeight="1"/>
    <row r="15703" ht="15" hidden="1" customHeight="1"/>
    <row r="15704" ht="15" hidden="1" customHeight="1"/>
    <row r="15705" ht="15" hidden="1" customHeight="1"/>
    <row r="15706" ht="15" hidden="1" customHeight="1"/>
    <row r="15707" ht="15" hidden="1" customHeight="1"/>
    <row r="15708" ht="15" hidden="1" customHeight="1"/>
    <row r="15709" ht="15" hidden="1" customHeight="1"/>
    <row r="15710" ht="15" hidden="1" customHeight="1"/>
    <row r="15711" ht="15" hidden="1" customHeight="1"/>
    <row r="15712" ht="15" hidden="1" customHeight="1"/>
    <row r="15713" ht="15" hidden="1" customHeight="1"/>
    <row r="15714" ht="15" hidden="1" customHeight="1"/>
    <row r="15715" ht="15" hidden="1" customHeight="1"/>
    <row r="15716" ht="15" hidden="1" customHeight="1"/>
    <row r="15717" ht="15" hidden="1" customHeight="1"/>
    <row r="15718" ht="15" hidden="1" customHeight="1"/>
    <row r="15719" ht="15" hidden="1" customHeight="1"/>
    <row r="15720" ht="15" hidden="1" customHeight="1"/>
    <row r="15721" ht="15" hidden="1" customHeight="1"/>
    <row r="15722" ht="15" hidden="1" customHeight="1"/>
    <row r="15723" ht="15" hidden="1" customHeight="1"/>
    <row r="15724" ht="15" hidden="1" customHeight="1"/>
    <row r="15725" ht="15" hidden="1" customHeight="1"/>
    <row r="15726" ht="15" hidden="1" customHeight="1"/>
    <row r="15727" ht="15" hidden="1" customHeight="1"/>
    <row r="15728" ht="15" hidden="1" customHeight="1"/>
    <row r="15729" ht="15" hidden="1" customHeight="1"/>
    <row r="15730" ht="15" hidden="1" customHeight="1"/>
    <row r="15731" ht="15" hidden="1" customHeight="1"/>
    <row r="15732" ht="15" hidden="1" customHeight="1"/>
    <row r="15733" ht="15" hidden="1" customHeight="1"/>
    <row r="15734" ht="15" hidden="1" customHeight="1"/>
    <row r="15735" ht="15" hidden="1" customHeight="1"/>
    <row r="15736" ht="15" hidden="1" customHeight="1"/>
    <row r="15737" ht="15" hidden="1" customHeight="1"/>
    <row r="15738" ht="15" hidden="1" customHeight="1"/>
    <row r="15739" ht="15" hidden="1" customHeight="1"/>
    <row r="15740" ht="15" hidden="1" customHeight="1"/>
    <row r="15741" ht="15" hidden="1" customHeight="1"/>
    <row r="15742" ht="15" hidden="1" customHeight="1"/>
    <row r="15743" ht="15" hidden="1" customHeight="1"/>
    <row r="15744" ht="15" hidden="1" customHeight="1"/>
    <row r="15745" ht="15" hidden="1" customHeight="1"/>
    <row r="15746" ht="15" hidden="1" customHeight="1"/>
    <row r="15747" ht="15" hidden="1" customHeight="1"/>
    <row r="15748" ht="15" hidden="1" customHeight="1"/>
    <row r="15749" ht="15" hidden="1" customHeight="1"/>
    <row r="15750" ht="15" hidden="1" customHeight="1"/>
    <row r="15751" ht="15" hidden="1" customHeight="1"/>
    <row r="15752" ht="15" hidden="1" customHeight="1"/>
    <row r="15753" ht="15" hidden="1" customHeight="1"/>
    <row r="15754" ht="15" hidden="1" customHeight="1"/>
    <row r="15755" ht="15" hidden="1" customHeight="1"/>
    <row r="15756" ht="15" hidden="1" customHeight="1"/>
    <row r="15757" ht="15" hidden="1" customHeight="1"/>
    <row r="15758" ht="15" hidden="1" customHeight="1"/>
    <row r="15759" ht="15" hidden="1" customHeight="1"/>
    <row r="15760" ht="15" hidden="1" customHeight="1"/>
    <row r="15761" ht="15" hidden="1" customHeight="1"/>
    <row r="15762" ht="15" hidden="1" customHeight="1"/>
    <row r="15763" ht="15" hidden="1" customHeight="1"/>
    <row r="15764" ht="15" hidden="1" customHeight="1"/>
    <row r="15765" ht="15" hidden="1" customHeight="1"/>
    <row r="15766" ht="15" hidden="1" customHeight="1"/>
    <row r="15767" ht="15" hidden="1" customHeight="1"/>
    <row r="15768" ht="15" hidden="1" customHeight="1"/>
    <row r="15769" ht="15" hidden="1" customHeight="1"/>
    <row r="15770" ht="15" hidden="1" customHeight="1"/>
    <row r="15771" ht="15" hidden="1" customHeight="1"/>
    <row r="15772" ht="15" hidden="1" customHeight="1"/>
    <row r="15773" ht="15" hidden="1" customHeight="1"/>
    <row r="15774" ht="15" hidden="1" customHeight="1"/>
    <row r="15775" ht="15" hidden="1" customHeight="1"/>
    <row r="15776" ht="15" hidden="1" customHeight="1"/>
    <row r="15777" ht="15" hidden="1" customHeight="1"/>
    <row r="15778" ht="15" hidden="1" customHeight="1"/>
    <row r="15779" ht="15" hidden="1" customHeight="1"/>
    <row r="15780" ht="15" hidden="1" customHeight="1"/>
    <row r="15781" ht="15" hidden="1" customHeight="1"/>
    <row r="15782" ht="15" hidden="1" customHeight="1"/>
    <row r="15783" ht="15" hidden="1" customHeight="1"/>
    <row r="15784" ht="15" hidden="1" customHeight="1"/>
    <row r="15785" ht="15" hidden="1" customHeight="1"/>
    <row r="15786" ht="15" hidden="1" customHeight="1"/>
    <row r="15787" ht="15" hidden="1" customHeight="1"/>
    <row r="15788" ht="15" hidden="1" customHeight="1"/>
    <row r="15789" ht="15" hidden="1" customHeight="1"/>
    <row r="15790" ht="15" hidden="1" customHeight="1"/>
    <row r="15791" ht="15" hidden="1" customHeight="1"/>
    <row r="15792" ht="15" hidden="1" customHeight="1"/>
    <row r="15793" ht="15" hidden="1" customHeight="1"/>
    <row r="15794" ht="15" hidden="1" customHeight="1"/>
    <row r="15795" ht="15" hidden="1" customHeight="1"/>
    <row r="15796" ht="15" hidden="1" customHeight="1"/>
    <row r="15797" ht="15" hidden="1" customHeight="1"/>
    <row r="15798" ht="15" hidden="1" customHeight="1"/>
    <row r="15799" ht="15" hidden="1" customHeight="1"/>
    <row r="15800" ht="15" hidden="1" customHeight="1"/>
    <row r="15801" ht="15" hidden="1" customHeight="1"/>
    <row r="15802" ht="15" hidden="1" customHeight="1"/>
    <row r="15803" ht="15" hidden="1" customHeight="1"/>
    <row r="15804" ht="15" hidden="1" customHeight="1"/>
    <row r="15805" ht="15" hidden="1" customHeight="1"/>
    <row r="15806" ht="15" hidden="1" customHeight="1"/>
    <row r="15807" ht="15" hidden="1" customHeight="1"/>
    <row r="15808" ht="15" hidden="1" customHeight="1"/>
    <row r="15809" ht="15" hidden="1" customHeight="1"/>
    <row r="15810" ht="15" hidden="1" customHeight="1"/>
    <row r="15811" ht="15" hidden="1" customHeight="1"/>
    <row r="15812" ht="15" hidden="1" customHeight="1"/>
    <row r="15813" ht="15" hidden="1" customHeight="1"/>
    <row r="15814" ht="15" hidden="1" customHeight="1"/>
    <row r="15815" ht="15" hidden="1" customHeight="1"/>
    <row r="15816" ht="15" hidden="1" customHeight="1"/>
    <row r="15817" ht="15" hidden="1" customHeight="1"/>
    <row r="15818" ht="15" hidden="1" customHeight="1"/>
    <row r="15819" ht="15" hidden="1" customHeight="1"/>
    <row r="15820" ht="15" hidden="1" customHeight="1"/>
    <row r="15821" ht="15" hidden="1" customHeight="1"/>
    <row r="15822" ht="15" hidden="1" customHeight="1"/>
    <row r="15823" ht="15" hidden="1" customHeight="1"/>
    <row r="15824" ht="15" hidden="1" customHeight="1"/>
    <row r="15825" ht="15" hidden="1" customHeight="1"/>
    <row r="15826" ht="15" hidden="1" customHeight="1"/>
    <row r="15827" ht="15" hidden="1" customHeight="1"/>
    <row r="15828" ht="15" hidden="1" customHeight="1"/>
    <row r="15829" ht="15" hidden="1" customHeight="1"/>
    <row r="15830" ht="15" hidden="1" customHeight="1"/>
    <row r="15831" ht="15" hidden="1" customHeight="1"/>
    <row r="15832" ht="15" hidden="1" customHeight="1"/>
    <row r="15833" ht="15" hidden="1" customHeight="1"/>
    <row r="15834" ht="15" hidden="1" customHeight="1"/>
    <row r="15835" ht="15" hidden="1" customHeight="1"/>
    <row r="15836" ht="15" hidden="1" customHeight="1"/>
    <row r="15837" ht="15" hidden="1" customHeight="1"/>
    <row r="15838" ht="15" hidden="1" customHeight="1"/>
    <row r="15839" ht="15" hidden="1" customHeight="1"/>
    <row r="15840" ht="15" hidden="1" customHeight="1"/>
    <row r="15841" ht="15" hidden="1" customHeight="1"/>
    <row r="15842" ht="15" hidden="1" customHeight="1"/>
    <row r="15843" ht="15" hidden="1" customHeight="1"/>
    <row r="15844" ht="15" hidden="1" customHeight="1"/>
    <row r="15845" ht="15" hidden="1" customHeight="1"/>
    <row r="15846" ht="15" hidden="1" customHeight="1"/>
    <row r="15847" ht="15" hidden="1" customHeight="1"/>
    <row r="15848" ht="15" hidden="1" customHeight="1"/>
    <row r="15849" ht="15" hidden="1" customHeight="1"/>
    <row r="15850" ht="15" hidden="1" customHeight="1"/>
    <row r="15851" ht="15" hidden="1" customHeight="1"/>
    <row r="15852" ht="15" hidden="1" customHeight="1"/>
    <row r="15853" ht="15" hidden="1" customHeight="1"/>
    <row r="15854" ht="15" hidden="1" customHeight="1"/>
    <row r="15855" ht="15" hidden="1" customHeight="1"/>
    <row r="15856" ht="15" hidden="1" customHeight="1"/>
    <row r="15857" ht="15" hidden="1" customHeight="1"/>
    <row r="15858" ht="15" hidden="1" customHeight="1"/>
    <row r="15859" ht="15" hidden="1" customHeight="1"/>
    <row r="15860" ht="15" hidden="1" customHeight="1"/>
    <row r="15861" ht="15" hidden="1" customHeight="1"/>
    <row r="15862" ht="15" hidden="1" customHeight="1"/>
    <row r="15863" ht="15" hidden="1" customHeight="1"/>
    <row r="15864" ht="15" hidden="1" customHeight="1"/>
    <row r="15865" ht="15" hidden="1" customHeight="1"/>
    <row r="15866" ht="15" hidden="1" customHeight="1"/>
    <row r="15867" ht="15" hidden="1" customHeight="1"/>
    <row r="15868" ht="15" hidden="1" customHeight="1"/>
    <row r="15869" ht="15" hidden="1" customHeight="1"/>
    <row r="15870" ht="15" hidden="1" customHeight="1"/>
    <row r="15871" ht="15" hidden="1" customHeight="1"/>
    <row r="15872" ht="15" hidden="1" customHeight="1"/>
    <row r="15873" ht="15" hidden="1" customHeight="1"/>
    <row r="15874" ht="15" hidden="1" customHeight="1"/>
    <row r="15875" ht="15" hidden="1" customHeight="1"/>
    <row r="15876" ht="15" hidden="1" customHeight="1"/>
    <row r="15877" ht="15" hidden="1" customHeight="1"/>
    <row r="15878" ht="15" hidden="1" customHeight="1"/>
    <row r="15879" ht="15" hidden="1" customHeight="1"/>
    <row r="15880" ht="15" hidden="1" customHeight="1"/>
    <row r="15881" ht="15" hidden="1" customHeight="1"/>
    <row r="15882" ht="15" hidden="1" customHeight="1"/>
    <row r="15883" ht="15" hidden="1" customHeight="1"/>
    <row r="15884" ht="15" hidden="1" customHeight="1"/>
    <row r="15885" ht="15" hidden="1" customHeight="1"/>
    <row r="15886" ht="15" hidden="1" customHeight="1"/>
    <row r="15887" ht="15" hidden="1" customHeight="1"/>
    <row r="15888" ht="15" hidden="1" customHeight="1"/>
    <row r="15889" ht="15" hidden="1" customHeight="1"/>
    <row r="15890" ht="15" hidden="1" customHeight="1"/>
    <row r="15891" ht="15" hidden="1" customHeight="1"/>
    <row r="15892" ht="15" hidden="1" customHeight="1"/>
    <row r="15893" ht="15" hidden="1" customHeight="1"/>
    <row r="15894" ht="15" hidden="1" customHeight="1"/>
    <row r="15895" ht="15" hidden="1" customHeight="1"/>
    <row r="15896" ht="15" hidden="1" customHeight="1"/>
    <row r="15897" ht="15" hidden="1" customHeight="1"/>
    <row r="15898" ht="15" hidden="1" customHeight="1"/>
    <row r="15899" ht="15" hidden="1" customHeight="1"/>
    <row r="15900" ht="15" hidden="1" customHeight="1"/>
    <row r="15901" ht="15" hidden="1" customHeight="1"/>
    <row r="15902" ht="15" hidden="1" customHeight="1"/>
    <row r="15903" ht="15" hidden="1" customHeight="1"/>
    <row r="15904" ht="15" hidden="1" customHeight="1"/>
    <row r="15905" ht="15" hidden="1" customHeight="1"/>
    <row r="15906" ht="15" hidden="1" customHeight="1"/>
    <row r="15907" ht="15" hidden="1" customHeight="1"/>
    <row r="15908" ht="15" hidden="1" customHeight="1"/>
    <row r="15909" ht="15" hidden="1" customHeight="1"/>
    <row r="15910" ht="15" hidden="1" customHeight="1"/>
    <row r="15911" ht="15" hidden="1" customHeight="1"/>
    <row r="15912" ht="15" hidden="1" customHeight="1"/>
    <row r="15913" ht="15" hidden="1" customHeight="1"/>
    <row r="15914" ht="15" hidden="1" customHeight="1"/>
    <row r="15915" ht="15" hidden="1" customHeight="1"/>
    <row r="15916" ht="15" hidden="1" customHeight="1"/>
    <row r="15917" ht="15" hidden="1" customHeight="1"/>
    <row r="15918" ht="15" hidden="1" customHeight="1"/>
    <row r="15919" ht="15" hidden="1" customHeight="1"/>
    <row r="15920" ht="15" hidden="1" customHeight="1"/>
    <row r="15921" ht="15" hidden="1" customHeight="1"/>
    <row r="15922" ht="15" hidden="1" customHeight="1"/>
    <row r="15923" ht="15" hidden="1" customHeight="1"/>
    <row r="15924" ht="15" hidden="1" customHeight="1"/>
    <row r="15925" ht="15" hidden="1" customHeight="1"/>
    <row r="15926" ht="15" hidden="1" customHeight="1"/>
    <row r="15927" ht="15" hidden="1" customHeight="1"/>
    <row r="15928" ht="15" hidden="1" customHeight="1"/>
    <row r="15929" ht="15" hidden="1" customHeight="1"/>
    <row r="15930" ht="15" hidden="1" customHeight="1"/>
    <row r="15931" ht="15" hidden="1" customHeight="1"/>
    <row r="15932" ht="15" hidden="1" customHeight="1"/>
    <row r="15933" ht="15" hidden="1" customHeight="1"/>
    <row r="15934" ht="15" hidden="1" customHeight="1"/>
    <row r="15935" ht="15" hidden="1" customHeight="1"/>
    <row r="15936" ht="15" hidden="1" customHeight="1"/>
    <row r="15937" ht="15" hidden="1" customHeight="1"/>
    <row r="15938" ht="15" hidden="1" customHeight="1"/>
    <row r="15939" ht="15" hidden="1" customHeight="1"/>
    <row r="15940" ht="15" hidden="1" customHeight="1"/>
    <row r="15941" ht="15" hidden="1" customHeight="1"/>
    <row r="15942" ht="15" hidden="1" customHeight="1"/>
    <row r="15943" ht="15" hidden="1" customHeight="1"/>
    <row r="15944" ht="15" hidden="1" customHeight="1"/>
    <row r="15945" ht="15" hidden="1" customHeight="1"/>
    <row r="15946" ht="15" hidden="1" customHeight="1"/>
    <row r="15947" ht="15" hidden="1" customHeight="1"/>
    <row r="15948" ht="15" hidden="1" customHeight="1"/>
    <row r="15949" ht="15" hidden="1" customHeight="1"/>
    <row r="15950" ht="15" hidden="1" customHeight="1"/>
    <row r="15951" ht="15" hidden="1" customHeight="1"/>
    <row r="15952" ht="15" hidden="1" customHeight="1"/>
    <row r="15953" ht="15" hidden="1" customHeight="1"/>
    <row r="15954" ht="15" hidden="1" customHeight="1"/>
    <row r="15955" ht="15" hidden="1" customHeight="1"/>
    <row r="15956" ht="15" hidden="1" customHeight="1"/>
    <row r="15957" ht="15" hidden="1" customHeight="1"/>
    <row r="15958" ht="15" hidden="1" customHeight="1"/>
    <row r="15959" ht="15" hidden="1" customHeight="1"/>
    <row r="15960" ht="15" hidden="1" customHeight="1"/>
    <row r="15961" ht="15" hidden="1" customHeight="1"/>
    <row r="15962" ht="15" hidden="1" customHeight="1"/>
    <row r="15963" ht="15" hidden="1" customHeight="1"/>
    <row r="15964" ht="15" hidden="1" customHeight="1"/>
    <row r="15965" ht="15" hidden="1" customHeight="1"/>
    <row r="15966" ht="15" hidden="1" customHeight="1"/>
    <row r="15967" ht="15" hidden="1" customHeight="1"/>
    <row r="15968" ht="15" hidden="1" customHeight="1"/>
    <row r="15969" ht="15" hidden="1" customHeight="1"/>
    <row r="15970" ht="15" hidden="1" customHeight="1"/>
    <row r="15971" ht="15" hidden="1" customHeight="1"/>
    <row r="15972" ht="15" hidden="1" customHeight="1"/>
    <row r="15973" ht="15" hidden="1" customHeight="1"/>
    <row r="15974" ht="15" hidden="1" customHeight="1"/>
    <row r="15975" ht="15" hidden="1" customHeight="1"/>
    <row r="15976" ht="15" hidden="1" customHeight="1"/>
    <row r="15977" ht="15" hidden="1" customHeight="1"/>
    <row r="15978" ht="15" hidden="1" customHeight="1"/>
    <row r="15979" ht="15" hidden="1" customHeight="1"/>
    <row r="15980" ht="15" hidden="1" customHeight="1"/>
    <row r="15981" ht="15" hidden="1" customHeight="1"/>
    <row r="15982" ht="15" hidden="1" customHeight="1"/>
    <row r="15983" ht="15" hidden="1" customHeight="1"/>
    <row r="15984" ht="15" hidden="1" customHeight="1"/>
    <row r="15985" ht="15" hidden="1" customHeight="1"/>
    <row r="15986" ht="15" hidden="1" customHeight="1"/>
    <row r="15987" ht="15" hidden="1" customHeight="1"/>
    <row r="15988" ht="15" hidden="1" customHeight="1"/>
    <row r="15989" ht="15" hidden="1" customHeight="1"/>
    <row r="15990" ht="15" hidden="1" customHeight="1"/>
    <row r="15991" ht="15" hidden="1" customHeight="1"/>
    <row r="15992" ht="15" hidden="1" customHeight="1"/>
    <row r="15993" ht="15" hidden="1" customHeight="1"/>
    <row r="15994" ht="15" hidden="1" customHeight="1"/>
    <row r="15995" ht="15" hidden="1" customHeight="1"/>
    <row r="15996" ht="15" hidden="1" customHeight="1"/>
    <row r="15997" ht="15" hidden="1" customHeight="1"/>
    <row r="15998" ht="15" hidden="1" customHeight="1"/>
    <row r="15999" ht="15" hidden="1" customHeight="1"/>
    <row r="16000" ht="15" hidden="1" customHeight="1"/>
    <row r="16001" ht="15" hidden="1" customHeight="1"/>
    <row r="16002" ht="15" hidden="1" customHeight="1"/>
    <row r="16003" ht="15" hidden="1" customHeight="1"/>
    <row r="16004" ht="15" hidden="1" customHeight="1"/>
    <row r="16005" ht="15" hidden="1" customHeight="1"/>
    <row r="16006" ht="15" hidden="1" customHeight="1"/>
    <row r="16007" ht="15" hidden="1" customHeight="1"/>
    <row r="16008" ht="15" hidden="1" customHeight="1"/>
    <row r="16009" ht="15" hidden="1" customHeight="1"/>
    <row r="16010" ht="15" hidden="1" customHeight="1"/>
    <row r="16011" ht="15" hidden="1" customHeight="1"/>
    <row r="16012" ht="15" hidden="1" customHeight="1"/>
    <row r="16013" ht="15" hidden="1" customHeight="1"/>
    <row r="16014" ht="15" hidden="1" customHeight="1"/>
    <row r="16015" ht="15" hidden="1" customHeight="1"/>
    <row r="16016" ht="15" hidden="1" customHeight="1"/>
    <row r="16017" ht="15" hidden="1" customHeight="1"/>
    <row r="16018" ht="15" hidden="1" customHeight="1"/>
    <row r="16019" ht="15" hidden="1" customHeight="1"/>
    <row r="16020" ht="15" hidden="1" customHeight="1"/>
    <row r="16021" ht="15" hidden="1" customHeight="1"/>
    <row r="16022" ht="15" hidden="1" customHeight="1"/>
    <row r="16023" ht="15" hidden="1" customHeight="1"/>
    <row r="16024" ht="15" hidden="1" customHeight="1"/>
    <row r="16025" ht="15" hidden="1" customHeight="1"/>
    <row r="16026" ht="15" hidden="1" customHeight="1"/>
    <row r="16027" ht="15" hidden="1" customHeight="1"/>
    <row r="16028" ht="15" hidden="1" customHeight="1"/>
    <row r="16029" ht="15" hidden="1" customHeight="1"/>
    <row r="16030" ht="15" hidden="1" customHeight="1"/>
    <row r="16031" ht="15" hidden="1" customHeight="1"/>
    <row r="16032" ht="15" hidden="1" customHeight="1"/>
    <row r="16033" ht="15" hidden="1" customHeight="1"/>
    <row r="16034" ht="15" hidden="1" customHeight="1"/>
    <row r="16035" ht="15" hidden="1" customHeight="1"/>
    <row r="16036" ht="15" hidden="1" customHeight="1"/>
    <row r="16037" ht="15" hidden="1" customHeight="1"/>
    <row r="16038" ht="15" hidden="1" customHeight="1"/>
    <row r="16039" ht="15" hidden="1" customHeight="1"/>
    <row r="16040" ht="15" hidden="1" customHeight="1"/>
    <row r="16041" ht="15" hidden="1" customHeight="1"/>
    <row r="16042" ht="15" hidden="1" customHeight="1"/>
    <row r="16043" ht="15" hidden="1" customHeight="1"/>
    <row r="16044" ht="15" hidden="1" customHeight="1"/>
    <row r="16045" ht="15" hidden="1" customHeight="1"/>
    <row r="16046" ht="15" hidden="1" customHeight="1"/>
    <row r="16047" ht="15" hidden="1" customHeight="1"/>
    <row r="16048" ht="15" hidden="1" customHeight="1"/>
    <row r="16049" ht="15" hidden="1" customHeight="1"/>
    <row r="16050" ht="15" hidden="1" customHeight="1"/>
    <row r="16051" ht="15" hidden="1" customHeight="1"/>
    <row r="16052" ht="15" hidden="1" customHeight="1"/>
    <row r="16053" ht="15" hidden="1" customHeight="1"/>
    <row r="16054" ht="15" hidden="1" customHeight="1"/>
    <row r="16055" ht="15" hidden="1" customHeight="1"/>
    <row r="16056" ht="15" hidden="1" customHeight="1"/>
    <row r="16057" ht="15" hidden="1" customHeight="1"/>
    <row r="16058" ht="15" hidden="1" customHeight="1"/>
    <row r="16059" ht="15" hidden="1" customHeight="1"/>
    <row r="16060" ht="15" hidden="1" customHeight="1"/>
    <row r="16061" ht="15" hidden="1" customHeight="1"/>
    <row r="16062" ht="15" hidden="1" customHeight="1"/>
    <row r="16063" ht="15" hidden="1" customHeight="1"/>
    <row r="16064" ht="15" hidden="1" customHeight="1"/>
    <row r="16065" ht="15" hidden="1" customHeight="1"/>
    <row r="16066" ht="15" hidden="1" customHeight="1"/>
    <row r="16067" ht="15" hidden="1" customHeight="1"/>
    <row r="16068" ht="15" hidden="1" customHeight="1"/>
    <row r="16069" ht="15" hidden="1" customHeight="1"/>
    <row r="16070" ht="15" hidden="1" customHeight="1"/>
    <row r="16071" ht="15" hidden="1" customHeight="1"/>
    <row r="16072" ht="15" hidden="1" customHeight="1"/>
    <row r="16073" ht="15" hidden="1" customHeight="1"/>
    <row r="16074" ht="15" hidden="1" customHeight="1"/>
    <row r="16075" ht="15" hidden="1" customHeight="1"/>
    <row r="16076" ht="15" hidden="1" customHeight="1"/>
    <row r="16077" ht="15" hidden="1" customHeight="1"/>
    <row r="16078" ht="15" hidden="1" customHeight="1"/>
    <row r="16079" ht="15" hidden="1" customHeight="1"/>
    <row r="16080" ht="15" hidden="1" customHeight="1"/>
    <row r="16081" ht="15" hidden="1" customHeight="1"/>
    <row r="16082" ht="15" hidden="1" customHeight="1"/>
    <row r="16083" ht="15" hidden="1" customHeight="1"/>
    <row r="16084" ht="15" hidden="1" customHeight="1"/>
    <row r="16085" ht="15" hidden="1" customHeight="1"/>
    <row r="16086" ht="15" hidden="1" customHeight="1"/>
    <row r="16087" ht="15" hidden="1" customHeight="1"/>
    <row r="16088" ht="15" hidden="1" customHeight="1"/>
    <row r="16089" ht="15" hidden="1" customHeight="1"/>
    <row r="16090" ht="15" hidden="1" customHeight="1"/>
    <row r="16091" ht="15" hidden="1" customHeight="1"/>
    <row r="16092" ht="15" hidden="1" customHeight="1"/>
    <row r="16093" ht="15" hidden="1" customHeight="1"/>
    <row r="16094" ht="15" hidden="1" customHeight="1"/>
    <row r="16095" ht="15" hidden="1" customHeight="1"/>
    <row r="16096" ht="15" hidden="1" customHeight="1"/>
    <row r="16097" ht="15" hidden="1" customHeight="1"/>
    <row r="16098" ht="15" hidden="1" customHeight="1"/>
    <row r="16099" ht="15" hidden="1" customHeight="1"/>
    <row r="16100" ht="15" hidden="1" customHeight="1"/>
    <row r="16101" ht="15" hidden="1" customHeight="1"/>
    <row r="16102" ht="15" hidden="1" customHeight="1"/>
    <row r="16103" ht="15" hidden="1" customHeight="1"/>
    <row r="16104" ht="15" hidden="1" customHeight="1"/>
    <row r="16105" ht="15" hidden="1" customHeight="1"/>
    <row r="16106" ht="15" hidden="1" customHeight="1"/>
    <row r="16107" ht="15" hidden="1" customHeight="1"/>
    <row r="16108" ht="15" hidden="1" customHeight="1"/>
    <row r="16109" ht="15" hidden="1" customHeight="1"/>
    <row r="16110" ht="15" hidden="1" customHeight="1"/>
    <row r="16111" ht="15" hidden="1" customHeight="1"/>
    <row r="16112" ht="15" hidden="1" customHeight="1"/>
    <row r="16113" ht="15" hidden="1" customHeight="1"/>
    <row r="16114" ht="15" hidden="1" customHeight="1"/>
    <row r="16115" ht="15" hidden="1" customHeight="1"/>
    <row r="16116" ht="15" hidden="1" customHeight="1"/>
    <row r="16117" ht="15" hidden="1" customHeight="1"/>
    <row r="16118" ht="15" hidden="1" customHeight="1"/>
    <row r="16119" ht="15" hidden="1" customHeight="1"/>
    <row r="16120" ht="15" hidden="1" customHeight="1"/>
    <row r="16121" ht="15" hidden="1" customHeight="1"/>
    <row r="16122" ht="15" hidden="1" customHeight="1"/>
    <row r="16123" ht="15" hidden="1" customHeight="1"/>
    <row r="16124" ht="15" hidden="1" customHeight="1"/>
    <row r="16125" ht="15" hidden="1" customHeight="1"/>
    <row r="16126" ht="15" hidden="1" customHeight="1"/>
    <row r="16127" ht="15" hidden="1" customHeight="1"/>
    <row r="16128" ht="15" hidden="1" customHeight="1"/>
    <row r="16129" ht="15" hidden="1" customHeight="1"/>
    <row r="16130" ht="15" hidden="1" customHeight="1"/>
    <row r="16131" ht="15" hidden="1" customHeight="1"/>
    <row r="16132" ht="15" hidden="1" customHeight="1"/>
    <row r="16133" ht="15" hidden="1" customHeight="1"/>
    <row r="16134" ht="15" hidden="1" customHeight="1"/>
    <row r="16135" ht="15" hidden="1" customHeight="1"/>
    <row r="16136" ht="15" hidden="1" customHeight="1"/>
    <row r="16137" ht="15" hidden="1" customHeight="1"/>
    <row r="16138" ht="15" hidden="1" customHeight="1"/>
    <row r="16139" ht="15" hidden="1" customHeight="1"/>
    <row r="16140" ht="15" hidden="1" customHeight="1"/>
    <row r="16141" ht="15" hidden="1" customHeight="1"/>
    <row r="16142" ht="15" hidden="1" customHeight="1"/>
    <row r="16143" ht="15" hidden="1" customHeight="1"/>
    <row r="16144" ht="15" hidden="1" customHeight="1"/>
    <row r="16145" ht="15" hidden="1" customHeight="1"/>
    <row r="16146" ht="15" hidden="1" customHeight="1"/>
    <row r="16147" ht="15" hidden="1" customHeight="1"/>
    <row r="16148" ht="15" hidden="1" customHeight="1"/>
    <row r="16149" ht="15" hidden="1" customHeight="1"/>
    <row r="16150" ht="15" hidden="1" customHeight="1"/>
    <row r="16151" ht="15" hidden="1" customHeight="1"/>
    <row r="16152" ht="15" hidden="1" customHeight="1"/>
    <row r="16153" ht="15" hidden="1" customHeight="1"/>
    <row r="16154" ht="15" hidden="1" customHeight="1"/>
    <row r="16155" ht="15" hidden="1" customHeight="1"/>
    <row r="16156" ht="15" hidden="1" customHeight="1"/>
    <row r="16157" ht="15" hidden="1" customHeight="1"/>
    <row r="16158" ht="15" hidden="1" customHeight="1"/>
    <row r="16159" ht="15" hidden="1" customHeight="1"/>
    <row r="16160" ht="15" hidden="1" customHeight="1"/>
    <row r="16161" ht="15" hidden="1" customHeight="1"/>
    <row r="16162" ht="15" hidden="1" customHeight="1"/>
    <row r="16163" ht="15" hidden="1" customHeight="1"/>
    <row r="16164" ht="15" hidden="1" customHeight="1"/>
    <row r="16165" ht="15" hidden="1" customHeight="1"/>
    <row r="16166" ht="15" hidden="1" customHeight="1"/>
    <row r="16167" ht="15" hidden="1" customHeight="1"/>
    <row r="16168" ht="15" hidden="1" customHeight="1"/>
    <row r="16169" ht="15" hidden="1" customHeight="1"/>
    <row r="16170" ht="15" hidden="1" customHeight="1"/>
    <row r="16171" ht="15" hidden="1" customHeight="1"/>
    <row r="16172" ht="15" hidden="1" customHeight="1"/>
    <row r="16173" ht="15" hidden="1" customHeight="1"/>
    <row r="16174" ht="15" hidden="1" customHeight="1"/>
    <row r="16175" ht="15" hidden="1" customHeight="1"/>
    <row r="16176" ht="15" hidden="1" customHeight="1"/>
    <row r="16177" ht="15" hidden="1" customHeight="1"/>
    <row r="16178" ht="15" hidden="1" customHeight="1"/>
    <row r="16179" ht="15" hidden="1" customHeight="1"/>
    <row r="16180" ht="15" hidden="1" customHeight="1"/>
    <row r="16181" ht="15" hidden="1" customHeight="1"/>
    <row r="16182" ht="15" hidden="1" customHeight="1"/>
    <row r="16183" ht="15" hidden="1" customHeight="1"/>
    <row r="16184" ht="15" hidden="1" customHeight="1"/>
    <row r="16185" ht="15" hidden="1" customHeight="1"/>
    <row r="16186" ht="15" hidden="1" customHeight="1"/>
    <row r="16187" ht="15" hidden="1" customHeight="1"/>
    <row r="16188" ht="15" hidden="1" customHeight="1"/>
    <row r="16189" ht="15" hidden="1" customHeight="1"/>
    <row r="16190" ht="15" hidden="1" customHeight="1"/>
    <row r="16191" ht="15" hidden="1" customHeight="1"/>
    <row r="16192" ht="15" hidden="1" customHeight="1"/>
    <row r="16193" ht="15" hidden="1" customHeight="1"/>
    <row r="16194" ht="15" hidden="1" customHeight="1"/>
    <row r="16195" ht="15" hidden="1" customHeight="1"/>
    <row r="16196" ht="15" hidden="1" customHeight="1"/>
    <row r="16197" ht="15" hidden="1" customHeight="1"/>
    <row r="16198" ht="15" hidden="1" customHeight="1"/>
    <row r="16199" ht="15" hidden="1" customHeight="1"/>
    <row r="16200" ht="15" hidden="1" customHeight="1"/>
    <row r="16201" ht="15" hidden="1" customHeight="1"/>
    <row r="16202" ht="15" hidden="1" customHeight="1"/>
    <row r="16203" ht="15" hidden="1" customHeight="1"/>
    <row r="16204" ht="15" hidden="1" customHeight="1"/>
    <row r="16205" ht="15" hidden="1" customHeight="1"/>
    <row r="16206" ht="15" hidden="1" customHeight="1"/>
    <row r="16207" ht="15" hidden="1" customHeight="1"/>
    <row r="16208" ht="15" hidden="1" customHeight="1"/>
    <row r="16209" ht="15" hidden="1" customHeight="1"/>
    <row r="16210" ht="15" hidden="1" customHeight="1"/>
    <row r="16211" ht="15" hidden="1" customHeight="1"/>
    <row r="16212" ht="15" hidden="1" customHeight="1"/>
    <row r="16213" ht="15" hidden="1" customHeight="1"/>
    <row r="16214" ht="15" hidden="1" customHeight="1"/>
    <row r="16215" ht="15" hidden="1" customHeight="1"/>
    <row r="16216" ht="15" hidden="1" customHeight="1"/>
    <row r="16217" ht="15" hidden="1" customHeight="1"/>
    <row r="16218" ht="15" hidden="1" customHeight="1"/>
    <row r="16219" ht="15" hidden="1" customHeight="1"/>
    <row r="16220" ht="15" hidden="1" customHeight="1"/>
    <row r="16221" ht="15" hidden="1" customHeight="1"/>
    <row r="16222" ht="15" hidden="1" customHeight="1"/>
    <row r="16223" ht="15" hidden="1" customHeight="1"/>
    <row r="16224" ht="15" hidden="1" customHeight="1"/>
    <row r="16225" ht="15" hidden="1" customHeight="1"/>
    <row r="16226" ht="15" hidden="1" customHeight="1"/>
    <row r="16227" ht="15" hidden="1" customHeight="1"/>
    <row r="16228" ht="15" hidden="1" customHeight="1"/>
    <row r="16229" ht="15" hidden="1" customHeight="1"/>
    <row r="16230" ht="15" hidden="1" customHeight="1"/>
    <row r="16231" ht="15" hidden="1" customHeight="1"/>
    <row r="16232" ht="15" hidden="1" customHeight="1"/>
    <row r="16233" ht="15" hidden="1" customHeight="1"/>
    <row r="16234" ht="15" hidden="1" customHeight="1"/>
    <row r="16235" ht="15" hidden="1" customHeight="1"/>
    <row r="16236" ht="15" hidden="1" customHeight="1"/>
    <row r="16237" ht="15" hidden="1" customHeight="1"/>
    <row r="16238" ht="15" hidden="1" customHeight="1"/>
    <row r="16239" ht="15" hidden="1" customHeight="1"/>
    <row r="16240" ht="15" hidden="1" customHeight="1"/>
    <row r="16241" ht="15" hidden="1" customHeight="1"/>
    <row r="16242" ht="15" hidden="1" customHeight="1"/>
    <row r="16243" ht="15" hidden="1" customHeight="1"/>
    <row r="16244" ht="15" hidden="1" customHeight="1"/>
    <row r="16245" ht="15" hidden="1" customHeight="1"/>
    <row r="16246" ht="15" hidden="1" customHeight="1"/>
    <row r="16247" ht="15" hidden="1" customHeight="1"/>
    <row r="16248" ht="15" hidden="1" customHeight="1"/>
    <row r="16249" ht="15" hidden="1" customHeight="1"/>
    <row r="16250" ht="15" hidden="1" customHeight="1"/>
    <row r="16251" ht="15" hidden="1" customHeight="1"/>
    <row r="16252" ht="15" hidden="1" customHeight="1"/>
    <row r="16253" ht="15" hidden="1" customHeight="1"/>
    <row r="16254" ht="15" hidden="1" customHeight="1"/>
    <row r="16255" ht="15" hidden="1" customHeight="1"/>
    <row r="16256" ht="15" hidden="1" customHeight="1"/>
    <row r="16257" ht="15" hidden="1" customHeight="1"/>
    <row r="16258" ht="15" hidden="1" customHeight="1"/>
    <row r="16259" ht="15" hidden="1" customHeight="1"/>
    <row r="16260" ht="15" hidden="1" customHeight="1"/>
    <row r="16261" ht="15" hidden="1" customHeight="1"/>
    <row r="16262" ht="15" hidden="1" customHeight="1"/>
    <row r="16263" ht="15" hidden="1" customHeight="1"/>
    <row r="16264" ht="15" hidden="1" customHeight="1"/>
    <row r="16265" ht="15" hidden="1" customHeight="1"/>
    <row r="16266" ht="15" hidden="1" customHeight="1"/>
    <row r="16267" ht="15" hidden="1" customHeight="1"/>
    <row r="16268" ht="15" hidden="1" customHeight="1"/>
    <row r="16269" ht="15" hidden="1" customHeight="1"/>
    <row r="16270" ht="15" hidden="1" customHeight="1"/>
    <row r="16271" ht="15" hidden="1" customHeight="1"/>
    <row r="16272" ht="15" hidden="1" customHeight="1"/>
    <row r="16273" ht="15" hidden="1" customHeight="1"/>
    <row r="16274" ht="15" hidden="1" customHeight="1"/>
    <row r="16275" ht="15" hidden="1" customHeight="1"/>
    <row r="16276" ht="15" hidden="1" customHeight="1"/>
    <row r="16277" ht="15" hidden="1" customHeight="1"/>
    <row r="16278" ht="15" hidden="1" customHeight="1"/>
    <row r="16279" ht="15" hidden="1" customHeight="1"/>
    <row r="16280" ht="15" hidden="1" customHeight="1"/>
    <row r="16281" ht="15" hidden="1" customHeight="1"/>
    <row r="16282" ht="15" hidden="1" customHeight="1"/>
    <row r="16283" ht="15" hidden="1" customHeight="1"/>
    <row r="16284" ht="15" hidden="1" customHeight="1"/>
    <row r="16285" ht="15" hidden="1" customHeight="1"/>
    <row r="16286" ht="15" hidden="1" customHeight="1"/>
    <row r="16287" ht="15" hidden="1" customHeight="1"/>
    <row r="16288" ht="15" hidden="1" customHeight="1"/>
    <row r="16289" ht="15" hidden="1" customHeight="1"/>
    <row r="16290" ht="15" hidden="1" customHeight="1"/>
    <row r="16291" ht="15" hidden="1" customHeight="1"/>
    <row r="16292" ht="15" hidden="1" customHeight="1"/>
    <row r="16293" ht="15" hidden="1" customHeight="1"/>
    <row r="16294" ht="15" hidden="1" customHeight="1"/>
    <row r="16295" ht="15" hidden="1" customHeight="1"/>
    <row r="16296" ht="15" hidden="1" customHeight="1"/>
    <row r="16297" ht="15" hidden="1" customHeight="1"/>
    <row r="16298" ht="15" hidden="1" customHeight="1"/>
    <row r="16299" ht="15" hidden="1" customHeight="1"/>
    <row r="16300" ht="15" hidden="1" customHeight="1"/>
    <row r="16301" ht="15" hidden="1" customHeight="1"/>
    <row r="16302" ht="15" hidden="1" customHeight="1"/>
    <row r="16303" ht="15" hidden="1" customHeight="1"/>
    <row r="16304" ht="15" hidden="1" customHeight="1"/>
    <row r="16305" ht="15" hidden="1" customHeight="1"/>
    <row r="16306" ht="15" hidden="1" customHeight="1"/>
    <row r="16307" ht="15" hidden="1" customHeight="1"/>
    <row r="16308" ht="15" hidden="1" customHeight="1"/>
    <row r="16309" ht="15" hidden="1" customHeight="1"/>
    <row r="16310" ht="15" hidden="1" customHeight="1"/>
    <row r="16311" ht="15" hidden="1" customHeight="1"/>
    <row r="16312" ht="15" hidden="1" customHeight="1"/>
    <row r="16313" ht="15" hidden="1" customHeight="1"/>
    <row r="16314" ht="15" hidden="1" customHeight="1"/>
    <row r="16315" ht="15" hidden="1" customHeight="1"/>
    <row r="16316" ht="15" hidden="1" customHeight="1"/>
    <row r="16317" ht="15" hidden="1" customHeight="1"/>
    <row r="16318" ht="15" hidden="1" customHeight="1"/>
    <row r="16319" ht="15" hidden="1" customHeight="1"/>
    <row r="16320" ht="15" hidden="1" customHeight="1"/>
    <row r="16321" ht="15" hidden="1" customHeight="1"/>
    <row r="16322" ht="15" hidden="1" customHeight="1"/>
    <row r="16323" ht="15" hidden="1" customHeight="1"/>
    <row r="16324" ht="15" hidden="1" customHeight="1"/>
    <row r="16325" ht="15" hidden="1" customHeight="1"/>
    <row r="16326" ht="15" hidden="1" customHeight="1"/>
    <row r="16327" ht="15" hidden="1" customHeight="1"/>
    <row r="16328" ht="15" hidden="1" customHeight="1"/>
    <row r="16329" ht="15" hidden="1" customHeight="1"/>
    <row r="16330" ht="15" hidden="1" customHeight="1"/>
    <row r="16331" ht="15" hidden="1" customHeight="1"/>
    <row r="16332" ht="15" hidden="1" customHeight="1"/>
    <row r="16333" ht="15" hidden="1" customHeight="1"/>
    <row r="16334" ht="15" hidden="1" customHeight="1"/>
    <row r="16335" ht="15" hidden="1" customHeight="1"/>
    <row r="16336" ht="15" hidden="1" customHeight="1"/>
    <row r="16337" ht="15" hidden="1" customHeight="1"/>
    <row r="16338" ht="15" hidden="1" customHeight="1"/>
    <row r="16339" ht="15" hidden="1" customHeight="1"/>
    <row r="16340" ht="15" hidden="1" customHeight="1"/>
    <row r="16341" ht="15" hidden="1" customHeight="1"/>
    <row r="16342" ht="15" hidden="1" customHeight="1"/>
    <row r="16343" ht="15" hidden="1" customHeight="1"/>
    <row r="16344" ht="15" hidden="1" customHeight="1"/>
    <row r="16345" ht="15" hidden="1" customHeight="1"/>
    <row r="16346" ht="15" hidden="1" customHeight="1"/>
    <row r="16347" ht="15" hidden="1" customHeight="1"/>
    <row r="16348" ht="15" hidden="1" customHeight="1"/>
    <row r="16349" ht="15" hidden="1" customHeight="1"/>
    <row r="16350" ht="15" hidden="1" customHeight="1"/>
    <row r="16351" ht="15" hidden="1" customHeight="1"/>
    <row r="16352" ht="15" hidden="1" customHeight="1"/>
    <row r="16353" ht="15" hidden="1" customHeight="1"/>
    <row r="16354" ht="15" hidden="1" customHeight="1"/>
    <row r="16355" ht="15" hidden="1" customHeight="1"/>
    <row r="16356" ht="15" hidden="1" customHeight="1"/>
    <row r="16357" ht="15" hidden="1" customHeight="1"/>
    <row r="16358" ht="15" hidden="1" customHeight="1"/>
    <row r="16359" ht="15" hidden="1" customHeight="1"/>
    <row r="16360" ht="15" hidden="1" customHeight="1"/>
    <row r="16361" ht="15" hidden="1" customHeight="1"/>
    <row r="16362" ht="15" hidden="1" customHeight="1"/>
    <row r="16363" ht="15" hidden="1" customHeight="1"/>
    <row r="16364" ht="15" hidden="1" customHeight="1"/>
    <row r="16365" ht="15" hidden="1" customHeight="1"/>
    <row r="16366" ht="15" hidden="1" customHeight="1"/>
    <row r="16367" ht="15" hidden="1" customHeight="1"/>
    <row r="16368" ht="15" hidden="1" customHeight="1"/>
    <row r="16369" ht="15" hidden="1" customHeight="1"/>
    <row r="16370" ht="15" hidden="1" customHeight="1"/>
    <row r="16371" ht="15" hidden="1" customHeight="1"/>
    <row r="16372" ht="15" hidden="1" customHeight="1"/>
    <row r="16373" ht="15" hidden="1" customHeight="1"/>
    <row r="16374" ht="15" hidden="1" customHeight="1"/>
    <row r="16375" ht="15" hidden="1" customHeight="1"/>
    <row r="16376" ht="15" hidden="1" customHeight="1"/>
    <row r="16377" ht="15" hidden="1" customHeight="1"/>
    <row r="16378" ht="15" hidden="1" customHeight="1"/>
    <row r="16379" ht="15" hidden="1" customHeight="1"/>
    <row r="16380" ht="15" hidden="1" customHeight="1"/>
    <row r="16381" ht="15" hidden="1" customHeight="1"/>
    <row r="16382" ht="15" hidden="1" customHeight="1"/>
    <row r="16383" ht="15" hidden="1" customHeight="1"/>
    <row r="16384" ht="15" hidden="1" customHeight="1"/>
    <row r="16385" ht="15" hidden="1" customHeight="1"/>
    <row r="16386" ht="15" hidden="1" customHeight="1"/>
    <row r="16387" ht="15" hidden="1" customHeight="1"/>
    <row r="16388" ht="15" hidden="1" customHeight="1"/>
    <row r="16389" ht="15" hidden="1" customHeight="1"/>
    <row r="16390" ht="15" hidden="1" customHeight="1"/>
    <row r="16391" ht="15" hidden="1" customHeight="1"/>
    <row r="16392" ht="15" hidden="1" customHeight="1"/>
    <row r="16393" ht="15" hidden="1" customHeight="1"/>
    <row r="16394" ht="15" hidden="1" customHeight="1"/>
    <row r="16395" ht="15" hidden="1" customHeight="1"/>
    <row r="16396" ht="15" hidden="1" customHeight="1"/>
    <row r="16397" ht="15" hidden="1" customHeight="1"/>
    <row r="16398" ht="15" hidden="1" customHeight="1"/>
    <row r="16399" ht="15" hidden="1" customHeight="1"/>
    <row r="16400" ht="15" hidden="1" customHeight="1"/>
    <row r="16401" ht="15" hidden="1" customHeight="1"/>
    <row r="16402" ht="15" hidden="1" customHeight="1"/>
    <row r="16403" ht="15" hidden="1" customHeight="1"/>
    <row r="16404" ht="15" hidden="1" customHeight="1"/>
    <row r="16405" ht="15" hidden="1" customHeight="1"/>
    <row r="16406" ht="15" hidden="1" customHeight="1"/>
    <row r="16407" ht="15" hidden="1" customHeight="1"/>
    <row r="16408" ht="15" hidden="1" customHeight="1"/>
    <row r="16409" ht="15" hidden="1" customHeight="1"/>
    <row r="16410" ht="15" hidden="1" customHeight="1"/>
    <row r="16411" ht="15" hidden="1" customHeight="1"/>
    <row r="16412" ht="15" hidden="1" customHeight="1"/>
    <row r="16413" ht="15" hidden="1" customHeight="1"/>
    <row r="16414" ht="15" hidden="1" customHeight="1"/>
    <row r="16415" ht="15" hidden="1" customHeight="1"/>
    <row r="16416" ht="15" hidden="1" customHeight="1"/>
    <row r="16417" ht="15" hidden="1" customHeight="1"/>
    <row r="16418" ht="15" hidden="1" customHeight="1"/>
    <row r="16419" ht="15" hidden="1" customHeight="1"/>
    <row r="16420" ht="15" hidden="1" customHeight="1"/>
    <row r="16421" ht="15" hidden="1" customHeight="1"/>
    <row r="16422" ht="15" hidden="1" customHeight="1"/>
    <row r="16423" ht="15" hidden="1" customHeight="1"/>
    <row r="16424" ht="15" hidden="1" customHeight="1"/>
    <row r="16425" ht="15" hidden="1" customHeight="1"/>
    <row r="16426" ht="15" hidden="1" customHeight="1"/>
    <row r="16427" ht="15" hidden="1" customHeight="1"/>
    <row r="16428" ht="15" hidden="1" customHeight="1"/>
    <row r="16429" ht="15" hidden="1" customHeight="1"/>
    <row r="16430" ht="15" hidden="1" customHeight="1"/>
    <row r="16431" ht="15" hidden="1" customHeight="1"/>
    <row r="16432" ht="15" hidden="1" customHeight="1"/>
    <row r="16433" ht="15" hidden="1" customHeight="1"/>
    <row r="16434" ht="15" hidden="1" customHeight="1"/>
    <row r="16435" ht="15" hidden="1" customHeight="1"/>
    <row r="16436" ht="15" hidden="1" customHeight="1"/>
    <row r="16437" ht="15" hidden="1" customHeight="1"/>
    <row r="16438" ht="15" hidden="1" customHeight="1"/>
    <row r="16439" ht="15" hidden="1" customHeight="1"/>
    <row r="16440" ht="15" hidden="1" customHeight="1"/>
    <row r="16441" ht="15" hidden="1" customHeight="1"/>
    <row r="16442" ht="15" hidden="1" customHeight="1"/>
    <row r="16443" ht="15" hidden="1" customHeight="1"/>
    <row r="16444" ht="15" hidden="1" customHeight="1"/>
    <row r="16445" ht="15" hidden="1" customHeight="1"/>
    <row r="16446" ht="15" hidden="1" customHeight="1"/>
    <row r="16447" ht="15" hidden="1" customHeight="1"/>
    <row r="16448" ht="15" hidden="1" customHeight="1"/>
    <row r="16449" ht="15" hidden="1" customHeight="1"/>
    <row r="16450" ht="15" hidden="1" customHeight="1"/>
    <row r="16451" ht="15" hidden="1" customHeight="1"/>
    <row r="16452" ht="15" hidden="1" customHeight="1"/>
    <row r="16453" ht="15" hidden="1" customHeight="1"/>
    <row r="16454" ht="15" hidden="1" customHeight="1"/>
    <row r="16455" ht="15" hidden="1" customHeight="1"/>
    <row r="16456" ht="15" hidden="1" customHeight="1"/>
    <row r="16457" ht="15" hidden="1" customHeight="1"/>
    <row r="16458" ht="15" hidden="1" customHeight="1"/>
    <row r="16459" ht="15" hidden="1" customHeight="1"/>
    <row r="16460" ht="15" hidden="1" customHeight="1"/>
    <row r="16461" ht="15" hidden="1" customHeight="1"/>
    <row r="16462" ht="15" hidden="1" customHeight="1"/>
    <row r="16463" ht="15" hidden="1" customHeight="1"/>
    <row r="16464" ht="15" hidden="1" customHeight="1"/>
    <row r="16465" ht="15" hidden="1" customHeight="1"/>
    <row r="16466" ht="15" hidden="1" customHeight="1"/>
    <row r="16467" ht="15" hidden="1" customHeight="1"/>
    <row r="16468" ht="15" hidden="1" customHeight="1"/>
    <row r="16469" ht="15" hidden="1" customHeight="1"/>
    <row r="16470" ht="15" hidden="1" customHeight="1"/>
    <row r="16471" ht="15" hidden="1" customHeight="1"/>
    <row r="16472" ht="15" hidden="1" customHeight="1"/>
    <row r="16473" ht="15" hidden="1" customHeight="1"/>
    <row r="16474" ht="15" hidden="1" customHeight="1"/>
    <row r="16475" ht="15" hidden="1" customHeight="1"/>
    <row r="16476" ht="15" hidden="1" customHeight="1"/>
    <row r="16477" ht="15" hidden="1" customHeight="1"/>
    <row r="16478" ht="15" hidden="1" customHeight="1"/>
    <row r="16479" ht="15" hidden="1" customHeight="1"/>
    <row r="16480" ht="15" hidden="1" customHeight="1"/>
    <row r="16481" ht="15" hidden="1" customHeight="1"/>
    <row r="16482" ht="15" hidden="1" customHeight="1"/>
    <row r="16483" ht="15" hidden="1" customHeight="1"/>
    <row r="16484" ht="15" hidden="1" customHeight="1"/>
    <row r="16485" ht="15" hidden="1" customHeight="1"/>
    <row r="16486" ht="15" hidden="1" customHeight="1"/>
    <row r="16487" ht="15" hidden="1" customHeight="1"/>
    <row r="16488" ht="15" hidden="1" customHeight="1"/>
    <row r="16489" ht="15" hidden="1" customHeight="1"/>
    <row r="16490" ht="15" hidden="1" customHeight="1"/>
    <row r="16491" ht="15" hidden="1" customHeight="1"/>
    <row r="16492" ht="15" hidden="1" customHeight="1"/>
    <row r="16493" ht="15" hidden="1" customHeight="1"/>
    <row r="16494" ht="15" hidden="1" customHeight="1"/>
    <row r="16495" ht="15" hidden="1" customHeight="1"/>
    <row r="16496" ht="15" hidden="1" customHeight="1"/>
    <row r="16497" ht="15" hidden="1" customHeight="1"/>
    <row r="16498" ht="15" hidden="1" customHeight="1"/>
    <row r="16499" ht="15" hidden="1" customHeight="1"/>
    <row r="16500" ht="15" hidden="1" customHeight="1"/>
    <row r="16501" ht="15" hidden="1" customHeight="1"/>
    <row r="16502" ht="15" hidden="1" customHeight="1"/>
    <row r="16503" ht="15" hidden="1" customHeight="1"/>
    <row r="16504" ht="15" hidden="1" customHeight="1"/>
    <row r="16505" ht="15" hidden="1" customHeight="1"/>
    <row r="16506" ht="15" hidden="1" customHeight="1"/>
    <row r="16507" ht="15" hidden="1" customHeight="1"/>
    <row r="16508" ht="15" hidden="1" customHeight="1"/>
    <row r="16509" ht="15" hidden="1" customHeight="1"/>
    <row r="16510" ht="15" hidden="1" customHeight="1"/>
    <row r="16511" ht="15" hidden="1" customHeight="1"/>
    <row r="16512" ht="15" hidden="1" customHeight="1"/>
    <row r="16513" ht="15" hidden="1" customHeight="1"/>
    <row r="16514" ht="15" hidden="1" customHeight="1"/>
    <row r="16515" ht="15" hidden="1" customHeight="1"/>
    <row r="16516" ht="15" hidden="1" customHeight="1"/>
    <row r="16517" ht="15" hidden="1" customHeight="1"/>
    <row r="16518" ht="15" hidden="1" customHeight="1"/>
    <row r="16519" ht="15" hidden="1" customHeight="1"/>
    <row r="16520" ht="15" hidden="1" customHeight="1"/>
    <row r="16521" ht="15" hidden="1" customHeight="1"/>
    <row r="16522" ht="15" hidden="1" customHeight="1"/>
    <row r="16523" ht="15" hidden="1" customHeight="1"/>
    <row r="16524" ht="15" hidden="1" customHeight="1"/>
    <row r="16525" ht="15" hidden="1" customHeight="1"/>
    <row r="16526" ht="15" hidden="1" customHeight="1"/>
    <row r="16527" ht="15" hidden="1" customHeight="1"/>
    <row r="16528" ht="15" hidden="1" customHeight="1"/>
    <row r="16529" ht="15" hidden="1" customHeight="1"/>
    <row r="16530" ht="15" hidden="1" customHeight="1"/>
    <row r="16531" ht="15" hidden="1" customHeight="1"/>
    <row r="16532" ht="15" hidden="1" customHeight="1"/>
    <row r="16533" ht="15" hidden="1" customHeight="1"/>
    <row r="16534" ht="15" hidden="1" customHeight="1"/>
    <row r="16535" ht="15" hidden="1" customHeight="1"/>
    <row r="16536" ht="15" hidden="1" customHeight="1"/>
    <row r="16537" ht="15" hidden="1" customHeight="1"/>
    <row r="16538" ht="15" hidden="1" customHeight="1"/>
    <row r="16539" ht="15" hidden="1" customHeight="1"/>
    <row r="16540" ht="15" hidden="1" customHeight="1"/>
    <row r="16541" ht="15" hidden="1" customHeight="1"/>
    <row r="16542" ht="15" hidden="1" customHeight="1"/>
    <row r="16543" ht="15" hidden="1" customHeight="1"/>
    <row r="16544" ht="15" hidden="1" customHeight="1"/>
    <row r="16545" ht="15" hidden="1" customHeight="1"/>
    <row r="16546" ht="15" hidden="1" customHeight="1"/>
    <row r="16547" ht="15" hidden="1" customHeight="1"/>
    <row r="16548" ht="15" hidden="1" customHeight="1"/>
    <row r="16549" ht="15" hidden="1" customHeight="1"/>
    <row r="16550" ht="15" hidden="1" customHeight="1"/>
    <row r="16551" ht="15" hidden="1" customHeight="1"/>
    <row r="16552" ht="15" hidden="1" customHeight="1"/>
    <row r="16553" ht="15" hidden="1" customHeight="1"/>
    <row r="16554" ht="15" hidden="1" customHeight="1"/>
    <row r="16555" ht="15" hidden="1" customHeight="1"/>
    <row r="16556" ht="15" hidden="1" customHeight="1"/>
    <row r="16557" ht="15" hidden="1" customHeight="1"/>
    <row r="16558" ht="15" hidden="1" customHeight="1"/>
    <row r="16559" ht="15" hidden="1" customHeight="1"/>
    <row r="16560" ht="15" hidden="1" customHeight="1"/>
    <row r="16561" ht="15" hidden="1" customHeight="1"/>
    <row r="16562" ht="15" hidden="1" customHeight="1"/>
    <row r="16563" ht="15" hidden="1" customHeight="1"/>
    <row r="16564" ht="15" hidden="1" customHeight="1"/>
    <row r="16565" ht="15" hidden="1" customHeight="1"/>
    <row r="16566" ht="15" hidden="1" customHeight="1"/>
    <row r="16567" ht="15" hidden="1" customHeight="1"/>
    <row r="16568" ht="15" hidden="1" customHeight="1"/>
    <row r="16569" ht="15" hidden="1" customHeight="1"/>
    <row r="16570" ht="15" hidden="1" customHeight="1"/>
    <row r="16571" ht="15" hidden="1" customHeight="1"/>
    <row r="16572" ht="15" hidden="1" customHeight="1"/>
    <row r="16573" ht="15" hidden="1" customHeight="1"/>
    <row r="16574" ht="15" hidden="1" customHeight="1"/>
    <row r="16575" ht="15" hidden="1" customHeight="1"/>
    <row r="16576" ht="15" hidden="1" customHeight="1"/>
    <row r="16577" ht="15" hidden="1" customHeight="1"/>
    <row r="16578" ht="15" hidden="1" customHeight="1"/>
    <row r="16579" ht="15" hidden="1" customHeight="1"/>
    <row r="16580" ht="15" hidden="1" customHeight="1"/>
    <row r="16581" ht="15" hidden="1" customHeight="1"/>
    <row r="16582" ht="15" hidden="1" customHeight="1"/>
    <row r="16583" ht="15" hidden="1" customHeight="1"/>
    <row r="16584" ht="15" hidden="1" customHeight="1"/>
    <row r="16585" ht="15" hidden="1" customHeight="1"/>
    <row r="16586" ht="15" hidden="1" customHeight="1"/>
    <row r="16587" ht="15" hidden="1" customHeight="1"/>
    <row r="16588" ht="15" hidden="1" customHeight="1"/>
    <row r="16589" ht="15" hidden="1" customHeight="1"/>
    <row r="16590" ht="15" hidden="1" customHeight="1"/>
    <row r="16591" ht="15" hidden="1" customHeight="1"/>
    <row r="16592" ht="15" hidden="1" customHeight="1"/>
    <row r="16593" ht="15" hidden="1" customHeight="1"/>
    <row r="16594" ht="15" hidden="1" customHeight="1"/>
    <row r="16595" ht="15" hidden="1" customHeight="1"/>
    <row r="16596" ht="15" hidden="1" customHeight="1"/>
    <row r="16597" ht="15" hidden="1" customHeight="1"/>
    <row r="16598" ht="15" hidden="1" customHeight="1"/>
    <row r="16599" ht="15" hidden="1" customHeight="1"/>
    <row r="16600" ht="15" hidden="1" customHeight="1"/>
    <row r="16601" ht="15" hidden="1" customHeight="1"/>
    <row r="16602" ht="15" hidden="1" customHeight="1"/>
    <row r="16603" ht="15" hidden="1" customHeight="1"/>
    <row r="16604" ht="15" hidden="1" customHeight="1"/>
    <row r="16605" ht="15" hidden="1" customHeight="1"/>
    <row r="16606" ht="15" hidden="1" customHeight="1"/>
    <row r="16607" ht="15" hidden="1" customHeight="1"/>
    <row r="16608" ht="15" hidden="1" customHeight="1"/>
    <row r="16609" ht="15" hidden="1" customHeight="1"/>
    <row r="16610" ht="15" hidden="1" customHeight="1"/>
    <row r="16611" ht="15" hidden="1" customHeight="1"/>
    <row r="16612" ht="15" hidden="1" customHeight="1"/>
    <row r="16613" ht="15" hidden="1" customHeight="1"/>
    <row r="16614" ht="15" hidden="1" customHeight="1"/>
    <row r="16615" ht="15" hidden="1" customHeight="1"/>
    <row r="16616" ht="15" hidden="1" customHeight="1"/>
    <row r="16617" ht="15" hidden="1" customHeight="1"/>
    <row r="16618" ht="15" hidden="1" customHeight="1"/>
    <row r="16619" ht="15" hidden="1" customHeight="1"/>
    <row r="16620" ht="15" hidden="1" customHeight="1"/>
    <row r="16621" ht="15" hidden="1" customHeight="1"/>
    <row r="16622" ht="15" hidden="1" customHeight="1"/>
    <row r="16623" ht="15" hidden="1" customHeight="1"/>
    <row r="16624" ht="15" hidden="1" customHeight="1"/>
    <row r="16625" ht="15" hidden="1" customHeight="1"/>
    <row r="16626" ht="15" hidden="1" customHeight="1"/>
    <row r="16627" ht="15" hidden="1" customHeight="1"/>
    <row r="16628" ht="15" hidden="1" customHeight="1"/>
    <row r="16629" ht="15" hidden="1" customHeight="1"/>
    <row r="16630" ht="15" hidden="1" customHeight="1"/>
    <row r="16631" ht="15" hidden="1" customHeight="1"/>
    <row r="16632" ht="15" hidden="1" customHeight="1"/>
    <row r="16633" ht="15" hidden="1" customHeight="1"/>
    <row r="16634" ht="15" hidden="1" customHeight="1"/>
    <row r="16635" ht="15" hidden="1" customHeight="1"/>
    <row r="16636" ht="15" hidden="1" customHeight="1"/>
    <row r="16637" ht="15" hidden="1" customHeight="1"/>
    <row r="16638" ht="15" hidden="1" customHeight="1"/>
    <row r="16639" ht="15" hidden="1" customHeight="1"/>
    <row r="16640" ht="15" hidden="1" customHeight="1"/>
    <row r="16641" ht="15" hidden="1" customHeight="1"/>
    <row r="16642" ht="15" hidden="1" customHeight="1"/>
    <row r="16643" ht="15" hidden="1" customHeight="1"/>
    <row r="16644" ht="15" hidden="1" customHeight="1"/>
    <row r="16645" ht="15" hidden="1" customHeight="1"/>
    <row r="16646" ht="15" hidden="1" customHeight="1"/>
    <row r="16647" ht="15" hidden="1" customHeight="1"/>
    <row r="16648" ht="15" hidden="1" customHeight="1"/>
    <row r="16649" ht="15" hidden="1" customHeight="1"/>
    <row r="16650" ht="15" hidden="1" customHeight="1"/>
    <row r="16651" ht="15" hidden="1" customHeight="1"/>
    <row r="16652" ht="15" hidden="1" customHeight="1"/>
    <row r="16653" ht="15" hidden="1" customHeight="1"/>
    <row r="16654" ht="15" hidden="1" customHeight="1"/>
    <row r="16655" ht="15" hidden="1" customHeight="1"/>
    <row r="16656" ht="15" hidden="1" customHeight="1"/>
    <row r="16657" ht="15" hidden="1" customHeight="1"/>
    <row r="16658" ht="15" hidden="1" customHeight="1"/>
    <row r="16659" ht="15" hidden="1" customHeight="1"/>
    <row r="16660" ht="15" hidden="1" customHeight="1"/>
    <row r="16661" ht="15" hidden="1" customHeight="1"/>
    <row r="16662" ht="15" hidden="1" customHeight="1"/>
    <row r="16663" ht="15" hidden="1" customHeight="1"/>
    <row r="16664" ht="15" hidden="1" customHeight="1"/>
    <row r="16665" ht="15" hidden="1" customHeight="1"/>
    <row r="16666" ht="15" hidden="1" customHeight="1"/>
    <row r="16667" ht="15" hidden="1" customHeight="1"/>
    <row r="16668" ht="15" hidden="1" customHeight="1"/>
    <row r="16669" ht="15" hidden="1" customHeight="1"/>
    <row r="16670" ht="15" hidden="1" customHeight="1"/>
    <row r="16671" ht="15" hidden="1" customHeight="1"/>
    <row r="16672" ht="15" hidden="1" customHeight="1"/>
    <row r="16673" ht="15" hidden="1" customHeight="1"/>
    <row r="16674" ht="15" hidden="1" customHeight="1"/>
    <row r="16675" ht="15" hidden="1" customHeight="1"/>
    <row r="16676" ht="15" hidden="1" customHeight="1"/>
    <row r="16677" ht="15" hidden="1" customHeight="1"/>
    <row r="16678" ht="15" hidden="1" customHeight="1"/>
    <row r="16679" ht="15" hidden="1" customHeight="1"/>
    <row r="16680" ht="15" hidden="1" customHeight="1"/>
    <row r="16681" ht="15" hidden="1" customHeight="1"/>
    <row r="16682" ht="15" hidden="1" customHeight="1"/>
    <row r="16683" ht="15" hidden="1" customHeight="1"/>
    <row r="16684" ht="15" hidden="1" customHeight="1"/>
    <row r="16685" ht="15" hidden="1" customHeight="1"/>
    <row r="16686" ht="15" hidden="1" customHeight="1"/>
    <row r="16687" ht="15" hidden="1" customHeight="1"/>
    <row r="16688" ht="15" hidden="1" customHeight="1"/>
    <row r="16689" ht="15" hidden="1" customHeight="1"/>
    <row r="16690" ht="15" hidden="1" customHeight="1"/>
    <row r="16691" ht="15" hidden="1" customHeight="1"/>
    <row r="16692" ht="15" hidden="1" customHeight="1"/>
    <row r="16693" ht="15" hidden="1" customHeight="1"/>
    <row r="16694" ht="15" hidden="1" customHeight="1"/>
    <row r="16695" ht="15" hidden="1" customHeight="1"/>
    <row r="16696" ht="15" hidden="1" customHeight="1"/>
    <row r="16697" ht="15" hidden="1" customHeight="1"/>
    <row r="16698" ht="15" hidden="1" customHeight="1"/>
    <row r="16699" ht="15" hidden="1" customHeight="1"/>
    <row r="16700" ht="15" hidden="1" customHeight="1"/>
    <row r="16701" ht="15" hidden="1" customHeight="1"/>
    <row r="16702" ht="15" hidden="1" customHeight="1"/>
    <row r="16703" ht="15" hidden="1" customHeight="1"/>
    <row r="16704" ht="15" hidden="1" customHeight="1"/>
    <row r="16705" ht="15" hidden="1" customHeight="1"/>
    <row r="16706" ht="15" hidden="1" customHeight="1"/>
    <row r="16707" ht="15" hidden="1" customHeight="1"/>
    <row r="16708" ht="15" hidden="1" customHeight="1"/>
    <row r="16709" ht="15" hidden="1" customHeight="1"/>
    <row r="16710" ht="15" hidden="1" customHeight="1"/>
    <row r="16711" ht="15" hidden="1" customHeight="1"/>
    <row r="16712" ht="15" hidden="1" customHeight="1"/>
    <row r="16713" ht="15" hidden="1" customHeight="1"/>
    <row r="16714" ht="15" hidden="1" customHeight="1"/>
    <row r="16715" ht="15" hidden="1" customHeight="1"/>
    <row r="16716" ht="15" hidden="1" customHeight="1"/>
    <row r="16717" ht="15" hidden="1" customHeight="1"/>
    <row r="16718" ht="15" hidden="1" customHeight="1"/>
    <row r="16719" ht="15" hidden="1" customHeight="1"/>
    <row r="16720" ht="15" hidden="1" customHeight="1"/>
    <row r="16721" ht="15" hidden="1" customHeight="1"/>
    <row r="16722" ht="15" hidden="1" customHeight="1"/>
    <row r="16723" ht="15" hidden="1" customHeight="1"/>
    <row r="16724" ht="15" hidden="1" customHeight="1"/>
    <row r="16725" ht="15" hidden="1" customHeight="1"/>
    <row r="16726" ht="15" hidden="1" customHeight="1"/>
    <row r="16727" ht="15" hidden="1" customHeight="1"/>
    <row r="16728" ht="15" hidden="1" customHeight="1"/>
    <row r="16729" ht="15" hidden="1" customHeight="1"/>
    <row r="16730" ht="15" hidden="1" customHeight="1"/>
    <row r="16731" ht="15" hidden="1" customHeight="1"/>
    <row r="16732" ht="15" hidden="1" customHeight="1"/>
    <row r="16733" ht="15" hidden="1" customHeight="1"/>
    <row r="16734" ht="15" hidden="1" customHeight="1"/>
    <row r="16735" ht="15" hidden="1" customHeight="1"/>
    <row r="16736" ht="15" hidden="1" customHeight="1"/>
    <row r="16737" ht="15" hidden="1" customHeight="1"/>
    <row r="16738" ht="15" hidden="1" customHeight="1"/>
    <row r="16739" ht="15" hidden="1" customHeight="1"/>
    <row r="16740" ht="15" hidden="1" customHeight="1"/>
    <row r="16741" ht="15" hidden="1" customHeight="1"/>
    <row r="16742" ht="15" hidden="1" customHeight="1"/>
    <row r="16743" ht="15" hidden="1" customHeight="1"/>
    <row r="16744" ht="15" hidden="1" customHeight="1"/>
    <row r="16745" ht="15" hidden="1" customHeight="1"/>
    <row r="16746" ht="15" hidden="1" customHeight="1"/>
    <row r="16747" ht="15" hidden="1" customHeight="1"/>
    <row r="16748" ht="15" hidden="1" customHeight="1"/>
    <row r="16749" ht="15" hidden="1" customHeight="1"/>
    <row r="16750" ht="15" hidden="1" customHeight="1"/>
    <row r="16751" ht="15" hidden="1" customHeight="1"/>
    <row r="16752" ht="15" hidden="1" customHeight="1"/>
    <row r="16753" ht="15" hidden="1" customHeight="1"/>
    <row r="16754" ht="15" hidden="1" customHeight="1"/>
    <row r="16755" ht="15" hidden="1" customHeight="1"/>
    <row r="16756" ht="15" hidden="1" customHeight="1"/>
    <row r="16757" ht="15" hidden="1" customHeight="1"/>
    <row r="16758" ht="15" hidden="1" customHeight="1"/>
    <row r="16759" ht="15" hidden="1" customHeight="1"/>
    <row r="16760" ht="15" hidden="1" customHeight="1"/>
    <row r="16761" ht="15" hidden="1" customHeight="1"/>
    <row r="16762" ht="15" hidden="1" customHeight="1"/>
    <row r="16763" ht="15" hidden="1" customHeight="1"/>
    <row r="16764" ht="15" hidden="1" customHeight="1"/>
    <row r="16765" ht="15" hidden="1" customHeight="1"/>
    <row r="16766" ht="15" hidden="1" customHeight="1"/>
    <row r="16767" ht="15" hidden="1" customHeight="1"/>
    <row r="16768" ht="15" hidden="1" customHeight="1"/>
    <row r="16769" ht="15" hidden="1" customHeight="1"/>
    <row r="16770" ht="15" hidden="1" customHeight="1"/>
    <row r="16771" ht="15" hidden="1" customHeight="1"/>
    <row r="16772" ht="15" hidden="1" customHeight="1"/>
    <row r="16773" ht="15" hidden="1" customHeight="1"/>
    <row r="16774" ht="15" hidden="1" customHeight="1"/>
    <row r="16775" ht="15" hidden="1" customHeight="1"/>
    <row r="16776" ht="15" hidden="1" customHeight="1"/>
    <row r="16777" ht="15" hidden="1" customHeight="1"/>
    <row r="16778" ht="15" hidden="1" customHeight="1"/>
    <row r="16779" ht="15" hidden="1" customHeight="1"/>
    <row r="16780" ht="15" hidden="1" customHeight="1"/>
    <row r="16781" ht="15" hidden="1" customHeight="1"/>
    <row r="16782" ht="15" hidden="1" customHeight="1"/>
    <row r="16783" ht="15" hidden="1" customHeight="1"/>
    <row r="16784" ht="15" hidden="1" customHeight="1"/>
    <row r="16785" ht="15" hidden="1" customHeight="1"/>
    <row r="16786" ht="15" hidden="1" customHeight="1"/>
    <row r="16787" ht="15" hidden="1" customHeight="1"/>
    <row r="16788" ht="15" hidden="1" customHeight="1"/>
    <row r="16789" ht="15" hidden="1" customHeight="1"/>
    <row r="16790" ht="15" hidden="1" customHeight="1"/>
    <row r="16791" ht="15" hidden="1" customHeight="1"/>
    <row r="16792" ht="15" hidden="1" customHeight="1"/>
    <row r="16793" ht="15" hidden="1" customHeight="1"/>
    <row r="16794" ht="15" hidden="1" customHeight="1"/>
    <row r="16795" ht="15" hidden="1" customHeight="1"/>
    <row r="16796" ht="15" hidden="1" customHeight="1"/>
    <row r="16797" ht="15" hidden="1" customHeight="1"/>
    <row r="16798" ht="15" hidden="1" customHeight="1"/>
    <row r="16799" ht="15" hidden="1" customHeight="1"/>
    <row r="16800" ht="15" hidden="1" customHeight="1"/>
    <row r="16801" ht="15" hidden="1" customHeight="1"/>
    <row r="16802" ht="15" hidden="1" customHeight="1"/>
    <row r="16803" ht="15" hidden="1" customHeight="1"/>
    <row r="16804" ht="15" hidden="1" customHeight="1"/>
    <row r="16805" ht="15" hidden="1" customHeight="1"/>
    <row r="16806" ht="15" hidden="1" customHeight="1"/>
    <row r="16807" ht="15" hidden="1" customHeight="1"/>
    <row r="16808" ht="15" hidden="1" customHeight="1"/>
    <row r="16809" ht="15" hidden="1" customHeight="1"/>
    <row r="16810" ht="15" hidden="1" customHeight="1"/>
    <row r="16811" ht="15" hidden="1" customHeight="1"/>
    <row r="16812" ht="15" hidden="1" customHeight="1"/>
    <row r="16813" ht="15" hidden="1" customHeight="1"/>
    <row r="16814" ht="15" hidden="1" customHeight="1"/>
    <row r="16815" ht="15" hidden="1" customHeight="1"/>
    <row r="16816" ht="15" hidden="1" customHeight="1"/>
    <row r="16817" ht="15" hidden="1" customHeight="1"/>
    <row r="16818" ht="15" hidden="1" customHeight="1"/>
    <row r="16819" ht="15" hidden="1" customHeight="1"/>
    <row r="16820" ht="15" hidden="1" customHeight="1"/>
    <row r="16821" ht="15" hidden="1" customHeight="1"/>
    <row r="16822" ht="15" hidden="1" customHeight="1"/>
    <row r="16823" ht="15" hidden="1" customHeight="1"/>
    <row r="16824" ht="15" hidden="1" customHeight="1"/>
    <row r="16825" ht="15" hidden="1" customHeight="1"/>
    <row r="16826" ht="15" hidden="1" customHeight="1"/>
    <row r="16827" ht="15" hidden="1" customHeight="1"/>
    <row r="16828" ht="15" hidden="1" customHeight="1"/>
    <row r="16829" ht="15" hidden="1" customHeight="1"/>
    <row r="16830" ht="15" hidden="1" customHeight="1"/>
    <row r="16831" ht="15" hidden="1" customHeight="1"/>
    <row r="16832" ht="15" hidden="1" customHeight="1"/>
    <row r="16833" ht="15" hidden="1" customHeight="1"/>
    <row r="16834" ht="15" hidden="1" customHeight="1"/>
    <row r="16835" ht="15" hidden="1" customHeight="1"/>
    <row r="16836" ht="15" hidden="1" customHeight="1"/>
    <row r="16837" ht="15" hidden="1" customHeight="1"/>
    <row r="16838" ht="15" hidden="1" customHeight="1"/>
    <row r="16839" ht="15" hidden="1" customHeight="1"/>
    <row r="16840" ht="15" hidden="1" customHeight="1"/>
    <row r="16841" ht="15" hidden="1" customHeight="1"/>
    <row r="16842" ht="15" hidden="1" customHeight="1"/>
    <row r="16843" ht="15" hidden="1" customHeight="1"/>
    <row r="16844" ht="15" hidden="1" customHeight="1"/>
    <row r="16845" ht="15" hidden="1" customHeight="1"/>
    <row r="16846" ht="15" hidden="1" customHeight="1"/>
    <row r="16847" ht="15" hidden="1" customHeight="1"/>
    <row r="16848" ht="15" hidden="1" customHeight="1"/>
    <row r="16849" ht="15" hidden="1" customHeight="1"/>
    <row r="16850" ht="15" hidden="1" customHeight="1"/>
    <row r="16851" ht="15" hidden="1" customHeight="1"/>
    <row r="16852" ht="15" hidden="1" customHeight="1"/>
    <row r="16853" ht="15" hidden="1" customHeight="1"/>
    <row r="16854" ht="15" hidden="1" customHeight="1"/>
    <row r="16855" ht="15" hidden="1" customHeight="1"/>
    <row r="16856" ht="15" hidden="1" customHeight="1"/>
    <row r="16857" ht="15" hidden="1" customHeight="1"/>
    <row r="16858" ht="15" hidden="1" customHeight="1"/>
    <row r="16859" ht="15" hidden="1" customHeight="1"/>
    <row r="16860" ht="15" hidden="1" customHeight="1"/>
    <row r="16861" ht="15" hidden="1" customHeight="1"/>
    <row r="16862" ht="15" hidden="1" customHeight="1"/>
    <row r="16863" ht="15" hidden="1" customHeight="1"/>
    <row r="16864" ht="15" hidden="1" customHeight="1"/>
    <row r="16865" ht="15" hidden="1" customHeight="1"/>
    <row r="16866" ht="15" hidden="1" customHeight="1"/>
    <row r="16867" ht="15" hidden="1" customHeight="1"/>
    <row r="16868" ht="15" hidden="1" customHeight="1"/>
    <row r="16869" ht="15" hidden="1" customHeight="1"/>
    <row r="16870" ht="15" hidden="1" customHeight="1"/>
    <row r="16871" ht="15" hidden="1" customHeight="1"/>
    <row r="16872" ht="15" hidden="1" customHeight="1"/>
    <row r="16873" ht="15" hidden="1" customHeight="1"/>
    <row r="16874" ht="15" hidden="1" customHeight="1"/>
    <row r="16875" ht="15" hidden="1" customHeight="1"/>
    <row r="16876" ht="15" hidden="1" customHeight="1"/>
    <row r="16877" ht="15" hidden="1" customHeight="1"/>
    <row r="16878" ht="15" hidden="1" customHeight="1"/>
    <row r="16879" ht="15" hidden="1" customHeight="1"/>
    <row r="16880" ht="15" hidden="1" customHeight="1"/>
    <row r="16881" ht="15" hidden="1" customHeight="1"/>
    <row r="16882" ht="15" hidden="1" customHeight="1"/>
    <row r="16883" ht="15" hidden="1" customHeight="1"/>
    <row r="16884" ht="15" hidden="1" customHeight="1"/>
    <row r="16885" ht="15" hidden="1" customHeight="1"/>
    <row r="16886" ht="15" hidden="1" customHeight="1"/>
    <row r="16887" ht="15" hidden="1" customHeight="1"/>
    <row r="16888" ht="15" hidden="1" customHeight="1"/>
    <row r="16889" ht="15" hidden="1" customHeight="1"/>
    <row r="16890" ht="15" hidden="1" customHeight="1"/>
    <row r="16891" ht="15" hidden="1" customHeight="1"/>
    <row r="16892" ht="15" hidden="1" customHeight="1"/>
    <row r="16893" ht="15" hidden="1" customHeight="1"/>
    <row r="16894" ht="15" hidden="1" customHeight="1"/>
    <row r="16895" ht="15" hidden="1" customHeight="1"/>
    <row r="16896" ht="15" hidden="1" customHeight="1"/>
    <row r="16897" ht="15" hidden="1" customHeight="1"/>
    <row r="16898" ht="15" hidden="1" customHeight="1"/>
    <row r="16899" ht="15" hidden="1" customHeight="1"/>
    <row r="16900" ht="15" hidden="1" customHeight="1"/>
    <row r="16901" ht="15" hidden="1" customHeight="1"/>
    <row r="16902" ht="15" hidden="1" customHeight="1"/>
    <row r="16903" ht="15" hidden="1" customHeight="1"/>
    <row r="16904" ht="15" hidden="1" customHeight="1"/>
    <row r="16905" ht="15" hidden="1" customHeight="1"/>
    <row r="16906" ht="15" hidden="1" customHeight="1"/>
    <row r="16907" ht="15" hidden="1" customHeight="1"/>
    <row r="16908" ht="15" hidden="1" customHeight="1"/>
    <row r="16909" ht="15" hidden="1" customHeight="1"/>
    <row r="16910" ht="15" hidden="1" customHeight="1"/>
    <row r="16911" ht="15" hidden="1" customHeight="1"/>
    <row r="16912" ht="15" hidden="1" customHeight="1"/>
    <row r="16913" ht="15" hidden="1" customHeight="1"/>
    <row r="16914" ht="15" hidden="1" customHeight="1"/>
    <row r="16915" ht="15" hidden="1" customHeight="1"/>
    <row r="16916" ht="15" hidden="1" customHeight="1"/>
    <row r="16917" ht="15" hidden="1" customHeight="1"/>
    <row r="16918" ht="15" hidden="1" customHeight="1"/>
    <row r="16919" ht="15" hidden="1" customHeight="1"/>
    <row r="16920" ht="15" hidden="1" customHeight="1"/>
    <row r="16921" ht="15" hidden="1" customHeight="1"/>
    <row r="16922" ht="15" hidden="1" customHeight="1"/>
    <row r="16923" ht="15" hidden="1" customHeight="1"/>
    <row r="16924" ht="15" hidden="1" customHeight="1"/>
    <row r="16925" ht="15" hidden="1" customHeight="1"/>
    <row r="16926" ht="15" hidden="1" customHeight="1"/>
    <row r="16927" ht="15" hidden="1" customHeight="1"/>
    <row r="16928" ht="15" hidden="1" customHeight="1"/>
    <row r="16929" ht="15" hidden="1" customHeight="1"/>
    <row r="16930" ht="15" hidden="1" customHeight="1"/>
    <row r="16931" ht="15" hidden="1" customHeight="1"/>
    <row r="16932" ht="15" hidden="1" customHeight="1"/>
    <row r="16933" ht="15" hidden="1" customHeight="1"/>
    <row r="16934" ht="15" hidden="1" customHeight="1"/>
    <row r="16935" ht="15" hidden="1" customHeight="1"/>
    <row r="16936" ht="15" hidden="1" customHeight="1"/>
    <row r="16937" ht="15" hidden="1" customHeight="1"/>
    <row r="16938" ht="15" hidden="1" customHeight="1"/>
    <row r="16939" ht="15" hidden="1" customHeight="1"/>
    <row r="16940" ht="15" hidden="1" customHeight="1"/>
    <row r="16941" ht="15" hidden="1" customHeight="1"/>
    <row r="16942" ht="15" hidden="1" customHeight="1"/>
    <row r="16943" ht="15" hidden="1" customHeight="1"/>
    <row r="16944" ht="15" hidden="1" customHeight="1"/>
    <row r="16945" ht="15" hidden="1" customHeight="1"/>
    <row r="16946" ht="15" hidden="1" customHeight="1"/>
    <row r="16947" ht="15" hidden="1" customHeight="1"/>
    <row r="16948" ht="15" hidden="1" customHeight="1"/>
    <row r="16949" ht="15" hidden="1" customHeight="1"/>
    <row r="16950" ht="15" hidden="1" customHeight="1"/>
    <row r="16951" ht="15" hidden="1" customHeight="1"/>
    <row r="16952" ht="15" hidden="1" customHeight="1"/>
    <row r="16953" ht="15" hidden="1" customHeight="1"/>
    <row r="16954" ht="15" hidden="1" customHeight="1"/>
    <row r="16955" ht="15" hidden="1" customHeight="1"/>
    <row r="16956" ht="15" hidden="1" customHeight="1"/>
    <row r="16957" ht="15" hidden="1" customHeight="1"/>
    <row r="16958" ht="15" hidden="1" customHeight="1"/>
    <row r="16959" ht="15" hidden="1" customHeight="1"/>
    <row r="16960" ht="15" hidden="1" customHeight="1"/>
    <row r="16961" ht="15" hidden="1" customHeight="1"/>
    <row r="16962" ht="15" hidden="1" customHeight="1"/>
    <row r="16963" ht="15" hidden="1" customHeight="1"/>
    <row r="16964" ht="15" hidden="1" customHeight="1"/>
    <row r="16965" ht="15" hidden="1" customHeight="1"/>
    <row r="16966" ht="15" hidden="1" customHeight="1"/>
    <row r="16967" ht="15" hidden="1" customHeight="1"/>
    <row r="16968" ht="15" hidden="1" customHeight="1"/>
    <row r="16969" ht="15" hidden="1" customHeight="1"/>
    <row r="16970" ht="15" hidden="1" customHeight="1"/>
    <row r="16971" ht="15" hidden="1" customHeight="1"/>
    <row r="16972" ht="15" hidden="1" customHeight="1"/>
    <row r="16973" ht="15" hidden="1" customHeight="1"/>
    <row r="16974" ht="15" hidden="1" customHeight="1"/>
    <row r="16975" ht="15" hidden="1" customHeight="1"/>
    <row r="16976" ht="15" hidden="1" customHeight="1"/>
    <row r="16977" ht="15" hidden="1" customHeight="1"/>
    <row r="16978" ht="15" hidden="1" customHeight="1"/>
    <row r="16979" ht="15" hidden="1" customHeight="1"/>
    <row r="16980" ht="15" hidden="1" customHeight="1"/>
    <row r="16981" ht="15" hidden="1" customHeight="1"/>
    <row r="16982" ht="15" hidden="1" customHeight="1"/>
    <row r="16983" ht="15" hidden="1" customHeight="1"/>
    <row r="16984" ht="15" hidden="1" customHeight="1"/>
    <row r="16985" ht="15" hidden="1" customHeight="1"/>
    <row r="16986" ht="15" hidden="1" customHeight="1"/>
    <row r="16987" ht="15" hidden="1" customHeight="1"/>
    <row r="16988" ht="15" hidden="1" customHeight="1"/>
    <row r="16989" ht="15" hidden="1" customHeight="1"/>
    <row r="16990" ht="15" hidden="1" customHeight="1"/>
    <row r="16991" ht="15" hidden="1" customHeight="1"/>
    <row r="16992" ht="15" hidden="1" customHeight="1"/>
    <row r="16993" ht="15" hidden="1" customHeight="1"/>
    <row r="16994" ht="15" hidden="1" customHeight="1"/>
    <row r="16995" ht="15" hidden="1" customHeight="1"/>
    <row r="16996" ht="15" hidden="1" customHeight="1"/>
    <row r="16997" ht="15" hidden="1" customHeight="1"/>
    <row r="16998" ht="15" hidden="1" customHeight="1"/>
    <row r="16999" ht="15" hidden="1" customHeight="1"/>
    <row r="17000" ht="15" hidden="1" customHeight="1"/>
    <row r="17001" ht="15" hidden="1" customHeight="1"/>
    <row r="17002" ht="15" hidden="1" customHeight="1"/>
    <row r="17003" ht="15" hidden="1" customHeight="1"/>
    <row r="17004" ht="15" hidden="1" customHeight="1"/>
    <row r="17005" ht="15" hidden="1" customHeight="1"/>
    <row r="17006" ht="15" hidden="1" customHeight="1"/>
    <row r="17007" ht="15" hidden="1" customHeight="1"/>
    <row r="17008" ht="15" hidden="1" customHeight="1"/>
    <row r="17009" ht="15" hidden="1" customHeight="1"/>
    <row r="17010" ht="15" hidden="1" customHeight="1"/>
    <row r="17011" ht="15" hidden="1" customHeight="1"/>
    <row r="17012" ht="15" hidden="1" customHeight="1"/>
    <row r="17013" ht="15" hidden="1" customHeight="1"/>
    <row r="17014" ht="15" hidden="1" customHeight="1"/>
    <row r="17015" ht="15" hidden="1" customHeight="1"/>
    <row r="17016" ht="15" hidden="1" customHeight="1"/>
    <row r="17017" ht="15" hidden="1" customHeight="1"/>
    <row r="17018" ht="15" hidden="1" customHeight="1"/>
    <row r="17019" ht="15" hidden="1" customHeight="1"/>
    <row r="17020" ht="15" hidden="1" customHeight="1"/>
    <row r="17021" ht="15" hidden="1" customHeight="1"/>
    <row r="17022" ht="15" hidden="1" customHeight="1"/>
    <row r="17023" ht="15" hidden="1" customHeight="1"/>
    <row r="17024" ht="15" hidden="1" customHeight="1"/>
    <row r="17025" ht="15" hidden="1" customHeight="1"/>
    <row r="17026" ht="15" hidden="1" customHeight="1"/>
    <row r="17027" ht="15" hidden="1" customHeight="1"/>
    <row r="17028" ht="15" hidden="1" customHeight="1"/>
    <row r="17029" ht="15" hidden="1" customHeight="1"/>
    <row r="17030" ht="15" hidden="1" customHeight="1"/>
    <row r="17031" ht="15" hidden="1" customHeight="1"/>
    <row r="17032" ht="15" hidden="1" customHeight="1"/>
    <row r="17033" ht="15" hidden="1" customHeight="1"/>
    <row r="17034" ht="15" hidden="1" customHeight="1"/>
    <row r="17035" ht="15" hidden="1" customHeight="1"/>
    <row r="17036" ht="15" hidden="1" customHeight="1"/>
    <row r="17037" ht="15" hidden="1" customHeight="1"/>
    <row r="17038" ht="15" hidden="1" customHeight="1"/>
    <row r="17039" ht="15" hidden="1" customHeight="1"/>
    <row r="17040" ht="15" hidden="1" customHeight="1"/>
    <row r="17041" ht="15" hidden="1" customHeight="1"/>
    <row r="17042" ht="15" hidden="1" customHeight="1"/>
    <row r="17043" ht="15" hidden="1" customHeight="1"/>
    <row r="17044" ht="15" hidden="1" customHeight="1"/>
    <row r="17045" ht="15" hidden="1" customHeight="1"/>
    <row r="17046" ht="15" hidden="1" customHeight="1"/>
    <row r="17047" ht="15" hidden="1" customHeight="1"/>
    <row r="17048" ht="15" hidden="1" customHeight="1"/>
    <row r="17049" ht="15" hidden="1" customHeight="1"/>
    <row r="17050" ht="15" hidden="1" customHeight="1"/>
    <row r="17051" ht="15" hidden="1" customHeight="1"/>
    <row r="17052" ht="15" hidden="1" customHeight="1"/>
    <row r="17053" ht="15" hidden="1" customHeight="1"/>
    <row r="17054" ht="15" hidden="1" customHeight="1"/>
    <row r="17055" ht="15" hidden="1" customHeight="1"/>
    <row r="17056" ht="15" hidden="1" customHeight="1"/>
    <row r="17057" ht="15" hidden="1" customHeight="1"/>
    <row r="17058" ht="15" hidden="1" customHeight="1"/>
    <row r="17059" ht="15" hidden="1" customHeight="1"/>
    <row r="17060" ht="15" hidden="1" customHeight="1"/>
    <row r="17061" ht="15" hidden="1" customHeight="1"/>
    <row r="17062" ht="15" hidden="1" customHeight="1"/>
    <row r="17063" ht="15" hidden="1" customHeight="1"/>
    <row r="17064" ht="15" hidden="1" customHeight="1"/>
    <row r="17065" ht="15" hidden="1" customHeight="1"/>
    <row r="17066" ht="15" hidden="1" customHeight="1"/>
    <row r="17067" ht="15" hidden="1" customHeight="1"/>
    <row r="17068" ht="15" hidden="1" customHeight="1"/>
    <row r="17069" ht="15" hidden="1" customHeight="1"/>
    <row r="17070" ht="15" hidden="1" customHeight="1"/>
    <row r="17071" ht="15" hidden="1" customHeight="1"/>
    <row r="17072" ht="15" hidden="1" customHeight="1"/>
    <row r="17073" ht="15" hidden="1" customHeight="1"/>
    <row r="17074" ht="15" hidden="1" customHeight="1"/>
    <row r="17075" ht="15" hidden="1" customHeight="1"/>
    <row r="17076" ht="15" hidden="1" customHeight="1"/>
    <row r="17077" ht="15" hidden="1" customHeight="1"/>
    <row r="17078" ht="15" hidden="1" customHeight="1"/>
    <row r="17079" ht="15" hidden="1" customHeight="1"/>
    <row r="17080" ht="15" hidden="1" customHeight="1"/>
    <row r="17081" ht="15" hidden="1" customHeight="1"/>
    <row r="17082" ht="15" hidden="1" customHeight="1"/>
    <row r="17083" ht="15" hidden="1" customHeight="1"/>
    <row r="17084" ht="15" hidden="1" customHeight="1"/>
    <row r="17085" ht="15" hidden="1" customHeight="1"/>
    <row r="17086" ht="15" hidden="1" customHeight="1"/>
    <row r="17087" ht="15" hidden="1" customHeight="1"/>
    <row r="17088" ht="15" hidden="1" customHeight="1"/>
    <row r="17089" ht="15" hidden="1" customHeight="1"/>
    <row r="17090" ht="15" hidden="1" customHeight="1"/>
    <row r="17091" ht="15" hidden="1" customHeight="1"/>
    <row r="17092" ht="15" hidden="1" customHeight="1"/>
    <row r="17093" ht="15" hidden="1" customHeight="1"/>
    <row r="17094" ht="15" hidden="1" customHeight="1"/>
    <row r="17095" ht="15" hidden="1" customHeight="1"/>
    <row r="17096" ht="15" hidden="1" customHeight="1"/>
    <row r="17097" ht="15" hidden="1" customHeight="1"/>
    <row r="17098" ht="15" hidden="1" customHeight="1"/>
    <row r="17099" ht="15" hidden="1" customHeight="1"/>
    <row r="17100" ht="15" hidden="1" customHeight="1"/>
    <row r="17101" ht="15" hidden="1" customHeight="1"/>
    <row r="17102" ht="15" hidden="1" customHeight="1"/>
    <row r="17103" ht="15" hidden="1" customHeight="1"/>
    <row r="17104" ht="15" hidden="1" customHeight="1"/>
    <row r="17105" ht="15" hidden="1" customHeight="1"/>
    <row r="17106" ht="15" hidden="1" customHeight="1"/>
    <row r="17107" ht="15" hidden="1" customHeight="1"/>
    <row r="17108" ht="15" hidden="1" customHeight="1"/>
    <row r="17109" ht="15" hidden="1" customHeight="1"/>
    <row r="17110" ht="15" hidden="1" customHeight="1"/>
    <row r="17111" ht="15" hidden="1" customHeight="1"/>
    <row r="17112" ht="15" hidden="1" customHeight="1"/>
    <row r="17113" ht="15" hidden="1" customHeight="1"/>
    <row r="17114" ht="15" hidden="1" customHeight="1"/>
    <row r="17115" ht="15" hidden="1" customHeight="1"/>
    <row r="17116" ht="15" hidden="1" customHeight="1"/>
    <row r="17117" ht="15" hidden="1" customHeight="1"/>
    <row r="17118" ht="15" hidden="1" customHeight="1"/>
    <row r="17119" ht="15" hidden="1" customHeight="1"/>
    <row r="17120" ht="15" hidden="1" customHeight="1"/>
    <row r="17121" ht="15" hidden="1" customHeight="1"/>
    <row r="17122" ht="15" hidden="1" customHeight="1"/>
    <row r="17123" ht="15" hidden="1" customHeight="1"/>
    <row r="17124" ht="15" hidden="1" customHeight="1"/>
    <row r="17125" ht="15" hidden="1" customHeight="1"/>
    <row r="17126" ht="15" hidden="1" customHeight="1"/>
    <row r="17127" ht="15" hidden="1" customHeight="1"/>
    <row r="17128" ht="15" hidden="1" customHeight="1"/>
    <row r="17129" ht="15" hidden="1" customHeight="1"/>
    <row r="17130" ht="15" hidden="1" customHeight="1"/>
    <row r="17131" ht="15" hidden="1" customHeight="1"/>
    <row r="17132" ht="15" hidden="1" customHeight="1"/>
    <row r="17133" ht="15" hidden="1" customHeight="1"/>
    <row r="17134" ht="15" hidden="1" customHeight="1"/>
    <row r="17135" ht="15" hidden="1" customHeight="1"/>
    <row r="17136" ht="15" hidden="1" customHeight="1"/>
    <row r="17137" ht="15" hidden="1" customHeight="1"/>
    <row r="17138" ht="15" hidden="1" customHeight="1"/>
    <row r="17139" ht="15" hidden="1" customHeight="1"/>
    <row r="17140" ht="15" hidden="1" customHeight="1"/>
    <row r="17141" ht="15" hidden="1" customHeight="1"/>
    <row r="17142" ht="15" hidden="1" customHeight="1"/>
    <row r="17143" ht="15" hidden="1" customHeight="1"/>
    <row r="17144" ht="15" hidden="1" customHeight="1"/>
    <row r="17145" ht="15" hidden="1" customHeight="1"/>
    <row r="17146" ht="15" hidden="1" customHeight="1"/>
    <row r="17147" ht="15" hidden="1" customHeight="1"/>
    <row r="17148" ht="15" hidden="1" customHeight="1"/>
    <row r="17149" ht="15" hidden="1" customHeight="1"/>
    <row r="17150" ht="15" hidden="1" customHeight="1"/>
    <row r="17151" ht="15" hidden="1" customHeight="1"/>
    <row r="17152" ht="15" hidden="1" customHeight="1"/>
    <row r="17153" ht="15" hidden="1" customHeight="1"/>
    <row r="17154" ht="15" hidden="1" customHeight="1"/>
    <row r="17155" ht="15" hidden="1" customHeight="1"/>
    <row r="17156" ht="15" hidden="1" customHeight="1"/>
    <row r="17157" ht="15" hidden="1" customHeight="1"/>
    <row r="17158" ht="15" hidden="1" customHeight="1"/>
    <row r="17159" ht="15" hidden="1" customHeight="1"/>
    <row r="17160" ht="15" hidden="1" customHeight="1"/>
    <row r="17161" ht="15" hidden="1" customHeight="1"/>
    <row r="17162" ht="15" hidden="1" customHeight="1"/>
    <row r="17163" ht="15" hidden="1" customHeight="1"/>
    <row r="17164" ht="15" hidden="1" customHeight="1"/>
    <row r="17165" ht="15" hidden="1" customHeight="1"/>
    <row r="17166" ht="15" hidden="1" customHeight="1"/>
    <row r="17167" ht="15" hidden="1" customHeight="1"/>
    <row r="17168" ht="15" hidden="1" customHeight="1"/>
    <row r="17169" ht="15" hidden="1" customHeight="1"/>
    <row r="17170" ht="15" hidden="1" customHeight="1"/>
    <row r="17171" ht="15" hidden="1" customHeight="1"/>
    <row r="17172" ht="15" hidden="1" customHeight="1"/>
    <row r="17173" ht="15" hidden="1" customHeight="1"/>
    <row r="17174" ht="15" hidden="1" customHeight="1"/>
    <row r="17175" ht="15" hidden="1" customHeight="1"/>
    <row r="17176" ht="15" hidden="1" customHeight="1"/>
    <row r="17177" ht="15" hidden="1" customHeight="1"/>
    <row r="17178" ht="15" hidden="1" customHeight="1"/>
    <row r="17179" ht="15" hidden="1" customHeight="1"/>
    <row r="17180" ht="15" hidden="1" customHeight="1"/>
    <row r="17181" ht="15" hidden="1" customHeight="1"/>
    <row r="17182" ht="15" hidden="1" customHeight="1"/>
    <row r="17183" ht="15" hidden="1" customHeight="1"/>
    <row r="17184" ht="15" hidden="1" customHeight="1"/>
    <row r="17185" ht="15" hidden="1" customHeight="1"/>
    <row r="17186" ht="15" hidden="1" customHeight="1"/>
    <row r="17187" ht="15" hidden="1" customHeight="1"/>
    <row r="17188" ht="15" hidden="1" customHeight="1"/>
    <row r="17189" ht="15" hidden="1" customHeight="1"/>
    <row r="17190" ht="15" hidden="1" customHeight="1"/>
    <row r="17191" ht="15" hidden="1" customHeight="1"/>
    <row r="17192" ht="15" hidden="1" customHeight="1"/>
    <row r="17193" ht="15" hidden="1" customHeight="1"/>
    <row r="17194" ht="15" hidden="1" customHeight="1"/>
    <row r="17195" ht="15" hidden="1" customHeight="1"/>
    <row r="17196" ht="15" hidden="1" customHeight="1"/>
    <row r="17197" ht="15" hidden="1" customHeight="1"/>
    <row r="17198" ht="15" hidden="1" customHeight="1"/>
    <row r="17199" ht="15" hidden="1" customHeight="1"/>
    <row r="17200" ht="15" hidden="1" customHeight="1"/>
    <row r="17201" ht="15" hidden="1" customHeight="1"/>
    <row r="17202" ht="15" hidden="1" customHeight="1"/>
    <row r="17203" ht="15" hidden="1" customHeight="1"/>
    <row r="17204" ht="15" hidden="1" customHeight="1"/>
    <row r="17205" ht="15" hidden="1" customHeight="1"/>
    <row r="17206" ht="15" hidden="1" customHeight="1"/>
    <row r="17207" ht="15" hidden="1" customHeight="1"/>
    <row r="17208" ht="15" hidden="1" customHeight="1"/>
    <row r="17209" ht="15" hidden="1" customHeight="1"/>
    <row r="17210" ht="15" hidden="1" customHeight="1"/>
    <row r="17211" ht="15" hidden="1" customHeight="1"/>
    <row r="17212" ht="15" hidden="1" customHeight="1"/>
    <row r="17213" ht="15" hidden="1" customHeight="1"/>
    <row r="17214" ht="15" hidden="1" customHeight="1"/>
    <row r="17215" ht="15" hidden="1" customHeight="1"/>
    <row r="17216" ht="15" hidden="1" customHeight="1"/>
    <row r="17217" ht="15" hidden="1" customHeight="1"/>
    <row r="17218" ht="15" hidden="1" customHeight="1"/>
    <row r="17219" ht="15" hidden="1" customHeight="1"/>
    <row r="17220" ht="15" hidden="1" customHeight="1"/>
    <row r="17221" ht="15" hidden="1" customHeight="1"/>
    <row r="17222" ht="15" hidden="1" customHeight="1"/>
    <row r="17223" ht="15" hidden="1" customHeight="1"/>
    <row r="17224" ht="15" hidden="1" customHeight="1"/>
    <row r="17225" ht="15" hidden="1" customHeight="1"/>
    <row r="17226" ht="15" hidden="1" customHeight="1"/>
    <row r="17227" ht="15" hidden="1" customHeight="1"/>
    <row r="17228" ht="15" hidden="1" customHeight="1"/>
    <row r="17229" ht="15" hidden="1" customHeight="1"/>
    <row r="17230" ht="15" hidden="1" customHeight="1"/>
    <row r="17231" ht="15" hidden="1" customHeight="1"/>
    <row r="17232" ht="15" hidden="1" customHeight="1"/>
    <row r="17233" ht="15" hidden="1" customHeight="1"/>
    <row r="17234" ht="15" hidden="1" customHeight="1"/>
    <row r="17235" ht="15" hidden="1" customHeight="1"/>
    <row r="17236" ht="15" hidden="1" customHeight="1"/>
    <row r="17237" ht="15" hidden="1" customHeight="1"/>
    <row r="17238" ht="15" hidden="1" customHeight="1"/>
    <row r="17239" ht="15" hidden="1" customHeight="1"/>
    <row r="17240" ht="15" hidden="1" customHeight="1"/>
    <row r="17241" ht="15" hidden="1" customHeight="1"/>
    <row r="17242" ht="15" hidden="1" customHeight="1"/>
    <row r="17243" ht="15" hidden="1" customHeight="1"/>
    <row r="17244" ht="15" hidden="1" customHeight="1"/>
    <row r="17245" ht="15" hidden="1" customHeight="1"/>
    <row r="17246" ht="15" hidden="1" customHeight="1"/>
    <row r="17247" ht="15" hidden="1" customHeight="1"/>
    <row r="17248" ht="15" hidden="1" customHeight="1"/>
    <row r="17249" ht="15" hidden="1" customHeight="1"/>
    <row r="17250" ht="15" hidden="1" customHeight="1"/>
    <row r="17251" ht="15" hidden="1" customHeight="1"/>
    <row r="17252" ht="15" hidden="1" customHeight="1"/>
    <row r="17253" ht="15" hidden="1" customHeight="1"/>
    <row r="17254" ht="15" hidden="1" customHeight="1"/>
    <row r="17255" ht="15" hidden="1" customHeight="1"/>
    <row r="17256" ht="15" hidden="1" customHeight="1"/>
    <row r="17257" ht="15" hidden="1" customHeight="1"/>
    <row r="17258" ht="15" hidden="1" customHeight="1"/>
    <row r="17259" ht="15" hidden="1" customHeight="1"/>
    <row r="17260" ht="15" hidden="1" customHeight="1"/>
    <row r="17261" ht="15" hidden="1" customHeight="1"/>
    <row r="17262" ht="15" hidden="1" customHeight="1"/>
    <row r="17263" ht="15" hidden="1" customHeight="1"/>
    <row r="17264" ht="15" hidden="1" customHeight="1"/>
    <row r="17265" ht="15" hidden="1" customHeight="1"/>
    <row r="17266" ht="15" hidden="1" customHeight="1"/>
    <row r="17267" ht="15" hidden="1" customHeight="1"/>
    <row r="17268" ht="15" hidden="1" customHeight="1"/>
    <row r="17269" ht="15" hidden="1" customHeight="1"/>
    <row r="17270" ht="15" hidden="1" customHeight="1"/>
    <row r="17271" ht="15" hidden="1" customHeight="1"/>
    <row r="17272" ht="15" hidden="1" customHeight="1"/>
    <row r="17273" ht="15" hidden="1" customHeight="1"/>
    <row r="17274" ht="15" hidden="1" customHeight="1"/>
    <row r="17275" ht="15" hidden="1" customHeight="1"/>
    <row r="17276" ht="15" hidden="1" customHeight="1"/>
    <row r="17277" ht="15" hidden="1" customHeight="1"/>
    <row r="17278" ht="15" hidden="1" customHeight="1"/>
    <row r="17279" ht="15" hidden="1" customHeight="1"/>
    <row r="17280" ht="15" hidden="1" customHeight="1"/>
    <row r="17281" ht="15" hidden="1" customHeight="1"/>
    <row r="17282" ht="15" hidden="1" customHeight="1"/>
    <row r="17283" ht="15" hidden="1" customHeight="1"/>
    <row r="17284" ht="15" hidden="1" customHeight="1"/>
    <row r="17285" ht="15" hidden="1" customHeight="1"/>
    <row r="17286" ht="15" hidden="1" customHeight="1"/>
    <row r="17287" ht="15" hidden="1" customHeight="1"/>
    <row r="17288" ht="15" hidden="1" customHeight="1"/>
    <row r="17289" ht="15" hidden="1" customHeight="1"/>
    <row r="17290" ht="15" hidden="1" customHeight="1"/>
    <row r="17291" ht="15" hidden="1" customHeight="1"/>
    <row r="17292" ht="15" hidden="1" customHeight="1"/>
    <row r="17293" ht="15" hidden="1" customHeight="1"/>
    <row r="17294" ht="15" hidden="1" customHeight="1"/>
    <row r="17295" ht="15" hidden="1" customHeight="1"/>
    <row r="17296" ht="15" hidden="1" customHeight="1"/>
    <row r="17297" ht="15" hidden="1" customHeight="1"/>
    <row r="17298" ht="15" hidden="1" customHeight="1"/>
    <row r="17299" ht="15" hidden="1" customHeight="1"/>
    <row r="17300" ht="15" hidden="1" customHeight="1"/>
    <row r="17301" ht="15" hidden="1" customHeight="1"/>
    <row r="17302" ht="15" hidden="1" customHeight="1"/>
    <row r="17303" ht="15" hidden="1" customHeight="1"/>
    <row r="17304" ht="15" hidden="1" customHeight="1"/>
    <row r="17305" ht="15" hidden="1" customHeight="1"/>
    <row r="17306" ht="15" hidden="1" customHeight="1"/>
    <row r="17307" ht="15" hidden="1" customHeight="1"/>
    <row r="17308" ht="15" hidden="1" customHeight="1"/>
    <row r="17309" ht="15" hidden="1" customHeight="1"/>
    <row r="17310" ht="15" hidden="1" customHeight="1"/>
    <row r="17311" ht="15" hidden="1" customHeight="1"/>
    <row r="17312" ht="15" hidden="1" customHeight="1"/>
    <row r="17313" ht="15" hidden="1" customHeight="1"/>
    <row r="17314" ht="15" hidden="1" customHeight="1"/>
    <row r="17315" ht="15" hidden="1" customHeight="1"/>
    <row r="17316" ht="15" hidden="1" customHeight="1"/>
    <row r="17317" ht="15" hidden="1" customHeight="1"/>
    <row r="17318" ht="15" hidden="1" customHeight="1"/>
    <row r="17319" ht="15" hidden="1" customHeight="1"/>
    <row r="17320" ht="15" hidden="1" customHeight="1"/>
    <row r="17321" ht="15" hidden="1" customHeight="1"/>
    <row r="17322" ht="15" hidden="1" customHeight="1"/>
    <row r="17323" ht="15" hidden="1" customHeight="1"/>
    <row r="17324" ht="15" hidden="1" customHeight="1"/>
    <row r="17325" ht="15" hidden="1" customHeight="1"/>
    <row r="17326" ht="15" hidden="1" customHeight="1"/>
    <row r="17327" ht="15" hidden="1" customHeight="1"/>
    <row r="17328" ht="15" hidden="1" customHeight="1"/>
    <row r="17329" ht="15" hidden="1" customHeight="1"/>
    <row r="17330" ht="15" hidden="1" customHeight="1"/>
    <row r="17331" ht="15" hidden="1" customHeight="1"/>
    <row r="17332" ht="15" hidden="1" customHeight="1"/>
    <row r="17333" ht="15" hidden="1" customHeight="1"/>
    <row r="17334" ht="15" hidden="1" customHeight="1"/>
    <row r="17335" ht="15" hidden="1" customHeight="1"/>
    <row r="17336" ht="15" hidden="1" customHeight="1"/>
    <row r="17337" ht="15" hidden="1" customHeight="1"/>
    <row r="17338" ht="15" hidden="1" customHeight="1"/>
    <row r="17339" ht="15" hidden="1" customHeight="1"/>
    <row r="17340" ht="15" hidden="1" customHeight="1"/>
    <row r="17341" ht="15" hidden="1" customHeight="1"/>
    <row r="17342" ht="15" hidden="1" customHeight="1"/>
    <row r="17343" ht="15" hidden="1" customHeight="1"/>
    <row r="17344" ht="15" hidden="1" customHeight="1"/>
    <row r="17345" ht="15" hidden="1" customHeight="1"/>
    <row r="17346" ht="15" hidden="1" customHeight="1"/>
    <row r="17347" ht="15" hidden="1" customHeight="1"/>
    <row r="17348" ht="15" hidden="1" customHeight="1"/>
    <row r="17349" ht="15" hidden="1" customHeight="1"/>
    <row r="17350" ht="15" hidden="1" customHeight="1"/>
    <row r="17351" ht="15" hidden="1" customHeight="1"/>
    <row r="17352" ht="15" hidden="1" customHeight="1"/>
    <row r="17353" ht="15" hidden="1" customHeight="1"/>
    <row r="17354" ht="15" hidden="1" customHeight="1"/>
    <row r="17355" ht="15" hidden="1" customHeight="1"/>
    <row r="17356" ht="15" hidden="1" customHeight="1"/>
    <row r="17357" ht="15" hidden="1" customHeight="1"/>
    <row r="17358" ht="15" hidden="1" customHeight="1"/>
    <row r="17359" ht="15" hidden="1" customHeight="1"/>
    <row r="17360" ht="15" hidden="1" customHeight="1"/>
    <row r="17361" ht="15" hidden="1" customHeight="1"/>
    <row r="17362" ht="15" hidden="1" customHeight="1"/>
    <row r="17363" ht="15" hidden="1" customHeight="1"/>
    <row r="17364" ht="15" hidden="1" customHeight="1"/>
    <row r="17365" ht="15" hidden="1" customHeight="1"/>
    <row r="17366" ht="15" hidden="1" customHeight="1"/>
    <row r="17367" ht="15" hidden="1" customHeight="1"/>
    <row r="17368" ht="15" hidden="1" customHeight="1"/>
    <row r="17369" ht="15" hidden="1" customHeight="1"/>
    <row r="17370" ht="15" hidden="1" customHeight="1"/>
    <row r="17371" ht="15" hidden="1" customHeight="1"/>
    <row r="17372" ht="15" hidden="1" customHeight="1"/>
    <row r="17373" ht="15" hidden="1" customHeight="1"/>
    <row r="17374" ht="15" hidden="1" customHeight="1"/>
    <row r="17375" ht="15" hidden="1" customHeight="1"/>
    <row r="17376" ht="15" hidden="1" customHeight="1"/>
    <row r="17377" ht="15" hidden="1" customHeight="1"/>
    <row r="17378" ht="15" hidden="1" customHeight="1"/>
    <row r="17379" ht="15" hidden="1" customHeight="1"/>
    <row r="17380" ht="15" hidden="1" customHeight="1"/>
    <row r="17381" ht="15" hidden="1" customHeight="1"/>
    <row r="17382" ht="15" hidden="1" customHeight="1"/>
    <row r="17383" ht="15" hidden="1" customHeight="1"/>
    <row r="17384" ht="15" hidden="1" customHeight="1"/>
    <row r="17385" ht="15" hidden="1" customHeight="1"/>
    <row r="17386" ht="15" hidden="1" customHeight="1"/>
    <row r="17387" ht="15" hidden="1" customHeight="1"/>
    <row r="17388" ht="15" hidden="1" customHeight="1"/>
    <row r="17389" ht="15" hidden="1" customHeight="1"/>
    <row r="17390" ht="15" hidden="1" customHeight="1"/>
    <row r="17391" ht="15" hidden="1" customHeight="1"/>
    <row r="17392" ht="15" hidden="1" customHeight="1"/>
    <row r="17393" ht="15" hidden="1" customHeight="1"/>
    <row r="17394" ht="15" hidden="1" customHeight="1"/>
    <row r="17395" ht="15" hidden="1" customHeight="1"/>
    <row r="17396" ht="15" hidden="1" customHeight="1"/>
    <row r="17397" ht="15" hidden="1" customHeight="1"/>
    <row r="17398" ht="15" hidden="1" customHeight="1"/>
    <row r="17399" ht="15" hidden="1" customHeight="1"/>
    <row r="17400" ht="15" hidden="1" customHeight="1"/>
    <row r="17401" ht="15" hidden="1" customHeight="1"/>
    <row r="17402" ht="15" hidden="1" customHeight="1"/>
    <row r="17403" ht="15" hidden="1" customHeight="1"/>
    <row r="17404" ht="15" hidden="1" customHeight="1"/>
    <row r="17405" ht="15" hidden="1" customHeight="1"/>
    <row r="17406" ht="15" hidden="1" customHeight="1"/>
    <row r="17407" ht="15" hidden="1" customHeight="1"/>
    <row r="17408" ht="15" hidden="1" customHeight="1"/>
    <row r="17409" ht="15" hidden="1" customHeight="1"/>
    <row r="17410" ht="15" hidden="1" customHeight="1"/>
    <row r="17411" ht="15" hidden="1" customHeight="1"/>
    <row r="17412" ht="15" hidden="1" customHeight="1"/>
    <row r="17413" ht="15" hidden="1" customHeight="1"/>
    <row r="17414" ht="15" hidden="1" customHeight="1"/>
    <row r="17415" ht="15" hidden="1" customHeight="1"/>
    <row r="17416" ht="15" hidden="1" customHeight="1"/>
    <row r="17417" ht="15" hidden="1" customHeight="1"/>
    <row r="17418" ht="15" hidden="1" customHeight="1"/>
    <row r="17419" ht="15" hidden="1" customHeight="1"/>
    <row r="17420" ht="15" hidden="1" customHeight="1"/>
    <row r="17421" ht="15" hidden="1" customHeight="1"/>
    <row r="17422" ht="15" hidden="1" customHeight="1"/>
    <row r="17423" ht="15" hidden="1" customHeight="1"/>
    <row r="17424" ht="15" hidden="1" customHeight="1"/>
    <row r="17425" ht="15" hidden="1" customHeight="1"/>
    <row r="17426" ht="15" hidden="1" customHeight="1"/>
    <row r="17427" ht="15" hidden="1" customHeight="1"/>
    <row r="17428" ht="15" hidden="1" customHeight="1"/>
    <row r="17429" ht="15" hidden="1" customHeight="1"/>
    <row r="17430" ht="15" hidden="1" customHeight="1"/>
    <row r="17431" ht="15" hidden="1" customHeight="1"/>
    <row r="17432" ht="15" hidden="1" customHeight="1"/>
    <row r="17433" ht="15" hidden="1" customHeight="1"/>
    <row r="17434" ht="15" hidden="1" customHeight="1"/>
    <row r="17435" ht="15" hidden="1" customHeight="1"/>
    <row r="17436" ht="15" hidden="1" customHeight="1"/>
    <row r="17437" ht="15" hidden="1" customHeight="1"/>
    <row r="17438" ht="15" hidden="1" customHeight="1"/>
    <row r="17439" ht="15" hidden="1" customHeight="1"/>
    <row r="17440" ht="15" hidden="1" customHeight="1"/>
    <row r="17441" ht="15" hidden="1" customHeight="1"/>
    <row r="17442" ht="15" hidden="1" customHeight="1"/>
    <row r="17443" ht="15" hidden="1" customHeight="1"/>
    <row r="17444" ht="15" hidden="1" customHeight="1"/>
    <row r="17445" ht="15" hidden="1" customHeight="1"/>
    <row r="17446" ht="15" hidden="1" customHeight="1"/>
    <row r="17447" ht="15" hidden="1" customHeight="1"/>
    <row r="17448" ht="15" hidden="1" customHeight="1"/>
    <row r="17449" ht="15" hidden="1" customHeight="1"/>
    <row r="17450" ht="15" hidden="1" customHeight="1"/>
    <row r="17451" ht="15" hidden="1" customHeight="1"/>
    <row r="17452" ht="15" hidden="1" customHeight="1"/>
    <row r="17453" ht="15" hidden="1" customHeight="1"/>
    <row r="17454" ht="15" hidden="1" customHeight="1"/>
    <row r="17455" ht="15" hidden="1" customHeight="1"/>
    <row r="17456" ht="15" hidden="1" customHeight="1"/>
    <row r="17457" ht="15" hidden="1" customHeight="1"/>
    <row r="17458" ht="15" hidden="1" customHeight="1"/>
    <row r="17459" ht="15" hidden="1" customHeight="1"/>
    <row r="17460" ht="15" hidden="1" customHeight="1"/>
    <row r="17461" ht="15" hidden="1" customHeight="1"/>
    <row r="17462" ht="15" hidden="1" customHeight="1"/>
    <row r="17463" ht="15" hidden="1" customHeight="1"/>
    <row r="17464" ht="15" hidden="1" customHeight="1"/>
    <row r="17465" ht="15" hidden="1" customHeight="1"/>
    <row r="17466" ht="15" hidden="1" customHeight="1"/>
    <row r="17467" ht="15" hidden="1" customHeight="1"/>
    <row r="17468" ht="15" hidden="1" customHeight="1"/>
    <row r="17469" ht="15" hidden="1" customHeight="1"/>
    <row r="17470" ht="15" hidden="1" customHeight="1"/>
    <row r="17471" ht="15" hidden="1" customHeight="1"/>
    <row r="17472" ht="15" hidden="1" customHeight="1"/>
    <row r="17473" ht="15" hidden="1" customHeight="1"/>
    <row r="17474" ht="15" hidden="1" customHeight="1"/>
    <row r="17475" ht="15" hidden="1" customHeight="1"/>
    <row r="17476" ht="15" hidden="1" customHeight="1"/>
    <row r="17477" ht="15" hidden="1" customHeight="1"/>
    <row r="17478" ht="15" hidden="1" customHeight="1"/>
    <row r="17479" ht="15" hidden="1" customHeight="1"/>
    <row r="17480" ht="15" hidden="1" customHeight="1"/>
    <row r="17481" ht="15" hidden="1" customHeight="1"/>
    <row r="17482" ht="15" hidden="1" customHeight="1"/>
    <row r="17483" ht="15" hidden="1" customHeight="1"/>
    <row r="17484" ht="15" hidden="1" customHeight="1"/>
    <row r="17485" ht="15" hidden="1" customHeight="1"/>
    <row r="17486" ht="15" hidden="1" customHeight="1"/>
    <row r="17487" ht="15" hidden="1" customHeight="1"/>
    <row r="17488" ht="15" hidden="1" customHeight="1"/>
    <row r="17489" ht="15" hidden="1" customHeight="1"/>
    <row r="17490" ht="15" hidden="1" customHeight="1"/>
    <row r="17491" ht="15" hidden="1" customHeight="1"/>
    <row r="17492" ht="15" hidden="1" customHeight="1"/>
    <row r="17493" ht="15" hidden="1" customHeight="1"/>
    <row r="17494" ht="15" hidden="1" customHeight="1"/>
    <row r="17495" ht="15" hidden="1" customHeight="1"/>
    <row r="17496" ht="15" hidden="1" customHeight="1"/>
    <row r="17497" ht="15" hidden="1" customHeight="1"/>
    <row r="17498" ht="15" hidden="1" customHeight="1"/>
    <row r="17499" ht="15" hidden="1" customHeight="1"/>
    <row r="17500" ht="15" hidden="1" customHeight="1"/>
    <row r="17501" ht="15" hidden="1" customHeight="1"/>
    <row r="17502" ht="15" hidden="1" customHeight="1"/>
    <row r="17503" ht="15" hidden="1" customHeight="1"/>
    <row r="17504" ht="15" hidden="1" customHeight="1"/>
    <row r="17505" ht="15" hidden="1" customHeight="1"/>
    <row r="17506" ht="15" hidden="1" customHeight="1"/>
    <row r="17507" ht="15" hidden="1" customHeight="1"/>
    <row r="17508" ht="15" hidden="1" customHeight="1"/>
    <row r="17509" ht="15" hidden="1" customHeight="1"/>
    <row r="17510" ht="15" hidden="1" customHeight="1"/>
    <row r="17511" ht="15" hidden="1" customHeight="1"/>
    <row r="17512" ht="15" hidden="1" customHeight="1"/>
    <row r="17513" ht="15" hidden="1" customHeight="1"/>
    <row r="17514" ht="15" hidden="1" customHeight="1"/>
    <row r="17515" ht="15" hidden="1" customHeight="1"/>
    <row r="17516" ht="15" hidden="1" customHeight="1"/>
    <row r="17517" ht="15" hidden="1" customHeight="1"/>
    <row r="17518" ht="15" hidden="1" customHeight="1"/>
    <row r="17519" ht="15" hidden="1" customHeight="1"/>
    <row r="17520" ht="15" hidden="1" customHeight="1"/>
    <row r="17521" ht="15" hidden="1" customHeight="1"/>
    <row r="17522" ht="15" hidden="1" customHeight="1"/>
    <row r="17523" ht="15" hidden="1" customHeight="1"/>
    <row r="17524" ht="15" hidden="1" customHeight="1"/>
    <row r="17525" ht="15" hidden="1" customHeight="1"/>
    <row r="17526" ht="15" hidden="1" customHeight="1"/>
    <row r="17527" ht="15" hidden="1" customHeight="1"/>
    <row r="17528" ht="15" hidden="1" customHeight="1"/>
    <row r="17529" ht="15" hidden="1" customHeight="1"/>
    <row r="17530" ht="15" hidden="1" customHeight="1"/>
    <row r="17531" ht="15" hidden="1" customHeight="1"/>
    <row r="17532" ht="15" hidden="1" customHeight="1"/>
    <row r="17533" ht="15" hidden="1" customHeight="1"/>
    <row r="17534" ht="15" hidden="1" customHeight="1"/>
    <row r="17535" ht="15" hidden="1" customHeight="1"/>
    <row r="17536" ht="15" hidden="1" customHeight="1"/>
    <row r="17537" ht="15" hidden="1" customHeight="1"/>
    <row r="17538" ht="15" hidden="1" customHeight="1"/>
    <row r="17539" ht="15" hidden="1" customHeight="1"/>
    <row r="17540" ht="15" hidden="1" customHeight="1"/>
    <row r="17541" ht="15" hidden="1" customHeight="1"/>
    <row r="17542" ht="15" hidden="1" customHeight="1"/>
    <row r="17543" ht="15" hidden="1" customHeight="1"/>
    <row r="17544" ht="15" hidden="1" customHeight="1"/>
    <row r="17545" ht="15" hidden="1" customHeight="1"/>
    <row r="17546" ht="15" hidden="1" customHeight="1"/>
    <row r="17547" ht="15" hidden="1" customHeight="1"/>
    <row r="17548" ht="15" hidden="1" customHeight="1"/>
    <row r="17549" ht="15" hidden="1" customHeight="1"/>
    <row r="17550" ht="15" hidden="1" customHeight="1"/>
    <row r="17551" ht="15" hidden="1" customHeight="1"/>
    <row r="17552" ht="15" hidden="1" customHeight="1"/>
    <row r="17553" ht="15" hidden="1" customHeight="1"/>
    <row r="17554" ht="15" hidden="1" customHeight="1"/>
    <row r="17555" ht="15" hidden="1" customHeight="1"/>
    <row r="17556" ht="15" hidden="1" customHeight="1"/>
    <row r="17557" ht="15" hidden="1" customHeight="1"/>
    <row r="17558" ht="15" hidden="1" customHeight="1"/>
    <row r="17559" ht="15" hidden="1" customHeight="1"/>
    <row r="17560" ht="15" hidden="1" customHeight="1"/>
    <row r="17561" ht="15" hidden="1" customHeight="1"/>
    <row r="17562" ht="15" hidden="1" customHeight="1"/>
    <row r="17563" ht="15" hidden="1" customHeight="1"/>
    <row r="17564" ht="15" hidden="1" customHeight="1"/>
    <row r="17565" ht="15" hidden="1" customHeight="1"/>
    <row r="17566" ht="15" hidden="1" customHeight="1"/>
    <row r="17567" ht="15" hidden="1" customHeight="1"/>
    <row r="17568" ht="15" hidden="1" customHeight="1"/>
    <row r="17569" ht="15" hidden="1" customHeight="1"/>
    <row r="17570" ht="15" hidden="1" customHeight="1"/>
    <row r="17571" ht="15" hidden="1" customHeight="1"/>
    <row r="17572" ht="15" hidden="1" customHeight="1"/>
    <row r="17573" ht="15" hidden="1" customHeight="1"/>
    <row r="17574" ht="15" hidden="1" customHeight="1"/>
    <row r="17575" ht="15" hidden="1" customHeight="1"/>
    <row r="17576" ht="15" hidden="1" customHeight="1"/>
    <row r="17577" ht="15" hidden="1" customHeight="1"/>
    <row r="17578" ht="15" hidden="1" customHeight="1"/>
    <row r="17579" ht="15" hidden="1" customHeight="1"/>
    <row r="17580" ht="15" hidden="1" customHeight="1"/>
    <row r="17581" ht="15" hidden="1" customHeight="1"/>
    <row r="17582" ht="15" hidden="1" customHeight="1"/>
    <row r="17583" ht="15" hidden="1" customHeight="1"/>
    <row r="17584" ht="15" hidden="1" customHeight="1"/>
    <row r="17585" ht="15" hidden="1" customHeight="1"/>
    <row r="17586" ht="15" hidden="1" customHeight="1"/>
    <row r="17587" ht="15" hidden="1" customHeight="1"/>
    <row r="17588" ht="15" hidden="1" customHeight="1"/>
    <row r="17589" ht="15" hidden="1" customHeight="1"/>
    <row r="17590" ht="15" hidden="1" customHeight="1"/>
    <row r="17591" ht="15" hidden="1" customHeight="1"/>
    <row r="17592" ht="15" hidden="1" customHeight="1"/>
    <row r="17593" ht="15" hidden="1" customHeight="1"/>
    <row r="17594" ht="15" hidden="1" customHeight="1"/>
    <row r="17595" ht="15" hidden="1" customHeight="1"/>
    <row r="17596" ht="15" hidden="1" customHeight="1"/>
    <row r="17597" ht="15" hidden="1" customHeight="1"/>
    <row r="17598" ht="15" hidden="1" customHeight="1"/>
    <row r="17599" ht="15" hidden="1" customHeight="1"/>
    <row r="17600" ht="15" hidden="1" customHeight="1"/>
    <row r="17601" ht="15" hidden="1" customHeight="1"/>
    <row r="17602" ht="15" hidden="1" customHeight="1"/>
    <row r="17603" ht="15" hidden="1" customHeight="1"/>
    <row r="17604" ht="15" hidden="1" customHeight="1"/>
    <row r="17605" ht="15" hidden="1" customHeight="1"/>
    <row r="17606" ht="15" hidden="1" customHeight="1"/>
    <row r="17607" ht="15" hidden="1" customHeight="1"/>
    <row r="17608" ht="15" hidden="1" customHeight="1"/>
    <row r="17609" ht="15" hidden="1" customHeight="1"/>
    <row r="17610" ht="15" hidden="1" customHeight="1"/>
    <row r="17611" ht="15" hidden="1" customHeight="1"/>
    <row r="17612" ht="15" hidden="1" customHeight="1"/>
    <row r="17613" ht="15" hidden="1" customHeight="1"/>
    <row r="17614" ht="15" hidden="1" customHeight="1"/>
    <row r="17615" ht="15" hidden="1" customHeight="1"/>
    <row r="17616" ht="15" hidden="1" customHeight="1"/>
    <row r="17617" ht="15" hidden="1" customHeight="1"/>
    <row r="17618" ht="15" hidden="1" customHeight="1"/>
    <row r="17619" ht="15" hidden="1" customHeight="1"/>
    <row r="17620" ht="15" hidden="1" customHeight="1"/>
    <row r="17621" ht="15" hidden="1" customHeight="1"/>
    <row r="17622" ht="15" hidden="1" customHeight="1"/>
    <row r="17623" ht="15" hidden="1" customHeight="1"/>
    <row r="17624" ht="15" hidden="1" customHeight="1"/>
    <row r="17625" ht="15" hidden="1" customHeight="1"/>
    <row r="17626" ht="15" hidden="1" customHeight="1"/>
    <row r="17627" ht="15" hidden="1" customHeight="1"/>
    <row r="17628" ht="15" hidden="1" customHeight="1"/>
    <row r="17629" ht="15" hidden="1" customHeight="1"/>
    <row r="17630" ht="15" hidden="1" customHeight="1"/>
    <row r="17631" ht="15" hidden="1" customHeight="1"/>
    <row r="17632" ht="15" hidden="1" customHeight="1"/>
    <row r="17633" ht="15" hidden="1" customHeight="1"/>
    <row r="17634" ht="15" hidden="1" customHeight="1"/>
    <row r="17635" ht="15" hidden="1" customHeight="1"/>
    <row r="17636" ht="15" hidden="1" customHeight="1"/>
    <row r="17637" ht="15" hidden="1" customHeight="1"/>
    <row r="17638" ht="15" hidden="1" customHeight="1"/>
    <row r="17639" ht="15" hidden="1" customHeight="1"/>
    <row r="17640" ht="15" hidden="1" customHeight="1"/>
    <row r="17641" ht="15" hidden="1" customHeight="1"/>
    <row r="17642" ht="15" hidden="1" customHeight="1"/>
    <row r="17643" ht="15" hidden="1" customHeight="1"/>
    <row r="17644" ht="15" hidden="1" customHeight="1"/>
    <row r="17645" ht="15" hidden="1" customHeight="1"/>
    <row r="17646" ht="15" hidden="1" customHeight="1"/>
    <row r="17647" ht="15" hidden="1" customHeight="1"/>
    <row r="17648" ht="15" hidden="1" customHeight="1"/>
    <row r="17649" ht="15" hidden="1" customHeight="1"/>
    <row r="17650" ht="15" hidden="1" customHeight="1"/>
    <row r="17651" ht="15" hidden="1" customHeight="1"/>
    <row r="17652" ht="15" hidden="1" customHeight="1"/>
    <row r="17653" ht="15" hidden="1" customHeight="1"/>
    <row r="17654" ht="15" hidden="1" customHeight="1"/>
    <row r="17655" ht="15" hidden="1" customHeight="1"/>
    <row r="17656" ht="15" hidden="1" customHeight="1"/>
    <row r="17657" ht="15" hidden="1" customHeight="1"/>
    <row r="17658" ht="15" hidden="1" customHeight="1"/>
    <row r="17659" ht="15" hidden="1" customHeight="1"/>
    <row r="17660" ht="15" hidden="1" customHeight="1"/>
    <row r="17661" ht="15" hidden="1" customHeight="1"/>
    <row r="17662" ht="15" hidden="1" customHeight="1"/>
    <row r="17663" ht="15" hidden="1" customHeight="1"/>
    <row r="17664" ht="15" hidden="1" customHeight="1"/>
    <row r="17665" ht="15" hidden="1" customHeight="1"/>
    <row r="17666" ht="15" hidden="1" customHeight="1"/>
    <row r="17667" ht="15" hidden="1" customHeight="1"/>
    <row r="17668" ht="15" hidden="1" customHeight="1"/>
    <row r="17669" ht="15" hidden="1" customHeight="1"/>
    <row r="17670" ht="15" hidden="1" customHeight="1"/>
    <row r="17671" ht="15" hidden="1" customHeight="1"/>
    <row r="17672" ht="15" hidden="1" customHeight="1"/>
    <row r="17673" ht="15" hidden="1" customHeight="1"/>
    <row r="17674" ht="15" hidden="1" customHeight="1"/>
    <row r="17675" ht="15" hidden="1" customHeight="1"/>
    <row r="17676" ht="15" hidden="1" customHeight="1"/>
    <row r="17677" ht="15" hidden="1" customHeight="1"/>
    <row r="17678" ht="15" hidden="1" customHeight="1"/>
    <row r="17679" ht="15" hidden="1" customHeight="1"/>
    <row r="17680" ht="15" hidden="1" customHeight="1"/>
    <row r="17681" ht="15" hidden="1" customHeight="1"/>
    <row r="17682" ht="15" hidden="1" customHeight="1"/>
    <row r="17683" ht="15" hidden="1" customHeight="1"/>
    <row r="17684" ht="15" hidden="1" customHeight="1"/>
    <row r="17685" ht="15" hidden="1" customHeight="1"/>
    <row r="17686" ht="15" hidden="1" customHeight="1"/>
    <row r="17687" ht="15" hidden="1" customHeight="1"/>
    <row r="17688" ht="15" hidden="1" customHeight="1"/>
    <row r="17689" ht="15" hidden="1" customHeight="1"/>
    <row r="17690" ht="15" hidden="1" customHeight="1"/>
    <row r="17691" ht="15" hidden="1" customHeight="1"/>
    <row r="17692" ht="15" hidden="1" customHeight="1"/>
    <row r="17693" ht="15" hidden="1" customHeight="1"/>
    <row r="17694" ht="15" hidden="1" customHeight="1"/>
    <row r="17695" ht="15" hidden="1" customHeight="1"/>
    <row r="17696" ht="15" hidden="1" customHeight="1"/>
    <row r="17697" ht="15" hidden="1" customHeight="1"/>
    <row r="17698" ht="15" hidden="1" customHeight="1"/>
    <row r="17699" ht="15" hidden="1" customHeight="1"/>
    <row r="17700" ht="15" hidden="1" customHeight="1"/>
    <row r="17701" ht="15" hidden="1" customHeight="1"/>
    <row r="17702" ht="15" hidden="1" customHeight="1"/>
    <row r="17703" ht="15" hidden="1" customHeight="1"/>
    <row r="17704" ht="15" hidden="1" customHeight="1"/>
    <row r="17705" ht="15" hidden="1" customHeight="1"/>
    <row r="17706" ht="15" hidden="1" customHeight="1"/>
    <row r="17707" ht="15" hidden="1" customHeight="1"/>
    <row r="17708" ht="15" hidden="1" customHeight="1"/>
    <row r="17709" ht="15" hidden="1" customHeight="1"/>
    <row r="17710" ht="15" hidden="1" customHeight="1"/>
    <row r="17711" ht="15" hidden="1" customHeight="1"/>
    <row r="17712" ht="15" hidden="1" customHeight="1"/>
    <row r="17713" ht="15" hidden="1" customHeight="1"/>
    <row r="17714" ht="15" hidden="1" customHeight="1"/>
    <row r="17715" ht="15" hidden="1" customHeight="1"/>
    <row r="17716" ht="15" hidden="1" customHeight="1"/>
    <row r="17717" ht="15" hidden="1" customHeight="1"/>
    <row r="17718" ht="15" hidden="1" customHeight="1"/>
    <row r="17719" ht="15" hidden="1" customHeight="1"/>
    <row r="17720" ht="15" hidden="1" customHeight="1"/>
    <row r="17721" ht="15" hidden="1" customHeight="1"/>
    <row r="17722" ht="15" hidden="1" customHeight="1"/>
    <row r="17723" ht="15" hidden="1" customHeight="1"/>
    <row r="17724" ht="15" hidden="1" customHeight="1"/>
    <row r="17725" ht="15" hidden="1" customHeight="1"/>
    <row r="17726" ht="15" hidden="1" customHeight="1"/>
    <row r="17727" ht="15" hidden="1" customHeight="1"/>
    <row r="17728" ht="15" hidden="1" customHeight="1"/>
    <row r="17729" ht="15" hidden="1" customHeight="1"/>
    <row r="17730" ht="15" hidden="1" customHeight="1"/>
    <row r="17731" ht="15" hidden="1" customHeight="1"/>
    <row r="17732" ht="15" hidden="1" customHeight="1"/>
    <row r="17733" ht="15" hidden="1" customHeight="1"/>
    <row r="17734" ht="15" hidden="1" customHeight="1"/>
    <row r="17735" ht="15" hidden="1" customHeight="1"/>
    <row r="17736" ht="15" hidden="1" customHeight="1"/>
    <row r="17737" ht="15" hidden="1" customHeight="1"/>
    <row r="17738" ht="15" hidden="1" customHeight="1"/>
    <row r="17739" ht="15" hidden="1" customHeight="1"/>
    <row r="17740" ht="15" hidden="1" customHeight="1"/>
    <row r="17741" ht="15" hidden="1" customHeight="1"/>
    <row r="17742" ht="15" hidden="1" customHeight="1"/>
    <row r="17743" ht="15" hidden="1" customHeight="1"/>
    <row r="17744" ht="15" hidden="1" customHeight="1"/>
    <row r="17745" ht="15" hidden="1" customHeight="1"/>
    <row r="17746" ht="15" hidden="1" customHeight="1"/>
    <row r="17747" ht="15" hidden="1" customHeight="1"/>
    <row r="17748" ht="15" hidden="1" customHeight="1"/>
    <row r="17749" ht="15" hidden="1" customHeight="1"/>
    <row r="17750" ht="15" hidden="1" customHeight="1"/>
    <row r="17751" ht="15" hidden="1" customHeight="1"/>
    <row r="17752" ht="15" hidden="1" customHeight="1"/>
    <row r="17753" ht="15" hidden="1" customHeight="1"/>
    <row r="17754" ht="15" hidden="1" customHeight="1"/>
    <row r="17755" ht="15" hidden="1" customHeight="1"/>
    <row r="17756" ht="15" hidden="1" customHeight="1"/>
    <row r="17757" ht="15" hidden="1" customHeight="1"/>
    <row r="17758" ht="15" hidden="1" customHeight="1"/>
    <row r="17759" ht="15" hidden="1" customHeight="1"/>
    <row r="17760" ht="15" hidden="1" customHeight="1"/>
    <row r="17761" ht="15" hidden="1" customHeight="1"/>
    <row r="17762" ht="15" hidden="1" customHeight="1"/>
    <row r="17763" ht="15" hidden="1" customHeight="1"/>
    <row r="17764" ht="15" hidden="1" customHeight="1"/>
    <row r="17765" ht="15" hidden="1" customHeight="1"/>
    <row r="17766" ht="15" hidden="1" customHeight="1"/>
    <row r="17767" ht="15" hidden="1" customHeight="1"/>
    <row r="17768" ht="15" hidden="1" customHeight="1"/>
    <row r="17769" ht="15" hidden="1" customHeight="1"/>
    <row r="17770" ht="15" hidden="1" customHeight="1"/>
    <row r="17771" ht="15" hidden="1" customHeight="1"/>
    <row r="17772" ht="15" hidden="1" customHeight="1"/>
    <row r="17773" ht="15" hidden="1" customHeight="1"/>
    <row r="17774" ht="15" hidden="1" customHeight="1"/>
    <row r="17775" ht="15" hidden="1" customHeight="1"/>
    <row r="17776" ht="15" hidden="1" customHeight="1"/>
    <row r="17777" ht="15" hidden="1" customHeight="1"/>
    <row r="17778" ht="15" hidden="1" customHeight="1"/>
    <row r="17779" ht="15" hidden="1" customHeight="1"/>
    <row r="17780" ht="15" hidden="1" customHeight="1"/>
    <row r="17781" ht="15" hidden="1" customHeight="1"/>
    <row r="17782" ht="15" hidden="1" customHeight="1"/>
    <row r="17783" ht="15" hidden="1" customHeight="1"/>
    <row r="17784" ht="15" hidden="1" customHeight="1"/>
    <row r="17785" ht="15" hidden="1" customHeight="1"/>
    <row r="17786" ht="15" hidden="1" customHeight="1"/>
    <row r="17787" ht="15" hidden="1" customHeight="1"/>
    <row r="17788" ht="15" hidden="1" customHeight="1"/>
    <row r="17789" ht="15" hidden="1" customHeight="1"/>
    <row r="17790" ht="15" hidden="1" customHeight="1"/>
    <row r="17791" ht="15" hidden="1" customHeight="1"/>
    <row r="17792" ht="15" hidden="1" customHeight="1"/>
    <row r="17793" ht="15" hidden="1" customHeight="1"/>
    <row r="17794" ht="15" hidden="1" customHeight="1"/>
    <row r="17795" ht="15" hidden="1" customHeight="1"/>
    <row r="17796" ht="15" hidden="1" customHeight="1"/>
    <row r="17797" ht="15" hidden="1" customHeight="1"/>
    <row r="17798" ht="15" hidden="1" customHeight="1"/>
    <row r="17799" ht="15" hidden="1" customHeight="1"/>
    <row r="17800" ht="15" hidden="1" customHeight="1"/>
    <row r="17801" ht="15" hidden="1" customHeight="1"/>
    <row r="17802" ht="15" hidden="1" customHeight="1"/>
    <row r="17803" ht="15" hidden="1" customHeight="1"/>
    <row r="17804" ht="15" hidden="1" customHeight="1"/>
    <row r="17805" ht="15" hidden="1" customHeight="1"/>
    <row r="17806" ht="15" hidden="1" customHeight="1"/>
    <row r="17807" ht="15" hidden="1" customHeight="1"/>
    <row r="17808" ht="15" hidden="1" customHeight="1"/>
    <row r="17809" ht="15" hidden="1" customHeight="1"/>
    <row r="17810" ht="15" hidden="1" customHeight="1"/>
    <row r="17811" ht="15" hidden="1" customHeight="1"/>
    <row r="17812" ht="15" hidden="1" customHeight="1"/>
    <row r="17813" ht="15" hidden="1" customHeight="1"/>
    <row r="17814" ht="15" hidden="1" customHeight="1"/>
    <row r="17815" ht="15" hidden="1" customHeight="1"/>
    <row r="17816" ht="15" hidden="1" customHeight="1"/>
    <row r="17817" ht="15" hidden="1" customHeight="1"/>
    <row r="17818" ht="15" hidden="1" customHeight="1"/>
    <row r="17819" ht="15" hidden="1" customHeight="1"/>
    <row r="17820" ht="15" hidden="1" customHeight="1"/>
    <row r="17821" ht="15" hidden="1" customHeight="1"/>
    <row r="17822" ht="15" hidden="1" customHeight="1"/>
    <row r="17823" ht="15" hidden="1" customHeight="1"/>
    <row r="17824" ht="15" hidden="1" customHeight="1"/>
    <row r="17825" ht="15" hidden="1" customHeight="1"/>
    <row r="17826" ht="15" hidden="1" customHeight="1"/>
    <row r="17827" ht="15" hidden="1" customHeight="1"/>
    <row r="17828" ht="15" hidden="1" customHeight="1"/>
    <row r="17829" ht="15" hidden="1" customHeight="1"/>
    <row r="17830" ht="15" hidden="1" customHeight="1"/>
    <row r="17831" ht="15" hidden="1" customHeight="1"/>
    <row r="17832" ht="15" hidden="1" customHeight="1"/>
    <row r="17833" ht="15" hidden="1" customHeight="1"/>
    <row r="17834" ht="15" hidden="1" customHeight="1"/>
    <row r="17835" ht="15" hidden="1" customHeight="1"/>
    <row r="17836" ht="15" hidden="1" customHeight="1"/>
    <row r="17837" ht="15" hidden="1" customHeight="1"/>
    <row r="17838" ht="15" hidden="1" customHeight="1"/>
    <row r="17839" ht="15" hidden="1" customHeight="1"/>
    <row r="17840" ht="15" hidden="1" customHeight="1"/>
    <row r="17841" ht="15" hidden="1" customHeight="1"/>
    <row r="17842" ht="15" hidden="1" customHeight="1"/>
    <row r="17843" ht="15" hidden="1" customHeight="1"/>
    <row r="17844" ht="15" hidden="1" customHeight="1"/>
    <row r="17845" ht="15" hidden="1" customHeight="1"/>
    <row r="17846" ht="15" hidden="1" customHeight="1"/>
    <row r="17847" ht="15" hidden="1" customHeight="1"/>
    <row r="17848" ht="15" hidden="1" customHeight="1"/>
    <row r="17849" ht="15" hidden="1" customHeight="1"/>
    <row r="17850" ht="15" hidden="1" customHeight="1"/>
    <row r="17851" ht="15" hidden="1" customHeight="1"/>
    <row r="17852" ht="15" hidden="1" customHeight="1"/>
    <row r="17853" ht="15" hidden="1" customHeight="1"/>
    <row r="17854" ht="15" hidden="1" customHeight="1"/>
    <row r="17855" ht="15" hidden="1" customHeight="1"/>
    <row r="17856" ht="15" hidden="1" customHeight="1"/>
    <row r="17857" ht="15" hidden="1" customHeight="1"/>
    <row r="17858" ht="15" hidden="1" customHeight="1"/>
    <row r="17859" ht="15" hidden="1" customHeight="1"/>
    <row r="17860" ht="15" hidden="1" customHeight="1"/>
    <row r="17861" ht="15" hidden="1" customHeight="1"/>
    <row r="17862" ht="15" hidden="1" customHeight="1"/>
    <row r="17863" ht="15" hidden="1" customHeight="1"/>
    <row r="17864" ht="15" hidden="1" customHeight="1"/>
    <row r="17865" ht="15" hidden="1" customHeight="1"/>
    <row r="17866" ht="15" hidden="1" customHeight="1"/>
    <row r="17867" ht="15" hidden="1" customHeight="1"/>
    <row r="17868" ht="15" hidden="1" customHeight="1"/>
    <row r="17869" ht="15" hidden="1" customHeight="1"/>
    <row r="17870" ht="15" hidden="1" customHeight="1"/>
    <row r="17871" ht="15" hidden="1" customHeight="1"/>
    <row r="17872" ht="15" hidden="1" customHeight="1"/>
    <row r="17873" ht="15" hidden="1" customHeight="1"/>
    <row r="17874" ht="15" hidden="1" customHeight="1"/>
    <row r="17875" ht="15" hidden="1" customHeight="1"/>
    <row r="17876" ht="15" hidden="1" customHeight="1"/>
    <row r="17877" ht="15" hidden="1" customHeight="1"/>
    <row r="17878" ht="15" hidden="1" customHeight="1"/>
    <row r="17879" ht="15" hidden="1" customHeight="1"/>
    <row r="17880" ht="15" hidden="1" customHeight="1"/>
    <row r="17881" ht="15" hidden="1" customHeight="1"/>
    <row r="17882" ht="15" hidden="1" customHeight="1"/>
    <row r="17883" ht="15" hidden="1" customHeight="1"/>
    <row r="17884" ht="15" hidden="1" customHeight="1"/>
    <row r="17885" ht="15" hidden="1" customHeight="1"/>
    <row r="17886" ht="15" hidden="1" customHeight="1"/>
    <row r="17887" ht="15" hidden="1" customHeight="1"/>
    <row r="17888" ht="15" hidden="1" customHeight="1"/>
    <row r="17889" ht="15" hidden="1" customHeight="1"/>
    <row r="17890" ht="15" hidden="1" customHeight="1"/>
    <row r="17891" ht="15" hidden="1" customHeight="1"/>
    <row r="17892" ht="15" hidden="1" customHeight="1"/>
    <row r="17893" ht="15" hidden="1" customHeight="1"/>
    <row r="17894" ht="15" hidden="1" customHeight="1"/>
    <row r="17895" ht="15" hidden="1" customHeight="1"/>
    <row r="17896" ht="15" hidden="1" customHeight="1"/>
    <row r="17897" ht="15" hidden="1" customHeight="1"/>
    <row r="17898" ht="15" hidden="1" customHeight="1"/>
    <row r="17899" ht="15" hidden="1" customHeight="1"/>
    <row r="17900" ht="15" hidden="1" customHeight="1"/>
    <row r="17901" ht="15" hidden="1" customHeight="1"/>
    <row r="17902" ht="15" hidden="1" customHeight="1"/>
    <row r="17903" ht="15" hidden="1" customHeight="1"/>
    <row r="17904" ht="15" hidden="1" customHeight="1"/>
    <row r="17905" ht="15" hidden="1" customHeight="1"/>
    <row r="17906" ht="15" hidden="1" customHeight="1"/>
    <row r="17907" ht="15" hidden="1" customHeight="1"/>
    <row r="17908" ht="15" hidden="1" customHeight="1"/>
    <row r="17909" ht="15" hidden="1" customHeight="1"/>
    <row r="17910" ht="15" hidden="1" customHeight="1"/>
    <row r="17911" ht="15" hidden="1" customHeight="1"/>
    <row r="17912" ht="15" hidden="1" customHeight="1"/>
    <row r="17913" ht="15" hidden="1" customHeight="1"/>
    <row r="17914" ht="15" hidden="1" customHeight="1"/>
    <row r="17915" ht="15" hidden="1" customHeight="1"/>
    <row r="17916" ht="15" hidden="1" customHeight="1"/>
    <row r="17917" ht="15" hidden="1" customHeight="1"/>
    <row r="17918" ht="15" hidden="1" customHeight="1"/>
    <row r="17919" ht="15" hidden="1" customHeight="1"/>
    <row r="17920" ht="15" hidden="1" customHeight="1"/>
    <row r="17921" ht="15" hidden="1" customHeight="1"/>
    <row r="17922" ht="15" hidden="1" customHeight="1"/>
    <row r="17923" ht="15" hidden="1" customHeight="1"/>
    <row r="17924" ht="15" hidden="1" customHeight="1"/>
    <row r="17925" ht="15" hidden="1" customHeight="1"/>
    <row r="17926" ht="15" hidden="1" customHeight="1"/>
    <row r="17927" ht="15" hidden="1" customHeight="1"/>
    <row r="17928" ht="15" hidden="1" customHeight="1"/>
    <row r="17929" ht="15" hidden="1" customHeight="1"/>
    <row r="17930" ht="15" hidden="1" customHeight="1"/>
    <row r="17931" ht="15" hidden="1" customHeight="1"/>
    <row r="17932" ht="15" hidden="1" customHeight="1"/>
    <row r="17933" ht="15" hidden="1" customHeight="1"/>
    <row r="17934" ht="15" hidden="1" customHeight="1"/>
    <row r="17935" ht="15" hidden="1" customHeight="1"/>
    <row r="17936" ht="15" hidden="1" customHeight="1"/>
    <row r="17937" ht="15" hidden="1" customHeight="1"/>
    <row r="17938" ht="15" hidden="1" customHeight="1"/>
    <row r="17939" ht="15" hidden="1" customHeight="1"/>
    <row r="17940" ht="15" hidden="1" customHeight="1"/>
    <row r="17941" ht="15" hidden="1" customHeight="1"/>
    <row r="17942" ht="15" hidden="1" customHeight="1"/>
    <row r="17943" ht="15" hidden="1" customHeight="1"/>
    <row r="17944" ht="15" hidden="1" customHeight="1"/>
    <row r="17945" ht="15" hidden="1" customHeight="1"/>
    <row r="17946" ht="15" hidden="1" customHeight="1"/>
    <row r="17947" ht="15" hidden="1" customHeight="1"/>
    <row r="17948" ht="15" hidden="1" customHeight="1"/>
    <row r="17949" ht="15" hidden="1" customHeight="1"/>
    <row r="17950" ht="15" hidden="1" customHeight="1"/>
    <row r="17951" ht="15" hidden="1" customHeight="1"/>
    <row r="17952" ht="15" hidden="1" customHeight="1"/>
    <row r="17953" ht="15" hidden="1" customHeight="1"/>
    <row r="17954" ht="15" hidden="1" customHeight="1"/>
    <row r="17955" ht="15" hidden="1" customHeight="1"/>
    <row r="17956" ht="15" hidden="1" customHeight="1"/>
    <row r="17957" ht="15" hidden="1" customHeight="1"/>
    <row r="17958" ht="15" hidden="1" customHeight="1"/>
    <row r="17959" ht="15" hidden="1" customHeight="1"/>
    <row r="17960" ht="15" hidden="1" customHeight="1"/>
    <row r="17961" ht="15" hidden="1" customHeight="1"/>
    <row r="17962" ht="15" hidden="1" customHeight="1"/>
    <row r="17963" ht="15" hidden="1" customHeight="1"/>
    <row r="17964" ht="15" hidden="1" customHeight="1"/>
    <row r="17965" ht="15" hidden="1" customHeight="1"/>
    <row r="17966" ht="15" hidden="1" customHeight="1"/>
    <row r="17967" ht="15" hidden="1" customHeight="1"/>
    <row r="17968" ht="15" hidden="1" customHeight="1"/>
    <row r="17969" ht="15" hidden="1" customHeight="1"/>
    <row r="17970" ht="15" hidden="1" customHeight="1"/>
    <row r="17971" ht="15" hidden="1" customHeight="1"/>
    <row r="17972" ht="15" hidden="1" customHeight="1"/>
    <row r="17973" ht="15" hidden="1" customHeight="1"/>
    <row r="17974" ht="15" hidden="1" customHeight="1"/>
    <row r="17975" ht="15" hidden="1" customHeight="1"/>
    <row r="17976" ht="15" hidden="1" customHeight="1"/>
    <row r="17977" ht="15" hidden="1" customHeight="1"/>
    <row r="17978" ht="15" hidden="1" customHeight="1"/>
    <row r="17979" ht="15" hidden="1" customHeight="1"/>
    <row r="17980" ht="15" hidden="1" customHeight="1"/>
    <row r="17981" ht="15" hidden="1" customHeight="1"/>
    <row r="17982" ht="15" hidden="1" customHeight="1"/>
    <row r="17983" ht="15" hidden="1" customHeight="1"/>
    <row r="17984" ht="15" hidden="1" customHeight="1"/>
    <row r="17985" ht="15" hidden="1" customHeight="1"/>
    <row r="17986" ht="15" hidden="1" customHeight="1"/>
    <row r="17987" ht="15" hidden="1" customHeight="1"/>
    <row r="17988" ht="15" hidden="1" customHeight="1"/>
    <row r="17989" ht="15" hidden="1" customHeight="1"/>
    <row r="17990" ht="15" hidden="1" customHeight="1"/>
    <row r="17991" ht="15" hidden="1" customHeight="1"/>
    <row r="17992" ht="15" hidden="1" customHeight="1"/>
    <row r="17993" ht="15" hidden="1" customHeight="1"/>
    <row r="17994" ht="15" hidden="1" customHeight="1"/>
    <row r="17995" ht="15" hidden="1" customHeight="1"/>
    <row r="17996" ht="15" hidden="1" customHeight="1"/>
    <row r="17997" ht="15" hidden="1" customHeight="1"/>
    <row r="17998" ht="15" hidden="1" customHeight="1"/>
    <row r="17999" ht="15" hidden="1" customHeight="1"/>
    <row r="18000" ht="15" hidden="1" customHeight="1"/>
    <row r="18001" ht="15" hidden="1" customHeight="1"/>
    <row r="18002" ht="15" hidden="1" customHeight="1"/>
    <row r="18003" ht="15" hidden="1" customHeight="1"/>
    <row r="18004" ht="15" hidden="1" customHeight="1"/>
    <row r="18005" ht="15" hidden="1" customHeight="1"/>
    <row r="18006" ht="15" hidden="1" customHeight="1"/>
    <row r="18007" ht="15" hidden="1" customHeight="1"/>
    <row r="18008" ht="15" hidden="1" customHeight="1"/>
    <row r="18009" ht="15" hidden="1" customHeight="1"/>
    <row r="18010" ht="15" hidden="1" customHeight="1"/>
    <row r="18011" ht="15" hidden="1" customHeight="1"/>
    <row r="18012" ht="15" hidden="1" customHeight="1"/>
    <row r="18013" ht="15" hidden="1" customHeight="1"/>
    <row r="18014" ht="15" hidden="1" customHeight="1"/>
    <row r="18015" ht="15" hidden="1" customHeight="1"/>
    <row r="18016" ht="15" hidden="1" customHeight="1"/>
    <row r="18017" ht="15" hidden="1" customHeight="1"/>
    <row r="18018" ht="15" hidden="1" customHeight="1"/>
    <row r="18019" ht="15" hidden="1" customHeight="1"/>
    <row r="18020" ht="15" hidden="1" customHeight="1"/>
    <row r="18021" ht="15" hidden="1" customHeight="1"/>
    <row r="18022" ht="15" hidden="1" customHeight="1"/>
    <row r="18023" ht="15" hidden="1" customHeight="1"/>
    <row r="18024" ht="15" hidden="1" customHeight="1"/>
    <row r="18025" ht="15" hidden="1" customHeight="1"/>
    <row r="18026" ht="15" hidden="1" customHeight="1"/>
    <row r="18027" ht="15" hidden="1" customHeight="1"/>
    <row r="18028" ht="15" hidden="1" customHeight="1"/>
    <row r="18029" ht="15" hidden="1" customHeight="1"/>
    <row r="18030" ht="15" hidden="1" customHeight="1"/>
    <row r="18031" ht="15" hidden="1" customHeight="1"/>
    <row r="18032" ht="15" hidden="1" customHeight="1"/>
    <row r="18033" ht="15" hidden="1" customHeight="1"/>
    <row r="18034" ht="15" hidden="1" customHeight="1"/>
    <row r="18035" ht="15" hidden="1" customHeight="1"/>
    <row r="18036" ht="15" hidden="1" customHeight="1"/>
    <row r="18037" ht="15" hidden="1" customHeight="1"/>
    <row r="18038" ht="15" hidden="1" customHeight="1"/>
    <row r="18039" ht="15" hidden="1" customHeight="1"/>
    <row r="18040" ht="15" hidden="1" customHeight="1"/>
    <row r="18041" ht="15" hidden="1" customHeight="1"/>
    <row r="18042" ht="15" hidden="1" customHeight="1"/>
    <row r="18043" ht="15" hidden="1" customHeight="1"/>
    <row r="18044" ht="15" hidden="1" customHeight="1"/>
    <row r="18045" ht="15" hidden="1" customHeight="1"/>
    <row r="18046" ht="15" hidden="1" customHeight="1"/>
    <row r="18047" ht="15" hidden="1" customHeight="1"/>
    <row r="18048" ht="15" hidden="1" customHeight="1"/>
    <row r="18049" ht="15" hidden="1" customHeight="1"/>
    <row r="18050" ht="15" hidden="1" customHeight="1"/>
    <row r="18051" ht="15" hidden="1" customHeight="1"/>
    <row r="18052" ht="15" hidden="1" customHeight="1"/>
    <row r="18053" ht="15" hidden="1" customHeight="1"/>
    <row r="18054" ht="15" hidden="1" customHeight="1"/>
    <row r="18055" ht="15" hidden="1" customHeight="1"/>
    <row r="18056" ht="15" hidden="1" customHeight="1"/>
    <row r="18057" ht="15" hidden="1" customHeight="1"/>
    <row r="18058" ht="15" hidden="1" customHeight="1"/>
    <row r="18059" ht="15" hidden="1" customHeight="1"/>
    <row r="18060" ht="15" hidden="1" customHeight="1"/>
    <row r="18061" ht="15" hidden="1" customHeight="1"/>
    <row r="18062" ht="15" hidden="1" customHeight="1"/>
    <row r="18063" ht="15" hidden="1" customHeight="1"/>
    <row r="18064" ht="15" hidden="1" customHeight="1"/>
    <row r="18065" ht="15" hidden="1" customHeight="1"/>
    <row r="18066" ht="15" hidden="1" customHeight="1"/>
    <row r="18067" ht="15" hidden="1" customHeight="1"/>
    <row r="18068" ht="15" hidden="1" customHeight="1"/>
    <row r="18069" ht="15" hidden="1" customHeight="1"/>
    <row r="18070" ht="15" hidden="1" customHeight="1"/>
    <row r="18071" ht="15" hidden="1" customHeight="1"/>
    <row r="18072" ht="15" hidden="1" customHeight="1"/>
    <row r="18073" ht="15" hidden="1" customHeight="1"/>
    <row r="18074" ht="15" hidden="1" customHeight="1"/>
    <row r="18075" ht="15" hidden="1" customHeight="1"/>
    <row r="18076" ht="15" hidden="1" customHeight="1"/>
    <row r="18077" ht="15" hidden="1" customHeight="1"/>
    <row r="18078" ht="15" hidden="1" customHeight="1"/>
    <row r="18079" ht="15" hidden="1" customHeight="1"/>
    <row r="18080" ht="15" hidden="1" customHeight="1"/>
    <row r="18081" ht="15" hidden="1" customHeight="1"/>
    <row r="18082" ht="15" hidden="1" customHeight="1"/>
    <row r="18083" ht="15" hidden="1" customHeight="1"/>
    <row r="18084" ht="15" hidden="1" customHeight="1"/>
    <row r="18085" ht="15" hidden="1" customHeight="1"/>
    <row r="18086" ht="15" hidden="1" customHeight="1"/>
    <row r="18087" ht="15" hidden="1" customHeight="1"/>
    <row r="18088" ht="15" hidden="1" customHeight="1"/>
    <row r="18089" ht="15" hidden="1" customHeight="1"/>
    <row r="18090" ht="15" hidden="1" customHeight="1"/>
    <row r="18091" ht="15" hidden="1" customHeight="1"/>
    <row r="18092" ht="15" hidden="1" customHeight="1"/>
    <row r="18093" ht="15" hidden="1" customHeight="1"/>
    <row r="18094" ht="15" hidden="1" customHeight="1"/>
    <row r="18095" ht="15" hidden="1" customHeight="1"/>
    <row r="18096" ht="15" hidden="1" customHeight="1"/>
    <row r="18097" ht="15" hidden="1" customHeight="1"/>
    <row r="18098" ht="15" hidden="1" customHeight="1"/>
    <row r="18099" ht="15" hidden="1" customHeight="1"/>
    <row r="18100" ht="15" hidden="1" customHeight="1"/>
    <row r="18101" ht="15" hidden="1" customHeight="1"/>
    <row r="18102" ht="15" hidden="1" customHeight="1"/>
    <row r="18103" ht="15" hidden="1" customHeight="1"/>
    <row r="18104" ht="15" hidden="1" customHeight="1"/>
    <row r="18105" ht="15" hidden="1" customHeight="1"/>
    <row r="18106" ht="15" hidden="1" customHeight="1"/>
    <row r="18107" ht="15" hidden="1" customHeight="1"/>
    <row r="18108" ht="15" hidden="1" customHeight="1"/>
    <row r="18109" ht="15" hidden="1" customHeight="1"/>
    <row r="18110" ht="15" hidden="1" customHeight="1"/>
    <row r="18111" ht="15" hidden="1" customHeight="1"/>
    <row r="18112" ht="15" hidden="1" customHeight="1"/>
    <row r="18113" ht="15" hidden="1" customHeight="1"/>
    <row r="18114" ht="15" hidden="1" customHeight="1"/>
    <row r="18115" ht="15" hidden="1" customHeight="1"/>
    <row r="18116" ht="15" hidden="1" customHeight="1"/>
    <row r="18117" ht="15" hidden="1" customHeight="1"/>
    <row r="18118" ht="15" hidden="1" customHeight="1"/>
    <row r="18119" ht="15" hidden="1" customHeight="1"/>
    <row r="18120" ht="15" hidden="1" customHeight="1"/>
    <row r="18121" ht="15" hidden="1" customHeight="1"/>
    <row r="18122" ht="15" hidden="1" customHeight="1"/>
    <row r="18123" ht="15" hidden="1" customHeight="1"/>
    <row r="18124" ht="15" hidden="1" customHeight="1"/>
    <row r="18125" ht="15" hidden="1" customHeight="1"/>
    <row r="18126" ht="15" hidden="1" customHeight="1"/>
    <row r="18127" ht="15" hidden="1" customHeight="1"/>
    <row r="18128" ht="15" hidden="1" customHeight="1"/>
    <row r="18129" ht="15" hidden="1" customHeight="1"/>
    <row r="18130" ht="15" hidden="1" customHeight="1"/>
    <row r="18131" ht="15" hidden="1" customHeight="1"/>
    <row r="18132" ht="15" hidden="1" customHeight="1"/>
    <row r="18133" ht="15" hidden="1" customHeight="1"/>
    <row r="18134" ht="15" hidden="1" customHeight="1"/>
    <row r="18135" ht="15" hidden="1" customHeight="1"/>
    <row r="18136" ht="15" hidden="1" customHeight="1"/>
    <row r="18137" ht="15" hidden="1" customHeight="1"/>
    <row r="18138" ht="15" hidden="1" customHeight="1"/>
    <row r="18139" ht="15" hidden="1" customHeight="1"/>
    <row r="18140" ht="15" hidden="1" customHeight="1"/>
    <row r="18141" ht="15" hidden="1" customHeight="1"/>
    <row r="18142" ht="15" hidden="1" customHeight="1"/>
    <row r="18143" ht="15" hidden="1" customHeight="1"/>
    <row r="18144" ht="15" hidden="1" customHeight="1"/>
    <row r="18145" ht="15" hidden="1" customHeight="1"/>
    <row r="18146" ht="15" hidden="1" customHeight="1"/>
    <row r="18147" ht="15" hidden="1" customHeight="1"/>
    <row r="18148" ht="15" hidden="1" customHeight="1"/>
    <row r="18149" ht="15" hidden="1" customHeight="1"/>
    <row r="18150" ht="15" hidden="1" customHeight="1"/>
    <row r="18151" ht="15" hidden="1" customHeight="1"/>
    <row r="18152" ht="15" hidden="1" customHeight="1"/>
    <row r="18153" ht="15" hidden="1" customHeight="1"/>
    <row r="18154" ht="15" hidden="1" customHeight="1"/>
    <row r="18155" ht="15" hidden="1" customHeight="1"/>
    <row r="18156" ht="15" hidden="1" customHeight="1"/>
    <row r="18157" ht="15" hidden="1" customHeight="1"/>
    <row r="18158" ht="15" hidden="1" customHeight="1"/>
    <row r="18159" ht="15" hidden="1" customHeight="1"/>
    <row r="18160" ht="15" hidden="1" customHeight="1"/>
    <row r="18161" ht="15" hidden="1" customHeight="1"/>
    <row r="18162" ht="15" hidden="1" customHeight="1"/>
    <row r="18163" ht="15" hidden="1" customHeight="1"/>
    <row r="18164" ht="15" hidden="1" customHeight="1"/>
    <row r="18165" ht="15" hidden="1" customHeight="1"/>
    <row r="18166" ht="15" hidden="1" customHeight="1"/>
    <row r="18167" ht="15" hidden="1" customHeight="1"/>
    <row r="18168" ht="15" hidden="1" customHeight="1"/>
    <row r="18169" ht="15" hidden="1" customHeight="1"/>
    <row r="18170" ht="15" hidden="1" customHeight="1"/>
    <row r="18171" ht="15" hidden="1" customHeight="1"/>
    <row r="18172" ht="15" hidden="1" customHeight="1"/>
    <row r="18173" ht="15" hidden="1" customHeight="1"/>
    <row r="18174" ht="15" hidden="1" customHeight="1"/>
    <row r="18175" ht="15" hidden="1" customHeight="1"/>
    <row r="18176" ht="15" hidden="1" customHeight="1"/>
    <row r="18177" ht="15" hidden="1" customHeight="1"/>
    <row r="18178" ht="15" hidden="1" customHeight="1"/>
    <row r="18179" ht="15" hidden="1" customHeight="1"/>
    <row r="18180" ht="15" hidden="1" customHeight="1"/>
    <row r="18181" ht="15" hidden="1" customHeight="1"/>
    <row r="18182" ht="15" hidden="1" customHeight="1"/>
    <row r="18183" ht="15" hidden="1" customHeight="1"/>
    <row r="18184" ht="15" hidden="1" customHeight="1"/>
    <row r="18185" ht="15" hidden="1" customHeight="1"/>
    <row r="18186" ht="15" hidden="1" customHeight="1"/>
    <row r="18187" ht="15" hidden="1" customHeight="1"/>
    <row r="18188" ht="15" hidden="1" customHeight="1"/>
    <row r="18189" ht="15" hidden="1" customHeight="1"/>
    <row r="18190" ht="15" hidden="1" customHeight="1"/>
    <row r="18191" ht="15" hidden="1" customHeight="1"/>
    <row r="18192" ht="15" hidden="1" customHeight="1"/>
    <row r="18193" ht="15" hidden="1" customHeight="1"/>
    <row r="18194" ht="15" hidden="1" customHeight="1"/>
    <row r="18195" ht="15" hidden="1" customHeight="1"/>
    <row r="18196" ht="15" hidden="1" customHeight="1"/>
    <row r="18197" ht="15" hidden="1" customHeight="1"/>
    <row r="18198" ht="15" hidden="1" customHeight="1"/>
    <row r="18199" ht="15" hidden="1" customHeight="1"/>
    <row r="18200" ht="15" hidden="1" customHeight="1"/>
    <row r="18201" ht="15" hidden="1" customHeight="1"/>
    <row r="18202" ht="15" hidden="1" customHeight="1"/>
    <row r="18203" ht="15" hidden="1" customHeight="1"/>
    <row r="18204" ht="15" hidden="1" customHeight="1"/>
    <row r="18205" ht="15" hidden="1" customHeight="1"/>
    <row r="18206" ht="15" hidden="1" customHeight="1"/>
    <row r="18207" ht="15" hidden="1" customHeight="1"/>
    <row r="18208" ht="15" hidden="1" customHeight="1"/>
    <row r="18209" ht="15" hidden="1" customHeight="1"/>
    <row r="18210" ht="15" hidden="1" customHeight="1"/>
    <row r="18211" ht="15" hidden="1" customHeight="1"/>
    <row r="18212" ht="15" hidden="1" customHeight="1"/>
    <row r="18213" ht="15" hidden="1" customHeight="1"/>
    <row r="18214" ht="15" hidden="1" customHeight="1"/>
    <row r="18215" ht="15" hidden="1" customHeight="1"/>
    <row r="18216" ht="15" hidden="1" customHeight="1"/>
    <row r="18217" ht="15" hidden="1" customHeight="1"/>
    <row r="18218" ht="15" hidden="1" customHeight="1"/>
    <row r="18219" ht="15" hidden="1" customHeight="1"/>
    <row r="18220" ht="15" hidden="1" customHeight="1"/>
    <row r="18221" ht="15" hidden="1" customHeight="1"/>
    <row r="18222" ht="15" hidden="1" customHeight="1"/>
    <row r="18223" ht="15" hidden="1" customHeight="1"/>
    <row r="18224" ht="15" hidden="1" customHeight="1"/>
    <row r="18225" ht="15" hidden="1" customHeight="1"/>
    <row r="18226" ht="15" hidden="1" customHeight="1"/>
    <row r="18227" ht="15" hidden="1" customHeight="1"/>
    <row r="18228" ht="15" hidden="1" customHeight="1"/>
    <row r="18229" ht="15" hidden="1" customHeight="1"/>
    <row r="18230" ht="15" hidden="1" customHeight="1"/>
    <row r="18231" ht="15" hidden="1" customHeight="1"/>
    <row r="18232" ht="15" hidden="1" customHeight="1"/>
    <row r="18233" ht="15" hidden="1" customHeight="1"/>
    <row r="18234" ht="15" hidden="1" customHeight="1"/>
    <row r="18235" ht="15" hidden="1" customHeight="1"/>
    <row r="18236" ht="15" hidden="1" customHeight="1"/>
    <row r="18237" ht="15" hidden="1" customHeight="1"/>
    <row r="18238" ht="15" hidden="1" customHeight="1"/>
    <row r="18239" ht="15" hidden="1" customHeight="1"/>
    <row r="18240" ht="15" hidden="1" customHeight="1"/>
    <row r="18241" ht="15" hidden="1" customHeight="1"/>
    <row r="18242" ht="15" hidden="1" customHeight="1"/>
    <row r="18243" ht="15" hidden="1" customHeight="1"/>
    <row r="18244" ht="15" hidden="1" customHeight="1"/>
    <row r="18245" ht="15" hidden="1" customHeight="1"/>
    <row r="18246" ht="15" hidden="1" customHeight="1"/>
    <row r="18247" ht="15" hidden="1" customHeight="1"/>
    <row r="18248" ht="15" hidden="1" customHeight="1"/>
    <row r="18249" ht="15" hidden="1" customHeight="1"/>
    <row r="18250" ht="15" hidden="1" customHeight="1"/>
    <row r="18251" ht="15" hidden="1" customHeight="1"/>
    <row r="18252" ht="15" hidden="1" customHeight="1"/>
    <row r="18253" ht="15" hidden="1" customHeight="1"/>
    <row r="18254" ht="15" hidden="1" customHeight="1"/>
    <row r="18255" ht="15" hidden="1" customHeight="1"/>
    <row r="18256" ht="15" hidden="1" customHeight="1"/>
    <row r="18257" ht="15" hidden="1" customHeight="1"/>
    <row r="18258" ht="15" hidden="1" customHeight="1"/>
    <row r="18259" ht="15" hidden="1" customHeight="1"/>
    <row r="18260" ht="15" hidden="1" customHeight="1"/>
    <row r="18261" ht="15" hidden="1" customHeight="1"/>
    <row r="18262" ht="15" hidden="1" customHeight="1"/>
    <row r="18263" ht="15" hidden="1" customHeight="1"/>
    <row r="18264" ht="15" hidden="1" customHeight="1"/>
    <row r="18265" ht="15" hidden="1" customHeight="1"/>
    <row r="18266" ht="15" hidden="1" customHeight="1"/>
    <row r="18267" ht="15" hidden="1" customHeight="1"/>
    <row r="18268" ht="15" hidden="1" customHeight="1"/>
    <row r="18269" ht="15" hidden="1" customHeight="1"/>
    <row r="18270" ht="15" hidden="1" customHeight="1"/>
    <row r="18271" ht="15" hidden="1" customHeight="1"/>
    <row r="18272" ht="15" hidden="1" customHeight="1"/>
    <row r="18273" ht="15" hidden="1" customHeight="1"/>
    <row r="18274" ht="15" hidden="1" customHeight="1"/>
    <row r="18275" ht="15" hidden="1" customHeight="1"/>
    <row r="18276" ht="15" hidden="1" customHeight="1"/>
    <row r="18277" ht="15" hidden="1" customHeight="1"/>
    <row r="18278" ht="15" hidden="1" customHeight="1"/>
    <row r="18279" ht="15" hidden="1" customHeight="1"/>
    <row r="18280" ht="15" hidden="1" customHeight="1"/>
    <row r="18281" ht="15" hidden="1" customHeight="1"/>
    <row r="18282" ht="15" hidden="1" customHeight="1"/>
    <row r="18283" ht="15" hidden="1" customHeight="1"/>
    <row r="18284" ht="15" hidden="1" customHeight="1"/>
    <row r="18285" ht="15" hidden="1" customHeight="1"/>
    <row r="18286" ht="15" hidden="1" customHeight="1"/>
    <row r="18287" ht="15" hidden="1" customHeight="1"/>
    <row r="18288" ht="15" hidden="1" customHeight="1"/>
    <row r="18289" ht="15" hidden="1" customHeight="1"/>
    <row r="18290" ht="15" hidden="1" customHeight="1"/>
    <row r="18291" ht="15" hidden="1" customHeight="1"/>
    <row r="18292" ht="15" hidden="1" customHeight="1"/>
    <row r="18293" ht="15" hidden="1" customHeight="1"/>
    <row r="18294" ht="15" hidden="1" customHeight="1"/>
    <row r="18295" ht="15" hidden="1" customHeight="1"/>
    <row r="18296" ht="15" hidden="1" customHeight="1"/>
    <row r="18297" ht="15" hidden="1" customHeight="1"/>
    <row r="18298" ht="15" hidden="1" customHeight="1"/>
    <row r="18299" ht="15" hidden="1" customHeight="1"/>
    <row r="18300" ht="15" hidden="1" customHeight="1"/>
    <row r="18301" ht="15" hidden="1" customHeight="1"/>
    <row r="18302" ht="15" hidden="1" customHeight="1"/>
    <row r="18303" ht="15" hidden="1" customHeight="1"/>
    <row r="18304" ht="15" hidden="1" customHeight="1"/>
    <row r="18305" ht="15" hidden="1" customHeight="1"/>
    <row r="18306" ht="15" hidden="1" customHeight="1"/>
    <row r="18307" ht="15" hidden="1" customHeight="1"/>
    <row r="18308" ht="15" hidden="1" customHeight="1"/>
    <row r="18309" ht="15" hidden="1" customHeight="1"/>
    <row r="18310" ht="15" hidden="1" customHeight="1"/>
    <row r="18311" ht="15" hidden="1" customHeight="1"/>
    <row r="18312" ht="15" hidden="1" customHeight="1"/>
    <row r="18313" ht="15" hidden="1" customHeight="1"/>
    <row r="18314" ht="15" hidden="1" customHeight="1"/>
    <row r="18315" ht="15" hidden="1" customHeight="1"/>
    <row r="18316" ht="15" hidden="1" customHeight="1"/>
    <row r="18317" ht="15" hidden="1" customHeight="1"/>
    <row r="18318" ht="15" hidden="1" customHeight="1"/>
    <row r="18319" ht="15" hidden="1" customHeight="1"/>
    <row r="18320" ht="15" hidden="1" customHeight="1"/>
    <row r="18321" ht="15" hidden="1" customHeight="1"/>
    <row r="18322" ht="15" hidden="1" customHeight="1"/>
    <row r="18323" ht="15" hidden="1" customHeight="1"/>
    <row r="18324" ht="15" hidden="1" customHeight="1"/>
    <row r="18325" ht="15" hidden="1" customHeight="1"/>
    <row r="18326" ht="15" hidden="1" customHeight="1"/>
    <row r="18327" ht="15" hidden="1" customHeight="1"/>
    <row r="18328" ht="15" hidden="1" customHeight="1"/>
    <row r="18329" ht="15" hidden="1" customHeight="1"/>
    <row r="18330" ht="15" hidden="1" customHeight="1"/>
    <row r="18331" ht="15" hidden="1" customHeight="1"/>
    <row r="18332" ht="15" hidden="1" customHeight="1"/>
    <row r="18333" ht="15" hidden="1" customHeight="1"/>
    <row r="18334" ht="15" hidden="1" customHeight="1"/>
    <row r="18335" ht="15" hidden="1" customHeight="1"/>
    <row r="18336" ht="15" hidden="1" customHeight="1"/>
    <row r="18337" ht="15" hidden="1" customHeight="1"/>
    <row r="18338" ht="15" hidden="1" customHeight="1"/>
    <row r="18339" ht="15" hidden="1" customHeight="1"/>
    <row r="18340" ht="15" hidden="1" customHeight="1"/>
    <row r="18341" ht="15" hidden="1" customHeight="1"/>
    <row r="18342" ht="15" hidden="1" customHeight="1"/>
    <row r="18343" ht="15" hidden="1" customHeight="1"/>
    <row r="18344" ht="15" hidden="1" customHeight="1"/>
    <row r="18345" ht="15" hidden="1" customHeight="1"/>
    <row r="18346" ht="15" hidden="1" customHeight="1"/>
    <row r="18347" ht="15" hidden="1" customHeight="1"/>
    <row r="18348" ht="15" hidden="1" customHeight="1"/>
    <row r="18349" ht="15" hidden="1" customHeight="1"/>
    <row r="18350" ht="15" hidden="1" customHeight="1"/>
    <row r="18351" ht="15" hidden="1" customHeight="1"/>
    <row r="18352" ht="15" hidden="1" customHeight="1"/>
    <row r="18353" ht="15" hidden="1" customHeight="1"/>
    <row r="18354" ht="15" hidden="1" customHeight="1"/>
    <row r="18355" ht="15" hidden="1" customHeight="1"/>
    <row r="18356" ht="15" hidden="1" customHeight="1"/>
    <row r="18357" ht="15" hidden="1" customHeight="1"/>
    <row r="18358" ht="15" hidden="1" customHeight="1"/>
    <row r="18359" ht="15" hidden="1" customHeight="1"/>
    <row r="18360" ht="15" hidden="1" customHeight="1"/>
    <row r="18361" ht="15" hidden="1" customHeight="1"/>
    <row r="18362" ht="15" hidden="1" customHeight="1"/>
    <row r="18363" ht="15" hidden="1" customHeight="1"/>
    <row r="18364" ht="15" hidden="1" customHeight="1"/>
    <row r="18365" ht="15" hidden="1" customHeight="1"/>
    <row r="18366" ht="15" hidden="1" customHeight="1"/>
    <row r="18367" ht="15" hidden="1" customHeight="1"/>
    <row r="18368" ht="15" hidden="1" customHeight="1"/>
    <row r="18369" ht="15" hidden="1" customHeight="1"/>
    <row r="18370" ht="15" hidden="1" customHeight="1"/>
    <row r="18371" ht="15" hidden="1" customHeight="1"/>
    <row r="18372" ht="15" hidden="1" customHeight="1"/>
    <row r="18373" ht="15" hidden="1" customHeight="1"/>
    <row r="18374" ht="15" hidden="1" customHeight="1"/>
    <row r="18375" ht="15" hidden="1" customHeight="1"/>
    <row r="18376" ht="15" hidden="1" customHeight="1"/>
    <row r="18377" ht="15" hidden="1" customHeight="1"/>
    <row r="18378" ht="15" hidden="1" customHeight="1"/>
    <row r="18379" ht="15" hidden="1" customHeight="1"/>
    <row r="18380" ht="15" hidden="1" customHeight="1"/>
    <row r="18381" ht="15" hidden="1" customHeight="1"/>
    <row r="18382" ht="15" hidden="1" customHeight="1"/>
    <row r="18383" ht="15" hidden="1" customHeight="1"/>
    <row r="18384" ht="15" hidden="1" customHeight="1"/>
    <row r="18385" ht="15" hidden="1" customHeight="1"/>
    <row r="18386" ht="15" hidden="1" customHeight="1"/>
    <row r="18387" ht="15" hidden="1" customHeight="1"/>
    <row r="18388" ht="15" hidden="1" customHeight="1"/>
    <row r="18389" ht="15" hidden="1" customHeight="1"/>
    <row r="18390" ht="15" hidden="1" customHeight="1"/>
    <row r="18391" ht="15" hidden="1" customHeight="1"/>
    <row r="18392" ht="15" hidden="1" customHeight="1"/>
    <row r="18393" ht="15" hidden="1" customHeight="1"/>
    <row r="18394" ht="15" hidden="1" customHeight="1"/>
    <row r="18395" ht="15" hidden="1" customHeight="1"/>
    <row r="18396" ht="15" hidden="1" customHeight="1"/>
    <row r="18397" ht="15" hidden="1" customHeight="1"/>
    <row r="18398" ht="15" hidden="1" customHeight="1"/>
    <row r="18399" ht="15" hidden="1" customHeight="1"/>
    <row r="18400" ht="15" hidden="1" customHeight="1"/>
    <row r="18401" ht="15" hidden="1" customHeight="1"/>
    <row r="18402" ht="15" hidden="1" customHeight="1"/>
    <row r="18403" ht="15" hidden="1" customHeight="1"/>
    <row r="18404" ht="15" hidden="1" customHeight="1"/>
    <row r="18405" ht="15" hidden="1" customHeight="1"/>
    <row r="18406" ht="15" hidden="1" customHeight="1"/>
    <row r="18407" ht="15" hidden="1" customHeight="1"/>
    <row r="18408" ht="15" hidden="1" customHeight="1"/>
    <row r="18409" ht="15" hidden="1" customHeight="1"/>
    <row r="18410" ht="15" hidden="1" customHeight="1"/>
    <row r="18411" ht="15" hidden="1" customHeight="1"/>
    <row r="18412" ht="15" hidden="1" customHeight="1"/>
    <row r="18413" ht="15" hidden="1" customHeight="1"/>
    <row r="18414" ht="15" hidden="1" customHeight="1"/>
    <row r="18415" ht="15" hidden="1" customHeight="1"/>
    <row r="18416" ht="15" hidden="1" customHeight="1"/>
    <row r="18417" ht="15" hidden="1" customHeight="1"/>
    <row r="18418" ht="15" hidden="1" customHeight="1"/>
    <row r="18419" ht="15" hidden="1" customHeight="1"/>
    <row r="18420" ht="15" hidden="1" customHeight="1"/>
    <row r="18421" ht="15" hidden="1" customHeight="1"/>
    <row r="18422" ht="15" hidden="1" customHeight="1"/>
    <row r="18423" ht="15" hidden="1" customHeight="1"/>
    <row r="18424" ht="15" hidden="1" customHeight="1"/>
    <row r="18425" ht="15" hidden="1" customHeight="1"/>
    <row r="18426" ht="15" hidden="1" customHeight="1"/>
    <row r="18427" ht="15" hidden="1" customHeight="1"/>
    <row r="18428" ht="15" hidden="1" customHeight="1"/>
    <row r="18429" ht="15" hidden="1" customHeight="1"/>
    <row r="18430" ht="15" hidden="1" customHeight="1"/>
    <row r="18431" ht="15" hidden="1" customHeight="1"/>
    <row r="18432" ht="15" hidden="1" customHeight="1"/>
    <row r="18433" ht="15" hidden="1" customHeight="1"/>
    <row r="18434" ht="15" hidden="1" customHeight="1"/>
    <row r="18435" ht="15" hidden="1" customHeight="1"/>
    <row r="18436" ht="15" hidden="1" customHeight="1"/>
    <row r="18437" ht="15" hidden="1" customHeight="1"/>
    <row r="18438" ht="15" hidden="1" customHeight="1"/>
    <row r="18439" ht="15" hidden="1" customHeight="1"/>
    <row r="18440" ht="15" hidden="1" customHeight="1"/>
    <row r="18441" ht="15" hidden="1" customHeight="1"/>
    <row r="18442" ht="15" hidden="1" customHeight="1"/>
    <row r="18443" ht="15" hidden="1" customHeight="1"/>
    <row r="18444" ht="15" hidden="1" customHeight="1"/>
    <row r="18445" ht="15" hidden="1" customHeight="1"/>
    <row r="18446" ht="15" hidden="1" customHeight="1"/>
    <row r="18447" ht="15" hidden="1" customHeight="1"/>
    <row r="18448" ht="15" hidden="1" customHeight="1"/>
    <row r="18449" ht="15" hidden="1" customHeight="1"/>
    <row r="18450" ht="15" hidden="1" customHeight="1"/>
    <row r="18451" ht="15" hidden="1" customHeight="1"/>
    <row r="18452" ht="15" hidden="1" customHeight="1"/>
    <row r="18453" ht="15" hidden="1" customHeight="1"/>
    <row r="18454" ht="15" hidden="1" customHeight="1"/>
    <row r="18455" ht="15" hidden="1" customHeight="1"/>
    <row r="18456" ht="15" hidden="1" customHeight="1"/>
    <row r="18457" ht="15" hidden="1" customHeight="1"/>
    <row r="18458" ht="15" hidden="1" customHeight="1"/>
    <row r="18459" ht="15" hidden="1" customHeight="1"/>
    <row r="18460" ht="15" hidden="1" customHeight="1"/>
    <row r="18461" ht="15" hidden="1" customHeight="1"/>
    <row r="18462" ht="15" hidden="1" customHeight="1"/>
    <row r="18463" ht="15" hidden="1" customHeight="1"/>
    <row r="18464" ht="15" hidden="1" customHeight="1"/>
    <row r="18465" ht="15" hidden="1" customHeight="1"/>
    <row r="18466" ht="15" hidden="1" customHeight="1"/>
    <row r="18467" ht="15" hidden="1" customHeight="1"/>
    <row r="18468" ht="15" hidden="1" customHeight="1"/>
    <row r="18469" ht="15" hidden="1" customHeight="1"/>
    <row r="18470" ht="15" hidden="1" customHeight="1"/>
    <row r="18471" ht="15" hidden="1" customHeight="1"/>
    <row r="18472" ht="15" hidden="1" customHeight="1"/>
    <row r="18473" ht="15" hidden="1" customHeight="1"/>
    <row r="18474" ht="15" hidden="1" customHeight="1"/>
    <row r="18475" ht="15" hidden="1" customHeight="1"/>
    <row r="18476" ht="15" hidden="1" customHeight="1"/>
    <row r="18477" ht="15" hidden="1" customHeight="1"/>
    <row r="18478" ht="15" hidden="1" customHeight="1"/>
    <row r="18479" ht="15" hidden="1" customHeight="1"/>
    <row r="18480" ht="15" hidden="1" customHeight="1"/>
    <row r="18481" ht="15" hidden="1" customHeight="1"/>
    <row r="18482" ht="15" hidden="1" customHeight="1"/>
    <row r="18483" ht="15" hidden="1" customHeight="1"/>
    <row r="18484" ht="15" hidden="1" customHeight="1"/>
    <row r="18485" ht="15" hidden="1" customHeight="1"/>
    <row r="18486" ht="15" hidden="1" customHeight="1"/>
    <row r="18487" ht="15" hidden="1" customHeight="1"/>
    <row r="18488" ht="15" hidden="1" customHeight="1"/>
    <row r="18489" ht="15" hidden="1" customHeight="1"/>
    <row r="18490" ht="15" hidden="1" customHeight="1"/>
    <row r="18491" ht="15" hidden="1" customHeight="1"/>
    <row r="18492" ht="15" hidden="1" customHeight="1"/>
    <row r="18493" ht="15" hidden="1" customHeight="1"/>
    <row r="18494" ht="15" hidden="1" customHeight="1"/>
    <row r="18495" ht="15" hidden="1" customHeight="1"/>
    <row r="18496" ht="15" hidden="1" customHeight="1"/>
    <row r="18497" ht="15" hidden="1" customHeight="1"/>
    <row r="18498" ht="15" hidden="1" customHeight="1"/>
    <row r="18499" ht="15" hidden="1" customHeight="1"/>
    <row r="18500" ht="15" hidden="1" customHeight="1"/>
    <row r="18501" ht="15" hidden="1" customHeight="1"/>
    <row r="18502" ht="15" hidden="1" customHeight="1"/>
    <row r="18503" ht="15" hidden="1" customHeight="1"/>
    <row r="18504" ht="15" hidden="1" customHeight="1"/>
    <row r="18505" ht="15" hidden="1" customHeight="1"/>
    <row r="18506" ht="15" hidden="1" customHeight="1"/>
    <row r="18507" ht="15" hidden="1" customHeight="1"/>
    <row r="18508" ht="15" hidden="1" customHeight="1"/>
    <row r="18509" ht="15" hidden="1" customHeight="1"/>
    <row r="18510" ht="15" hidden="1" customHeight="1"/>
    <row r="18511" ht="15" hidden="1" customHeight="1"/>
    <row r="18512" ht="15" hidden="1" customHeight="1"/>
    <row r="18513" ht="15" hidden="1" customHeight="1"/>
    <row r="18514" ht="15" hidden="1" customHeight="1"/>
    <row r="18515" ht="15" hidden="1" customHeight="1"/>
    <row r="18516" ht="15" hidden="1" customHeight="1"/>
    <row r="18517" ht="15" hidden="1" customHeight="1"/>
    <row r="18518" ht="15" hidden="1" customHeight="1"/>
    <row r="18519" ht="15" hidden="1" customHeight="1"/>
    <row r="18520" ht="15" hidden="1" customHeight="1"/>
    <row r="18521" ht="15" hidden="1" customHeight="1"/>
    <row r="18522" ht="15" hidden="1" customHeight="1"/>
    <row r="18523" ht="15" hidden="1" customHeight="1"/>
    <row r="18524" ht="15" hidden="1" customHeight="1"/>
    <row r="18525" ht="15" hidden="1" customHeight="1"/>
    <row r="18526" ht="15" hidden="1" customHeight="1"/>
    <row r="18527" ht="15" hidden="1" customHeight="1"/>
    <row r="18528" ht="15" hidden="1" customHeight="1"/>
    <row r="18529" ht="15" hidden="1" customHeight="1"/>
    <row r="18530" ht="15" hidden="1" customHeight="1"/>
    <row r="18531" ht="15" hidden="1" customHeight="1"/>
    <row r="18532" ht="15" hidden="1" customHeight="1"/>
    <row r="18533" ht="15" hidden="1" customHeight="1"/>
    <row r="18534" ht="15" hidden="1" customHeight="1"/>
    <row r="18535" ht="15" hidden="1" customHeight="1"/>
    <row r="18536" ht="15" hidden="1" customHeight="1"/>
    <row r="18537" ht="15" hidden="1" customHeight="1"/>
    <row r="18538" ht="15" hidden="1" customHeight="1"/>
    <row r="18539" ht="15" hidden="1" customHeight="1"/>
    <row r="18540" ht="15" hidden="1" customHeight="1"/>
    <row r="18541" ht="15" hidden="1" customHeight="1"/>
    <row r="18542" ht="15" hidden="1" customHeight="1"/>
    <row r="18543" ht="15" hidden="1" customHeight="1"/>
    <row r="18544" ht="15" hidden="1" customHeight="1"/>
    <row r="18545" ht="15" hidden="1" customHeight="1"/>
    <row r="18546" ht="15" hidden="1" customHeight="1"/>
    <row r="18547" ht="15" hidden="1" customHeight="1"/>
    <row r="18548" ht="15" hidden="1" customHeight="1"/>
    <row r="18549" ht="15" hidden="1" customHeight="1"/>
    <row r="18550" ht="15" hidden="1" customHeight="1"/>
    <row r="18551" ht="15" hidden="1" customHeight="1"/>
    <row r="18552" ht="15" hidden="1" customHeight="1"/>
    <row r="18553" ht="15" hidden="1" customHeight="1"/>
    <row r="18554" ht="15" hidden="1" customHeight="1"/>
    <row r="18555" ht="15" hidden="1" customHeight="1"/>
    <row r="18556" ht="15" hidden="1" customHeight="1"/>
    <row r="18557" ht="15" hidden="1" customHeight="1"/>
    <row r="18558" ht="15" hidden="1" customHeight="1"/>
    <row r="18559" ht="15" hidden="1" customHeight="1"/>
    <row r="18560" ht="15" hidden="1" customHeight="1"/>
    <row r="18561" ht="15" hidden="1" customHeight="1"/>
    <row r="18562" ht="15" hidden="1" customHeight="1"/>
    <row r="18563" ht="15" hidden="1" customHeight="1"/>
    <row r="18564" ht="15" hidden="1" customHeight="1"/>
    <row r="18565" ht="15" hidden="1" customHeight="1"/>
    <row r="18566" ht="15" hidden="1" customHeight="1"/>
    <row r="18567" ht="15" hidden="1" customHeight="1"/>
    <row r="18568" ht="15" hidden="1" customHeight="1"/>
    <row r="18569" ht="15" hidden="1" customHeight="1"/>
    <row r="18570" ht="15" hidden="1" customHeight="1"/>
    <row r="18571" ht="15" hidden="1" customHeight="1"/>
    <row r="18572" ht="15" hidden="1" customHeight="1"/>
    <row r="18573" ht="15" hidden="1" customHeight="1"/>
    <row r="18574" ht="15" hidden="1" customHeight="1"/>
    <row r="18575" ht="15" hidden="1" customHeight="1"/>
    <row r="18576" ht="15" hidden="1" customHeight="1"/>
    <row r="18577" ht="15" hidden="1" customHeight="1"/>
    <row r="18578" ht="15" hidden="1" customHeight="1"/>
    <row r="18579" ht="15" hidden="1" customHeight="1"/>
    <row r="18580" ht="15" hidden="1" customHeight="1"/>
    <row r="18581" ht="15" hidden="1" customHeight="1"/>
    <row r="18582" ht="15" hidden="1" customHeight="1"/>
    <row r="18583" ht="15" hidden="1" customHeight="1"/>
    <row r="18584" ht="15" hidden="1" customHeight="1"/>
    <row r="18585" ht="15" hidden="1" customHeight="1"/>
    <row r="18586" ht="15" hidden="1" customHeight="1"/>
    <row r="18587" ht="15" hidden="1" customHeight="1"/>
    <row r="18588" ht="15" hidden="1" customHeight="1"/>
    <row r="18589" ht="15" hidden="1" customHeight="1"/>
    <row r="18590" ht="15" hidden="1" customHeight="1"/>
    <row r="18591" ht="15" hidden="1" customHeight="1"/>
    <row r="18592" ht="15" hidden="1" customHeight="1"/>
    <row r="18593" ht="15" hidden="1" customHeight="1"/>
    <row r="18594" ht="15" hidden="1" customHeight="1"/>
    <row r="18595" ht="15" hidden="1" customHeight="1"/>
    <row r="18596" ht="15" hidden="1" customHeight="1"/>
    <row r="18597" ht="15" hidden="1" customHeight="1"/>
    <row r="18598" ht="15" hidden="1" customHeight="1"/>
    <row r="18599" ht="15" hidden="1" customHeight="1"/>
    <row r="18600" ht="15" hidden="1" customHeight="1"/>
    <row r="18601" ht="15" hidden="1" customHeight="1"/>
    <row r="18602" ht="15" hidden="1" customHeight="1"/>
    <row r="18603" ht="15" hidden="1" customHeight="1"/>
    <row r="18604" ht="15" hidden="1" customHeight="1"/>
    <row r="18605" ht="15" hidden="1" customHeight="1"/>
    <row r="18606" ht="15" hidden="1" customHeight="1"/>
    <row r="18607" ht="15" hidden="1" customHeight="1"/>
    <row r="18608" ht="15" hidden="1" customHeight="1"/>
    <row r="18609" ht="15" hidden="1" customHeight="1"/>
    <row r="18610" ht="15" hidden="1" customHeight="1"/>
    <row r="18611" ht="15" hidden="1" customHeight="1"/>
    <row r="18612" ht="15" hidden="1" customHeight="1"/>
    <row r="18613" ht="15" hidden="1" customHeight="1"/>
    <row r="18614" ht="15" hidden="1" customHeight="1"/>
    <row r="18615" ht="15" hidden="1" customHeight="1"/>
    <row r="18616" ht="15" hidden="1" customHeight="1"/>
    <row r="18617" ht="15" hidden="1" customHeight="1"/>
    <row r="18618" ht="15" hidden="1" customHeight="1"/>
    <row r="18619" ht="15" hidden="1" customHeight="1"/>
    <row r="18620" ht="15" hidden="1" customHeight="1"/>
    <row r="18621" ht="15" hidden="1" customHeight="1"/>
    <row r="18622" ht="15" hidden="1" customHeight="1"/>
    <row r="18623" ht="15" hidden="1" customHeight="1"/>
    <row r="18624" ht="15" hidden="1" customHeight="1"/>
    <row r="18625" ht="15" hidden="1" customHeight="1"/>
    <row r="18626" ht="15" hidden="1" customHeight="1"/>
    <row r="18627" ht="15" hidden="1" customHeight="1"/>
    <row r="18628" ht="15" hidden="1" customHeight="1"/>
    <row r="18629" ht="15" hidden="1" customHeight="1"/>
    <row r="18630" ht="15" hidden="1" customHeight="1"/>
    <row r="18631" ht="15" hidden="1" customHeight="1"/>
    <row r="18632" ht="15" hidden="1" customHeight="1"/>
    <row r="18633" ht="15" hidden="1" customHeight="1"/>
    <row r="18634" ht="15" hidden="1" customHeight="1"/>
    <row r="18635" ht="15" hidden="1" customHeight="1"/>
    <row r="18636" ht="15" hidden="1" customHeight="1"/>
    <row r="18637" ht="15" hidden="1" customHeight="1"/>
    <row r="18638" ht="15" hidden="1" customHeight="1"/>
    <row r="18639" ht="15" hidden="1" customHeight="1"/>
    <row r="18640" ht="15" hidden="1" customHeight="1"/>
    <row r="18641" ht="15" hidden="1" customHeight="1"/>
    <row r="18642" ht="15" hidden="1" customHeight="1"/>
    <row r="18643" ht="15" hidden="1" customHeight="1"/>
    <row r="18644" ht="15" hidden="1" customHeight="1"/>
    <row r="18645" ht="15" hidden="1" customHeight="1"/>
    <row r="18646" ht="15" hidden="1" customHeight="1"/>
    <row r="18647" ht="15" hidden="1" customHeight="1"/>
    <row r="18648" ht="15" hidden="1" customHeight="1"/>
    <row r="18649" ht="15" hidden="1" customHeight="1"/>
    <row r="18650" ht="15" hidden="1" customHeight="1"/>
    <row r="18651" ht="15" hidden="1" customHeight="1"/>
    <row r="18652" ht="15" hidden="1" customHeight="1"/>
    <row r="18653" ht="15" hidden="1" customHeight="1"/>
    <row r="18654" ht="15" hidden="1" customHeight="1"/>
    <row r="18655" ht="15" hidden="1" customHeight="1"/>
    <row r="18656" ht="15" hidden="1" customHeight="1"/>
    <row r="18657" ht="15" hidden="1" customHeight="1"/>
    <row r="18658" ht="15" hidden="1" customHeight="1"/>
    <row r="18659" ht="15" hidden="1" customHeight="1"/>
    <row r="18660" ht="15" hidden="1" customHeight="1"/>
    <row r="18661" ht="15" hidden="1" customHeight="1"/>
    <row r="18662" ht="15" hidden="1" customHeight="1"/>
    <row r="18663" ht="15" hidden="1" customHeight="1"/>
    <row r="18664" ht="15" hidden="1" customHeight="1"/>
    <row r="18665" ht="15" hidden="1" customHeight="1"/>
    <row r="18666" ht="15" hidden="1" customHeight="1"/>
    <row r="18667" ht="15" hidden="1" customHeight="1"/>
    <row r="18668" ht="15" hidden="1" customHeight="1"/>
    <row r="18669" ht="15" hidden="1" customHeight="1"/>
    <row r="18670" ht="15" hidden="1" customHeight="1"/>
    <row r="18671" ht="15" hidden="1" customHeight="1"/>
    <row r="18672" ht="15" hidden="1" customHeight="1"/>
    <row r="18673" ht="15" hidden="1" customHeight="1"/>
    <row r="18674" ht="15" hidden="1" customHeight="1"/>
    <row r="18675" ht="15" hidden="1" customHeight="1"/>
    <row r="18676" ht="15" hidden="1" customHeight="1"/>
    <row r="18677" ht="15" hidden="1" customHeight="1"/>
    <row r="18678" ht="15" hidden="1" customHeight="1"/>
    <row r="18679" ht="15" hidden="1" customHeight="1"/>
    <row r="18680" ht="15" hidden="1" customHeight="1"/>
    <row r="18681" ht="15" hidden="1" customHeight="1"/>
    <row r="18682" ht="15" hidden="1" customHeight="1"/>
    <row r="18683" ht="15" hidden="1" customHeight="1"/>
    <row r="18684" ht="15" hidden="1" customHeight="1"/>
    <row r="18685" ht="15" hidden="1" customHeight="1"/>
    <row r="18686" ht="15" hidden="1" customHeight="1"/>
    <row r="18687" ht="15" hidden="1" customHeight="1"/>
    <row r="18688" ht="15" hidden="1" customHeight="1"/>
    <row r="18689" ht="15" hidden="1" customHeight="1"/>
    <row r="18690" ht="15" hidden="1" customHeight="1"/>
    <row r="18691" ht="15" hidden="1" customHeight="1"/>
    <row r="18692" ht="15" hidden="1" customHeight="1"/>
    <row r="18693" ht="15" hidden="1" customHeight="1"/>
    <row r="18694" ht="15" hidden="1" customHeight="1"/>
    <row r="18695" ht="15" hidden="1" customHeight="1"/>
    <row r="18696" ht="15" hidden="1" customHeight="1"/>
    <row r="18697" ht="15" hidden="1" customHeight="1"/>
    <row r="18698" ht="15" hidden="1" customHeight="1"/>
    <row r="18699" ht="15" hidden="1" customHeight="1"/>
    <row r="18700" ht="15" hidden="1" customHeight="1"/>
    <row r="18701" ht="15" hidden="1" customHeight="1"/>
    <row r="18702" ht="15" hidden="1" customHeight="1"/>
    <row r="18703" ht="15" hidden="1" customHeight="1"/>
    <row r="18704" ht="15" hidden="1" customHeight="1"/>
    <row r="18705" ht="15" hidden="1" customHeight="1"/>
    <row r="18706" ht="15" hidden="1" customHeight="1"/>
    <row r="18707" ht="15" hidden="1" customHeight="1"/>
    <row r="18708" ht="15" hidden="1" customHeight="1"/>
    <row r="18709" ht="15" hidden="1" customHeight="1"/>
    <row r="18710" ht="15" hidden="1" customHeight="1"/>
    <row r="18711" ht="15" hidden="1" customHeight="1"/>
    <row r="18712" ht="15" hidden="1" customHeight="1"/>
    <row r="18713" ht="15" hidden="1" customHeight="1"/>
    <row r="18714" ht="15" hidden="1" customHeight="1"/>
    <row r="18715" ht="15" hidden="1" customHeight="1"/>
    <row r="18716" ht="15" hidden="1" customHeight="1"/>
    <row r="18717" ht="15" hidden="1" customHeight="1"/>
    <row r="18718" ht="15" hidden="1" customHeight="1"/>
    <row r="18719" ht="15" hidden="1" customHeight="1"/>
    <row r="18720" ht="15" hidden="1" customHeight="1"/>
    <row r="18721" ht="15" hidden="1" customHeight="1"/>
    <row r="18722" ht="15" hidden="1" customHeight="1"/>
    <row r="18723" ht="15" hidden="1" customHeight="1"/>
    <row r="18724" ht="15" hidden="1" customHeight="1"/>
    <row r="18725" ht="15" hidden="1" customHeight="1"/>
    <row r="18726" ht="15" hidden="1" customHeight="1"/>
    <row r="18727" ht="15" hidden="1" customHeight="1"/>
    <row r="18728" ht="15" hidden="1" customHeight="1"/>
    <row r="18729" ht="15" hidden="1" customHeight="1"/>
    <row r="18730" ht="15" hidden="1" customHeight="1"/>
    <row r="18731" ht="15" hidden="1" customHeight="1"/>
    <row r="18732" ht="15" hidden="1" customHeight="1"/>
    <row r="18733" ht="15" hidden="1" customHeight="1"/>
    <row r="18734" ht="15" hidden="1" customHeight="1"/>
    <row r="18735" ht="15" hidden="1" customHeight="1"/>
    <row r="18736" ht="15" hidden="1" customHeight="1"/>
    <row r="18737" ht="15" hidden="1" customHeight="1"/>
    <row r="18738" ht="15" hidden="1" customHeight="1"/>
    <row r="18739" ht="15" hidden="1" customHeight="1"/>
    <row r="18740" ht="15" hidden="1" customHeight="1"/>
    <row r="18741" ht="15" hidden="1" customHeight="1"/>
    <row r="18742" ht="15" hidden="1" customHeight="1"/>
    <row r="18743" ht="15" hidden="1" customHeight="1"/>
    <row r="18744" ht="15" hidden="1" customHeight="1"/>
    <row r="18745" ht="15" hidden="1" customHeight="1"/>
    <row r="18746" ht="15" hidden="1" customHeight="1"/>
    <row r="18747" ht="15" hidden="1" customHeight="1"/>
    <row r="18748" ht="15" hidden="1" customHeight="1"/>
    <row r="18749" ht="15" hidden="1" customHeight="1"/>
    <row r="18750" ht="15" hidden="1" customHeight="1"/>
    <row r="18751" ht="15" hidden="1" customHeight="1"/>
    <row r="18752" ht="15" hidden="1" customHeight="1"/>
    <row r="18753" ht="15" hidden="1" customHeight="1"/>
    <row r="18754" ht="15" hidden="1" customHeight="1"/>
    <row r="18755" ht="15" hidden="1" customHeight="1"/>
    <row r="18756" ht="15" hidden="1" customHeight="1"/>
    <row r="18757" ht="15" hidden="1" customHeight="1"/>
    <row r="18758" ht="15" hidden="1" customHeight="1"/>
    <row r="18759" ht="15" hidden="1" customHeight="1"/>
    <row r="18760" ht="15" hidden="1" customHeight="1"/>
    <row r="18761" ht="15" hidden="1" customHeight="1"/>
    <row r="18762" ht="15" hidden="1" customHeight="1"/>
    <row r="18763" ht="15" hidden="1" customHeight="1"/>
    <row r="18764" ht="15" hidden="1" customHeight="1"/>
    <row r="18765" ht="15" hidden="1" customHeight="1"/>
    <row r="18766" ht="15" hidden="1" customHeight="1"/>
    <row r="18767" ht="15" hidden="1" customHeight="1"/>
    <row r="18768" ht="15" hidden="1" customHeight="1"/>
    <row r="18769" ht="15" hidden="1" customHeight="1"/>
    <row r="18770" ht="15" hidden="1" customHeight="1"/>
    <row r="18771" ht="15" hidden="1" customHeight="1"/>
    <row r="18772" ht="15" hidden="1" customHeight="1"/>
    <row r="18773" ht="15" hidden="1" customHeight="1"/>
    <row r="18774" ht="15" hidden="1" customHeight="1"/>
    <row r="18775" ht="15" hidden="1" customHeight="1"/>
    <row r="18776" ht="15" hidden="1" customHeight="1"/>
    <row r="18777" ht="15" hidden="1" customHeight="1"/>
    <row r="18778" ht="15" hidden="1" customHeight="1"/>
    <row r="18779" ht="15" hidden="1" customHeight="1"/>
    <row r="18780" ht="15" hidden="1" customHeight="1"/>
    <row r="18781" ht="15" hidden="1" customHeight="1"/>
    <row r="18782" ht="15" hidden="1" customHeight="1"/>
    <row r="18783" ht="15" hidden="1" customHeight="1"/>
    <row r="18784" ht="15" hidden="1" customHeight="1"/>
    <row r="18785" ht="15" hidden="1" customHeight="1"/>
    <row r="18786" ht="15" hidden="1" customHeight="1"/>
    <row r="18787" ht="15" hidden="1" customHeight="1"/>
    <row r="18788" ht="15" hidden="1" customHeight="1"/>
    <row r="18789" ht="15" hidden="1" customHeight="1"/>
    <row r="18790" ht="15" hidden="1" customHeight="1"/>
    <row r="18791" ht="15" hidden="1" customHeight="1"/>
    <row r="18792" ht="15" hidden="1" customHeight="1"/>
    <row r="18793" ht="15" hidden="1" customHeight="1"/>
    <row r="18794" ht="15" hidden="1" customHeight="1"/>
    <row r="18795" ht="15" hidden="1" customHeight="1"/>
    <row r="18796" ht="15" hidden="1" customHeight="1"/>
    <row r="18797" ht="15" hidden="1" customHeight="1"/>
    <row r="18798" ht="15" hidden="1" customHeight="1"/>
    <row r="18799" ht="15" hidden="1" customHeight="1"/>
    <row r="18800" ht="15" hidden="1" customHeight="1"/>
    <row r="18801" ht="15" hidden="1" customHeight="1"/>
    <row r="18802" ht="15" hidden="1" customHeight="1"/>
    <row r="18803" ht="15" hidden="1" customHeight="1"/>
    <row r="18804" ht="15" hidden="1" customHeight="1"/>
    <row r="18805" ht="15" hidden="1" customHeight="1"/>
    <row r="18806" ht="15" hidden="1" customHeight="1"/>
    <row r="18807" ht="15" hidden="1" customHeight="1"/>
    <row r="18808" ht="15" hidden="1" customHeight="1"/>
    <row r="18809" ht="15" hidden="1" customHeight="1"/>
    <row r="18810" ht="15" hidden="1" customHeight="1"/>
    <row r="18811" ht="15" hidden="1" customHeight="1"/>
    <row r="18812" ht="15" hidden="1" customHeight="1"/>
    <row r="18813" ht="15" hidden="1" customHeight="1"/>
    <row r="18814" ht="15" hidden="1" customHeight="1"/>
    <row r="18815" ht="15" hidden="1" customHeight="1"/>
    <row r="18816" ht="15" hidden="1" customHeight="1"/>
    <row r="18817" ht="15" hidden="1" customHeight="1"/>
    <row r="18818" ht="15" hidden="1" customHeight="1"/>
    <row r="18819" ht="15" hidden="1" customHeight="1"/>
    <row r="18820" ht="15" hidden="1" customHeight="1"/>
    <row r="18821" ht="15" hidden="1" customHeight="1"/>
    <row r="18822" ht="15" hidden="1" customHeight="1"/>
    <row r="18823" ht="15" hidden="1" customHeight="1"/>
    <row r="18824" ht="15" hidden="1" customHeight="1"/>
    <row r="18825" ht="15" hidden="1" customHeight="1"/>
    <row r="18826" ht="15" hidden="1" customHeight="1"/>
    <row r="18827" ht="15" hidden="1" customHeight="1"/>
    <row r="18828" ht="15" hidden="1" customHeight="1"/>
    <row r="18829" ht="15" hidden="1" customHeight="1"/>
    <row r="18830" ht="15" hidden="1" customHeight="1"/>
    <row r="18831" ht="15" hidden="1" customHeight="1"/>
    <row r="18832" ht="15" hidden="1" customHeight="1"/>
    <row r="18833" ht="15" hidden="1" customHeight="1"/>
    <row r="18834" ht="15" hidden="1" customHeight="1"/>
    <row r="18835" ht="15" hidden="1" customHeight="1"/>
    <row r="18836" ht="15" hidden="1" customHeight="1"/>
    <row r="18837" ht="15" hidden="1" customHeight="1"/>
    <row r="18838" ht="15" hidden="1" customHeight="1"/>
    <row r="18839" ht="15" hidden="1" customHeight="1"/>
    <row r="18840" ht="15" hidden="1" customHeight="1"/>
    <row r="18841" ht="15" hidden="1" customHeight="1"/>
    <row r="18842" ht="15" hidden="1" customHeight="1"/>
    <row r="18843" ht="15" hidden="1" customHeight="1"/>
    <row r="18844" ht="15" hidden="1" customHeight="1"/>
    <row r="18845" ht="15" hidden="1" customHeight="1"/>
    <row r="18846" ht="15" hidden="1" customHeight="1"/>
    <row r="18847" ht="15" hidden="1" customHeight="1"/>
    <row r="18848" ht="15" hidden="1" customHeight="1"/>
    <row r="18849" ht="15" hidden="1" customHeight="1"/>
    <row r="18850" ht="15" hidden="1" customHeight="1"/>
    <row r="18851" ht="15" hidden="1" customHeight="1"/>
    <row r="18852" ht="15" hidden="1" customHeight="1"/>
    <row r="18853" ht="15" hidden="1" customHeight="1"/>
    <row r="18854" ht="15" hidden="1" customHeight="1"/>
    <row r="18855" ht="15" hidden="1" customHeight="1"/>
    <row r="18856" ht="15" hidden="1" customHeight="1"/>
    <row r="18857" ht="15" hidden="1" customHeight="1"/>
    <row r="18858" ht="15" hidden="1" customHeight="1"/>
    <row r="18859" ht="15" hidden="1" customHeight="1"/>
    <row r="18860" ht="15" hidden="1" customHeight="1"/>
    <row r="18861" ht="15" hidden="1" customHeight="1"/>
    <row r="18862" ht="15" hidden="1" customHeight="1"/>
    <row r="18863" ht="15" hidden="1" customHeight="1"/>
    <row r="18864" ht="15" hidden="1" customHeight="1"/>
    <row r="18865" ht="15" hidden="1" customHeight="1"/>
    <row r="18866" ht="15" hidden="1" customHeight="1"/>
    <row r="18867" ht="15" hidden="1" customHeight="1"/>
    <row r="18868" ht="15" hidden="1" customHeight="1"/>
    <row r="18869" ht="15" hidden="1" customHeight="1"/>
    <row r="18870" ht="15" hidden="1" customHeight="1"/>
    <row r="18871" ht="15" hidden="1" customHeight="1"/>
    <row r="18872" ht="15" hidden="1" customHeight="1"/>
    <row r="18873" ht="15" hidden="1" customHeight="1"/>
    <row r="18874" ht="15" hidden="1" customHeight="1"/>
    <row r="18875" ht="15" hidden="1" customHeight="1"/>
    <row r="18876" ht="15" hidden="1" customHeight="1"/>
    <row r="18877" ht="15" hidden="1" customHeight="1"/>
    <row r="18878" ht="15" hidden="1" customHeight="1"/>
    <row r="18879" ht="15" hidden="1" customHeight="1"/>
    <row r="18880" ht="15" hidden="1" customHeight="1"/>
    <row r="18881" ht="15" hidden="1" customHeight="1"/>
    <row r="18882" ht="15" hidden="1" customHeight="1"/>
    <row r="18883" ht="15" hidden="1" customHeight="1"/>
    <row r="18884" ht="15" hidden="1" customHeight="1"/>
    <row r="18885" ht="15" hidden="1" customHeight="1"/>
    <row r="18886" ht="15" hidden="1" customHeight="1"/>
    <row r="18887" ht="15" hidden="1" customHeight="1"/>
    <row r="18888" ht="15" hidden="1" customHeight="1"/>
    <row r="18889" ht="15" hidden="1" customHeight="1"/>
    <row r="18890" ht="15" hidden="1" customHeight="1"/>
    <row r="18891" ht="15" hidden="1" customHeight="1"/>
    <row r="18892" ht="15" hidden="1" customHeight="1"/>
    <row r="18893" ht="15" hidden="1" customHeight="1"/>
    <row r="18894" ht="15" hidden="1" customHeight="1"/>
    <row r="18895" ht="15" hidden="1" customHeight="1"/>
    <row r="18896" ht="15" hidden="1" customHeight="1"/>
    <row r="18897" ht="15" hidden="1" customHeight="1"/>
    <row r="18898" ht="15" hidden="1" customHeight="1"/>
    <row r="18899" ht="15" hidden="1" customHeight="1"/>
    <row r="18900" ht="15" hidden="1" customHeight="1"/>
    <row r="18901" ht="15" hidden="1" customHeight="1"/>
    <row r="18902" ht="15" hidden="1" customHeight="1"/>
    <row r="18903" ht="15" hidden="1" customHeight="1"/>
    <row r="18904" ht="15" hidden="1" customHeight="1"/>
    <row r="18905" ht="15" hidden="1" customHeight="1"/>
    <row r="18906" ht="15" hidden="1" customHeight="1"/>
    <row r="18907" ht="15" hidden="1" customHeight="1"/>
    <row r="18908" ht="15" hidden="1" customHeight="1"/>
    <row r="18909" ht="15" hidden="1" customHeight="1"/>
    <row r="18910" ht="15" hidden="1" customHeight="1"/>
    <row r="18911" ht="15" hidden="1" customHeight="1"/>
    <row r="18912" ht="15" hidden="1" customHeight="1"/>
    <row r="18913" ht="15" hidden="1" customHeight="1"/>
    <row r="18914" ht="15" hidden="1" customHeight="1"/>
    <row r="18915" ht="15" hidden="1" customHeight="1"/>
    <row r="18916" ht="15" hidden="1" customHeight="1"/>
    <row r="18917" ht="15" hidden="1" customHeight="1"/>
    <row r="18918" ht="15" hidden="1" customHeight="1"/>
    <row r="18919" ht="15" hidden="1" customHeight="1"/>
    <row r="18920" ht="15" hidden="1" customHeight="1"/>
    <row r="18921" ht="15" hidden="1" customHeight="1"/>
    <row r="18922" ht="15" hidden="1" customHeight="1"/>
    <row r="18923" ht="15" hidden="1" customHeight="1"/>
    <row r="18924" ht="15" hidden="1" customHeight="1"/>
    <row r="18925" ht="15" hidden="1" customHeight="1"/>
    <row r="18926" ht="15" hidden="1" customHeight="1"/>
    <row r="18927" ht="15" hidden="1" customHeight="1"/>
    <row r="18928" ht="15" hidden="1" customHeight="1"/>
    <row r="18929" ht="15" hidden="1" customHeight="1"/>
    <row r="18930" ht="15" hidden="1" customHeight="1"/>
    <row r="18931" ht="15" hidden="1" customHeight="1"/>
    <row r="18932" ht="15" hidden="1" customHeight="1"/>
    <row r="18933" ht="15" hidden="1" customHeight="1"/>
    <row r="18934" ht="15" hidden="1" customHeight="1"/>
    <row r="18935" ht="15" hidden="1" customHeight="1"/>
    <row r="18936" ht="15" hidden="1" customHeight="1"/>
    <row r="18937" ht="15" hidden="1" customHeight="1"/>
    <row r="18938" ht="15" hidden="1" customHeight="1"/>
    <row r="18939" ht="15" hidden="1" customHeight="1"/>
    <row r="18940" ht="15" hidden="1" customHeight="1"/>
    <row r="18941" ht="15" hidden="1" customHeight="1"/>
    <row r="18942" ht="15" hidden="1" customHeight="1"/>
    <row r="18943" ht="15" hidden="1" customHeight="1"/>
    <row r="18944" ht="15" hidden="1" customHeight="1"/>
    <row r="18945" ht="15" hidden="1" customHeight="1"/>
    <row r="18946" ht="15" hidden="1" customHeight="1"/>
    <row r="18947" ht="15" hidden="1" customHeight="1"/>
    <row r="18948" ht="15" hidden="1" customHeight="1"/>
    <row r="18949" ht="15" hidden="1" customHeight="1"/>
    <row r="18950" ht="15" hidden="1" customHeight="1"/>
    <row r="18951" ht="15" hidden="1" customHeight="1"/>
    <row r="18952" ht="15" hidden="1" customHeight="1"/>
    <row r="18953" ht="15" hidden="1" customHeight="1"/>
    <row r="18954" ht="15" hidden="1" customHeight="1"/>
    <row r="18955" ht="15" hidden="1" customHeight="1"/>
    <row r="18956" ht="15" hidden="1" customHeight="1"/>
    <row r="18957" ht="15" hidden="1" customHeight="1"/>
    <row r="18958" ht="15" hidden="1" customHeight="1"/>
    <row r="18959" ht="15" hidden="1" customHeight="1"/>
    <row r="18960" ht="15" hidden="1" customHeight="1"/>
    <row r="18961" ht="15" hidden="1" customHeight="1"/>
    <row r="18962" ht="15" hidden="1" customHeight="1"/>
    <row r="18963" ht="15" hidden="1" customHeight="1"/>
    <row r="18964" ht="15" hidden="1" customHeight="1"/>
    <row r="18965" ht="15" hidden="1" customHeight="1"/>
    <row r="18966" ht="15" hidden="1" customHeight="1"/>
    <row r="18967" ht="15" hidden="1" customHeight="1"/>
    <row r="18968" ht="15" hidden="1" customHeight="1"/>
    <row r="18969" ht="15" hidden="1" customHeight="1"/>
    <row r="18970" ht="15" hidden="1" customHeight="1"/>
    <row r="18971" ht="15" hidden="1" customHeight="1"/>
    <row r="18972" ht="15" hidden="1" customHeight="1"/>
    <row r="18973" ht="15" hidden="1" customHeight="1"/>
    <row r="18974" ht="15" hidden="1" customHeight="1"/>
    <row r="18975" ht="15" hidden="1" customHeight="1"/>
    <row r="18976" ht="15" hidden="1" customHeight="1"/>
    <row r="18977" ht="15" hidden="1" customHeight="1"/>
    <row r="18978" ht="15" hidden="1" customHeight="1"/>
    <row r="18979" ht="15" hidden="1" customHeight="1"/>
    <row r="18980" ht="15" hidden="1" customHeight="1"/>
    <row r="18981" ht="15" hidden="1" customHeight="1"/>
    <row r="18982" ht="15" hidden="1" customHeight="1"/>
    <row r="18983" ht="15" hidden="1" customHeight="1"/>
    <row r="18984" ht="15" hidden="1" customHeight="1"/>
    <row r="18985" ht="15" hidden="1" customHeight="1"/>
    <row r="18986" ht="15" hidden="1" customHeight="1"/>
    <row r="18987" ht="15" hidden="1" customHeight="1"/>
    <row r="18988" ht="15" hidden="1" customHeight="1"/>
    <row r="18989" ht="15" hidden="1" customHeight="1"/>
    <row r="18990" ht="15" hidden="1" customHeight="1"/>
    <row r="18991" ht="15" hidden="1" customHeight="1"/>
    <row r="18992" ht="15" hidden="1" customHeight="1"/>
    <row r="18993" ht="15" hidden="1" customHeight="1"/>
    <row r="18994" ht="15" hidden="1" customHeight="1"/>
    <row r="18995" ht="15" hidden="1" customHeight="1"/>
    <row r="18996" ht="15" hidden="1" customHeight="1"/>
    <row r="18997" ht="15" hidden="1" customHeight="1"/>
    <row r="18998" ht="15" hidden="1" customHeight="1"/>
    <row r="18999" ht="15" hidden="1" customHeight="1"/>
    <row r="19000" ht="15" hidden="1" customHeight="1"/>
    <row r="19001" ht="15" hidden="1" customHeight="1"/>
    <row r="19002" ht="15" hidden="1" customHeight="1"/>
    <row r="19003" ht="15" hidden="1" customHeight="1"/>
    <row r="19004" ht="15" hidden="1" customHeight="1"/>
    <row r="19005" ht="15" hidden="1" customHeight="1"/>
    <row r="19006" ht="15" hidden="1" customHeight="1"/>
    <row r="19007" ht="15" hidden="1" customHeight="1"/>
    <row r="19008" ht="15" hidden="1" customHeight="1"/>
    <row r="19009" ht="15" hidden="1" customHeight="1"/>
    <row r="19010" ht="15" hidden="1" customHeight="1"/>
    <row r="19011" ht="15" hidden="1" customHeight="1"/>
    <row r="19012" ht="15" hidden="1" customHeight="1"/>
    <row r="19013" ht="15" hidden="1" customHeight="1"/>
    <row r="19014" ht="15" hidden="1" customHeight="1"/>
    <row r="19015" ht="15" hidden="1" customHeight="1"/>
    <row r="19016" ht="15" hidden="1" customHeight="1"/>
    <row r="19017" ht="15" hidden="1" customHeight="1"/>
    <row r="19018" ht="15" hidden="1" customHeight="1"/>
    <row r="19019" ht="15" hidden="1" customHeight="1"/>
    <row r="19020" ht="15" hidden="1" customHeight="1"/>
    <row r="19021" ht="15" hidden="1" customHeight="1"/>
    <row r="19022" ht="15" hidden="1" customHeight="1"/>
    <row r="19023" ht="15" hidden="1" customHeight="1"/>
    <row r="19024" ht="15" hidden="1" customHeight="1"/>
    <row r="19025" ht="15" hidden="1" customHeight="1"/>
    <row r="19026" ht="15" hidden="1" customHeight="1"/>
    <row r="19027" ht="15" hidden="1" customHeight="1"/>
    <row r="19028" ht="15" hidden="1" customHeight="1"/>
    <row r="19029" ht="15" hidden="1" customHeight="1"/>
    <row r="19030" ht="15" hidden="1" customHeight="1"/>
    <row r="19031" ht="15" hidden="1" customHeight="1"/>
    <row r="19032" ht="15" hidden="1" customHeight="1"/>
    <row r="19033" ht="15" hidden="1" customHeight="1"/>
    <row r="19034" ht="15" hidden="1" customHeight="1"/>
    <row r="19035" ht="15" hidden="1" customHeight="1"/>
    <row r="19036" ht="15" hidden="1" customHeight="1"/>
    <row r="19037" ht="15" hidden="1" customHeight="1"/>
    <row r="19038" ht="15" hidden="1" customHeight="1"/>
    <row r="19039" ht="15" hidden="1" customHeight="1"/>
    <row r="19040" ht="15" hidden="1" customHeight="1"/>
    <row r="19041" ht="15" hidden="1" customHeight="1"/>
    <row r="19042" ht="15" hidden="1" customHeight="1"/>
    <row r="19043" ht="15" hidden="1" customHeight="1"/>
    <row r="19044" ht="15" hidden="1" customHeight="1"/>
    <row r="19045" ht="15" hidden="1" customHeight="1"/>
    <row r="19046" ht="15" hidden="1" customHeight="1"/>
    <row r="19047" ht="15" hidden="1" customHeight="1"/>
    <row r="19048" ht="15" hidden="1" customHeight="1"/>
    <row r="19049" ht="15" hidden="1" customHeight="1"/>
    <row r="19050" ht="15" hidden="1" customHeight="1"/>
    <row r="19051" ht="15" hidden="1" customHeight="1"/>
    <row r="19052" ht="15" hidden="1" customHeight="1"/>
    <row r="19053" ht="15" hidden="1" customHeight="1"/>
    <row r="19054" ht="15" hidden="1" customHeight="1"/>
    <row r="19055" ht="15" hidden="1" customHeight="1"/>
    <row r="19056" ht="15" hidden="1" customHeight="1"/>
    <row r="19057" ht="15" hidden="1" customHeight="1"/>
    <row r="19058" ht="15" hidden="1" customHeight="1"/>
    <row r="19059" ht="15" hidden="1" customHeight="1"/>
    <row r="19060" ht="15" hidden="1" customHeight="1"/>
    <row r="19061" ht="15" hidden="1" customHeight="1"/>
    <row r="19062" ht="15" hidden="1" customHeight="1"/>
    <row r="19063" ht="15" hidden="1" customHeight="1"/>
    <row r="19064" ht="15" hidden="1" customHeight="1"/>
    <row r="19065" ht="15" hidden="1" customHeight="1"/>
    <row r="19066" ht="15" hidden="1" customHeight="1"/>
    <row r="19067" ht="15" hidden="1" customHeight="1"/>
    <row r="19068" ht="15" hidden="1" customHeight="1"/>
    <row r="19069" ht="15" hidden="1" customHeight="1"/>
    <row r="19070" ht="15" hidden="1" customHeight="1"/>
    <row r="19071" ht="15" hidden="1" customHeight="1"/>
    <row r="19072" ht="15" hidden="1" customHeight="1"/>
    <row r="19073" ht="15" hidden="1" customHeight="1"/>
    <row r="19074" ht="15" hidden="1" customHeight="1"/>
    <row r="19075" ht="15" hidden="1" customHeight="1"/>
    <row r="19076" ht="15" hidden="1" customHeight="1"/>
    <row r="19077" ht="15" hidden="1" customHeight="1"/>
    <row r="19078" ht="15" hidden="1" customHeight="1"/>
    <row r="19079" ht="15" hidden="1" customHeight="1"/>
    <row r="19080" ht="15" hidden="1" customHeight="1"/>
    <row r="19081" ht="15" hidden="1" customHeight="1"/>
    <row r="19082" ht="15" hidden="1" customHeight="1"/>
    <row r="19083" ht="15" hidden="1" customHeight="1"/>
    <row r="19084" ht="15" hidden="1" customHeight="1"/>
    <row r="19085" ht="15" hidden="1" customHeight="1"/>
    <row r="19086" ht="15" hidden="1" customHeight="1"/>
    <row r="19087" ht="15" hidden="1" customHeight="1"/>
    <row r="19088" ht="15" hidden="1" customHeight="1"/>
    <row r="19089" ht="15" hidden="1" customHeight="1"/>
    <row r="19090" ht="15" hidden="1" customHeight="1"/>
    <row r="19091" ht="15" hidden="1" customHeight="1"/>
    <row r="19092" ht="15" hidden="1" customHeight="1"/>
    <row r="19093" ht="15" hidden="1" customHeight="1"/>
    <row r="19094" ht="15" hidden="1" customHeight="1"/>
    <row r="19095" ht="15" hidden="1" customHeight="1"/>
    <row r="19096" ht="15" hidden="1" customHeight="1"/>
    <row r="19097" ht="15" hidden="1" customHeight="1"/>
    <row r="19098" ht="15" hidden="1" customHeight="1"/>
    <row r="19099" ht="15" hidden="1" customHeight="1"/>
    <row r="19100" ht="15" hidden="1" customHeight="1"/>
    <row r="19101" ht="15" hidden="1" customHeight="1"/>
    <row r="19102" ht="15" hidden="1" customHeight="1"/>
    <row r="19103" ht="15" hidden="1" customHeight="1"/>
    <row r="19104" ht="15" hidden="1" customHeight="1"/>
    <row r="19105" ht="15" hidden="1" customHeight="1"/>
    <row r="19106" ht="15" hidden="1" customHeight="1"/>
    <row r="19107" ht="15" hidden="1" customHeight="1"/>
    <row r="19108" ht="15" hidden="1" customHeight="1"/>
    <row r="19109" ht="15" hidden="1" customHeight="1"/>
    <row r="19110" ht="15" hidden="1" customHeight="1"/>
    <row r="19111" ht="15" hidden="1" customHeight="1"/>
    <row r="19112" ht="15" hidden="1" customHeight="1"/>
    <row r="19113" ht="15" hidden="1" customHeight="1"/>
    <row r="19114" ht="15" hidden="1" customHeight="1"/>
    <row r="19115" ht="15" hidden="1" customHeight="1"/>
    <row r="19116" ht="15" hidden="1" customHeight="1"/>
    <row r="19117" ht="15" hidden="1" customHeight="1"/>
    <row r="19118" ht="15" hidden="1" customHeight="1"/>
    <row r="19119" ht="15" hidden="1" customHeight="1"/>
    <row r="19120" ht="15" hidden="1" customHeight="1"/>
    <row r="19121" ht="15" hidden="1" customHeight="1"/>
    <row r="19122" ht="15" hidden="1" customHeight="1"/>
    <row r="19123" ht="15" hidden="1" customHeight="1"/>
    <row r="19124" ht="15" hidden="1" customHeight="1"/>
    <row r="19125" ht="15" hidden="1" customHeight="1"/>
    <row r="19126" ht="15" hidden="1" customHeight="1"/>
    <row r="19127" ht="15" hidden="1" customHeight="1"/>
    <row r="19128" ht="15" hidden="1" customHeight="1"/>
    <row r="19129" ht="15" hidden="1" customHeight="1"/>
    <row r="19130" ht="15" hidden="1" customHeight="1"/>
    <row r="19131" ht="15" hidden="1" customHeight="1"/>
    <row r="19132" ht="15" hidden="1" customHeight="1"/>
    <row r="19133" ht="15" hidden="1" customHeight="1"/>
    <row r="19134" ht="15" hidden="1" customHeight="1"/>
    <row r="19135" ht="15" hidden="1" customHeight="1"/>
    <row r="19136" ht="15" hidden="1" customHeight="1"/>
    <row r="19137" ht="15" hidden="1" customHeight="1"/>
    <row r="19138" ht="15" hidden="1" customHeight="1"/>
    <row r="19139" ht="15" hidden="1" customHeight="1"/>
    <row r="19140" ht="15" hidden="1" customHeight="1"/>
    <row r="19141" ht="15" hidden="1" customHeight="1"/>
    <row r="19142" ht="15" hidden="1" customHeight="1"/>
    <row r="19143" ht="15" hidden="1" customHeight="1"/>
    <row r="19144" ht="15" hidden="1" customHeight="1"/>
    <row r="19145" ht="15" hidden="1" customHeight="1"/>
    <row r="19146" ht="15" hidden="1" customHeight="1"/>
    <row r="19147" ht="15" hidden="1" customHeight="1"/>
    <row r="19148" ht="15" hidden="1" customHeight="1"/>
    <row r="19149" ht="15" hidden="1" customHeight="1"/>
    <row r="19150" ht="15" hidden="1" customHeight="1"/>
    <row r="19151" ht="15" hidden="1" customHeight="1"/>
    <row r="19152" ht="15" hidden="1" customHeight="1"/>
    <row r="19153" ht="15" hidden="1" customHeight="1"/>
    <row r="19154" ht="15" hidden="1" customHeight="1"/>
    <row r="19155" ht="15" hidden="1" customHeight="1"/>
    <row r="19156" ht="15" hidden="1" customHeight="1"/>
    <row r="19157" ht="15" hidden="1" customHeight="1"/>
    <row r="19158" ht="15" hidden="1" customHeight="1"/>
    <row r="19159" ht="15" hidden="1" customHeight="1"/>
    <row r="19160" ht="15" hidden="1" customHeight="1"/>
    <row r="19161" ht="15" hidden="1" customHeight="1"/>
    <row r="19162" ht="15" hidden="1" customHeight="1"/>
    <row r="19163" ht="15" hidden="1" customHeight="1"/>
    <row r="19164" ht="15" hidden="1" customHeight="1"/>
    <row r="19165" ht="15" hidden="1" customHeight="1"/>
    <row r="19166" ht="15" hidden="1" customHeight="1"/>
    <row r="19167" ht="15" hidden="1" customHeight="1"/>
    <row r="19168" ht="15" hidden="1" customHeight="1"/>
    <row r="19169" ht="15" hidden="1" customHeight="1"/>
    <row r="19170" ht="15" hidden="1" customHeight="1"/>
    <row r="19171" ht="15" hidden="1" customHeight="1"/>
    <row r="19172" ht="15" hidden="1" customHeight="1"/>
    <row r="19173" ht="15" hidden="1" customHeight="1"/>
    <row r="19174" ht="15" hidden="1" customHeight="1"/>
    <row r="19175" ht="15" hidden="1" customHeight="1"/>
    <row r="19176" ht="15" hidden="1" customHeight="1"/>
    <row r="19177" ht="15" hidden="1" customHeight="1"/>
    <row r="19178" ht="15" hidden="1" customHeight="1"/>
    <row r="19179" ht="15" hidden="1" customHeight="1"/>
    <row r="19180" ht="15" hidden="1" customHeight="1"/>
    <row r="19181" ht="15" hidden="1" customHeight="1"/>
    <row r="19182" ht="15" hidden="1" customHeight="1"/>
    <row r="19183" ht="15" hidden="1" customHeight="1"/>
    <row r="19184" ht="15" hidden="1" customHeight="1"/>
    <row r="19185" ht="15" hidden="1" customHeight="1"/>
    <row r="19186" ht="15" hidden="1" customHeight="1"/>
    <row r="19187" ht="15" hidden="1" customHeight="1"/>
    <row r="19188" ht="15" hidden="1" customHeight="1"/>
    <row r="19189" ht="15" hidden="1" customHeight="1"/>
    <row r="19190" ht="15" hidden="1" customHeight="1"/>
    <row r="19191" ht="15" hidden="1" customHeight="1"/>
    <row r="19192" ht="15" hidden="1" customHeight="1"/>
    <row r="19193" ht="15" hidden="1" customHeight="1"/>
    <row r="19194" ht="15" hidden="1" customHeight="1"/>
    <row r="19195" ht="15" hidden="1" customHeight="1"/>
    <row r="19196" ht="15" hidden="1" customHeight="1"/>
    <row r="19197" ht="15" hidden="1" customHeight="1"/>
    <row r="19198" ht="15" hidden="1" customHeight="1"/>
    <row r="19199" ht="15" hidden="1" customHeight="1"/>
    <row r="19200" ht="15" hidden="1" customHeight="1"/>
    <row r="19201" ht="15" hidden="1" customHeight="1"/>
    <row r="19202" ht="15" hidden="1" customHeight="1"/>
    <row r="19203" ht="15" hidden="1" customHeight="1"/>
    <row r="19204" ht="15" hidden="1" customHeight="1"/>
    <row r="19205" ht="15" hidden="1" customHeight="1"/>
    <row r="19206" ht="15" hidden="1" customHeight="1"/>
    <row r="19207" ht="15" hidden="1" customHeight="1"/>
    <row r="19208" ht="15" hidden="1" customHeight="1"/>
    <row r="19209" ht="15" hidden="1" customHeight="1"/>
    <row r="19210" ht="15" hidden="1" customHeight="1"/>
    <row r="19211" ht="15" hidden="1" customHeight="1"/>
    <row r="19212" ht="15" hidden="1" customHeight="1"/>
    <row r="19213" ht="15" hidden="1" customHeight="1"/>
    <row r="19214" ht="15" hidden="1" customHeight="1"/>
    <row r="19215" ht="15" hidden="1" customHeight="1"/>
    <row r="19216" ht="15" hidden="1" customHeight="1"/>
    <row r="19217" ht="15" hidden="1" customHeight="1"/>
    <row r="19218" ht="15" hidden="1" customHeight="1"/>
    <row r="19219" ht="15" hidden="1" customHeight="1"/>
    <row r="19220" ht="15" hidden="1" customHeight="1"/>
    <row r="19221" ht="15" hidden="1" customHeight="1"/>
    <row r="19222" ht="15" hidden="1" customHeight="1"/>
    <row r="19223" ht="15" hidden="1" customHeight="1"/>
    <row r="19224" ht="15" hidden="1" customHeight="1"/>
    <row r="19225" ht="15" hidden="1" customHeight="1"/>
    <row r="19226" ht="15" hidden="1" customHeight="1"/>
    <row r="19227" ht="15" hidden="1" customHeight="1"/>
    <row r="19228" ht="15" hidden="1" customHeight="1"/>
    <row r="19229" ht="15" hidden="1" customHeight="1"/>
    <row r="19230" ht="15" hidden="1" customHeight="1"/>
    <row r="19231" ht="15" hidden="1" customHeight="1"/>
    <row r="19232" ht="15" hidden="1" customHeight="1"/>
    <row r="19233" ht="15" hidden="1" customHeight="1"/>
    <row r="19234" ht="15" hidden="1" customHeight="1"/>
    <row r="19235" ht="15" hidden="1" customHeight="1"/>
    <row r="19236" ht="15" hidden="1" customHeight="1"/>
    <row r="19237" ht="15" hidden="1" customHeight="1"/>
    <row r="19238" ht="15" hidden="1" customHeight="1"/>
    <row r="19239" ht="15" hidden="1" customHeight="1"/>
    <row r="19240" ht="15" hidden="1" customHeight="1"/>
    <row r="19241" ht="15" hidden="1" customHeight="1"/>
    <row r="19242" ht="15" hidden="1" customHeight="1"/>
    <row r="19243" ht="15" hidden="1" customHeight="1"/>
    <row r="19244" ht="15" hidden="1" customHeight="1"/>
    <row r="19245" ht="15" hidden="1" customHeight="1"/>
    <row r="19246" ht="15" hidden="1" customHeight="1"/>
    <row r="19247" ht="15" hidden="1" customHeight="1"/>
    <row r="19248" ht="15" hidden="1" customHeight="1"/>
    <row r="19249" ht="15" hidden="1" customHeight="1"/>
    <row r="19250" ht="15" hidden="1" customHeight="1"/>
    <row r="19251" ht="15" hidden="1" customHeight="1"/>
    <row r="19252" ht="15" hidden="1" customHeight="1"/>
    <row r="19253" ht="15" hidden="1" customHeight="1"/>
    <row r="19254" ht="15" hidden="1" customHeight="1"/>
    <row r="19255" ht="15" hidden="1" customHeight="1"/>
    <row r="19256" ht="15" hidden="1" customHeight="1"/>
    <row r="19257" ht="15" hidden="1" customHeight="1"/>
    <row r="19258" ht="15" hidden="1" customHeight="1"/>
    <row r="19259" ht="15" hidden="1" customHeight="1"/>
    <row r="19260" ht="15" hidden="1" customHeight="1"/>
    <row r="19261" ht="15" hidden="1" customHeight="1"/>
    <row r="19262" ht="15" hidden="1" customHeight="1"/>
    <row r="19263" ht="15" hidden="1" customHeight="1"/>
    <row r="19264" ht="15" hidden="1" customHeight="1"/>
    <row r="19265" ht="15" hidden="1" customHeight="1"/>
    <row r="19266" ht="15" hidden="1" customHeight="1"/>
    <row r="19267" ht="15" hidden="1" customHeight="1"/>
    <row r="19268" ht="15" hidden="1" customHeight="1"/>
    <row r="19269" ht="15" hidden="1" customHeight="1"/>
    <row r="19270" ht="15" hidden="1" customHeight="1"/>
    <row r="19271" ht="15" hidden="1" customHeight="1"/>
    <row r="19272" ht="15" hidden="1" customHeight="1"/>
    <row r="19273" ht="15" hidden="1" customHeight="1"/>
    <row r="19274" ht="15" hidden="1" customHeight="1"/>
    <row r="19275" ht="15" hidden="1" customHeight="1"/>
    <row r="19276" ht="15" hidden="1" customHeight="1"/>
    <row r="19277" ht="15" hidden="1" customHeight="1"/>
    <row r="19278" ht="15" hidden="1" customHeight="1"/>
    <row r="19279" ht="15" hidden="1" customHeight="1"/>
    <row r="19280" ht="15" hidden="1" customHeight="1"/>
    <row r="19281" ht="15" hidden="1" customHeight="1"/>
    <row r="19282" ht="15" hidden="1" customHeight="1"/>
    <row r="19283" ht="15" hidden="1" customHeight="1"/>
    <row r="19284" ht="15" hidden="1" customHeight="1"/>
    <row r="19285" ht="15" hidden="1" customHeight="1"/>
    <row r="19286" ht="15" hidden="1" customHeight="1"/>
    <row r="19287" ht="15" hidden="1" customHeight="1"/>
    <row r="19288" ht="15" hidden="1" customHeight="1"/>
    <row r="19289" ht="15" hidden="1" customHeight="1"/>
    <row r="19290" ht="15" hidden="1" customHeight="1"/>
    <row r="19291" ht="15" hidden="1" customHeight="1"/>
    <row r="19292" ht="15" hidden="1" customHeight="1"/>
    <row r="19293" ht="15" hidden="1" customHeight="1"/>
    <row r="19294" ht="15" hidden="1" customHeight="1"/>
    <row r="19295" ht="15" hidden="1" customHeight="1"/>
    <row r="19296" ht="15" hidden="1" customHeight="1"/>
    <row r="19297" ht="15" hidden="1" customHeight="1"/>
    <row r="19298" ht="15" hidden="1" customHeight="1"/>
    <row r="19299" ht="15" hidden="1" customHeight="1"/>
    <row r="19300" ht="15" hidden="1" customHeight="1"/>
    <row r="19301" ht="15" hidden="1" customHeight="1"/>
    <row r="19302" ht="15" hidden="1" customHeight="1"/>
    <row r="19303" ht="15" hidden="1" customHeight="1"/>
    <row r="19304" ht="15" hidden="1" customHeight="1"/>
    <row r="19305" ht="15" hidden="1" customHeight="1"/>
    <row r="19306" ht="15" hidden="1" customHeight="1"/>
    <row r="19307" ht="15" hidden="1" customHeight="1"/>
    <row r="19308" ht="15" hidden="1" customHeight="1"/>
    <row r="19309" ht="15" hidden="1" customHeight="1"/>
    <row r="19310" ht="15" hidden="1" customHeight="1"/>
    <row r="19311" ht="15" hidden="1" customHeight="1"/>
    <row r="19312" ht="15" hidden="1" customHeight="1"/>
    <row r="19313" ht="15" hidden="1" customHeight="1"/>
    <row r="19314" ht="15" hidden="1" customHeight="1"/>
    <row r="19315" ht="15" hidden="1" customHeight="1"/>
    <row r="19316" ht="15" hidden="1" customHeight="1"/>
    <row r="19317" ht="15" hidden="1" customHeight="1"/>
    <row r="19318" ht="15" hidden="1" customHeight="1"/>
    <row r="19319" ht="15" hidden="1" customHeight="1"/>
    <row r="19320" ht="15" hidden="1" customHeight="1"/>
    <row r="19321" ht="15" hidden="1" customHeight="1"/>
    <row r="19322" ht="15" hidden="1" customHeight="1"/>
    <row r="19323" ht="15" hidden="1" customHeight="1"/>
    <row r="19324" ht="15" hidden="1" customHeight="1"/>
    <row r="19325" ht="15" hidden="1" customHeight="1"/>
    <row r="19326" ht="15" hidden="1" customHeight="1"/>
    <row r="19327" ht="15" hidden="1" customHeight="1"/>
    <row r="19328" ht="15" hidden="1" customHeight="1"/>
    <row r="19329" ht="15" hidden="1" customHeight="1"/>
    <row r="19330" ht="15" hidden="1" customHeight="1"/>
    <row r="19331" ht="15" hidden="1" customHeight="1"/>
    <row r="19332" ht="15" hidden="1" customHeight="1"/>
    <row r="19333" ht="15" hidden="1" customHeight="1"/>
    <row r="19334" ht="15" hidden="1" customHeight="1"/>
    <row r="19335" ht="15" hidden="1" customHeight="1"/>
    <row r="19336" ht="15" hidden="1" customHeight="1"/>
    <row r="19337" ht="15" hidden="1" customHeight="1"/>
    <row r="19338" ht="15" hidden="1" customHeight="1"/>
    <row r="19339" ht="15" hidden="1" customHeight="1"/>
    <row r="19340" ht="15" hidden="1" customHeight="1"/>
    <row r="19341" ht="15" hidden="1" customHeight="1"/>
    <row r="19342" ht="15" hidden="1" customHeight="1"/>
    <row r="19343" ht="15" hidden="1" customHeight="1"/>
    <row r="19344" ht="15" hidden="1" customHeight="1"/>
    <row r="19345" ht="15" hidden="1" customHeight="1"/>
    <row r="19346" ht="15" hidden="1" customHeight="1"/>
    <row r="19347" ht="15" hidden="1" customHeight="1"/>
    <row r="19348" ht="15" hidden="1" customHeight="1"/>
    <row r="19349" ht="15" hidden="1" customHeight="1"/>
    <row r="19350" ht="15" hidden="1" customHeight="1"/>
    <row r="19351" ht="15" hidden="1" customHeight="1"/>
    <row r="19352" ht="15" hidden="1" customHeight="1"/>
    <row r="19353" ht="15" hidden="1" customHeight="1"/>
    <row r="19354" ht="15" hidden="1" customHeight="1"/>
    <row r="19355" ht="15" hidden="1" customHeight="1"/>
    <row r="19356" ht="15" hidden="1" customHeight="1"/>
    <row r="19357" ht="15" hidden="1" customHeight="1"/>
    <row r="19358" ht="15" hidden="1" customHeight="1"/>
    <row r="19359" ht="15" hidden="1" customHeight="1"/>
    <row r="19360" ht="15" hidden="1" customHeight="1"/>
    <row r="19361" ht="15" hidden="1" customHeight="1"/>
    <row r="19362" ht="15" hidden="1" customHeight="1"/>
    <row r="19363" ht="15" hidden="1" customHeight="1"/>
    <row r="19364" ht="15" hidden="1" customHeight="1"/>
    <row r="19365" ht="15" hidden="1" customHeight="1"/>
    <row r="19366" ht="15" hidden="1" customHeight="1"/>
    <row r="19367" ht="15" hidden="1" customHeight="1"/>
    <row r="19368" ht="15" hidden="1" customHeight="1"/>
    <row r="19369" ht="15" hidden="1" customHeight="1"/>
    <row r="19370" ht="15" hidden="1" customHeight="1"/>
    <row r="19371" ht="15" hidden="1" customHeight="1"/>
    <row r="19372" ht="15" hidden="1" customHeight="1"/>
    <row r="19373" ht="15" hidden="1" customHeight="1"/>
    <row r="19374" ht="15" hidden="1" customHeight="1"/>
    <row r="19375" ht="15" hidden="1" customHeight="1"/>
    <row r="19376" ht="15" hidden="1" customHeight="1"/>
    <row r="19377" ht="15" hidden="1" customHeight="1"/>
    <row r="19378" ht="15" hidden="1" customHeight="1"/>
    <row r="19379" ht="15" hidden="1" customHeight="1"/>
    <row r="19380" ht="15" hidden="1" customHeight="1"/>
    <row r="19381" ht="15" hidden="1" customHeight="1"/>
    <row r="19382" ht="15" hidden="1" customHeight="1"/>
    <row r="19383" ht="15" hidden="1" customHeight="1"/>
    <row r="19384" ht="15" hidden="1" customHeight="1"/>
    <row r="19385" ht="15" hidden="1" customHeight="1"/>
    <row r="19386" ht="15" hidden="1" customHeight="1"/>
    <row r="19387" ht="15" hidden="1" customHeight="1"/>
    <row r="19388" ht="15" hidden="1" customHeight="1"/>
    <row r="19389" ht="15" hidden="1" customHeight="1"/>
    <row r="19390" ht="15" hidden="1" customHeight="1"/>
    <row r="19391" ht="15" hidden="1" customHeight="1"/>
    <row r="19392" ht="15" hidden="1" customHeight="1"/>
    <row r="19393" ht="15" hidden="1" customHeight="1"/>
    <row r="19394" ht="15" hidden="1" customHeight="1"/>
    <row r="19395" ht="15" hidden="1" customHeight="1"/>
    <row r="19396" ht="15" hidden="1" customHeight="1"/>
    <row r="19397" ht="15" hidden="1" customHeight="1"/>
    <row r="19398" ht="15" hidden="1" customHeight="1"/>
    <row r="19399" ht="15" hidden="1" customHeight="1"/>
    <row r="19400" ht="15" hidden="1" customHeight="1"/>
    <row r="19401" ht="15" hidden="1" customHeight="1"/>
    <row r="19402" ht="15" hidden="1" customHeight="1"/>
    <row r="19403" ht="15" hidden="1" customHeight="1"/>
    <row r="19404" ht="15" hidden="1" customHeight="1"/>
    <row r="19405" ht="15" hidden="1" customHeight="1"/>
    <row r="19406" ht="15" hidden="1" customHeight="1"/>
    <row r="19407" ht="15" hidden="1" customHeight="1"/>
    <row r="19408" ht="15" hidden="1" customHeight="1"/>
    <row r="19409" ht="15" hidden="1" customHeight="1"/>
    <row r="19410" ht="15" hidden="1" customHeight="1"/>
    <row r="19411" ht="15" hidden="1" customHeight="1"/>
    <row r="19412" ht="15" hidden="1" customHeight="1"/>
    <row r="19413" ht="15" hidden="1" customHeight="1"/>
    <row r="19414" ht="15" hidden="1" customHeight="1"/>
    <row r="19415" ht="15" hidden="1" customHeight="1"/>
    <row r="19416" ht="15" hidden="1" customHeight="1"/>
    <row r="19417" ht="15" hidden="1" customHeight="1"/>
    <row r="19418" ht="15" hidden="1" customHeight="1"/>
    <row r="19419" ht="15" hidden="1" customHeight="1"/>
    <row r="19420" ht="15" hidden="1" customHeight="1"/>
    <row r="19421" ht="15" hidden="1" customHeight="1"/>
    <row r="19422" ht="15" hidden="1" customHeight="1"/>
    <row r="19423" ht="15" hidden="1" customHeight="1"/>
    <row r="19424" ht="15" hidden="1" customHeight="1"/>
    <row r="19425" ht="15" hidden="1" customHeight="1"/>
    <row r="19426" ht="15" hidden="1" customHeight="1"/>
    <row r="19427" ht="15" hidden="1" customHeight="1"/>
    <row r="19428" ht="15" hidden="1" customHeight="1"/>
    <row r="19429" ht="15" hidden="1" customHeight="1"/>
    <row r="19430" ht="15" hidden="1" customHeight="1"/>
    <row r="19431" ht="15" hidden="1" customHeight="1"/>
    <row r="19432" ht="15" hidden="1" customHeight="1"/>
    <row r="19433" ht="15" hidden="1" customHeight="1"/>
    <row r="19434" ht="15" hidden="1" customHeight="1"/>
    <row r="19435" ht="15" hidden="1" customHeight="1"/>
    <row r="19436" ht="15" hidden="1" customHeight="1"/>
    <row r="19437" ht="15" hidden="1" customHeight="1"/>
    <row r="19438" ht="15" hidden="1" customHeight="1"/>
    <row r="19439" ht="15" hidden="1" customHeight="1"/>
    <row r="19440" ht="15" hidden="1" customHeight="1"/>
    <row r="19441" ht="15" hidden="1" customHeight="1"/>
    <row r="19442" ht="15" hidden="1" customHeight="1"/>
    <row r="19443" ht="15" hidden="1" customHeight="1"/>
    <row r="19444" ht="15" hidden="1" customHeight="1"/>
    <row r="19445" ht="15" hidden="1" customHeight="1"/>
    <row r="19446" ht="15" hidden="1" customHeight="1"/>
    <row r="19447" ht="15" hidden="1" customHeight="1"/>
    <row r="19448" ht="15" hidden="1" customHeight="1"/>
    <row r="19449" ht="15" hidden="1" customHeight="1"/>
    <row r="19450" ht="15" hidden="1" customHeight="1"/>
    <row r="19451" ht="15" hidden="1" customHeight="1"/>
    <row r="19452" ht="15" hidden="1" customHeight="1"/>
    <row r="19453" ht="15" hidden="1" customHeight="1"/>
    <row r="19454" ht="15" hidden="1" customHeight="1"/>
    <row r="19455" ht="15" hidden="1" customHeight="1"/>
    <row r="19456" ht="15" hidden="1" customHeight="1"/>
    <row r="19457" ht="15" hidden="1" customHeight="1"/>
    <row r="19458" ht="15" hidden="1" customHeight="1"/>
    <row r="19459" ht="15" hidden="1" customHeight="1"/>
    <row r="19460" ht="15" hidden="1" customHeight="1"/>
    <row r="19461" ht="15" hidden="1" customHeight="1"/>
    <row r="19462" ht="15" hidden="1" customHeight="1"/>
    <row r="19463" ht="15" hidden="1" customHeight="1"/>
    <row r="19464" ht="15" hidden="1" customHeight="1"/>
    <row r="19465" ht="15" hidden="1" customHeight="1"/>
    <row r="19466" ht="15" hidden="1" customHeight="1"/>
    <row r="19467" ht="15" hidden="1" customHeight="1"/>
    <row r="19468" ht="15" hidden="1" customHeight="1"/>
    <row r="19469" ht="15" hidden="1" customHeight="1"/>
    <row r="19470" ht="15" hidden="1" customHeight="1"/>
    <row r="19471" ht="15" hidden="1" customHeight="1"/>
    <row r="19472" ht="15" hidden="1" customHeight="1"/>
    <row r="19473" ht="15" hidden="1" customHeight="1"/>
    <row r="19474" ht="15" hidden="1" customHeight="1"/>
    <row r="19475" ht="15" hidden="1" customHeight="1"/>
    <row r="19476" ht="15" hidden="1" customHeight="1"/>
    <row r="19477" ht="15" hidden="1" customHeight="1"/>
    <row r="19478" ht="15" hidden="1" customHeight="1"/>
    <row r="19479" ht="15" hidden="1" customHeight="1"/>
    <row r="19480" ht="15" hidden="1" customHeight="1"/>
    <row r="19481" ht="15" hidden="1" customHeight="1"/>
    <row r="19482" ht="15" hidden="1" customHeight="1"/>
    <row r="19483" ht="15" hidden="1" customHeight="1"/>
    <row r="19484" ht="15" hidden="1" customHeight="1"/>
    <row r="19485" ht="15" hidden="1" customHeight="1"/>
    <row r="19486" ht="15" hidden="1" customHeight="1"/>
    <row r="19487" ht="15" hidden="1" customHeight="1"/>
    <row r="19488" ht="15" hidden="1" customHeight="1"/>
    <row r="19489" ht="15" hidden="1" customHeight="1"/>
    <row r="19490" ht="15" hidden="1" customHeight="1"/>
    <row r="19491" ht="15" hidden="1" customHeight="1"/>
    <row r="19492" ht="15" hidden="1" customHeight="1"/>
    <row r="19493" ht="15" hidden="1" customHeight="1"/>
    <row r="19494" ht="15" hidden="1" customHeight="1"/>
    <row r="19495" ht="15" hidden="1" customHeight="1"/>
    <row r="19496" ht="15" hidden="1" customHeight="1"/>
    <row r="19497" ht="15" hidden="1" customHeight="1"/>
    <row r="19498" ht="15" hidden="1" customHeight="1"/>
    <row r="19499" ht="15" hidden="1" customHeight="1"/>
    <row r="19500" ht="15" hidden="1" customHeight="1"/>
    <row r="19501" ht="15" hidden="1" customHeight="1"/>
    <row r="19502" ht="15" hidden="1" customHeight="1"/>
    <row r="19503" ht="15" hidden="1" customHeight="1"/>
    <row r="19504" ht="15" hidden="1" customHeight="1"/>
    <row r="19505" ht="15" hidden="1" customHeight="1"/>
    <row r="19506" ht="15" hidden="1" customHeight="1"/>
    <row r="19507" ht="15" hidden="1" customHeight="1"/>
    <row r="19508" ht="15" hidden="1" customHeight="1"/>
    <row r="19509" ht="15" hidden="1" customHeight="1"/>
    <row r="19510" ht="15" hidden="1" customHeight="1"/>
    <row r="19511" ht="15" hidden="1" customHeight="1"/>
    <row r="19512" ht="15" hidden="1" customHeight="1"/>
    <row r="19513" ht="15" hidden="1" customHeight="1"/>
    <row r="19514" ht="15" hidden="1" customHeight="1"/>
    <row r="19515" ht="15" hidden="1" customHeight="1"/>
    <row r="19516" ht="15" hidden="1" customHeight="1"/>
    <row r="19517" ht="15" hidden="1" customHeight="1"/>
    <row r="19518" ht="15" hidden="1" customHeight="1"/>
    <row r="19519" ht="15" hidden="1" customHeight="1"/>
    <row r="19520" ht="15" hidden="1" customHeight="1"/>
    <row r="19521" ht="15" hidden="1" customHeight="1"/>
    <row r="19522" ht="15" hidden="1" customHeight="1"/>
    <row r="19523" ht="15" hidden="1" customHeight="1"/>
    <row r="19524" ht="15" hidden="1" customHeight="1"/>
    <row r="19525" ht="15" hidden="1" customHeight="1"/>
    <row r="19526" ht="15" hidden="1" customHeight="1"/>
    <row r="19527" ht="15" hidden="1" customHeight="1"/>
    <row r="19528" ht="15" hidden="1" customHeight="1"/>
    <row r="19529" ht="15" hidden="1" customHeight="1"/>
    <row r="19530" ht="15" hidden="1" customHeight="1"/>
    <row r="19531" ht="15" hidden="1" customHeight="1"/>
    <row r="19532" ht="15" hidden="1" customHeight="1"/>
    <row r="19533" ht="15" hidden="1" customHeight="1"/>
    <row r="19534" ht="15" hidden="1" customHeight="1"/>
    <row r="19535" ht="15" hidden="1" customHeight="1"/>
    <row r="19536" ht="15" hidden="1" customHeight="1"/>
    <row r="19537" ht="15" hidden="1" customHeight="1"/>
    <row r="19538" ht="15" hidden="1" customHeight="1"/>
    <row r="19539" ht="15" hidden="1" customHeight="1"/>
    <row r="19540" ht="15" hidden="1" customHeight="1"/>
    <row r="19541" ht="15" hidden="1" customHeight="1"/>
    <row r="19542" ht="15" hidden="1" customHeight="1"/>
    <row r="19543" ht="15" hidden="1" customHeight="1"/>
    <row r="19544" ht="15" hidden="1" customHeight="1"/>
    <row r="19545" ht="15" hidden="1" customHeight="1"/>
    <row r="19546" ht="15" hidden="1" customHeight="1"/>
    <row r="19547" ht="15" hidden="1" customHeight="1"/>
    <row r="19548" ht="15" hidden="1" customHeight="1"/>
    <row r="19549" ht="15" hidden="1" customHeight="1"/>
    <row r="19550" ht="15" hidden="1" customHeight="1"/>
    <row r="19551" ht="15" hidden="1" customHeight="1"/>
    <row r="19552" ht="15" hidden="1" customHeight="1"/>
    <row r="19553" ht="15" hidden="1" customHeight="1"/>
    <row r="19554" ht="15" hidden="1" customHeight="1"/>
    <row r="19555" ht="15" hidden="1" customHeight="1"/>
    <row r="19556" ht="15" hidden="1" customHeight="1"/>
    <row r="19557" ht="15" hidden="1" customHeight="1"/>
    <row r="19558" ht="15" hidden="1" customHeight="1"/>
    <row r="19559" ht="15" hidden="1" customHeight="1"/>
    <row r="19560" ht="15" hidden="1" customHeight="1"/>
    <row r="19561" ht="15" hidden="1" customHeight="1"/>
    <row r="19562" ht="15" hidden="1" customHeight="1"/>
    <row r="19563" ht="15" hidden="1" customHeight="1"/>
    <row r="19564" ht="15" hidden="1" customHeight="1"/>
    <row r="19565" ht="15" hidden="1" customHeight="1"/>
    <row r="19566" ht="15" hidden="1" customHeight="1"/>
    <row r="19567" ht="15" hidden="1" customHeight="1"/>
    <row r="19568" ht="15" hidden="1" customHeight="1"/>
    <row r="19569" ht="15" hidden="1" customHeight="1"/>
    <row r="19570" ht="15" hidden="1" customHeight="1"/>
    <row r="19571" ht="15" hidden="1" customHeight="1"/>
    <row r="19572" ht="15" hidden="1" customHeight="1"/>
    <row r="19573" ht="15" hidden="1" customHeight="1"/>
    <row r="19574" ht="15" hidden="1" customHeight="1"/>
    <row r="19575" ht="15" hidden="1" customHeight="1"/>
    <row r="19576" ht="15" hidden="1" customHeight="1"/>
    <row r="19577" ht="15" hidden="1" customHeight="1"/>
    <row r="19578" ht="15" hidden="1" customHeight="1"/>
    <row r="19579" ht="15" hidden="1" customHeight="1"/>
    <row r="19580" ht="15" hidden="1" customHeight="1"/>
    <row r="19581" ht="15" hidden="1" customHeight="1"/>
    <row r="19582" ht="15" hidden="1" customHeight="1"/>
    <row r="19583" ht="15" hidden="1" customHeight="1"/>
    <row r="19584" ht="15" hidden="1" customHeight="1"/>
    <row r="19585" ht="15" hidden="1" customHeight="1"/>
    <row r="19586" ht="15" hidden="1" customHeight="1"/>
    <row r="19587" ht="15" hidden="1" customHeight="1"/>
    <row r="19588" ht="15" hidden="1" customHeight="1"/>
    <row r="19589" ht="15" hidden="1" customHeight="1"/>
    <row r="19590" ht="15" hidden="1" customHeight="1"/>
    <row r="19591" ht="15" hidden="1" customHeight="1"/>
    <row r="19592" ht="15" hidden="1" customHeight="1"/>
    <row r="19593" ht="15" hidden="1" customHeight="1"/>
    <row r="19594" ht="15" hidden="1" customHeight="1"/>
    <row r="19595" ht="15" hidden="1" customHeight="1"/>
    <row r="19596" ht="15" hidden="1" customHeight="1"/>
    <row r="19597" ht="15" hidden="1" customHeight="1"/>
    <row r="19598" ht="15" hidden="1" customHeight="1"/>
    <row r="19599" ht="15" hidden="1" customHeight="1"/>
    <row r="19600" ht="15" hidden="1" customHeight="1"/>
    <row r="19601" ht="15" hidden="1" customHeight="1"/>
    <row r="19602" ht="15" hidden="1" customHeight="1"/>
    <row r="19603" ht="15" hidden="1" customHeight="1"/>
    <row r="19604" ht="15" hidden="1" customHeight="1"/>
    <row r="19605" ht="15" hidden="1" customHeight="1"/>
    <row r="19606" ht="15" hidden="1" customHeight="1"/>
    <row r="19607" ht="15" hidden="1" customHeight="1"/>
    <row r="19608" ht="15" hidden="1" customHeight="1"/>
    <row r="19609" ht="15" hidden="1" customHeight="1"/>
    <row r="19610" ht="15" hidden="1" customHeight="1"/>
    <row r="19611" ht="15" hidden="1" customHeight="1"/>
    <row r="19612" ht="15" hidden="1" customHeight="1"/>
    <row r="19613" ht="15" hidden="1" customHeight="1"/>
    <row r="19614" ht="15" hidden="1" customHeight="1"/>
    <row r="19615" ht="15" hidden="1" customHeight="1"/>
    <row r="19616" ht="15" hidden="1" customHeight="1"/>
    <row r="19617" ht="15" hidden="1" customHeight="1"/>
    <row r="19618" ht="15" hidden="1" customHeight="1"/>
    <row r="19619" ht="15" hidden="1" customHeight="1"/>
    <row r="19620" ht="15" hidden="1" customHeight="1"/>
    <row r="19621" ht="15" hidden="1" customHeight="1"/>
    <row r="19622" ht="15" hidden="1" customHeight="1"/>
    <row r="19623" ht="15" hidden="1" customHeight="1"/>
    <row r="19624" ht="15" hidden="1" customHeight="1"/>
    <row r="19625" ht="15" hidden="1" customHeight="1"/>
    <row r="19626" ht="15" hidden="1" customHeight="1"/>
    <row r="19627" ht="15" hidden="1" customHeight="1"/>
    <row r="19628" ht="15" hidden="1" customHeight="1"/>
    <row r="19629" ht="15" hidden="1" customHeight="1"/>
    <row r="19630" ht="15" hidden="1" customHeight="1"/>
    <row r="19631" ht="15" hidden="1" customHeight="1"/>
    <row r="19632" ht="15" hidden="1" customHeight="1"/>
    <row r="19633" ht="15" hidden="1" customHeight="1"/>
    <row r="19634" ht="15" hidden="1" customHeight="1"/>
    <row r="19635" ht="15" hidden="1" customHeight="1"/>
    <row r="19636" ht="15" hidden="1" customHeight="1"/>
    <row r="19637" ht="15" hidden="1" customHeight="1"/>
    <row r="19638" ht="15" hidden="1" customHeight="1"/>
    <row r="19639" ht="15" hidden="1" customHeight="1"/>
    <row r="19640" ht="15" hidden="1" customHeight="1"/>
    <row r="19641" ht="15" hidden="1" customHeight="1"/>
    <row r="19642" ht="15" hidden="1" customHeight="1"/>
    <row r="19643" ht="15" hidden="1" customHeight="1"/>
    <row r="19644" ht="15" hidden="1" customHeight="1"/>
    <row r="19645" ht="15" hidden="1" customHeight="1"/>
    <row r="19646" ht="15" hidden="1" customHeight="1"/>
    <row r="19647" ht="15" hidden="1" customHeight="1"/>
    <row r="19648" ht="15" hidden="1" customHeight="1"/>
    <row r="19649" ht="15" hidden="1" customHeight="1"/>
    <row r="19650" ht="15" hidden="1" customHeight="1"/>
    <row r="19651" ht="15" hidden="1" customHeight="1"/>
    <row r="19652" ht="15" hidden="1" customHeight="1"/>
    <row r="19653" ht="15" hidden="1" customHeight="1"/>
    <row r="19654" ht="15" hidden="1" customHeight="1"/>
    <row r="19655" ht="15" hidden="1" customHeight="1"/>
    <row r="19656" ht="15" hidden="1" customHeight="1"/>
    <row r="19657" ht="15" hidden="1" customHeight="1"/>
    <row r="19658" ht="15" hidden="1" customHeight="1"/>
    <row r="19659" ht="15" hidden="1" customHeight="1"/>
    <row r="19660" ht="15" hidden="1" customHeight="1"/>
    <row r="19661" ht="15" hidden="1" customHeight="1"/>
    <row r="19662" ht="15" hidden="1" customHeight="1"/>
    <row r="19663" ht="15" hidden="1" customHeight="1"/>
    <row r="19664" ht="15" hidden="1" customHeight="1"/>
    <row r="19665" ht="15" hidden="1" customHeight="1"/>
    <row r="19666" ht="15" hidden="1" customHeight="1"/>
    <row r="19667" ht="15" hidden="1" customHeight="1"/>
    <row r="19668" ht="15" hidden="1" customHeight="1"/>
    <row r="19669" ht="15" hidden="1" customHeight="1"/>
    <row r="19670" ht="15" hidden="1" customHeight="1"/>
    <row r="19671" ht="15" hidden="1" customHeight="1"/>
    <row r="19672" ht="15" hidden="1" customHeight="1"/>
    <row r="19673" ht="15" hidden="1" customHeight="1"/>
    <row r="19674" ht="15" hidden="1" customHeight="1"/>
    <row r="19675" ht="15" hidden="1" customHeight="1"/>
    <row r="19676" ht="15" hidden="1" customHeight="1"/>
    <row r="19677" ht="15" hidden="1" customHeight="1"/>
    <row r="19678" ht="15" hidden="1" customHeight="1"/>
    <row r="19679" ht="15" hidden="1" customHeight="1"/>
    <row r="19680" ht="15" hidden="1" customHeight="1"/>
    <row r="19681" ht="15" hidden="1" customHeight="1"/>
    <row r="19682" ht="15" hidden="1" customHeight="1"/>
    <row r="19683" ht="15" hidden="1" customHeight="1"/>
    <row r="19684" ht="15" hidden="1" customHeight="1"/>
    <row r="19685" ht="15" hidden="1" customHeight="1"/>
    <row r="19686" ht="15" hidden="1" customHeight="1"/>
    <row r="19687" ht="15" hidden="1" customHeight="1"/>
    <row r="19688" ht="15" hidden="1" customHeight="1"/>
    <row r="19689" ht="15" hidden="1" customHeight="1"/>
    <row r="19690" ht="15" hidden="1" customHeight="1"/>
    <row r="19691" ht="15" hidden="1" customHeight="1"/>
    <row r="19692" ht="15" hidden="1" customHeight="1"/>
    <row r="19693" ht="15" hidden="1" customHeight="1"/>
    <row r="19694" ht="15" hidden="1" customHeight="1"/>
    <row r="19695" ht="15" hidden="1" customHeight="1"/>
    <row r="19696" ht="15" hidden="1" customHeight="1"/>
    <row r="19697" ht="15" hidden="1" customHeight="1"/>
    <row r="19698" ht="15" hidden="1" customHeight="1"/>
    <row r="19699" ht="15" hidden="1" customHeight="1"/>
    <row r="19700" ht="15" hidden="1" customHeight="1"/>
    <row r="19701" ht="15" hidden="1" customHeight="1"/>
    <row r="19702" ht="15" hidden="1" customHeight="1"/>
    <row r="19703" ht="15" hidden="1" customHeight="1"/>
    <row r="19704" ht="15" hidden="1" customHeight="1"/>
    <row r="19705" ht="15" hidden="1" customHeight="1"/>
    <row r="19706" ht="15" hidden="1" customHeight="1"/>
    <row r="19707" ht="15" hidden="1" customHeight="1"/>
    <row r="19708" ht="15" hidden="1" customHeight="1"/>
    <row r="19709" ht="15" hidden="1" customHeight="1"/>
    <row r="19710" ht="15" hidden="1" customHeight="1"/>
    <row r="19711" ht="15" hidden="1" customHeight="1"/>
    <row r="19712" ht="15" hidden="1" customHeight="1"/>
    <row r="19713" ht="15" hidden="1" customHeight="1"/>
    <row r="19714" ht="15" hidden="1" customHeight="1"/>
    <row r="19715" ht="15" hidden="1" customHeight="1"/>
    <row r="19716" ht="15" hidden="1" customHeight="1"/>
    <row r="19717" ht="15" hidden="1" customHeight="1"/>
    <row r="19718" ht="15" hidden="1" customHeight="1"/>
    <row r="19719" ht="15" hidden="1" customHeight="1"/>
    <row r="19720" ht="15" hidden="1" customHeight="1"/>
    <row r="19721" ht="15" hidden="1" customHeight="1"/>
    <row r="19722" ht="15" hidden="1" customHeight="1"/>
    <row r="19723" ht="15" hidden="1" customHeight="1"/>
    <row r="19724" ht="15" hidden="1" customHeight="1"/>
    <row r="19725" ht="15" hidden="1" customHeight="1"/>
    <row r="19726" ht="15" hidden="1" customHeight="1"/>
    <row r="19727" ht="15" hidden="1" customHeight="1"/>
    <row r="19728" ht="15" hidden="1" customHeight="1"/>
    <row r="19729" ht="15" hidden="1" customHeight="1"/>
    <row r="19730" ht="15" hidden="1" customHeight="1"/>
    <row r="19731" ht="15" hidden="1" customHeight="1"/>
    <row r="19732" ht="15" hidden="1" customHeight="1"/>
    <row r="19733" ht="15" hidden="1" customHeight="1"/>
    <row r="19734" ht="15" hidden="1" customHeight="1"/>
    <row r="19735" ht="15" hidden="1" customHeight="1"/>
    <row r="19736" ht="15" hidden="1" customHeight="1"/>
    <row r="19737" ht="15" hidden="1" customHeight="1"/>
    <row r="19738" ht="15" hidden="1" customHeight="1"/>
    <row r="19739" ht="15" hidden="1" customHeight="1"/>
    <row r="19740" ht="15" hidden="1" customHeight="1"/>
    <row r="19741" ht="15" hidden="1" customHeight="1"/>
    <row r="19742" ht="15" hidden="1" customHeight="1"/>
    <row r="19743" ht="15" hidden="1" customHeight="1"/>
    <row r="19744" ht="15" hidden="1" customHeight="1"/>
    <row r="19745" ht="15" hidden="1" customHeight="1"/>
    <row r="19746" ht="15" hidden="1" customHeight="1"/>
    <row r="19747" ht="15" hidden="1" customHeight="1"/>
    <row r="19748" ht="15" hidden="1" customHeight="1"/>
    <row r="19749" ht="15" hidden="1" customHeight="1"/>
    <row r="19750" ht="15" hidden="1" customHeight="1"/>
    <row r="19751" ht="15" hidden="1" customHeight="1"/>
    <row r="19752" ht="15" hidden="1" customHeight="1"/>
    <row r="19753" ht="15" hidden="1" customHeight="1"/>
    <row r="19754" ht="15" hidden="1" customHeight="1"/>
    <row r="19755" ht="15" hidden="1" customHeight="1"/>
    <row r="19756" ht="15" hidden="1" customHeight="1"/>
    <row r="19757" ht="15" hidden="1" customHeight="1"/>
    <row r="19758" ht="15" hidden="1" customHeight="1"/>
    <row r="19759" ht="15" hidden="1" customHeight="1"/>
    <row r="19760" ht="15" hidden="1" customHeight="1"/>
    <row r="19761" ht="15" hidden="1" customHeight="1"/>
    <row r="19762" ht="15" hidden="1" customHeight="1"/>
    <row r="19763" ht="15" hidden="1" customHeight="1"/>
    <row r="19764" ht="15" hidden="1" customHeight="1"/>
    <row r="19765" ht="15" hidden="1" customHeight="1"/>
    <row r="19766" ht="15" hidden="1" customHeight="1"/>
    <row r="19767" ht="15" hidden="1" customHeight="1"/>
    <row r="19768" ht="15" hidden="1" customHeight="1"/>
    <row r="19769" ht="15" hidden="1" customHeight="1"/>
    <row r="19770" ht="15" hidden="1" customHeight="1"/>
    <row r="19771" ht="15" hidden="1" customHeight="1"/>
    <row r="19772" ht="15" hidden="1" customHeight="1"/>
    <row r="19773" ht="15" hidden="1" customHeight="1"/>
    <row r="19774" ht="15" hidden="1" customHeight="1"/>
    <row r="19775" ht="15" hidden="1" customHeight="1"/>
    <row r="19776" ht="15" hidden="1" customHeight="1"/>
    <row r="19777" ht="15" hidden="1" customHeight="1"/>
    <row r="19778" ht="15" hidden="1" customHeight="1"/>
    <row r="19779" ht="15" hidden="1" customHeight="1"/>
    <row r="19780" ht="15" hidden="1" customHeight="1"/>
    <row r="19781" ht="15" hidden="1" customHeight="1"/>
    <row r="19782" ht="15" hidden="1" customHeight="1"/>
    <row r="19783" ht="15" hidden="1" customHeight="1"/>
    <row r="19784" ht="15" hidden="1" customHeight="1"/>
    <row r="19785" ht="15" hidden="1" customHeight="1"/>
    <row r="19786" ht="15" hidden="1" customHeight="1"/>
    <row r="19787" ht="15" hidden="1" customHeight="1"/>
    <row r="19788" ht="15" hidden="1" customHeight="1"/>
    <row r="19789" ht="15" hidden="1" customHeight="1"/>
    <row r="19790" ht="15" hidden="1" customHeight="1"/>
    <row r="19791" ht="15" hidden="1" customHeight="1"/>
    <row r="19792" ht="15" hidden="1" customHeight="1"/>
    <row r="19793" ht="15" hidden="1" customHeight="1"/>
    <row r="19794" ht="15" hidden="1" customHeight="1"/>
    <row r="19795" ht="15" hidden="1" customHeight="1"/>
    <row r="19796" ht="15" hidden="1" customHeight="1"/>
    <row r="19797" ht="15" hidden="1" customHeight="1"/>
    <row r="19798" ht="15" hidden="1" customHeight="1"/>
    <row r="19799" ht="15" hidden="1" customHeight="1"/>
    <row r="19800" ht="15" hidden="1" customHeight="1"/>
    <row r="19801" ht="15" hidden="1" customHeight="1"/>
    <row r="19802" ht="15" hidden="1" customHeight="1"/>
    <row r="19803" ht="15" hidden="1" customHeight="1"/>
    <row r="19804" ht="15" hidden="1" customHeight="1"/>
    <row r="19805" ht="15" hidden="1" customHeight="1"/>
    <row r="19806" ht="15" hidden="1" customHeight="1"/>
    <row r="19807" ht="15" hidden="1" customHeight="1"/>
    <row r="19808" ht="15" hidden="1" customHeight="1"/>
    <row r="19809" ht="15" hidden="1" customHeight="1"/>
    <row r="19810" ht="15" hidden="1" customHeight="1"/>
    <row r="19811" ht="15" hidden="1" customHeight="1"/>
    <row r="19812" ht="15" hidden="1" customHeight="1"/>
    <row r="19813" ht="15" hidden="1" customHeight="1"/>
    <row r="19814" ht="15" hidden="1" customHeight="1"/>
    <row r="19815" ht="15" hidden="1" customHeight="1"/>
    <row r="19816" ht="15" hidden="1" customHeight="1"/>
    <row r="19817" ht="15" hidden="1" customHeight="1"/>
    <row r="19818" ht="15" hidden="1" customHeight="1"/>
    <row r="19819" ht="15" hidden="1" customHeight="1"/>
    <row r="19820" ht="15" hidden="1" customHeight="1"/>
    <row r="19821" ht="15" hidden="1" customHeight="1"/>
    <row r="19822" ht="15" hidden="1" customHeight="1"/>
    <row r="19823" ht="15" hidden="1" customHeight="1"/>
    <row r="19824" ht="15" hidden="1" customHeight="1"/>
    <row r="19825" ht="15" hidden="1" customHeight="1"/>
    <row r="19826" ht="15" hidden="1" customHeight="1"/>
    <row r="19827" ht="15" hidden="1" customHeight="1"/>
    <row r="19828" ht="15" hidden="1" customHeight="1"/>
    <row r="19829" ht="15" hidden="1" customHeight="1"/>
    <row r="19830" ht="15" hidden="1" customHeight="1"/>
    <row r="19831" ht="15" hidden="1" customHeight="1"/>
    <row r="19832" ht="15" hidden="1" customHeight="1"/>
    <row r="19833" ht="15" hidden="1" customHeight="1"/>
    <row r="19834" ht="15" hidden="1" customHeight="1"/>
    <row r="19835" ht="15" hidden="1" customHeight="1"/>
    <row r="19836" ht="15" hidden="1" customHeight="1"/>
    <row r="19837" ht="15" hidden="1" customHeight="1"/>
    <row r="19838" ht="15" hidden="1" customHeight="1"/>
    <row r="19839" ht="15" hidden="1" customHeight="1"/>
    <row r="19840" ht="15" hidden="1" customHeight="1"/>
    <row r="19841" ht="15" hidden="1" customHeight="1"/>
    <row r="19842" ht="15" hidden="1" customHeight="1"/>
    <row r="19843" ht="15" hidden="1" customHeight="1"/>
    <row r="19844" ht="15" hidden="1" customHeight="1"/>
    <row r="19845" ht="15" hidden="1" customHeight="1"/>
    <row r="19846" ht="15" hidden="1" customHeight="1"/>
    <row r="19847" ht="15" hidden="1" customHeight="1"/>
    <row r="19848" ht="15" hidden="1" customHeight="1"/>
    <row r="19849" ht="15" hidden="1" customHeight="1"/>
    <row r="19850" ht="15" hidden="1" customHeight="1"/>
    <row r="19851" ht="15" hidden="1" customHeight="1"/>
    <row r="19852" ht="15" hidden="1" customHeight="1"/>
    <row r="19853" ht="15" hidden="1" customHeight="1"/>
    <row r="19854" ht="15" hidden="1" customHeight="1"/>
    <row r="19855" ht="15" hidden="1" customHeight="1"/>
    <row r="19856" ht="15" hidden="1" customHeight="1"/>
    <row r="19857" ht="15" hidden="1" customHeight="1"/>
    <row r="19858" ht="15" hidden="1" customHeight="1"/>
    <row r="19859" ht="15" hidden="1" customHeight="1"/>
    <row r="19860" ht="15" hidden="1" customHeight="1"/>
    <row r="19861" ht="15" hidden="1" customHeight="1"/>
    <row r="19862" ht="15" hidden="1" customHeight="1"/>
    <row r="19863" ht="15" hidden="1" customHeight="1"/>
    <row r="19864" ht="15" hidden="1" customHeight="1"/>
    <row r="19865" ht="15" hidden="1" customHeight="1"/>
    <row r="19866" ht="15" hidden="1" customHeight="1"/>
    <row r="19867" ht="15" hidden="1" customHeight="1"/>
    <row r="19868" ht="15" hidden="1" customHeight="1"/>
    <row r="19869" ht="15" hidden="1" customHeight="1"/>
    <row r="19870" ht="15" hidden="1" customHeight="1"/>
    <row r="19871" ht="15" hidden="1" customHeight="1"/>
    <row r="19872" ht="15" hidden="1" customHeight="1"/>
    <row r="19873" ht="15" hidden="1" customHeight="1"/>
    <row r="19874" ht="15" hidden="1" customHeight="1"/>
    <row r="19875" ht="15" hidden="1" customHeight="1"/>
    <row r="19876" ht="15" hidden="1" customHeight="1"/>
    <row r="19877" ht="15" hidden="1" customHeight="1"/>
    <row r="19878" ht="15" hidden="1" customHeight="1"/>
    <row r="19879" ht="15" hidden="1" customHeight="1"/>
    <row r="19880" ht="15" hidden="1" customHeight="1"/>
    <row r="19881" ht="15" hidden="1" customHeight="1"/>
    <row r="19882" ht="15" hidden="1" customHeight="1"/>
    <row r="19883" ht="15" hidden="1" customHeight="1"/>
    <row r="19884" ht="15" hidden="1" customHeight="1"/>
    <row r="19885" ht="15" hidden="1" customHeight="1"/>
    <row r="19886" ht="15" hidden="1" customHeight="1"/>
    <row r="19887" ht="15" hidden="1" customHeight="1"/>
    <row r="19888" ht="15" hidden="1" customHeight="1"/>
    <row r="19889" ht="15" hidden="1" customHeight="1"/>
    <row r="19890" ht="15" hidden="1" customHeight="1"/>
    <row r="19891" ht="15" hidden="1" customHeight="1"/>
    <row r="19892" ht="15" hidden="1" customHeight="1"/>
    <row r="19893" ht="15" hidden="1" customHeight="1"/>
    <row r="19894" ht="15" hidden="1" customHeight="1"/>
    <row r="19895" ht="15" hidden="1" customHeight="1"/>
    <row r="19896" ht="15" hidden="1" customHeight="1"/>
    <row r="19897" ht="15" hidden="1" customHeight="1"/>
    <row r="19898" ht="15" hidden="1" customHeight="1"/>
    <row r="19899" ht="15" hidden="1" customHeight="1"/>
    <row r="19900" ht="15" hidden="1" customHeight="1"/>
    <row r="19901" ht="15" hidden="1" customHeight="1"/>
    <row r="19902" ht="15" hidden="1" customHeight="1"/>
    <row r="19903" ht="15" hidden="1" customHeight="1"/>
    <row r="19904" ht="15" hidden="1" customHeight="1"/>
    <row r="19905" ht="15" hidden="1" customHeight="1"/>
    <row r="19906" ht="15" hidden="1" customHeight="1"/>
    <row r="19907" ht="15" hidden="1" customHeight="1"/>
    <row r="19908" ht="15" hidden="1" customHeight="1"/>
    <row r="19909" ht="15" hidden="1" customHeight="1"/>
    <row r="19910" ht="15" hidden="1" customHeight="1"/>
    <row r="19911" ht="15" hidden="1" customHeight="1"/>
    <row r="19912" ht="15" hidden="1" customHeight="1"/>
    <row r="19913" ht="15" hidden="1" customHeight="1"/>
    <row r="19914" ht="15" hidden="1" customHeight="1"/>
    <row r="19915" ht="15" hidden="1" customHeight="1"/>
    <row r="19916" ht="15" hidden="1" customHeight="1"/>
    <row r="19917" ht="15" hidden="1" customHeight="1"/>
    <row r="19918" ht="15" hidden="1" customHeight="1"/>
    <row r="19919" ht="15" hidden="1" customHeight="1"/>
    <row r="19920" ht="15" hidden="1" customHeight="1"/>
    <row r="19921" ht="15" hidden="1" customHeight="1"/>
    <row r="19922" ht="15" hidden="1" customHeight="1"/>
    <row r="19923" ht="15" hidden="1" customHeight="1"/>
    <row r="19924" ht="15" hidden="1" customHeight="1"/>
    <row r="19925" ht="15" hidden="1" customHeight="1"/>
    <row r="19926" ht="15" hidden="1" customHeight="1"/>
    <row r="19927" ht="15" hidden="1" customHeight="1"/>
    <row r="19928" ht="15" hidden="1" customHeight="1"/>
    <row r="19929" ht="15" hidden="1" customHeight="1"/>
    <row r="19930" ht="15" hidden="1" customHeight="1"/>
    <row r="19931" ht="15" hidden="1" customHeight="1"/>
    <row r="19932" ht="15" hidden="1" customHeight="1"/>
    <row r="19933" ht="15" hidden="1" customHeight="1"/>
    <row r="19934" ht="15" hidden="1" customHeight="1"/>
    <row r="19935" ht="15" hidden="1" customHeight="1"/>
    <row r="19936" ht="15" hidden="1" customHeight="1"/>
    <row r="19937" ht="15" hidden="1" customHeight="1"/>
    <row r="19938" ht="15" hidden="1" customHeight="1"/>
    <row r="19939" ht="15" hidden="1" customHeight="1"/>
    <row r="19940" ht="15" hidden="1" customHeight="1"/>
    <row r="19941" ht="15" hidden="1" customHeight="1"/>
    <row r="19942" ht="15" hidden="1" customHeight="1"/>
    <row r="19943" ht="15" hidden="1" customHeight="1"/>
    <row r="19944" ht="15" hidden="1" customHeight="1"/>
    <row r="19945" ht="15" hidden="1" customHeight="1"/>
    <row r="19946" ht="15" hidden="1" customHeight="1"/>
    <row r="19947" ht="15" hidden="1" customHeight="1"/>
    <row r="19948" ht="15" hidden="1" customHeight="1"/>
    <row r="19949" ht="15" hidden="1" customHeight="1"/>
    <row r="19950" ht="15" hidden="1" customHeight="1"/>
    <row r="19951" ht="15" hidden="1" customHeight="1"/>
    <row r="19952" ht="15" hidden="1" customHeight="1"/>
    <row r="19953" ht="15" hidden="1" customHeight="1"/>
    <row r="19954" ht="15" hidden="1" customHeight="1"/>
    <row r="19955" ht="15" hidden="1" customHeight="1"/>
    <row r="19956" ht="15" hidden="1" customHeight="1"/>
    <row r="19957" ht="15" hidden="1" customHeight="1"/>
    <row r="19958" ht="15" hidden="1" customHeight="1"/>
    <row r="19959" ht="15" hidden="1" customHeight="1"/>
    <row r="19960" ht="15" hidden="1" customHeight="1"/>
    <row r="19961" ht="15" hidden="1" customHeight="1"/>
    <row r="19962" ht="15" hidden="1" customHeight="1"/>
    <row r="19963" ht="15" hidden="1" customHeight="1"/>
    <row r="19964" ht="15" hidden="1" customHeight="1"/>
    <row r="19965" ht="15" hidden="1" customHeight="1"/>
    <row r="19966" ht="15" hidden="1" customHeight="1"/>
    <row r="19967" ht="15" hidden="1" customHeight="1"/>
    <row r="19968" ht="15" hidden="1" customHeight="1"/>
    <row r="19969" ht="15" hidden="1" customHeight="1"/>
    <row r="19970" ht="15" hidden="1" customHeight="1"/>
    <row r="19971" ht="15" hidden="1" customHeight="1"/>
    <row r="19972" ht="15" hidden="1" customHeight="1"/>
    <row r="19973" ht="15" hidden="1" customHeight="1"/>
    <row r="19974" ht="15" hidden="1" customHeight="1"/>
    <row r="19975" ht="15" hidden="1" customHeight="1"/>
    <row r="19976" ht="15" hidden="1" customHeight="1"/>
    <row r="19977" ht="15" hidden="1" customHeight="1"/>
    <row r="19978" ht="15" hidden="1" customHeight="1"/>
    <row r="19979" ht="15" hidden="1" customHeight="1"/>
    <row r="19980" ht="15" hidden="1" customHeight="1"/>
    <row r="19981" ht="15" hidden="1" customHeight="1"/>
    <row r="19982" ht="15" hidden="1" customHeight="1"/>
    <row r="19983" ht="15" hidden="1" customHeight="1"/>
    <row r="19984" ht="15" hidden="1" customHeight="1"/>
    <row r="19985" ht="15" hidden="1" customHeight="1"/>
    <row r="19986" ht="15" hidden="1" customHeight="1"/>
    <row r="19987" ht="15" hidden="1" customHeight="1"/>
    <row r="19988" ht="15" hidden="1" customHeight="1"/>
    <row r="19989" ht="15" hidden="1" customHeight="1"/>
    <row r="19990" ht="15" hidden="1" customHeight="1"/>
    <row r="19991" ht="15" hidden="1" customHeight="1"/>
    <row r="19992" ht="15" hidden="1" customHeight="1"/>
    <row r="19993" ht="15" hidden="1" customHeight="1"/>
    <row r="19994" ht="15" hidden="1" customHeight="1"/>
    <row r="19995" ht="15" hidden="1" customHeight="1"/>
    <row r="19996" ht="15" hidden="1" customHeight="1"/>
    <row r="19997" ht="15" hidden="1" customHeight="1"/>
    <row r="19998" ht="15" hidden="1" customHeight="1"/>
    <row r="19999" ht="15" hidden="1" customHeight="1"/>
    <row r="20000" ht="15" hidden="1" customHeight="1"/>
    <row r="20001" ht="15" hidden="1" customHeight="1"/>
    <row r="20002" ht="15" hidden="1" customHeight="1"/>
    <row r="20003" ht="15" hidden="1" customHeight="1"/>
    <row r="20004" ht="15" hidden="1" customHeight="1"/>
    <row r="20005" ht="15" hidden="1" customHeight="1"/>
    <row r="20006" ht="15" hidden="1" customHeight="1"/>
    <row r="20007" ht="15" hidden="1" customHeight="1"/>
    <row r="20008" ht="15" hidden="1" customHeight="1"/>
    <row r="20009" ht="15" hidden="1" customHeight="1"/>
    <row r="20010" ht="15" hidden="1" customHeight="1"/>
    <row r="20011" ht="15" hidden="1" customHeight="1"/>
    <row r="20012" ht="15" hidden="1" customHeight="1"/>
    <row r="20013" ht="15" hidden="1" customHeight="1"/>
    <row r="20014" ht="15" hidden="1" customHeight="1"/>
    <row r="20015" ht="15" hidden="1" customHeight="1"/>
    <row r="20016" ht="15" hidden="1" customHeight="1"/>
    <row r="20017" ht="15" hidden="1" customHeight="1"/>
    <row r="20018" ht="15" hidden="1" customHeight="1"/>
    <row r="20019" ht="15" hidden="1" customHeight="1"/>
    <row r="20020" ht="15" hidden="1" customHeight="1"/>
    <row r="20021" ht="15" hidden="1" customHeight="1"/>
    <row r="20022" ht="15" hidden="1" customHeight="1"/>
    <row r="20023" ht="15" hidden="1" customHeight="1"/>
    <row r="20024" ht="15" hidden="1" customHeight="1"/>
    <row r="20025" ht="15" hidden="1" customHeight="1"/>
    <row r="20026" ht="15" hidden="1" customHeight="1"/>
    <row r="20027" ht="15" hidden="1" customHeight="1"/>
    <row r="20028" ht="15" hidden="1" customHeight="1"/>
    <row r="20029" ht="15" hidden="1" customHeight="1"/>
    <row r="20030" ht="15" hidden="1" customHeight="1"/>
    <row r="20031" ht="15" hidden="1" customHeight="1"/>
    <row r="20032" ht="15" hidden="1" customHeight="1"/>
    <row r="20033" ht="15" hidden="1" customHeight="1"/>
    <row r="20034" ht="15" hidden="1" customHeight="1"/>
    <row r="20035" ht="15" hidden="1" customHeight="1"/>
    <row r="20036" ht="15" hidden="1" customHeight="1"/>
    <row r="20037" ht="15" hidden="1" customHeight="1"/>
    <row r="20038" ht="15" hidden="1" customHeight="1"/>
    <row r="20039" ht="15" hidden="1" customHeight="1"/>
    <row r="20040" ht="15" hidden="1" customHeight="1"/>
    <row r="20041" ht="15" hidden="1" customHeight="1"/>
    <row r="20042" ht="15" hidden="1" customHeight="1"/>
    <row r="20043" ht="15" hidden="1" customHeight="1"/>
    <row r="20044" ht="15" hidden="1" customHeight="1"/>
    <row r="20045" ht="15" hidden="1" customHeight="1"/>
    <row r="20046" ht="15" hidden="1" customHeight="1"/>
    <row r="20047" ht="15" hidden="1" customHeight="1"/>
    <row r="20048" ht="15" hidden="1" customHeight="1"/>
    <row r="20049" ht="15" hidden="1" customHeight="1"/>
    <row r="20050" ht="15" hidden="1" customHeight="1"/>
    <row r="20051" ht="15" hidden="1" customHeight="1"/>
    <row r="20052" ht="15" hidden="1" customHeight="1"/>
    <row r="20053" ht="15" hidden="1" customHeight="1"/>
    <row r="20054" ht="15" hidden="1" customHeight="1"/>
    <row r="20055" ht="15" hidden="1" customHeight="1"/>
    <row r="20056" ht="15" hidden="1" customHeight="1"/>
    <row r="20057" ht="15" hidden="1" customHeight="1"/>
    <row r="20058" ht="15" hidden="1" customHeight="1"/>
    <row r="20059" ht="15" hidden="1" customHeight="1"/>
    <row r="20060" ht="15" hidden="1" customHeight="1"/>
    <row r="20061" ht="15" hidden="1" customHeight="1"/>
    <row r="20062" ht="15" hidden="1" customHeight="1"/>
    <row r="20063" ht="15" hidden="1" customHeight="1"/>
    <row r="20064" ht="15" hidden="1" customHeight="1"/>
    <row r="20065" ht="15" hidden="1" customHeight="1"/>
    <row r="20066" ht="15" hidden="1" customHeight="1"/>
    <row r="20067" ht="15" hidden="1" customHeight="1"/>
    <row r="20068" ht="15" hidden="1" customHeight="1"/>
    <row r="20069" ht="15" hidden="1" customHeight="1"/>
    <row r="20070" ht="15" hidden="1" customHeight="1"/>
    <row r="20071" ht="15" hidden="1" customHeight="1"/>
    <row r="20072" ht="15" hidden="1" customHeight="1"/>
    <row r="20073" ht="15" hidden="1" customHeight="1"/>
    <row r="20074" ht="15" hidden="1" customHeight="1"/>
    <row r="20075" ht="15" hidden="1" customHeight="1"/>
    <row r="20076" ht="15" hidden="1" customHeight="1"/>
    <row r="20077" ht="15" hidden="1" customHeight="1"/>
    <row r="20078" ht="15" hidden="1" customHeight="1"/>
    <row r="20079" ht="15" hidden="1" customHeight="1"/>
    <row r="20080" ht="15" hidden="1" customHeight="1"/>
    <row r="20081" ht="15" hidden="1" customHeight="1"/>
    <row r="20082" ht="15" hidden="1" customHeight="1"/>
    <row r="20083" ht="15" hidden="1" customHeight="1"/>
    <row r="20084" ht="15" hidden="1" customHeight="1"/>
    <row r="20085" ht="15" hidden="1" customHeight="1"/>
    <row r="20086" ht="15" hidden="1" customHeight="1"/>
    <row r="20087" ht="15" hidden="1" customHeight="1"/>
    <row r="20088" ht="15" hidden="1" customHeight="1"/>
    <row r="20089" ht="15" hidden="1" customHeight="1"/>
    <row r="20090" ht="15" hidden="1" customHeight="1"/>
    <row r="20091" ht="15" hidden="1" customHeight="1"/>
    <row r="20092" ht="15" hidden="1" customHeight="1"/>
    <row r="20093" ht="15" hidden="1" customHeight="1"/>
    <row r="20094" ht="15" hidden="1" customHeight="1"/>
    <row r="20095" ht="15" hidden="1" customHeight="1"/>
    <row r="20096" ht="15" hidden="1" customHeight="1"/>
    <row r="20097" ht="15" hidden="1" customHeight="1"/>
    <row r="20098" ht="15" hidden="1" customHeight="1"/>
    <row r="20099" ht="15" hidden="1" customHeight="1"/>
    <row r="20100" ht="15" hidden="1" customHeight="1"/>
    <row r="20101" ht="15" hidden="1" customHeight="1"/>
    <row r="20102" ht="15" hidden="1" customHeight="1"/>
    <row r="20103" ht="15" hidden="1" customHeight="1"/>
    <row r="20104" ht="15" hidden="1" customHeight="1"/>
    <row r="20105" ht="15" hidden="1" customHeight="1"/>
    <row r="20106" ht="15" hidden="1" customHeight="1"/>
    <row r="20107" ht="15" hidden="1" customHeight="1"/>
    <row r="20108" ht="15" hidden="1" customHeight="1"/>
    <row r="20109" ht="15" hidden="1" customHeight="1"/>
    <row r="20110" ht="15" hidden="1" customHeight="1"/>
    <row r="20111" ht="15" hidden="1" customHeight="1"/>
    <row r="20112" ht="15" hidden="1" customHeight="1"/>
    <row r="20113" ht="15" hidden="1" customHeight="1"/>
    <row r="20114" ht="15" hidden="1" customHeight="1"/>
    <row r="20115" ht="15" hidden="1" customHeight="1"/>
    <row r="20116" ht="15" hidden="1" customHeight="1"/>
    <row r="20117" ht="15" hidden="1" customHeight="1"/>
    <row r="20118" ht="15" hidden="1" customHeight="1"/>
    <row r="20119" ht="15" hidden="1" customHeight="1"/>
    <row r="20120" ht="15" hidden="1" customHeight="1"/>
    <row r="20121" ht="15" hidden="1" customHeight="1"/>
    <row r="20122" ht="15" hidden="1" customHeight="1"/>
    <row r="20123" ht="15" hidden="1" customHeight="1"/>
    <row r="20124" ht="15" hidden="1" customHeight="1"/>
    <row r="20125" ht="15" hidden="1" customHeight="1"/>
    <row r="20126" ht="15" hidden="1" customHeight="1"/>
    <row r="20127" ht="15" hidden="1" customHeight="1"/>
    <row r="20128" ht="15" hidden="1" customHeight="1"/>
    <row r="20129" ht="15" hidden="1" customHeight="1"/>
    <row r="20130" ht="15" hidden="1" customHeight="1"/>
    <row r="20131" ht="15" hidden="1" customHeight="1"/>
    <row r="20132" ht="15" hidden="1" customHeight="1"/>
    <row r="20133" ht="15" hidden="1" customHeight="1"/>
    <row r="20134" ht="15" hidden="1" customHeight="1"/>
    <row r="20135" ht="15" hidden="1" customHeight="1"/>
    <row r="20136" ht="15" hidden="1" customHeight="1"/>
    <row r="20137" ht="15" hidden="1" customHeight="1"/>
    <row r="20138" ht="15" hidden="1" customHeight="1"/>
    <row r="20139" ht="15" hidden="1" customHeight="1"/>
    <row r="20140" ht="15" hidden="1" customHeight="1"/>
    <row r="20141" ht="15" hidden="1" customHeight="1"/>
    <row r="20142" ht="15" hidden="1" customHeight="1"/>
    <row r="20143" ht="15" hidden="1" customHeight="1"/>
    <row r="20144" ht="15" hidden="1" customHeight="1"/>
    <row r="20145" ht="15" hidden="1" customHeight="1"/>
    <row r="20146" ht="15" hidden="1" customHeight="1"/>
    <row r="20147" ht="15" hidden="1" customHeight="1"/>
    <row r="20148" ht="15" hidden="1" customHeight="1"/>
    <row r="20149" ht="15" hidden="1" customHeight="1"/>
    <row r="20150" ht="15" hidden="1" customHeight="1"/>
    <row r="20151" ht="15" hidden="1" customHeight="1"/>
    <row r="20152" ht="15" hidden="1" customHeight="1"/>
    <row r="20153" ht="15" hidden="1" customHeight="1"/>
    <row r="20154" ht="15" hidden="1" customHeight="1"/>
    <row r="20155" ht="15" hidden="1" customHeight="1"/>
    <row r="20156" ht="15" hidden="1" customHeight="1"/>
    <row r="20157" ht="15" hidden="1" customHeight="1"/>
    <row r="20158" ht="15" hidden="1" customHeight="1"/>
    <row r="20159" ht="15" hidden="1" customHeight="1"/>
    <row r="20160" ht="15" hidden="1" customHeight="1"/>
    <row r="20161" ht="15" hidden="1" customHeight="1"/>
    <row r="20162" ht="15" hidden="1" customHeight="1"/>
    <row r="20163" ht="15" hidden="1" customHeight="1"/>
    <row r="20164" ht="15" hidden="1" customHeight="1"/>
    <row r="20165" ht="15" hidden="1" customHeight="1"/>
    <row r="20166" ht="15" hidden="1" customHeight="1"/>
    <row r="20167" ht="15" hidden="1" customHeight="1"/>
    <row r="20168" ht="15" hidden="1" customHeight="1"/>
    <row r="20169" ht="15" hidden="1" customHeight="1"/>
    <row r="20170" ht="15" hidden="1" customHeight="1"/>
    <row r="20171" ht="15" hidden="1" customHeight="1"/>
    <row r="20172" ht="15" hidden="1" customHeight="1"/>
    <row r="20173" ht="15" hidden="1" customHeight="1"/>
    <row r="20174" ht="15" hidden="1" customHeight="1"/>
    <row r="20175" ht="15" hidden="1" customHeight="1"/>
    <row r="20176" ht="15" hidden="1" customHeight="1"/>
    <row r="20177" ht="15" hidden="1" customHeight="1"/>
    <row r="20178" ht="15" hidden="1" customHeight="1"/>
    <row r="20179" ht="15" hidden="1" customHeight="1"/>
    <row r="20180" ht="15" hidden="1" customHeight="1"/>
    <row r="20181" ht="15" hidden="1" customHeight="1"/>
    <row r="20182" ht="15" hidden="1" customHeight="1"/>
    <row r="20183" ht="15" hidden="1" customHeight="1"/>
    <row r="20184" ht="15" hidden="1" customHeight="1"/>
    <row r="20185" ht="15" hidden="1" customHeight="1"/>
    <row r="20186" ht="15" hidden="1" customHeight="1"/>
    <row r="20187" ht="15" hidden="1" customHeight="1"/>
    <row r="20188" ht="15" hidden="1" customHeight="1"/>
    <row r="20189" ht="15" hidden="1" customHeight="1"/>
    <row r="20190" ht="15" hidden="1" customHeight="1"/>
    <row r="20191" ht="15" hidden="1" customHeight="1"/>
    <row r="20192" ht="15" hidden="1" customHeight="1"/>
    <row r="20193" ht="15" hidden="1" customHeight="1"/>
    <row r="20194" ht="15" hidden="1" customHeight="1"/>
    <row r="20195" ht="15" hidden="1" customHeight="1"/>
    <row r="20196" ht="15" hidden="1" customHeight="1"/>
    <row r="20197" ht="15" hidden="1" customHeight="1"/>
    <row r="20198" ht="15" hidden="1" customHeight="1"/>
    <row r="20199" ht="15" hidden="1" customHeight="1"/>
    <row r="20200" ht="15" hidden="1" customHeight="1"/>
    <row r="20201" ht="15" hidden="1" customHeight="1"/>
    <row r="20202" ht="15" hidden="1" customHeight="1"/>
    <row r="20203" ht="15" hidden="1" customHeight="1"/>
    <row r="20204" ht="15" hidden="1" customHeight="1"/>
    <row r="20205" ht="15" hidden="1" customHeight="1"/>
    <row r="20206" ht="15" hidden="1" customHeight="1"/>
    <row r="20207" ht="15" hidden="1" customHeight="1"/>
    <row r="20208" ht="15" hidden="1" customHeight="1"/>
    <row r="20209" ht="15" hidden="1" customHeight="1"/>
    <row r="20210" ht="15" hidden="1" customHeight="1"/>
    <row r="20211" ht="15" hidden="1" customHeight="1"/>
    <row r="20212" ht="15" hidden="1" customHeight="1"/>
    <row r="20213" ht="15" hidden="1" customHeight="1"/>
    <row r="20214" ht="15" hidden="1" customHeight="1"/>
    <row r="20215" ht="15" hidden="1" customHeight="1"/>
    <row r="20216" ht="15" hidden="1" customHeight="1"/>
    <row r="20217" ht="15" hidden="1" customHeight="1"/>
    <row r="20218" ht="15" hidden="1" customHeight="1"/>
    <row r="20219" ht="15" hidden="1" customHeight="1"/>
    <row r="20220" ht="15" hidden="1" customHeight="1"/>
    <row r="20221" ht="15" hidden="1" customHeight="1"/>
    <row r="20222" ht="15" hidden="1" customHeight="1"/>
    <row r="20223" ht="15" hidden="1" customHeight="1"/>
    <row r="20224" ht="15" hidden="1" customHeight="1"/>
    <row r="20225" ht="15" hidden="1" customHeight="1"/>
    <row r="20226" ht="15" hidden="1" customHeight="1"/>
    <row r="20227" ht="15" hidden="1" customHeight="1"/>
    <row r="20228" ht="15" hidden="1" customHeight="1"/>
    <row r="20229" ht="15" hidden="1" customHeight="1"/>
    <row r="20230" ht="15" hidden="1" customHeight="1"/>
    <row r="20231" ht="15" hidden="1" customHeight="1"/>
    <row r="20232" ht="15" hidden="1" customHeight="1"/>
    <row r="20233" ht="15" hidden="1" customHeight="1"/>
    <row r="20234" ht="15" hidden="1" customHeight="1"/>
    <row r="20235" ht="15" hidden="1" customHeight="1"/>
    <row r="20236" ht="15" hidden="1" customHeight="1"/>
    <row r="20237" ht="15" hidden="1" customHeight="1"/>
    <row r="20238" ht="15" hidden="1" customHeight="1"/>
    <row r="20239" ht="15" hidden="1" customHeight="1"/>
    <row r="20240" ht="15" hidden="1" customHeight="1"/>
    <row r="20241" ht="15" hidden="1" customHeight="1"/>
    <row r="20242" ht="15" hidden="1" customHeight="1"/>
    <row r="20243" ht="15" hidden="1" customHeight="1"/>
    <row r="20244" ht="15" hidden="1" customHeight="1"/>
    <row r="20245" ht="15" hidden="1" customHeight="1"/>
    <row r="20246" ht="15" hidden="1" customHeight="1"/>
    <row r="20247" ht="15" hidden="1" customHeight="1"/>
    <row r="20248" ht="15" hidden="1" customHeight="1"/>
    <row r="20249" ht="15" hidden="1" customHeight="1"/>
    <row r="20250" ht="15" hidden="1" customHeight="1"/>
    <row r="20251" ht="15" hidden="1" customHeight="1"/>
    <row r="20252" ht="15" hidden="1" customHeight="1"/>
    <row r="20253" ht="15" hidden="1" customHeight="1"/>
    <row r="20254" ht="15" hidden="1" customHeight="1"/>
    <row r="20255" ht="15" hidden="1" customHeight="1"/>
    <row r="20256" ht="15" hidden="1" customHeight="1"/>
    <row r="20257" ht="15" hidden="1" customHeight="1"/>
    <row r="20258" ht="15" hidden="1" customHeight="1"/>
    <row r="20259" ht="15" hidden="1" customHeight="1"/>
    <row r="20260" ht="15" hidden="1" customHeight="1"/>
    <row r="20261" ht="15" hidden="1" customHeight="1"/>
    <row r="20262" ht="15" hidden="1" customHeight="1"/>
    <row r="20263" ht="15" hidden="1" customHeight="1"/>
    <row r="20264" ht="15" hidden="1" customHeight="1"/>
    <row r="20265" ht="15" hidden="1" customHeight="1"/>
    <row r="20266" ht="15" hidden="1" customHeight="1"/>
    <row r="20267" ht="15" hidden="1" customHeight="1"/>
    <row r="20268" ht="15" hidden="1" customHeight="1"/>
    <row r="20269" ht="15" hidden="1" customHeight="1"/>
    <row r="20270" ht="15" hidden="1" customHeight="1"/>
    <row r="20271" ht="15" hidden="1" customHeight="1"/>
    <row r="20272" ht="15" hidden="1" customHeight="1"/>
    <row r="20273" ht="15" hidden="1" customHeight="1"/>
    <row r="20274" ht="15" hidden="1" customHeight="1"/>
    <row r="20275" ht="15" hidden="1" customHeight="1"/>
    <row r="20276" ht="15" hidden="1" customHeight="1"/>
    <row r="20277" ht="15" hidden="1" customHeight="1"/>
    <row r="20278" ht="15" hidden="1" customHeight="1"/>
    <row r="20279" ht="15" hidden="1" customHeight="1"/>
    <row r="20280" ht="15" hidden="1" customHeight="1"/>
    <row r="20281" ht="15" hidden="1" customHeight="1"/>
    <row r="20282" ht="15" hidden="1" customHeight="1"/>
    <row r="20283" ht="15" hidden="1" customHeight="1"/>
    <row r="20284" ht="15" hidden="1" customHeight="1"/>
    <row r="20285" ht="15" hidden="1" customHeight="1"/>
    <row r="20286" ht="15" hidden="1" customHeight="1"/>
    <row r="20287" ht="15" hidden="1" customHeight="1"/>
    <row r="20288" ht="15" hidden="1" customHeight="1"/>
    <row r="20289" ht="15" hidden="1" customHeight="1"/>
    <row r="20290" ht="15" hidden="1" customHeight="1"/>
    <row r="20291" ht="15" hidden="1" customHeight="1"/>
    <row r="20292" ht="15" hidden="1" customHeight="1"/>
    <row r="20293" ht="15" hidden="1" customHeight="1"/>
    <row r="20294" ht="15" hidden="1" customHeight="1"/>
    <row r="20295" ht="15" hidden="1" customHeight="1"/>
    <row r="20296" ht="15" hidden="1" customHeight="1"/>
    <row r="20297" ht="15" hidden="1" customHeight="1"/>
    <row r="20298" ht="15" hidden="1" customHeight="1"/>
    <row r="20299" ht="15" hidden="1" customHeight="1"/>
    <row r="20300" ht="15" hidden="1" customHeight="1"/>
    <row r="20301" ht="15" hidden="1" customHeight="1"/>
    <row r="20302" ht="15" hidden="1" customHeight="1"/>
    <row r="20303" ht="15" hidden="1" customHeight="1"/>
    <row r="20304" ht="15" hidden="1" customHeight="1"/>
    <row r="20305" ht="15" hidden="1" customHeight="1"/>
    <row r="20306" ht="15" hidden="1" customHeight="1"/>
    <row r="20307" ht="15" hidden="1" customHeight="1"/>
    <row r="20308" ht="15" hidden="1" customHeight="1"/>
    <row r="20309" ht="15" hidden="1" customHeight="1"/>
    <row r="20310" ht="15" hidden="1" customHeight="1"/>
    <row r="20311" ht="15" hidden="1" customHeight="1"/>
    <row r="20312" ht="15" hidden="1" customHeight="1"/>
    <row r="20313" ht="15" hidden="1" customHeight="1"/>
    <row r="20314" ht="15" hidden="1" customHeight="1"/>
    <row r="20315" ht="15" hidden="1" customHeight="1"/>
    <row r="20316" ht="15" hidden="1" customHeight="1"/>
    <row r="20317" ht="15" hidden="1" customHeight="1"/>
    <row r="20318" ht="15" hidden="1" customHeight="1"/>
    <row r="20319" ht="15" hidden="1" customHeight="1"/>
    <row r="20320" ht="15" hidden="1" customHeight="1"/>
    <row r="20321" ht="15" hidden="1" customHeight="1"/>
    <row r="20322" ht="15" hidden="1" customHeight="1"/>
    <row r="20323" ht="15" hidden="1" customHeight="1"/>
    <row r="20324" ht="15" hidden="1" customHeight="1"/>
    <row r="20325" ht="15" hidden="1" customHeight="1"/>
    <row r="20326" ht="15" hidden="1" customHeight="1"/>
    <row r="20327" ht="15" hidden="1" customHeight="1"/>
    <row r="20328" ht="15" hidden="1" customHeight="1"/>
    <row r="20329" ht="15" hidden="1" customHeight="1"/>
    <row r="20330" ht="15" hidden="1" customHeight="1"/>
    <row r="20331" ht="15" hidden="1" customHeight="1"/>
    <row r="20332" ht="15" hidden="1" customHeight="1"/>
    <row r="20333" ht="15" hidden="1" customHeight="1"/>
    <row r="20334" ht="15" hidden="1" customHeight="1"/>
    <row r="20335" ht="15" hidden="1" customHeight="1"/>
    <row r="20336" ht="15" hidden="1" customHeight="1"/>
    <row r="20337" ht="15" hidden="1" customHeight="1"/>
    <row r="20338" ht="15" hidden="1" customHeight="1"/>
    <row r="20339" ht="15" hidden="1" customHeight="1"/>
    <row r="20340" ht="15" hidden="1" customHeight="1"/>
    <row r="20341" ht="15" hidden="1" customHeight="1"/>
    <row r="20342" ht="15" hidden="1" customHeight="1"/>
    <row r="20343" ht="15" hidden="1" customHeight="1"/>
    <row r="20344" ht="15" hidden="1" customHeight="1"/>
    <row r="20345" ht="15" hidden="1" customHeight="1"/>
    <row r="20346" ht="15" hidden="1" customHeight="1"/>
    <row r="20347" ht="15" hidden="1" customHeight="1"/>
    <row r="20348" ht="15" hidden="1" customHeight="1"/>
    <row r="20349" ht="15" hidden="1" customHeight="1"/>
    <row r="20350" ht="15" hidden="1" customHeight="1"/>
    <row r="20351" ht="15" hidden="1" customHeight="1"/>
    <row r="20352" ht="15" hidden="1" customHeight="1"/>
    <row r="20353" ht="15" hidden="1" customHeight="1"/>
    <row r="20354" ht="15" hidden="1" customHeight="1"/>
    <row r="20355" ht="15" hidden="1" customHeight="1"/>
    <row r="20356" ht="15" hidden="1" customHeight="1"/>
    <row r="20357" ht="15" hidden="1" customHeight="1"/>
    <row r="20358" ht="15" hidden="1" customHeight="1"/>
    <row r="20359" ht="15" hidden="1" customHeight="1"/>
    <row r="20360" ht="15" hidden="1" customHeight="1"/>
    <row r="20361" ht="15" hidden="1" customHeight="1"/>
    <row r="20362" ht="15" hidden="1" customHeight="1"/>
    <row r="20363" ht="15" hidden="1" customHeight="1"/>
    <row r="20364" ht="15" hidden="1" customHeight="1"/>
    <row r="20365" ht="15" hidden="1" customHeight="1"/>
    <row r="20366" ht="15" hidden="1" customHeight="1"/>
    <row r="20367" ht="15" hidden="1" customHeight="1"/>
    <row r="20368" ht="15" hidden="1" customHeight="1"/>
    <row r="20369" ht="15" hidden="1" customHeight="1"/>
    <row r="20370" ht="15" hidden="1" customHeight="1"/>
    <row r="20371" ht="15" hidden="1" customHeight="1"/>
    <row r="20372" ht="15" hidden="1" customHeight="1"/>
    <row r="20373" ht="15" hidden="1" customHeight="1"/>
    <row r="20374" ht="15" hidden="1" customHeight="1"/>
    <row r="20375" ht="15" hidden="1" customHeight="1"/>
    <row r="20376" ht="15" hidden="1" customHeight="1"/>
    <row r="20377" ht="15" hidden="1" customHeight="1"/>
    <row r="20378" ht="15" hidden="1" customHeight="1"/>
    <row r="20379" ht="15" hidden="1" customHeight="1"/>
    <row r="20380" ht="15" hidden="1" customHeight="1"/>
    <row r="20381" ht="15" hidden="1" customHeight="1"/>
    <row r="20382" ht="15" hidden="1" customHeight="1"/>
    <row r="20383" ht="15" hidden="1" customHeight="1"/>
    <row r="20384" ht="15" hidden="1" customHeight="1"/>
    <row r="20385" ht="15" hidden="1" customHeight="1"/>
    <row r="20386" ht="15" hidden="1" customHeight="1"/>
    <row r="20387" ht="15" hidden="1" customHeight="1"/>
    <row r="20388" ht="15" hidden="1" customHeight="1"/>
    <row r="20389" ht="15" hidden="1" customHeight="1"/>
    <row r="20390" ht="15" hidden="1" customHeight="1"/>
    <row r="20391" ht="15" hidden="1" customHeight="1"/>
    <row r="20392" ht="15" hidden="1" customHeight="1"/>
    <row r="20393" ht="15" hidden="1" customHeight="1"/>
    <row r="20394" ht="15" hidden="1" customHeight="1"/>
    <row r="20395" ht="15" hidden="1" customHeight="1"/>
    <row r="20396" ht="15" hidden="1" customHeight="1"/>
    <row r="20397" ht="15" hidden="1" customHeight="1"/>
    <row r="20398" ht="15" hidden="1" customHeight="1"/>
    <row r="20399" ht="15" hidden="1" customHeight="1"/>
    <row r="20400" ht="15" hidden="1" customHeight="1"/>
    <row r="20401" ht="15" hidden="1" customHeight="1"/>
    <row r="20402" ht="15" hidden="1" customHeight="1"/>
    <row r="20403" ht="15" hidden="1" customHeight="1"/>
    <row r="20404" ht="15" hidden="1" customHeight="1"/>
    <row r="20405" ht="15" hidden="1" customHeight="1"/>
    <row r="20406" ht="15" hidden="1" customHeight="1"/>
    <row r="20407" ht="15" hidden="1" customHeight="1"/>
    <row r="20408" ht="15" hidden="1" customHeight="1"/>
    <row r="20409" ht="15" hidden="1" customHeight="1"/>
    <row r="20410" ht="15" hidden="1" customHeight="1"/>
    <row r="20411" ht="15" hidden="1" customHeight="1"/>
    <row r="20412" ht="15" hidden="1" customHeight="1"/>
    <row r="20413" ht="15" hidden="1" customHeight="1"/>
    <row r="20414" ht="15" hidden="1" customHeight="1"/>
    <row r="20415" ht="15" hidden="1" customHeight="1"/>
    <row r="20416" ht="15" hidden="1" customHeight="1"/>
    <row r="20417" ht="15" hidden="1" customHeight="1"/>
    <row r="20418" ht="15" hidden="1" customHeight="1"/>
    <row r="20419" ht="15" hidden="1" customHeight="1"/>
    <row r="20420" ht="15" hidden="1" customHeight="1"/>
    <row r="20421" ht="15" hidden="1" customHeight="1"/>
    <row r="20422" ht="15" hidden="1" customHeight="1"/>
    <row r="20423" ht="15" hidden="1" customHeight="1"/>
    <row r="20424" ht="15" hidden="1" customHeight="1"/>
    <row r="20425" ht="15" hidden="1" customHeight="1"/>
    <row r="20426" ht="15" hidden="1" customHeight="1"/>
    <row r="20427" ht="15" hidden="1" customHeight="1"/>
    <row r="20428" ht="15" hidden="1" customHeight="1"/>
    <row r="20429" ht="15" hidden="1" customHeight="1"/>
    <row r="20430" ht="15" hidden="1" customHeight="1"/>
    <row r="20431" ht="15" hidden="1" customHeight="1"/>
    <row r="20432" ht="15" hidden="1" customHeight="1"/>
    <row r="20433" ht="15" hidden="1" customHeight="1"/>
    <row r="20434" ht="15" hidden="1" customHeight="1"/>
    <row r="20435" ht="15" hidden="1" customHeight="1"/>
    <row r="20436" ht="15" hidden="1" customHeight="1"/>
    <row r="20437" ht="15" hidden="1" customHeight="1"/>
    <row r="20438" ht="15" hidden="1" customHeight="1"/>
    <row r="20439" ht="15" hidden="1" customHeight="1"/>
    <row r="20440" ht="15" hidden="1" customHeight="1"/>
    <row r="20441" ht="15" hidden="1" customHeight="1"/>
    <row r="20442" ht="15" hidden="1" customHeight="1"/>
    <row r="20443" ht="15" hidden="1" customHeight="1"/>
    <row r="20444" ht="15" hidden="1" customHeight="1"/>
    <row r="20445" ht="15" hidden="1" customHeight="1"/>
    <row r="20446" ht="15" hidden="1" customHeight="1"/>
    <row r="20447" ht="15" hidden="1" customHeight="1"/>
    <row r="20448" ht="15" hidden="1" customHeight="1"/>
    <row r="20449" ht="15" hidden="1" customHeight="1"/>
    <row r="20450" ht="15" hidden="1" customHeight="1"/>
    <row r="20451" ht="15" hidden="1" customHeight="1"/>
    <row r="20452" ht="15" hidden="1" customHeight="1"/>
    <row r="20453" ht="15" hidden="1" customHeight="1"/>
    <row r="20454" ht="15" hidden="1" customHeight="1"/>
    <row r="20455" ht="15" hidden="1" customHeight="1"/>
    <row r="20456" ht="15" hidden="1" customHeight="1"/>
    <row r="20457" ht="15" hidden="1" customHeight="1"/>
    <row r="20458" ht="15" hidden="1" customHeight="1"/>
    <row r="20459" ht="15" hidden="1" customHeight="1"/>
    <row r="20460" ht="15" hidden="1" customHeight="1"/>
    <row r="20461" ht="15" hidden="1" customHeight="1"/>
    <row r="20462" ht="15" hidden="1" customHeight="1"/>
    <row r="20463" ht="15" hidden="1" customHeight="1"/>
    <row r="20464" ht="15" hidden="1" customHeight="1"/>
    <row r="20465" ht="15" hidden="1" customHeight="1"/>
    <row r="20466" ht="15" hidden="1" customHeight="1"/>
    <row r="20467" ht="15" hidden="1" customHeight="1"/>
    <row r="20468" ht="15" hidden="1" customHeight="1"/>
    <row r="20469" ht="15" hidden="1" customHeight="1"/>
    <row r="20470" ht="15" hidden="1" customHeight="1"/>
    <row r="20471" ht="15" hidden="1" customHeight="1"/>
    <row r="20472" ht="15" hidden="1" customHeight="1"/>
    <row r="20473" ht="15" hidden="1" customHeight="1"/>
    <row r="20474" ht="15" hidden="1" customHeight="1"/>
    <row r="20475" ht="15" hidden="1" customHeight="1"/>
    <row r="20476" ht="15" hidden="1" customHeight="1"/>
    <row r="20477" ht="15" hidden="1" customHeight="1"/>
    <row r="20478" ht="15" hidden="1" customHeight="1"/>
    <row r="20479" ht="15" hidden="1" customHeight="1"/>
    <row r="20480" ht="15" hidden="1" customHeight="1"/>
    <row r="20481" ht="15" hidden="1" customHeight="1"/>
    <row r="20482" ht="15" hidden="1" customHeight="1"/>
    <row r="20483" ht="15" hidden="1" customHeight="1"/>
    <row r="20484" ht="15" hidden="1" customHeight="1"/>
    <row r="20485" ht="15" hidden="1" customHeight="1"/>
    <row r="20486" ht="15" hidden="1" customHeight="1"/>
    <row r="20487" ht="15" hidden="1" customHeight="1"/>
    <row r="20488" ht="15" hidden="1" customHeight="1"/>
    <row r="20489" ht="15" hidden="1" customHeight="1"/>
    <row r="20490" ht="15" hidden="1" customHeight="1"/>
    <row r="20491" ht="15" hidden="1" customHeight="1"/>
    <row r="20492" ht="15" hidden="1" customHeight="1"/>
    <row r="20493" ht="15" hidden="1" customHeight="1"/>
    <row r="20494" ht="15" hidden="1" customHeight="1"/>
    <row r="20495" ht="15" hidden="1" customHeight="1"/>
    <row r="20496" ht="15" hidden="1" customHeight="1"/>
    <row r="20497" ht="15" hidden="1" customHeight="1"/>
    <row r="20498" ht="15" hidden="1" customHeight="1"/>
    <row r="20499" ht="15" hidden="1" customHeight="1"/>
    <row r="20500" ht="15" hidden="1" customHeight="1"/>
    <row r="20501" ht="15" hidden="1" customHeight="1"/>
    <row r="20502" ht="15" hidden="1" customHeight="1"/>
    <row r="20503" ht="15" hidden="1" customHeight="1"/>
    <row r="20504" ht="15" hidden="1" customHeight="1"/>
    <row r="20505" ht="15" hidden="1" customHeight="1"/>
    <row r="20506" ht="15" hidden="1" customHeight="1"/>
    <row r="20507" ht="15" hidden="1" customHeight="1"/>
    <row r="20508" ht="15" hidden="1" customHeight="1"/>
    <row r="20509" ht="15" hidden="1" customHeight="1"/>
    <row r="20510" ht="15" hidden="1" customHeight="1"/>
    <row r="20511" ht="15" hidden="1" customHeight="1"/>
    <row r="20512" ht="15" hidden="1" customHeight="1"/>
    <row r="20513" ht="15" hidden="1" customHeight="1"/>
    <row r="20514" ht="15" hidden="1" customHeight="1"/>
    <row r="20515" ht="15" hidden="1" customHeight="1"/>
    <row r="20516" ht="15" hidden="1" customHeight="1"/>
    <row r="20517" ht="15" hidden="1" customHeight="1"/>
    <row r="20518" ht="15" hidden="1" customHeight="1"/>
    <row r="20519" ht="15" hidden="1" customHeight="1"/>
    <row r="20520" ht="15" hidden="1" customHeight="1"/>
    <row r="20521" ht="15" hidden="1" customHeight="1"/>
    <row r="20522" ht="15" hidden="1" customHeight="1"/>
    <row r="20523" ht="15" hidden="1" customHeight="1"/>
    <row r="20524" ht="15" hidden="1" customHeight="1"/>
    <row r="20525" ht="15" hidden="1" customHeight="1"/>
    <row r="20526" ht="15" hidden="1" customHeight="1"/>
    <row r="20527" ht="15" hidden="1" customHeight="1"/>
    <row r="20528" ht="15" hidden="1" customHeight="1"/>
    <row r="20529" ht="15" hidden="1" customHeight="1"/>
    <row r="20530" ht="15" hidden="1" customHeight="1"/>
    <row r="20531" ht="15" hidden="1" customHeight="1"/>
    <row r="20532" ht="15" hidden="1" customHeight="1"/>
    <row r="20533" ht="15" hidden="1" customHeight="1"/>
    <row r="20534" ht="15" hidden="1" customHeight="1"/>
    <row r="20535" ht="15" hidden="1" customHeight="1"/>
    <row r="20536" ht="15" hidden="1" customHeight="1"/>
    <row r="20537" ht="15" hidden="1" customHeight="1"/>
    <row r="20538" ht="15" hidden="1" customHeight="1"/>
    <row r="20539" ht="15" hidden="1" customHeight="1"/>
    <row r="20540" ht="15" hidden="1" customHeight="1"/>
    <row r="20541" ht="15" hidden="1" customHeight="1"/>
    <row r="20542" ht="15" hidden="1" customHeight="1"/>
    <row r="20543" ht="15" hidden="1" customHeight="1"/>
    <row r="20544" ht="15" hidden="1" customHeight="1"/>
    <row r="20545" ht="15" hidden="1" customHeight="1"/>
    <row r="20546" ht="15" hidden="1" customHeight="1"/>
    <row r="20547" ht="15" hidden="1" customHeight="1"/>
    <row r="20548" ht="15" hidden="1" customHeight="1"/>
    <row r="20549" ht="15" hidden="1" customHeight="1"/>
    <row r="20550" ht="15" hidden="1" customHeight="1"/>
    <row r="20551" ht="15" hidden="1" customHeight="1"/>
    <row r="20552" ht="15" hidden="1" customHeight="1"/>
    <row r="20553" ht="15" hidden="1" customHeight="1"/>
    <row r="20554" ht="15" hidden="1" customHeight="1"/>
    <row r="20555" ht="15" hidden="1" customHeight="1"/>
    <row r="20556" ht="15" hidden="1" customHeight="1"/>
    <row r="20557" ht="15" hidden="1" customHeight="1"/>
    <row r="20558" ht="15" hidden="1" customHeight="1"/>
    <row r="20559" ht="15" hidden="1" customHeight="1"/>
    <row r="20560" ht="15" hidden="1" customHeight="1"/>
    <row r="20561" ht="15" hidden="1" customHeight="1"/>
    <row r="20562" ht="15" hidden="1" customHeight="1"/>
    <row r="20563" ht="15" hidden="1" customHeight="1"/>
    <row r="20564" ht="15" hidden="1" customHeight="1"/>
    <row r="20565" ht="15" hidden="1" customHeight="1"/>
    <row r="20566" ht="15" hidden="1" customHeight="1"/>
    <row r="20567" ht="15" hidden="1" customHeight="1"/>
    <row r="20568" ht="15" hidden="1" customHeight="1"/>
    <row r="20569" ht="15" hidden="1" customHeight="1"/>
    <row r="20570" ht="15" hidden="1" customHeight="1"/>
    <row r="20571" ht="15" hidden="1" customHeight="1"/>
    <row r="20572" ht="15" hidden="1" customHeight="1"/>
    <row r="20573" ht="15" hidden="1" customHeight="1"/>
    <row r="20574" ht="15" hidden="1" customHeight="1"/>
    <row r="20575" ht="15" hidden="1" customHeight="1"/>
    <row r="20576" ht="15" hidden="1" customHeight="1"/>
    <row r="20577" ht="15" hidden="1" customHeight="1"/>
    <row r="20578" ht="15" hidden="1" customHeight="1"/>
    <row r="20579" ht="15" hidden="1" customHeight="1"/>
    <row r="20580" ht="15" hidden="1" customHeight="1"/>
    <row r="20581" ht="15" hidden="1" customHeight="1"/>
    <row r="20582" ht="15" hidden="1" customHeight="1"/>
    <row r="20583" ht="15" hidden="1" customHeight="1"/>
    <row r="20584" ht="15" hidden="1" customHeight="1"/>
    <row r="20585" ht="15" hidden="1" customHeight="1"/>
    <row r="20586" ht="15" hidden="1" customHeight="1"/>
    <row r="20587" ht="15" hidden="1" customHeight="1"/>
    <row r="20588" ht="15" hidden="1" customHeight="1"/>
    <row r="20589" ht="15" hidden="1" customHeight="1"/>
    <row r="20590" ht="15" hidden="1" customHeight="1"/>
    <row r="20591" ht="15" hidden="1" customHeight="1"/>
    <row r="20592" ht="15" hidden="1" customHeight="1"/>
    <row r="20593" ht="15" hidden="1" customHeight="1"/>
    <row r="20594" ht="15" hidden="1" customHeight="1"/>
    <row r="20595" ht="15" hidden="1" customHeight="1"/>
    <row r="20596" ht="15" hidden="1" customHeight="1"/>
    <row r="20597" ht="15" hidden="1" customHeight="1"/>
    <row r="20598" ht="15" hidden="1" customHeight="1"/>
    <row r="20599" ht="15" hidden="1" customHeight="1"/>
    <row r="20600" ht="15" hidden="1" customHeight="1"/>
    <row r="20601" ht="15" hidden="1" customHeight="1"/>
    <row r="20602" ht="15" hidden="1" customHeight="1"/>
    <row r="20603" ht="15" hidden="1" customHeight="1"/>
    <row r="20604" ht="15" hidden="1" customHeight="1"/>
    <row r="20605" ht="15" hidden="1" customHeight="1"/>
    <row r="20606" ht="15" hidden="1" customHeight="1"/>
    <row r="20607" ht="15" hidden="1" customHeight="1"/>
    <row r="20608" ht="15" hidden="1" customHeight="1"/>
    <row r="20609" ht="15" hidden="1" customHeight="1"/>
    <row r="20610" ht="15" hidden="1" customHeight="1"/>
    <row r="20611" ht="15" hidden="1" customHeight="1"/>
    <row r="20612" ht="15" hidden="1" customHeight="1"/>
    <row r="20613" ht="15" hidden="1" customHeight="1"/>
    <row r="20614" ht="15" hidden="1" customHeight="1"/>
    <row r="20615" ht="15" hidden="1" customHeight="1"/>
    <row r="20616" ht="15" hidden="1" customHeight="1"/>
    <row r="20617" ht="15" hidden="1" customHeight="1"/>
    <row r="20618" ht="15" hidden="1" customHeight="1"/>
    <row r="20619" ht="15" hidden="1" customHeight="1"/>
    <row r="20620" ht="15" hidden="1" customHeight="1"/>
    <row r="20621" ht="15" hidden="1" customHeight="1"/>
    <row r="20622" ht="15" hidden="1" customHeight="1"/>
    <row r="20623" ht="15" hidden="1" customHeight="1"/>
    <row r="20624" ht="15" hidden="1" customHeight="1"/>
    <row r="20625" ht="15" hidden="1" customHeight="1"/>
    <row r="20626" ht="15" hidden="1" customHeight="1"/>
    <row r="20627" ht="15" hidden="1" customHeight="1"/>
    <row r="20628" ht="15" hidden="1" customHeight="1"/>
    <row r="20629" ht="15" hidden="1" customHeight="1"/>
    <row r="20630" ht="15" hidden="1" customHeight="1"/>
    <row r="20631" ht="15" hidden="1" customHeight="1"/>
    <row r="20632" ht="15" hidden="1" customHeight="1"/>
    <row r="20633" ht="15" hidden="1" customHeight="1"/>
    <row r="20634" ht="15" hidden="1" customHeight="1"/>
    <row r="20635" ht="15" hidden="1" customHeight="1"/>
    <row r="20636" ht="15" hidden="1" customHeight="1"/>
    <row r="20637" ht="15" hidden="1" customHeight="1"/>
    <row r="20638" ht="15" hidden="1" customHeight="1"/>
    <row r="20639" ht="15" hidden="1" customHeight="1"/>
    <row r="20640" ht="15" hidden="1" customHeight="1"/>
    <row r="20641" ht="15" hidden="1" customHeight="1"/>
    <row r="20642" ht="15" hidden="1" customHeight="1"/>
    <row r="20643" ht="15" hidden="1" customHeight="1"/>
    <row r="20644" ht="15" hidden="1" customHeight="1"/>
    <row r="20645" ht="15" hidden="1" customHeight="1"/>
    <row r="20646" ht="15" hidden="1" customHeight="1"/>
    <row r="20647" ht="15" hidden="1" customHeight="1"/>
    <row r="20648" ht="15" hidden="1" customHeight="1"/>
    <row r="20649" ht="15" hidden="1" customHeight="1"/>
    <row r="20650" ht="15" hidden="1" customHeight="1"/>
    <row r="20651" ht="15" hidden="1" customHeight="1"/>
    <row r="20652" ht="15" hidden="1" customHeight="1"/>
    <row r="20653" ht="15" hidden="1" customHeight="1"/>
    <row r="20654" ht="15" hidden="1" customHeight="1"/>
    <row r="20655" ht="15" hidden="1" customHeight="1"/>
    <row r="20656" ht="15" hidden="1" customHeight="1"/>
    <row r="20657" ht="15" hidden="1" customHeight="1"/>
    <row r="20658" ht="15" hidden="1" customHeight="1"/>
    <row r="20659" ht="15" hidden="1" customHeight="1"/>
    <row r="20660" ht="15" hidden="1" customHeight="1"/>
    <row r="20661" ht="15" hidden="1" customHeight="1"/>
    <row r="20662" ht="15" hidden="1" customHeight="1"/>
    <row r="20663" ht="15" hidden="1" customHeight="1"/>
    <row r="20664" ht="15" hidden="1" customHeight="1"/>
    <row r="20665" ht="15" hidden="1" customHeight="1"/>
    <row r="20666" ht="15" hidden="1" customHeight="1"/>
    <row r="20667" ht="15" hidden="1" customHeight="1"/>
    <row r="20668" ht="15" hidden="1" customHeight="1"/>
    <row r="20669" ht="15" hidden="1" customHeight="1"/>
    <row r="20670" ht="15" hidden="1" customHeight="1"/>
    <row r="20671" ht="15" hidden="1" customHeight="1"/>
    <row r="20672" ht="15" hidden="1" customHeight="1"/>
    <row r="20673" ht="15" hidden="1" customHeight="1"/>
    <row r="20674" ht="15" hidden="1" customHeight="1"/>
    <row r="20675" ht="15" hidden="1" customHeight="1"/>
    <row r="20676" ht="15" hidden="1" customHeight="1"/>
    <row r="20677" ht="15" hidden="1" customHeight="1"/>
    <row r="20678" ht="15" hidden="1" customHeight="1"/>
    <row r="20679" ht="15" hidden="1" customHeight="1"/>
    <row r="20680" ht="15" hidden="1" customHeight="1"/>
    <row r="20681" ht="15" hidden="1" customHeight="1"/>
    <row r="20682" ht="15" hidden="1" customHeight="1"/>
    <row r="20683" ht="15" hidden="1" customHeight="1"/>
    <row r="20684" ht="15" hidden="1" customHeight="1"/>
    <row r="20685" ht="15" hidden="1" customHeight="1"/>
    <row r="20686" ht="15" hidden="1" customHeight="1"/>
    <row r="20687" ht="15" hidden="1" customHeight="1"/>
    <row r="20688" ht="15" hidden="1" customHeight="1"/>
    <row r="20689" ht="15" hidden="1" customHeight="1"/>
    <row r="20690" ht="15" hidden="1" customHeight="1"/>
    <row r="20691" ht="15" hidden="1" customHeight="1"/>
    <row r="20692" ht="15" hidden="1" customHeight="1"/>
    <row r="20693" ht="15" hidden="1" customHeight="1"/>
    <row r="20694" ht="15" hidden="1" customHeight="1"/>
    <row r="20695" ht="15" hidden="1" customHeight="1"/>
    <row r="20696" ht="15" hidden="1" customHeight="1"/>
    <row r="20697" ht="15" hidden="1" customHeight="1"/>
    <row r="20698" ht="15" hidden="1" customHeight="1"/>
    <row r="20699" ht="15" hidden="1" customHeight="1"/>
    <row r="20700" ht="15" hidden="1" customHeight="1"/>
    <row r="20701" ht="15" hidden="1" customHeight="1"/>
    <row r="20702" ht="15" hidden="1" customHeight="1"/>
    <row r="20703" ht="15" hidden="1" customHeight="1"/>
    <row r="20704" ht="15" hidden="1" customHeight="1"/>
    <row r="20705" ht="15" hidden="1" customHeight="1"/>
    <row r="20706" ht="15" hidden="1" customHeight="1"/>
    <row r="20707" ht="15" hidden="1" customHeight="1"/>
    <row r="20708" ht="15" hidden="1" customHeight="1"/>
    <row r="20709" ht="15" hidden="1" customHeight="1"/>
    <row r="20710" ht="15" hidden="1" customHeight="1"/>
    <row r="20711" ht="15" hidden="1" customHeight="1"/>
    <row r="20712" ht="15" hidden="1" customHeight="1"/>
    <row r="20713" ht="15" hidden="1" customHeight="1"/>
    <row r="20714" ht="15" hidden="1" customHeight="1"/>
    <row r="20715" ht="15" hidden="1" customHeight="1"/>
    <row r="20716" ht="15" hidden="1" customHeight="1"/>
    <row r="20717" ht="15" hidden="1" customHeight="1"/>
    <row r="20718" ht="15" hidden="1" customHeight="1"/>
    <row r="20719" ht="15" hidden="1" customHeight="1"/>
    <row r="20720" ht="15" hidden="1" customHeight="1"/>
    <row r="20721" ht="15" hidden="1" customHeight="1"/>
    <row r="20722" ht="15" hidden="1" customHeight="1"/>
    <row r="20723" ht="15" hidden="1" customHeight="1"/>
    <row r="20724" ht="15" hidden="1" customHeight="1"/>
    <row r="20725" ht="15" hidden="1" customHeight="1"/>
    <row r="20726" ht="15" hidden="1" customHeight="1"/>
    <row r="20727" ht="15" hidden="1" customHeight="1"/>
    <row r="20728" ht="15" hidden="1" customHeight="1"/>
    <row r="20729" ht="15" hidden="1" customHeight="1"/>
    <row r="20730" ht="15" hidden="1" customHeight="1"/>
    <row r="20731" ht="15" hidden="1" customHeight="1"/>
    <row r="20732" ht="15" hidden="1" customHeight="1"/>
    <row r="20733" ht="15" hidden="1" customHeight="1"/>
    <row r="20734" ht="15" hidden="1" customHeight="1"/>
    <row r="20735" ht="15" hidden="1" customHeight="1"/>
    <row r="20736" ht="15" hidden="1" customHeight="1"/>
    <row r="20737" ht="15" hidden="1" customHeight="1"/>
    <row r="20738" ht="15" hidden="1" customHeight="1"/>
    <row r="20739" ht="15" hidden="1" customHeight="1"/>
    <row r="20740" ht="15" hidden="1" customHeight="1"/>
    <row r="20741" ht="15" hidden="1" customHeight="1"/>
    <row r="20742" ht="15" hidden="1" customHeight="1"/>
    <row r="20743" ht="15" hidden="1" customHeight="1"/>
    <row r="20744" ht="15" hidden="1" customHeight="1"/>
    <row r="20745" ht="15" hidden="1" customHeight="1"/>
    <row r="20746" ht="15" hidden="1" customHeight="1"/>
    <row r="20747" ht="15" hidden="1" customHeight="1"/>
    <row r="20748" ht="15" hidden="1" customHeight="1"/>
    <row r="20749" ht="15" hidden="1" customHeight="1"/>
    <row r="20750" ht="15" hidden="1" customHeight="1"/>
    <row r="20751" ht="15" hidden="1" customHeight="1"/>
    <row r="20752" ht="15" hidden="1" customHeight="1"/>
    <row r="20753" ht="15" hidden="1" customHeight="1"/>
    <row r="20754" ht="15" hidden="1" customHeight="1"/>
    <row r="20755" ht="15" hidden="1" customHeight="1"/>
    <row r="20756" ht="15" hidden="1" customHeight="1"/>
    <row r="20757" ht="15" hidden="1" customHeight="1"/>
    <row r="20758" ht="15" hidden="1" customHeight="1"/>
    <row r="20759" ht="15" hidden="1" customHeight="1"/>
    <row r="20760" ht="15" hidden="1" customHeight="1"/>
    <row r="20761" ht="15" hidden="1" customHeight="1"/>
    <row r="20762" ht="15" hidden="1" customHeight="1"/>
    <row r="20763" ht="15" hidden="1" customHeight="1"/>
    <row r="20764" ht="15" hidden="1" customHeight="1"/>
    <row r="20765" ht="15" hidden="1" customHeight="1"/>
    <row r="20766" ht="15" hidden="1" customHeight="1"/>
    <row r="20767" ht="15" hidden="1" customHeight="1"/>
    <row r="20768" ht="15" hidden="1" customHeight="1"/>
    <row r="20769" ht="15" hidden="1" customHeight="1"/>
    <row r="20770" ht="15" hidden="1" customHeight="1"/>
    <row r="20771" ht="15" hidden="1" customHeight="1"/>
    <row r="20772" ht="15" hidden="1" customHeight="1"/>
    <row r="20773" ht="15" hidden="1" customHeight="1"/>
    <row r="20774" ht="15" hidden="1" customHeight="1"/>
    <row r="20775" ht="15" hidden="1" customHeight="1"/>
    <row r="20776" ht="15" hidden="1" customHeight="1"/>
    <row r="20777" ht="15" hidden="1" customHeight="1"/>
    <row r="20778" ht="15" hidden="1" customHeight="1"/>
    <row r="20779" ht="15" hidden="1" customHeight="1"/>
    <row r="20780" ht="15" hidden="1" customHeight="1"/>
    <row r="20781" ht="15" hidden="1" customHeight="1"/>
    <row r="20782" ht="15" hidden="1" customHeight="1"/>
    <row r="20783" ht="15" hidden="1" customHeight="1"/>
    <row r="20784" ht="15" hidden="1" customHeight="1"/>
    <row r="20785" ht="15" hidden="1" customHeight="1"/>
    <row r="20786" ht="15" hidden="1" customHeight="1"/>
    <row r="20787" ht="15" hidden="1" customHeight="1"/>
    <row r="20788" ht="15" hidden="1" customHeight="1"/>
    <row r="20789" ht="15" hidden="1" customHeight="1"/>
    <row r="20790" ht="15" hidden="1" customHeight="1"/>
    <row r="20791" ht="15" hidden="1" customHeight="1"/>
    <row r="20792" ht="15" hidden="1" customHeight="1"/>
    <row r="20793" ht="15" hidden="1" customHeight="1"/>
    <row r="20794" ht="15" hidden="1" customHeight="1"/>
    <row r="20795" ht="15" hidden="1" customHeight="1"/>
    <row r="20796" ht="15" hidden="1" customHeight="1"/>
    <row r="20797" ht="15" hidden="1" customHeight="1"/>
    <row r="20798" ht="15" hidden="1" customHeight="1"/>
    <row r="20799" ht="15" hidden="1" customHeight="1"/>
    <row r="20800" ht="15" hidden="1" customHeight="1"/>
    <row r="20801" ht="15" hidden="1" customHeight="1"/>
    <row r="20802" ht="15" hidden="1" customHeight="1"/>
    <row r="20803" ht="15" hidden="1" customHeight="1"/>
    <row r="20804" ht="15" hidden="1" customHeight="1"/>
    <row r="20805" ht="15" hidden="1" customHeight="1"/>
    <row r="20806" ht="15" hidden="1" customHeight="1"/>
    <row r="20807" ht="15" hidden="1" customHeight="1"/>
    <row r="20808" ht="15" hidden="1" customHeight="1"/>
    <row r="20809" ht="15" hidden="1" customHeight="1"/>
    <row r="20810" ht="15" hidden="1" customHeight="1"/>
    <row r="20811" ht="15" hidden="1" customHeight="1"/>
    <row r="20812" ht="15" hidden="1" customHeight="1"/>
    <row r="20813" ht="15" hidden="1" customHeight="1"/>
    <row r="20814" ht="15" hidden="1" customHeight="1"/>
    <row r="20815" ht="15" hidden="1" customHeight="1"/>
    <row r="20816" ht="15" hidden="1" customHeight="1"/>
    <row r="20817" ht="15" hidden="1" customHeight="1"/>
    <row r="20818" ht="15" hidden="1" customHeight="1"/>
    <row r="20819" ht="15" hidden="1" customHeight="1"/>
    <row r="20820" ht="15" hidden="1" customHeight="1"/>
    <row r="20821" ht="15" hidden="1" customHeight="1"/>
    <row r="20822" ht="15" hidden="1" customHeight="1"/>
    <row r="20823" ht="15" hidden="1" customHeight="1"/>
    <row r="20824" ht="15" hidden="1" customHeight="1"/>
    <row r="20825" ht="15" hidden="1" customHeight="1"/>
    <row r="20826" ht="15" hidden="1" customHeight="1"/>
    <row r="20827" ht="15" hidden="1" customHeight="1"/>
    <row r="20828" ht="15" hidden="1" customHeight="1"/>
    <row r="20829" ht="15" hidden="1" customHeight="1"/>
    <row r="20830" ht="15" hidden="1" customHeight="1"/>
    <row r="20831" ht="15" hidden="1" customHeight="1"/>
    <row r="20832" ht="15" hidden="1" customHeight="1"/>
    <row r="20833" ht="15" hidden="1" customHeight="1"/>
    <row r="20834" ht="15" hidden="1" customHeight="1"/>
    <row r="20835" ht="15" hidden="1" customHeight="1"/>
    <row r="20836" ht="15" hidden="1" customHeight="1"/>
    <row r="20837" ht="15" hidden="1" customHeight="1"/>
    <row r="20838" ht="15" hidden="1" customHeight="1"/>
    <row r="20839" ht="15" hidden="1" customHeight="1"/>
    <row r="20840" ht="15" hidden="1" customHeight="1"/>
    <row r="20841" ht="15" hidden="1" customHeight="1"/>
    <row r="20842" ht="15" hidden="1" customHeight="1"/>
    <row r="20843" ht="15" hidden="1" customHeight="1"/>
    <row r="20844" ht="15" hidden="1" customHeight="1"/>
    <row r="20845" ht="15" hidden="1" customHeight="1"/>
    <row r="20846" ht="15" hidden="1" customHeight="1"/>
    <row r="20847" ht="15" hidden="1" customHeight="1"/>
    <row r="20848" ht="15" hidden="1" customHeight="1"/>
    <row r="20849" ht="15" hidden="1" customHeight="1"/>
    <row r="20850" ht="15" hidden="1" customHeight="1"/>
    <row r="20851" ht="15" hidden="1" customHeight="1"/>
    <row r="20852" ht="15" hidden="1" customHeight="1"/>
    <row r="20853" ht="15" hidden="1" customHeight="1"/>
    <row r="20854" ht="15" hidden="1" customHeight="1"/>
    <row r="20855" ht="15" hidden="1" customHeight="1"/>
    <row r="20856" ht="15" hidden="1" customHeight="1"/>
    <row r="20857" ht="15" hidden="1" customHeight="1"/>
    <row r="20858" ht="15" hidden="1" customHeight="1"/>
    <row r="20859" ht="15" hidden="1" customHeight="1"/>
    <row r="20860" ht="15" hidden="1" customHeight="1"/>
    <row r="20861" ht="15" hidden="1" customHeight="1"/>
    <row r="20862" ht="15" hidden="1" customHeight="1"/>
    <row r="20863" ht="15" hidden="1" customHeight="1"/>
    <row r="20864" ht="15" hidden="1" customHeight="1"/>
    <row r="20865" ht="15" hidden="1" customHeight="1"/>
    <row r="20866" ht="15" hidden="1" customHeight="1"/>
    <row r="20867" ht="15" hidden="1" customHeight="1"/>
    <row r="20868" ht="15" hidden="1" customHeight="1"/>
    <row r="20869" ht="15" hidden="1" customHeight="1"/>
    <row r="20870" ht="15" hidden="1" customHeight="1"/>
    <row r="20871" ht="15" hidden="1" customHeight="1"/>
    <row r="20872" ht="15" hidden="1" customHeight="1"/>
    <row r="20873" ht="15" hidden="1" customHeight="1"/>
    <row r="20874" ht="15" hidden="1" customHeight="1"/>
    <row r="20875" ht="15" hidden="1" customHeight="1"/>
    <row r="20876" ht="15" hidden="1" customHeight="1"/>
    <row r="20877" ht="15" hidden="1" customHeight="1"/>
    <row r="20878" ht="15" hidden="1" customHeight="1"/>
    <row r="20879" ht="15" hidden="1" customHeight="1"/>
    <row r="20880" ht="15" hidden="1" customHeight="1"/>
    <row r="20881" ht="15" hidden="1" customHeight="1"/>
    <row r="20882" ht="15" hidden="1" customHeight="1"/>
    <row r="20883" ht="15" hidden="1" customHeight="1"/>
    <row r="20884" ht="15" hidden="1" customHeight="1"/>
    <row r="20885" ht="15" hidden="1" customHeight="1"/>
    <row r="20886" ht="15" hidden="1" customHeight="1"/>
    <row r="20887" ht="15" hidden="1" customHeight="1"/>
    <row r="20888" ht="15" hidden="1" customHeight="1"/>
    <row r="20889" ht="15" hidden="1" customHeight="1"/>
    <row r="20890" ht="15" hidden="1" customHeight="1"/>
    <row r="20891" ht="15" hidden="1" customHeight="1"/>
    <row r="20892" ht="15" hidden="1" customHeight="1"/>
    <row r="20893" ht="15" hidden="1" customHeight="1"/>
    <row r="20894" ht="15" hidden="1" customHeight="1"/>
    <row r="20895" ht="15" hidden="1" customHeight="1"/>
    <row r="20896" ht="15" hidden="1" customHeight="1"/>
    <row r="20897" ht="15" hidden="1" customHeight="1"/>
    <row r="20898" ht="15" hidden="1" customHeight="1"/>
    <row r="20899" ht="15" hidden="1" customHeight="1"/>
    <row r="20900" ht="15" hidden="1" customHeight="1"/>
    <row r="20901" ht="15" hidden="1" customHeight="1"/>
    <row r="20902" ht="15" hidden="1" customHeight="1"/>
    <row r="20903" ht="15" hidden="1" customHeight="1"/>
    <row r="20904" ht="15" hidden="1" customHeight="1"/>
    <row r="20905" ht="15" hidden="1" customHeight="1"/>
    <row r="20906" ht="15" hidden="1" customHeight="1"/>
    <row r="20907" ht="15" hidden="1" customHeight="1"/>
    <row r="20908" ht="15" hidden="1" customHeight="1"/>
    <row r="20909" ht="15" hidden="1" customHeight="1"/>
    <row r="20910" ht="15" hidden="1" customHeight="1"/>
    <row r="20911" ht="15" hidden="1" customHeight="1"/>
    <row r="20912" ht="15" hidden="1" customHeight="1"/>
    <row r="20913" ht="15" hidden="1" customHeight="1"/>
    <row r="20914" ht="15" hidden="1" customHeight="1"/>
    <row r="20915" ht="15" hidden="1" customHeight="1"/>
    <row r="20916" ht="15" hidden="1" customHeight="1"/>
    <row r="20917" ht="15" hidden="1" customHeight="1"/>
    <row r="20918" ht="15" hidden="1" customHeight="1"/>
    <row r="20919" ht="15" hidden="1" customHeight="1"/>
    <row r="20920" ht="15" hidden="1" customHeight="1"/>
    <row r="20921" ht="15" hidden="1" customHeight="1"/>
    <row r="20922" ht="15" hidden="1" customHeight="1"/>
    <row r="20923" ht="15" hidden="1" customHeight="1"/>
    <row r="20924" ht="15" hidden="1" customHeight="1"/>
    <row r="20925" ht="15" hidden="1" customHeight="1"/>
    <row r="20926" ht="15" hidden="1" customHeight="1"/>
    <row r="20927" ht="15" hidden="1" customHeight="1"/>
    <row r="20928" ht="15" hidden="1" customHeight="1"/>
    <row r="20929" ht="15" hidden="1" customHeight="1"/>
    <row r="20930" ht="15" hidden="1" customHeight="1"/>
    <row r="20931" ht="15" hidden="1" customHeight="1"/>
    <row r="20932" ht="15" hidden="1" customHeight="1"/>
    <row r="20933" ht="15" hidden="1" customHeight="1"/>
    <row r="20934" ht="15" hidden="1" customHeight="1"/>
    <row r="20935" ht="15" hidden="1" customHeight="1"/>
    <row r="20936" ht="15" hidden="1" customHeight="1"/>
    <row r="20937" ht="15" hidden="1" customHeight="1"/>
    <row r="20938" ht="15" hidden="1" customHeight="1"/>
    <row r="20939" ht="15" hidden="1" customHeight="1"/>
    <row r="20940" ht="15" hidden="1" customHeight="1"/>
    <row r="20941" ht="15" hidden="1" customHeight="1"/>
    <row r="20942" ht="15" hidden="1" customHeight="1"/>
    <row r="20943" ht="15" hidden="1" customHeight="1"/>
    <row r="20944" ht="15" hidden="1" customHeight="1"/>
    <row r="20945" ht="15" hidden="1" customHeight="1"/>
    <row r="20946" ht="15" hidden="1" customHeight="1"/>
    <row r="20947" ht="15" hidden="1" customHeight="1"/>
    <row r="20948" ht="15" hidden="1" customHeight="1"/>
    <row r="20949" ht="15" hidden="1" customHeight="1"/>
    <row r="20950" ht="15" hidden="1" customHeight="1"/>
    <row r="20951" ht="15" hidden="1" customHeight="1"/>
    <row r="20952" ht="15" hidden="1" customHeight="1"/>
    <row r="20953" ht="15" hidden="1" customHeight="1"/>
    <row r="20954" ht="15" hidden="1" customHeight="1"/>
    <row r="20955" ht="15" hidden="1" customHeight="1"/>
    <row r="20956" ht="15" hidden="1" customHeight="1"/>
    <row r="20957" ht="15" hidden="1" customHeight="1"/>
    <row r="20958" ht="15" hidden="1" customHeight="1"/>
    <row r="20959" ht="15" hidden="1" customHeight="1"/>
    <row r="20960" ht="15" hidden="1" customHeight="1"/>
    <row r="20961" ht="15" hidden="1" customHeight="1"/>
    <row r="20962" ht="15" hidden="1" customHeight="1"/>
    <row r="20963" ht="15" hidden="1" customHeight="1"/>
    <row r="20964" ht="15" hidden="1" customHeight="1"/>
    <row r="20965" ht="15" hidden="1" customHeight="1"/>
    <row r="20966" ht="15" hidden="1" customHeight="1"/>
    <row r="20967" ht="15" hidden="1" customHeight="1"/>
    <row r="20968" ht="15" hidden="1" customHeight="1"/>
    <row r="20969" ht="15" hidden="1" customHeight="1"/>
    <row r="20970" ht="15" hidden="1" customHeight="1"/>
    <row r="20971" ht="15" hidden="1" customHeight="1"/>
    <row r="20972" ht="15" hidden="1" customHeight="1"/>
    <row r="20973" ht="15" hidden="1" customHeight="1"/>
    <row r="20974" ht="15" hidden="1" customHeight="1"/>
    <row r="20975" ht="15" hidden="1" customHeight="1"/>
    <row r="20976" ht="15" hidden="1" customHeight="1"/>
    <row r="20977" ht="15" hidden="1" customHeight="1"/>
    <row r="20978" ht="15" hidden="1" customHeight="1"/>
    <row r="20979" ht="15" hidden="1" customHeight="1"/>
    <row r="20980" ht="15" hidden="1" customHeight="1"/>
    <row r="20981" ht="15" hidden="1" customHeight="1"/>
    <row r="20982" ht="15" hidden="1" customHeight="1"/>
    <row r="20983" ht="15" hidden="1" customHeight="1"/>
    <row r="20984" ht="15" hidden="1" customHeight="1"/>
    <row r="20985" ht="15" hidden="1" customHeight="1"/>
    <row r="20986" ht="15" hidden="1" customHeight="1"/>
    <row r="20987" ht="15" hidden="1" customHeight="1"/>
    <row r="20988" ht="15" hidden="1" customHeight="1"/>
    <row r="20989" ht="15" hidden="1" customHeight="1"/>
    <row r="20990" ht="15" hidden="1" customHeight="1"/>
    <row r="20991" ht="15" hidden="1" customHeight="1"/>
    <row r="20992" ht="15" hidden="1" customHeight="1"/>
    <row r="20993" ht="15" hidden="1" customHeight="1"/>
    <row r="20994" ht="15" hidden="1" customHeight="1"/>
    <row r="20995" ht="15" hidden="1" customHeight="1"/>
    <row r="20996" ht="15" hidden="1" customHeight="1"/>
    <row r="20997" ht="15" hidden="1" customHeight="1"/>
    <row r="20998" ht="15" hidden="1" customHeight="1"/>
    <row r="20999" ht="15" hidden="1" customHeight="1"/>
    <row r="21000" ht="15" hidden="1" customHeight="1"/>
    <row r="21001" ht="15" hidden="1" customHeight="1"/>
    <row r="21002" ht="15" hidden="1" customHeight="1"/>
    <row r="21003" ht="15" hidden="1" customHeight="1"/>
    <row r="21004" ht="15" hidden="1" customHeight="1"/>
    <row r="21005" ht="15" hidden="1" customHeight="1"/>
    <row r="21006" ht="15" hidden="1" customHeight="1"/>
    <row r="21007" ht="15" hidden="1" customHeight="1"/>
    <row r="21008" ht="15" hidden="1" customHeight="1"/>
    <row r="21009" ht="15" hidden="1" customHeight="1"/>
    <row r="21010" ht="15" hidden="1" customHeight="1"/>
    <row r="21011" ht="15" hidden="1" customHeight="1"/>
    <row r="21012" ht="15" hidden="1" customHeight="1"/>
    <row r="21013" ht="15" hidden="1" customHeight="1"/>
    <row r="21014" ht="15" hidden="1" customHeight="1"/>
    <row r="21015" ht="15" hidden="1" customHeight="1"/>
    <row r="21016" ht="15" hidden="1" customHeight="1"/>
    <row r="21017" ht="15" hidden="1" customHeight="1"/>
    <row r="21018" ht="15" hidden="1" customHeight="1"/>
    <row r="21019" ht="15" hidden="1" customHeight="1"/>
    <row r="21020" ht="15" hidden="1" customHeight="1"/>
    <row r="21021" ht="15" hidden="1" customHeight="1"/>
    <row r="21022" ht="15" hidden="1" customHeight="1"/>
    <row r="21023" ht="15" hidden="1" customHeight="1"/>
    <row r="21024" ht="15" hidden="1" customHeight="1"/>
    <row r="21025" ht="15" hidden="1" customHeight="1"/>
    <row r="21026" ht="15" hidden="1" customHeight="1"/>
    <row r="21027" ht="15" hidden="1" customHeight="1"/>
    <row r="21028" ht="15" hidden="1" customHeight="1"/>
    <row r="21029" ht="15" hidden="1" customHeight="1"/>
    <row r="21030" ht="15" hidden="1" customHeight="1"/>
    <row r="21031" ht="15" hidden="1" customHeight="1"/>
    <row r="21032" ht="15" hidden="1" customHeight="1"/>
    <row r="21033" ht="15" hidden="1" customHeight="1"/>
    <row r="21034" ht="15" hidden="1" customHeight="1"/>
    <row r="21035" ht="15" hidden="1" customHeight="1"/>
    <row r="21036" ht="15" hidden="1" customHeight="1"/>
    <row r="21037" ht="15" hidden="1" customHeight="1"/>
    <row r="21038" ht="15" hidden="1" customHeight="1"/>
    <row r="21039" ht="15" hidden="1" customHeight="1"/>
    <row r="21040" ht="15" hidden="1" customHeight="1"/>
    <row r="21041" ht="15" hidden="1" customHeight="1"/>
    <row r="21042" ht="15" hidden="1" customHeight="1"/>
    <row r="21043" ht="15" hidden="1" customHeight="1"/>
    <row r="21044" ht="15" hidden="1" customHeight="1"/>
    <row r="21045" ht="15" hidden="1" customHeight="1"/>
    <row r="21046" ht="15" hidden="1" customHeight="1"/>
    <row r="21047" ht="15" hidden="1" customHeight="1"/>
    <row r="21048" ht="15" hidden="1" customHeight="1"/>
    <row r="21049" ht="15" hidden="1" customHeight="1"/>
    <row r="21050" ht="15" hidden="1" customHeight="1"/>
    <row r="21051" ht="15" hidden="1" customHeight="1"/>
    <row r="21052" ht="15" hidden="1" customHeight="1"/>
    <row r="21053" ht="15" hidden="1" customHeight="1"/>
    <row r="21054" ht="15" hidden="1" customHeight="1"/>
    <row r="21055" ht="15" hidden="1" customHeight="1"/>
    <row r="21056" ht="15" hidden="1" customHeight="1"/>
    <row r="21057" ht="15" hidden="1" customHeight="1"/>
    <row r="21058" ht="15" hidden="1" customHeight="1"/>
    <row r="21059" ht="15" hidden="1" customHeight="1"/>
    <row r="21060" ht="15" hidden="1" customHeight="1"/>
    <row r="21061" ht="15" hidden="1" customHeight="1"/>
    <row r="21062" ht="15" hidden="1" customHeight="1"/>
    <row r="21063" ht="15" hidden="1" customHeight="1"/>
    <row r="21064" ht="15" hidden="1" customHeight="1"/>
    <row r="21065" ht="15" hidden="1" customHeight="1"/>
    <row r="21066" ht="15" hidden="1" customHeight="1"/>
    <row r="21067" ht="15" hidden="1" customHeight="1"/>
    <row r="21068" ht="15" hidden="1" customHeight="1"/>
    <row r="21069" ht="15" hidden="1" customHeight="1"/>
    <row r="21070" ht="15" hidden="1" customHeight="1"/>
    <row r="21071" ht="15" hidden="1" customHeight="1"/>
    <row r="21072" ht="15" hidden="1" customHeight="1"/>
    <row r="21073" ht="15" hidden="1" customHeight="1"/>
    <row r="21074" ht="15" hidden="1" customHeight="1"/>
    <row r="21075" ht="15" hidden="1" customHeight="1"/>
    <row r="21076" ht="15" hidden="1" customHeight="1"/>
    <row r="21077" ht="15" hidden="1" customHeight="1"/>
    <row r="21078" ht="15" hidden="1" customHeight="1"/>
    <row r="21079" ht="15" hidden="1" customHeight="1"/>
    <row r="21080" ht="15" hidden="1" customHeight="1"/>
    <row r="21081" ht="15" hidden="1" customHeight="1"/>
    <row r="21082" ht="15" hidden="1" customHeight="1"/>
    <row r="21083" ht="15" hidden="1" customHeight="1"/>
    <row r="21084" ht="15" hidden="1" customHeight="1"/>
    <row r="21085" ht="15" hidden="1" customHeight="1"/>
    <row r="21086" ht="15" hidden="1" customHeight="1"/>
    <row r="21087" ht="15" hidden="1" customHeight="1"/>
    <row r="21088" ht="15" hidden="1" customHeight="1"/>
    <row r="21089" ht="15" hidden="1" customHeight="1"/>
    <row r="21090" ht="15" hidden="1" customHeight="1"/>
    <row r="21091" ht="15" hidden="1" customHeight="1"/>
    <row r="21092" ht="15" hidden="1" customHeight="1"/>
    <row r="21093" ht="15" hidden="1" customHeight="1"/>
    <row r="21094" ht="15" hidden="1" customHeight="1"/>
    <row r="21095" ht="15" hidden="1" customHeight="1"/>
    <row r="21096" ht="15" hidden="1" customHeight="1"/>
    <row r="21097" ht="15" hidden="1" customHeight="1"/>
    <row r="21098" ht="15" hidden="1" customHeight="1"/>
    <row r="21099" ht="15" hidden="1" customHeight="1"/>
    <row r="21100" ht="15" hidden="1" customHeight="1"/>
    <row r="21101" ht="15" hidden="1" customHeight="1"/>
    <row r="21102" ht="15" hidden="1" customHeight="1"/>
    <row r="21103" ht="15" hidden="1" customHeight="1"/>
    <row r="21104" ht="15" hidden="1" customHeight="1"/>
    <row r="21105" ht="15" hidden="1" customHeight="1"/>
    <row r="21106" ht="15" hidden="1" customHeight="1"/>
    <row r="21107" ht="15" hidden="1" customHeight="1"/>
    <row r="21108" ht="15" hidden="1" customHeight="1"/>
    <row r="21109" ht="15" hidden="1" customHeight="1"/>
    <row r="21110" ht="15" hidden="1" customHeight="1"/>
    <row r="21111" ht="15" hidden="1" customHeight="1"/>
    <row r="21112" ht="15" hidden="1" customHeight="1"/>
    <row r="21113" ht="15" hidden="1" customHeight="1"/>
    <row r="21114" ht="15" hidden="1" customHeight="1"/>
    <row r="21115" ht="15" hidden="1" customHeight="1"/>
    <row r="21116" ht="15" hidden="1" customHeight="1"/>
    <row r="21117" ht="15" hidden="1" customHeight="1"/>
    <row r="21118" ht="15" hidden="1" customHeight="1"/>
    <row r="21119" ht="15" hidden="1" customHeight="1"/>
    <row r="21120" ht="15" hidden="1" customHeight="1"/>
    <row r="21121" ht="15" hidden="1" customHeight="1"/>
    <row r="21122" ht="15" hidden="1" customHeight="1"/>
    <row r="21123" ht="15" hidden="1" customHeight="1"/>
    <row r="21124" ht="15" hidden="1" customHeight="1"/>
    <row r="21125" ht="15" hidden="1" customHeight="1"/>
    <row r="21126" ht="15" hidden="1" customHeight="1"/>
    <row r="21127" ht="15" hidden="1" customHeight="1"/>
    <row r="21128" ht="15" hidden="1" customHeight="1"/>
    <row r="21129" ht="15" hidden="1" customHeight="1"/>
    <row r="21130" ht="15" hidden="1" customHeight="1"/>
    <row r="21131" ht="15" hidden="1" customHeight="1"/>
    <row r="21132" ht="15" hidden="1" customHeight="1"/>
    <row r="21133" ht="15" hidden="1" customHeight="1"/>
    <row r="21134" ht="15" hidden="1" customHeight="1"/>
    <row r="21135" ht="15" hidden="1" customHeight="1"/>
    <row r="21136" ht="15" hidden="1" customHeight="1"/>
    <row r="21137" ht="15" hidden="1" customHeight="1"/>
    <row r="21138" ht="15" hidden="1" customHeight="1"/>
    <row r="21139" ht="15" hidden="1" customHeight="1"/>
    <row r="21140" ht="15" hidden="1" customHeight="1"/>
    <row r="21141" ht="15" hidden="1" customHeight="1"/>
    <row r="21142" ht="15" hidden="1" customHeight="1"/>
    <row r="21143" ht="15" hidden="1" customHeight="1"/>
    <row r="21144" ht="15" hidden="1" customHeight="1"/>
    <row r="21145" ht="15" hidden="1" customHeight="1"/>
    <row r="21146" ht="15" hidden="1" customHeight="1"/>
    <row r="21147" ht="15" hidden="1" customHeight="1"/>
    <row r="21148" ht="15" hidden="1" customHeight="1"/>
    <row r="21149" ht="15" hidden="1" customHeight="1"/>
    <row r="21150" ht="15" hidden="1" customHeight="1"/>
    <row r="21151" ht="15" hidden="1" customHeight="1"/>
    <row r="21152" ht="15" hidden="1" customHeight="1"/>
    <row r="21153" ht="15" hidden="1" customHeight="1"/>
    <row r="21154" ht="15" hidden="1" customHeight="1"/>
    <row r="21155" ht="15" hidden="1" customHeight="1"/>
    <row r="21156" ht="15" hidden="1" customHeight="1"/>
    <row r="21157" ht="15" hidden="1" customHeight="1"/>
    <row r="21158" ht="15" hidden="1" customHeight="1"/>
    <row r="21159" ht="15" hidden="1" customHeight="1"/>
    <row r="21160" ht="15" hidden="1" customHeight="1"/>
    <row r="21161" ht="15" hidden="1" customHeight="1"/>
    <row r="21162" ht="15" hidden="1" customHeight="1"/>
    <row r="21163" ht="15" hidden="1" customHeight="1"/>
    <row r="21164" ht="15" hidden="1" customHeight="1"/>
    <row r="21165" ht="15" hidden="1" customHeight="1"/>
    <row r="21166" ht="15" hidden="1" customHeight="1"/>
    <row r="21167" ht="15" hidden="1" customHeight="1"/>
    <row r="21168" ht="15" hidden="1" customHeight="1"/>
    <row r="21169" ht="15" hidden="1" customHeight="1"/>
    <row r="21170" ht="15" hidden="1" customHeight="1"/>
    <row r="21171" ht="15" hidden="1" customHeight="1"/>
    <row r="21172" ht="15" hidden="1" customHeight="1"/>
    <row r="21173" ht="15" hidden="1" customHeight="1"/>
    <row r="21174" ht="15" hidden="1" customHeight="1"/>
    <row r="21175" ht="15" hidden="1" customHeight="1"/>
    <row r="21176" ht="15" hidden="1" customHeight="1"/>
    <row r="21177" ht="15" hidden="1" customHeight="1"/>
    <row r="21178" ht="15" hidden="1" customHeight="1"/>
    <row r="21179" ht="15" hidden="1" customHeight="1"/>
    <row r="21180" ht="15" hidden="1" customHeight="1"/>
    <row r="21181" ht="15" hidden="1" customHeight="1"/>
    <row r="21182" ht="15" hidden="1" customHeight="1"/>
    <row r="21183" ht="15" hidden="1" customHeight="1"/>
    <row r="21184" ht="15" hidden="1" customHeight="1"/>
    <row r="21185" ht="15" hidden="1" customHeight="1"/>
    <row r="21186" ht="15" hidden="1" customHeight="1"/>
    <row r="21187" ht="15" hidden="1" customHeight="1"/>
    <row r="21188" ht="15" hidden="1" customHeight="1"/>
    <row r="21189" ht="15" hidden="1" customHeight="1"/>
    <row r="21190" ht="15" hidden="1" customHeight="1"/>
    <row r="21191" ht="15" hidden="1" customHeight="1"/>
    <row r="21192" ht="15" hidden="1" customHeight="1"/>
    <row r="21193" ht="15" hidden="1" customHeight="1"/>
    <row r="21194" ht="15" hidden="1" customHeight="1"/>
    <row r="21195" ht="15" hidden="1" customHeight="1"/>
    <row r="21196" ht="15" hidden="1" customHeight="1"/>
    <row r="21197" ht="15" hidden="1" customHeight="1"/>
    <row r="21198" ht="15" hidden="1" customHeight="1"/>
    <row r="21199" ht="15" hidden="1" customHeight="1"/>
    <row r="21200" ht="15" hidden="1" customHeight="1"/>
    <row r="21201" ht="15" hidden="1" customHeight="1"/>
    <row r="21202" ht="15" hidden="1" customHeight="1"/>
    <row r="21203" ht="15" hidden="1" customHeight="1"/>
    <row r="21204" ht="15" hidden="1" customHeight="1"/>
    <row r="21205" ht="15" hidden="1" customHeight="1"/>
    <row r="21206" ht="15" hidden="1" customHeight="1"/>
    <row r="21207" ht="15" hidden="1" customHeight="1"/>
    <row r="21208" ht="15" hidden="1" customHeight="1"/>
    <row r="21209" ht="15" hidden="1" customHeight="1"/>
    <row r="21210" ht="15" hidden="1" customHeight="1"/>
    <row r="21211" ht="15" hidden="1" customHeight="1"/>
    <row r="21212" ht="15" hidden="1" customHeight="1"/>
    <row r="21213" ht="15" hidden="1" customHeight="1"/>
    <row r="21214" ht="15" hidden="1" customHeight="1"/>
    <row r="21215" ht="15" hidden="1" customHeight="1"/>
    <row r="21216" ht="15" hidden="1" customHeight="1"/>
    <row r="21217" ht="15" hidden="1" customHeight="1"/>
    <row r="21218" ht="15" hidden="1" customHeight="1"/>
    <row r="21219" ht="15" hidden="1" customHeight="1"/>
    <row r="21220" ht="15" hidden="1" customHeight="1"/>
    <row r="21221" ht="15" hidden="1" customHeight="1"/>
    <row r="21222" ht="15" hidden="1" customHeight="1"/>
    <row r="21223" ht="15" hidden="1" customHeight="1"/>
    <row r="21224" ht="15" hidden="1" customHeight="1"/>
    <row r="21225" ht="15" hidden="1" customHeight="1"/>
    <row r="21226" ht="15" hidden="1" customHeight="1"/>
    <row r="21227" ht="15" hidden="1" customHeight="1"/>
    <row r="21228" ht="15" hidden="1" customHeight="1"/>
    <row r="21229" ht="15" hidden="1" customHeight="1"/>
    <row r="21230" ht="15" hidden="1" customHeight="1"/>
    <row r="21231" ht="15" hidden="1" customHeight="1"/>
    <row r="21232" ht="15" hidden="1" customHeight="1"/>
    <row r="21233" ht="15" hidden="1" customHeight="1"/>
    <row r="21234" ht="15" hidden="1" customHeight="1"/>
    <row r="21235" ht="15" hidden="1" customHeight="1"/>
    <row r="21236" ht="15" hidden="1" customHeight="1"/>
    <row r="21237" ht="15" hidden="1" customHeight="1"/>
    <row r="21238" ht="15" hidden="1" customHeight="1"/>
    <row r="21239" ht="15" hidden="1" customHeight="1"/>
    <row r="21240" ht="15" hidden="1" customHeight="1"/>
    <row r="21241" ht="15" hidden="1" customHeight="1"/>
    <row r="21242" ht="15" hidden="1" customHeight="1"/>
    <row r="21243" ht="15" hidden="1" customHeight="1"/>
    <row r="21244" ht="15" hidden="1" customHeight="1"/>
    <row r="21245" ht="15" hidden="1" customHeight="1"/>
    <row r="21246" ht="15" hidden="1" customHeight="1"/>
    <row r="21247" ht="15" hidden="1" customHeight="1"/>
    <row r="21248" ht="15" hidden="1" customHeight="1"/>
    <row r="21249" ht="15" hidden="1" customHeight="1"/>
    <row r="21250" ht="15" hidden="1" customHeight="1"/>
    <row r="21251" ht="15" hidden="1" customHeight="1"/>
    <row r="21252" ht="15" hidden="1" customHeight="1"/>
    <row r="21253" ht="15" hidden="1" customHeight="1"/>
    <row r="21254" ht="15" hidden="1" customHeight="1"/>
    <row r="21255" ht="15" hidden="1" customHeight="1"/>
    <row r="21256" ht="15" hidden="1" customHeight="1"/>
    <row r="21257" ht="15" hidden="1" customHeight="1"/>
    <row r="21258" ht="15" hidden="1" customHeight="1"/>
    <row r="21259" ht="15" hidden="1" customHeight="1"/>
    <row r="21260" ht="15" hidden="1" customHeight="1"/>
    <row r="21261" ht="15" hidden="1" customHeight="1"/>
    <row r="21262" ht="15" hidden="1" customHeight="1"/>
    <row r="21263" ht="15" hidden="1" customHeight="1"/>
    <row r="21264" ht="15" hidden="1" customHeight="1"/>
    <row r="21265" ht="15" hidden="1" customHeight="1"/>
    <row r="21266" ht="15" hidden="1" customHeight="1"/>
    <row r="21267" ht="15" hidden="1" customHeight="1"/>
    <row r="21268" ht="15" hidden="1" customHeight="1"/>
    <row r="21269" ht="15" hidden="1" customHeight="1"/>
    <row r="21270" ht="15" hidden="1" customHeight="1"/>
    <row r="21271" ht="15" hidden="1" customHeight="1"/>
    <row r="21272" ht="15" hidden="1" customHeight="1"/>
    <row r="21273" ht="15" hidden="1" customHeight="1"/>
    <row r="21274" ht="15" hidden="1" customHeight="1"/>
    <row r="21275" ht="15" hidden="1" customHeight="1"/>
    <row r="21276" ht="15" hidden="1" customHeight="1"/>
    <row r="21277" ht="15" hidden="1" customHeight="1"/>
    <row r="21278" ht="15" hidden="1" customHeight="1"/>
    <row r="21279" ht="15" hidden="1" customHeight="1"/>
    <row r="21280" ht="15" hidden="1" customHeight="1"/>
    <row r="21281" ht="15" hidden="1" customHeight="1"/>
    <row r="21282" ht="15" hidden="1" customHeight="1"/>
    <row r="21283" ht="15" hidden="1" customHeight="1"/>
    <row r="21284" ht="15" hidden="1" customHeight="1"/>
    <row r="21285" ht="15" hidden="1" customHeight="1"/>
    <row r="21286" ht="15" hidden="1" customHeight="1"/>
    <row r="21287" ht="15" hidden="1" customHeight="1"/>
    <row r="21288" ht="15" hidden="1" customHeight="1"/>
    <row r="21289" ht="15" hidden="1" customHeight="1"/>
    <row r="21290" ht="15" hidden="1" customHeight="1"/>
    <row r="21291" ht="15" hidden="1" customHeight="1"/>
    <row r="21292" ht="15" hidden="1" customHeight="1"/>
    <row r="21293" ht="15" hidden="1" customHeight="1"/>
    <row r="21294" ht="15" hidden="1" customHeight="1"/>
    <row r="21295" ht="15" hidden="1" customHeight="1"/>
    <row r="21296" ht="15" hidden="1" customHeight="1"/>
    <row r="21297" ht="15" hidden="1" customHeight="1"/>
    <row r="21298" ht="15" hidden="1" customHeight="1"/>
    <row r="21299" ht="15" hidden="1" customHeight="1"/>
    <row r="21300" ht="15" hidden="1" customHeight="1"/>
    <row r="21301" ht="15" hidden="1" customHeight="1"/>
    <row r="21302" ht="15" hidden="1" customHeight="1"/>
    <row r="21303" ht="15" hidden="1" customHeight="1"/>
    <row r="21304" ht="15" hidden="1" customHeight="1"/>
    <row r="21305" ht="15" hidden="1" customHeight="1"/>
    <row r="21306" ht="15" hidden="1" customHeight="1"/>
    <row r="21307" ht="15" hidden="1" customHeight="1"/>
    <row r="21308" ht="15" hidden="1" customHeight="1"/>
    <row r="21309" ht="15" hidden="1" customHeight="1"/>
    <row r="21310" ht="15" hidden="1" customHeight="1"/>
    <row r="21311" ht="15" hidden="1" customHeight="1"/>
    <row r="21312" ht="15" hidden="1" customHeight="1"/>
    <row r="21313" ht="15" hidden="1" customHeight="1"/>
    <row r="21314" ht="15" hidden="1" customHeight="1"/>
    <row r="21315" ht="15" hidden="1" customHeight="1"/>
    <row r="21316" ht="15" hidden="1" customHeight="1"/>
    <row r="21317" ht="15" hidden="1" customHeight="1"/>
    <row r="21318" ht="15" hidden="1" customHeight="1"/>
    <row r="21319" ht="15" hidden="1" customHeight="1"/>
    <row r="21320" ht="15" hidden="1" customHeight="1"/>
    <row r="21321" ht="15" hidden="1" customHeight="1"/>
    <row r="21322" ht="15" hidden="1" customHeight="1"/>
    <row r="21323" ht="15" hidden="1" customHeight="1"/>
    <row r="21324" ht="15" hidden="1" customHeight="1"/>
    <row r="21325" ht="15" hidden="1" customHeight="1"/>
    <row r="21326" ht="15" hidden="1" customHeight="1"/>
    <row r="21327" ht="15" hidden="1" customHeight="1"/>
    <row r="21328" ht="15" hidden="1" customHeight="1"/>
    <row r="21329" ht="15" hidden="1" customHeight="1"/>
    <row r="21330" ht="15" hidden="1" customHeight="1"/>
    <row r="21331" ht="15" hidden="1" customHeight="1"/>
    <row r="21332" ht="15" hidden="1" customHeight="1"/>
    <row r="21333" ht="15" hidden="1" customHeight="1"/>
    <row r="21334" ht="15" hidden="1" customHeight="1"/>
    <row r="21335" ht="15" hidden="1" customHeight="1"/>
    <row r="21336" ht="15" hidden="1" customHeight="1"/>
    <row r="21337" ht="15" hidden="1" customHeight="1"/>
    <row r="21338" ht="15" hidden="1" customHeight="1"/>
    <row r="21339" ht="15" hidden="1" customHeight="1"/>
    <row r="21340" ht="15" hidden="1" customHeight="1"/>
    <row r="21341" ht="15" hidden="1" customHeight="1"/>
    <row r="21342" ht="15" hidden="1" customHeight="1"/>
    <row r="21343" ht="15" hidden="1" customHeight="1"/>
    <row r="21344" ht="15" hidden="1" customHeight="1"/>
    <row r="21345" ht="15" hidden="1" customHeight="1"/>
    <row r="21346" ht="15" hidden="1" customHeight="1"/>
    <row r="21347" ht="15" hidden="1" customHeight="1"/>
    <row r="21348" ht="15" hidden="1" customHeight="1"/>
    <row r="21349" ht="15" hidden="1" customHeight="1"/>
    <row r="21350" ht="15" hidden="1" customHeight="1"/>
    <row r="21351" ht="15" hidden="1" customHeight="1"/>
    <row r="21352" ht="15" hidden="1" customHeight="1"/>
    <row r="21353" ht="15" hidden="1" customHeight="1"/>
    <row r="21354" ht="15" hidden="1" customHeight="1"/>
    <row r="21355" ht="15" hidden="1" customHeight="1"/>
    <row r="21356" ht="15" hidden="1" customHeight="1"/>
    <row r="21357" ht="15" hidden="1" customHeight="1"/>
    <row r="21358" ht="15" hidden="1" customHeight="1"/>
    <row r="21359" ht="15" hidden="1" customHeight="1"/>
    <row r="21360" ht="15" hidden="1" customHeight="1"/>
    <row r="21361" ht="15" hidden="1" customHeight="1"/>
    <row r="21362" ht="15" hidden="1" customHeight="1"/>
    <row r="21363" ht="15" hidden="1" customHeight="1"/>
    <row r="21364" ht="15" hidden="1" customHeight="1"/>
    <row r="21365" ht="15" hidden="1" customHeight="1"/>
    <row r="21366" ht="15" hidden="1" customHeight="1"/>
    <row r="21367" ht="15" hidden="1" customHeight="1"/>
    <row r="21368" ht="15" hidden="1" customHeight="1"/>
    <row r="21369" ht="15" hidden="1" customHeight="1"/>
    <row r="21370" ht="15" hidden="1" customHeight="1"/>
    <row r="21371" ht="15" hidden="1" customHeight="1"/>
    <row r="21372" ht="15" hidden="1" customHeight="1"/>
    <row r="21373" ht="15" hidden="1" customHeight="1"/>
    <row r="21374" ht="15" hidden="1" customHeight="1"/>
    <row r="21375" ht="15" hidden="1" customHeight="1"/>
    <row r="21376" ht="15" hidden="1" customHeight="1"/>
    <row r="21377" ht="15" hidden="1" customHeight="1"/>
    <row r="21378" ht="15" hidden="1" customHeight="1"/>
    <row r="21379" ht="15" hidden="1" customHeight="1"/>
    <row r="21380" ht="15" hidden="1" customHeight="1"/>
    <row r="21381" ht="15" hidden="1" customHeight="1"/>
    <row r="21382" ht="15" hidden="1" customHeight="1"/>
    <row r="21383" ht="15" hidden="1" customHeight="1"/>
    <row r="21384" ht="15" hidden="1" customHeight="1"/>
    <row r="21385" ht="15" hidden="1" customHeight="1"/>
    <row r="21386" ht="15" hidden="1" customHeight="1"/>
    <row r="21387" ht="15" hidden="1" customHeight="1"/>
    <row r="21388" ht="15" hidden="1" customHeight="1"/>
    <row r="21389" ht="15" hidden="1" customHeight="1"/>
    <row r="21390" ht="15" hidden="1" customHeight="1"/>
    <row r="21391" ht="15" hidden="1" customHeight="1"/>
    <row r="21392" ht="15" hidden="1" customHeight="1"/>
    <row r="21393" ht="15" hidden="1" customHeight="1"/>
    <row r="21394" ht="15" hidden="1" customHeight="1"/>
    <row r="21395" ht="15" hidden="1" customHeight="1"/>
    <row r="21396" ht="15" hidden="1" customHeight="1"/>
    <row r="21397" ht="15" hidden="1" customHeight="1"/>
    <row r="21398" ht="15" hidden="1" customHeight="1"/>
    <row r="21399" ht="15" hidden="1" customHeight="1"/>
    <row r="21400" ht="15" hidden="1" customHeight="1"/>
    <row r="21401" ht="15" hidden="1" customHeight="1"/>
    <row r="21402" ht="15" hidden="1" customHeight="1"/>
    <row r="21403" ht="15" hidden="1" customHeight="1"/>
    <row r="21404" ht="15" hidden="1" customHeight="1"/>
    <row r="21405" ht="15" hidden="1" customHeight="1"/>
    <row r="21406" ht="15" hidden="1" customHeight="1"/>
    <row r="21407" ht="15" hidden="1" customHeight="1"/>
    <row r="21408" ht="15" hidden="1" customHeight="1"/>
    <row r="21409" ht="15" hidden="1" customHeight="1"/>
    <row r="21410" ht="15" hidden="1" customHeight="1"/>
    <row r="21411" ht="15" hidden="1" customHeight="1"/>
    <row r="21412" ht="15" hidden="1" customHeight="1"/>
    <row r="21413" ht="15" hidden="1" customHeight="1"/>
    <row r="21414" ht="15" hidden="1" customHeight="1"/>
    <row r="21415" ht="15" hidden="1" customHeight="1"/>
    <row r="21416" ht="15" hidden="1" customHeight="1"/>
    <row r="21417" ht="15" hidden="1" customHeight="1"/>
    <row r="21418" ht="15" hidden="1" customHeight="1"/>
    <row r="21419" ht="15" hidden="1" customHeight="1"/>
    <row r="21420" ht="15" hidden="1" customHeight="1"/>
    <row r="21421" ht="15" hidden="1" customHeight="1"/>
    <row r="21422" ht="15" hidden="1" customHeight="1"/>
    <row r="21423" ht="15" hidden="1" customHeight="1"/>
    <row r="21424" ht="15" hidden="1" customHeight="1"/>
    <row r="21425" ht="15" hidden="1" customHeight="1"/>
    <row r="21426" ht="15" hidden="1" customHeight="1"/>
    <row r="21427" ht="15" hidden="1" customHeight="1"/>
    <row r="21428" ht="15" hidden="1" customHeight="1"/>
    <row r="21429" ht="15" hidden="1" customHeight="1"/>
    <row r="21430" ht="15" hidden="1" customHeight="1"/>
    <row r="21431" ht="15" hidden="1" customHeight="1"/>
    <row r="21432" ht="15" hidden="1" customHeight="1"/>
    <row r="21433" ht="15" hidden="1" customHeight="1"/>
    <row r="21434" ht="15" hidden="1" customHeight="1"/>
    <row r="21435" ht="15" hidden="1" customHeight="1"/>
    <row r="21436" ht="15" hidden="1" customHeight="1"/>
    <row r="21437" ht="15" hidden="1" customHeight="1"/>
    <row r="21438" ht="15" hidden="1" customHeight="1"/>
    <row r="21439" ht="15" hidden="1" customHeight="1"/>
    <row r="21440" ht="15" hidden="1" customHeight="1"/>
    <row r="21441" ht="15" hidden="1" customHeight="1"/>
    <row r="21442" ht="15" hidden="1" customHeight="1"/>
    <row r="21443" ht="15" hidden="1" customHeight="1"/>
    <row r="21444" ht="15" hidden="1" customHeight="1"/>
    <row r="21445" ht="15" hidden="1" customHeight="1"/>
    <row r="21446" ht="15" hidden="1" customHeight="1"/>
    <row r="21447" ht="15" hidden="1" customHeight="1"/>
    <row r="21448" ht="15" hidden="1" customHeight="1"/>
    <row r="21449" ht="15" hidden="1" customHeight="1"/>
    <row r="21450" ht="15" hidden="1" customHeight="1"/>
    <row r="21451" ht="15" hidden="1" customHeight="1"/>
    <row r="21452" ht="15" hidden="1" customHeight="1"/>
    <row r="21453" ht="15" hidden="1" customHeight="1"/>
    <row r="21454" ht="15" hidden="1" customHeight="1"/>
    <row r="21455" ht="15" hidden="1" customHeight="1"/>
    <row r="21456" ht="15" hidden="1" customHeight="1"/>
    <row r="21457" ht="15" hidden="1" customHeight="1"/>
    <row r="21458" ht="15" hidden="1" customHeight="1"/>
    <row r="21459" ht="15" hidden="1" customHeight="1"/>
    <row r="21460" ht="15" hidden="1" customHeight="1"/>
    <row r="21461" ht="15" hidden="1" customHeight="1"/>
    <row r="21462" ht="15" hidden="1" customHeight="1"/>
    <row r="21463" ht="15" hidden="1" customHeight="1"/>
    <row r="21464" ht="15" hidden="1" customHeight="1"/>
    <row r="21465" ht="15" hidden="1" customHeight="1"/>
    <row r="21466" ht="15" hidden="1" customHeight="1"/>
    <row r="21467" ht="15" hidden="1" customHeight="1"/>
    <row r="21468" ht="15" hidden="1" customHeight="1"/>
    <row r="21469" ht="15" hidden="1" customHeight="1"/>
    <row r="21470" ht="15" hidden="1" customHeight="1"/>
    <row r="21471" ht="15" hidden="1" customHeight="1"/>
    <row r="21472" ht="15" hidden="1" customHeight="1"/>
    <row r="21473" ht="15" hidden="1" customHeight="1"/>
    <row r="21474" ht="15" hidden="1" customHeight="1"/>
    <row r="21475" ht="15" hidden="1" customHeight="1"/>
    <row r="21476" ht="15" hidden="1" customHeight="1"/>
    <row r="21477" ht="15" hidden="1" customHeight="1"/>
    <row r="21478" ht="15" hidden="1" customHeight="1"/>
    <row r="21479" ht="15" hidden="1" customHeight="1"/>
    <row r="21480" ht="15" hidden="1" customHeight="1"/>
    <row r="21481" ht="15" hidden="1" customHeight="1"/>
    <row r="21482" ht="15" hidden="1" customHeight="1"/>
    <row r="21483" ht="15" hidden="1" customHeight="1"/>
    <row r="21484" ht="15" hidden="1" customHeight="1"/>
    <row r="21485" ht="15" hidden="1" customHeight="1"/>
    <row r="21486" ht="15" hidden="1" customHeight="1"/>
    <row r="21487" ht="15" hidden="1" customHeight="1"/>
    <row r="21488" ht="15" hidden="1" customHeight="1"/>
    <row r="21489" ht="15" hidden="1" customHeight="1"/>
    <row r="21490" ht="15" hidden="1" customHeight="1"/>
    <row r="21491" ht="15" hidden="1" customHeight="1"/>
    <row r="21492" ht="15" hidden="1" customHeight="1"/>
    <row r="21493" ht="15" hidden="1" customHeight="1"/>
    <row r="21494" ht="15" hidden="1" customHeight="1"/>
    <row r="21495" ht="15" hidden="1" customHeight="1"/>
    <row r="21496" ht="15" hidden="1" customHeight="1"/>
    <row r="21497" ht="15" hidden="1" customHeight="1"/>
    <row r="21498" ht="15" hidden="1" customHeight="1"/>
    <row r="21499" ht="15" hidden="1" customHeight="1"/>
    <row r="21500" ht="15" hidden="1" customHeight="1"/>
    <row r="21501" ht="15" hidden="1" customHeight="1"/>
    <row r="21502" ht="15" hidden="1" customHeight="1"/>
    <row r="21503" ht="15" hidden="1" customHeight="1"/>
    <row r="21504" ht="15" hidden="1" customHeight="1"/>
    <row r="21505" ht="15" hidden="1" customHeight="1"/>
    <row r="21506" ht="15" hidden="1" customHeight="1"/>
    <row r="21507" ht="15" hidden="1" customHeight="1"/>
    <row r="21508" ht="15" hidden="1" customHeight="1"/>
    <row r="21509" ht="15" hidden="1" customHeight="1"/>
    <row r="21510" ht="15" hidden="1" customHeight="1"/>
    <row r="21511" ht="15" hidden="1" customHeight="1"/>
    <row r="21512" ht="15" hidden="1" customHeight="1"/>
    <row r="21513" ht="15" hidden="1" customHeight="1"/>
    <row r="21514" ht="15" hidden="1" customHeight="1"/>
    <row r="21515" ht="15" hidden="1" customHeight="1"/>
    <row r="21516" ht="15" hidden="1" customHeight="1"/>
    <row r="21517" ht="15" hidden="1" customHeight="1"/>
    <row r="21518" ht="15" hidden="1" customHeight="1"/>
    <row r="21519" ht="15" hidden="1" customHeight="1"/>
    <row r="21520" ht="15" hidden="1" customHeight="1"/>
    <row r="21521" ht="15" hidden="1" customHeight="1"/>
    <row r="21522" ht="15" hidden="1" customHeight="1"/>
    <row r="21523" ht="15" hidden="1" customHeight="1"/>
    <row r="21524" ht="15" hidden="1" customHeight="1"/>
    <row r="21525" ht="15" hidden="1" customHeight="1"/>
    <row r="21526" ht="15" hidden="1" customHeight="1"/>
    <row r="21527" ht="15" hidden="1" customHeight="1"/>
    <row r="21528" ht="15" hidden="1" customHeight="1"/>
    <row r="21529" ht="15" hidden="1" customHeight="1"/>
    <row r="21530" ht="15" hidden="1" customHeight="1"/>
    <row r="21531" ht="15" hidden="1" customHeight="1"/>
    <row r="21532" ht="15" hidden="1" customHeight="1"/>
    <row r="21533" ht="15" hidden="1" customHeight="1"/>
    <row r="21534" ht="15" hidden="1" customHeight="1"/>
    <row r="21535" ht="15" hidden="1" customHeight="1"/>
    <row r="21536" ht="15" hidden="1" customHeight="1"/>
    <row r="21537" ht="15" hidden="1" customHeight="1"/>
    <row r="21538" ht="15" hidden="1" customHeight="1"/>
    <row r="21539" ht="15" hidden="1" customHeight="1"/>
    <row r="21540" ht="15" hidden="1" customHeight="1"/>
    <row r="21541" ht="15" hidden="1" customHeight="1"/>
    <row r="21542" ht="15" hidden="1" customHeight="1"/>
    <row r="21543" ht="15" hidden="1" customHeight="1"/>
    <row r="21544" ht="15" hidden="1" customHeight="1"/>
    <row r="21545" ht="15" hidden="1" customHeight="1"/>
    <row r="21546" ht="15" hidden="1" customHeight="1"/>
    <row r="21547" ht="15" hidden="1" customHeight="1"/>
    <row r="21548" ht="15" hidden="1" customHeight="1"/>
    <row r="21549" ht="15" hidden="1" customHeight="1"/>
    <row r="21550" ht="15" hidden="1" customHeight="1"/>
    <row r="21551" ht="15" hidden="1" customHeight="1"/>
    <row r="21552" ht="15" hidden="1" customHeight="1"/>
    <row r="21553" ht="15" hidden="1" customHeight="1"/>
    <row r="21554" ht="15" hidden="1" customHeight="1"/>
    <row r="21555" ht="15" hidden="1" customHeight="1"/>
    <row r="21556" ht="15" hidden="1" customHeight="1"/>
    <row r="21557" ht="15" hidden="1" customHeight="1"/>
    <row r="21558" ht="15" hidden="1" customHeight="1"/>
    <row r="21559" ht="15" hidden="1" customHeight="1"/>
    <row r="21560" ht="15" hidden="1" customHeight="1"/>
    <row r="21561" ht="15" hidden="1" customHeight="1"/>
    <row r="21562" ht="15" hidden="1" customHeight="1"/>
    <row r="21563" ht="15" hidden="1" customHeight="1"/>
    <row r="21564" ht="15" hidden="1" customHeight="1"/>
    <row r="21565" ht="15" hidden="1" customHeight="1"/>
    <row r="21566" ht="15" hidden="1" customHeight="1"/>
    <row r="21567" ht="15" hidden="1" customHeight="1"/>
    <row r="21568" ht="15" hidden="1" customHeight="1"/>
    <row r="21569" ht="15" hidden="1" customHeight="1"/>
    <row r="21570" ht="15" hidden="1" customHeight="1"/>
    <row r="21571" ht="15" hidden="1" customHeight="1"/>
    <row r="21572" ht="15" hidden="1" customHeight="1"/>
    <row r="21573" ht="15" hidden="1" customHeight="1"/>
    <row r="21574" ht="15" hidden="1" customHeight="1"/>
    <row r="21575" ht="15" hidden="1" customHeight="1"/>
    <row r="21576" ht="15" hidden="1" customHeight="1"/>
    <row r="21577" ht="15" hidden="1" customHeight="1"/>
    <row r="21578" ht="15" hidden="1" customHeight="1"/>
    <row r="21579" ht="15" hidden="1" customHeight="1"/>
    <row r="21580" ht="15" hidden="1" customHeight="1"/>
    <row r="21581" ht="15" hidden="1" customHeight="1"/>
    <row r="21582" ht="15" hidden="1" customHeight="1"/>
    <row r="21583" ht="15" hidden="1" customHeight="1"/>
    <row r="21584" ht="15" hidden="1" customHeight="1"/>
    <row r="21585" ht="15" hidden="1" customHeight="1"/>
    <row r="21586" ht="15" hidden="1" customHeight="1"/>
    <row r="21587" ht="15" hidden="1" customHeight="1"/>
    <row r="21588" ht="15" hidden="1" customHeight="1"/>
    <row r="21589" ht="15" hidden="1" customHeight="1"/>
    <row r="21590" ht="15" hidden="1" customHeight="1"/>
    <row r="21591" ht="15" hidden="1" customHeight="1"/>
    <row r="21592" ht="15" hidden="1" customHeight="1"/>
    <row r="21593" ht="15" hidden="1" customHeight="1"/>
    <row r="21594" ht="15" hidden="1" customHeight="1"/>
    <row r="21595" ht="15" hidden="1" customHeight="1"/>
    <row r="21596" ht="15" hidden="1" customHeight="1"/>
    <row r="21597" ht="15" hidden="1" customHeight="1"/>
    <row r="21598" ht="15" hidden="1" customHeight="1"/>
    <row r="21599" ht="15" hidden="1" customHeight="1"/>
    <row r="21600" ht="15" hidden="1" customHeight="1"/>
    <row r="21601" ht="15" hidden="1" customHeight="1"/>
    <row r="21602" ht="15" hidden="1" customHeight="1"/>
    <row r="21603" ht="15" hidden="1" customHeight="1"/>
    <row r="21604" ht="15" hidden="1" customHeight="1"/>
    <row r="21605" ht="15" hidden="1" customHeight="1"/>
    <row r="21606" ht="15" hidden="1" customHeight="1"/>
    <row r="21607" ht="15" hidden="1" customHeight="1"/>
    <row r="21608" ht="15" hidden="1" customHeight="1"/>
    <row r="21609" ht="15" hidden="1" customHeight="1"/>
    <row r="21610" ht="15" hidden="1" customHeight="1"/>
    <row r="21611" ht="15" hidden="1" customHeight="1"/>
    <row r="21612" ht="15" hidden="1" customHeight="1"/>
    <row r="21613" ht="15" hidden="1" customHeight="1"/>
    <row r="21614" ht="15" hidden="1" customHeight="1"/>
    <row r="21615" ht="15" hidden="1" customHeight="1"/>
    <row r="21616" ht="15" hidden="1" customHeight="1"/>
    <row r="21617" ht="15" hidden="1" customHeight="1"/>
    <row r="21618" ht="15" hidden="1" customHeight="1"/>
    <row r="21619" ht="15" hidden="1" customHeight="1"/>
    <row r="21620" ht="15" hidden="1" customHeight="1"/>
    <row r="21621" ht="15" hidden="1" customHeight="1"/>
    <row r="21622" ht="15" hidden="1" customHeight="1"/>
    <row r="21623" ht="15" hidden="1" customHeight="1"/>
    <row r="21624" ht="15" hidden="1" customHeight="1"/>
    <row r="21625" ht="15" hidden="1" customHeight="1"/>
    <row r="21626" ht="15" hidden="1" customHeight="1"/>
    <row r="21627" ht="15" hidden="1" customHeight="1"/>
    <row r="21628" ht="15" hidden="1" customHeight="1"/>
    <row r="21629" ht="15" hidden="1" customHeight="1"/>
    <row r="21630" ht="15" hidden="1" customHeight="1"/>
    <row r="21631" ht="15" hidden="1" customHeight="1"/>
    <row r="21632" ht="15" hidden="1" customHeight="1"/>
    <row r="21633" ht="15" hidden="1" customHeight="1"/>
    <row r="21634" ht="15" hidden="1" customHeight="1"/>
    <row r="21635" ht="15" hidden="1" customHeight="1"/>
    <row r="21636" ht="15" hidden="1" customHeight="1"/>
    <row r="21637" ht="15" hidden="1" customHeight="1"/>
    <row r="21638" ht="15" hidden="1" customHeight="1"/>
    <row r="21639" ht="15" hidden="1" customHeight="1"/>
    <row r="21640" ht="15" hidden="1" customHeight="1"/>
    <row r="21641" ht="15" hidden="1" customHeight="1"/>
    <row r="21642" ht="15" hidden="1" customHeight="1"/>
    <row r="21643" ht="15" hidden="1" customHeight="1"/>
    <row r="21644" ht="15" hidden="1" customHeight="1"/>
    <row r="21645" ht="15" hidden="1" customHeight="1"/>
    <row r="21646" ht="15" hidden="1" customHeight="1"/>
    <row r="21647" ht="15" hidden="1" customHeight="1"/>
    <row r="21648" ht="15" hidden="1" customHeight="1"/>
    <row r="21649" ht="15" hidden="1" customHeight="1"/>
    <row r="21650" ht="15" hidden="1" customHeight="1"/>
    <row r="21651" ht="15" hidden="1" customHeight="1"/>
    <row r="21652" ht="15" hidden="1" customHeight="1"/>
    <row r="21653" ht="15" hidden="1" customHeight="1"/>
    <row r="21654" ht="15" hidden="1" customHeight="1"/>
    <row r="21655" ht="15" hidden="1" customHeight="1"/>
    <row r="21656" ht="15" hidden="1" customHeight="1"/>
    <row r="21657" ht="15" hidden="1" customHeight="1"/>
    <row r="21658" ht="15" hidden="1" customHeight="1"/>
    <row r="21659" ht="15" hidden="1" customHeight="1"/>
    <row r="21660" ht="15" hidden="1" customHeight="1"/>
    <row r="21661" ht="15" hidden="1" customHeight="1"/>
    <row r="21662" ht="15" hidden="1" customHeight="1"/>
    <row r="21663" ht="15" hidden="1" customHeight="1"/>
    <row r="21664" ht="15" hidden="1" customHeight="1"/>
    <row r="21665" ht="15" hidden="1" customHeight="1"/>
    <row r="21666" ht="15" hidden="1" customHeight="1"/>
    <row r="21667" ht="15" hidden="1" customHeight="1"/>
    <row r="21668" ht="15" hidden="1" customHeight="1"/>
    <row r="21669" ht="15" hidden="1" customHeight="1"/>
    <row r="21670" ht="15" hidden="1" customHeight="1"/>
    <row r="21671" ht="15" hidden="1" customHeight="1"/>
    <row r="21672" ht="15" hidden="1" customHeight="1"/>
    <row r="21673" ht="15" hidden="1" customHeight="1"/>
    <row r="21674" ht="15" hidden="1" customHeight="1"/>
    <row r="21675" ht="15" hidden="1" customHeight="1"/>
    <row r="21676" ht="15" hidden="1" customHeight="1"/>
    <row r="21677" ht="15" hidden="1" customHeight="1"/>
    <row r="21678" ht="15" hidden="1" customHeight="1"/>
    <row r="21679" ht="15" hidden="1" customHeight="1"/>
    <row r="21680" ht="15" hidden="1" customHeight="1"/>
    <row r="21681" ht="15" hidden="1" customHeight="1"/>
    <row r="21682" ht="15" hidden="1" customHeight="1"/>
    <row r="21683" ht="15" hidden="1" customHeight="1"/>
    <row r="21684" ht="15" hidden="1" customHeight="1"/>
    <row r="21685" ht="15" hidden="1" customHeight="1"/>
    <row r="21686" ht="15" hidden="1" customHeight="1"/>
    <row r="21687" ht="15" hidden="1" customHeight="1"/>
    <row r="21688" ht="15" hidden="1" customHeight="1"/>
    <row r="21689" ht="15" hidden="1" customHeight="1"/>
    <row r="21690" ht="15" hidden="1" customHeight="1"/>
    <row r="21691" ht="15" hidden="1" customHeight="1"/>
    <row r="21692" ht="15" hidden="1" customHeight="1"/>
    <row r="21693" ht="15" hidden="1" customHeight="1"/>
    <row r="21694" ht="15" hidden="1" customHeight="1"/>
    <row r="21695" ht="15" hidden="1" customHeight="1"/>
    <row r="21696" ht="15" hidden="1" customHeight="1"/>
    <row r="21697" ht="15" hidden="1" customHeight="1"/>
    <row r="21698" ht="15" hidden="1" customHeight="1"/>
    <row r="21699" ht="15" hidden="1" customHeight="1"/>
    <row r="21700" ht="15" hidden="1" customHeight="1"/>
    <row r="21701" ht="15" hidden="1" customHeight="1"/>
    <row r="21702" ht="15" hidden="1" customHeight="1"/>
    <row r="21703" ht="15" hidden="1" customHeight="1"/>
    <row r="21704" ht="15" hidden="1" customHeight="1"/>
    <row r="21705" ht="15" hidden="1" customHeight="1"/>
    <row r="21706" ht="15" hidden="1" customHeight="1"/>
    <row r="21707" ht="15" hidden="1" customHeight="1"/>
    <row r="21708" ht="15" hidden="1" customHeight="1"/>
    <row r="21709" ht="15" hidden="1" customHeight="1"/>
    <row r="21710" ht="15" hidden="1" customHeight="1"/>
    <row r="21711" ht="15" hidden="1" customHeight="1"/>
    <row r="21712" ht="15" hidden="1" customHeight="1"/>
    <row r="21713" ht="15" hidden="1" customHeight="1"/>
    <row r="21714" ht="15" hidden="1" customHeight="1"/>
    <row r="21715" ht="15" hidden="1" customHeight="1"/>
    <row r="21716" ht="15" hidden="1" customHeight="1"/>
    <row r="21717" ht="15" hidden="1" customHeight="1"/>
    <row r="21718" ht="15" hidden="1" customHeight="1"/>
    <row r="21719" ht="15" hidden="1" customHeight="1"/>
    <row r="21720" ht="15" hidden="1" customHeight="1"/>
    <row r="21721" ht="15" hidden="1" customHeight="1"/>
    <row r="21722" ht="15" hidden="1" customHeight="1"/>
    <row r="21723" ht="15" hidden="1" customHeight="1"/>
    <row r="21724" ht="15" hidden="1" customHeight="1"/>
    <row r="21725" ht="15" hidden="1" customHeight="1"/>
    <row r="21726" ht="15" hidden="1" customHeight="1"/>
    <row r="21727" ht="15" hidden="1" customHeight="1"/>
    <row r="21728" ht="15" hidden="1" customHeight="1"/>
    <row r="21729" ht="15" hidden="1" customHeight="1"/>
    <row r="21730" ht="15" hidden="1" customHeight="1"/>
    <row r="21731" ht="15" hidden="1" customHeight="1"/>
    <row r="21732" ht="15" hidden="1" customHeight="1"/>
    <row r="21733" ht="15" hidden="1" customHeight="1"/>
    <row r="21734" ht="15" hidden="1" customHeight="1"/>
    <row r="21735" ht="15" hidden="1" customHeight="1"/>
    <row r="21736" ht="15" hidden="1" customHeight="1"/>
    <row r="21737" ht="15" hidden="1" customHeight="1"/>
    <row r="21738" ht="15" hidden="1" customHeight="1"/>
    <row r="21739" ht="15" hidden="1" customHeight="1"/>
    <row r="21740" ht="15" hidden="1" customHeight="1"/>
    <row r="21741" ht="15" hidden="1" customHeight="1"/>
    <row r="21742" ht="15" hidden="1" customHeight="1"/>
    <row r="21743" ht="15" hidden="1" customHeight="1"/>
    <row r="21744" ht="15" hidden="1" customHeight="1"/>
    <row r="21745" ht="15" hidden="1" customHeight="1"/>
    <row r="21746" ht="15" hidden="1" customHeight="1"/>
    <row r="21747" ht="15" hidden="1" customHeight="1"/>
    <row r="21748" ht="15" hidden="1" customHeight="1"/>
    <row r="21749" ht="15" hidden="1" customHeight="1"/>
    <row r="21750" ht="15" hidden="1" customHeight="1"/>
    <row r="21751" ht="15" hidden="1" customHeight="1"/>
    <row r="21752" ht="15" hidden="1" customHeight="1"/>
    <row r="21753" ht="15" hidden="1" customHeight="1"/>
    <row r="21754" ht="15" hidden="1" customHeight="1"/>
    <row r="21755" ht="15" hidden="1" customHeight="1"/>
    <row r="21756" ht="15" hidden="1" customHeight="1"/>
    <row r="21757" ht="15" hidden="1" customHeight="1"/>
    <row r="21758" ht="15" hidden="1" customHeight="1"/>
    <row r="21759" ht="15" hidden="1" customHeight="1"/>
    <row r="21760" ht="15" hidden="1" customHeight="1"/>
    <row r="21761" ht="15" hidden="1" customHeight="1"/>
    <row r="21762" ht="15" hidden="1" customHeight="1"/>
    <row r="21763" ht="15" hidden="1" customHeight="1"/>
    <row r="21764" ht="15" hidden="1" customHeight="1"/>
    <row r="21765" ht="15" hidden="1" customHeight="1"/>
    <row r="21766" ht="15" hidden="1" customHeight="1"/>
    <row r="21767" ht="15" hidden="1" customHeight="1"/>
    <row r="21768" ht="15" hidden="1" customHeight="1"/>
    <row r="21769" ht="15" hidden="1" customHeight="1"/>
    <row r="21770" ht="15" hidden="1" customHeight="1"/>
    <row r="21771" ht="15" hidden="1" customHeight="1"/>
    <row r="21772" ht="15" hidden="1" customHeight="1"/>
    <row r="21773" ht="15" hidden="1" customHeight="1"/>
    <row r="21774" ht="15" hidden="1" customHeight="1"/>
    <row r="21775" ht="15" hidden="1" customHeight="1"/>
    <row r="21776" ht="15" hidden="1" customHeight="1"/>
    <row r="21777" ht="15" hidden="1" customHeight="1"/>
    <row r="21778" ht="15" hidden="1" customHeight="1"/>
    <row r="21779" ht="15" hidden="1" customHeight="1"/>
    <row r="21780" ht="15" hidden="1" customHeight="1"/>
    <row r="21781" ht="15" hidden="1" customHeight="1"/>
    <row r="21782" ht="15" hidden="1" customHeight="1"/>
    <row r="21783" ht="15" hidden="1" customHeight="1"/>
    <row r="21784" ht="15" hidden="1" customHeight="1"/>
    <row r="21785" ht="15" hidden="1" customHeight="1"/>
    <row r="21786" ht="15" hidden="1" customHeight="1"/>
    <row r="21787" ht="15" hidden="1" customHeight="1"/>
    <row r="21788" ht="15" hidden="1" customHeight="1"/>
    <row r="21789" ht="15" hidden="1" customHeight="1"/>
    <row r="21790" ht="15" hidden="1" customHeight="1"/>
    <row r="21791" ht="15" hidden="1" customHeight="1"/>
    <row r="21792" ht="15" hidden="1" customHeight="1"/>
    <row r="21793" ht="15" hidden="1" customHeight="1"/>
    <row r="21794" ht="15" hidden="1" customHeight="1"/>
    <row r="21795" ht="15" hidden="1" customHeight="1"/>
    <row r="21796" ht="15" hidden="1" customHeight="1"/>
    <row r="21797" ht="15" hidden="1" customHeight="1"/>
    <row r="21798" ht="15" hidden="1" customHeight="1"/>
    <row r="21799" ht="15" hidden="1" customHeight="1"/>
    <row r="21800" ht="15" hidden="1" customHeight="1"/>
    <row r="21801" ht="15" hidden="1" customHeight="1"/>
    <row r="21802" ht="15" hidden="1" customHeight="1"/>
    <row r="21803" ht="15" hidden="1" customHeight="1"/>
    <row r="21804" ht="15" hidden="1" customHeight="1"/>
    <row r="21805" ht="15" hidden="1" customHeight="1"/>
    <row r="21806" ht="15" hidden="1" customHeight="1"/>
    <row r="21807" ht="15" hidden="1" customHeight="1"/>
    <row r="21808" ht="15" hidden="1" customHeight="1"/>
    <row r="21809" ht="15" hidden="1" customHeight="1"/>
    <row r="21810" ht="15" hidden="1" customHeight="1"/>
    <row r="21811" ht="15" hidden="1" customHeight="1"/>
    <row r="21812" ht="15" hidden="1" customHeight="1"/>
    <row r="21813" ht="15" hidden="1" customHeight="1"/>
    <row r="21814" ht="15" hidden="1" customHeight="1"/>
    <row r="21815" ht="15" hidden="1" customHeight="1"/>
    <row r="21816" ht="15" hidden="1" customHeight="1"/>
    <row r="21817" ht="15" hidden="1" customHeight="1"/>
    <row r="21818" ht="15" hidden="1" customHeight="1"/>
    <row r="21819" ht="15" hidden="1" customHeight="1"/>
    <row r="21820" ht="15" hidden="1" customHeight="1"/>
    <row r="21821" ht="15" hidden="1" customHeight="1"/>
    <row r="21822" ht="15" hidden="1" customHeight="1"/>
    <row r="21823" ht="15" hidden="1" customHeight="1"/>
    <row r="21824" ht="15" hidden="1" customHeight="1"/>
    <row r="21825" ht="15" hidden="1" customHeight="1"/>
    <row r="21826" ht="15" hidden="1" customHeight="1"/>
    <row r="21827" ht="15" hidden="1" customHeight="1"/>
    <row r="21828" ht="15" hidden="1" customHeight="1"/>
    <row r="21829" ht="15" hidden="1" customHeight="1"/>
    <row r="21830" ht="15" hidden="1" customHeight="1"/>
    <row r="21831" ht="15" hidden="1" customHeight="1"/>
    <row r="21832" ht="15" hidden="1" customHeight="1"/>
    <row r="21833" ht="15" hidden="1" customHeight="1"/>
    <row r="21834" ht="15" hidden="1" customHeight="1"/>
    <row r="21835" ht="15" hidden="1" customHeight="1"/>
    <row r="21836" ht="15" hidden="1" customHeight="1"/>
    <row r="21837" ht="15" hidden="1" customHeight="1"/>
    <row r="21838" ht="15" hidden="1" customHeight="1"/>
    <row r="21839" ht="15" hidden="1" customHeight="1"/>
    <row r="21840" ht="15" hidden="1" customHeight="1"/>
    <row r="21841" ht="15" hidden="1" customHeight="1"/>
    <row r="21842" ht="15" hidden="1" customHeight="1"/>
    <row r="21843" ht="15" hidden="1" customHeight="1"/>
    <row r="21844" ht="15" hidden="1" customHeight="1"/>
    <row r="21845" ht="15" hidden="1" customHeight="1"/>
    <row r="21846" ht="15" hidden="1" customHeight="1"/>
    <row r="21847" ht="15" hidden="1" customHeight="1"/>
    <row r="21848" ht="15" hidden="1" customHeight="1"/>
    <row r="21849" ht="15" hidden="1" customHeight="1"/>
    <row r="21850" ht="15" hidden="1" customHeight="1"/>
    <row r="21851" ht="15" hidden="1" customHeight="1"/>
    <row r="21852" ht="15" hidden="1" customHeight="1"/>
    <row r="21853" ht="15" hidden="1" customHeight="1"/>
    <row r="21854" ht="15" hidden="1" customHeight="1"/>
    <row r="21855" ht="15" hidden="1" customHeight="1"/>
    <row r="21856" ht="15" hidden="1" customHeight="1"/>
    <row r="21857" ht="15" hidden="1" customHeight="1"/>
    <row r="21858" ht="15" hidden="1" customHeight="1"/>
    <row r="21859" ht="15" hidden="1" customHeight="1"/>
    <row r="21860" ht="15" hidden="1" customHeight="1"/>
    <row r="21861" ht="15" hidden="1" customHeight="1"/>
    <row r="21862" ht="15" hidden="1" customHeight="1"/>
    <row r="21863" ht="15" hidden="1" customHeight="1"/>
    <row r="21864" ht="15" hidden="1" customHeight="1"/>
    <row r="21865" ht="15" hidden="1" customHeight="1"/>
    <row r="21866" ht="15" hidden="1" customHeight="1"/>
    <row r="21867" ht="15" hidden="1" customHeight="1"/>
    <row r="21868" ht="15" hidden="1" customHeight="1"/>
    <row r="21869" ht="15" hidden="1" customHeight="1"/>
    <row r="21870" ht="15" hidden="1" customHeight="1"/>
    <row r="21871" ht="15" hidden="1" customHeight="1"/>
    <row r="21872" ht="15" hidden="1" customHeight="1"/>
    <row r="21873" ht="15" hidden="1" customHeight="1"/>
    <row r="21874" ht="15" hidden="1" customHeight="1"/>
    <row r="21875" ht="15" hidden="1" customHeight="1"/>
    <row r="21876" ht="15" hidden="1" customHeight="1"/>
    <row r="21877" ht="15" hidden="1" customHeight="1"/>
    <row r="21878" ht="15" hidden="1" customHeight="1"/>
    <row r="21879" ht="15" hidden="1" customHeight="1"/>
    <row r="21880" ht="15" hidden="1" customHeight="1"/>
    <row r="21881" ht="15" hidden="1" customHeight="1"/>
    <row r="21882" ht="15" hidden="1" customHeight="1"/>
    <row r="21883" ht="15" hidden="1" customHeight="1"/>
    <row r="21884" ht="15" hidden="1" customHeight="1"/>
    <row r="21885" ht="15" hidden="1" customHeight="1"/>
    <row r="21886" ht="15" hidden="1" customHeight="1"/>
    <row r="21887" ht="15" hidden="1" customHeight="1"/>
    <row r="21888" ht="15" hidden="1" customHeight="1"/>
    <row r="21889" ht="15" hidden="1" customHeight="1"/>
    <row r="21890" ht="15" hidden="1" customHeight="1"/>
    <row r="21891" ht="15" hidden="1" customHeight="1"/>
    <row r="21892" ht="15" hidden="1" customHeight="1"/>
    <row r="21893" ht="15" hidden="1" customHeight="1"/>
    <row r="21894" ht="15" hidden="1" customHeight="1"/>
    <row r="21895" ht="15" hidden="1" customHeight="1"/>
    <row r="21896" ht="15" hidden="1" customHeight="1"/>
    <row r="21897" ht="15" hidden="1" customHeight="1"/>
    <row r="21898" ht="15" hidden="1" customHeight="1"/>
    <row r="21899" ht="15" hidden="1" customHeight="1"/>
    <row r="21900" ht="15" hidden="1" customHeight="1"/>
    <row r="21901" ht="15" hidden="1" customHeight="1"/>
    <row r="21902" ht="15" hidden="1" customHeight="1"/>
    <row r="21903" ht="15" hidden="1" customHeight="1"/>
    <row r="21904" ht="15" hidden="1" customHeight="1"/>
    <row r="21905" ht="15" hidden="1" customHeight="1"/>
    <row r="21906" ht="15" hidden="1" customHeight="1"/>
    <row r="21907" ht="15" hidden="1" customHeight="1"/>
    <row r="21908" ht="15" hidden="1" customHeight="1"/>
    <row r="21909" ht="15" hidden="1" customHeight="1"/>
    <row r="21910" ht="15" hidden="1" customHeight="1"/>
    <row r="21911" ht="15" hidden="1" customHeight="1"/>
    <row r="21912" ht="15" hidden="1" customHeight="1"/>
    <row r="21913" ht="15" hidden="1" customHeight="1"/>
    <row r="21914" ht="15" hidden="1" customHeight="1"/>
    <row r="21915" ht="15" hidden="1" customHeight="1"/>
    <row r="21916" ht="15" hidden="1" customHeight="1"/>
    <row r="21917" ht="15" hidden="1" customHeight="1"/>
    <row r="21918" ht="15" hidden="1" customHeight="1"/>
    <row r="21919" ht="15" hidden="1" customHeight="1"/>
    <row r="21920" ht="15" hidden="1" customHeight="1"/>
    <row r="21921" ht="15" hidden="1" customHeight="1"/>
    <row r="21922" ht="15" hidden="1" customHeight="1"/>
    <row r="21923" ht="15" hidden="1" customHeight="1"/>
    <row r="21924" ht="15" hidden="1" customHeight="1"/>
    <row r="21925" ht="15" hidden="1" customHeight="1"/>
    <row r="21926" ht="15" hidden="1" customHeight="1"/>
    <row r="21927" ht="15" hidden="1" customHeight="1"/>
    <row r="21928" ht="15" hidden="1" customHeight="1"/>
    <row r="21929" ht="15" hidden="1" customHeight="1"/>
    <row r="21930" ht="15" hidden="1" customHeight="1"/>
    <row r="21931" ht="15" hidden="1" customHeight="1"/>
    <row r="21932" ht="15" hidden="1" customHeight="1"/>
    <row r="21933" ht="15" hidden="1" customHeight="1"/>
    <row r="21934" ht="15" hidden="1" customHeight="1"/>
    <row r="21935" ht="15" hidden="1" customHeight="1"/>
    <row r="21936" ht="15" hidden="1" customHeight="1"/>
    <row r="21937" ht="15" hidden="1" customHeight="1"/>
    <row r="21938" ht="15" hidden="1" customHeight="1"/>
    <row r="21939" ht="15" hidden="1" customHeight="1"/>
    <row r="21940" ht="15" hidden="1" customHeight="1"/>
    <row r="21941" ht="15" hidden="1" customHeight="1"/>
    <row r="21942" ht="15" hidden="1" customHeight="1"/>
    <row r="21943" ht="15" hidden="1" customHeight="1"/>
    <row r="21944" ht="15" hidden="1" customHeight="1"/>
    <row r="21945" ht="15" hidden="1" customHeight="1"/>
    <row r="21946" ht="15" hidden="1" customHeight="1"/>
    <row r="21947" ht="15" hidden="1" customHeight="1"/>
    <row r="21948" ht="15" hidden="1" customHeight="1"/>
    <row r="21949" ht="15" hidden="1" customHeight="1"/>
    <row r="21950" ht="15" hidden="1" customHeight="1"/>
    <row r="21951" ht="15" hidden="1" customHeight="1"/>
    <row r="21952" ht="15" hidden="1" customHeight="1"/>
    <row r="21953" ht="15" hidden="1" customHeight="1"/>
    <row r="21954" ht="15" hidden="1" customHeight="1"/>
    <row r="21955" ht="15" hidden="1" customHeight="1"/>
    <row r="21956" ht="15" hidden="1" customHeight="1"/>
    <row r="21957" ht="15" hidden="1" customHeight="1"/>
    <row r="21958" ht="15" hidden="1" customHeight="1"/>
    <row r="21959" ht="15" hidden="1" customHeight="1"/>
    <row r="21960" ht="15" hidden="1" customHeight="1"/>
    <row r="21961" ht="15" hidden="1" customHeight="1"/>
    <row r="21962" ht="15" hidden="1" customHeight="1"/>
    <row r="21963" ht="15" hidden="1" customHeight="1"/>
    <row r="21964" ht="15" hidden="1" customHeight="1"/>
    <row r="21965" ht="15" hidden="1" customHeight="1"/>
    <row r="21966" ht="15" hidden="1" customHeight="1"/>
    <row r="21967" ht="15" hidden="1" customHeight="1"/>
    <row r="21968" ht="15" hidden="1" customHeight="1"/>
    <row r="21969" ht="15" hidden="1" customHeight="1"/>
    <row r="21970" ht="15" hidden="1" customHeight="1"/>
    <row r="21971" ht="15" hidden="1" customHeight="1"/>
    <row r="21972" ht="15" hidden="1" customHeight="1"/>
    <row r="21973" ht="15" hidden="1" customHeight="1"/>
    <row r="21974" ht="15" hidden="1" customHeight="1"/>
    <row r="21975" ht="15" hidden="1" customHeight="1"/>
    <row r="21976" ht="15" hidden="1" customHeight="1"/>
    <row r="21977" ht="15" hidden="1" customHeight="1"/>
    <row r="21978" ht="15" hidden="1" customHeight="1"/>
    <row r="21979" ht="15" hidden="1" customHeight="1"/>
    <row r="21980" ht="15" hidden="1" customHeight="1"/>
    <row r="21981" ht="15" hidden="1" customHeight="1"/>
    <row r="21982" ht="15" hidden="1" customHeight="1"/>
    <row r="21983" ht="15" hidden="1" customHeight="1"/>
    <row r="21984" ht="15" hidden="1" customHeight="1"/>
    <row r="21985" ht="15" hidden="1" customHeight="1"/>
    <row r="21986" ht="15" hidden="1" customHeight="1"/>
    <row r="21987" ht="15" hidden="1" customHeight="1"/>
    <row r="21988" ht="15" hidden="1" customHeight="1"/>
    <row r="21989" ht="15" hidden="1" customHeight="1"/>
    <row r="21990" ht="15" hidden="1" customHeight="1"/>
    <row r="21991" ht="15" hidden="1" customHeight="1"/>
    <row r="21992" ht="15" hidden="1" customHeight="1"/>
    <row r="21993" ht="15" hidden="1" customHeight="1"/>
    <row r="21994" ht="15" hidden="1" customHeight="1"/>
    <row r="21995" ht="15" hidden="1" customHeight="1"/>
    <row r="21996" ht="15" hidden="1" customHeight="1"/>
    <row r="21997" ht="15" hidden="1" customHeight="1"/>
    <row r="21998" ht="15" hidden="1" customHeight="1"/>
    <row r="21999" ht="15" hidden="1" customHeight="1"/>
    <row r="22000" ht="15" hidden="1" customHeight="1"/>
    <row r="22001" ht="15" hidden="1" customHeight="1"/>
    <row r="22002" ht="15" hidden="1" customHeight="1"/>
    <row r="22003" ht="15" hidden="1" customHeight="1"/>
    <row r="22004" ht="15" hidden="1" customHeight="1"/>
    <row r="22005" ht="15" hidden="1" customHeight="1"/>
    <row r="22006" ht="15" hidden="1" customHeight="1"/>
    <row r="22007" ht="15" hidden="1" customHeight="1"/>
    <row r="22008" ht="15" hidden="1" customHeight="1"/>
    <row r="22009" ht="15" hidden="1" customHeight="1"/>
    <row r="22010" ht="15" hidden="1" customHeight="1"/>
    <row r="22011" ht="15" hidden="1" customHeight="1"/>
    <row r="22012" ht="15" hidden="1" customHeight="1"/>
    <row r="22013" ht="15" hidden="1" customHeight="1"/>
    <row r="22014" ht="15" hidden="1" customHeight="1"/>
    <row r="22015" ht="15" hidden="1" customHeight="1"/>
    <row r="22016" ht="15" hidden="1" customHeight="1"/>
    <row r="22017" ht="15" hidden="1" customHeight="1"/>
    <row r="22018" ht="15" hidden="1" customHeight="1"/>
    <row r="22019" ht="15" hidden="1" customHeight="1"/>
    <row r="22020" ht="15" hidden="1" customHeight="1"/>
    <row r="22021" ht="15" hidden="1" customHeight="1"/>
    <row r="22022" ht="15" hidden="1" customHeight="1"/>
    <row r="22023" ht="15" hidden="1" customHeight="1"/>
    <row r="22024" ht="15" hidden="1" customHeight="1"/>
    <row r="22025" ht="15" hidden="1" customHeight="1"/>
    <row r="22026" ht="15" hidden="1" customHeight="1"/>
    <row r="22027" ht="15" hidden="1" customHeight="1"/>
    <row r="22028" ht="15" hidden="1" customHeight="1"/>
    <row r="22029" ht="15" hidden="1" customHeight="1"/>
    <row r="22030" ht="15" hidden="1" customHeight="1"/>
    <row r="22031" ht="15" hidden="1" customHeight="1"/>
    <row r="22032" ht="15" hidden="1" customHeight="1"/>
    <row r="22033" ht="15" hidden="1" customHeight="1"/>
    <row r="22034" ht="15" hidden="1" customHeight="1"/>
    <row r="22035" ht="15" hidden="1" customHeight="1"/>
    <row r="22036" ht="15" hidden="1" customHeight="1"/>
    <row r="22037" ht="15" hidden="1" customHeight="1"/>
    <row r="22038" ht="15" hidden="1" customHeight="1"/>
    <row r="22039" ht="15" hidden="1" customHeight="1"/>
    <row r="22040" ht="15" hidden="1" customHeight="1"/>
    <row r="22041" ht="15" hidden="1" customHeight="1"/>
    <row r="22042" ht="15" hidden="1" customHeight="1"/>
    <row r="22043" ht="15" hidden="1" customHeight="1"/>
    <row r="22044" ht="15" hidden="1" customHeight="1"/>
    <row r="22045" ht="15" hidden="1" customHeight="1"/>
    <row r="22046" ht="15" hidden="1" customHeight="1"/>
    <row r="22047" ht="15" hidden="1" customHeight="1"/>
    <row r="22048" ht="15" hidden="1" customHeight="1"/>
    <row r="22049" ht="15" hidden="1" customHeight="1"/>
    <row r="22050" ht="15" hidden="1" customHeight="1"/>
    <row r="22051" ht="15" hidden="1" customHeight="1"/>
    <row r="22052" ht="15" hidden="1" customHeight="1"/>
    <row r="22053" ht="15" hidden="1" customHeight="1"/>
    <row r="22054" ht="15" hidden="1" customHeight="1"/>
    <row r="22055" ht="15" hidden="1" customHeight="1"/>
    <row r="22056" ht="15" hidden="1" customHeight="1"/>
    <row r="22057" ht="15" hidden="1" customHeight="1"/>
    <row r="22058" ht="15" hidden="1" customHeight="1"/>
    <row r="22059" ht="15" hidden="1" customHeight="1"/>
    <row r="22060" ht="15" hidden="1" customHeight="1"/>
    <row r="22061" ht="15" hidden="1" customHeight="1"/>
    <row r="22062" ht="15" hidden="1" customHeight="1"/>
    <row r="22063" ht="15" hidden="1" customHeight="1"/>
    <row r="22064" ht="15" hidden="1" customHeight="1"/>
    <row r="22065" ht="15" hidden="1" customHeight="1"/>
    <row r="22066" ht="15" hidden="1" customHeight="1"/>
    <row r="22067" ht="15" hidden="1" customHeight="1"/>
    <row r="22068" ht="15" hidden="1" customHeight="1"/>
    <row r="22069" ht="15" hidden="1" customHeight="1"/>
    <row r="22070" ht="15" hidden="1" customHeight="1"/>
    <row r="22071" ht="15" hidden="1" customHeight="1"/>
    <row r="22072" ht="15" hidden="1" customHeight="1"/>
    <row r="22073" ht="15" hidden="1" customHeight="1"/>
    <row r="22074" ht="15" hidden="1" customHeight="1"/>
    <row r="22075" ht="15" hidden="1" customHeight="1"/>
    <row r="22076" ht="15" hidden="1" customHeight="1"/>
    <row r="22077" ht="15" hidden="1" customHeight="1"/>
    <row r="22078" ht="15" hidden="1" customHeight="1"/>
    <row r="22079" ht="15" hidden="1" customHeight="1"/>
    <row r="22080" ht="15" hidden="1" customHeight="1"/>
    <row r="22081" ht="15" hidden="1" customHeight="1"/>
    <row r="22082" ht="15" hidden="1" customHeight="1"/>
    <row r="22083" ht="15" hidden="1" customHeight="1"/>
    <row r="22084" ht="15" hidden="1" customHeight="1"/>
    <row r="22085" ht="15" hidden="1" customHeight="1"/>
    <row r="22086" ht="15" hidden="1" customHeight="1"/>
    <row r="22087" ht="15" hidden="1" customHeight="1"/>
    <row r="22088" ht="15" hidden="1" customHeight="1"/>
    <row r="22089" ht="15" hidden="1" customHeight="1"/>
    <row r="22090" ht="15" hidden="1" customHeight="1"/>
    <row r="22091" ht="15" hidden="1" customHeight="1"/>
    <row r="22092" ht="15" hidden="1" customHeight="1"/>
    <row r="22093" ht="15" hidden="1" customHeight="1"/>
    <row r="22094" ht="15" hidden="1" customHeight="1"/>
    <row r="22095" ht="15" hidden="1" customHeight="1"/>
    <row r="22096" ht="15" hidden="1" customHeight="1"/>
    <row r="22097" ht="15" hidden="1" customHeight="1"/>
    <row r="22098" ht="15" hidden="1" customHeight="1"/>
    <row r="22099" ht="15" hidden="1" customHeight="1"/>
    <row r="22100" ht="15" hidden="1" customHeight="1"/>
    <row r="22101" ht="15" hidden="1" customHeight="1"/>
    <row r="22102" ht="15" hidden="1" customHeight="1"/>
    <row r="22103" ht="15" hidden="1" customHeight="1"/>
    <row r="22104" ht="15" hidden="1" customHeight="1"/>
    <row r="22105" ht="15" hidden="1" customHeight="1"/>
    <row r="22106" ht="15" hidden="1" customHeight="1"/>
    <row r="22107" ht="15" hidden="1" customHeight="1"/>
    <row r="22108" ht="15" hidden="1" customHeight="1"/>
    <row r="22109" ht="15" hidden="1" customHeight="1"/>
    <row r="22110" ht="15" hidden="1" customHeight="1"/>
    <row r="22111" ht="15" hidden="1" customHeight="1"/>
    <row r="22112" ht="15" hidden="1" customHeight="1"/>
    <row r="22113" ht="15" hidden="1" customHeight="1"/>
    <row r="22114" ht="15" hidden="1" customHeight="1"/>
    <row r="22115" ht="15" hidden="1" customHeight="1"/>
    <row r="22116" ht="15" hidden="1" customHeight="1"/>
    <row r="22117" ht="15" hidden="1" customHeight="1"/>
    <row r="22118" ht="15" hidden="1" customHeight="1"/>
    <row r="22119" ht="15" hidden="1" customHeight="1"/>
    <row r="22120" ht="15" hidden="1" customHeight="1"/>
    <row r="22121" ht="15" hidden="1" customHeight="1"/>
    <row r="22122" ht="15" hidden="1" customHeight="1"/>
    <row r="22123" ht="15" hidden="1" customHeight="1"/>
    <row r="22124" ht="15" hidden="1" customHeight="1"/>
    <row r="22125" ht="15" hidden="1" customHeight="1"/>
    <row r="22126" ht="15" hidden="1" customHeight="1"/>
    <row r="22127" ht="15" hidden="1" customHeight="1"/>
    <row r="22128" ht="15" hidden="1" customHeight="1"/>
    <row r="22129" ht="15" hidden="1" customHeight="1"/>
    <row r="22130" ht="15" hidden="1" customHeight="1"/>
    <row r="22131" ht="15" hidden="1" customHeight="1"/>
    <row r="22132" ht="15" hidden="1" customHeight="1"/>
    <row r="22133" ht="15" hidden="1" customHeight="1"/>
    <row r="22134" ht="15" hidden="1" customHeight="1"/>
    <row r="22135" ht="15" hidden="1" customHeight="1"/>
    <row r="22136" ht="15" hidden="1" customHeight="1"/>
    <row r="22137" ht="15" hidden="1" customHeight="1"/>
    <row r="22138" ht="15" hidden="1" customHeight="1"/>
    <row r="22139" ht="15" hidden="1" customHeight="1"/>
    <row r="22140" ht="15" hidden="1" customHeight="1"/>
    <row r="22141" ht="15" hidden="1" customHeight="1"/>
    <row r="22142" ht="15" hidden="1" customHeight="1"/>
    <row r="22143" ht="15" hidden="1" customHeight="1"/>
    <row r="22144" ht="15" hidden="1" customHeight="1"/>
    <row r="22145" ht="15" hidden="1" customHeight="1"/>
    <row r="22146" ht="15" hidden="1" customHeight="1"/>
    <row r="22147" ht="15" hidden="1" customHeight="1"/>
    <row r="22148" ht="15" hidden="1" customHeight="1"/>
    <row r="22149" ht="15" hidden="1" customHeight="1"/>
    <row r="22150" ht="15" hidden="1" customHeight="1"/>
    <row r="22151" ht="15" hidden="1" customHeight="1"/>
    <row r="22152" ht="15" hidden="1" customHeight="1"/>
    <row r="22153" ht="15" hidden="1" customHeight="1"/>
    <row r="22154" ht="15" hidden="1" customHeight="1"/>
    <row r="22155" ht="15" hidden="1" customHeight="1"/>
    <row r="22156" ht="15" hidden="1" customHeight="1"/>
    <row r="22157" ht="15" hidden="1" customHeight="1"/>
    <row r="22158" ht="15" hidden="1" customHeight="1"/>
    <row r="22159" ht="15" hidden="1" customHeight="1"/>
    <row r="22160" ht="15" hidden="1" customHeight="1"/>
    <row r="22161" ht="15" hidden="1" customHeight="1"/>
    <row r="22162" ht="15" hidden="1" customHeight="1"/>
    <row r="22163" ht="15" hidden="1" customHeight="1"/>
    <row r="22164" ht="15" hidden="1" customHeight="1"/>
    <row r="22165" ht="15" hidden="1" customHeight="1"/>
    <row r="22166" ht="15" hidden="1" customHeight="1"/>
    <row r="22167" ht="15" hidden="1" customHeight="1"/>
    <row r="22168" ht="15" hidden="1" customHeight="1"/>
    <row r="22169" ht="15" hidden="1" customHeight="1"/>
    <row r="22170" ht="15" hidden="1" customHeight="1"/>
    <row r="22171" ht="15" hidden="1" customHeight="1"/>
    <row r="22172" ht="15" hidden="1" customHeight="1"/>
    <row r="22173" ht="15" hidden="1" customHeight="1"/>
    <row r="22174" ht="15" hidden="1" customHeight="1"/>
    <row r="22175" ht="15" hidden="1" customHeight="1"/>
    <row r="22176" ht="15" hidden="1" customHeight="1"/>
    <row r="22177" ht="15" hidden="1" customHeight="1"/>
    <row r="22178" ht="15" hidden="1" customHeight="1"/>
    <row r="22179" ht="15" hidden="1" customHeight="1"/>
    <row r="22180" ht="15" hidden="1" customHeight="1"/>
    <row r="22181" ht="15" hidden="1" customHeight="1"/>
    <row r="22182" ht="15" hidden="1" customHeight="1"/>
    <row r="22183" ht="15" hidden="1" customHeight="1"/>
    <row r="22184" ht="15" hidden="1" customHeight="1"/>
    <row r="22185" ht="15" hidden="1" customHeight="1"/>
    <row r="22186" ht="15" hidden="1" customHeight="1"/>
    <row r="22187" ht="15" hidden="1" customHeight="1"/>
    <row r="22188" ht="15" hidden="1" customHeight="1"/>
    <row r="22189" ht="15" hidden="1" customHeight="1"/>
    <row r="22190" ht="15" hidden="1" customHeight="1"/>
    <row r="22191" ht="15" hidden="1" customHeight="1"/>
    <row r="22192" ht="15" hidden="1" customHeight="1"/>
    <row r="22193" ht="15" hidden="1" customHeight="1"/>
    <row r="22194" ht="15" hidden="1" customHeight="1"/>
    <row r="22195" ht="15" hidden="1" customHeight="1"/>
    <row r="22196" ht="15" hidden="1" customHeight="1"/>
    <row r="22197" ht="15" hidden="1" customHeight="1"/>
    <row r="22198" ht="15" hidden="1" customHeight="1"/>
    <row r="22199" ht="15" hidden="1" customHeight="1"/>
    <row r="22200" ht="15" hidden="1" customHeight="1"/>
    <row r="22201" ht="15" hidden="1" customHeight="1"/>
    <row r="22202" ht="15" hidden="1" customHeight="1"/>
    <row r="22203" ht="15" hidden="1" customHeight="1"/>
    <row r="22204" ht="15" hidden="1" customHeight="1"/>
    <row r="22205" ht="15" hidden="1" customHeight="1"/>
    <row r="22206" ht="15" hidden="1" customHeight="1"/>
    <row r="22207" ht="15" hidden="1" customHeight="1"/>
    <row r="22208" ht="15" hidden="1" customHeight="1"/>
    <row r="22209" ht="15" hidden="1" customHeight="1"/>
    <row r="22210" ht="15" hidden="1" customHeight="1"/>
    <row r="22211" ht="15" hidden="1" customHeight="1"/>
    <row r="22212" ht="15" hidden="1" customHeight="1"/>
    <row r="22213" ht="15" hidden="1" customHeight="1"/>
    <row r="22214" ht="15" hidden="1" customHeight="1"/>
    <row r="22215" ht="15" hidden="1" customHeight="1"/>
    <row r="22216" ht="15" hidden="1" customHeight="1"/>
    <row r="22217" ht="15" hidden="1" customHeight="1"/>
    <row r="22218" ht="15" hidden="1" customHeight="1"/>
    <row r="22219" ht="15" hidden="1" customHeight="1"/>
    <row r="22220" ht="15" hidden="1" customHeight="1"/>
    <row r="22221" ht="15" hidden="1" customHeight="1"/>
    <row r="22222" ht="15" hidden="1" customHeight="1"/>
    <row r="22223" ht="15" hidden="1" customHeight="1"/>
    <row r="22224" ht="15" hidden="1" customHeight="1"/>
    <row r="22225" ht="15" hidden="1" customHeight="1"/>
    <row r="22226" ht="15" hidden="1" customHeight="1"/>
    <row r="22227" ht="15" hidden="1" customHeight="1"/>
    <row r="22228" ht="15" hidden="1" customHeight="1"/>
    <row r="22229" ht="15" hidden="1" customHeight="1"/>
    <row r="22230" ht="15" hidden="1" customHeight="1"/>
    <row r="22231" ht="15" hidden="1" customHeight="1"/>
    <row r="22232" ht="15" hidden="1" customHeight="1"/>
    <row r="22233" ht="15" hidden="1" customHeight="1"/>
    <row r="22234" ht="15" hidden="1" customHeight="1"/>
    <row r="22235" ht="15" hidden="1" customHeight="1"/>
    <row r="22236" ht="15" hidden="1" customHeight="1"/>
    <row r="22237" ht="15" hidden="1" customHeight="1"/>
    <row r="22238" ht="15" hidden="1" customHeight="1"/>
    <row r="22239" ht="15" hidden="1" customHeight="1"/>
    <row r="22240" ht="15" hidden="1" customHeight="1"/>
    <row r="22241" ht="15" hidden="1" customHeight="1"/>
    <row r="22242" ht="15" hidden="1" customHeight="1"/>
    <row r="22243" ht="15" hidden="1" customHeight="1"/>
    <row r="22244" ht="15" hidden="1" customHeight="1"/>
    <row r="22245" ht="15" hidden="1" customHeight="1"/>
    <row r="22246" ht="15" hidden="1" customHeight="1"/>
    <row r="22247" ht="15" hidden="1" customHeight="1"/>
    <row r="22248" ht="15" hidden="1" customHeight="1"/>
    <row r="22249" ht="15" hidden="1" customHeight="1"/>
    <row r="22250" ht="15" hidden="1" customHeight="1"/>
    <row r="22251" ht="15" hidden="1" customHeight="1"/>
    <row r="22252" ht="15" hidden="1" customHeight="1"/>
    <row r="22253" ht="15" hidden="1" customHeight="1"/>
    <row r="22254" ht="15" hidden="1" customHeight="1"/>
    <row r="22255" ht="15" hidden="1" customHeight="1"/>
    <row r="22256" ht="15" hidden="1" customHeight="1"/>
    <row r="22257" ht="15" hidden="1" customHeight="1"/>
    <row r="22258" ht="15" hidden="1" customHeight="1"/>
    <row r="22259" ht="15" hidden="1" customHeight="1"/>
    <row r="22260" ht="15" hidden="1" customHeight="1"/>
    <row r="22261" ht="15" hidden="1" customHeight="1"/>
    <row r="22262" ht="15" hidden="1" customHeight="1"/>
    <row r="22263" ht="15" hidden="1" customHeight="1"/>
    <row r="22264" ht="15" hidden="1" customHeight="1"/>
    <row r="22265" ht="15" hidden="1" customHeight="1"/>
    <row r="22266" ht="15" hidden="1" customHeight="1"/>
    <row r="22267" ht="15" hidden="1" customHeight="1"/>
    <row r="22268" ht="15" hidden="1" customHeight="1"/>
    <row r="22269" ht="15" hidden="1" customHeight="1"/>
    <row r="22270" ht="15" hidden="1" customHeight="1"/>
    <row r="22271" ht="15" hidden="1" customHeight="1"/>
    <row r="22272" ht="15" hidden="1" customHeight="1"/>
    <row r="22273" ht="15" hidden="1" customHeight="1"/>
    <row r="22274" ht="15" hidden="1" customHeight="1"/>
    <row r="22275" ht="15" hidden="1" customHeight="1"/>
    <row r="22276" ht="15" hidden="1" customHeight="1"/>
    <row r="22277" ht="15" hidden="1" customHeight="1"/>
    <row r="22278" ht="15" hidden="1" customHeight="1"/>
    <row r="22279" ht="15" hidden="1" customHeight="1"/>
    <row r="22280" ht="15" hidden="1" customHeight="1"/>
    <row r="22281" ht="15" hidden="1" customHeight="1"/>
    <row r="22282" ht="15" hidden="1" customHeight="1"/>
    <row r="22283" ht="15" hidden="1" customHeight="1"/>
    <row r="22284" ht="15" hidden="1" customHeight="1"/>
    <row r="22285" ht="15" hidden="1" customHeight="1"/>
    <row r="22286" ht="15" hidden="1" customHeight="1"/>
    <row r="22287" ht="15" hidden="1" customHeight="1"/>
    <row r="22288" ht="15" hidden="1" customHeight="1"/>
    <row r="22289" ht="15" hidden="1" customHeight="1"/>
    <row r="22290" ht="15" hidden="1" customHeight="1"/>
    <row r="22291" ht="15" hidden="1" customHeight="1"/>
    <row r="22292" ht="15" hidden="1" customHeight="1"/>
    <row r="22293" ht="15" hidden="1" customHeight="1"/>
    <row r="22294" ht="15" hidden="1" customHeight="1"/>
    <row r="22295" ht="15" hidden="1" customHeight="1"/>
    <row r="22296" ht="15" hidden="1" customHeight="1"/>
    <row r="22297" ht="15" hidden="1" customHeight="1"/>
    <row r="22298" ht="15" hidden="1" customHeight="1"/>
    <row r="22299" ht="15" hidden="1" customHeight="1"/>
    <row r="22300" ht="15" hidden="1" customHeight="1"/>
    <row r="22301" ht="15" hidden="1" customHeight="1"/>
    <row r="22302" ht="15" hidden="1" customHeight="1"/>
    <row r="22303" ht="15" hidden="1" customHeight="1"/>
    <row r="22304" ht="15" hidden="1" customHeight="1"/>
    <row r="22305" ht="15" hidden="1" customHeight="1"/>
    <row r="22306" ht="15" hidden="1" customHeight="1"/>
    <row r="22307" ht="15" hidden="1" customHeight="1"/>
    <row r="22308" ht="15" hidden="1" customHeight="1"/>
    <row r="22309" ht="15" hidden="1" customHeight="1"/>
    <row r="22310" ht="15" hidden="1" customHeight="1"/>
    <row r="22311" ht="15" hidden="1" customHeight="1"/>
    <row r="22312" ht="15" hidden="1" customHeight="1"/>
    <row r="22313" ht="15" hidden="1" customHeight="1"/>
    <row r="22314" ht="15" hidden="1" customHeight="1"/>
    <row r="22315" ht="15" hidden="1" customHeight="1"/>
    <row r="22316" ht="15" hidden="1" customHeight="1"/>
    <row r="22317" ht="15" hidden="1" customHeight="1"/>
    <row r="22318" ht="15" hidden="1" customHeight="1"/>
    <row r="22319" ht="15" hidden="1" customHeight="1"/>
    <row r="22320" ht="15" hidden="1" customHeight="1"/>
    <row r="22321" ht="15" hidden="1" customHeight="1"/>
    <row r="22322" ht="15" hidden="1" customHeight="1"/>
    <row r="22323" ht="15" hidden="1" customHeight="1"/>
    <row r="22324" ht="15" hidden="1" customHeight="1"/>
    <row r="22325" ht="15" hidden="1" customHeight="1"/>
    <row r="22326" ht="15" hidden="1" customHeight="1"/>
    <row r="22327" ht="15" hidden="1" customHeight="1"/>
    <row r="22328" ht="15" hidden="1" customHeight="1"/>
    <row r="22329" ht="15" hidden="1" customHeight="1"/>
    <row r="22330" ht="15" hidden="1" customHeight="1"/>
    <row r="22331" ht="15" hidden="1" customHeight="1"/>
    <row r="22332" ht="15" hidden="1" customHeight="1"/>
    <row r="22333" ht="15" hidden="1" customHeight="1"/>
    <row r="22334" ht="15" hidden="1" customHeight="1"/>
    <row r="22335" ht="15" hidden="1" customHeight="1"/>
    <row r="22336" ht="15" hidden="1" customHeight="1"/>
    <row r="22337" ht="15" hidden="1" customHeight="1"/>
    <row r="22338" ht="15" hidden="1" customHeight="1"/>
    <row r="22339" ht="15" hidden="1" customHeight="1"/>
    <row r="22340" ht="15" hidden="1" customHeight="1"/>
    <row r="22341" ht="15" hidden="1" customHeight="1"/>
    <row r="22342" ht="15" hidden="1" customHeight="1"/>
    <row r="22343" ht="15" hidden="1" customHeight="1"/>
    <row r="22344" ht="15" hidden="1" customHeight="1"/>
    <row r="22345" ht="15" hidden="1" customHeight="1"/>
    <row r="22346" ht="15" hidden="1" customHeight="1"/>
    <row r="22347" ht="15" hidden="1" customHeight="1"/>
    <row r="22348" ht="15" hidden="1" customHeight="1"/>
    <row r="22349" ht="15" hidden="1" customHeight="1"/>
    <row r="22350" ht="15" hidden="1" customHeight="1"/>
    <row r="22351" ht="15" hidden="1" customHeight="1"/>
    <row r="22352" ht="15" hidden="1" customHeight="1"/>
    <row r="22353" ht="15" hidden="1" customHeight="1"/>
    <row r="22354" ht="15" hidden="1" customHeight="1"/>
    <row r="22355" ht="15" hidden="1" customHeight="1"/>
    <row r="22356" ht="15" hidden="1" customHeight="1"/>
    <row r="22357" ht="15" hidden="1" customHeight="1"/>
    <row r="22358" ht="15" hidden="1" customHeight="1"/>
    <row r="22359" ht="15" hidden="1" customHeight="1"/>
    <row r="22360" ht="15" hidden="1" customHeight="1"/>
    <row r="22361" ht="15" hidden="1" customHeight="1"/>
    <row r="22362" ht="15" hidden="1" customHeight="1"/>
    <row r="22363" ht="15" hidden="1" customHeight="1"/>
    <row r="22364" ht="15" hidden="1" customHeight="1"/>
    <row r="22365" ht="15" hidden="1" customHeight="1"/>
    <row r="22366" ht="15" hidden="1" customHeight="1"/>
    <row r="22367" ht="15" hidden="1" customHeight="1"/>
    <row r="22368" ht="15" hidden="1" customHeight="1"/>
    <row r="22369" ht="15" hidden="1" customHeight="1"/>
    <row r="22370" ht="15" hidden="1" customHeight="1"/>
    <row r="22371" ht="15" hidden="1" customHeight="1"/>
    <row r="22372" ht="15" hidden="1" customHeight="1"/>
    <row r="22373" ht="15" hidden="1" customHeight="1"/>
    <row r="22374" ht="15" hidden="1" customHeight="1"/>
    <row r="22375" ht="15" hidden="1" customHeight="1"/>
    <row r="22376" ht="15" hidden="1" customHeight="1"/>
    <row r="22377" ht="15" hidden="1" customHeight="1"/>
    <row r="22378" ht="15" hidden="1" customHeight="1"/>
    <row r="22379" ht="15" hidden="1" customHeight="1"/>
    <row r="22380" ht="15" hidden="1" customHeight="1"/>
    <row r="22381" ht="15" hidden="1" customHeight="1"/>
    <row r="22382" ht="15" hidden="1" customHeight="1"/>
    <row r="22383" ht="15" hidden="1" customHeight="1"/>
    <row r="22384" ht="15" hidden="1" customHeight="1"/>
    <row r="22385" ht="15" hidden="1" customHeight="1"/>
    <row r="22386" ht="15" hidden="1" customHeight="1"/>
    <row r="22387" ht="15" hidden="1" customHeight="1"/>
    <row r="22388" ht="15" hidden="1" customHeight="1"/>
    <row r="22389" ht="15" hidden="1" customHeight="1"/>
    <row r="22390" ht="15" hidden="1" customHeight="1"/>
    <row r="22391" ht="15" hidden="1" customHeight="1"/>
    <row r="22392" ht="15" hidden="1" customHeight="1"/>
    <row r="22393" ht="15" hidden="1" customHeight="1"/>
    <row r="22394" ht="15" hidden="1" customHeight="1"/>
    <row r="22395" ht="15" hidden="1" customHeight="1"/>
    <row r="22396" ht="15" hidden="1" customHeight="1"/>
    <row r="22397" ht="15" hidden="1" customHeight="1"/>
    <row r="22398" ht="15" hidden="1" customHeight="1"/>
    <row r="22399" ht="15" hidden="1" customHeight="1"/>
    <row r="22400" ht="15" hidden="1" customHeight="1"/>
    <row r="22401" ht="15" hidden="1" customHeight="1"/>
    <row r="22402" ht="15" hidden="1" customHeight="1"/>
    <row r="22403" ht="15" hidden="1" customHeight="1"/>
    <row r="22404" ht="15" hidden="1" customHeight="1"/>
    <row r="22405" ht="15" hidden="1" customHeight="1"/>
    <row r="22406" ht="15" hidden="1" customHeight="1"/>
    <row r="22407" ht="15" hidden="1" customHeight="1"/>
    <row r="22408" ht="15" hidden="1" customHeight="1"/>
    <row r="22409" ht="15" hidden="1" customHeight="1"/>
    <row r="22410" ht="15" hidden="1" customHeight="1"/>
    <row r="22411" ht="15" hidden="1" customHeight="1"/>
    <row r="22412" ht="15" hidden="1" customHeight="1"/>
    <row r="22413" ht="15" hidden="1" customHeight="1"/>
    <row r="22414" ht="15" hidden="1" customHeight="1"/>
    <row r="22415" ht="15" hidden="1" customHeight="1"/>
    <row r="22416" ht="15" hidden="1" customHeight="1"/>
    <row r="22417" ht="15" hidden="1" customHeight="1"/>
    <row r="22418" ht="15" hidden="1" customHeight="1"/>
    <row r="22419" ht="15" hidden="1" customHeight="1"/>
    <row r="22420" ht="15" hidden="1" customHeight="1"/>
    <row r="22421" ht="15" hidden="1" customHeight="1"/>
    <row r="22422" ht="15" hidden="1" customHeight="1"/>
    <row r="22423" ht="15" hidden="1" customHeight="1"/>
    <row r="22424" ht="15" hidden="1" customHeight="1"/>
    <row r="22425" ht="15" hidden="1" customHeight="1"/>
    <row r="22426" ht="15" hidden="1" customHeight="1"/>
    <row r="22427" ht="15" hidden="1" customHeight="1"/>
    <row r="22428" ht="15" hidden="1" customHeight="1"/>
    <row r="22429" ht="15" hidden="1" customHeight="1"/>
    <row r="22430" ht="15" hidden="1" customHeight="1"/>
    <row r="22431" ht="15" hidden="1" customHeight="1"/>
    <row r="22432" ht="15" hidden="1" customHeight="1"/>
    <row r="22433" ht="15" hidden="1" customHeight="1"/>
    <row r="22434" ht="15" hidden="1" customHeight="1"/>
    <row r="22435" ht="15" hidden="1" customHeight="1"/>
    <row r="22436" ht="15" hidden="1" customHeight="1"/>
    <row r="22437" ht="15" hidden="1" customHeight="1"/>
    <row r="22438" ht="15" hidden="1" customHeight="1"/>
    <row r="22439" ht="15" hidden="1" customHeight="1"/>
    <row r="22440" ht="15" hidden="1" customHeight="1"/>
    <row r="22441" ht="15" hidden="1" customHeight="1"/>
    <row r="22442" ht="15" hidden="1" customHeight="1"/>
    <row r="22443" ht="15" hidden="1" customHeight="1"/>
    <row r="22444" ht="15" hidden="1" customHeight="1"/>
    <row r="22445" ht="15" hidden="1" customHeight="1"/>
    <row r="22446" ht="15" hidden="1" customHeight="1"/>
    <row r="22447" ht="15" hidden="1" customHeight="1"/>
    <row r="22448" ht="15" hidden="1" customHeight="1"/>
    <row r="22449" ht="15" hidden="1" customHeight="1"/>
    <row r="22450" ht="15" hidden="1" customHeight="1"/>
    <row r="22451" ht="15" hidden="1" customHeight="1"/>
    <row r="22452" ht="15" hidden="1" customHeight="1"/>
    <row r="22453" ht="15" hidden="1" customHeight="1"/>
    <row r="22454" ht="15" hidden="1" customHeight="1"/>
    <row r="22455" ht="15" hidden="1" customHeight="1"/>
    <row r="22456" ht="15" hidden="1" customHeight="1"/>
    <row r="22457" ht="15" hidden="1" customHeight="1"/>
    <row r="22458" ht="15" hidden="1" customHeight="1"/>
    <row r="22459" ht="15" hidden="1" customHeight="1"/>
    <row r="22460" ht="15" hidden="1" customHeight="1"/>
    <row r="22461" ht="15" hidden="1" customHeight="1"/>
    <row r="22462" ht="15" hidden="1" customHeight="1"/>
    <row r="22463" ht="15" hidden="1" customHeight="1"/>
    <row r="22464" ht="15" hidden="1" customHeight="1"/>
    <row r="22465" ht="15" hidden="1" customHeight="1"/>
    <row r="22466" ht="15" hidden="1" customHeight="1"/>
    <row r="22467" ht="15" hidden="1" customHeight="1"/>
    <row r="22468" ht="15" hidden="1" customHeight="1"/>
    <row r="22469" ht="15" hidden="1" customHeight="1"/>
    <row r="22470" ht="15" hidden="1" customHeight="1"/>
    <row r="22471" ht="15" hidden="1" customHeight="1"/>
    <row r="22472" ht="15" hidden="1" customHeight="1"/>
    <row r="22473" ht="15" hidden="1" customHeight="1"/>
    <row r="22474" ht="15" hidden="1" customHeight="1"/>
    <row r="22475" ht="15" hidden="1" customHeight="1"/>
    <row r="22476" ht="15" hidden="1" customHeight="1"/>
    <row r="22477" ht="15" hidden="1" customHeight="1"/>
    <row r="22478" ht="15" hidden="1" customHeight="1"/>
    <row r="22479" ht="15" hidden="1" customHeight="1"/>
    <row r="22480" ht="15" hidden="1" customHeight="1"/>
    <row r="22481" ht="15" hidden="1" customHeight="1"/>
    <row r="22482" ht="15" hidden="1" customHeight="1"/>
    <row r="22483" ht="15" hidden="1" customHeight="1"/>
    <row r="22484" ht="15" hidden="1" customHeight="1"/>
    <row r="22485" ht="15" hidden="1" customHeight="1"/>
    <row r="22486" ht="15" hidden="1" customHeight="1"/>
    <row r="22487" ht="15" hidden="1" customHeight="1"/>
    <row r="22488" ht="15" hidden="1" customHeight="1"/>
    <row r="22489" ht="15" hidden="1" customHeight="1"/>
    <row r="22490" ht="15" hidden="1" customHeight="1"/>
    <row r="22491" ht="15" hidden="1" customHeight="1"/>
    <row r="22492" ht="15" hidden="1" customHeight="1"/>
    <row r="22493" ht="15" hidden="1" customHeight="1"/>
    <row r="22494" ht="15" hidden="1" customHeight="1"/>
    <row r="22495" ht="15" hidden="1" customHeight="1"/>
    <row r="22496" ht="15" hidden="1" customHeight="1"/>
    <row r="22497" ht="15" hidden="1" customHeight="1"/>
    <row r="22498" ht="15" hidden="1" customHeight="1"/>
    <row r="22499" ht="15" hidden="1" customHeight="1"/>
    <row r="22500" ht="15" hidden="1" customHeight="1"/>
    <row r="22501" ht="15" hidden="1" customHeight="1"/>
    <row r="22502" ht="15" hidden="1" customHeight="1"/>
    <row r="22503" ht="15" hidden="1" customHeight="1"/>
    <row r="22504" ht="15" hidden="1" customHeight="1"/>
    <row r="22505" ht="15" hidden="1" customHeight="1"/>
    <row r="22506" ht="15" hidden="1" customHeight="1"/>
    <row r="22507" ht="15" hidden="1" customHeight="1"/>
    <row r="22508" ht="15" hidden="1" customHeight="1"/>
    <row r="22509" ht="15" hidden="1" customHeight="1"/>
    <row r="22510" ht="15" hidden="1" customHeight="1"/>
    <row r="22511" ht="15" hidden="1" customHeight="1"/>
    <row r="22512" ht="15" hidden="1" customHeight="1"/>
    <row r="22513" ht="15" hidden="1" customHeight="1"/>
    <row r="22514" ht="15" hidden="1" customHeight="1"/>
    <row r="22515" ht="15" hidden="1" customHeight="1"/>
    <row r="22516" ht="15" hidden="1" customHeight="1"/>
    <row r="22517" ht="15" hidden="1" customHeight="1"/>
    <row r="22518" ht="15" hidden="1" customHeight="1"/>
    <row r="22519" ht="15" hidden="1" customHeight="1"/>
    <row r="22520" ht="15" hidden="1" customHeight="1"/>
    <row r="22521" ht="15" hidden="1" customHeight="1"/>
    <row r="22522" ht="15" hidden="1" customHeight="1"/>
    <row r="22523" ht="15" hidden="1" customHeight="1"/>
    <row r="22524" ht="15" hidden="1" customHeight="1"/>
    <row r="22525" ht="15" hidden="1" customHeight="1"/>
    <row r="22526" ht="15" hidden="1" customHeight="1"/>
    <row r="22527" ht="15" hidden="1" customHeight="1"/>
    <row r="22528" ht="15" hidden="1" customHeight="1"/>
    <row r="22529" ht="15" hidden="1" customHeight="1"/>
    <row r="22530" ht="15" hidden="1" customHeight="1"/>
    <row r="22531" ht="15" hidden="1" customHeight="1"/>
    <row r="22532" ht="15" hidden="1" customHeight="1"/>
    <row r="22533" ht="15" hidden="1" customHeight="1"/>
    <row r="22534" ht="15" hidden="1" customHeight="1"/>
    <row r="22535" ht="15" hidden="1" customHeight="1"/>
    <row r="22536" ht="15" hidden="1" customHeight="1"/>
    <row r="22537" ht="15" hidden="1" customHeight="1"/>
    <row r="22538" ht="15" hidden="1" customHeight="1"/>
    <row r="22539" ht="15" hidden="1" customHeight="1"/>
    <row r="22540" ht="15" hidden="1" customHeight="1"/>
    <row r="22541" ht="15" hidden="1" customHeight="1"/>
    <row r="22542" ht="15" hidden="1" customHeight="1"/>
    <row r="22543" ht="15" hidden="1" customHeight="1"/>
    <row r="22544" ht="15" hidden="1" customHeight="1"/>
    <row r="22545" ht="15" hidden="1" customHeight="1"/>
    <row r="22546" ht="15" hidden="1" customHeight="1"/>
    <row r="22547" ht="15" hidden="1" customHeight="1"/>
    <row r="22548" ht="15" hidden="1" customHeight="1"/>
    <row r="22549" ht="15" hidden="1" customHeight="1"/>
    <row r="22550" ht="15" hidden="1" customHeight="1"/>
    <row r="22551" ht="15" hidden="1" customHeight="1"/>
    <row r="22552" ht="15" hidden="1" customHeight="1"/>
    <row r="22553" ht="15" hidden="1" customHeight="1"/>
    <row r="22554" ht="15" hidden="1" customHeight="1"/>
    <row r="22555" ht="15" hidden="1" customHeight="1"/>
    <row r="22556" ht="15" hidden="1" customHeight="1"/>
    <row r="22557" ht="15" hidden="1" customHeight="1"/>
    <row r="22558" ht="15" hidden="1" customHeight="1"/>
    <row r="22559" ht="15" hidden="1" customHeight="1"/>
    <row r="22560" ht="15" hidden="1" customHeight="1"/>
    <row r="22561" ht="15" hidden="1" customHeight="1"/>
    <row r="22562" ht="15" hidden="1" customHeight="1"/>
    <row r="22563" ht="15" hidden="1" customHeight="1"/>
    <row r="22564" ht="15" hidden="1" customHeight="1"/>
    <row r="22565" ht="15" hidden="1" customHeight="1"/>
    <row r="22566" ht="15" hidden="1" customHeight="1"/>
    <row r="22567" ht="15" hidden="1" customHeight="1"/>
    <row r="22568" ht="15" hidden="1" customHeight="1"/>
    <row r="22569" ht="15" hidden="1" customHeight="1"/>
    <row r="22570" ht="15" hidden="1" customHeight="1"/>
    <row r="22571" ht="15" hidden="1" customHeight="1"/>
    <row r="22572" ht="15" hidden="1" customHeight="1"/>
    <row r="22573" ht="15" hidden="1" customHeight="1"/>
    <row r="22574" ht="15" hidden="1" customHeight="1"/>
    <row r="22575" ht="15" hidden="1" customHeight="1"/>
    <row r="22576" ht="15" hidden="1" customHeight="1"/>
    <row r="22577" ht="15" hidden="1" customHeight="1"/>
    <row r="22578" ht="15" hidden="1" customHeight="1"/>
    <row r="22579" ht="15" hidden="1" customHeight="1"/>
    <row r="22580" ht="15" hidden="1" customHeight="1"/>
    <row r="22581" ht="15" hidden="1" customHeight="1"/>
    <row r="22582" ht="15" hidden="1" customHeight="1"/>
    <row r="22583" ht="15" hidden="1" customHeight="1"/>
    <row r="22584" ht="15" hidden="1" customHeight="1"/>
    <row r="22585" ht="15" hidden="1" customHeight="1"/>
    <row r="22586" ht="15" hidden="1" customHeight="1"/>
    <row r="22587" ht="15" hidden="1" customHeight="1"/>
    <row r="22588" ht="15" hidden="1" customHeight="1"/>
    <row r="22589" ht="15" hidden="1" customHeight="1"/>
    <row r="22590" ht="15" hidden="1" customHeight="1"/>
    <row r="22591" ht="15" hidden="1" customHeight="1"/>
    <row r="22592" ht="15" hidden="1" customHeight="1"/>
    <row r="22593" ht="15" hidden="1" customHeight="1"/>
    <row r="22594" ht="15" hidden="1" customHeight="1"/>
    <row r="22595" ht="15" hidden="1" customHeight="1"/>
    <row r="22596" ht="15" hidden="1" customHeight="1"/>
    <row r="22597" ht="15" hidden="1" customHeight="1"/>
    <row r="22598" ht="15" hidden="1" customHeight="1"/>
    <row r="22599" ht="15" hidden="1" customHeight="1"/>
    <row r="22600" ht="15" hidden="1" customHeight="1"/>
    <row r="22601" ht="15" hidden="1" customHeight="1"/>
    <row r="22602" ht="15" hidden="1" customHeight="1"/>
    <row r="22603" ht="15" hidden="1" customHeight="1"/>
    <row r="22604" ht="15" hidden="1" customHeight="1"/>
    <row r="22605" ht="15" hidden="1" customHeight="1"/>
    <row r="22606" ht="15" hidden="1" customHeight="1"/>
    <row r="22607" ht="15" hidden="1" customHeight="1"/>
    <row r="22608" ht="15" hidden="1" customHeight="1"/>
    <row r="22609" ht="15" hidden="1" customHeight="1"/>
    <row r="22610" ht="15" hidden="1" customHeight="1"/>
    <row r="22611" ht="15" hidden="1" customHeight="1"/>
    <row r="22612" ht="15" hidden="1" customHeight="1"/>
    <row r="22613" ht="15" hidden="1" customHeight="1"/>
    <row r="22614" ht="15" hidden="1" customHeight="1"/>
    <row r="22615" ht="15" hidden="1" customHeight="1"/>
    <row r="22616" ht="15" hidden="1" customHeight="1"/>
    <row r="22617" ht="15" hidden="1" customHeight="1"/>
    <row r="22618" ht="15" hidden="1" customHeight="1"/>
    <row r="22619" ht="15" hidden="1" customHeight="1"/>
    <row r="22620" ht="15" hidden="1" customHeight="1"/>
    <row r="22621" ht="15" hidden="1" customHeight="1"/>
    <row r="22622" ht="15" hidden="1" customHeight="1"/>
    <row r="22623" ht="15" hidden="1" customHeight="1"/>
    <row r="22624" ht="15" hidden="1" customHeight="1"/>
    <row r="22625" ht="15" hidden="1" customHeight="1"/>
    <row r="22626" ht="15" hidden="1" customHeight="1"/>
    <row r="22627" ht="15" hidden="1" customHeight="1"/>
    <row r="22628" ht="15" hidden="1" customHeight="1"/>
    <row r="22629" ht="15" hidden="1" customHeight="1"/>
    <row r="22630" ht="15" hidden="1" customHeight="1"/>
    <row r="22631" ht="15" hidden="1" customHeight="1"/>
    <row r="22632" ht="15" hidden="1" customHeight="1"/>
    <row r="22633" ht="15" hidden="1" customHeight="1"/>
    <row r="22634" ht="15" hidden="1" customHeight="1"/>
    <row r="22635" ht="15" hidden="1" customHeight="1"/>
    <row r="22636" ht="15" hidden="1" customHeight="1"/>
    <row r="22637" ht="15" hidden="1" customHeight="1"/>
    <row r="22638" ht="15" hidden="1" customHeight="1"/>
    <row r="22639" ht="15" hidden="1" customHeight="1"/>
    <row r="22640" ht="15" hidden="1" customHeight="1"/>
    <row r="22641" ht="15" hidden="1" customHeight="1"/>
    <row r="22642" ht="15" hidden="1" customHeight="1"/>
    <row r="22643" ht="15" hidden="1" customHeight="1"/>
    <row r="22644" ht="15" hidden="1" customHeight="1"/>
    <row r="22645" ht="15" hidden="1" customHeight="1"/>
    <row r="22646" ht="15" hidden="1" customHeight="1"/>
    <row r="22647" ht="15" hidden="1" customHeight="1"/>
    <row r="22648" ht="15" hidden="1" customHeight="1"/>
    <row r="22649" ht="15" hidden="1" customHeight="1"/>
    <row r="22650" ht="15" hidden="1" customHeight="1"/>
    <row r="22651" ht="15" hidden="1" customHeight="1"/>
    <row r="22652" ht="15" hidden="1" customHeight="1"/>
    <row r="22653" ht="15" hidden="1" customHeight="1"/>
    <row r="22654" ht="15" hidden="1" customHeight="1"/>
    <row r="22655" ht="15" hidden="1" customHeight="1"/>
    <row r="22656" ht="15" hidden="1" customHeight="1"/>
    <row r="22657" ht="15" hidden="1" customHeight="1"/>
    <row r="22658" ht="15" hidden="1" customHeight="1"/>
    <row r="22659" ht="15" hidden="1" customHeight="1"/>
    <row r="22660" ht="15" hidden="1" customHeight="1"/>
    <row r="22661" ht="15" hidden="1" customHeight="1"/>
    <row r="22662" ht="15" hidden="1" customHeight="1"/>
    <row r="22663" ht="15" hidden="1" customHeight="1"/>
    <row r="22664" ht="15" hidden="1" customHeight="1"/>
    <row r="22665" ht="15" hidden="1" customHeight="1"/>
    <row r="22666" ht="15" hidden="1" customHeight="1"/>
    <row r="22667" ht="15" hidden="1" customHeight="1"/>
    <row r="22668" ht="15" hidden="1" customHeight="1"/>
    <row r="22669" ht="15" hidden="1" customHeight="1"/>
    <row r="22670" ht="15" hidden="1" customHeight="1"/>
    <row r="22671" ht="15" hidden="1" customHeight="1"/>
    <row r="22672" ht="15" hidden="1" customHeight="1"/>
    <row r="22673" ht="15" hidden="1" customHeight="1"/>
    <row r="22674" ht="15" hidden="1" customHeight="1"/>
    <row r="22675" ht="15" hidden="1" customHeight="1"/>
    <row r="22676" ht="15" hidden="1" customHeight="1"/>
    <row r="22677" ht="15" hidden="1" customHeight="1"/>
    <row r="22678" ht="15" hidden="1" customHeight="1"/>
    <row r="22679" ht="15" hidden="1" customHeight="1"/>
    <row r="22680" ht="15" hidden="1" customHeight="1"/>
    <row r="22681" ht="15" hidden="1" customHeight="1"/>
    <row r="22682" ht="15" hidden="1" customHeight="1"/>
    <row r="22683" ht="15" hidden="1" customHeight="1"/>
    <row r="22684" ht="15" hidden="1" customHeight="1"/>
    <row r="22685" ht="15" hidden="1" customHeight="1"/>
    <row r="22686" ht="15" hidden="1" customHeight="1"/>
    <row r="22687" ht="15" hidden="1" customHeight="1"/>
    <row r="22688" ht="15" hidden="1" customHeight="1"/>
    <row r="22689" ht="15" hidden="1" customHeight="1"/>
    <row r="22690" ht="15" hidden="1" customHeight="1"/>
    <row r="22691" ht="15" hidden="1" customHeight="1"/>
    <row r="22692" ht="15" hidden="1" customHeight="1"/>
    <row r="22693" ht="15" hidden="1" customHeight="1"/>
    <row r="22694" ht="15" hidden="1" customHeight="1"/>
    <row r="22695" ht="15" hidden="1" customHeight="1"/>
    <row r="22696" ht="15" hidden="1" customHeight="1"/>
    <row r="22697" ht="15" hidden="1" customHeight="1"/>
    <row r="22698" ht="15" hidden="1" customHeight="1"/>
    <row r="22699" ht="15" hidden="1" customHeight="1"/>
    <row r="22700" ht="15" hidden="1" customHeight="1"/>
    <row r="22701" ht="15" hidden="1" customHeight="1"/>
    <row r="22702" ht="15" hidden="1" customHeight="1"/>
    <row r="22703" ht="15" hidden="1" customHeight="1"/>
    <row r="22704" ht="15" hidden="1" customHeight="1"/>
    <row r="22705" ht="15" hidden="1" customHeight="1"/>
    <row r="22706" ht="15" hidden="1" customHeight="1"/>
    <row r="22707" ht="15" hidden="1" customHeight="1"/>
    <row r="22708" ht="15" hidden="1" customHeight="1"/>
    <row r="22709" ht="15" hidden="1" customHeight="1"/>
    <row r="22710" ht="15" hidden="1" customHeight="1"/>
    <row r="22711" ht="15" hidden="1" customHeight="1"/>
    <row r="22712" ht="15" hidden="1" customHeight="1"/>
    <row r="22713" ht="15" hidden="1" customHeight="1"/>
    <row r="22714" ht="15" hidden="1" customHeight="1"/>
    <row r="22715" ht="15" hidden="1" customHeight="1"/>
    <row r="22716" ht="15" hidden="1" customHeight="1"/>
    <row r="22717" ht="15" hidden="1" customHeight="1"/>
    <row r="22718" ht="15" hidden="1" customHeight="1"/>
    <row r="22719" ht="15" hidden="1" customHeight="1"/>
    <row r="22720" ht="15" hidden="1" customHeight="1"/>
    <row r="22721" ht="15" hidden="1" customHeight="1"/>
    <row r="22722" ht="15" hidden="1" customHeight="1"/>
    <row r="22723" ht="15" hidden="1" customHeight="1"/>
    <row r="22724" ht="15" hidden="1" customHeight="1"/>
    <row r="22725" ht="15" hidden="1" customHeight="1"/>
    <row r="22726" ht="15" hidden="1" customHeight="1"/>
    <row r="22727" ht="15" hidden="1" customHeight="1"/>
    <row r="22728" ht="15" hidden="1" customHeight="1"/>
    <row r="22729" ht="15" hidden="1" customHeight="1"/>
    <row r="22730" ht="15" hidden="1" customHeight="1"/>
    <row r="22731" ht="15" hidden="1" customHeight="1"/>
    <row r="22732" ht="15" hidden="1" customHeight="1"/>
    <row r="22733" ht="15" hidden="1" customHeight="1"/>
    <row r="22734" ht="15" hidden="1" customHeight="1"/>
    <row r="22735" ht="15" hidden="1" customHeight="1"/>
    <row r="22736" ht="15" hidden="1" customHeight="1"/>
    <row r="22737" ht="15" hidden="1" customHeight="1"/>
    <row r="22738" ht="15" hidden="1" customHeight="1"/>
    <row r="22739" ht="15" hidden="1" customHeight="1"/>
    <row r="22740" ht="15" hidden="1" customHeight="1"/>
    <row r="22741" ht="15" hidden="1" customHeight="1"/>
    <row r="22742" ht="15" hidden="1" customHeight="1"/>
    <row r="22743" ht="15" hidden="1" customHeight="1"/>
    <row r="22744" ht="15" hidden="1" customHeight="1"/>
    <row r="22745" ht="15" hidden="1" customHeight="1"/>
    <row r="22746" ht="15" hidden="1" customHeight="1"/>
    <row r="22747" ht="15" hidden="1" customHeight="1"/>
    <row r="22748" ht="15" hidden="1" customHeight="1"/>
    <row r="22749" ht="15" hidden="1" customHeight="1"/>
    <row r="22750" ht="15" hidden="1" customHeight="1"/>
    <row r="22751" ht="15" hidden="1" customHeight="1"/>
    <row r="22752" ht="15" hidden="1" customHeight="1"/>
    <row r="22753" ht="15" hidden="1" customHeight="1"/>
    <row r="22754" ht="15" hidden="1" customHeight="1"/>
    <row r="22755" ht="15" hidden="1" customHeight="1"/>
    <row r="22756" ht="15" hidden="1" customHeight="1"/>
    <row r="22757" ht="15" hidden="1" customHeight="1"/>
    <row r="22758" ht="15" hidden="1" customHeight="1"/>
    <row r="22759" ht="15" hidden="1" customHeight="1"/>
    <row r="22760" ht="15" hidden="1" customHeight="1"/>
    <row r="22761" ht="15" hidden="1" customHeight="1"/>
    <row r="22762" ht="15" hidden="1" customHeight="1"/>
    <row r="22763" ht="15" hidden="1" customHeight="1"/>
    <row r="22764" ht="15" hidden="1" customHeight="1"/>
    <row r="22765" ht="15" hidden="1" customHeight="1"/>
    <row r="22766" ht="15" hidden="1" customHeight="1"/>
    <row r="22767" ht="15" hidden="1" customHeight="1"/>
    <row r="22768" ht="15" hidden="1" customHeight="1"/>
    <row r="22769" ht="15" hidden="1" customHeight="1"/>
    <row r="22770" ht="15" hidden="1" customHeight="1"/>
    <row r="22771" ht="15" hidden="1" customHeight="1"/>
    <row r="22772" ht="15" hidden="1" customHeight="1"/>
    <row r="22773" ht="15" hidden="1" customHeight="1"/>
    <row r="22774" ht="15" hidden="1" customHeight="1"/>
    <row r="22775" ht="15" hidden="1" customHeight="1"/>
    <row r="22776" ht="15" hidden="1" customHeight="1"/>
    <row r="22777" ht="15" hidden="1" customHeight="1"/>
    <row r="22778" ht="15" hidden="1" customHeight="1"/>
    <row r="22779" ht="15" hidden="1" customHeight="1"/>
    <row r="22780" ht="15" hidden="1" customHeight="1"/>
    <row r="22781" ht="15" hidden="1" customHeight="1"/>
    <row r="22782" ht="15" hidden="1" customHeight="1"/>
    <row r="22783" ht="15" hidden="1" customHeight="1"/>
    <row r="22784" ht="15" hidden="1" customHeight="1"/>
    <row r="22785" ht="15" hidden="1" customHeight="1"/>
    <row r="22786" ht="15" hidden="1" customHeight="1"/>
    <row r="22787" ht="15" hidden="1" customHeight="1"/>
    <row r="22788" ht="15" hidden="1" customHeight="1"/>
    <row r="22789" ht="15" hidden="1" customHeight="1"/>
    <row r="22790" ht="15" hidden="1" customHeight="1"/>
    <row r="22791" ht="15" hidden="1" customHeight="1"/>
    <row r="22792" ht="15" hidden="1" customHeight="1"/>
    <row r="22793" ht="15" hidden="1" customHeight="1"/>
    <row r="22794" ht="15" hidden="1" customHeight="1"/>
    <row r="22795" ht="15" hidden="1" customHeight="1"/>
    <row r="22796" ht="15" hidden="1" customHeight="1"/>
    <row r="22797" ht="15" hidden="1" customHeight="1"/>
    <row r="22798" ht="15" hidden="1" customHeight="1"/>
    <row r="22799" ht="15" hidden="1" customHeight="1"/>
    <row r="22800" ht="15" hidden="1" customHeight="1"/>
    <row r="22801" ht="15" hidden="1" customHeight="1"/>
    <row r="22802" ht="15" hidden="1" customHeight="1"/>
    <row r="22803" ht="15" hidden="1" customHeight="1"/>
    <row r="22804" ht="15" hidden="1" customHeight="1"/>
    <row r="22805" ht="15" hidden="1" customHeight="1"/>
    <row r="22806" ht="15" hidden="1" customHeight="1"/>
    <row r="22807" ht="15" hidden="1" customHeight="1"/>
    <row r="22808" ht="15" hidden="1" customHeight="1"/>
    <row r="22809" ht="15" hidden="1" customHeight="1"/>
    <row r="22810" ht="15" hidden="1" customHeight="1"/>
    <row r="22811" ht="15" hidden="1" customHeight="1"/>
    <row r="22812" ht="15" hidden="1" customHeight="1"/>
    <row r="22813" ht="15" hidden="1" customHeight="1"/>
    <row r="22814" ht="15" hidden="1" customHeight="1"/>
    <row r="22815" ht="15" hidden="1" customHeight="1"/>
    <row r="22816" ht="15" hidden="1" customHeight="1"/>
    <row r="22817" ht="15" hidden="1" customHeight="1"/>
    <row r="22818" ht="15" hidden="1" customHeight="1"/>
    <row r="22819" ht="15" hidden="1" customHeight="1"/>
    <row r="22820" ht="15" hidden="1" customHeight="1"/>
    <row r="22821" ht="15" hidden="1" customHeight="1"/>
    <row r="22822" ht="15" hidden="1" customHeight="1"/>
    <row r="22823" ht="15" hidden="1" customHeight="1"/>
    <row r="22824" ht="15" hidden="1" customHeight="1"/>
    <row r="22825" ht="15" hidden="1" customHeight="1"/>
    <row r="22826" ht="15" hidden="1" customHeight="1"/>
    <row r="22827" ht="15" hidden="1" customHeight="1"/>
    <row r="22828" ht="15" hidden="1" customHeight="1"/>
    <row r="22829" ht="15" hidden="1" customHeight="1"/>
    <row r="22830" ht="15" hidden="1" customHeight="1"/>
    <row r="22831" ht="15" hidden="1" customHeight="1"/>
    <row r="22832" ht="15" hidden="1" customHeight="1"/>
    <row r="22833" ht="15" hidden="1" customHeight="1"/>
    <row r="22834" ht="15" hidden="1" customHeight="1"/>
    <row r="22835" ht="15" hidden="1" customHeight="1"/>
    <row r="22836" ht="15" hidden="1" customHeight="1"/>
    <row r="22837" ht="15" hidden="1" customHeight="1"/>
    <row r="22838" ht="15" hidden="1" customHeight="1"/>
    <row r="22839" ht="15" hidden="1" customHeight="1"/>
    <row r="22840" ht="15" hidden="1" customHeight="1"/>
    <row r="22841" ht="15" hidden="1" customHeight="1"/>
    <row r="22842" ht="15" hidden="1" customHeight="1"/>
    <row r="22843" ht="15" hidden="1" customHeight="1"/>
    <row r="22844" ht="15" hidden="1" customHeight="1"/>
    <row r="22845" ht="15" hidden="1" customHeight="1"/>
    <row r="22846" ht="15" hidden="1" customHeight="1"/>
    <row r="22847" ht="15" hidden="1" customHeight="1"/>
    <row r="22848" ht="15" hidden="1" customHeight="1"/>
    <row r="22849" ht="15" hidden="1" customHeight="1"/>
    <row r="22850" ht="15" hidden="1" customHeight="1"/>
    <row r="22851" ht="15" hidden="1" customHeight="1"/>
    <row r="22852" ht="15" hidden="1" customHeight="1"/>
    <row r="22853" ht="15" hidden="1" customHeight="1"/>
    <row r="22854" ht="15" hidden="1" customHeight="1"/>
    <row r="22855" ht="15" hidden="1" customHeight="1"/>
    <row r="22856" ht="15" hidden="1" customHeight="1"/>
    <row r="22857" ht="15" hidden="1" customHeight="1"/>
    <row r="22858" ht="15" hidden="1" customHeight="1"/>
    <row r="22859" ht="15" hidden="1" customHeight="1"/>
    <row r="22860" ht="15" hidden="1" customHeight="1"/>
    <row r="22861" ht="15" hidden="1" customHeight="1"/>
    <row r="22862" ht="15" hidden="1" customHeight="1"/>
    <row r="22863" ht="15" hidden="1" customHeight="1"/>
    <row r="22864" ht="15" hidden="1" customHeight="1"/>
    <row r="22865" ht="15" hidden="1" customHeight="1"/>
    <row r="22866" ht="15" hidden="1" customHeight="1"/>
    <row r="22867" ht="15" hidden="1" customHeight="1"/>
    <row r="22868" ht="15" hidden="1" customHeight="1"/>
    <row r="22869" ht="15" hidden="1" customHeight="1"/>
    <row r="22870" ht="15" hidden="1" customHeight="1"/>
    <row r="22871" ht="15" hidden="1" customHeight="1"/>
    <row r="22872" ht="15" hidden="1" customHeight="1"/>
    <row r="22873" ht="15" hidden="1" customHeight="1"/>
    <row r="22874" ht="15" hidden="1" customHeight="1"/>
    <row r="22875" ht="15" hidden="1" customHeight="1"/>
    <row r="22876" ht="15" hidden="1" customHeight="1"/>
    <row r="22877" ht="15" hidden="1" customHeight="1"/>
    <row r="22878" ht="15" hidden="1" customHeight="1"/>
    <row r="22879" ht="15" hidden="1" customHeight="1"/>
    <row r="22880" ht="15" hidden="1" customHeight="1"/>
    <row r="22881" ht="15" hidden="1" customHeight="1"/>
    <row r="22882" ht="15" hidden="1" customHeight="1"/>
    <row r="22883" ht="15" hidden="1" customHeight="1"/>
    <row r="22884" ht="15" hidden="1" customHeight="1"/>
    <row r="22885" ht="15" hidden="1" customHeight="1"/>
    <row r="22886" ht="15" hidden="1" customHeight="1"/>
    <row r="22887" ht="15" hidden="1" customHeight="1"/>
    <row r="22888" ht="15" hidden="1" customHeight="1"/>
    <row r="22889" ht="15" hidden="1" customHeight="1"/>
    <row r="22890" ht="15" hidden="1" customHeight="1"/>
    <row r="22891" ht="15" hidden="1" customHeight="1"/>
    <row r="22892" ht="15" hidden="1" customHeight="1"/>
    <row r="22893" ht="15" hidden="1" customHeight="1"/>
    <row r="22894" ht="15" hidden="1" customHeight="1"/>
    <row r="22895" ht="15" hidden="1" customHeight="1"/>
    <row r="22896" ht="15" hidden="1" customHeight="1"/>
    <row r="22897" ht="15" hidden="1" customHeight="1"/>
    <row r="22898" ht="15" hidden="1" customHeight="1"/>
    <row r="22899" ht="15" hidden="1" customHeight="1"/>
    <row r="22900" ht="15" hidden="1" customHeight="1"/>
    <row r="22901" ht="15" hidden="1" customHeight="1"/>
    <row r="22902" ht="15" hidden="1" customHeight="1"/>
    <row r="22903" ht="15" hidden="1" customHeight="1"/>
    <row r="22904" ht="15" hidden="1" customHeight="1"/>
    <row r="22905" ht="15" hidden="1" customHeight="1"/>
    <row r="22906" ht="15" hidden="1" customHeight="1"/>
    <row r="22907" ht="15" hidden="1" customHeight="1"/>
    <row r="22908" ht="15" hidden="1" customHeight="1"/>
    <row r="22909" ht="15" hidden="1" customHeight="1"/>
    <row r="22910" ht="15" hidden="1" customHeight="1"/>
    <row r="22911" ht="15" hidden="1" customHeight="1"/>
    <row r="22912" ht="15" hidden="1" customHeight="1"/>
    <row r="22913" ht="15" hidden="1" customHeight="1"/>
    <row r="22914" ht="15" hidden="1" customHeight="1"/>
    <row r="22915" ht="15" hidden="1" customHeight="1"/>
    <row r="22916" ht="15" hidden="1" customHeight="1"/>
    <row r="22917" ht="15" hidden="1" customHeight="1"/>
    <row r="22918" ht="15" hidden="1" customHeight="1"/>
    <row r="22919" ht="15" hidden="1" customHeight="1"/>
    <row r="22920" ht="15" hidden="1" customHeight="1"/>
    <row r="22921" ht="15" hidden="1" customHeight="1"/>
    <row r="22922" ht="15" hidden="1" customHeight="1"/>
    <row r="22923" ht="15" hidden="1" customHeight="1"/>
    <row r="22924" ht="15" hidden="1" customHeight="1"/>
    <row r="22925" ht="15" hidden="1" customHeight="1"/>
    <row r="22926" ht="15" hidden="1" customHeight="1"/>
    <row r="22927" ht="15" hidden="1" customHeight="1"/>
    <row r="22928" ht="15" hidden="1" customHeight="1"/>
    <row r="22929" ht="15" hidden="1" customHeight="1"/>
    <row r="22930" ht="15" hidden="1" customHeight="1"/>
    <row r="22931" ht="15" hidden="1" customHeight="1"/>
    <row r="22932" ht="15" hidden="1" customHeight="1"/>
    <row r="22933" ht="15" hidden="1" customHeight="1"/>
    <row r="22934" ht="15" hidden="1" customHeight="1"/>
    <row r="22935" ht="15" hidden="1" customHeight="1"/>
    <row r="22936" ht="15" hidden="1" customHeight="1"/>
    <row r="22937" ht="15" hidden="1" customHeight="1"/>
    <row r="22938" ht="15" hidden="1" customHeight="1"/>
    <row r="22939" ht="15" hidden="1" customHeight="1"/>
    <row r="22940" ht="15" hidden="1" customHeight="1"/>
    <row r="22941" ht="15" hidden="1" customHeight="1"/>
    <row r="22942" ht="15" hidden="1" customHeight="1"/>
    <row r="22943" ht="15" hidden="1" customHeight="1"/>
    <row r="22944" ht="15" hidden="1" customHeight="1"/>
    <row r="22945" ht="15" hidden="1" customHeight="1"/>
    <row r="22946" ht="15" hidden="1" customHeight="1"/>
    <row r="22947" ht="15" hidden="1" customHeight="1"/>
    <row r="22948" ht="15" hidden="1" customHeight="1"/>
    <row r="22949" ht="15" hidden="1" customHeight="1"/>
    <row r="22950" ht="15" hidden="1" customHeight="1"/>
    <row r="22951" ht="15" hidden="1" customHeight="1"/>
    <row r="22952" ht="15" hidden="1" customHeight="1"/>
    <row r="22953" ht="15" hidden="1" customHeight="1"/>
    <row r="22954" ht="15" hidden="1" customHeight="1"/>
    <row r="22955" ht="15" hidden="1" customHeight="1"/>
    <row r="22956" ht="15" hidden="1" customHeight="1"/>
    <row r="22957" ht="15" hidden="1" customHeight="1"/>
    <row r="22958" ht="15" hidden="1" customHeight="1"/>
    <row r="22959" ht="15" hidden="1" customHeight="1"/>
    <row r="22960" ht="15" hidden="1" customHeight="1"/>
    <row r="22961" ht="15" hidden="1" customHeight="1"/>
    <row r="22962" ht="15" hidden="1" customHeight="1"/>
    <row r="22963" ht="15" hidden="1" customHeight="1"/>
    <row r="22964" ht="15" hidden="1" customHeight="1"/>
    <row r="22965" ht="15" hidden="1" customHeight="1"/>
    <row r="22966" ht="15" hidden="1" customHeight="1"/>
    <row r="22967" ht="15" hidden="1" customHeight="1"/>
    <row r="22968" ht="15" hidden="1" customHeight="1"/>
    <row r="22969" ht="15" hidden="1" customHeight="1"/>
    <row r="22970" ht="15" hidden="1" customHeight="1"/>
    <row r="22971" ht="15" hidden="1" customHeight="1"/>
    <row r="22972" ht="15" hidden="1" customHeight="1"/>
    <row r="22973" ht="15" hidden="1" customHeight="1"/>
    <row r="22974" ht="15" hidden="1" customHeight="1"/>
    <row r="22975" ht="15" hidden="1" customHeight="1"/>
    <row r="22976" ht="15" hidden="1" customHeight="1"/>
    <row r="22977" ht="15" hidden="1" customHeight="1"/>
    <row r="22978" ht="15" hidden="1" customHeight="1"/>
    <row r="22979" ht="15" hidden="1" customHeight="1"/>
    <row r="22980" ht="15" hidden="1" customHeight="1"/>
    <row r="22981" ht="15" hidden="1" customHeight="1"/>
    <row r="22982" ht="15" hidden="1" customHeight="1"/>
    <row r="22983" ht="15" hidden="1" customHeight="1"/>
    <row r="22984" ht="15" hidden="1" customHeight="1"/>
    <row r="22985" ht="15" hidden="1" customHeight="1"/>
    <row r="22986" ht="15" hidden="1" customHeight="1"/>
    <row r="22987" ht="15" hidden="1" customHeight="1"/>
    <row r="22988" ht="15" hidden="1" customHeight="1"/>
    <row r="22989" ht="15" hidden="1" customHeight="1"/>
    <row r="22990" ht="15" hidden="1" customHeight="1"/>
    <row r="22991" ht="15" hidden="1" customHeight="1"/>
    <row r="22992" ht="15" hidden="1" customHeight="1"/>
    <row r="22993" ht="15" hidden="1" customHeight="1"/>
    <row r="22994" ht="15" hidden="1" customHeight="1"/>
    <row r="22995" ht="15" hidden="1" customHeight="1"/>
    <row r="22996" ht="15" hidden="1" customHeight="1"/>
    <row r="22997" ht="15" hidden="1" customHeight="1"/>
    <row r="22998" ht="15" hidden="1" customHeight="1"/>
    <row r="22999" ht="15" hidden="1" customHeight="1"/>
    <row r="23000" ht="15" hidden="1" customHeight="1"/>
    <row r="23001" ht="15" hidden="1" customHeight="1"/>
    <row r="23002" ht="15" hidden="1" customHeight="1"/>
    <row r="23003" ht="15" hidden="1" customHeight="1"/>
    <row r="23004" ht="15" hidden="1" customHeight="1"/>
    <row r="23005" ht="15" hidden="1" customHeight="1"/>
    <row r="23006" ht="15" hidden="1" customHeight="1"/>
    <row r="23007" ht="15" hidden="1" customHeight="1"/>
    <row r="23008" ht="15" hidden="1" customHeight="1"/>
    <row r="23009" ht="15" hidden="1" customHeight="1"/>
    <row r="23010" ht="15" hidden="1" customHeight="1"/>
    <row r="23011" ht="15" hidden="1" customHeight="1"/>
    <row r="23012" ht="15" hidden="1" customHeight="1"/>
    <row r="23013" ht="15" hidden="1" customHeight="1"/>
    <row r="23014" ht="15" hidden="1" customHeight="1"/>
    <row r="23015" ht="15" hidden="1" customHeight="1"/>
    <row r="23016" ht="15" hidden="1" customHeight="1"/>
    <row r="23017" ht="15" hidden="1" customHeight="1"/>
    <row r="23018" ht="15" hidden="1" customHeight="1"/>
    <row r="23019" ht="15" hidden="1" customHeight="1"/>
    <row r="23020" ht="15" hidden="1" customHeight="1"/>
    <row r="23021" ht="15" hidden="1" customHeight="1"/>
    <row r="23022" ht="15" hidden="1" customHeight="1"/>
    <row r="23023" ht="15" hidden="1" customHeight="1"/>
    <row r="23024" ht="15" hidden="1" customHeight="1"/>
    <row r="23025" ht="15" hidden="1" customHeight="1"/>
    <row r="23026" ht="15" hidden="1" customHeight="1"/>
    <row r="23027" ht="15" hidden="1" customHeight="1"/>
    <row r="23028" ht="15" hidden="1" customHeight="1"/>
    <row r="23029" ht="15" hidden="1" customHeight="1"/>
    <row r="23030" ht="15" hidden="1" customHeight="1"/>
    <row r="23031" ht="15" hidden="1" customHeight="1"/>
    <row r="23032" ht="15" hidden="1" customHeight="1"/>
    <row r="23033" ht="15" hidden="1" customHeight="1"/>
    <row r="23034" ht="15" hidden="1" customHeight="1"/>
    <row r="23035" ht="15" hidden="1" customHeight="1"/>
    <row r="23036" ht="15" hidden="1" customHeight="1"/>
    <row r="23037" ht="15" hidden="1" customHeight="1"/>
    <row r="23038" ht="15" hidden="1" customHeight="1"/>
    <row r="23039" ht="15" hidden="1" customHeight="1"/>
    <row r="23040" ht="15" hidden="1" customHeight="1"/>
    <row r="23041" ht="15" hidden="1" customHeight="1"/>
    <row r="23042" ht="15" hidden="1" customHeight="1"/>
    <row r="23043" ht="15" hidden="1" customHeight="1"/>
    <row r="23044" ht="15" hidden="1" customHeight="1"/>
    <row r="23045" ht="15" hidden="1" customHeight="1"/>
    <row r="23046" ht="15" hidden="1" customHeight="1"/>
    <row r="23047" ht="15" hidden="1" customHeight="1"/>
    <row r="23048" ht="15" hidden="1" customHeight="1"/>
    <row r="23049" ht="15" hidden="1" customHeight="1"/>
    <row r="23050" ht="15" hidden="1" customHeight="1"/>
    <row r="23051" ht="15" hidden="1" customHeight="1"/>
    <row r="23052" ht="15" hidden="1" customHeight="1"/>
    <row r="23053" ht="15" hidden="1" customHeight="1"/>
    <row r="23054" ht="15" hidden="1" customHeight="1"/>
    <row r="23055" ht="15" hidden="1" customHeight="1"/>
    <row r="23056" ht="15" hidden="1" customHeight="1"/>
    <row r="23057" ht="15" hidden="1" customHeight="1"/>
    <row r="23058" ht="15" hidden="1" customHeight="1"/>
    <row r="23059" ht="15" hidden="1" customHeight="1"/>
    <row r="23060" ht="15" hidden="1" customHeight="1"/>
    <row r="23061" ht="15" hidden="1" customHeight="1"/>
    <row r="23062" ht="15" hidden="1" customHeight="1"/>
    <row r="23063" ht="15" hidden="1" customHeight="1"/>
    <row r="23064" ht="15" hidden="1" customHeight="1"/>
    <row r="23065" ht="15" hidden="1" customHeight="1"/>
    <row r="23066" ht="15" hidden="1" customHeight="1"/>
    <row r="23067" ht="15" hidden="1" customHeight="1"/>
    <row r="23068" ht="15" hidden="1" customHeight="1"/>
    <row r="23069" ht="15" hidden="1" customHeight="1"/>
    <row r="23070" ht="15" hidden="1" customHeight="1"/>
    <row r="23071" ht="15" hidden="1" customHeight="1"/>
    <row r="23072" ht="15" hidden="1" customHeight="1"/>
    <row r="23073" ht="15" hidden="1" customHeight="1"/>
    <row r="23074" ht="15" hidden="1" customHeight="1"/>
    <row r="23075" ht="15" hidden="1" customHeight="1"/>
    <row r="23076" ht="15" hidden="1" customHeight="1"/>
    <row r="23077" ht="15" hidden="1" customHeight="1"/>
    <row r="23078" ht="15" hidden="1" customHeight="1"/>
    <row r="23079" ht="15" hidden="1" customHeight="1"/>
    <row r="23080" ht="15" hidden="1" customHeight="1"/>
    <row r="23081" ht="15" hidden="1" customHeight="1"/>
    <row r="23082" ht="15" hidden="1" customHeight="1"/>
    <row r="23083" ht="15" hidden="1" customHeight="1"/>
    <row r="23084" ht="15" hidden="1" customHeight="1"/>
    <row r="23085" ht="15" hidden="1" customHeight="1"/>
    <row r="23086" ht="15" hidden="1" customHeight="1"/>
    <row r="23087" ht="15" hidden="1" customHeight="1"/>
    <row r="23088" ht="15" hidden="1" customHeight="1"/>
    <row r="23089" ht="15" hidden="1" customHeight="1"/>
    <row r="23090" ht="15" hidden="1" customHeight="1"/>
    <row r="23091" ht="15" hidden="1" customHeight="1"/>
    <row r="23092" ht="15" hidden="1" customHeight="1"/>
    <row r="23093" ht="15" hidden="1" customHeight="1"/>
    <row r="23094" ht="15" hidden="1" customHeight="1"/>
    <row r="23095" ht="15" hidden="1" customHeight="1"/>
    <row r="23096" ht="15" hidden="1" customHeight="1"/>
    <row r="23097" ht="15" hidden="1" customHeight="1"/>
    <row r="23098" ht="15" hidden="1" customHeight="1"/>
    <row r="23099" ht="15" hidden="1" customHeight="1"/>
    <row r="23100" ht="15" hidden="1" customHeight="1"/>
    <row r="23101" ht="15" hidden="1" customHeight="1"/>
    <row r="23102" ht="15" hidden="1" customHeight="1"/>
    <row r="23103" ht="15" hidden="1" customHeight="1"/>
    <row r="23104" ht="15" hidden="1" customHeight="1"/>
    <row r="23105" ht="15" hidden="1" customHeight="1"/>
    <row r="23106" ht="15" hidden="1" customHeight="1"/>
    <row r="23107" ht="15" hidden="1" customHeight="1"/>
    <row r="23108" ht="15" hidden="1" customHeight="1"/>
    <row r="23109" ht="15" hidden="1" customHeight="1"/>
    <row r="23110" ht="15" hidden="1" customHeight="1"/>
    <row r="23111" ht="15" hidden="1" customHeight="1"/>
    <row r="23112" ht="15" hidden="1" customHeight="1"/>
    <row r="23113" ht="15" hidden="1" customHeight="1"/>
    <row r="23114" ht="15" hidden="1" customHeight="1"/>
    <row r="23115" ht="15" hidden="1" customHeight="1"/>
    <row r="23116" ht="15" hidden="1" customHeight="1"/>
    <row r="23117" ht="15" hidden="1" customHeight="1"/>
    <row r="23118" ht="15" hidden="1" customHeight="1"/>
    <row r="23119" ht="15" hidden="1" customHeight="1"/>
    <row r="23120" ht="15" hidden="1" customHeight="1"/>
    <row r="23121" ht="15" hidden="1" customHeight="1"/>
    <row r="23122" ht="15" hidden="1" customHeight="1"/>
    <row r="23123" ht="15" hidden="1" customHeight="1"/>
    <row r="23124" ht="15" hidden="1" customHeight="1"/>
    <row r="23125" ht="15" hidden="1" customHeight="1"/>
    <row r="23126" ht="15" hidden="1" customHeight="1"/>
    <row r="23127" ht="15" hidden="1" customHeight="1"/>
    <row r="23128" ht="15" hidden="1" customHeight="1"/>
    <row r="23129" ht="15" hidden="1" customHeight="1"/>
    <row r="23130" ht="15" hidden="1" customHeight="1"/>
    <row r="23131" ht="15" hidden="1" customHeight="1"/>
    <row r="23132" ht="15" hidden="1" customHeight="1"/>
    <row r="23133" ht="15" hidden="1" customHeight="1"/>
    <row r="23134" ht="15" hidden="1" customHeight="1"/>
    <row r="23135" ht="15" hidden="1" customHeight="1"/>
    <row r="23136" ht="15" hidden="1" customHeight="1"/>
    <row r="23137" ht="15" hidden="1" customHeight="1"/>
    <row r="23138" ht="15" hidden="1" customHeight="1"/>
    <row r="23139" ht="15" hidden="1" customHeight="1"/>
    <row r="23140" ht="15" hidden="1" customHeight="1"/>
    <row r="23141" ht="15" hidden="1" customHeight="1"/>
    <row r="23142" ht="15" hidden="1" customHeight="1"/>
    <row r="23143" ht="15" hidden="1" customHeight="1"/>
    <row r="23144" ht="15" hidden="1" customHeight="1"/>
    <row r="23145" ht="15" hidden="1" customHeight="1"/>
    <row r="23146" ht="15" hidden="1" customHeight="1"/>
    <row r="23147" ht="15" hidden="1" customHeight="1"/>
    <row r="23148" ht="15" hidden="1" customHeight="1"/>
    <row r="23149" ht="15" hidden="1" customHeight="1"/>
    <row r="23150" ht="15" hidden="1" customHeight="1"/>
    <row r="23151" ht="15" hidden="1" customHeight="1"/>
    <row r="23152" ht="15" hidden="1" customHeight="1"/>
    <row r="23153" ht="15" hidden="1" customHeight="1"/>
    <row r="23154" ht="15" hidden="1" customHeight="1"/>
    <row r="23155" ht="15" hidden="1" customHeight="1"/>
    <row r="23156" ht="15" hidden="1" customHeight="1"/>
    <row r="23157" ht="15" hidden="1" customHeight="1"/>
    <row r="23158" ht="15" hidden="1" customHeight="1"/>
    <row r="23159" ht="15" hidden="1" customHeight="1"/>
    <row r="23160" ht="15" hidden="1" customHeight="1"/>
    <row r="23161" ht="15" hidden="1" customHeight="1"/>
    <row r="23162" ht="15" hidden="1" customHeight="1"/>
    <row r="23163" ht="15" hidden="1" customHeight="1"/>
    <row r="23164" ht="15" hidden="1" customHeight="1"/>
    <row r="23165" ht="15" hidden="1" customHeight="1"/>
    <row r="23166" ht="15" hidden="1" customHeight="1"/>
    <row r="23167" ht="15" hidden="1" customHeight="1"/>
    <row r="23168" ht="15" hidden="1" customHeight="1"/>
    <row r="23169" ht="15" hidden="1" customHeight="1"/>
    <row r="23170" ht="15" hidden="1" customHeight="1"/>
    <row r="23171" ht="15" hidden="1" customHeight="1"/>
    <row r="23172" ht="15" hidden="1" customHeight="1"/>
    <row r="23173" ht="15" hidden="1" customHeight="1"/>
    <row r="23174" ht="15" hidden="1" customHeight="1"/>
    <row r="23175" ht="15" hidden="1" customHeight="1"/>
    <row r="23176" ht="15" hidden="1" customHeight="1"/>
    <row r="23177" ht="15" hidden="1" customHeight="1"/>
    <row r="23178" ht="15" hidden="1" customHeight="1"/>
    <row r="23179" ht="15" hidden="1" customHeight="1"/>
    <row r="23180" ht="15" hidden="1" customHeight="1"/>
    <row r="23181" ht="15" hidden="1" customHeight="1"/>
    <row r="23182" ht="15" hidden="1" customHeight="1"/>
    <row r="23183" ht="15" hidden="1" customHeight="1"/>
    <row r="23184" ht="15" hidden="1" customHeight="1"/>
    <row r="23185" ht="15" hidden="1" customHeight="1"/>
    <row r="23186" ht="15" hidden="1" customHeight="1"/>
    <row r="23187" ht="15" hidden="1" customHeight="1"/>
    <row r="23188" ht="15" hidden="1" customHeight="1"/>
    <row r="23189" ht="15" hidden="1" customHeight="1"/>
    <row r="23190" ht="15" hidden="1" customHeight="1"/>
    <row r="23191" ht="15" hidden="1" customHeight="1"/>
    <row r="23192" ht="15" hidden="1" customHeight="1"/>
    <row r="23193" ht="15" hidden="1" customHeight="1"/>
    <row r="23194" ht="15" hidden="1" customHeight="1"/>
    <row r="23195" ht="15" hidden="1" customHeight="1"/>
    <row r="23196" ht="15" hidden="1" customHeight="1"/>
    <row r="23197" ht="15" hidden="1" customHeight="1"/>
    <row r="23198" ht="15" hidden="1" customHeight="1"/>
    <row r="23199" ht="15" hidden="1" customHeight="1"/>
    <row r="23200" ht="15" hidden="1" customHeight="1"/>
    <row r="23201" ht="15" hidden="1" customHeight="1"/>
    <row r="23202" ht="15" hidden="1" customHeight="1"/>
    <row r="23203" ht="15" hidden="1" customHeight="1"/>
    <row r="23204" ht="15" hidden="1" customHeight="1"/>
    <row r="23205" ht="15" hidden="1" customHeight="1"/>
    <row r="23206" ht="15" hidden="1" customHeight="1"/>
    <row r="23207" ht="15" hidden="1" customHeight="1"/>
    <row r="23208" ht="15" hidden="1" customHeight="1"/>
    <row r="23209" ht="15" hidden="1" customHeight="1"/>
    <row r="23210" ht="15" hidden="1" customHeight="1"/>
    <row r="23211" ht="15" hidden="1" customHeight="1"/>
    <row r="23212" ht="15" hidden="1" customHeight="1"/>
    <row r="23213" ht="15" hidden="1" customHeight="1"/>
    <row r="23214" ht="15" hidden="1" customHeight="1"/>
    <row r="23215" ht="15" hidden="1" customHeight="1"/>
    <row r="23216" ht="15" hidden="1" customHeight="1"/>
    <row r="23217" ht="15" hidden="1" customHeight="1"/>
    <row r="23218" ht="15" hidden="1" customHeight="1"/>
    <row r="23219" ht="15" hidden="1" customHeight="1"/>
    <row r="23220" ht="15" hidden="1" customHeight="1"/>
    <row r="23221" ht="15" hidden="1" customHeight="1"/>
    <row r="23222" ht="15" hidden="1" customHeight="1"/>
    <row r="23223" ht="15" hidden="1" customHeight="1"/>
    <row r="23224" ht="15" hidden="1" customHeight="1"/>
    <row r="23225" ht="15" hidden="1" customHeight="1"/>
    <row r="23226" ht="15" hidden="1" customHeight="1"/>
    <row r="23227" ht="15" hidden="1" customHeight="1"/>
    <row r="23228" ht="15" hidden="1" customHeight="1"/>
    <row r="23229" ht="15" hidden="1" customHeight="1"/>
    <row r="23230" ht="15" hidden="1" customHeight="1"/>
    <row r="23231" ht="15" hidden="1" customHeight="1"/>
    <row r="23232" ht="15" hidden="1" customHeight="1"/>
    <row r="23233" ht="15" hidden="1" customHeight="1"/>
    <row r="23234" ht="15" hidden="1" customHeight="1"/>
    <row r="23235" ht="15" hidden="1" customHeight="1"/>
    <row r="23236" ht="15" hidden="1" customHeight="1"/>
    <row r="23237" ht="15" hidden="1" customHeight="1"/>
    <row r="23238" ht="15" hidden="1" customHeight="1"/>
    <row r="23239" ht="15" hidden="1" customHeight="1"/>
    <row r="23240" ht="15" hidden="1" customHeight="1"/>
    <row r="23241" ht="15" hidden="1" customHeight="1"/>
    <row r="23242" ht="15" hidden="1" customHeight="1"/>
    <row r="23243" ht="15" hidden="1" customHeight="1"/>
    <row r="23244" ht="15" hidden="1" customHeight="1"/>
    <row r="23245" ht="15" hidden="1" customHeight="1"/>
    <row r="23246" ht="15" hidden="1" customHeight="1"/>
    <row r="23247" ht="15" hidden="1" customHeight="1"/>
    <row r="23248" ht="15" hidden="1" customHeight="1"/>
    <row r="23249" ht="15" hidden="1" customHeight="1"/>
    <row r="23250" ht="15" hidden="1" customHeight="1"/>
    <row r="23251" ht="15" hidden="1" customHeight="1"/>
    <row r="23252" ht="15" hidden="1" customHeight="1"/>
    <row r="23253" ht="15" hidden="1" customHeight="1"/>
    <row r="23254" ht="15" hidden="1" customHeight="1"/>
    <row r="23255" ht="15" hidden="1" customHeight="1"/>
    <row r="23256" ht="15" hidden="1" customHeight="1"/>
    <row r="23257" ht="15" hidden="1" customHeight="1"/>
    <row r="23258" ht="15" hidden="1" customHeight="1"/>
    <row r="23259" ht="15" hidden="1" customHeight="1"/>
    <row r="23260" ht="15" hidden="1" customHeight="1"/>
    <row r="23261" ht="15" hidden="1" customHeight="1"/>
    <row r="23262" ht="15" hidden="1" customHeight="1"/>
    <row r="23263" ht="15" hidden="1" customHeight="1"/>
    <row r="23264" ht="15" hidden="1" customHeight="1"/>
    <row r="23265" ht="15" hidden="1" customHeight="1"/>
    <row r="23266" ht="15" hidden="1" customHeight="1"/>
    <row r="23267" ht="15" hidden="1" customHeight="1"/>
    <row r="23268" ht="15" hidden="1" customHeight="1"/>
    <row r="23269" ht="15" hidden="1" customHeight="1"/>
    <row r="23270" ht="15" hidden="1" customHeight="1"/>
    <row r="23271" ht="15" hidden="1" customHeight="1"/>
    <row r="23272" ht="15" hidden="1" customHeight="1"/>
    <row r="23273" ht="15" hidden="1" customHeight="1"/>
    <row r="23274" ht="15" hidden="1" customHeight="1"/>
    <row r="23275" ht="15" hidden="1" customHeight="1"/>
    <row r="23276" ht="15" hidden="1" customHeight="1"/>
    <row r="23277" ht="15" hidden="1" customHeight="1"/>
    <row r="23278" ht="15" hidden="1" customHeight="1"/>
    <row r="23279" ht="15" hidden="1" customHeight="1"/>
    <row r="23280" ht="15" hidden="1" customHeight="1"/>
    <row r="23281" ht="15" hidden="1" customHeight="1"/>
    <row r="23282" ht="15" hidden="1" customHeight="1"/>
    <row r="23283" ht="15" hidden="1" customHeight="1"/>
    <row r="23284" ht="15" hidden="1" customHeight="1"/>
    <row r="23285" ht="15" hidden="1" customHeight="1"/>
    <row r="23286" ht="15" hidden="1" customHeight="1"/>
    <row r="23287" ht="15" hidden="1" customHeight="1"/>
    <row r="23288" ht="15" hidden="1" customHeight="1"/>
    <row r="23289" ht="15" hidden="1" customHeight="1"/>
    <row r="23290" ht="15" hidden="1" customHeight="1"/>
    <row r="23291" ht="15" hidden="1" customHeight="1"/>
    <row r="23292" ht="15" hidden="1" customHeight="1"/>
    <row r="23293" ht="15" hidden="1" customHeight="1"/>
    <row r="23294" ht="15" hidden="1" customHeight="1"/>
    <row r="23295" ht="15" hidden="1" customHeight="1"/>
    <row r="23296" ht="15" hidden="1" customHeight="1"/>
    <row r="23297" ht="15" hidden="1" customHeight="1"/>
    <row r="23298" ht="15" hidden="1" customHeight="1"/>
    <row r="23299" ht="15" hidden="1" customHeight="1"/>
    <row r="23300" ht="15" hidden="1" customHeight="1"/>
    <row r="23301" ht="15" hidden="1" customHeight="1"/>
    <row r="23302" ht="15" hidden="1" customHeight="1"/>
    <row r="23303" ht="15" hidden="1" customHeight="1"/>
    <row r="23304" ht="15" hidden="1" customHeight="1"/>
    <row r="23305" ht="15" hidden="1" customHeight="1"/>
    <row r="23306" ht="15" hidden="1" customHeight="1"/>
    <row r="23307" ht="15" hidden="1" customHeight="1"/>
    <row r="23308" ht="15" hidden="1" customHeight="1"/>
    <row r="23309" ht="15" hidden="1" customHeight="1"/>
    <row r="23310" ht="15" hidden="1" customHeight="1"/>
    <row r="23311" ht="15" hidden="1" customHeight="1"/>
    <row r="23312" ht="15" hidden="1" customHeight="1"/>
    <row r="23313" ht="15" hidden="1" customHeight="1"/>
    <row r="23314" ht="15" hidden="1" customHeight="1"/>
    <row r="23315" ht="15" hidden="1" customHeight="1"/>
    <row r="23316" ht="15" hidden="1" customHeight="1"/>
    <row r="23317" ht="15" hidden="1" customHeight="1"/>
    <row r="23318" ht="15" hidden="1" customHeight="1"/>
    <row r="23319" ht="15" hidden="1" customHeight="1"/>
    <row r="23320" ht="15" hidden="1" customHeight="1"/>
    <row r="23321" ht="15" hidden="1" customHeight="1"/>
    <row r="23322" ht="15" hidden="1" customHeight="1"/>
    <row r="23323" ht="15" hidden="1" customHeight="1"/>
    <row r="23324" ht="15" hidden="1" customHeight="1"/>
    <row r="23325" ht="15" hidden="1" customHeight="1"/>
    <row r="23326" ht="15" hidden="1" customHeight="1"/>
    <row r="23327" ht="15" hidden="1" customHeight="1"/>
    <row r="23328" ht="15" hidden="1" customHeight="1"/>
    <row r="23329" ht="15" hidden="1" customHeight="1"/>
    <row r="23330" ht="15" hidden="1" customHeight="1"/>
    <row r="23331" ht="15" hidden="1" customHeight="1"/>
    <row r="23332" ht="15" hidden="1" customHeight="1"/>
    <row r="23333" ht="15" hidden="1" customHeight="1"/>
    <row r="23334" ht="15" hidden="1" customHeight="1"/>
    <row r="23335" ht="15" hidden="1" customHeight="1"/>
    <row r="23336" ht="15" hidden="1" customHeight="1"/>
    <row r="23337" ht="15" hidden="1" customHeight="1"/>
    <row r="23338" ht="15" hidden="1" customHeight="1"/>
    <row r="23339" ht="15" hidden="1" customHeight="1"/>
    <row r="23340" ht="15" hidden="1" customHeight="1"/>
    <row r="23341" ht="15" hidden="1" customHeight="1"/>
    <row r="23342" ht="15" hidden="1" customHeight="1"/>
    <row r="23343" ht="15" hidden="1" customHeight="1"/>
    <row r="23344" ht="15" hidden="1" customHeight="1"/>
    <row r="23345" ht="15" hidden="1" customHeight="1"/>
    <row r="23346" ht="15" hidden="1" customHeight="1"/>
    <row r="23347" ht="15" hidden="1" customHeight="1"/>
    <row r="23348" ht="15" hidden="1" customHeight="1"/>
    <row r="23349" ht="15" hidden="1" customHeight="1"/>
    <row r="23350" ht="15" hidden="1" customHeight="1"/>
    <row r="23351" ht="15" hidden="1" customHeight="1"/>
    <row r="23352" ht="15" hidden="1" customHeight="1"/>
    <row r="23353" ht="15" hidden="1" customHeight="1"/>
    <row r="23354" ht="15" hidden="1" customHeight="1"/>
    <row r="23355" ht="15" hidden="1" customHeight="1"/>
    <row r="23356" ht="15" hidden="1" customHeight="1"/>
    <row r="23357" ht="15" hidden="1" customHeight="1"/>
    <row r="23358" ht="15" hidden="1" customHeight="1"/>
    <row r="23359" ht="15" hidden="1" customHeight="1"/>
    <row r="23360" ht="15" hidden="1" customHeight="1"/>
    <row r="23361" ht="15" hidden="1" customHeight="1"/>
    <row r="23362" ht="15" hidden="1" customHeight="1"/>
    <row r="23363" ht="15" hidden="1" customHeight="1"/>
    <row r="23364" ht="15" hidden="1" customHeight="1"/>
    <row r="23365" ht="15" hidden="1" customHeight="1"/>
    <row r="23366" ht="15" hidden="1" customHeight="1"/>
    <row r="23367" ht="15" hidden="1" customHeight="1"/>
    <row r="23368" ht="15" hidden="1" customHeight="1"/>
    <row r="23369" ht="15" hidden="1" customHeight="1"/>
    <row r="23370" ht="15" hidden="1" customHeight="1"/>
    <row r="23371" ht="15" hidden="1" customHeight="1"/>
    <row r="23372" ht="15" hidden="1" customHeight="1"/>
    <row r="23373" ht="15" hidden="1" customHeight="1"/>
    <row r="23374" ht="15" hidden="1" customHeight="1"/>
    <row r="23375" ht="15" hidden="1" customHeight="1"/>
    <row r="23376" ht="15" hidden="1" customHeight="1"/>
    <row r="23377" ht="15" hidden="1" customHeight="1"/>
    <row r="23378" ht="15" hidden="1" customHeight="1"/>
    <row r="23379" ht="15" hidden="1" customHeight="1"/>
    <row r="23380" ht="15" hidden="1" customHeight="1"/>
    <row r="23381" ht="15" hidden="1" customHeight="1"/>
    <row r="23382" ht="15" hidden="1" customHeight="1"/>
    <row r="23383" ht="15" hidden="1" customHeight="1"/>
    <row r="23384" ht="15" hidden="1" customHeight="1"/>
    <row r="23385" ht="15" hidden="1" customHeight="1"/>
    <row r="23386" ht="15" hidden="1" customHeight="1"/>
    <row r="23387" ht="15" hidden="1" customHeight="1"/>
    <row r="23388" ht="15" hidden="1" customHeight="1"/>
    <row r="23389" ht="15" hidden="1" customHeight="1"/>
    <row r="23390" ht="15" hidden="1" customHeight="1"/>
    <row r="23391" ht="15" hidden="1" customHeight="1"/>
    <row r="23392" ht="15" hidden="1" customHeight="1"/>
    <row r="23393" ht="15" hidden="1" customHeight="1"/>
    <row r="23394" ht="15" hidden="1" customHeight="1"/>
    <row r="23395" ht="15" hidden="1" customHeight="1"/>
    <row r="23396" ht="15" hidden="1" customHeight="1"/>
    <row r="23397" ht="15" hidden="1" customHeight="1"/>
    <row r="23398" ht="15" hidden="1" customHeight="1"/>
    <row r="23399" ht="15" hidden="1" customHeight="1"/>
    <row r="23400" ht="15" hidden="1" customHeight="1"/>
    <row r="23401" ht="15" hidden="1" customHeight="1"/>
    <row r="23402" ht="15" hidden="1" customHeight="1"/>
    <row r="23403" ht="15" hidden="1" customHeight="1"/>
    <row r="23404" ht="15" hidden="1" customHeight="1"/>
    <row r="23405" ht="15" hidden="1" customHeight="1"/>
    <row r="23406" ht="15" hidden="1" customHeight="1"/>
    <row r="23407" ht="15" hidden="1" customHeight="1"/>
    <row r="23408" ht="15" hidden="1" customHeight="1"/>
    <row r="23409" ht="15" hidden="1" customHeight="1"/>
    <row r="23410" ht="15" hidden="1" customHeight="1"/>
    <row r="23411" ht="15" hidden="1" customHeight="1"/>
    <row r="23412" ht="15" hidden="1" customHeight="1"/>
    <row r="23413" ht="15" hidden="1" customHeight="1"/>
    <row r="23414" ht="15" hidden="1" customHeight="1"/>
    <row r="23415" ht="15" hidden="1" customHeight="1"/>
    <row r="23416" ht="15" hidden="1" customHeight="1"/>
    <row r="23417" ht="15" hidden="1" customHeight="1"/>
    <row r="23418" ht="15" hidden="1" customHeight="1"/>
    <row r="23419" ht="15" hidden="1" customHeight="1"/>
    <row r="23420" ht="15" hidden="1" customHeight="1"/>
    <row r="23421" ht="15" hidden="1" customHeight="1"/>
    <row r="23422" ht="15" hidden="1" customHeight="1"/>
    <row r="23423" ht="15" hidden="1" customHeight="1"/>
    <row r="23424" ht="15" hidden="1" customHeight="1"/>
    <row r="23425" ht="15" hidden="1" customHeight="1"/>
    <row r="23426" ht="15" hidden="1" customHeight="1"/>
    <row r="23427" ht="15" hidden="1" customHeight="1"/>
    <row r="23428" ht="15" hidden="1" customHeight="1"/>
    <row r="23429" ht="15" hidden="1" customHeight="1"/>
    <row r="23430" ht="15" hidden="1" customHeight="1"/>
    <row r="23431" ht="15" hidden="1" customHeight="1"/>
    <row r="23432" ht="15" hidden="1" customHeight="1"/>
    <row r="23433" ht="15" hidden="1" customHeight="1"/>
    <row r="23434" ht="15" hidden="1" customHeight="1"/>
    <row r="23435" ht="15" hidden="1" customHeight="1"/>
    <row r="23436" ht="15" hidden="1" customHeight="1"/>
    <row r="23437" ht="15" hidden="1" customHeight="1"/>
    <row r="23438" ht="15" hidden="1" customHeight="1"/>
    <row r="23439" ht="15" hidden="1" customHeight="1"/>
    <row r="23440" ht="15" hidden="1" customHeight="1"/>
    <row r="23441" ht="15" hidden="1" customHeight="1"/>
    <row r="23442" ht="15" hidden="1" customHeight="1"/>
    <row r="23443" ht="15" hidden="1" customHeight="1"/>
    <row r="23444" ht="15" hidden="1" customHeight="1"/>
    <row r="23445" ht="15" hidden="1" customHeight="1"/>
    <row r="23446" ht="15" hidden="1" customHeight="1"/>
    <row r="23447" ht="15" hidden="1" customHeight="1"/>
    <row r="23448" ht="15" hidden="1" customHeight="1"/>
    <row r="23449" ht="15" hidden="1" customHeight="1"/>
    <row r="23450" ht="15" hidden="1" customHeight="1"/>
    <row r="23451" ht="15" hidden="1" customHeight="1"/>
    <row r="23452" ht="15" hidden="1" customHeight="1"/>
    <row r="23453" ht="15" hidden="1" customHeight="1"/>
    <row r="23454" ht="15" hidden="1" customHeight="1"/>
    <row r="23455" ht="15" hidden="1" customHeight="1"/>
    <row r="23456" ht="15" hidden="1" customHeight="1"/>
    <row r="23457" ht="15" hidden="1" customHeight="1"/>
    <row r="23458" ht="15" hidden="1" customHeight="1"/>
    <row r="23459" ht="15" hidden="1" customHeight="1"/>
    <row r="23460" ht="15" hidden="1" customHeight="1"/>
    <row r="23461" ht="15" hidden="1" customHeight="1"/>
    <row r="23462" ht="15" hidden="1" customHeight="1"/>
    <row r="23463" ht="15" hidden="1" customHeight="1"/>
    <row r="23464" ht="15" hidden="1" customHeight="1"/>
    <row r="23465" ht="15" hidden="1" customHeight="1"/>
    <row r="23466" ht="15" hidden="1" customHeight="1"/>
    <row r="23467" ht="15" hidden="1" customHeight="1"/>
    <row r="23468" ht="15" hidden="1" customHeight="1"/>
    <row r="23469" ht="15" hidden="1" customHeight="1"/>
    <row r="23470" ht="15" hidden="1" customHeight="1"/>
    <row r="23471" ht="15" hidden="1" customHeight="1"/>
    <row r="23472" ht="15" hidden="1" customHeight="1"/>
    <row r="23473" ht="15" hidden="1" customHeight="1"/>
    <row r="23474" ht="15" hidden="1" customHeight="1"/>
    <row r="23475" ht="15" hidden="1" customHeight="1"/>
    <row r="23476" ht="15" hidden="1" customHeight="1"/>
    <row r="23477" ht="15" hidden="1" customHeight="1"/>
    <row r="23478" ht="15" hidden="1" customHeight="1"/>
    <row r="23479" ht="15" hidden="1" customHeight="1"/>
    <row r="23480" ht="15" hidden="1" customHeight="1"/>
    <row r="23481" ht="15" hidden="1" customHeight="1"/>
    <row r="23482" ht="15" hidden="1" customHeight="1"/>
    <row r="23483" ht="15" hidden="1" customHeight="1"/>
    <row r="23484" ht="15" hidden="1" customHeight="1"/>
    <row r="23485" ht="15" hidden="1" customHeight="1"/>
    <row r="23486" ht="15" hidden="1" customHeight="1"/>
    <row r="23487" ht="15" hidden="1" customHeight="1"/>
    <row r="23488" ht="15" hidden="1" customHeight="1"/>
    <row r="23489" ht="15" hidden="1" customHeight="1"/>
    <row r="23490" ht="15" hidden="1" customHeight="1"/>
    <row r="23491" ht="15" hidden="1" customHeight="1"/>
    <row r="23492" ht="15" hidden="1" customHeight="1"/>
    <row r="23493" ht="15" hidden="1" customHeight="1"/>
    <row r="23494" ht="15" hidden="1" customHeight="1"/>
    <row r="23495" ht="15" hidden="1" customHeight="1"/>
    <row r="23496" ht="15" hidden="1" customHeight="1"/>
    <row r="23497" ht="15" hidden="1" customHeight="1"/>
    <row r="23498" ht="15" hidden="1" customHeight="1"/>
    <row r="23499" ht="15" hidden="1" customHeight="1"/>
    <row r="23500" ht="15" hidden="1" customHeight="1"/>
    <row r="23501" ht="15" hidden="1" customHeight="1"/>
    <row r="23502" ht="15" hidden="1" customHeight="1"/>
    <row r="23503" ht="15" hidden="1" customHeight="1"/>
    <row r="23504" ht="15" hidden="1" customHeight="1"/>
    <row r="23505" ht="15" hidden="1" customHeight="1"/>
    <row r="23506" ht="15" hidden="1" customHeight="1"/>
    <row r="23507" ht="15" hidden="1" customHeight="1"/>
    <row r="23508" ht="15" hidden="1" customHeight="1"/>
    <row r="23509" ht="15" hidden="1" customHeight="1"/>
    <row r="23510" ht="15" hidden="1" customHeight="1"/>
    <row r="23511" ht="15" hidden="1" customHeight="1"/>
    <row r="23512" ht="15" hidden="1" customHeight="1"/>
    <row r="23513" ht="15" hidden="1" customHeight="1"/>
    <row r="23514" ht="15" hidden="1" customHeight="1"/>
    <row r="23515" ht="15" hidden="1" customHeight="1"/>
    <row r="23516" ht="15" hidden="1" customHeight="1"/>
    <row r="23517" ht="15" hidden="1" customHeight="1"/>
    <row r="23518" ht="15" hidden="1" customHeight="1"/>
    <row r="23519" ht="15" hidden="1" customHeight="1"/>
    <row r="23520" ht="15" hidden="1" customHeight="1"/>
    <row r="23521" ht="15" hidden="1" customHeight="1"/>
    <row r="23522" ht="15" hidden="1" customHeight="1"/>
    <row r="23523" ht="15" hidden="1" customHeight="1"/>
    <row r="23524" ht="15" hidden="1" customHeight="1"/>
    <row r="23525" ht="15" hidden="1" customHeight="1"/>
    <row r="23526" ht="15" hidden="1" customHeight="1"/>
    <row r="23527" ht="15" hidden="1" customHeight="1"/>
    <row r="23528" ht="15" hidden="1" customHeight="1"/>
    <row r="23529" ht="15" hidden="1" customHeight="1"/>
    <row r="23530" ht="15" hidden="1" customHeight="1"/>
    <row r="23531" ht="15" hidden="1" customHeight="1"/>
    <row r="23532" ht="15" hidden="1" customHeight="1"/>
    <row r="23533" ht="15" hidden="1" customHeight="1"/>
    <row r="23534" ht="15" hidden="1" customHeight="1"/>
    <row r="23535" ht="15" hidden="1" customHeight="1"/>
    <row r="23536" ht="15" hidden="1" customHeight="1"/>
    <row r="23537" ht="15" hidden="1" customHeight="1"/>
    <row r="23538" ht="15" hidden="1" customHeight="1"/>
    <row r="23539" ht="15" hidden="1" customHeight="1"/>
    <row r="23540" ht="15" hidden="1" customHeight="1"/>
    <row r="23541" ht="15" hidden="1" customHeight="1"/>
    <row r="23542" ht="15" hidden="1" customHeight="1"/>
    <row r="23543" ht="15" hidden="1" customHeight="1"/>
    <row r="23544" ht="15" hidden="1" customHeight="1"/>
    <row r="23545" ht="15" hidden="1" customHeight="1"/>
    <row r="23546" ht="15" hidden="1" customHeight="1"/>
    <row r="23547" ht="15" hidden="1" customHeight="1"/>
    <row r="23548" ht="15" hidden="1" customHeight="1"/>
    <row r="23549" ht="15" hidden="1" customHeight="1"/>
    <row r="23550" ht="15" hidden="1" customHeight="1"/>
    <row r="23551" ht="15" hidden="1" customHeight="1"/>
    <row r="23552" ht="15" hidden="1" customHeight="1"/>
    <row r="23553" ht="15" hidden="1" customHeight="1"/>
    <row r="23554" ht="15" hidden="1" customHeight="1"/>
    <row r="23555" ht="15" hidden="1" customHeight="1"/>
    <row r="23556" ht="15" hidden="1" customHeight="1"/>
    <row r="23557" ht="15" hidden="1" customHeight="1"/>
    <row r="23558" ht="15" hidden="1" customHeight="1"/>
    <row r="23559" ht="15" hidden="1" customHeight="1"/>
    <row r="23560" ht="15" hidden="1" customHeight="1"/>
    <row r="23561" ht="15" hidden="1" customHeight="1"/>
    <row r="23562" ht="15" hidden="1" customHeight="1"/>
    <row r="23563" ht="15" hidden="1" customHeight="1"/>
    <row r="23564" ht="15" hidden="1" customHeight="1"/>
    <row r="23565" ht="15" hidden="1" customHeight="1"/>
    <row r="23566" ht="15" hidden="1" customHeight="1"/>
    <row r="23567" ht="15" hidden="1" customHeight="1"/>
    <row r="23568" ht="15" hidden="1" customHeight="1"/>
    <row r="23569" ht="15" hidden="1" customHeight="1"/>
    <row r="23570" ht="15" hidden="1" customHeight="1"/>
    <row r="23571" ht="15" hidden="1" customHeight="1"/>
    <row r="23572" ht="15" hidden="1" customHeight="1"/>
    <row r="23573" ht="15" hidden="1" customHeight="1"/>
    <row r="23574" ht="15" hidden="1" customHeight="1"/>
    <row r="23575" ht="15" hidden="1" customHeight="1"/>
    <row r="23576" ht="15" hidden="1" customHeight="1"/>
    <row r="23577" ht="15" hidden="1" customHeight="1"/>
    <row r="23578" ht="15" hidden="1" customHeight="1"/>
    <row r="23579" ht="15" hidden="1" customHeight="1"/>
    <row r="23580" ht="15" hidden="1" customHeight="1"/>
    <row r="23581" ht="15" hidden="1" customHeight="1"/>
    <row r="23582" ht="15" hidden="1" customHeight="1"/>
    <row r="23583" ht="15" hidden="1" customHeight="1"/>
    <row r="23584" ht="15" hidden="1" customHeight="1"/>
    <row r="23585" ht="15" hidden="1" customHeight="1"/>
    <row r="23586" ht="15" hidden="1" customHeight="1"/>
    <row r="23587" ht="15" hidden="1" customHeight="1"/>
    <row r="23588" ht="15" hidden="1" customHeight="1"/>
    <row r="23589" ht="15" hidden="1" customHeight="1"/>
    <row r="23590" ht="15" hidden="1" customHeight="1"/>
    <row r="23591" ht="15" hidden="1" customHeight="1"/>
    <row r="23592" ht="15" hidden="1" customHeight="1"/>
    <row r="23593" ht="15" hidden="1" customHeight="1"/>
    <row r="23594" ht="15" hidden="1" customHeight="1"/>
    <row r="23595" ht="15" hidden="1" customHeight="1"/>
    <row r="23596" ht="15" hidden="1" customHeight="1"/>
    <row r="23597" ht="15" hidden="1" customHeight="1"/>
    <row r="23598" ht="15" hidden="1" customHeight="1"/>
    <row r="23599" ht="15" hidden="1" customHeight="1"/>
    <row r="23600" ht="15" hidden="1" customHeight="1"/>
    <row r="23601" ht="15" hidden="1" customHeight="1"/>
    <row r="23602" ht="15" hidden="1" customHeight="1"/>
    <row r="23603" ht="15" hidden="1" customHeight="1"/>
    <row r="23604" ht="15" hidden="1" customHeight="1"/>
    <row r="23605" ht="15" hidden="1" customHeight="1"/>
    <row r="23606" ht="15" hidden="1" customHeight="1"/>
    <row r="23607" ht="15" hidden="1" customHeight="1"/>
    <row r="23608" ht="15" hidden="1" customHeight="1"/>
    <row r="23609" ht="15" hidden="1" customHeight="1"/>
    <row r="23610" ht="15" hidden="1" customHeight="1"/>
    <row r="23611" ht="15" hidden="1" customHeight="1"/>
    <row r="23612" ht="15" hidden="1" customHeight="1"/>
    <row r="23613" ht="15" hidden="1" customHeight="1"/>
    <row r="23614" ht="15" hidden="1" customHeight="1"/>
    <row r="23615" ht="15" hidden="1" customHeight="1"/>
    <row r="23616" ht="15" hidden="1" customHeight="1"/>
    <row r="23617" ht="15" hidden="1" customHeight="1"/>
    <row r="23618" ht="15" hidden="1" customHeight="1"/>
    <row r="23619" ht="15" hidden="1" customHeight="1"/>
    <row r="23620" ht="15" hidden="1" customHeight="1"/>
    <row r="23621" ht="15" hidden="1" customHeight="1"/>
    <row r="23622" ht="15" hidden="1" customHeight="1"/>
    <row r="23623" ht="15" hidden="1" customHeight="1"/>
    <row r="23624" ht="15" hidden="1" customHeight="1"/>
    <row r="23625" ht="15" hidden="1" customHeight="1"/>
    <row r="23626" ht="15" hidden="1" customHeight="1"/>
    <row r="23627" ht="15" hidden="1" customHeight="1"/>
    <row r="23628" ht="15" hidden="1" customHeight="1"/>
    <row r="23629" ht="15" hidden="1" customHeight="1"/>
    <row r="23630" ht="15" hidden="1" customHeight="1"/>
    <row r="23631" ht="15" hidden="1" customHeight="1"/>
    <row r="23632" ht="15" hidden="1" customHeight="1"/>
    <row r="23633" ht="15" hidden="1" customHeight="1"/>
    <row r="23634" ht="15" hidden="1" customHeight="1"/>
    <row r="23635" ht="15" hidden="1" customHeight="1"/>
    <row r="23636" ht="15" hidden="1" customHeight="1"/>
    <row r="23637" ht="15" hidden="1" customHeight="1"/>
    <row r="23638" ht="15" hidden="1" customHeight="1"/>
    <row r="23639" ht="15" hidden="1" customHeight="1"/>
    <row r="23640" ht="15" hidden="1" customHeight="1"/>
    <row r="23641" ht="15" hidden="1" customHeight="1"/>
    <row r="23642" ht="15" hidden="1" customHeight="1"/>
    <row r="23643" ht="15" hidden="1" customHeight="1"/>
    <row r="23644" ht="15" hidden="1" customHeight="1"/>
    <row r="23645" ht="15" hidden="1" customHeight="1"/>
    <row r="23646" ht="15" hidden="1" customHeight="1"/>
    <row r="23647" ht="15" hidden="1" customHeight="1"/>
    <row r="23648" ht="15" hidden="1" customHeight="1"/>
    <row r="23649" ht="15" hidden="1" customHeight="1"/>
    <row r="23650" ht="15" hidden="1" customHeight="1"/>
    <row r="23651" ht="15" hidden="1" customHeight="1"/>
    <row r="23652" ht="15" hidden="1" customHeight="1"/>
    <row r="23653" ht="15" hidden="1" customHeight="1"/>
    <row r="23654" ht="15" hidden="1" customHeight="1"/>
    <row r="23655" ht="15" hidden="1" customHeight="1"/>
    <row r="23656" ht="15" hidden="1" customHeight="1"/>
    <row r="23657" ht="15" hidden="1" customHeight="1"/>
    <row r="23658" ht="15" hidden="1" customHeight="1"/>
    <row r="23659" ht="15" hidden="1" customHeight="1"/>
    <row r="23660" ht="15" hidden="1" customHeight="1"/>
    <row r="23661" ht="15" hidden="1" customHeight="1"/>
    <row r="23662" ht="15" hidden="1" customHeight="1"/>
    <row r="23663" ht="15" hidden="1" customHeight="1"/>
    <row r="23664" ht="15" hidden="1" customHeight="1"/>
    <row r="23665" ht="15" hidden="1" customHeight="1"/>
    <row r="23666" ht="15" hidden="1" customHeight="1"/>
    <row r="23667" ht="15" hidden="1" customHeight="1"/>
    <row r="23668" ht="15" hidden="1" customHeight="1"/>
    <row r="23669" ht="15" hidden="1" customHeight="1"/>
    <row r="23670" ht="15" hidden="1" customHeight="1"/>
    <row r="23671" ht="15" hidden="1" customHeight="1"/>
    <row r="23672" ht="15" hidden="1" customHeight="1"/>
    <row r="23673" ht="15" hidden="1" customHeight="1"/>
    <row r="23674" ht="15" hidden="1" customHeight="1"/>
    <row r="23675" ht="15" hidden="1" customHeight="1"/>
    <row r="23676" ht="15" hidden="1" customHeight="1"/>
    <row r="23677" ht="15" hidden="1" customHeight="1"/>
    <row r="23678" ht="15" hidden="1" customHeight="1"/>
    <row r="23679" ht="15" hidden="1" customHeight="1"/>
    <row r="23680" ht="15" hidden="1" customHeight="1"/>
    <row r="23681" ht="15" hidden="1" customHeight="1"/>
    <row r="23682" ht="15" hidden="1" customHeight="1"/>
    <row r="23683" ht="15" hidden="1" customHeight="1"/>
    <row r="23684" ht="15" hidden="1" customHeight="1"/>
    <row r="23685" ht="15" hidden="1" customHeight="1"/>
    <row r="23686" ht="15" hidden="1" customHeight="1"/>
    <row r="23687" ht="15" hidden="1" customHeight="1"/>
    <row r="23688" ht="15" hidden="1" customHeight="1"/>
    <row r="23689" ht="15" hidden="1" customHeight="1"/>
    <row r="23690" ht="15" hidden="1" customHeight="1"/>
    <row r="23691" ht="15" hidden="1" customHeight="1"/>
    <row r="23692" ht="15" hidden="1" customHeight="1"/>
    <row r="23693" ht="15" hidden="1" customHeight="1"/>
    <row r="23694" ht="15" hidden="1" customHeight="1"/>
    <row r="23695" ht="15" hidden="1" customHeight="1"/>
    <row r="23696" ht="15" hidden="1" customHeight="1"/>
    <row r="23697" ht="15" hidden="1" customHeight="1"/>
    <row r="23698" ht="15" hidden="1" customHeight="1"/>
    <row r="23699" ht="15" hidden="1" customHeight="1"/>
    <row r="23700" ht="15" hidden="1" customHeight="1"/>
    <row r="23701" ht="15" hidden="1" customHeight="1"/>
    <row r="23702" ht="15" hidden="1" customHeight="1"/>
    <row r="23703" ht="15" hidden="1" customHeight="1"/>
    <row r="23704" ht="15" hidden="1" customHeight="1"/>
    <row r="23705" ht="15" hidden="1" customHeight="1"/>
    <row r="23706" ht="15" hidden="1" customHeight="1"/>
    <row r="23707" ht="15" hidden="1" customHeight="1"/>
    <row r="23708" ht="15" hidden="1" customHeight="1"/>
    <row r="23709" ht="15" hidden="1" customHeight="1"/>
    <row r="23710" ht="15" hidden="1" customHeight="1"/>
    <row r="23711" ht="15" hidden="1" customHeight="1"/>
    <row r="23712" ht="15" hidden="1" customHeight="1"/>
    <row r="23713" ht="15" hidden="1" customHeight="1"/>
    <row r="23714" ht="15" hidden="1" customHeight="1"/>
    <row r="23715" ht="15" hidden="1" customHeight="1"/>
    <row r="23716" ht="15" hidden="1" customHeight="1"/>
    <row r="23717" ht="15" hidden="1" customHeight="1"/>
    <row r="23718" ht="15" hidden="1" customHeight="1"/>
    <row r="23719" ht="15" hidden="1" customHeight="1"/>
    <row r="23720" ht="15" hidden="1" customHeight="1"/>
    <row r="23721" ht="15" hidden="1" customHeight="1"/>
    <row r="23722" ht="15" hidden="1" customHeight="1"/>
    <row r="23723" ht="15" hidden="1" customHeight="1"/>
    <row r="23724" ht="15" hidden="1" customHeight="1"/>
    <row r="23725" ht="15" hidden="1" customHeight="1"/>
    <row r="23726" ht="15" hidden="1" customHeight="1"/>
    <row r="23727" ht="15" hidden="1" customHeight="1"/>
    <row r="23728" ht="15" hidden="1" customHeight="1"/>
    <row r="23729" ht="15" hidden="1" customHeight="1"/>
    <row r="23730" ht="15" hidden="1" customHeight="1"/>
    <row r="23731" ht="15" hidden="1" customHeight="1"/>
    <row r="23732" ht="15" hidden="1" customHeight="1"/>
    <row r="23733" ht="15" hidden="1" customHeight="1"/>
    <row r="23734" ht="15" hidden="1" customHeight="1"/>
    <row r="23735" ht="15" hidden="1" customHeight="1"/>
    <row r="23736" ht="15" hidden="1" customHeight="1"/>
    <row r="23737" ht="15" hidden="1" customHeight="1"/>
    <row r="23738" ht="15" hidden="1" customHeight="1"/>
    <row r="23739" ht="15" hidden="1" customHeight="1"/>
    <row r="23740" ht="15" hidden="1" customHeight="1"/>
    <row r="23741" ht="15" hidden="1" customHeight="1"/>
    <row r="23742" ht="15" hidden="1" customHeight="1"/>
    <row r="23743" ht="15" hidden="1" customHeight="1"/>
    <row r="23744" ht="15" hidden="1" customHeight="1"/>
    <row r="23745" ht="15" hidden="1" customHeight="1"/>
    <row r="23746" ht="15" hidden="1" customHeight="1"/>
    <row r="23747" ht="15" hidden="1" customHeight="1"/>
    <row r="23748" ht="15" hidden="1" customHeight="1"/>
    <row r="23749" ht="15" hidden="1" customHeight="1"/>
    <row r="23750" ht="15" hidden="1" customHeight="1"/>
    <row r="23751" ht="15" hidden="1" customHeight="1"/>
    <row r="23752" ht="15" hidden="1" customHeight="1"/>
    <row r="23753" ht="15" hidden="1" customHeight="1"/>
    <row r="23754" ht="15" hidden="1" customHeight="1"/>
    <row r="23755" ht="15" hidden="1" customHeight="1"/>
    <row r="23756" ht="15" hidden="1" customHeight="1"/>
    <row r="23757" ht="15" hidden="1" customHeight="1"/>
    <row r="23758" ht="15" hidden="1" customHeight="1"/>
    <row r="23759" ht="15" hidden="1" customHeight="1"/>
    <row r="23760" ht="15" hidden="1" customHeight="1"/>
    <row r="23761" ht="15" hidden="1" customHeight="1"/>
    <row r="23762" ht="15" hidden="1" customHeight="1"/>
    <row r="23763" ht="15" hidden="1" customHeight="1"/>
    <row r="23764" ht="15" hidden="1" customHeight="1"/>
    <row r="23765" ht="15" hidden="1" customHeight="1"/>
    <row r="23766" ht="15" hidden="1" customHeight="1"/>
    <row r="23767" ht="15" hidden="1" customHeight="1"/>
    <row r="23768" ht="15" hidden="1" customHeight="1"/>
    <row r="23769" ht="15" hidden="1" customHeight="1"/>
    <row r="23770" ht="15" hidden="1" customHeight="1"/>
    <row r="23771" ht="15" hidden="1" customHeight="1"/>
    <row r="23772" ht="15" hidden="1" customHeight="1"/>
    <row r="23773" ht="15" hidden="1" customHeight="1"/>
    <row r="23774" ht="15" hidden="1" customHeight="1"/>
    <row r="23775" ht="15" hidden="1" customHeight="1"/>
    <row r="23776" ht="15" hidden="1" customHeight="1"/>
    <row r="23777" ht="15" hidden="1" customHeight="1"/>
    <row r="23778" ht="15" hidden="1" customHeight="1"/>
    <row r="23779" ht="15" hidden="1" customHeight="1"/>
    <row r="23780" ht="15" hidden="1" customHeight="1"/>
    <row r="23781" ht="15" hidden="1" customHeight="1"/>
    <row r="23782" ht="15" hidden="1" customHeight="1"/>
    <row r="23783" ht="15" hidden="1" customHeight="1"/>
    <row r="23784" ht="15" hidden="1" customHeight="1"/>
    <row r="23785" ht="15" hidden="1" customHeight="1"/>
    <row r="23786" ht="15" hidden="1" customHeight="1"/>
    <row r="23787" ht="15" hidden="1" customHeight="1"/>
    <row r="23788" ht="15" hidden="1" customHeight="1"/>
    <row r="23789" ht="15" hidden="1" customHeight="1"/>
    <row r="23790" ht="15" hidden="1" customHeight="1"/>
    <row r="23791" ht="15" hidden="1" customHeight="1"/>
    <row r="23792" ht="15" hidden="1" customHeight="1"/>
    <row r="23793" ht="15" hidden="1" customHeight="1"/>
    <row r="23794" ht="15" hidden="1" customHeight="1"/>
    <row r="23795" ht="15" hidden="1" customHeight="1"/>
    <row r="23796" ht="15" hidden="1" customHeight="1"/>
    <row r="23797" ht="15" hidden="1" customHeight="1"/>
    <row r="23798" ht="15" hidden="1" customHeight="1"/>
    <row r="23799" ht="15" hidden="1" customHeight="1"/>
    <row r="23800" ht="15" hidden="1" customHeight="1"/>
    <row r="23801" ht="15" hidden="1" customHeight="1"/>
    <row r="23802" ht="15" hidden="1" customHeight="1"/>
    <row r="23803" ht="15" hidden="1" customHeight="1"/>
    <row r="23804" ht="15" hidden="1" customHeight="1"/>
    <row r="23805" ht="15" hidden="1" customHeight="1"/>
    <row r="23806" ht="15" hidden="1" customHeight="1"/>
    <row r="23807" ht="15" hidden="1" customHeight="1"/>
    <row r="23808" ht="15" hidden="1" customHeight="1"/>
    <row r="23809" ht="15" hidden="1" customHeight="1"/>
    <row r="23810" ht="15" hidden="1" customHeight="1"/>
    <row r="23811" ht="15" hidden="1" customHeight="1"/>
    <row r="23812" ht="15" hidden="1" customHeight="1"/>
    <row r="23813" ht="15" hidden="1" customHeight="1"/>
    <row r="23814" ht="15" hidden="1" customHeight="1"/>
    <row r="23815" ht="15" hidden="1" customHeight="1"/>
    <row r="23816" ht="15" hidden="1" customHeight="1"/>
    <row r="23817" ht="15" hidden="1" customHeight="1"/>
    <row r="23818" ht="15" hidden="1" customHeight="1"/>
    <row r="23819" ht="15" hidden="1" customHeight="1"/>
    <row r="23820" ht="15" hidden="1" customHeight="1"/>
    <row r="23821" ht="15" hidden="1" customHeight="1"/>
    <row r="23822" ht="15" hidden="1" customHeight="1"/>
    <row r="23823" ht="15" hidden="1" customHeight="1"/>
    <row r="23824" ht="15" hidden="1" customHeight="1"/>
    <row r="23825" ht="15" hidden="1" customHeight="1"/>
    <row r="23826" ht="15" hidden="1" customHeight="1"/>
    <row r="23827" ht="15" hidden="1" customHeight="1"/>
    <row r="23828" ht="15" hidden="1" customHeight="1"/>
    <row r="23829" ht="15" hidden="1" customHeight="1"/>
    <row r="23830" ht="15" hidden="1" customHeight="1"/>
    <row r="23831" ht="15" hidden="1" customHeight="1"/>
    <row r="23832" ht="15" hidden="1" customHeight="1"/>
    <row r="23833" ht="15" hidden="1" customHeight="1"/>
    <row r="23834" ht="15" hidden="1" customHeight="1"/>
    <row r="23835" ht="15" hidden="1" customHeight="1"/>
    <row r="23836" ht="15" hidden="1" customHeight="1"/>
    <row r="23837" ht="15" hidden="1" customHeight="1"/>
    <row r="23838" ht="15" hidden="1" customHeight="1"/>
    <row r="23839" ht="15" hidden="1" customHeight="1"/>
    <row r="23840" ht="15" hidden="1" customHeight="1"/>
    <row r="23841" ht="15" hidden="1" customHeight="1"/>
    <row r="23842" ht="15" hidden="1" customHeight="1"/>
    <row r="23843" ht="15" hidden="1" customHeight="1"/>
    <row r="23844" ht="15" hidden="1" customHeight="1"/>
    <row r="23845" ht="15" hidden="1" customHeight="1"/>
    <row r="23846" ht="15" hidden="1" customHeight="1"/>
    <row r="23847" ht="15" hidden="1" customHeight="1"/>
    <row r="23848" ht="15" hidden="1" customHeight="1"/>
    <row r="23849" ht="15" hidden="1" customHeight="1"/>
    <row r="23850" ht="15" hidden="1" customHeight="1"/>
    <row r="23851" ht="15" hidden="1" customHeight="1"/>
    <row r="23852" ht="15" hidden="1" customHeight="1"/>
    <row r="23853" ht="15" hidden="1" customHeight="1"/>
    <row r="23854" ht="15" hidden="1" customHeight="1"/>
    <row r="23855" ht="15" hidden="1" customHeight="1"/>
    <row r="23856" ht="15" hidden="1" customHeight="1"/>
    <row r="23857" ht="15" hidden="1" customHeight="1"/>
    <row r="23858" ht="15" hidden="1" customHeight="1"/>
    <row r="23859" ht="15" hidden="1" customHeight="1"/>
    <row r="23860" ht="15" hidden="1" customHeight="1"/>
    <row r="23861" ht="15" hidden="1" customHeight="1"/>
    <row r="23862" ht="15" hidden="1" customHeight="1"/>
    <row r="23863" ht="15" hidden="1" customHeight="1"/>
    <row r="23864" ht="15" hidden="1" customHeight="1"/>
    <row r="23865" ht="15" hidden="1" customHeight="1"/>
    <row r="23866" ht="15" hidden="1" customHeight="1"/>
    <row r="23867" ht="15" hidden="1" customHeight="1"/>
    <row r="23868" ht="15" hidden="1" customHeight="1"/>
    <row r="23869" ht="15" hidden="1" customHeight="1"/>
    <row r="23870" ht="15" hidden="1" customHeight="1"/>
    <row r="23871" ht="15" hidden="1" customHeight="1"/>
    <row r="23872" ht="15" hidden="1" customHeight="1"/>
    <row r="23873" ht="15" hidden="1" customHeight="1"/>
    <row r="23874" ht="15" hidden="1" customHeight="1"/>
    <row r="23875" ht="15" hidden="1" customHeight="1"/>
    <row r="23876" ht="15" hidden="1" customHeight="1"/>
    <row r="23877" ht="15" hidden="1" customHeight="1"/>
    <row r="23878" ht="15" hidden="1" customHeight="1"/>
    <row r="23879" ht="15" hidden="1" customHeight="1"/>
    <row r="23880" ht="15" hidden="1" customHeight="1"/>
    <row r="23881" ht="15" hidden="1" customHeight="1"/>
    <row r="23882" ht="15" hidden="1" customHeight="1"/>
    <row r="23883" ht="15" hidden="1" customHeight="1"/>
    <row r="23884" ht="15" hidden="1" customHeight="1"/>
    <row r="23885" ht="15" hidden="1" customHeight="1"/>
    <row r="23886" ht="15" hidden="1" customHeight="1"/>
    <row r="23887" ht="15" hidden="1" customHeight="1"/>
    <row r="23888" ht="15" hidden="1" customHeight="1"/>
    <row r="23889" ht="15" hidden="1" customHeight="1"/>
    <row r="23890" ht="15" hidden="1" customHeight="1"/>
    <row r="23891" ht="15" hidden="1" customHeight="1"/>
    <row r="23892" ht="15" hidden="1" customHeight="1"/>
    <row r="23893" ht="15" hidden="1" customHeight="1"/>
    <row r="23894" ht="15" hidden="1" customHeight="1"/>
    <row r="23895" ht="15" hidden="1" customHeight="1"/>
    <row r="23896" ht="15" hidden="1" customHeight="1"/>
    <row r="23897" ht="15" hidden="1" customHeight="1"/>
    <row r="23898" ht="15" hidden="1" customHeight="1"/>
    <row r="23899" ht="15" hidden="1" customHeight="1"/>
    <row r="23900" ht="15" hidden="1" customHeight="1"/>
    <row r="23901" ht="15" hidden="1" customHeight="1"/>
    <row r="23902" ht="15" hidden="1" customHeight="1"/>
    <row r="23903" ht="15" hidden="1" customHeight="1"/>
    <row r="23904" ht="15" hidden="1" customHeight="1"/>
    <row r="23905" ht="15" hidden="1" customHeight="1"/>
    <row r="23906" ht="15" hidden="1" customHeight="1"/>
    <row r="23907" ht="15" hidden="1" customHeight="1"/>
    <row r="23908" ht="15" hidden="1" customHeight="1"/>
    <row r="23909" ht="15" hidden="1" customHeight="1"/>
    <row r="23910" ht="15" hidden="1" customHeight="1"/>
    <row r="23911" ht="15" hidden="1" customHeight="1"/>
    <row r="23912" ht="15" hidden="1" customHeight="1"/>
    <row r="23913" ht="15" hidden="1" customHeight="1"/>
    <row r="23914" ht="15" hidden="1" customHeight="1"/>
    <row r="23915" ht="15" hidden="1" customHeight="1"/>
    <row r="23916" ht="15" hidden="1" customHeight="1"/>
    <row r="23917" ht="15" hidden="1" customHeight="1"/>
    <row r="23918" ht="15" hidden="1" customHeight="1"/>
    <row r="23919" ht="15" hidden="1" customHeight="1"/>
    <row r="23920" ht="15" hidden="1" customHeight="1"/>
    <row r="23921" ht="15" hidden="1" customHeight="1"/>
    <row r="23922" ht="15" hidden="1" customHeight="1"/>
    <row r="23923" ht="15" hidden="1" customHeight="1"/>
    <row r="23924" ht="15" hidden="1" customHeight="1"/>
    <row r="23925" ht="15" hidden="1" customHeight="1"/>
    <row r="23926" ht="15" hidden="1" customHeight="1"/>
    <row r="23927" ht="15" hidden="1" customHeight="1"/>
    <row r="23928" ht="15" hidden="1" customHeight="1"/>
    <row r="23929" ht="15" hidden="1" customHeight="1"/>
    <row r="23930" ht="15" hidden="1" customHeight="1"/>
    <row r="23931" ht="15" hidden="1" customHeight="1"/>
    <row r="23932" ht="15" hidden="1" customHeight="1"/>
    <row r="23933" ht="15" hidden="1" customHeight="1"/>
    <row r="23934" ht="15" hidden="1" customHeight="1"/>
    <row r="23935" ht="15" hidden="1" customHeight="1"/>
    <row r="23936" ht="15" hidden="1" customHeight="1"/>
    <row r="23937" ht="15" hidden="1" customHeight="1"/>
    <row r="23938" ht="15" hidden="1" customHeight="1"/>
    <row r="23939" ht="15" hidden="1" customHeight="1"/>
    <row r="23940" ht="15" hidden="1" customHeight="1"/>
    <row r="23941" ht="15" hidden="1" customHeight="1"/>
    <row r="23942" ht="15" hidden="1" customHeight="1"/>
    <row r="23943" ht="15" hidden="1" customHeight="1"/>
    <row r="23944" ht="15" hidden="1" customHeight="1"/>
    <row r="23945" ht="15" hidden="1" customHeight="1"/>
    <row r="23946" ht="15" hidden="1" customHeight="1"/>
    <row r="23947" ht="15" hidden="1" customHeight="1"/>
    <row r="23948" ht="15" hidden="1" customHeight="1"/>
    <row r="23949" ht="15" hidden="1" customHeight="1"/>
    <row r="23950" ht="15" hidden="1" customHeight="1"/>
    <row r="23951" ht="15" hidden="1" customHeight="1"/>
    <row r="23952" ht="15" hidden="1" customHeight="1"/>
    <row r="23953" ht="15" hidden="1" customHeight="1"/>
    <row r="23954" ht="15" hidden="1" customHeight="1"/>
    <row r="23955" ht="15" hidden="1" customHeight="1"/>
    <row r="23956" ht="15" hidden="1" customHeight="1"/>
    <row r="23957" ht="15" hidden="1" customHeight="1"/>
    <row r="23958" ht="15" hidden="1" customHeight="1"/>
    <row r="23959" ht="15" hidden="1" customHeight="1"/>
    <row r="23960" ht="15" hidden="1" customHeight="1"/>
    <row r="23961" ht="15" hidden="1" customHeight="1"/>
    <row r="23962" ht="15" hidden="1" customHeight="1"/>
    <row r="23963" ht="15" hidden="1" customHeight="1"/>
    <row r="23964" ht="15" hidden="1" customHeight="1"/>
    <row r="23965" ht="15" hidden="1" customHeight="1"/>
    <row r="23966" ht="15" hidden="1" customHeight="1"/>
    <row r="23967" ht="15" hidden="1" customHeight="1"/>
    <row r="23968" ht="15" hidden="1" customHeight="1"/>
    <row r="23969" ht="15" hidden="1" customHeight="1"/>
    <row r="23970" ht="15" hidden="1" customHeight="1"/>
    <row r="23971" ht="15" hidden="1" customHeight="1"/>
    <row r="23972" ht="15" hidden="1" customHeight="1"/>
    <row r="23973" ht="15" hidden="1" customHeight="1"/>
    <row r="23974" ht="15" hidden="1" customHeight="1"/>
    <row r="23975" ht="15" hidden="1" customHeight="1"/>
    <row r="23976" ht="15" hidden="1" customHeight="1"/>
    <row r="23977" ht="15" hidden="1" customHeight="1"/>
    <row r="23978" ht="15" hidden="1" customHeight="1"/>
    <row r="23979" ht="15" hidden="1" customHeight="1"/>
    <row r="23980" ht="15" hidden="1" customHeight="1"/>
    <row r="23981" ht="15" hidden="1" customHeight="1"/>
    <row r="23982" ht="15" hidden="1" customHeight="1"/>
    <row r="23983" ht="15" hidden="1" customHeight="1"/>
    <row r="23984" ht="15" hidden="1" customHeight="1"/>
    <row r="23985" ht="15" hidden="1" customHeight="1"/>
    <row r="23986" ht="15" hidden="1" customHeight="1"/>
    <row r="23987" ht="15" hidden="1" customHeight="1"/>
    <row r="23988" ht="15" hidden="1" customHeight="1"/>
    <row r="23989" ht="15" hidden="1" customHeight="1"/>
    <row r="23990" ht="15" hidden="1" customHeight="1"/>
    <row r="23991" ht="15" hidden="1" customHeight="1"/>
    <row r="23992" ht="15" hidden="1" customHeight="1"/>
    <row r="23993" ht="15" hidden="1" customHeight="1"/>
    <row r="23994" ht="15" hidden="1" customHeight="1"/>
    <row r="23995" ht="15" hidden="1" customHeight="1"/>
    <row r="23996" ht="15" hidden="1" customHeight="1"/>
    <row r="23997" ht="15" hidden="1" customHeight="1"/>
    <row r="23998" ht="15" hidden="1" customHeight="1"/>
    <row r="23999" ht="15" hidden="1" customHeight="1"/>
    <row r="24000" ht="15" hidden="1" customHeight="1"/>
    <row r="24001" ht="15" hidden="1" customHeight="1"/>
    <row r="24002" ht="15" hidden="1" customHeight="1"/>
    <row r="24003" ht="15" hidden="1" customHeight="1"/>
    <row r="24004" ht="15" hidden="1" customHeight="1"/>
    <row r="24005" ht="15" hidden="1" customHeight="1"/>
    <row r="24006" ht="15" hidden="1" customHeight="1"/>
    <row r="24007" ht="15" hidden="1" customHeight="1"/>
    <row r="24008" ht="15" hidden="1" customHeight="1"/>
    <row r="24009" ht="15" hidden="1" customHeight="1"/>
    <row r="24010" ht="15" hidden="1" customHeight="1"/>
    <row r="24011" ht="15" hidden="1" customHeight="1"/>
    <row r="24012" ht="15" hidden="1" customHeight="1"/>
    <row r="24013" ht="15" hidden="1" customHeight="1"/>
    <row r="24014" ht="15" hidden="1" customHeight="1"/>
    <row r="24015" ht="15" hidden="1" customHeight="1"/>
    <row r="24016" ht="15" hidden="1" customHeight="1"/>
    <row r="24017" ht="15" hidden="1" customHeight="1"/>
    <row r="24018" ht="15" hidden="1" customHeight="1"/>
    <row r="24019" ht="15" hidden="1" customHeight="1"/>
    <row r="24020" ht="15" hidden="1" customHeight="1"/>
    <row r="24021" ht="15" hidden="1" customHeight="1"/>
    <row r="24022" ht="15" hidden="1" customHeight="1"/>
    <row r="24023" ht="15" hidden="1" customHeight="1"/>
    <row r="24024" ht="15" hidden="1" customHeight="1"/>
    <row r="24025" ht="15" hidden="1" customHeight="1"/>
    <row r="24026" ht="15" hidden="1" customHeight="1"/>
    <row r="24027" ht="15" hidden="1" customHeight="1"/>
    <row r="24028" ht="15" hidden="1" customHeight="1"/>
    <row r="24029" ht="15" hidden="1" customHeight="1"/>
    <row r="24030" ht="15" hidden="1" customHeight="1"/>
    <row r="24031" ht="15" hidden="1" customHeight="1"/>
    <row r="24032" ht="15" hidden="1" customHeight="1"/>
    <row r="24033" ht="15" hidden="1" customHeight="1"/>
    <row r="24034" ht="15" hidden="1" customHeight="1"/>
    <row r="24035" ht="15" hidden="1" customHeight="1"/>
    <row r="24036" ht="15" hidden="1" customHeight="1"/>
    <row r="24037" ht="15" hidden="1" customHeight="1"/>
    <row r="24038" ht="15" hidden="1" customHeight="1"/>
    <row r="24039" ht="15" hidden="1" customHeight="1"/>
    <row r="24040" ht="15" hidden="1" customHeight="1"/>
    <row r="24041" ht="15" hidden="1" customHeight="1"/>
    <row r="24042" ht="15" hidden="1" customHeight="1"/>
    <row r="24043" ht="15" hidden="1" customHeight="1"/>
    <row r="24044" ht="15" hidden="1" customHeight="1"/>
    <row r="24045" ht="15" hidden="1" customHeight="1"/>
    <row r="24046" ht="15" hidden="1" customHeight="1"/>
    <row r="24047" ht="15" hidden="1" customHeight="1"/>
    <row r="24048" ht="15" hidden="1" customHeight="1"/>
    <row r="24049" ht="15" hidden="1" customHeight="1"/>
    <row r="24050" ht="15" hidden="1" customHeight="1"/>
    <row r="24051" ht="15" hidden="1" customHeight="1"/>
    <row r="24052" ht="15" hidden="1" customHeight="1"/>
    <row r="24053" ht="15" hidden="1" customHeight="1"/>
    <row r="24054" ht="15" hidden="1" customHeight="1"/>
    <row r="24055" ht="15" hidden="1" customHeight="1"/>
    <row r="24056" ht="15" hidden="1" customHeight="1"/>
    <row r="24057" ht="15" hidden="1" customHeight="1"/>
    <row r="24058" ht="15" hidden="1" customHeight="1"/>
    <row r="24059" ht="15" hidden="1" customHeight="1"/>
    <row r="24060" ht="15" hidden="1" customHeight="1"/>
    <row r="24061" ht="15" hidden="1" customHeight="1"/>
    <row r="24062" ht="15" hidden="1" customHeight="1"/>
    <row r="24063" ht="15" hidden="1" customHeight="1"/>
    <row r="24064" ht="15" hidden="1" customHeight="1"/>
    <row r="24065" ht="15" hidden="1" customHeight="1"/>
    <row r="24066" ht="15" hidden="1" customHeight="1"/>
    <row r="24067" ht="15" hidden="1" customHeight="1"/>
    <row r="24068" ht="15" hidden="1" customHeight="1"/>
    <row r="24069" ht="15" hidden="1" customHeight="1"/>
    <row r="24070" ht="15" hidden="1" customHeight="1"/>
    <row r="24071" ht="15" hidden="1" customHeight="1"/>
    <row r="24072" ht="15" hidden="1" customHeight="1"/>
    <row r="24073" ht="15" hidden="1" customHeight="1"/>
    <row r="24074" ht="15" hidden="1" customHeight="1"/>
    <row r="24075" ht="15" hidden="1" customHeight="1"/>
    <row r="24076" ht="15" hidden="1" customHeight="1"/>
    <row r="24077" ht="15" hidden="1" customHeight="1"/>
    <row r="24078" ht="15" hidden="1" customHeight="1"/>
    <row r="24079" ht="15" hidden="1" customHeight="1"/>
    <row r="24080" ht="15" hidden="1" customHeight="1"/>
    <row r="24081" ht="15" hidden="1" customHeight="1"/>
    <row r="24082" ht="15" hidden="1" customHeight="1"/>
    <row r="24083" ht="15" hidden="1" customHeight="1"/>
    <row r="24084" ht="15" hidden="1" customHeight="1"/>
    <row r="24085" ht="15" hidden="1" customHeight="1"/>
    <row r="24086" ht="15" hidden="1" customHeight="1"/>
    <row r="24087" ht="15" hidden="1" customHeight="1"/>
    <row r="24088" ht="15" hidden="1" customHeight="1"/>
    <row r="24089" ht="15" hidden="1" customHeight="1"/>
    <row r="24090" ht="15" hidden="1" customHeight="1"/>
    <row r="24091" ht="15" hidden="1" customHeight="1"/>
    <row r="24092" ht="15" hidden="1" customHeight="1"/>
    <row r="24093" ht="15" hidden="1" customHeight="1"/>
    <row r="24094" ht="15" hidden="1" customHeight="1"/>
    <row r="24095" ht="15" hidden="1" customHeight="1"/>
    <row r="24096" ht="15" hidden="1" customHeight="1"/>
    <row r="24097" ht="15" hidden="1" customHeight="1"/>
    <row r="24098" ht="15" hidden="1" customHeight="1"/>
    <row r="24099" ht="15" hidden="1" customHeight="1"/>
    <row r="24100" ht="15" hidden="1" customHeight="1"/>
    <row r="24101" ht="15" hidden="1" customHeight="1"/>
    <row r="24102" ht="15" hidden="1" customHeight="1"/>
    <row r="24103" ht="15" hidden="1" customHeight="1"/>
    <row r="24104" ht="15" hidden="1" customHeight="1"/>
    <row r="24105" ht="15" hidden="1" customHeight="1"/>
    <row r="24106" ht="15" hidden="1" customHeight="1"/>
    <row r="24107" ht="15" hidden="1" customHeight="1"/>
    <row r="24108" ht="15" hidden="1" customHeight="1"/>
    <row r="24109" ht="15" hidden="1" customHeight="1"/>
    <row r="24110" ht="15" hidden="1" customHeight="1"/>
    <row r="24111" ht="15" hidden="1" customHeight="1"/>
    <row r="24112" ht="15" hidden="1" customHeight="1"/>
    <row r="24113" ht="15" hidden="1" customHeight="1"/>
    <row r="24114" ht="15" hidden="1" customHeight="1"/>
    <row r="24115" ht="15" hidden="1" customHeight="1"/>
    <row r="24116" ht="15" hidden="1" customHeight="1"/>
    <row r="24117" ht="15" hidden="1" customHeight="1"/>
    <row r="24118" ht="15" hidden="1" customHeight="1"/>
    <row r="24119" ht="15" hidden="1" customHeight="1"/>
    <row r="24120" ht="15" hidden="1" customHeight="1"/>
    <row r="24121" ht="15" hidden="1" customHeight="1"/>
    <row r="24122" ht="15" hidden="1" customHeight="1"/>
    <row r="24123" ht="15" hidden="1" customHeight="1"/>
    <row r="24124" ht="15" hidden="1" customHeight="1"/>
    <row r="24125" ht="15" hidden="1" customHeight="1"/>
    <row r="24126" ht="15" hidden="1" customHeight="1"/>
    <row r="24127" ht="15" hidden="1" customHeight="1"/>
    <row r="24128" ht="15" hidden="1" customHeight="1"/>
    <row r="24129" ht="15" hidden="1" customHeight="1"/>
    <row r="24130" ht="15" hidden="1" customHeight="1"/>
    <row r="24131" ht="15" hidden="1" customHeight="1"/>
    <row r="24132" ht="15" hidden="1" customHeight="1"/>
    <row r="24133" ht="15" hidden="1" customHeight="1"/>
    <row r="24134" ht="15" hidden="1" customHeight="1"/>
    <row r="24135" ht="15" hidden="1" customHeight="1"/>
    <row r="24136" ht="15" hidden="1" customHeight="1"/>
    <row r="24137" ht="15" hidden="1" customHeight="1"/>
    <row r="24138" ht="15" hidden="1" customHeight="1"/>
    <row r="24139" ht="15" hidden="1" customHeight="1"/>
    <row r="24140" ht="15" hidden="1" customHeight="1"/>
    <row r="24141" ht="15" hidden="1" customHeight="1"/>
    <row r="24142" ht="15" hidden="1" customHeight="1"/>
    <row r="24143" ht="15" hidden="1" customHeight="1"/>
    <row r="24144" ht="15" hidden="1" customHeight="1"/>
    <row r="24145" ht="15" hidden="1" customHeight="1"/>
    <row r="24146" ht="15" hidden="1" customHeight="1"/>
    <row r="24147" ht="15" hidden="1" customHeight="1"/>
    <row r="24148" ht="15" hidden="1" customHeight="1"/>
    <row r="24149" ht="15" hidden="1" customHeight="1"/>
    <row r="24150" ht="15" hidden="1" customHeight="1"/>
    <row r="24151" ht="15" hidden="1" customHeight="1"/>
    <row r="24152" ht="15" hidden="1" customHeight="1"/>
    <row r="24153" ht="15" hidden="1" customHeight="1"/>
    <row r="24154" ht="15" hidden="1" customHeight="1"/>
    <row r="24155" ht="15" hidden="1" customHeight="1"/>
    <row r="24156" ht="15" hidden="1" customHeight="1"/>
    <row r="24157" ht="15" hidden="1" customHeight="1"/>
    <row r="24158" ht="15" hidden="1" customHeight="1"/>
    <row r="24159" ht="15" hidden="1" customHeight="1"/>
    <row r="24160" ht="15" hidden="1" customHeight="1"/>
    <row r="24161" ht="15" hidden="1" customHeight="1"/>
    <row r="24162" ht="15" hidden="1" customHeight="1"/>
    <row r="24163" ht="15" hidden="1" customHeight="1"/>
    <row r="24164" ht="15" hidden="1" customHeight="1"/>
    <row r="24165" ht="15" hidden="1" customHeight="1"/>
    <row r="24166" ht="15" hidden="1" customHeight="1"/>
    <row r="24167" ht="15" hidden="1" customHeight="1"/>
    <row r="24168" ht="15" hidden="1" customHeight="1"/>
    <row r="24169" ht="15" hidden="1" customHeight="1"/>
    <row r="24170" ht="15" hidden="1" customHeight="1"/>
    <row r="24171" ht="15" hidden="1" customHeight="1"/>
    <row r="24172" ht="15" hidden="1" customHeight="1"/>
    <row r="24173" ht="15" hidden="1" customHeight="1"/>
    <row r="24174" ht="15" hidden="1" customHeight="1"/>
    <row r="24175" ht="15" hidden="1" customHeight="1"/>
    <row r="24176" ht="15" hidden="1" customHeight="1"/>
    <row r="24177" ht="15" hidden="1" customHeight="1"/>
    <row r="24178" ht="15" hidden="1" customHeight="1"/>
    <row r="24179" ht="15" hidden="1" customHeight="1"/>
    <row r="24180" ht="15" hidden="1" customHeight="1"/>
    <row r="24181" ht="15" hidden="1" customHeight="1"/>
    <row r="24182" ht="15" hidden="1" customHeight="1"/>
    <row r="24183" ht="15" hidden="1" customHeight="1"/>
    <row r="24184" ht="15" hidden="1" customHeight="1"/>
    <row r="24185" ht="15" hidden="1" customHeight="1"/>
    <row r="24186" ht="15" hidden="1" customHeight="1"/>
    <row r="24187" ht="15" hidden="1" customHeight="1"/>
    <row r="24188" ht="15" hidden="1" customHeight="1"/>
    <row r="24189" ht="15" hidden="1" customHeight="1"/>
    <row r="24190" ht="15" hidden="1" customHeight="1"/>
    <row r="24191" ht="15" hidden="1" customHeight="1"/>
    <row r="24192" ht="15" hidden="1" customHeight="1"/>
    <row r="24193" ht="15" hidden="1" customHeight="1"/>
    <row r="24194" ht="15" hidden="1" customHeight="1"/>
    <row r="24195" ht="15" hidden="1" customHeight="1"/>
    <row r="24196" ht="15" hidden="1" customHeight="1"/>
    <row r="24197" ht="15" hidden="1" customHeight="1"/>
    <row r="24198" ht="15" hidden="1" customHeight="1"/>
    <row r="24199" ht="15" hidden="1" customHeight="1"/>
    <row r="24200" ht="15" hidden="1" customHeight="1"/>
    <row r="24201" ht="15" hidden="1" customHeight="1"/>
    <row r="24202" ht="15" hidden="1" customHeight="1"/>
    <row r="24203" ht="15" hidden="1" customHeight="1"/>
    <row r="24204" ht="15" hidden="1" customHeight="1"/>
    <row r="24205" ht="15" hidden="1" customHeight="1"/>
    <row r="24206" ht="15" hidden="1" customHeight="1"/>
    <row r="24207" ht="15" hidden="1" customHeight="1"/>
    <row r="24208" ht="15" hidden="1" customHeight="1"/>
    <row r="24209" ht="15" hidden="1" customHeight="1"/>
    <row r="24210" ht="15" hidden="1" customHeight="1"/>
    <row r="24211" ht="15" hidden="1" customHeight="1"/>
    <row r="24212" ht="15" hidden="1" customHeight="1"/>
    <row r="24213" ht="15" hidden="1" customHeight="1"/>
    <row r="24214" ht="15" hidden="1" customHeight="1"/>
    <row r="24215" ht="15" hidden="1" customHeight="1"/>
    <row r="24216" ht="15" hidden="1" customHeight="1"/>
    <row r="24217" ht="15" hidden="1" customHeight="1"/>
    <row r="24218" ht="15" hidden="1" customHeight="1"/>
    <row r="24219" ht="15" hidden="1" customHeight="1"/>
    <row r="24220" ht="15" hidden="1" customHeight="1"/>
    <row r="24221" ht="15" hidden="1" customHeight="1"/>
    <row r="24222" ht="15" hidden="1" customHeight="1"/>
    <row r="24223" ht="15" hidden="1" customHeight="1"/>
    <row r="24224" ht="15" hidden="1" customHeight="1"/>
    <row r="24225" ht="15" hidden="1" customHeight="1"/>
    <row r="24226" ht="15" hidden="1" customHeight="1"/>
    <row r="24227" ht="15" hidden="1" customHeight="1"/>
    <row r="24228" ht="15" hidden="1" customHeight="1"/>
    <row r="24229" ht="15" hidden="1" customHeight="1"/>
    <row r="24230" ht="15" hidden="1" customHeight="1"/>
    <row r="24231" ht="15" hidden="1" customHeight="1"/>
    <row r="24232" ht="15" hidden="1" customHeight="1"/>
    <row r="24233" ht="15" hidden="1" customHeight="1"/>
    <row r="24234" ht="15" hidden="1" customHeight="1"/>
    <row r="24235" ht="15" hidden="1" customHeight="1"/>
    <row r="24236" ht="15" hidden="1" customHeight="1"/>
    <row r="24237" ht="15" hidden="1" customHeight="1"/>
    <row r="24238" ht="15" hidden="1" customHeight="1"/>
    <row r="24239" ht="15" hidden="1" customHeight="1"/>
    <row r="24240" ht="15" hidden="1" customHeight="1"/>
    <row r="24241" ht="15" hidden="1" customHeight="1"/>
    <row r="24242" ht="15" hidden="1" customHeight="1"/>
    <row r="24243" ht="15" hidden="1" customHeight="1"/>
    <row r="24244" ht="15" hidden="1" customHeight="1"/>
    <row r="24245" ht="15" hidden="1" customHeight="1"/>
    <row r="24246" ht="15" hidden="1" customHeight="1"/>
    <row r="24247" ht="15" hidden="1" customHeight="1"/>
    <row r="24248" ht="15" hidden="1" customHeight="1"/>
    <row r="24249" ht="15" hidden="1" customHeight="1"/>
    <row r="24250" ht="15" hidden="1" customHeight="1"/>
    <row r="24251" ht="15" hidden="1" customHeight="1"/>
    <row r="24252" ht="15" hidden="1" customHeight="1"/>
    <row r="24253" ht="15" hidden="1" customHeight="1"/>
    <row r="24254" ht="15" hidden="1" customHeight="1"/>
    <row r="24255" ht="15" hidden="1" customHeight="1"/>
    <row r="24256" ht="15" hidden="1" customHeight="1"/>
    <row r="24257" ht="15" hidden="1" customHeight="1"/>
    <row r="24258" ht="15" hidden="1" customHeight="1"/>
    <row r="24259" ht="15" hidden="1" customHeight="1"/>
    <row r="24260" ht="15" hidden="1" customHeight="1"/>
    <row r="24261" ht="15" hidden="1" customHeight="1"/>
    <row r="24262" ht="15" hidden="1" customHeight="1"/>
    <row r="24263" ht="15" hidden="1" customHeight="1"/>
    <row r="24264" ht="15" hidden="1" customHeight="1"/>
    <row r="24265" ht="15" hidden="1" customHeight="1"/>
    <row r="24266" ht="15" hidden="1" customHeight="1"/>
    <row r="24267" ht="15" hidden="1" customHeight="1"/>
    <row r="24268" ht="15" hidden="1" customHeight="1"/>
    <row r="24269" ht="15" hidden="1" customHeight="1"/>
    <row r="24270" ht="15" hidden="1" customHeight="1"/>
    <row r="24271" ht="15" hidden="1" customHeight="1"/>
    <row r="24272" ht="15" hidden="1" customHeight="1"/>
    <row r="24273" ht="15" hidden="1" customHeight="1"/>
    <row r="24274" ht="15" hidden="1" customHeight="1"/>
    <row r="24275" ht="15" hidden="1" customHeight="1"/>
    <row r="24276" ht="15" hidden="1" customHeight="1"/>
    <row r="24277" ht="15" hidden="1" customHeight="1"/>
    <row r="24278" ht="15" hidden="1" customHeight="1"/>
    <row r="24279" ht="15" hidden="1" customHeight="1"/>
    <row r="24280" ht="15" hidden="1" customHeight="1"/>
    <row r="24281" ht="15" hidden="1" customHeight="1"/>
    <row r="24282" ht="15" hidden="1" customHeight="1"/>
    <row r="24283" ht="15" hidden="1" customHeight="1"/>
    <row r="24284" ht="15" hidden="1" customHeight="1"/>
    <row r="24285" ht="15" hidden="1" customHeight="1"/>
    <row r="24286" ht="15" hidden="1" customHeight="1"/>
    <row r="24287" ht="15" hidden="1" customHeight="1"/>
    <row r="24288" ht="15" hidden="1" customHeight="1"/>
    <row r="24289" ht="15" hidden="1" customHeight="1"/>
    <row r="24290" ht="15" hidden="1" customHeight="1"/>
    <row r="24291" ht="15" hidden="1" customHeight="1"/>
    <row r="24292" ht="15" hidden="1" customHeight="1"/>
    <row r="24293" ht="15" hidden="1" customHeight="1"/>
    <row r="24294" ht="15" hidden="1" customHeight="1"/>
    <row r="24295" ht="15" hidden="1" customHeight="1"/>
    <row r="24296" ht="15" hidden="1" customHeight="1"/>
    <row r="24297" ht="15" hidden="1" customHeight="1"/>
    <row r="24298" ht="15" hidden="1" customHeight="1"/>
    <row r="24299" ht="15" hidden="1" customHeight="1"/>
    <row r="24300" ht="15" hidden="1" customHeight="1"/>
    <row r="24301" ht="15" hidden="1" customHeight="1"/>
    <row r="24302" ht="15" hidden="1" customHeight="1"/>
    <row r="24303" ht="15" hidden="1" customHeight="1"/>
    <row r="24304" ht="15" hidden="1" customHeight="1"/>
    <row r="24305" ht="15" hidden="1" customHeight="1"/>
    <row r="24306" ht="15" hidden="1" customHeight="1"/>
    <row r="24307" ht="15" hidden="1" customHeight="1"/>
    <row r="24308" ht="15" hidden="1" customHeight="1"/>
    <row r="24309" ht="15" hidden="1" customHeight="1"/>
    <row r="24310" ht="15" hidden="1" customHeight="1"/>
    <row r="24311" ht="15" hidden="1" customHeight="1"/>
    <row r="24312" ht="15" hidden="1" customHeight="1"/>
    <row r="24313" ht="15" hidden="1" customHeight="1"/>
    <row r="24314" ht="15" hidden="1" customHeight="1"/>
    <row r="24315" ht="15" hidden="1" customHeight="1"/>
    <row r="24316" ht="15" hidden="1" customHeight="1"/>
    <row r="24317" ht="15" hidden="1" customHeight="1"/>
    <row r="24318" ht="15" hidden="1" customHeight="1"/>
    <row r="24319" ht="15" hidden="1" customHeight="1"/>
    <row r="24320" ht="15" hidden="1" customHeight="1"/>
    <row r="24321" ht="15" hidden="1" customHeight="1"/>
    <row r="24322" ht="15" hidden="1" customHeight="1"/>
    <row r="24323" ht="15" hidden="1" customHeight="1"/>
    <row r="24324" ht="15" hidden="1" customHeight="1"/>
    <row r="24325" ht="15" hidden="1" customHeight="1"/>
    <row r="24326" ht="15" hidden="1" customHeight="1"/>
    <row r="24327" ht="15" hidden="1" customHeight="1"/>
    <row r="24328" ht="15" hidden="1" customHeight="1"/>
    <row r="24329" ht="15" hidden="1" customHeight="1"/>
    <row r="24330" ht="15" hidden="1" customHeight="1"/>
    <row r="24331" ht="15" hidden="1" customHeight="1"/>
    <row r="24332" ht="15" hidden="1" customHeight="1"/>
    <row r="24333" ht="15" hidden="1" customHeight="1"/>
    <row r="24334" ht="15" hidden="1" customHeight="1"/>
    <row r="24335" ht="15" hidden="1" customHeight="1"/>
    <row r="24336" ht="15" hidden="1" customHeight="1"/>
    <row r="24337" ht="15" hidden="1" customHeight="1"/>
    <row r="24338" ht="15" hidden="1" customHeight="1"/>
    <row r="24339" ht="15" hidden="1" customHeight="1"/>
    <row r="24340" ht="15" hidden="1" customHeight="1"/>
    <row r="24341" ht="15" hidden="1" customHeight="1"/>
    <row r="24342" ht="15" hidden="1" customHeight="1"/>
    <row r="24343" ht="15" hidden="1" customHeight="1"/>
    <row r="24344" ht="15" hidden="1" customHeight="1"/>
    <row r="24345" ht="15" hidden="1" customHeight="1"/>
    <row r="24346" ht="15" hidden="1" customHeight="1"/>
    <row r="24347" ht="15" hidden="1" customHeight="1"/>
    <row r="24348" ht="15" hidden="1" customHeight="1"/>
    <row r="24349" ht="15" hidden="1" customHeight="1"/>
    <row r="24350" ht="15" hidden="1" customHeight="1"/>
    <row r="24351" ht="15" hidden="1" customHeight="1"/>
    <row r="24352" ht="15" hidden="1" customHeight="1"/>
    <row r="24353" ht="15" hidden="1" customHeight="1"/>
    <row r="24354" ht="15" hidden="1" customHeight="1"/>
    <row r="24355" ht="15" hidden="1" customHeight="1"/>
    <row r="24356" ht="15" hidden="1" customHeight="1"/>
    <row r="24357" ht="15" hidden="1" customHeight="1"/>
    <row r="24358" ht="15" hidden="1" customHeight="1"/>
    <row r="24359" ht="15" hidden="1" customHeight="1"/>
    <row r="24360" ht="15" hidden="1" customHeight="1"/>
    <row r="24361" ht="15" hidden="1" customHeight="1"/>
    <row r="24362" ht="15" hidden="1" customHeight="1"/>
    <row r="24363" ht="15" hidden="1" customHeight="1"/>
    <row r="24364" ht="15" hidden="1" customHeight="1"/>
    <row r="24365" ht="15" hidden="1" customHeight="1"/>
    <row r="24366" ht="15" hidden="1" customHeight="1"/>
    <row r="24367" ht="15" hidden="1" customHeight="1"/>
    <row r="24368" ht="15" hidden="1" customHeight="1"/>
    <row r="24369" ht="15" hidden="1" customHeight="1"/>
    <row r="24370" ht="15" hidden="1" customHeight="1"/>
    <row r="24371" ht="15" hidden="1" customHeight="1"/>
    <row r="24372" ht="15" hidden="1" customHeight="1"/>
    <row r="24373" ht="15" hidden="1" customHeight="1"/>
    <row r="24374" ht="15" hidden="1" customHeight="1"/>
    <row r="24375" ht="15" hidden="1" customHeight="1"/>
    <row r="24376" ht="15" hidden="1" customHeight="1"/>
    <row r="24377" ht="15" hidden="1" customHeight="1"/>
    <row r="24378" ht="15" hidden="1" customHeight="1"/>
    <row r="24379" ht="15" hidden="1" customHeight="1"/>
    <row r="24380" ht="15" hidden="1" customHeight="1"/>
    <row r="24381" ht="15" hidden="1" customHeight="1"/>
    <row r="24382" ht="15" hidden="1" customHeight="1"/>
    <row r="24383" ht="15" hidden="1" customHeight="1"/>
    <row r="24384" ht="15" hidden="1" customHeight="1"/>
    <row r="24385" ht="15" hidden="1" customHeight="1"/>
    <row r="24386" ht="15" hidden="1" customHeight="1"/>
    <row r="24387" ht="15" hidden="1" customHeight="1"/>
    <row r="24388" ht="15" hidden="1" customHeight="1"/>
    <row r="24389" ht="15" hidden="1" customHeight="1"/>
    <row r="24390" ht="15" hidden="1" customHeight="1"/>
    <row r="24391" ht="15" hidden="1" customHeight="1"/>
    <row r="24392" ht="15" hidden="1" customHeight="1"/>
    <row r="24393" ht="15" hidden="1" customHeight="1"/>
    <row r="24394" ht="15" hidden="1" customHeight="1"/>
    <row r="24395" ht="15" hidden="1" customHeight="1"/>
    <row r="24396" ht="15" hidden="1" customHeight="1"/>
    <row r="24397" ht="15" hidden="1" customHeight="1"/>
    <row r="24398" ht="15" hidden="1" customHeight="1"/>
    <row r="24399" ht="15" hidden="1" customHeight="1"/>
    <row r="24400" ht="15" hidden="1" customHeight="1"/>
    <row r="24401" ht="15" hidden="1" customHeight="1"/>
    <row r="24402" ht="15" hidden="1" customHeight="1"/>
    <row r="24403" ht="15" hidden="1" customHeight="1"/>
    <row r="24404" ht="15" hidden="1" customHeight="1"/>
    <row r="24405" ht="15" hidden="1" customHeight="1"/>
    <row r="24406" ht="15" hidden="1" customHeight="1"/>
    <row r="24407" ht="15" hidden="1" customHeight="1"/>
    <row r="24408" ht="15" hidden="1" customHeight="1"/>
    <row r="24409" ht="15" hidden="1" customHeight="1"/>
    <row r="24410" ht="15" hidden="1" customHeight="1"/>
    <row r="24411" ht="15" hidden="1" customHeight="1"/>
    <row r="24412" ht="15" hidden="1" customHeight="1"/>
    <row r="24413" ht="15" hidden="1" customHeight="1"/>
    <row r="24414" ht="15" hidden="1" customHeight="1"/>
    <row r="24415" ht="15" hidden="1" customHeight="1"/>
    <row r="24416" ht="15" hidden="1" customHeight="1"/>
    <row r="24417" ht="15" hidden="1" customHeight="1"/>
    <row r="24418" ht="15" hidden="1" customHeight="1"/>
    <row r="24419" ht="15" hidden="1" customHeight="1"/>
    <row r="24420" ht="15" hidden="1" customHeight="1"/>
    <row r="24421" ht="15" hidden="1" customHeight="1"/>
    <row r="24422" ht="15" hidden="1" customHeight="1"/>
    <row r="24423" ht="15" hidden="1" customHeight="1"/>
    <row r="24424" ht="15" hidden="1" customHeight="1"/>
    <row r="24425" ht="15" hidden="1" customHeight="1"/>
    <row r="24426" ht="15" hidden="1" customHeight="1"/>
    <row r="24427" ht="15" hidden="1" customHeight="1"/>
    <row r="24428" ht="15" hidden="1" customHeight="1"/>
    <row r="24429" ht="15" hidden="1" customHeight="1"/>
    <row r="24430" ht="15" hidden="1" customHeight="1"/>
    <row r="24431" ht="15" hidden="1" customHeight="1"/>
    <row r="24432" ht="15" hidden="1" customHeight="1"/>
    <row r="24433" ht="15" hidden="1" customHeight="1"/>
    <row r="24434" ht="15" hidden="1" customHeight="1"/>
    <row r="24435" ht="15" hidden="1" customHeight="1"/>
    <row r="24436" ht="15" hidden="1" customHeight="1"/>
    <row r="24437" ht="15" hidden="1" customHeight="1"/>
    <row r="24438" ht="15" hidden="1" customHeight="1"/>
    <row r="24439" ht="15" hidden="1" customHeight="1"/>
    <row r="24440" ht="15" hidden="1" customHeight="1"/>
    <row r="24441" ht="15" hidden="1" customHeight="1"/>
    <row r="24442" ht="15" hidden="1" customHeight="1"/>
    <row r="24443" ht="15" hidden="1" customHeight="1"/>
    <row r="24444" ht="15" hidden="1" customHeight="1"/>
    <row r="24445" ht="15" hidden="1" customHeight="1"/>
    <row r="24446" ht="15" hidden="1" customHeight="1"/>
    <row r="24447" ht="15" hidden="1" customHeight="1"/>
    <row r="24448" ht="15" hidden="1" customHeight="1"/>
    <row r="24449" ht="15" hidden="1" customHeight="1"/>
    <row r="24450" ht="15" hidden="1" customHeight="1"/>
    <row r="24451" ht="15" hidden="1" customHeight="1"/>
    <row r="24452" ht="15" hidden="1" customHeight="1"/>
    <row r="24453" ht="15" hidden="1" customHeight="1"/>
    <row r="24454" ht="15" hidden="1" customHeight="1"/>
    <row r="24455" ht="15" hidden="1" customHeight="1"/>
    <row r="24456" ht="15" hidden="1" customHeight="1"/>
    <row r="24457" ht="15" hidden="1" customHeight="1"/>
    <row r="24458" ht="15" hidden="1" customHeight="1"/>
    <row r="24459" ht="15" hidden="1" customHeight="1"/>
    <row r="24460" ht="15" hidden="1" customHeight="1"/>
    <row r="24461" ht="15" hidden="1" customHeight="1"/>
    <row r="24462" ht="15" hidden="1" customHeight="1"/>
    <row r="24463" ht="15" hidden="1" customHeight="1"/>
    <row r="24464" ht="15" hidden="1" customHeight="1"/>
    <row r="24465" ht="15" hidden="1" customHeight="1"/>
    <row r="24466" ht="15" hidden="1" customHeight="1"/>
    <row r="24467" ht="15" hidden="1" customHeight="1"/>
    <row r="24468" ht="15" hidden="1" customHeight="1"/>
    <row r="24469" ht="15" hidden="1" customHeight="1"/>
    <row r="24470" ht="15" hidden="1" customHeight="1"/>
    <row r="24471" ht="15" hidden="1" customHeight="1"/>
    <row r="24472" ht="15" hidden="1" customHeight="1"/>
    <row r="24473" ht="15" hidden="1" customHeight="1"/>
    <row r="24474" ht="15" hidden="1" customHeight="1"/>
    <row r="24475" ht="15" hidden="1" customHeight="1"/>
    <row r="24476" ht="15" hidden="1" customHeight="1"/>
    <row r="24477" ht="15" hidden="1" customHeight="1"/>
    <row r="24478" ht="15" hidden="1" customHeight="1"/>
    <row r="24479" ht="15" hidden="1" customHeight="1"/>
    <row r="24480" ht="15" hidden="1" customHeight="1"/>
    <row r="24481" ht="15" hidden="1" customHeight="1"/>
    <row r="24482" ht="15" hidden="1" customHeight="1"/>
    <row r="24483" ht="15" hidden="1" customHeight="1"/>
    <row r="24484" ht="15" hidden="1" customHeight="1"/>
    <row r="24485" ht="15" hidden="1" customHeight="1"/>
    <row r="24486" ht="15" hidden="1" customHeight="1"/>
    <row r="24487" ht="15" hidden="1" customHeight="1"/>
    <row r="24488" ht="15" hidden="1" customHeight="1"/>
    <row r="24489" ht="15" hidden="1" customHeight="1"/>
    <row r="24490" ht="15" hidden="1" customHeight="1"/>
    <row r="24491" ht="15" hidden="1" customHeight="1"/>
    <row r="24492" ht="15" hidden="1" customHeight="1"/>
    <row r="24493" ht="15" hidden="1" customHeight="1"/>
    <row r="24494" ht="15" hidden="1" customHeight="1"/>
    <row r="24495" ht="15" hidden="1" customHeight="1"/>
    <row r="24496" ht="15" hidden="1" customHeight="1"/>
    <row r="24497" ht="15" hidden="1" customHeight="1"/>
    <row r="24498" ht="15" hidden="1" customHeight="1"/>
    <row r="24499" ht="15" hidden="1" customHeight="1"/>
    <row r="24500" ht="15" hidden="1" customHeight="1"/>
    <row r="24501" ht="15" hidden="1" customHeight="1"/>
    <row r="24502" ht="15" hidden="1" customHeight="1"/>
    <row r="24503" ht="15" hidden="1" customHeight="1"/>
    <row r="24504" ht="15" hidden="1" customHeight="1"/>
    <row r="24505" ht="15" hidden="1" customHeight="1"/>
    <row r="24506" ht="15" hidden="1" customHeight="1"/>
    <row r="24507" ht="15" hidden="1" customHeight="1"/>
    <row r="24508" ht="15" hidden="1" customHeight="1"/>
    <row r="24509" ht="15" hidden="1" customHeight="1"/>
    <row r="24510" ht="15" hidden="1" customHeight="1"/>
    <row r="24511" ht="15" hidden="1" customHeight="1"/>
    <row r="24512" ht="15" hidden="1" customHeight="1"/>
    <row r="24513" ht="15" hidden="1" customHeight="1"/>
    <row r="24514" ht="15" hidden="1" customHeight="1"/>
    <row r="24515" ht="15" hidden="1" customHeight="1"/>
    <row r="24516" ht="15" hidden="1" customHeight="1"/>
    <row r="24517" ht="15" hidden="1" customHeight="1"/>
    <row r="24518" ht="15" hidden="1" customHeight="1"/>
    <row r="24519" ht="15" hidden="1" customHeight="1"/>
    <row r="24520" ht="15" hidden="1" customHeight="1"/>
    <row r="24521" ht="15" hidden="1" customHeight="1"/>
    <row r="24522" ht="15" hidden="1" customHeight="1"/>
    <row r="24523" ht="15" hidden="1" customHeight="1"/>
    <row r="24524" ht="15" hidden="1" customHeight="1"/>
    <row r="24525" ht="15" hidden="1" customHeight="1"/>
    <row r="24526" ht="15" hidden="1" customHeight="1"/>
    <row r="24527" ht="15" hidden="1" customHeight="1"/>
    <row r="24528" ht="15" hidden="1" customHeight="1"/>
    <row r="24529" ht="15" hidden="1" customHeight="1"/>
    <row r="24530" ht="15" hidden="1" customHeight="1"/>
    <row r="24531" ht="15" hidden="1" customHeight="1"/>
    <row r="24532" ht="15" hidden="1" customHeight="1"/>
    <row r="24533" ht="15" hidden="1" customHeight="1"/>
    <row r="24534" ht="15" hidden="1" customHeight="1"/>
    <row r="24535" ht="15" hidden="1" customHeight="1"/>
    <row r="24536" ht="15" hidden="1" customHeight="1"/>
    <row r="24537" ht="15" hidden="1" customHeight="1"/>
    <row r="24538" ht="15" hidden="1" customHeight="1"/>
    <row r="24539" ht="15" hidden="1" customHeight="1"/>
    <row r="24540" ht="15" hidden="1" customHeight="1"/>
    <row r="24541" ht="15" hidden="1" customHeight="1"/>
    <row r="24542" ht="15" hidden="1" customHeight="1"/>
    <row r="24543" ht="15" hidden="1" customHeight="1"/>
    <row r="24544" ht="15" hidden="1" customHeight="1"/>
    <row r="24545" ht="15" hidden="1" customHeight="1"/>
    <row r="24546" ht="15" hidden="1" customHeight="1"/>
    <row r="24547" ht="15" hidden="1" customHeight="1"/>
    <row r="24548" ht="15" hidden="1" customHeight="1"/>
    <row r="24549" ht="15" hidden="1" customHeight="1"/>
    <row r="24550" ht="15" hidden="1" customHeight="1"/>
    <row r="24551" ht="15" hidden="1" customHeight="1"/>
    <row r="24552" ht="15" hidden="1" customHeight="1"/>
    <row r="24553" ht="15" hidden="1" customHeight="1"/>
    <row r="24554" ht="15" hidden="1" customHeight="1"/>
    <row r="24555" ht="15" hidden="1" customHeight="1"/>
    <row r="24556" ht="15" hidden="1" customHeight="1"/>
    <row r="24557" ht="15" hidden="1" customHeight="1"/>
    <row r="24558" ht="15" hidden="1" customHeight="1"/>
    <row r="24559" ht="15" hidden="1" customHeight="1"/>
    <row r="24560" ht="15" hidden="1" customHeight="1"/>
    <row r="24561" ht="15" hidden="1" customHeight="1"/>
    <row r="24562" ht="15" hidden="1" customHeight="1"/>
    <row r="24563" ht="15" hidden="1" customHeight="1"/>
    <row r="24564" ht="15" hidden="1" customHeight="1"/>
    <row r="24565" ht="15" hidden="1" customHeight="1"/>
    <row r="24566" ht="15" hidden="1" customHeight="1"/>
    <row r="24567" ht="15" hidden="1" customHeight="1"/>
    <row r="24568" ht="15" hidden="1" customHeight="1"/>
    <row r="24569" ht="15" hidden="1" customHeight="1"/>
    <row r="24570" ht="15" hidden="1" customHeight="1"/>
    <row r="24571" ht="15" hidden="1" customHeight="1"/>
    <row r="24572" ht="15" hidden="1" customHeight="1"/>
    <row r="24573" ht="15" hidden="1" customHeight="1"/>
    <row r="24574" ht="15" hidden="1" customHeight="1"/>
    <row r="24575" ht="15" hidden="1" customHeight="1"/>
    <row r="24576" ht="15" hidden="1" customHeight="1"/>
    <row r="24577" ht="15" hidden="1" customHeight="1"/>
    <row r="24578" ht="15" hidden="1" customHeight="1"/>
    <row r="24579" ht="15" hidden="1" customHeight="1"/>
    <row r="24580" ht="15" hidden="1" customHeight="1"/>
    <row r="24581" ht="15" hidden="1" customHeight="1"/>
    <row r="24582" ht="15" hidden="1" customHeight="1"/>
    <row r="24583" ht="15" hidden="1" customHeight="1"/>
    <row r="24584" ht="15" hidden="1" customHeight="1"/>
    <row r="24585" ht="15" hidden="1" customHeight="1"/>
    <row r="24586" ht="15" hidden="1" customHeight="1"/>
    <row r="24587" ht="15" hidden="1" customHeight="1"/>
    <row r="24588" ht="15" hidden="1" customHeight="1"/>
    <row r="24589" ht="15" hidden="1" customHeight="1"/>
    <row r="24590" ht="15" hidden="1" customHeight="1"/>
    <row r="24591" ht="15" hidden="1" customHeight="1"/>
    <row r="24592" ht="15" hidden="1" customHeight="1"/>
    <row r="24593" ht="15" hidden="1" customHeight="1"/>
    <row r="24594" ht="15" hidden="1" customHeight="1"/>
    <row r="24595" ht="15" hidden="1" customHeight="1"/>
    <row r="24596" ht="15" hidden="1" customHeight="1"/>
    <row r="24597" ht="15" hidden="1" customHeight="1"/>
    <row r="24598" ht="15" hidden="1" customHeight="1"/>
    <row r="24599" ht="15" hidden="1" customHeight="1"/>
    <row r="24600" ht="15" hidden="1" customHeight="1"/>
    <row r="24601" ht="15" hidden="1" customHeight="1"/>
    <row r="24602" ht="15" hidden="1" customHeight="1"/>
    <row r="24603" ht="15" hidden="1" customHeight="1"/>
    <row r="24604" ht="15" hidden="1" customHeight="1"/>
    <row r="24605" ht="15" hidden="1" customHeight="1"/>
    <row r="24606" ht="15" hidden="1" customHeight="1"/>
    <row r="24607" ht="15" hidden="1" customHeight="1"/>
    <row r="24608" ht="15" hidden="1" customHeight="1"/>
    <row r="24609" ht="15" hidden="1" customHeight="1"/>
    <row r="24610" ht="15" hidden="1" customHeight="1"/>
    <row r="24611" ht="15" hidden="1" customHeight="1"/>
    <row r="24612" ht="15" hidden="1" customHeight="1"/>
    <row r="24613" ht="15" hidden="1" customHeight="1"/>
    <row r="24614" ht="15" hidden="1" customHeight="1"/>
    <row r="24615" ht="15" hidden="1" customHeight="1"/>
    <row r="24616" ht="15" hidden="1" customHeight="1"/>
    <row r="24617" ht="15" hidden="1" customHeight="1"/>
    <row r="24618" ht="15" hidden="1" customHeight="1"/>
    <row r="24619" ht="15" hidden="1" customHeight="1"/>
    <row r="24620" ht="15" hidden="1" customHeight="1"/>
    <row r="24621" ht="15" hidden="1" customHeight="1"/>
    <row r="24622" ht="15" hidden="1" customHeight="1"/>
    <row r="24623" ht="15" hidden="1" customHeight="1"/>
    <row r="24624" ht="15" hidden="1" customHeight="1"/>
    <row r="24625" ht="15" hidden="1" customHeight="1"/>
    <row r="24626" ht="15" hidden="1" customHeight="1"/>
    <row r="24627" ht="15" hidden="1" customHeight="1"/>
    <row r="24628" ht="15" hidden="1" customHeight="1"/>
    <row r="24629" ht="15" hidden="1" customHeight="1"/>
    <row r="24630" ht="15" hidden="1" customHeight="1"/>
    <row r="24631" ht="15" hidden="1" customHeight="1"/>
    <row r="24632" ht="15" hidden="1" customHeight="1"/>
    <row r="24633" ht="15" hidden="1" customHeight="1"/>
    <row r="24634" ht="15" hidden="1" customHeight="1"/>
    <row r="24635" ht="15" hidden="1" customHeight="1"/>
    <row r="24636" ht="15" hidden="1" customHeight="1"/>
    <row r="24637" ht="15" hidden="1" customHeight="1"/>
    <row r="24638" ht="15" hidden="1" customHeight="1"/>
    <row r="24639" ht="15" hidden="1" customHeight="1"/>
    <row r="24640" ht="15" hidden="1" customHeight="1"/>
    <row r="24641" ht="15" hidden="1" customHeight="1"/>
    <row r="24642" ht="15" hidden="1" customHeight="1"/>
    <row r="24643" ht="15" hidden="1" customHeight="1"/>
    <row r="24644" ht="15" hidden="1" customHeight="1"/>
    <row r="24645" ht="15" hidden="1" customHeight="1"/>
    <row r="24646" ht="15" hidden="1" customHeight="1"/>
    <row r="24647" ht="15" hidden="1" customHeight="1"/>
    <row r="24648" ht="15" hidden="1" customHeight="1"/>
    <row r="24649" ht="15" hidden="1" customHeight="1"/>
    <row r="24650" ht="15" hidden="1" customHeight="1"/>
    <row r="24651" ht="15" hidden="1" customHeight="1"/>
    <row r="24652" ht="15" hidden="1" customHeight="1"/>
    <row r="24653" ht="15" hidden="1" customHeight="1"/>
    <row r="24654" ht="15" hidden="1" customHeight="1"/>
    <row r="24655" ht="15" hidden="1" customHeight="1"/>
    <row r="24656" ht="15" hidden="1" customHeight="1"/>
    <row r="24657" ht="15" hidden="1" customHeight="1"/>
    <row r="24658" ht="15" hidden="1" customHeight="1"/>
    <row r="24659" ht="15" hidden="1" customHeight="1"/>
    <row r="24660" ht="15" hidden="1" customHeight="1"/>
    <row r="24661" ht="15" hidden="1" customHeight="1"/>
    <row r="24662" ht="15" hidden="1" customHeight="1"/>
    <row r="24663" ht="15" hidden="1" customHeight="1"/>
    <row r="24664" ht="15" hidden="1" customHeight="1"/>
    <row r="24665" ht="15" hidden="1" customHeight="1"/>
    <row r="24666" ht="15" hidden="1" customHeight="1"/>
    <row r="24667" ht="15" hidden="1" customHeight="1"/>
    <row r="24668" ht="15" hidden="1" customHeight="1"/>
    <row r="24669" ht="15" hidden="1" customHeight="1"/>
    <row r="24670" ht="15" hidden="1" customHeight="1"/>
    <row r="24671" ht="15" hidden="1" customHeight="1"/>
    <row r="24672" ht="15" hidden="1" customHeight="1"/>
    <row r="24673" ht="15" hidden="1" customHeight="1"/>
    <row r="24674" ht="15" hidden="1" customHeight="1"/>
    <row r="24675" ht="15" hidden="1" customHeight="1"/>
    <row r="24676" ht="15" hidden="1" customHeight="1"/>
    <row r="24677" ht="15" hidden="1" customHeight="1"/>
    <row r="24678" ht="15" hidden="1" customHeight="1"/>
    <row r="24679" ht="15" hidden="1" customHeight="1"/>
    <row r="24680" ht="15" hidden="1" customHeight="1"/>
    <row r="24681" ht="15" hidden="1" customHeight="1"/>
    <row r="24682" ht="15" hidden="1" customHeight="1"/>
    <row r="24683" ht="15" hidden="1" customHeight="1"/>
    <row r="24684" ht="15" hidden="1" customHeight="1"/>
    <row r="24685" ht="15" hidden="1" customHeight="1"/>
    <row r="24686" ht="15" hidden="1" customHeight="1"/>
    <row r="24687" ht="15" hidden="1" customHeight="1"/>
    <row r="24688" ht="15" hidden="1" customHeight="1"/>
    <row r="24689" ht="15" hidden="1" customHeight="1"/>
    <row r="24690" ht="15" hidden="1" customHeight="1"/>
    <row r="24691" ht="15" hidden="1" customHeight="1"/>
    <row r="24692" ht="15" hidden="1" customHeight="1"/>
    <row r="24693" ht="15" hidden="1" customHeight="1"/>
    <row r="24694" ht="15" hidden="1" customHeight="1"/>
    <row r="24695" ht="15" hidden="1" customHeight="1"/>
    <row r="24696" ht="15" hidden="1" customHeight="1"/>
    <row r="24697" ht="15" hidden="1" customHeight="1"/>
    <row r="24698" ht="15" hidden="1" customHeight="1"/>
    <row r="24699" ht="15" hidden="1" customHeight="1"/>
    <row r="24700" ht="15" hidden="1" customHeight="1"/>
    <row r="24701" ht="15" hidden="1" customHeight="1"/>
    <row r="24702" ht="15" hidden="1" customHeight="1"/>
    <row r="24703" ht="15" hidden="1" customHeight="1"/>
    <row r="24704" ht="15" hidden="1" customHeight="1"/>
    <row r="24705" ht="15" hidden="1" customHeight="1"/>
    <row r="24706" ht="15" hidden="1" customHeight="1"/>
    <row r="24707" ht="15" hidden="1" customHeight="1"/>
    <row r="24708" ht="15" hidden="1" customHeight="1"/>
    <row r="24709" ht="15" hidden="1" customHeight="1"/>
    <row r="24710" ht="15" hidden="1" customHeight="1"/>
    <row r="24711" ht="15" hidden="1" customHeight="1"/>
    <row r="24712" ht="15" hidden="1" customHeight="1"/>
    <row r="24713" ht="15" hidden="1" customHeight="1"/>
    <row r="24714" ht="15" hidden="1" customHeight="1"/>
    <row r="24715" ht="15" hidden="1" customHeight="1"/>
    <row r="24716" ht="15" hidden="1" customHeight="1"/>
    <row r="24717" ht="15" hidden="1" customHeight="1"/>
    <row r="24718" ht="15" hidden="1" customHeight="1"/>
    <row r="24719" ht="15" hidden="1" customHeight="1"/>
    <row r="24720" ht="15" hidden="1" customHeight="1"/>
    <row r="24721" ht="15" hidden="1" customHeight="1"/>
    <row r="24722" ht="15" hidden="1" customHeight="1"/>
    <row r="24723" ht="15" hidden="1" customHeight="1"/>
    <row r="24724" ht="15" hidden="1" customHeight="1"/>
    <row r="24725" ht="15" hidden="1" customHeight="1"/>
    <row r="24726" ht="15" hidden="1" customHeight="1"/>
    <row r="24727" ht="15" hidden="1" customHeight="1"/>
    <row r="24728" ht="15" hidden="1" customHeight="1"/>
    <row r="24729" ht="15" hidden="1" customHeight="1"/>
    <row r="24730" ht="15" hidden="1" customHeight="1"/>
    <row r="24731" ht="15" hidden="1" customHeight="1"/>
    <row r="24732" ht="15" hidden="1" customHeight="1"/>
    <row r="24733" ht="15" hidden="1" customHeight="1"/>
    <row r="24734" ht="15" hidden="1" customHeight="1"/>
    <row r="24735" ht="15" hidden="1" customHeight="1"/>
    <row r="24736" ht="15" hidden="1" customHeight="1"/>
    <row r="24737" ht="15" hidden="1" customHeight="1"/>
    <row r="24738" ht="15" hidden="1" customHeight="1"/>
    <row r="24739" ht="15" hidden="1" customHeight="1"/>
    <row r="24740" ht="15" hidden="1" customHeight="1"/>
    <row r="24741" ht="15" hidden="1" customHeight="1"/>
    <row r="24742" ht="15" hidden="1" customHeight="1"/>
    <row r="24743" ht="15" hidden="1" customHeight="1"/>
    <row r="24744" ht="15" hidden="1" customHeight="1"/>
    <row r="24745" ht="15" hidden="1" customHeight="1"/>
    <row r="24746" ht="15" hidden="1" customHeight="1"/>
    <row r="24747" ht="15" hidden="1" customHeight="1"/>
    <row r="24748" ht="15" hidden="1" customHeight="1"/>
    <row r="24749" ht="15" hidden="1" customHeight="1"/>
    <row r="24750" ht="15" hidden="1" customHeight="1"/>
    <row r="24751" ht="15" hidden="1" customHeight="1"/>
    <row r="24752" ht="15" hidden="1" customHeight="1"/>
    <row r="24753" ht="15" hidden="1" customHeight="1"/>
    <row r="24754" ht="15" hidden="1" customHeight="1"/>
    <row r="24755" ht="15" hidden="1" customHeight="1"/>
    <row r="24756" ht="15" hidden="1" customHeight="1"/>
    <row r="24757" ht="15" hidden="1" customHeight="1"/>
    <row r="24758" ht="15" hidden="1" customHeight="1"/>
    <row r="24759" ht="15" hidden="1" customHeight="1"/>
    <row r="24760" ht="15" hidden="1" customHeight="1"/>
    <row r="24761" ht="15" hidden="1" customHeight="1"/>
    <row r="24762" ht="15" hidden="1" customHeight="1"/>
    <row r="24763" ht="15" hidden="1" customHeight="1"/>
    <row r="24764" ht="15" hidden="1" customHeight="1"/>
    <row r="24765" ht="15" hidden="1" customHeight="1"/>
    <row r="24766" ht="15" hidden="1" customHeight="1"/>
    <row r="24767" ht="15" hidden="1" customHeight="1"/>
    <row r="24768" ht="15" hidden="1" customHeight="1"/>
    <row r="24769" ht="15" hidden="1" customHeight="1"/>
    <row r="24770" ht="15" hidden="1" customHeight="1"/>
    <row r="24771" ht="15" hidden="1" customHeight="1"/>
    <row r="24772" ht="15" hidden="1" customHeight="1"/>
    <row r="24773" ht="15" hidden="1" customHeight="1"/>
    <row r="24774" ht="15" hidden="1" customHeight="1"/>
    <row r="24775" ht="15" hidden="1" customHeight="1"/>
    <row r="24776" ht="15" hidden="1" customHeight="1"/>
    <row r="24777" ht="15" hidden="1" customHeight="1"/>
    <row r="24778" ht="15" hidden="1" customHeight="1"/>
    <row r="24779" ht="15" hidden="1" customHeight="1"/>
    <row r="24780" ht="15" hidden="1" customHeight="1"/>
    <row r="24781" ht="15" hidden="1" customHeight="1"/>
    <row r="24782" ht="15" hidden="1" customHeight="1"/>
    <row r="24783" ht="15" hidden="1" customHeight="1"/>
    <row r="24784" ht="15" hidden="1" customHeight="1"/>
    <row r="24785" ht="15" hidden="1" customHeight="1"/>
    <row r="24786" ht="15" hidden="1" customHeight="1"/>
    <row r="24787" ht="15" hidden="1" customHeight="1"/>
    <row r="24788" ht="15" hidden="1" customHeight="1"/>
    <row r="24789" ht="15" hidden="1" customHeight="1"/>
    <row r="24790" ht="15" hidden="1" customHeight="1"/>
    <row r="24791" ht="15" hidden="1" customHeight="1"/>
    <row r="24792" ht="15" hidden="1" customHeight="1"/>
    <row r="24793" ht="15" hidden="1" customHeight="1"/>
    <row r="24794" ht="15" hidden="1" customHeight="1"/>
    <row r="24795" ht="15" hidden="1" customHeight="1"/>
    <row r="24796" ht="15" hidden="1" customHeight="1"/>
    <row r="24797" ht="15" hidden="1" customHeight="1"/>
    <row r="24798" ht="15" hidden="1" customHeight="1"/>
    <row r="24799" ht="15" hidden="1" customHeight="1"/>
    <row r="24800" ht="15" hidden="1" customHeight="1"/>
    <row r="24801" ht="15" hidden="1" customHeight="1"/>
    <row r="24802" ht="15" hidden="1" customHeight="1"/>
    <row r="24803" ht="15" hidden="1" customHeight="1"/>
    <row r="24804" ht="15" hidden="1" customHeight="1"/>
    <row r="24805" ht="15" hidden="1" customHeight="1"/>
    <row r="24806" ht="15" hidden="1" customHeight="1"/>
    <row r="24807" ht="15" hidden="1" customHeight="1"/>
    <row r="24808" ht="15" hidden="1" customHeight="1"/>
    <row r="24809" ht="15" hidden="1" customHeight="1"/>
    <row r="24810" ht="15" hidden="1" customHeight="1"/>
    <row r="24811" ht="15" hidden="1" customHeight="1"/>
    <row r="24812" ht="15" hidden="1" customHeight="1"/>
    <row r="24813" ht="15" hidden="1" customHeight="1"/>
    <row r="24814" ht="15" hidden="1" customHeight="1"/>
    <row r="24815" ht="15" hidden="1" customHeight="1"/>
    <row r="24816" ht="15" hidden="1" customHeight="1"/>
    <row r="24817" ht="15" hidden="1" customHeight="1"/>
    <row r="24818" ht="15" hidden="1" customHeight="1"/>
    <row r="24819" ht="15" hidden="1" customHeight="1"/>
    <row r="24820" ht="15" hidden="1" customHeight="1"/>
    <row r="24821" ht="15" hidden="1" customHeight="1"/>
    <row r="24822" ht="15" hidden="1" customHeight="1"/>
    <row r="24823" ht="15" hidden="1" customHeight="1"/>
    <row r="24824" ht="15" hidden="1" customHeight="1"/>
    <row r="24825" ht="15" hidden="1" customHeight="1"/>
    <row r="24826" ht="15" hidden="1" customHeight="1"/>
    <row r="24827" ht="15" hidden="1" customHeight="1"/>
    <row r="24828" ht="15" hidden="1" customHeight="1"/>
    <row r="24829" ht="15" hidden="1" customHeight="1"/>
    <row r="24830" ht="15" hidden="1" customHeight="1"/>
    <row r="24831" ht="15" hidden="1" customHeight="1"/>
    <row r="24832" ht="15" hidden="1" customHeight="1"/>
    <row r="24833" ht="15" hidden="1" customHeight="1"/>
    <row r="24834" ht="15" hidden="1" customHeight="1"/>
    <row r="24835" ht="15" hidden="1" customHeight="1"/>
    <row r="24836" ht="15" hidden="1" customHeight="1"/>
    <row r="24837" ht="15" hidden="1" customHeight="1"/>
    <row r="24838" ht="15" hidden="1" customHeight="1"/>
    <row r="24839" ht="15" hidden="1" customHeight="1"/>
    <row r="24840" ht="15" hidden="1" customHeight="1"/>
    <row r="24841" ht="15" hidden="1" customHeight="1"/>
    <row r="24842" ht="15" hidden="1" customHeight="1"/>
    <row r="24843" ht="15" hidden="1" customHeight="1"/>
    <row r="24844" ht="15" hidden="1" customHeight="1"/>
    <row r="24845" ht="15" hidden="1" customHeight="1"/>
    <row r="24846" ht="15" hidden="1" customHeight="1"/>
    <row r="24847" ht="15" hidden="1" customHeight="1"/>
    <row r="24848" ht="15" hidden="1" customHeight="1"/>
    <row r="24849" ht="15" hidden="1" customHeight="1"/>
    <row r="24850" ht="15" hidden="1" customHeight="1"/>
    <row r="24851" ht="15" hidden="1" customHeight="1"/>
    <row r="24852" ht="15" hidden="1" customHeight="1"/>
    <row r="24853" ht="15" hidden="1" customHeight="1"/>
    <row r="24854" ht="15" hidden="1" customHeight="1"/>
    <row r="24855" ht="15" hidden="1" customHeight="1"/>
    <row r="24856" ht="15" hidden="1" customHeight="1"/>
    <row r="24857" ht="15" hidden="1" customHeight="1"/>
    <row r="24858" ht="15" hidden="1" customHeight="1"/>
    <row r="24859" ht="15" hidden="1" customHeight="1"/>
    <row r="24860" ht="15" hidden="1" customHeight="1"/>
    <row r="24861" ht="15" hidden="1" customHeight="1"/>
    <row r="24862" ht="15" hidden="1" customHeight="1"/>
    <row r="24863" ht="15" hidden="1" customHeight="1"/>
    <row r="24864" ht="15" hidden="1" customHeight="1"/>
    <row r="24865" ht="15" hidden="1" customHeight="1"/>
    <row r="24866" ht="15" hidden="1" customHeight="1"/>
    <row r="24867" ht="15" hidden="1" customHeight="1"/>
    <row r="24868" ht="15" hidden="1" customHeight="1"/>
    <row r="24869" ht="15" hidden="1" customHeight="1"/>
    <row r="24870" ht="15" hidden="1" customHeight="1"/>
    <row r="24871" ht="15" hidden="1" customHeight="1"/>
    <row r="24872" ht="15" hidden="1" customHeight="1"/>
    <row r="24873" ht="15" hidden="1" customHeight="1"/>
    <row r="24874" ht="15" hidden="1" customHeight="1"/>
    <row r="24875" ht="15" hidden="1" customHeight="1"/>
    <row r="24876" ht="15" hidden="1" customHeight="1"/>
    <row r="24877" ht="15" hidden="1" customHeight="1"/>
    <row r="24878" ht="15" hidden="1" customHeight="1"/>
    <row r="24879" ht="15" hidden="1" customHeight="1"/>
    <row r="24880" ht="15" hidden="1" customHeight="1"/>
    <row r="24881" ht="15" hidden="1" customHeight="1"/>
    <row r="24882" ht="15" hidden="1" customHeight="1"/>
    <row r="24883" ht="15" hidden="1" customHeight="1"/>
    <row r="24884" ht="15" hidden="1" customHeight="1"/>
    <row r="24885" ht="15" hidden="1" customHeight="1"/>
    <row r="24886" ht="15" hidden="1" customHeight="1"/>
    <row r="24887" ht="15" hidden="1" customHeight="1"/>
    <row r="24888" ht="15" hidden="1" customHeight="1"/>
    <row r="24889" ht="15" hidden="1" customHeight="1"/>
    <row r="24890" ht="15" hidden="1" customHeight="1"/>
    <row r="24891" ht="15" hidden="1" customHeight="1"/>
    <row r="24892" ht="15" hidden="1" customHeight="1"/>
    <row r="24893" ht="15" hidden="1" customHeight="1"/>
    <row r="24894" ht="15" hidden="1" customHeight="1"/>
    <row r="24895" ht="15" hidden="1" customHeight="1"/>
    <row r="24896" ht="15" hidden="1" customHeight="1"/>
    <row r="24897" ht="15" hidden="1" customHeight="1"/>
    <row r="24898" ht="15" hidden="1" customHeight="1"/>
    <row r="24899" ht="15" hidden="1" customHeight="1"/>
    <row r="24900" ht="15" hidden="1" customHeight="1"/>
    <row r="24901" ht="15" hidden="1" customHeight="1"/>
    <row r="24902" ht="15" hidden="1" customHeight="1"/>
    <row r="24903" ht="15" hidden="1" customHeight="1"/>
    <row r="24904" ht="15" hidden="1" customHeight="1"/>
    <row r="24905" ht="15" hidden="1" customHeight="1"/>
    <row r="24906" ht="15" hidden="1" customHeight="1"/>
    <row r="24907" ht="15" hidden="1" customHeight="1"/>
    <row r="24908" ht="15" hidden="1" customHeight="1"/>
    <row r="24909" ht="15" hidden="1" customHeight="1"/>
    <row r="24910" ht="15" hidden="1" customHeight="1"/>
    <row r="24911" ht="15" hidden="1" customHeight="1"/>
    <row r="24912" ht="15" hidden="1" customHeight="1"/>
    <row r="24913" ht="15" hidden="1" customHeight="1"/>
    <row r="24914" ht="15" hidden="1" customHeight="1"/>
    <row r="24915" ht="15" hidden="1" customHeight="1"/>
    <row r="24916" ht="15" hidden="1" customHeight="1"/>
    <row r="24917" ht="15" hidden="1" customHeight="1"/>
    <row r="24918" ht="15" hidden="1" customHeight="1"/>
    <row r="24919" ht="15" hidden="1" customHeight="1"/>
    <row r="24920" ht="15" hidden="1" customHeight="1"/>
    <row r="24921" ht="15" hidden="1" customHeight="1"/>
    <row r="24922" ht="15" hidden="1" customHeight="1"/>
    <row r="24923" ht="15" hidden="1" customHeight="1"/>
    <row r="24924" ht="15" hidden="1" customHeight="1"/>
    <row r="24925" ht="15" hidden="1" customHeight="1"/>
    <row r="24926" ht="15" hidden="1" customHeight="1"/>
    <row r="24927" ht="15" hidden="1" customHeight="1"/>
    <row r="24928" ht="15" hidden="1" customHeight="1"/>
    <row r="24929" ht="15" hidden="1" customHeight="1"/>
    <row r="24930" ht="15" hidden="1" customHeight="1"/>
    <row r="24931" ht="15" hidden="1" customHeight="1"/>
    <row r="24932" ht="15" hidden="1" customHeight="1"/>
    <row r="24933" ht="15" hidden="1" customHeight="1"/>
    <row r="24934" ht="15" hidden="1" customHeight="1"/>
    <row r="24935" ht="15" hidden="1" customHeight="1"/>
    <row r="24936" ht="15" hidden="1" customHeight="1"/>
    <row r="24937" ht="15" hidden="1" customHeight="1"/>
    <row r="24938" ht="15" hidden="1" customHeight="1"/>
    <row r="24939" ht="15" hidden="1" customHeight="1"/>
    <row r="24940" ht="15" hidden="1" customHeight="1"/>
    <row r="24941" ht="15" hidden="1" customHeight="1"/>
    <row r="24942" ht="15" hidden="1" customHeight="1"/>
    <row r="24943" ht="15" hidden="1" customHeight="1"/>
    <row r="24944" ht="15" hidden="1" customHeight="1"/>
    <row r="24945" ht="15" hidden="1" customHeight="1"/>
    <row r="24946" ht="15" hidden="1" customHeight="1"/>
    <row r="24947" ht="15" hidden="1" customHeight="1"/>
    <row r="24948" ht="15" hidden="1" customHeight="1"/>
    <row r="24949" ht="15" hidden="1" customHeight="1"/>
    <row r="24950" ht="15" hidden="1" customHeight="1"/>
    <row r="24951" ht="15" hidden="1" customHeight="1"/>
    <row r="24952" ht="15" hidden="1" customHeight="1"/>
    <row r="24953" ht="15" hidden="1" customHeight="1"/>
    <row r="24954" ht="15" hidden="1" customHeight="1"/>
    <row r="24955" ht="15" hidden="1" customHeight="1"/>
    <row r="24956" ht="15" hidden="1" customHeight="1"/>
    <row r="24957" ht="15" hidden="1" customHeight="1"/>
    <row r="24958" ht="15" hidden="1" customHeight="1"/>
    <row r="24959" ht="15" hidden="1" customHeight="1"/>
    <row r="24960" ht="15" hidden="1" customHeight="1"/>
    <row r="24961" ht="15" hidden="1" customHeight="1"/>
    <row r="24962" ht="15" hidden="1" customHeight="1"/>
    <row r="24963" ht="15" hidden="1" customHeight="1"/>
    <row r="24964" ht="15" hidden="1" customHeight="1"/>
    <row r="24965" ht="15" hidden="1" customHeight="1"/>
    <row r="24966" ht="15" hidden="1" customHeight="1"/>
    <row r="24967" ht="15" hidden="1" customHeight="1"/>
    <row r="24968" ht="15" hidden="1" customHeight="1"/>
    <row r="24969" ht="15" hidden="1" customHeight="1"/>
    <row r="24970" ht="15" hidden="1" customHeight="1"/>
    <row r="24971" ht="15" hidden="1" customHeight="1"/>
    <row r="24972" ht="15" hidden="1" customHeight="1"/>
    <row r="24973" ht="15" hidden="1" customHeight="1"/>
    <row r="24974" ht="15" hidden="1" customHeight="1"/>
    <row r="24975" ht="15" hidden="1" customHeight="1"/>
    <row r="24976" ht="15" hidden="1" customHeight="1"/>
    <row r="24977" ht="15" hidden="1" customHeight="1"/>
    <row r="24978" ht="15" hidden="1" customHeight="1"/>
    <row r="24979" ht="15" hidden="1" customHeight="1"/>
    <row r="24980" ht="15" hidden="1" customHeight="1"/>
    <row r="24981" ht="15" hidden="1" customHeight="1"/>
    <row r="24982" ht="15" hidden="1" customHeight="1"/>
    <row r="24983" ht="15" hidden="1" customHeight="1"/>
    <row r="24984" ht="15" hidden="1" customHeight="1"/>
    <row r="24985" ht="15" hidden="1" customHeight="1"/>
    <row r="24986" ht="15" hidden="1" customHeight="1"/>
    <row r="24987" ht="15" hidden="1" customHeight="1"/>
    <row r="24988" ht="15" hidden="1" customHeight="1"/>
    <row r="24989" ht="15" hidden="1" customHeight="1"/>
    <row r="24990" ht="15" hidden="1" customHeight="1"/>
    <row r="24991" ht="15" hidden="1" customHeight="1"/>
    <row r="24992" ht="15" hidden="1" customHeight="1"/>
    <row r="24993" ht="15" hidden="1" customHeight="1"/>
    <row r="24994" ht="15" hidden="1" customHeight="1"/>
    <row r="24995" ht="15" hidden="1" customHeight="1"/>
    <row r="24996" ht="15" hidden="1" customHeight="1"/>
    <row r="24997" ht="15" hidden="1" customHeight="1"/>
    <row r="24998" ht="15" hidden="1" customHeight="1"/>
    <row r="24999" ht="15" hidden="1" customHeight="1"/>
    <row r="25000" ht="15" hidden="1" customHeight="1"/>
    <row r="25001" ht="15" hidden="1" customHeight="1"/>
    <row r="25002" ht="15" hidden="1" customHeight="1"/>
    <row r="25003" ht="15" hidden="1" customHeight="1"/>
    <row r="25004" ht="15" hidden="1" customHeight="1"/>
    <row r="25005" ht="15" hidden="1" customHeight="1"/>
    <row r="25006" ht="15" hidden="1" customHeight="1"/>
    <row r="25007" ht="15" hidden="1" customHeight="1"/>
    <row r="25008" ht="15" hidden="1" customHeight="1"/>
    <row r="25009" ht="15" hidden="1" customHeight="1"/>
    <row r="25010" ht="15" hidden="1" customHeight="1"/>
    <row r="25011" ht="15" hidden="1" customHeight="1"/>
    <row r="25012" ht="15" hidden="1" customHeight="1"/>
    <row r="25013" ht="15" hidden="1" customHeight="1"/>
    <row r="25014" ht="15" hidden="1" customHeight="1"/>
    <row r="25015" ht="15" hidden="1" customHeight="1"/>
    <row r="25016" ht="15" hidden="1" customHeight="1"/>
    <row r="25017" ht="15" hidden="1" customHeight="1"/>
    <row r="25018" ht="15" hidden="1" customHeight="1"/>
    <row r="25019" ht="15" hidden="1" customHeight="1"/>
    <row r="25020" ht="15" hidden="1" customHeight="1"/>
    <row r="25021" ht="15" hidden="1" customHeight="1"/>
    <row r="25022" ht="15" hidden="1" customHeight="1"/>
    <row r="25023" ht="15" hidden="1" customHeight="1"/>
    <row r="25024" ht="15" hidden="1" customHeight="1"/>
    <row r="25025" ht="15" hidden="1" customHeight="1"/>
    <row r="25026" ht="15" hidden="1" customHeight="1"/>
    <row r="25027" ht="15" hidden="1" customHeight="1"/>
    <row r="25028" ht="15" hidden="1" customHeight="1"/>
    <row r="25029" ht="15" hidden="1" customHeight="1"/>
    <row r="25030" ht="15" hidden="1" customHeight="1"/>
    <row r="25031" ht="15" hidden="1" customHeight="1"/>
    <row r="25032" ht="15" hidden="1" customHeight="1"/>
    <row r="25033" ht="15" hidden="1" customHeight="1"/>
    <row r="25034" ht="15" hidden="1" customHeight="1"/>
    <row r="25035" ht="15" hidden="1" customHeight="1"/>
    <row r="25036" ht="15" hidden="1" customHeight="1"/>
    <row r="25037" ht="15" hidden="1" customHeight="1"/>
    <row r="25038" ht="15" hidden="1" customHeight="1"/>
    <row r="25039" ht="15" hidden="1" customHeight="1"/>
    <row r="25040" ht="15" hidden="1" customHeight="1"/>
    <row r="25041" ht="15" hidden="1" customHeight="1"/>
    <row r="25042" ht="15" hidden="1" customHeight="1"/>
    <row r="25043" ht="15" hidden="1" customHeight="1"/>
    <row r="25044" ht="15" hidden="1" customHeight="1"/>
    <row r="25045" ht="15" hidden="1" customHeight="1"/>
    <row r="25046" ht="15" hidden="1" customHeight="1"/>
    <row r="25047" ht="15" hidden="1" customHeight="1"/>
    <row r="25048" ht="15" hidden="1" customHeight="1"/>
    <row r="25049" ht="15" hidden="1" customHeight="1"/>
    <row r="25050" ht="15" hidden="1" customHeight="1"/>
    <row r="25051" ht="15" hidden="1" customHeight="1"/>
    <row r="25052" ht="15" hidden="1" customHeight="1"/>
    <row r="25053" ht="15" hidden="1" customHeight="1"/>
    <row r="25054" ht="15" hidden="1" customHeight="1"/>
    <row r="25055" ht="15" hidden="1" customHeight="1"/>
    <row r="25056" ht="15" hidden="1" customHeight="1"/>
    <row r="25057" ht="15" hidden="1" customHeight="1"/>
    <row r="25058" ht="15" hidden="1" customHeight="1"/>
    <row r="25059" ht="15" hidden="1" customHeight="1"/>
    <row r="25060" ht="15" hidden="1" customHeight="1"/>
    <row r="25061" ht="15" hidden="1" customHeight="1"/>
    <row r="25062" ht="15" hidden="1" customHeight="1"/>
    <row r="25063" ht="15" hidden="1" customHeight="1"/>
    <row r="25064" ht="15" hidden="1" customHeight="1"/>
    <row r="25065" ht="15" hidden="1" customHeight="1"/>
    <row r="25066" ht="15" hidden="1" customHeight="1"/>
    <row r="25067" ht="15" hidden="1" customHeight="1"/>
    <row r="25068" ht="15" hidden="1" customHeight="1"/>
    <row r="25069" ht="15" hidden="1" customHeight="1"/>
    <row r="25070" ht="15" hidden="1" customHeight="1"/>
    <row r="25071" ht="15" hidden="1" customHeight="1"/>
    <row r="25072" ht="15" hidden="1" customHeight="1"/>
    <row r="25073" ht="15" hidden="1" customHeight="1"/>
    <row r="25074" ht="15" hidden="1" customHeight="1"/>
    <row r="25075" ht="15" hidden="1" customHeight="1"/>
    <row r="25076" ht="15" hidden="1" customHeight="1"/>
    <row r="25077" ht="15" hidden="1" customHeight="1"/>
    <row r="25078" ht="15" hidden="1" customHeight="1"/>
    <row r="25079" ht="15" hidden="1" customHeight="1"/>
    <row r="25080" ht="15" hidden="1" customHeight="1"/>
    <row r="25081" ht="15" hidden="1" customHeight="1"/>
    <row r="25082" ht="15" hidden="1" customHeight="1"/>
    <row r="25083" ht="15" hidden="1" customHeight="1"/>
    <row r="25084" ht="15" hidden="1" customHeight="1"/>
    <row r="25085" ht="15" hidden="1" customHeight="1"/>
    <row r="25086" ht="15" hidden="1" customHeight="1"/>
    <row r="25087" ht="15" hidden="1" customHeight="1"/>
    <row r="25088" ht="15" hidden="1" customHeight="1"/>
    <row r="25089" ht="15" hidden="1" customHeight="1"/>
    <row r="25090" ht="15" hidden="1" customHeight="1"/>
    <row r="25091" ht="15" hidden="1" customHeight="1"/>
    <row r="25092" ht="15" hidden="1" customHeight="1"/>
    <row r="25093" ht="15" hidden="1" customHeight="1"/>
    <row r="25094" ht="15" hidden="1" customHeight="1"/>
    <row r="25095" ht="15" hidden="1" customHeight="1"/>
    <row r="25096" ht="15" hidden="1" customHeight="1"/>
    <row r="25097" ht="15" hidden="1" customHeight="1"/>
    <row r="25098" ht="15" hidden="1" customHeight="1"/>
    <row r="25099" ht="15" hidden="1" customHeight="1"/>
    <row r="25100" ht="15" hidden="1" customHeight="1"/>
    <row r="25101" ht="15" hidden="1" customHeight="1"/>
    <row r="25102" ht="15" hidden="1" customHeight="1"/>
    <row r="25103" ht="15" hidden="1" customHeight="1"/>
    <row r="25104" ht="15" hidden="1" customHeight="1"/>
    <row r="25105" ht="15" hidden="1" customHeight="1"/>
    <row r="25106" ht="15" hidden="1" customHeight="1"/>
    <row r="25107" ht="15" hidden="1" customHeight="1"/>
    <row r="25108" ht="15" hidden="1" customHeight="1"/>
    <row r="25109" ht="15" hidden="1" customHeight="1"/>
    <row r="25110" ht="15" hidden="1" customHeight="1"/>
    <row r="25111" ht="15" hidden="1" customHeight="1"/>
    <row r="25112" ht="15" hidden="1" customHeight="1"/>
    <row r="25113" ht="15" hidden="1" customHeight="1"/>
    <row r="25114" ht="15" hidden="1" customHeight="1"/>
    <row r="25115" ht="15" hidden="1" customHeight="1"/>
    <row r="25116" ht="15" hidden="1" customHeight="1"/>
    <row r="25117" ht="15" hidden="1" customHeight="1"/>
    <row r="25118" ht="15" hidden="1" customHeight="1"/>
    <row r="25119" ht="15" hidden="1" customHeight="1"/>
    <row r="25120" ht="15" hidden="1" customHeight="1"/>
    <row r="25121" ht="15" hidden="1" customHeight="1"/>
    <row r="25122" ht="15" hidden="1" customHeight="1"/>
    <row r="25123" ht="15" hidden="1" customHeight="1"/>
    <row r="25124" ht="15" hidden="1" customHeight="1"/>
    <row r="25125" ht="15" hidden="1" customHeight="1"/>
    <row r="25126" ht="15" hidden="1" customHeight="1"/>
    <row r="25127" ht="15" hidden="1" customHeight="1"/>
    <row r="25128" ht="15" hidden="1" customHeight="1"/>
    <row r="25129" ht="15" hidden="1" customHeight="1"/>
    <row r="25130" ht="15" hidden="1" customHeight="1"/>
    <row r="25131" ht="15" hidden="1" customHeight="1"/>
    <row r="25132" ht="15" hidden="1" customHeight="1"/>
    <row r="25133" ht="15" hidden="1" customHeight="1"/>
    <row r="25134" ht="15" hidden="1" customHeight="1"/>
    <row r="25135" ht="15" hidden="1" customHeight="1"/>
    <row r="25136" ht="15" hidden="1" customHeight="1"/>
    <row r="25137" ht="15" hidden="1" customHeight="1"/>
    <row r="25138" ht="15" hidden="1" customHeight="1"/>
    <row r="25139" ht="15" hidden="1" customHeight="1"/>
    <row r="25140" ht="15" hidden="1" customHeight="1"/>
    <row r="25141" ht="15" hidden="1" customHeight="1"/>
    <row r="25142" ht="15" hidden="1" customHeight="1"/>
    <row r="25143" ht="15" hidden="1" customHeight="1"/>
    <row r="25144" ht="15" hidden="1" customHeight="1"/>
    <row r="25145" ht="15" hidden="1" customHeight="1"/>
    <row r="25146" ht="15" hidden="1" customHeight="1"/>
    <row r="25147" ht="15" hidden="1" customHeight="1"/>
    <row r="25148" ht="15" hidden="1" customHeight="1"/>
    <row r="25149" ht="15" hidden="1" customHeight="1"/>
    <row r="25150" ht="15" hidden="1" customHeight="1"/>
    <row r="25151" ht="15" hidden="1" customHeight="1"/>
    <row r="25152" ht="15" hidden="1" customHeight="1"/>
    <row r="25153" ht="15" hidden="1" customHeight="1"/>
    <row r="25154" ht="15" hidden="1" customHeight="1"/>
    <row r="25155" ht="15" hidden="1" customHeight="1"/>
    <row r="25156" ht="15" hidden="1" customHeight="1"/>
    <row r="25157" ht="15" hidden="1" customHeight="1"/>
    <row r="25158" ht="15" hidden="1" customHeight="1"/>
    <row r="25159" ht="15" hidden="1" customHeight="1"/>
    <row r="25160" ht="15" hidden="1" customHeight="1"/>
    <row r="25161" ht="15" hidden="1" customHeight="1"/>
    <row r="25162" ht="15" hidden="1" customHeight="1"/>
    <row r="25163" ht="15" hidden="1" customHeight="1"/>
    <row r="25164" ht="15" hidden="1" customHeight="1"/>
    <row r="25165" ht="15" hidden="1" customHeight="1"/>
    <row r="25166" ht="15" hidden="1" customHeight="1"/>
    <row r="25167" ht="15" hidden="1" customHeight="1"/>
    <row r="25168" ht="15" hidden="1" customHeight="1"/>
    <row r="25169" ht="15" hidden="1" customHeight="1"/>
    <row r="25170" ht="15" hidden="1" customHeight="1"/>
    <row r="25171" ht="15" hidden="1" customHeight="1"/>
    <row r="25172" ht="15" hidden="1" customHeight="1"/>
    <row r="25173" ht="15" hidden="1" customHeight="1"/>
    <row r="25174" ht="15" hidden="1" customHeight="1"/>
    <row r="25175" ht="15" hidden="1" customHeight="1"/>
    <row r="25176" ht="15" hidden="1" customHeight="1"/>
    <row r="25177" ht="15" hidden="1" customHeight="1"/>
    <row r="25178" ht="15" hidden="1" customHeight="1"/>
    <row r="25179" ht="15" hidden="1" customHeight="1"/>
    <row r="25180" ht="15" hidden="1" customHeight="1"/>
    <row r="25181" ht="15" hidden="1" customHeight="1"/>
    <row r="25182" ht="15" hidden="1" customHeight="1"/>
    <row r="25183" ht="15" hidden="1" customHeight="1"/>
    <row r="25184" ht="15" hidden="1" customHeight="1"/>
    <row r="25185" ht="15" hidden="1" customHeight="1"/>
    <row r="25186" ht="15" hidden="1" customHeight="1"/>
    <row r="25187" ht="15" hidden="1" customHeight="1"/>
    <row r="25188" ht="15" hidden="1" customHeight="1"/>
    <row r="25189" ht="15" hidden="1" customHeight="1"/>
    <row r="25190" ht="15" hidden="1" customHeight="1"/>
    <row r="25191" ht="15" hidden="1" customHeight="1"/>
    <row r="25192" ht="15" hidden="1" customHeight="1"/>
    <row r="25193" ht="15" hidden="1" customHeight="1"/>
    <row r="25194" ht="15" hidden="1" customHeight="1"/>
    <row r="25195" ht="15" hidden="1" customHeight="1"/>
    <row r="25196" ht="15" hidden="1" customHeight="1"/>
    <row r="25197" ht="15" hidden="1" customHeight="1"/>
    <row r="25198" ht="15" hidden="1" customHeight="1"/>
    <row r="25199" ht="15" hidden="1" customHeight="1"/>
    <row r="25200" ht="15" hidden="1" customHeight="1"/>
    <row r="25201" ht="15" hidden="1" customHeight="1"/>
    <row r="25202" ht="15" hidden="1" customHeight="1"/>
    <row r="25203" ht="15" hidden="1" customHeight="1"/>
    <row r="25204" ht="15" hidden="1" customHeight="1"/>
    <row r="25205" ht="15" hidden="1" customHeight="1"/>
    <row r="25206" ht="15" hidden="1" customHeight="1"/>
    <row r="25207" ht="15" hidden="1" customHeight="1"/>
    <row r="25208" ht="15" hidden="1" customHeight="1"/>
    <row r="25209" ht="15" hidden="1" customHeight="1"/>
    <row r="25210" ht="15" hidden="1" customHeight="1"/>
    <row r="25211" ht="15" hidden="1" customHeight="1"/>
    <row r="25212" ht="15" hidden="1" customHeight="1"/>
    <row r="25213" ht="15" hidden="1" customHeight="1"/>
    <row r="25214" ht="15" hidden="1" customHeight="1"/>
    <row r="25215" ht="15" hidden="1" customHeight="1"/>
    <row r="25216" ht="15" hidden="1" customHeight="1"/>
    <row r="25217" ht="15" hidden="1" customHeight="1"/>
    <row r="25218" ht="15" hidden="1" customHeight="1"/>
    <row r="25219" ht="15" hidden="1" customHeight="1"/>
    <row r="25220" ht="15" hidden="1" customHeight="1"/>
    <row r="25221" ht="15" hidden="1" customHeight="1"/>
    <row r="25222" ht="15" hidden="1" customHeight="1"/>
    <row r="25223" ht="15" hidden="1" customHeight="1"/>
    <row r="25224" ht="15" hidden="1" customHeight="1"/>
    <row r="25225" ht="15" hidden="1" customHeight="1"/>
    <row r="25226" ht="15" hidden="1" customHeight="1"/>
    <row r="25227" ht="15" hidden="1" customHeight="1"/>
    <row r="25228" ht="15" hidden="1" customHeight="1"/>
    <row r="25229" ht="15" hidden="1" customHeight="1"/>
    <row r="25230" ht="15" hidden="1" customHeight="1"/>
    <row r="25231" ht="15" hidden="1" customHeight="1"/>
    <row r="25232" ht="15" hidden="1" customHeight="1"/>
    <row r="25233" ht="15" hidden="1" customHeight="1"/>
    <row r="25234" ht="15" hidden="1" customHeight="1"/>
    <row r="25235" ht="15" hidden="1" customHeight="1"/>
    <row r="25236" ht="15" hidden="1" customHeight="1"/>
    <row r="25237" ht="15" hidden="1" customHeight="1"/>
    <row r="25238" ht="15" hidden="1" customHeight="1"/>
    <row r="25239" ht="15" hidden="1" customHeight="1"/>
    <row r="25240" ht="15" hidden="1" customHeight="1"/>
    <row r="25241" ht="15" hidden="1" customHeight="1"/>
    <row r="25242" ht="15" hidden="1" customHeight="1"/>
    <row r="25243" ht="15" hidden="1" customHeight="1"/>
    <row r="25244" ht="15" hidden="1" customHeight="1"/>
    <row r="25245" ht="15" hidden="1" customHeight="1"/>
    <row r="25246" ht="15" hidden="1" customHeight="1"/>
    <row r="25247" ht="15" hidden="1" customHeight="1"/>
    <row r="25248" ht="15" hidden="1" customHeight="1"/>
    <row r="25249" ht="15" hidden="1" customHeight="1"/>
    <row r="25250" ht="15" hidden="1" customHeight="1"/>
    <row r="25251" ht="15" hidden="1" customHeight="1"/>
    <row r="25252" ht="15" hidden="1" customHeight="1"/>
    <row r="25253" ht="15" hidden="1" customHeight="1"/>
    <row r="25254" ht="15" hidden="1" customHeight="1"/>
    <row r="25255" ht="15" hidden="1" customHeight="1"/>
    <row r="25256" ht="15" hidden="1" customHeight="1"/>
    <row r="25257" ht="15" hidden="1" customHeight="1"/>
    <row r="25258" ht="15" hidden="1" customHeight="1"/>
    <row r="25259" ht="15" hidden="1" customHeight="1"/>
    <row r="25260" ht="15" hidden="1" customHeight="1"/>
    <row r="25261" ht="15" hidden="1" customHeight="1"/>
    <row r="25262" ht="15" hidden="1" customHeight="1"/>
    <row r="25263" ht="15" hidden="1" customHeight="1"/>
    <row r="25264" ht="15" hidden="1" customHeight="1"/>
    <row r="25265" ht="15" hidden="1" customHeight="1"/>
    <row r="25266" ht="15" hidden="1" customHeight="1"/>
    <row r="25267" ht="15" hidden="1" customHeight="1"/>
    <row r="25268" ht="15" hidden="1" customHeight="1"/>
    <row r="25269" ht="15" hidden="1" customHeight="1"/>
    <row r="25270" ht="15" hidden="1" customHeight="1"/>
    <row r="25271" ht="15" hidden="1" customHeight="1"/>
    <row r="25272" ht="15" hidden="1" customHeight="1"/>
    <row r="25273" ht="15" hidden="1" customHeight="1"/>
    <row r="25274" ht="15" hidden="1" customHeight="1"/>
    <row r="25275" ht="15" hidden="1" customHeight="1"/>
    <row r="25276" ht="15" hidden="1" customHeight="1"/>
    <row r="25277" ht="15" hidden="1" customHeight="1"/>
    <row r="25278" ht="15" hidden="1" customHeight="1"/>
    <row r="25279" ht="15" hidden="1" customHeight="1"/>
    <row r="25280" ht="15" hidden="1" customHeight="1"/>
    <row r="25281" ht="15" hidden="1" customHeight="1"/>
    <row r="25282" ht="15" hidden="1" customHeight="1"/>
    <row r="25283" ht="15" hidden="1" customHeight="1"/>
    <row r="25284" ht="15" hidden="1" customHeight="1"/>
    <row r="25285" ht="15" hidden="1" customHeight="1"/>
    <row r="25286" ht="15" hidden="1" customHeight="1"/>
    <row r="25287" ht="15" hidden="1" customHeight="1"/>
    <row r="25288" ht="15" hidden="1" customHeight="1"/>
    <row r="25289" ht="15" hidden="1" customHeight="1"/>
    <row r="25290" ht="15" hidden="1" customHeight="1"/>
    <row r="25291" ht="15" hidden="1" customHeight="1"/>
    <row r="25292" ht="15" hidden="1" customHeight="1"/>
    <row r="25293" ht="15" hidden="1" customHeight="1"/>
    <row r="25294" ht="15" hidden="1" customHeight="1"/>
    <row r="25295" ht="15" hidden="1" customHeight="1"/>
    <row r="25296" ht="15" hidden="1" customHeight="1"/>
    <row r="25297" ht="15" hidden="1" customHeight="1"/>
    <row r="25298" ht="15" hidden="1" customHeight="1"/>
    <row r="25299" ht="15" hidden="1" customHeight="1"/>
    <row r="25300" ht="15" hidden="1" customHeight="1"/>
    <row r="25301" ht="15" hidden="1" customHeight="1"/>
    <row r="25302" ht="15" hidden="1" customHeight="1"/>
    <row r="25303" ht="15" hidden="1" customHeight="1"/>
    <row r="25304" ht="15" hidden="1" customHeight="1"/>
    <row r="25305" ht="15" hidden="1" customHeight="1"/>
    <row r="25306" ht="15" hidden="1" customHeight="1"/>
    <row r="25307" ht="15" hidden="1" customHeight="1"/>
    <row r="25308" ht="15" hidden="1" customHeight="1"/>
    <row r="25309" ht="15" hidden="1" customHeight="1"/>
    <row r="25310" ht="15" hidden="1" customHeight="1"/>
    <row r="25311" ht="15" hidden="1" customHeight="1"/>
    <row r="25312" ht="15" hidden="1" customHeight="1"/>
    <row r="25313" ht="15" hidden="1" customHeight="1"/>
    <row r="25314" ht="15" hidden="1" customHeight="1"/>
    <row r="25315" ht="15" hidden="1" customHeight="1"/>
    <row r="25316" ht="15" hidden="1" customHeight="1"/>
    <row r="25317" ht="15" hidden="1" customHeight="1"/>
    <row r="25318" ht="15" hidden="1" customHeight="1"/>
    <row r="25319" ht="15" hidden="1" customHeight="1"/>
    <row r="25320" ht="15" hidden="1" customHeight="1"/>
    <row r="25321" ht="15" hidden="1" customHeight="1"/>
    <row r="25322" ht="15" hidden="1" customHeight="1"/>
    <row r="25323" ht="15" hidden="1" customHeight="1"/>
    <row r="25324" ht="15" hidden="1" customHeight="1"/>
    <row r="25325" ht="15" hidden="1" customHeight="1"/>
    <row r="25326" ht="15" hidden="1" customHeight="1"/>
    <row r="25327" ht="15" hidden="1" customHeight="1"/>
    <row r="25328" ht="15" hidden="1" customHeight="1"/>
    <row r="25329" ht="15" hidden="1" customHeight="1"/>
    <row r="25330" ht="15" hidden="1" customHeight="1"/>
    <row r="25331" ht="15" hidden="1" customHeight="1"/>
    <row r="25332" ht="15" hidden="1" customHeight="1"/>
    <row r="25333" ht="15" hidden="1" customHeight="1"/>
    <row r="25334" ht="15" hidden="1" customHeight="1"/>
    <row r="25335" ht="15" hidden="1" customHeight="1"/>
    <row r="25336" ht="15" hidden="1" customHeight="1"/>
    <row r="25337" ht="15" hidden="1" customHeight="1"/>
    <row r="25338" ht="15" hidden="1" customHeight="1"/>
    <row r="25339" ht="15" hidden="1" customHeight="1"/>
    <row r="25340" ht="15" hidden="1" customHeight="1"/>
    <row r="25341" ht="15" hidden="1" customHeight="1"/>
    <row r="25342" ht="15" hidden="1" customHeight="1"/>
    <row r="25343" ht="15" hidden="1" customHeight="1"/>
    <row r="25344" ht="15" hidden="1" customHeight="1"/>
    <row r="25345" ht="15" hidden="1" customHeight="1"/>
    <row r="25346" ht="15" hidden="1" customHeight="1"/>
    <row r="25347" ht="15" hidden="1" customHeight="1"/>
    <row r="25348" ht="15" hidden="1" customHeight="1"/>
    <row r="25349" ht="15" hidden="1" customHeight="1"/>
    <row r="25350" ht="15" hidden="1" customHeight="1"/>
    <row r="25351" ht="15" hidden="1" customHeight="1"/>
    <row r="25352" ht="15" hidden="1" customHeight="1"/>
    <row r="25353" ht="15" hidden="1" customHeight="1"/>
    <row r="25354" ht="15" hidden="1" customHeight="1"/>
    <row r="25355" ht="15" hidden="1" customHeight="1"/>
    <row r="25356" ht="15" hidden="1" customHeight="1"/>
    <row r="25357" ht="15" hidden="1" customHeight="1"/>
    <row r="25358" ht="15" hidden="1" customHeight="1"/>
    <row r="25359" ht="15" hidden="1" customHeight="1"/>
    <row r="25360" ht="15" hidden="1" customHeight="1"/>
    <row r="25361" ht="15" hidden="1" customHeight="1"/>
    <row r="25362" ht="15" hidden="1" customHeight="1"/>
    <row r="25363" ht="15" hidden="1" customHeight="1"/>
    <row r="25364" ht="15" hidden="1" customHeight="1"/>
    <row r="25365" ht="15" hidden="1" customHeight="1"/>
    <row r="25366" ht="15" hidden="1" customHeight="1"/>
    <row r="25367" ht="15" hidden="1" customHeight="1"/>
    <row r="25368" ht="15" hidden="1" customHeight="1"/>
    <row r="25369" ht="15" hidden="1" customHeight="1"/>
    <row r="25370" ht="15" hidden="1" customHeight="1"/>
    <row r="25371" ht="15" hidden="1" customHeight="1"/>
    <row r="25372" ht="15" hidden="1" customHeight="1"/>
    <row r="25373" ht="15" hidden="1" customHeight="1"/>
    <row r="25374" ht="15" hidden="1" customHeight="1"/>
    <row r="25375" ht="15" hidden="1" customHeight="1"/>
    <row r="25376" ht="15" hidden="1" customHeight="1"/>
    <row r="25377" ht="15" hidden="1" customHeight="1"/>
    <row r="25378" ht="15" hidden="1" customHeight="1"/>
    <row r="25379" ht="15" hidden="1" customHeight="1"/>
    <row r="25380" ht="15" hidden="1" customHeight="1"/>
    <row r="25381" ht="15" hidden="1" customHeight="1"/>
    <row r="25382" ht="15" hidden="1" customHeight="1"/>
    <row r="25383" ht="15" hidden="1" customHeight="1"/>
    <row r="25384" ht="15" hidden="1" customHeight="1"/>
    <row r="25385" ht="15" hidden="1" customHeight="1"/>
    <row r="25386" ht="15" hidden="1" customHeight="1"/>
    <row r="25387" ht="15" hidden="1" customHeight="1"/>
    <row r="25388" ht="15" hidden="1" customHeight="1"/>
    <row r="25389" ht="15" hidden="1" customHeight="1"/>
    <row r="25390" ht="15" hidden="1" customHeight="1"/>
    <row r="25391" ht="15" hidden="1" customHeight="1"/>
    <row r="25392" ht="15" hidden="1" customHeight="1"/>
    <row r="25393" ht="15" hidden="1" customHeight="1"/>
    <row r="25394" ht="15" hidden="1" customHeight="1"/>
    <row r="25395" ht="15" hidden="1" customHeight="1"/>
    <row r="25396" ht="15" hidden="1" customHeight="1"/>
    <row r="25397" ht="15" hidden="1" customHeight="1"/>
    <row r="25398" ht="15" hidden="1" customHeight="1"/>
    <row r="25399" ht="15" hidden="1" customHeight="1"/>
    <row r="25400" ht="15" hidden="1" customHeight="1"/>
    <row r="25401" ht="15" hidden="1" customHeight="1"/>
    <row r="25402" ht="15" hidden="1" customHeight="1"/>
    <row r="25403" ht="15" hidden="1" customHeight="1"/>
    <row r="25404" ht="15" hidden="1" customHeight="1"/>
    <row r="25405" ht="15" hidden="1" customHeight="1"/>
    <row r="25406" ht="15" hidden="1" customHeight="1"/>
    <row r="25407" ht="15" hidden="1" customHeight="1"/>
    <row r="25408" ht="15" hidden="1" customHeight="1"/>
    <row r="25409" ht="15" hidden="1" customHeight="1"/>
    <row r="25410" ht="15" hidden="1" customHeight="1"/>
    <row r="25411" ht="15" hidden="1" customHeight="1"/>
    <row r="25412" ht="15" hidden="1" customHeight="1"/>
    <row r="25413" ht="15" hidden="1" customHeight="1"/>
    <row r="25414" ht="15" hidden="1" customHeight="1"/>
    <row r="25415" ht="15" hidden="1" customHeight="1"/>
    <row r="25416" ht="15" hidden="1" customHeight="1"/>
    <row r="25417" ht="15" hidden="1" customHeight="1"/>
    <row r="25418" ht="15" hidden="1" customHeight="1"/>
    <row r="25419" ht="15" hidden="1" customHeight="1"/>
    <row r="25420" ht="15" hidden="1" customHeight="1"/>
    <row r="25421" ht="15" hidden="1" customHeight="1"/>
    <row r="25422" ht="15" hidden="1" customHeight="1"/>
    <row r="25423" ht="15" hidden="1" customHeight="1"/>
    <row r="25424" ht="15" hidden="1" customHeight="1"/>
    <row r="25425" ht="15" hidden="1" customHeight="1"/>
    <row r="25426" ht="15" hidden="1" customHeight="1"/>
    <row r="25427" ht="15" hidden="1" customHeight="1"/>
    <row r="25428" ht="15" hidden="1" customHeight="1"/>
    <row r="25429" ht="15" hidden="1" customHeight="1"/>
    <row r="25430" ht="15" hidden="1" customHeight="1"/>
    <row r="25431" ht="15" hidden="1" customHeight="1"/>
    <row r="25432" ht="15" hidden="1" customHeight="1"/>
    <row r="25433" ht="15" hidden="1" customHeight="1"/>
    <row r="25434" ht="15" hidden="1" customHeight="1"/>
    <row r="25435" ht="15" hidden="1" customHeight="1"/>
    <row r="25436" ht="15" hidden="1" customHeight="1"/>
    <row r="25437" ht="15" hidden="1" customHeight="1"/>
    <row r="25438" ht="15" hidden="1" customHeight="1"/>
    <row r="25439" ht="15" hidden="1" customHeight="1"/>
    <row r="25440" ht="15" hidden="1" customHeight="1"/>
    <row r="25441" ht="15" hidden="1" customHeight="1"/>
    <row r="25442" ht="15" hidden="1" customHeight="1"/>
    <row r="25443" ht="15" hidden="1" customHeight="1"/>
    <row r="25444" ht="15" hidden="1" customHeight="1"/>
    <row r="25445" ht="15" hidden="1" customHeight="1"/>
    <row r="25446" ht="15" hidden="1" customHeight="1"/>
    <row r="25447" ht="15" hidden="1" customHeight="1"/>
    <row r="25448" ht="15" hidden="1" customHeight="1"/>
    <row r="25449" ht="15" hidden="1" customHeight="1"/>
    <row r="25450" ht="15" hidden="1" customHeight="1"/>
    <row r="25451" ht="15" hidden="1" customHeight="1"/>
    <row r="25452" ht="15" hidden="1" customHeight="1"/>
    <row r="25453" ht="15" hidden="1" customHeight="1"/>
    <row r="25454" ht="15" hidden="1" customHeight="1"/>
    <row r="25455" ht="15" hidden="1" customHeight="1"/>
    <row r="25456" ht="15" hidden="1" customHeight="1"/>
    <row r="25457" ht="15" hidden="1" customHeight="1"/>
    <row r="25458" ht="15" hidden="1" customHeight="1"/>
    <row r="25459" ht="15" hidden="1" customHeight="1"/>
    <row r="25460" ht="15" hidden="1" customHeight="1"/>
    <row r="25461" ht="15" hidden="1" customHeight="1"/>
    <row r="25462" ht="15" hidden="1" customHeight="1"/>
    <row r="25463" ht="15" hidden="1" customHeight="1"/>
    <row r="25464" ht="15" hidden="1" customHeight="1"/>
    <row r="25465" ht="15" hidden="1" customHeight="1"/>
    <row r="25466" ht="15" hidden="1" customHeight="1"/>
    <row r="25467" ht="15" hidden="1" customHeight="1"/>
    <row r="25468" ht="15" hidden="1" customHeight="1"/>
    <row r="25469" ht="15" hidden="1" customHeight="1"/>
    <row r="25470" ht="15" hidden="1" customHeight="1"/>
    <row r="25471" ht="15" hidden="1" customHeight="1"/>
    <row r="25472" ht="15" hidden="1" customHeight="1"/>
    <row r="25473" ht="15" hidden="1" customHeight="1"/>
    <row r="25474" ht="15" hidden="1" customHeight="1"/>
    <row r="25475" ht="15" hidden="1" customHeight="1"/>
    <row r="25476" ht="15" hidden="1" customHeight="1"/>
    <row r="25477" ht="15" hidden="1" customHeight="1"/>
    <row r="25478" ht="15" hidden="1" customHeight="1"/>
    <row r="25479" ht="15" hidden="1" customHeight="1"/>
    <row r="25480" ht="15" hidden="1" customHeight="1"/>
    <row r="25481" ht="15" hidden="1" customHeight="1"/>
    <row r="25482" ht="15" hidden="1" customHeight="1"/>
    <row r="25483" ht="15" hidden="1" customHeight="1"/>
    <row r="25484" ht="15" hidden="1" customHeight="1"/>
    <row r="25485" ht="15" hidden="1" customHeight="1"/>
    <row r="25486" ht="15" hidden="1" customHeight="1"/>
    <row r="25487" ht="15" hidden="1" customHeight="1"/>
    <row r="25488" ht="15" hidden="1" customHeight="1"/>
    <row r="25489" ht="15" hidden="1" customHeight="1"/>
    <row r="25490" ht="15" hidden="1" customHeight="1"/>
    <row r="25491" ht="15" hidden="1" customHeight="1"/>
    <row r="25492" ht="15" hidden="1" customHeight="1"/>
    <row r="25493" ht="15" hidden="1" customHeight="1"/>
    <row r="25494" ht="15" hidden="1" customHeight="1"/>
    <row r="25495" ht="15" hidden="1" customHeight="1"/>
    <row r="25496" ht="15" hidden="1" customHeight="1"/>
    <row r="25497" ht="15" hidden="1" customHeight="1"/>
    <row r="25498" ht="15" hidden="1" customHeight="1"/>
    <row r="25499" ht="15" hidden="1" customHeight="1"/>
    <row r="25500" ht="15" hidden="1" customHeight="1"/>
    <row r="25501" ht="15" hidden="1" customHeight="1"/>
    <row r="25502" ht="15" hidden="1" customHeight="1"/>
    <row r="25503" ht="15" hidden="1" customHeight="1"/>
    <row r="25504" ht="15" hidden="1" customHeight="1"/>
    <row r="25505" ht="15" hidden="1" customHeight="1"/>
    <row r="25506" ht="15" hidden="1" customHeight="1"/>
    <row r="25507" ht="15" hidden="1" customHeight="1"/>
    <row r="25508" ht="15" hidden="1" customHeight="1"/>
    <row r="25509" ht="15" hidden="1" customHeight="1"/>
    <row r="25510" ht="15" hidden="1" customHeight="1"/>
    <row r="25511" ht="15" hidden="1" customHeight="1"/>
    <row r="25512" ht="15" hidden="1" customHeight="1"/>
    <row r="25513" ht="15" hidden="1" customHeight="1"/>
    <row r="25514" ht="15" hidden="1" customHeight="1"/>
    <row r="25515" ht="15" hidden="1" customHeight="1"/>
    <row r="25516" ht="15" hidden="1" customHeight="1"/>
    <row r="25517" ht="15" hidden="1" customHeight="1"/>
    <row r="25518" ht="15" hidden="1" customHeight="1"/>
    <row r="25519" ht="15" hidden="1" customHeight="1"/>
    <row r="25520" ht="15" hidden="1" customHeight="1"/>
    <row r="25521" ht="15" hidden="1" customHeight="1"/>
    <row r="25522" ht="15" hidden="1" customHeight="1"/>
    <row r="25523" ht="15" hidden="1" customHeight="1"/>
    <row r="25524" ht="15" hidden="1" customHeight="1"/>
    <row r="25525" ht="15" hidden="1" customHeight="1"/>
    <row r="25526" ht="15" hidden="1" customHeight="1"/>
    <row r="25527" ht="15" hidden="1" customHeight="1"/>
    <row r="25528" ht="15" hidden="1" customHeight="1"/>
    <row r="25529" ht="15" hidden="1" customHeight="1"/>
    <row r="25530" ht="15" hidden="1" customHeight="1"/>
    <row r="25531" ht="15" hidden="1" customHeight="1"/>
    <row r="25532" ht="15" hidden="1" customHeight="1"/>
    <row r="25533" ht="15" hidden="1" customHeight="1"/>
    <row r="25534" ht="15" hidden="1" customHeight="1"/>
    <row r="25535" ht="15" hidden="1" customHeight="1"/>
    <row r="25536" ht="15" hidden="1" customHeight="1"/>
    <row r="25537" ht="15" hidden="1" customHeight="1"/>
    <row r="25538" ht="15" hidden="1" customHeight="1"/>
    <row r="25539" ht="15" hidden="1" customHeight="1"/>
    <row r="25540" ht="15" hidden="1" customHeight="1"/>
    <row r="25541" ht="15" hidden="1" customHeight="1"/>
    <row r="25542" ht="15" hidden="1" customHeight="1"/>
    <row r="25543" ht="15" hidden="1" customHeight="1"/>
    <row r="25544" ht="15" hidden="1" customHeight="1"/>
    <row r="25545" ht="15" hidden="1" customHeight="1"/>
    <row r="25546" ht="15" hidden="1" customHeight="1"/>
    <row r="25547" ht="15" hidden="1" customHeight="1"/>
    <row r="25548" ht="15" hidden="1" customHeight="1"/>
    <row r="25549" ht="15" hidden="1" customHeight="1"/>
    <row r="25550" ht="15" hidden="1" customHeight="1"/>
    <row r="25551" ht="15" hidden="1" customHeight="1"/>
    <row r="25552" ht="15" hidden="1" customHeight="1"/>
    <row r="25553" ht="15" hidden="1" customHeight="1"/>
    <row r="25554" ht="15" hidden="1" customHeight="1"/>
    <row r="25555" ht="15" hidden="1" customHeight="1"/>
    <row r="25556" ht="15" hidden="1" customHeight="1"/>
    <row r="25557" ht="15" hidden="1" customHeight="1"/>
    <row r="25558" ht="15" hidden="1" customHeight="1"/>
    <row r="25559" ht="15" hidden="1" customHeight="1"/>
    <row r="25560" ht="15" hidden="1" customHeight="1"/>
    <row r="25561" ht="15" hidden="1" customHeight="1"/>
    <row r="25562" ht="15" hidden="1" customHeight="1"/>
    <row r="25563" ht="15" hidden="1" customHeight="1"/>
    <row r="25564" ht="15" hidden="1" customHeight="1"/>
    <row r="25565" ht="15" hidden="1" customHeight="1"/>
    <row r="25566" ht="15" hidden="1" customHeight="1"/>
    <row r="25567" ht="15" hidden="1" customHeight="1"/>
    <row r="25568" ht="15" hidden="1" customHeight="1"/>
    <row r="25569" ht="15" hidden="1" customHeight="1"/>
    <row r="25570" ht="15" hidden="1" customHeight="1"/>
    <row r="25571" ht="15" hidden="1" customHeight="1"/>
    <row r="25572" ht="15" hidden="1" customHeight="1"/>
    <row r="25573" ht="15" hidden="1" customHeight="1"/>
    <row r="25574" ht="15" hidden="1" customHeight="1"/>
    <row r="25575" ht="15" hidden="1" customHeight="1"/>
    <row r="25576" ht="15" hidden="1" customHeight="1"/>
    <row r="25577" ht="15" hidden="1" customHeight="1"/>
    <row r="25578" ht="15" hidden="1" customHeight="1"/>
    <row r="25579" ht="15" hidden="1" customHeight="1"/>
    <row r="25580" ht="15" hidden="1" customHeight="1"/>
    <row r="25581" ht="15" hidden="1" customHeight="1"/>
    <row r="25582" ht="15" hidden="1" customHeight="1"/>
    <row r="25583" ht="15" hidden="1" customHeight="1"/>
    <row r="25584" ht="15" hidden="1" customHeight="1"/>
    <row r="25585" ht="15" hidden="1" customHeight="1"/>
    <row r="25586" ht="15" hidden="1" customHeight="1"/>
    <row r="25587" ht="15" hidden="1" customHeight="1"/>
    <row r="25588" ht="15" hidden="1" customHeight="1"/>
    <row r="25589" ht="15" hidden="1" customHeight="1"/>
    <row r="25590" ht="15" hidden="1" customHeight="1"/>
    <row r="25591" ht="15" hidden="1" customHeight="1"/>
    <row r="25592" ht="15" hidden="1" customHeight="1"/>
    <row r="25593" ht="15" hidden="1" customHeight="1"/>
    <row r="25594" ht="15" hidden="1" customHeight="1"/>
    <row r="25595" ht="15" hidden="1" customHeight="1"/>
    <row r="25596" ht="15" hidden="1" customHeight="1"/>
    <row r="25597" ht="15" hidden="1" customHeight="1"/>
    <row r="25598" ht="15" hidden="1" customHeight="1"/>
    <row r="25599" ht="15" hidden="1" customHeight="1"/>
    <row r="25600" ht="15" hidden="1" customHeight="1"/>
    <row r="25601" ht="15" hidden="1" customHeight="1"/>
    <row r="25602" ht="15" hidden="1" customHeight="1"/>
    <row r="25603" ht="15" hidden="1" customHeight="1"/>
    <row r="25604" ht="15" hidden="1" customHeight="1"/>
    <row r="25605" ht="15" hidden="1" customHeight="1"/>
    <row r="25606" ht="15" hidden="1" customHeight="1"/>
    <row r="25607" ht="15" hidden="1" customHeight="1"/>
    <row r="25608" ht="15" hidden="1" customHeight="1"/>
    <row r="25609" ht="15" hidden="1" customHeight="1"/>
    <row r="25610" ht="15" hidden="1" customHeight="1"/>
    <row r="25611" ht="15" hidden="1" customHeight="1"/>
    <row r="25612" ht="15" hidden="1" customHeight="1"/>
    <row r="25613" ht="15" hidden="1" customHeight="1"/>
    <row r="25614" ht="15" hidden="1" customHeight="1"/>
    <row r="25615" ht="15" hidden="1" customHeight="1"/>
    <row r="25616" ht="15" hidden="1" customHeight="1"/>
    <row r="25617" ht="15" hidden="1" customHeight="1"/>
    <row r="25618" ht="15" hidden="1" customHeight="1"/>
    <row r="25619" ht="15" hidden="1" customHeight="1"/>
    <row r="25620" ht="15" hidden="1" customHeight="1"/>
    <row r="25621" ht="15" hidden="1" customHeight="1"/>
    <row r="25622" ht="15" hidden="1" customHeight="1"/>
    <row r="25623" ht="15" hidden="1" customHeight="1"/>
    <row r="25624" ht="15" hidden="1" customHeight="1"/>
    <row r="25625" ht="15" hidden="1" customHeight="1"/>
    <row r="25626" ht="15" hidden="1" customHeight="1"/>
    <row r="25627" ht="15" hidden="1" customHeight="1"/>
    <row r="25628" ht="15" hidden="1" customHeight="1"/>
    <row r="25629" ht="15" hidden="1" customHeight="1"/>
    <row r="25630" ht="15" hidden="1" customHeight="1"/>
    <row r="25631" ht="15" hidden="1" customHeight="1"/>
    <row r="25632" ht="15" hidden="1" customHeight="1"/>
    <row r="25633" ht="15" hidden="1" customHeight="1"/>
    <row r="25634" ht="15" hidden="1" customHeight="1"/>
    <row r="25635" ht="15" hidden="1" customHeight="1"/>
    <row r="25636" ht="15" hidden="1" customHeight="1"/>
    <row r="25637" ht="15" hidden="1" customHeight="1"/>
    <row r="25638" ht="15" hidden="1" customHeight="1"/>
    <row r="25639" ht="15" hidden="1" customHeight="1"/>
    <row r="25640" ht="15" hidden="1" customHeight="1"/>
    <row r="25641" ht="15" hidden="1" customHeight="1"/>
    <row r="25642" ht="15" hidden="1" customHeight="1"/>
    <row r="25643" ht="15" hidden="1" customHeight="1"/>
    <row r="25644" ht="15" hidden="1" customHeight="1"/>
    <row r="25645" ht="15" hidden="1" customHeight="1"/>
    <row r="25646" ht="15" hidden="1" customHeight="1"/>
    <row r="25647" ht="15" hidden="1" customHeight="1"/>
    <row r="25648" ht="15" hidden="1" customHeight="1"/>
    <row r="25649" ht="15" hidden="1" customHeight="1"/>
    <row r="25650" ht="15" hidden="1" customHeight="1"/>
    <row r="25651" ht="15" hidden="1" customHeight="1"/>
    <row r="25652" ht="15" hidden="1" customHeight="1"/>
    <row r="25653" ht="15" hidden="1" customHeight="1"/>
    <row r="25654" ht="15" hidden="1" customHeight="1"/>
    <row r="25655" ht="15" hidden="1" customHeight="1"/>
    <row r="25656" ht="15" hidden="1" customHeight="1"/>
    <row r="25657" ht="15" hidden="1" customHeight="1"/>
    <row r="25658" ht="15" hidden="1" customHeight="1"/>
    <row r="25659" ht="15" hidden="1" customHeight="1"/>
    <row r="25660" ht="15" hidden="1" customHeight="1"/>
    <row r="25661" ht="15" hidden="1" customHeight="1"/>
    <row r="25662" ht="15" hidden="1" customHeight="1"/>
    <row r="25663" ht="15" hidden="1" customHeight="1"/>
    <row r="25664" ht="15" hidden="1" customHeight="1"/>
    <row r="25665" ht="15" hidden="1" customHeight="1"/>
    <row r="25666" ht="15" hidden="1" customHeight="1"/>
    <row r="25667" ht="15" hidden="1" customHeight="1"/>
    <row r="25668" ht="15" hidden="1" customHeight="1"/>
    <row r="25669" ht="15" hidden="1" customHeight="1"/>
    <row r="25670" ht="15" hidden="1" customHeight="1"/>
    <row r="25671" ht="15" hidden="1" customHeight="1"/>
    <row r="25672" ht="15" hidden="1" customHeight="1"/>
    <row r="25673" ht="15" hidden="1" customHeight="1"/>
    <row r="25674" ht="15" hidden="1" customHeight="1"/>
    <row r="25675" ht="15" hidden="1" customHeight="1"/>
    <row r="25676" ht="15" hidden="1" customHeight="1"/>
    <row r="25677" ht="15" hidden="1" customHeight="1"/>
    <row r="25678" ht="15" hidden="1" customHeight="1"/>
    <row r="25679" ht="15" hidden="1" customHeight="1"/>
    <row r="25680" ht="15" hidden="1" customHeight="1"/>
    <row r="25681" ht="15" hidden="1" customHeight="1"/>
    <row r="25682" ht="15" hidden="1" customHeight="1"/>
    <row r="25683" ht="15" hidden="1" customHeight="1"/>
    <row r="25684" ht="15" hidden="1" customHeight="1"/>
    <row r="25685" ht="15" hidden="1" customHeight="1"/>
    <row r="25686" ht="15" hidden="1" customHeight="1"/>
    <row r="25687" ht="15" hidden="1" customHeight="1"/>
    <row r="25688" ht="15" hidden="1" customHeight="1"/>
    <row r="25689" ht="15" hidden="1" customHeight="1"/>
    <row r="25690" ht="15" hidden="1" customHeight="1"/>
    <row r="25691" ht="15" hidden="1" customHeight="1"/>
    <row r="25692" ht="15" hidden="1" customHeight="1"/>
    <row r="25693" ht="15" hidden="1" customHeight="1"/>
    <row r="25694" ht="15" hidden="1" customHeight="1"/>
    <row r="25695" ht="15" hidden="1" customHeight="1"/>
    <row r="25696" ht="15" hidden="1" customHeight="1"/>
    <row r="25697" ht="15" hidden="1" customHeight="1"/>
    <row r="25698" ht="15" hidden="1" customHeight="1"/>
    <row r="25699" ht="15" hidden="1" customHeight="1"/>
    <row r="25700" ht="15" hidden="1" customHeight="1"/>
    <row r="25701" ht="15" hidden="1" customHeight="1"/>
    <row r="25702" ht="15" hidden="1" customHeight="1"/>
    <row r="25703" ht="15" hidden="1" customHeight="1"/>
    <row r="25704" ht="15" hidden="1" customHeight="1"/>
    <row r="25705" ht="15" hidden="1" customHeight="1"/>
    <row r="25706" ht="15" hidden="1" customHeight="1"/>
    <row r="25707" ht="15" hidden="1" customHeight="1"/>
    <row r="25708" ht="15" hidden="1" customHeight="1"/>
    <row r="25709" ht="15" hidden="1" customHeight="1"/>
    <row r="25710" ht="15" hidden="1" customHeight="1"/>
    <row r="25711" ht="15" hidden="1" customHeight="1"/>
    <row r="25712" ht="15" hidden="1" customHeight="1"/>
    <row r="25713" ht="15" hidden="1" customHeight="1"/>
    <row r="25714" ht="15" hidden="1" customHeight="1"/>
    <row r="25715" ht="15" hidden="1" customHeight="1"/>
    <row r="25716" ht="15" hidden="1" customHeight="1"/>
    <row r="25717" ht="15" hidden="1" customHeight="1"/>
    <row r="25718" ht="15" hidden="1" customHeight="1"/>
    <row r="25719" ht="15" hidden="1" customHeight="1"/>
    <row r="25720" ht="15" hidden="1" customHeight="1"/>
    <row r="25721" ht="15" hidden="1" customHeight="1"/>
    <row r="25722" ht="15" hidden="1" customHeight="1"/>
    <row r="25723" ht="15" hidden="1" customHeight="1"/>
    <row r="25724" ht="15" hidden="1" customHeight="1"/>
    <row r="25725" ht="15" hidden="1" customHeight="1"/>
    <row r="25726" ht="15" hidden="1" customHeight="1"/>
    <row r="25727" ht="15" hidden="1" customHeight="1"/>
    <row r="25728" ht="15" hidden="1" customHeight="1"/>
    <row r="25729" ht="15" hidden="1" customHeight="1"/>
    <row r="25730" ht="15" hidden="1" customHeight="1"/>
    <row r="25731" ht="15" hidden="1" customHeight="1"/>
    <row r="25732" ht="15" hidden="1" customHeight="1"/>
    <row r="25733" ht="15" hidden="1" customHeight="1"/>
    <row r="25734" ht="15" hidden="1" customHeight="1"/>
    <row r="25735" ht="15" hidden="1" customHeight="1"/>
    <row r="25736" ht="15" hidden="1" customHeight="1"/>
    <row r="25737" ht="15" hidden="1" customHeight="1"/>
    <row r="25738" ht="15" hidden="1" customHeight="1"/>
    <row r="25739" ht="15" hidden="1" customHeight="1"/>
    <row r="25740" ht="15" hidden="1" customHeight="1"/>
    <row r="25741" ht="15" hidden="1" customHeight="1"/>
    <row r="25742" ht="15" hidden="1" customHeight="1"/>
    <row r="25743" ht="15" hidden="1" customHeight="1"/>
    <row r="25744" ht="15" hidden="1" customHeight="1"/>
    <row r="25745" ht="15" hidden="1" customHeight="1"/>
    <row r="25746" ht="15" hidden="1" customHeight="1"/>
    <row r="25747" ht="15" hidden="1" customHeight="1"/>
    <row r="25748" ht="15" hidden="1" customHeight="1"/>
    <row r="25749" ht="15" hidden="1" customHeight="1"/>
    <row r="25750" ht="15" hidden="1" customHeight="1"/>
    <row r="25751" ht="15" hidden="1" customHeight="1"/>
    <row r="25752" ht="15" hidden="1" customHeight="1"/>
    <row r="25753" ht="15" hidden="1" customHeight="1"/>
    <row r="25754" ht="15" hidden="1" customHeight="1"/>
    <row r="25755" ht="15" hidden="1" customHeight="1"/>
    <row r="25756" ht="15" hidden="1" customHeight="1"/>
    <row r="25757" ht="15" hidden="1" customHeight="1"/>
    <row r="25758" ht="15" hidden="1" customHeight="1"/>
    <row r="25759" ht="15" hidden="1" customHeight="1"/>
    <row r="25760" ht="15" hidden="1" customHeight="1"/>
    <row r="25761" ht="15" hidden="1" customHeight="1"/>
    <row r="25762" ht="15" hidden="1" customHeight="1"/>
    <row r="25763" ht="15" hidden="1" customHeight="1"/>
    <row r="25764" ht="15" hidden="1" customHeight="1"/>
    <row r="25765" ht="15" hidden="1" customHeight="1"/>
    <row r="25766" ht="15" hidden="1" customHeight="1"/>
    <row r="25767" ht="15" hidden="1" customHeight="1"/>
    <row r="25768" ht="15" hidden="1" customHeight="1"/>
    <row r="25769" ht="15" hidden="1" customHeight="1"/>
    <row r="25770" ht="15" hidden="1" customHeight="1"/>
    <row r="25771" ht="15" hidden="1" customHeight="1"/>
    <row r="25772" ht="15" hidden="1" customHeight="1"/>
    <row r="25773" ht="15" hidden="1" customHeight="1"/>
    <row r="25774" ht="15" hidden="1" customHeight="1"/>
    <row r="25775" ht="15" hidden="1" customHeight="1"/>
    <row r="25776" ht="15" hidden="1" customHeight="1"/>
    <row r="25777" ht="15" hidden="1" customHeight="1"/>
    <row r="25778" ht="15" hidden="1" customHeight="1"/>
    <row r="25779" ht="15" hidden="1" customHeight="1"/>
    <row r="25780" ht="15" hidden="1" customHeight="1"/>
    <row r="25781" ht="15" hidden="1" customHeight="1"/>
    <row r="25782" ht="15" hidden="1" customHeight="1"/>
    <row r="25783" ht="15" hidden="1" customHeight="1"/>
    <row r="25784" ht="15" hidden="1" customHeight="1"/>
    <row r="25785" ht="15" hidden="1" customHeight="1"/>
    <row r="25786" ht="15" hidden="1" customHeight="1"/>
    <row r="25787" ht="15" hidden="1" customHeight="1"/>
    <row r="25788" ht="15" hidden="1" customHeight="1"/>
    <row r="25789" ht="15" hidden="1" customHeight="1"/>
    <row r="25790" ht="15" hidden="1" customHeight="1"/>
    <row r="25791" ht="15" hidden="1" customHeight="1"/>
    <row r="25792" ht="15" hidden="1" customHeight="1"/>
    <row r="25793" ht="15" hidden="1" customHeight="1"/>
    <row r="25794" ht="15" hidden="1" customHeight="1"/>
    <row r="25795" ht="15" hidden="1" customHeight="1"/>
    <row r="25796" ht="15" hidden="1" customHeight="1"/>
    <row r="25797" ht="15" hidden="1" customHeight="1"/>
    <row r="25798" ht="15" hidden="1" customHeight="1"/>
    <row r="25799" ht="15" hidden="1" customHeight="1"/>
    <row r="25800" ht="15" hidden="1" customHeight="1"/>
    <row r="25801" ht="15" hidden="1" customHeight="1"/>
    <row r="25802" ht="15" hidden="1" customHeight="1"/>
    <row r="25803" ht="15" hidden="1" customHeight="1"/>
    <row r="25804" ht="15" hidden="1" customHeight="1"/>
    <row r="25805" ht="15" hidden="1" customHeight="1"/>
    <row r="25806" ht="15" hidden="1" customHeight="1"/>
    <row r="25807" ht="15" hidden="1" customHeight="1"/>
    <row r="25808" ht="15" hidden="1" customHeight="1"/>
    <row r="25809" ht="15" hidden="1" customHeight="1"/>
    <row r="25810" ht="15" hidden="1" customHeight="1"/>
    <row r="25811" ht="15" hidden="1" customHeight="1"/>
    <row r="25812" ht="15" hidden="1" customHeight="1"/>
    <row r="25813" ht="15" hidden="1" customHeight="1"/>
    <row r="25814" ht="15" hidden="1" customHeight="1"/>
    <row r="25815" ht="15" hidden="1" customHeight="1"/>
    <row r="25816" ht="15" hidden="1" customHeight="1"/>
    <row r="25817" ht="15" hidden="1" customHeight="1"/>
    <row r="25818" ht="15" hidden="1" customHeight="1"/>
    <row r="25819" ht="15" hidden="1" customHeight="1"/>
    <row r="25820" ht="15" hidden="1" customHeight="1"/>
    <row r="25821" ht="15" hidden="1" customHeight="1"/>
    <row r="25822" ht="15" hidden="1" customHeight="1"/>
    <row r="25823" ht="15" hidden="1" customHeight="1"/>
    <row r="25824" ht="15" hidden="1" customHeight="1"/>
    <row r="25825" ht="15" hidden="1" customHeight="1"/>
    <row r="25826" ht="15" hidden="1" customHeight="1"/>
    <row r="25827" ht="15" hidden="1" customHeight="1"/>
    <row r="25828" ht="15" hidden="1" customHeight="1"/>
    <row r="25829" ht="15" hidden="1" customHeight="1"/>
    <row r="25830" ht="15" hidden="1" customHeight="1"/>
    <row r="25831" ht="15" hidden="1" customHeight="1"/>
    <row r="25832" ht="15" hidden="1" customHeight="1"/>
    <row r="25833" ht="15" hidden="1" customHeight="1"/>
    <row r="25834" ht="15" hidden="1" customHeight="1"/>
    <row r="25835" ht="15" hidden="1" customHeight="1"/>
    <row r="25836" ht="15" hidden="1" customHeight="1"/>
    <row r="25837" ht="15" hidden="1" customHeight="1"/>
    <row r="25838" ht="15" hidden="1" customHeight="1"/>
    <row r="25839" ht="15" hidden="1" customHeight="1"/>
    <row r="25840" ht="15" hidden="1" customHeight="1"/>
    <row r="25841" ht="15" hidden="1" customHeight="1"/>
    <row r="25842" ht="15" hidden="1" customHeight="1"/>
    <row r="25843" ht="15" hidden="1" customHeight="1"/>
    <row r="25844" ht="15" hidden="1" customHeight="1"/>
    <row r="25845" ht="15" hidden="1" customHeight="1"/>
    <row r="25846" ht="15" hidden="1" customHeight="1"/>
    <row r="25847" ht="15" hidden="1" customHeight="1"/>
    <row r="25848" ht="15" hidden="1" customHeight="1"/>
    <row r="25849" ht="15" hidden="1" customHeight="1"/>
    <row r="25850" ht="15" hidden="1" customHeight="1"/>
    <row r="25851" ht="15" hidden="1" customHeight="1"/>
    <row r="25852" ht="15" hidden="1" customHeight="1"/>
    <row r="25853" ht="15" hidden="1" customHeight="1"/>
    <row r="25854" ht="15" hidden="1" customHeight="1"/>
    <row r="25855" ht="15" hidden="1" customHeight="1"/>
    <row r="25856" ht="15" hidden="1" customHeight="1"/>
    <row r="25857" ht="15" hidden="1" customHeight="1"/>
    <row r="25858" ht="15" hidden="1" customHeight="1"/>
    <row r="25859" ht="15" hidden="1" customHeight="1"/>
    <row r="25860" ht="15" hidden="1" customHeight="1"/>
    <row r="25861" ht="15" hidden="1" customHeight="1"/>
    <row r="25862" ht="15" hidden="1" customHeight="1"/>
    <row r="25863" ht="15" hidden="1" customHeight="1"/>
    <row r="25864" ht="15" hidden="1" customHeight="1"/>
    <row r="25865" ht="15" hidden="1" customHeight="1"/>
    <row r="25866" ht="15" hidden="1" customHeight="1"/>
    <row r="25867" ht="15" hidden="1" customHeight="1"/>
    <row r="25868" ht="15" hidden="1" customHeight="1"/>
    <row r="25869" ht="15" hidden="1" customHeight="1"/>
    <row r="25870" ht="15" hidden="1" customHeight="1"/>
    <row r="25871" ht="15" hidden="1" customHeight="1"/>
    <row r="25872" ht="15" hidden="1" customHeight="1"/>
    <row r="25873" ht="15" hidden="1" customHeight="1"/>
    <row r="25874" ht="15" hidden="1" customHeight="1"/>
    <row r="25875" ht="15" hidden="1" customHeight="1"/>
    <row r="25876" ht="15" hidden="1" customHeight="1"/>
    <row r="25877" ht="15" hidden="1" customHeight="1"/>
    <row r="25878" ht="15" hidden="1" customHeight="1"/>
    <row r="25879" ht="15" hidden="1" customHeight="1"/>
    <row r="25880" ht="15" hidden="1" customHeight="1"/>
    <row r="25881" ht="15" hidden="1" customHeight="1"/>
    <row r="25882" ht="15" hidden="1" customHeight="1"/>
    <row r="25883" ht="15" hidden="1" customHeight="1"/>
    <row r="25884" ht="15" hidden="1" customHeight="1"/>
    <row r="25885" ht="15" hidden="1" customHeight="1"/>
    <row r="25886" ht="15" hidden="1" customHeight="1"/>
    <row r="25887" ht="15" hidden="1" customHeight="1"/>
    <row r="25888" ht="15" hidden="1" customHeight="1"/>
    <row r="25889" ht="15" hidden="1" customHeight="1"/>
    <row r="25890" ht="15" hidden="1" customHeight="1"/>
    <row r="25891" ht="15" hidden="1" customHeight="1"/>
    <row r="25892" ht="15" hidden="1" customHeight="1"/>
    <row r="25893" ht="15" hidden="1" customHeight="1"/>
    <row r="25894" ht="15" hidden="1" customHeight="1"/>
    <row r="25895" ht="15" hidden="1" customHeight="1"/>
    <row r="25896" ht="15" hidden="1" customHeight="1"/>
    <row r="25897" ht="15" hidden="1" customHeight="1"/>
    <row r="25898" ht="15" hidden="1" customHeight="1"/>
    <row r="25899" ht="15" hidden="1" customHeight="1"/>
    <row r="25900" ht="15" hidden="1" customHeight="1"/>
    <row r="25901" ht="15" hidden="1" customHeight="1"/>
    <row r="25902" ht="15" hidden="1" customHeight="1"/>
    <row r="25903" ht="15" hidden="1" customHeight="1"/>
    <row r="25904" ht="15" hidden="1" customHeight="1"/>
    <row r="25905" ht="15" hidden="1" customHeight="1"/>
    <row r="25906" ht="15" hidden="1" customHeight="1"/>
    <row r="25907" ht="15" hidden="1" customHeight="1"/>
    <row r="25908" ht="15" hidden="1" customHeight="1"/>
    <row r="25909" ht="15" hidden="1" customHeight="1"/>
    <row r="25910" ht="15" hidden="1" customHeight="1"/>
    <row r="25911" ht="15" hidden="1" customHeight="1"/>
    <row r="25912" ht="15" hidden="1" customHeight="1"/>
    <row r="25913" ht="15" hidden="1" customHeight="1"/>
    <row r="25914" ht="15" hidden="1" customHeight="1"/>
    <row r="25915" ht="15" hidden="1" customHeight="1"/>
    <row r="25916" ht="15" hidden="1" customHeight="1"/>
    <row r="25917" ht="15" hidden="1" customHeight="1"/>
    <row r="25918" ht="15" hidden="1" customHeight="1"/>
    <row r="25919" ht="15" hidden="1" customHeight="1"/>
    <row r="25920" ht="15" hidden="1" customHeight="1"/>
    <row r="25921" ht="15" hidden="1" customHeight="1"/>
    <row r="25922" ht="15" hidden="1" customHeight="1"/>
    <row r="25923" ht="15" hidden="1" customHeight="1"/>
    <row r="25924" ht="15" hidden="1" customHeight="1"/>
    <row r="25925" ht="15" hidden="1" customHeight="1"/>
    <row r="25926" ht="15" hidden="1" customHeight="1"/>
    <row r="25927" ht="15" hidden="1" customHeight="1"/>
    <row r="25928" ht="15" hidden="1" customHeight="1"/>
    <row r="25929" ht="15" hidden="1" customHeight="1"/>
    <row r="25930" ht="15" hidden="1" customHeight="1"/>
    <row r="25931" ht="15" hidden="1" customHeight="1"/>
    <row r="25932" ht="15" hidden="1" customHeight="1"/>
    <row r="25933" ht="15" hidden="1" customHeight="1"/>
    <row r="25934" ht="15" hidden="1" customHeight="1"/>
    <row r="25935" ht="15" hidden="1" customHeight="1"/>
    <row r="25936" ht="15" hidden="1" customHeight="1"/>
    <row r="25937" ht="15" hidden="1" customHeight="1"/>
    <row r="25938" ht="15" hidden="1" customHeight="1"/>
    <row r="25939" ht="15" hidden="1" customHeight="1"/>
    <row r="25940" ht="15" hidden="1" customHeight="1"/>
    <row r="25941" ht="15" hidden="1" customHeight="1"/>
    <row r="25942" ht="15" hidden="1" customHeight="1"/>
    <row r="25943" ht="15" hidden="1" customHeight="1"/>
    <row r="25944" ht="15" hidden="1" customHeight="1"/>
    <row r="25945" ht="15" hidden="1" customHeight="1"/>
    <row r="25946" ht="15" hidden="1" customHeight="1"/>
    <row r="25947" ht="15" hidden="1" customHeight="1"/>
    <row r="25948" ht="15" hidden="1" customHeight="1"/>
    <row r="25949" ht="15" hidden="1" customHeight="1"/>
    <row r="25950" ht="15" hidden="1" customHeight="1"/>
    <row r="25951" ht="15" hidden="1" customHeight="1"/>
    <row r="25952" ht="15" hidden="1" customHeight="1"/>
    <row r="25953" ht="15" hidden="1" customHeight="1"/>
    <row r="25954" ht="15" hidden="1" customHeight="1"/>
    <row r="25955" ht="15" hidden="1" customHeight="1"/>
    <row r="25956" ht="15" hidden="1" customHeight="1"/>
    <row r="25957" ht="15" hidden="1" customHeight="1"/>
    <row r="25958" ht="15" hidden="1" customHeight="1"/>
    <row r="25959" ht="15" hidden="1" customHeight="1"/>
    <row r="25960" ht="15" hidden="1" customHeight="1"/>
    <row r="25961" ht="15" hidden="1" customHeight="1"/>
    <row r="25962" ht="15" hidden="1" customHeight="1"/>
    <row r="25963" ht="15" hidden="1" customHeight="1"/>
    <row r="25964" ht="15" hidden="1" customHeight="1"/>
    <row r="25965" ht="15" hidden="1" customHeight="1"/>
    <row r="25966" ht="15" hidden="1" customHeight="1"/>
    <row r="25967" ht="15" hidden="1" customHeight="1"/>
    <row r="25968" ht="15" hidden="1" customHeight="1"/>
    <row r="25969" ht="15" hidden="1" customHeight="1"/>
    <row r="25970" ht="15" hidden="1" customHeight="1"/>
    <row r="25971" ht="15" hidden="1" customHeight="1"/>
    <row r="25972" ht="15" hidden="1" customHeight="1"/>
    <row r="25973" ht="15" hidden="1" customHeight="1"/>
    <row r="25974" ht="15" hidden="1" customHeight="1"/>
    <row r="25975" ht="15" hidden="1" customHeight="1"/>
    <row r="25976" ht="15" hidden="1" customHeight="1"/>
    <row r="25977" ht="15" hidden="1" customHeight="1"/>
    <row r="25978" ht="15" hidden="1" customHeight="1"/>
    <row r="25979" ht="15" hidden="1" customHeight="1"/>
    <row r="25980" ht="15" hidden="1" customHeight="1"/>
    <row r="25981" ht="15" hidden="1" customHeight="1"/>
    <row r="25982" ht="15" hidden="1" customHeight="1"/>
    <row r="25983" ht="15" hidden="1" customHeight="1"/>
    <row r="25984" ht="15" hidden="1" customHeight="1"/>
    <row r="25985" ht="15" hidden="1" customHeight="1"/>
    <row r="25986" ht="15" hidden="1" customHeight="1"/>
    <row r="25987" ht="15" hidden="1" customHeight="1"/>
    <row r="25988" ht="15" hidden="1" customHeight="1"/>
    <row r="25989" ht="15" hidden="1" customHeight="1"/>
    <row r="25990" ht="15" hidden="1" customHeight="1"/>
    <row r="25991" ht="15" hidden="1" customHeight="1"/>
    <row r="25992" ht="15" hidden="1" customHeight="1"/>
    <row r="25993" ht="15" hidden="1" customHeight="1"/>
    <row r="25994" ht="15" hidden="1" customHeight="1"/>
    <row r="25995" ht="15" hidden="1" customHeight="1"/>
    <row r="25996" ht="15" hidden="1" customHeight="1"/>
    <row r="25997" ht="15" hidden="1" customHeight="1"/>
    <row r="25998" ht="15" hidden="1" customHeight="1"/>
    <row r="25999" ht="15" hidden="1" customHeight="1"/>
    <row r="26000" ht="15" hidden="1" customHeight="1"/>
    <row r="26001" ht="15" hidden="1" customHeight="1"/>
    <row r="26002" ht="15" hidden="1" customHeight="1"/>
    <row r="26003" ht="15" hidden="1" customHeight="1"/>
    <row r="26004" ht="15" hidden="1" customHeight="1"/>
    <row r="26005" ht="15" hidden="1" customHeight="1"/>
    <row r="26006" ht="15" hidden="1" customHeight="1"/>
    <row r="26007" ht="15" hidden="1" customHeight="1"/>
    <row r="26008" ht="15" hidden="1" customHeight="1"/>
    <row r="26009" ht="15" hidden="1" customHeight="1"/>
    <row r="26010" ht="15" hidden="1" customHeight="1"/>
    <row r="26011" ht="15" hidden="1" customHeight="1"/>
    <row r="26012" ht="15" hidden="1" customHeight="1"/>
    <row r="26013" ht="15" hidden="1" customHeight="1"/>
    <row r="26014" ht="15" hidden="1" customHeight="1"/>
    <row r="26015" ht="15" hidden="1" customHeight="1"/>
    <row r="26016" ht="15" hidden="1" customHeight="1"/>
    <row r="26017" ht="15" hidden="1" customHeight="1"/>
    <row r="26018" ht="15" hidden="1" customHeight="1"/>
    <row r="26019" ht="15" hidden="1" customHeight="1"/>
    <row r="26020" ht="15" hidden="1" customHeight="1"/>
    <row r="26021" ht="15" hidden="1" customHeight="1"/>
    <row r="26022" ht="15" hidden="1" customHeight="1"/>
    <row r="26023" ht="15" hidden="1" customHeight="1"/>
    <row r="26024" ht="15" hidden="1" customHeight="1"/>
    <row r="26025" ht="15" hidden="1" customHeight="1"/>
    <row r="26026" ht="15" hidden="1" customHeight="1"/>
    <row r="26027" ht="15" hidden="1" customHeight="1"/>
    <row r="26028" ht="15" hidden="1" customHeight="1"/>
    <row r="26029" ht="15" hidden="1" customHeight="1"/>
    <row r="26030" ht="15" hidden="1" customHeight="1"/>
    <row r="26031" ht="15" hidden="1" customHeight="1"/>
    <row r="26032" ht="15" hidden="1" customHeight="1"/>
    <row r="26033" ht="15" hidden="1" customHeight="1"/>
    <row r="26034" ht="15" hidden="1" customHeight="1"/>
    <row r="26035" ht="15" hidden="1" customHeight="1"/>
    <row r="26036" ht="15" hidden="1" customHeight="1"/>
    <row r="26037" ht="15" hidden="1" customHeight="1"/>
    <row r="26038" ht="15" hidden="1" customHeight="1"/>
    <row r="26039" ht="15" hidden="1" customHeight="1"/>
    <row r="26040" ht="15" hidden="1" customHeight="1"/>
    <row r="26041" ht="15" hidden="1" customHeight="1"/>
    <row r="26042" ht="15" hidden="1" customHeight="1"/>
    <row r="26043" ht="15" hidden="1" customHeight="1"/>
    <row r="26044" ht="15" hidden="1" customHeight="1"/>
    <row r="26045" ht="15" hidden="1" customHeight="1"/>
    <row r="26046" ht="15" hidden="1" customHeight="1"/>
    <row r="26047" ht="15" hidden="1" customHeight="1"/>
    <row r="26048" ht="15" hidden="1" customHeight="1"/>
    <row r="26049" ht="15" hidden="1" customHeight="1"/>
    <row r="26050" ht="15" hidden="1" customHeight="1"/>
    <row r="26051" ht="15" hidden="1" customHeight="1"/>
    <row r="26052" ht="15" hidden="1" customHeight="1"/>
    <row r="26053" ht="15" hidden="1" customHeight="1"/>
    <row r="26054" ht="15" hidden="1" customHeight="1"/>
    <row r="26055" ht="15" hidden="1" customHeight="1"/>
    <row r="26056" ht="15" hidden="1" customHeight="1"/>
    <row r="26057" ht="15" hidden="1" customHeight="1"/>
    <row r="26058" ht="15" hidden="1" customHeight="1"/>
    <row r="26059" ht="15" hidden="1" customHeight="1"/>
    <row r="26060" ht="15" hidden="1" customHeight="1"/>
    <row r="26061" ht="15" hidden="1" customHeight="1"/>
    <row r="26062" ht="15" hidden="1" customHeight="1"/>
    <row r="26063" ht="15" hidden="1" customHeight="1"/>
    <row r="26064" ht="15" hidden="1" customHeight="1"/>
    <row r="26065" ht="15" hidden="1" customHeight="1"/>
    <row r="26066" ht="15" hidden="1" customHeight="1"/>
    <row r="26067" ht="15" hidden="1" customHeight="1"/>
    <row r="26068" ht="15" hidden="1" customHeight="1"/>
    <row r="26069" ht="15" hidden="1" customHeight="1"/>
    <row r="26070" ht="15" hidden="1" customHeight="1"/>
    <row r="26071" ht="15" hidden="1" customHeight="1"/>
    <row r="26072" ht="15" hidden="1" customHeight="1"/>
    <row r="26073" ht="15" hidden="1" customHeight="1"/>
    <row r="26074" ht="15" hidden="1" customHeight="1"/>
    <row r="26075" ht="15" hidden="1" customHeight="1"/>
    <row r="26076" ht="15" hidden="1" customHeight="1"/>
    <row r="26077" ht="15" hidden="1" customHeight="1"/>
    <row r="26078" ht="15" hidden="1" customHeight="1"/>
    <row r="26079" ht="15" hidden="1" customHeight="1"/>
    <row r="26080" ht="15" hidden="1" customHeight="1"/>
    <row r="26081" ht="15" hidden="1" customHeight="1"/>
    <row r="26082" ht="15" hidden="1" customHeight="1"/>
    <row r="26083" ht="15" hidden="1" customHeight="1"/>
    <row r="26084" ht="15" hidden="1" customHeight="1"/>
    <row r="26085" ht="15" hidden="1" customHeight="1"/>
    <row r="26086" ht="15" hidden="1" customHeight="1"/>
    <row r="26087" ht="15" hidden="1" customHeight="1"/>
    <row r="26088" ht="15" hidden="1" customHeight="1"/>
    <row r="26089" ht="15" hidden="1" customHeight="1"/>
    <row r="26090" ht="15" hidden="1" customHeight="1"/>
    <row r="26091" ht="15" hidden="1" customHeight="1"/>
    <row r="26092" ht="15" hidden="1" customHeight="1"/>
    <row r="26093" ht="15" hidden="1" customHeight="1"/>
    <row r="26094" ht="15" hidden="1" customHeight="1"/>
    <row r="26095" ht="15" hidden="1" customHeight="1"/>
    <row r="26096" ht="15" hidden="1" customHeight="1"/>
    <row r="26097" ht="15" hidden="1" customHeight="1"/>
    <row r="26098" ht="15" hidden="1" customHeight="1"/>
    <row r="26099" ht="15" hidden="1" customHeight="1"/>
    <row r="26100" ht="15" hidden="1" customHeight="1"/>
    <row r="26101" ht="15" hidden="1" customHeight="1"/>
    <row r="26102" ht="15" hidden="1" customHeight="1"/>
    <row r="26103" ht="15" hidden="1" customHeight="1"/>
    <row r="26104" ht="15" hidden="1" customHeight="1"/>
    <row r="26105" ht="15" hidden="1" customHeight="1"/>
    <row r="26106" ht="15" hidden="1" customHeight="1"/>
    <row r="26107" ht="15" hidden="1" customHeight="1"/>
    <row r="26108" ht="15" hidden="1" customHeight="1"/>
    <row r="26109" ht="15" hidden="1" customHeight="1"/>
    <row r="26110" ht="15" hidden="1" customHeight="1"/>
    <row r="26111" ht="15" hidden="1" customHeight="1"/>
    <row r="26112" ht="15" hidden="1" customHeight="1"/>
    <row r="26113" ht="15" hidden="1" customHeight="1"/>
    <row r="26114" ht="15" hidden="1" customHeight="1"/>
    <row r="26115" ht="15" hidden="1" customHeight="1"/>
    <row r="26116" ht="15" hidden="1" customHeight="1"/>
    <row r="26117" ht="15" hidden="1" customHeight="1"/>
    <row r="26118" ht="15" hidden="1" customHeight="1"/>
    <row r="26119" ht="15" hidden="1" customHeight="1"/>
    <row r="26120" ht="15" hidden="1" customHeight="1"/>
    <row r="26121" ht="15" hidden="1" customHeight="1"/>
    <row r="26122" ht="15" hidden="1" customHeight="1"/>
    <row r="26123" ht="15" hidden="1" customHeight="1"/>
    <row r="26124" ht="15" hidden="1" customHeight="1"/>
    <row r="26125" ht="15" hidden="1" customHeight="1"/>
    <row r="26126" ht="15" hidden="1" customHeight="1"/>
    <row r="26127" ht="15" hidden="1" customHeight="1"/>
    <row r="26128" ht="15" hidden="1" customHeight="1"/>
    <row r="26129" ht="15" hidden="1" customHeight="1"/>
    <row r="26130" ht="15" hidden="1" customHeight="1"/>
    <row r="26131" ht="15" hidden="1" customHeight="1"/>
    <row r="26132" ht="15" hidden="1" customHeight="1"/>
    <row r="26133" ht="15" hidden="1" customHeight="1"/>
    <row r="26134" ht="15" hidden="1" customHeight="1"/>
    <row r="26135" ht="15" hidden="1" customHeight="1"/>
    <row r="26136" ht="15" hidden="1" customHeight="1"/>
    <row r="26137" ht="15" hidden="1" customHeight="1"/>
    <row r="26138" ht="15" hidden="1" customHeight="1"/>
    <row r="26139" ht="15" hidden="1" customHeight="1"/>
    <row r="26140" ht="15" hidden="1" customHeight="1"/>
    <row r="26141" ht="15" hidden="1" customHeight="1"/>
    <row r="26142" ht="15" hidden="1" customHeight="1"/>
    <row r="26143" ht="15" hidden="1" customHeight="1"/>
    <row r="26144" ht="15" hidden="1" customHeight="1"/>
    <row r="26145" ht="15" hidden="1" customHeight="1"/>
    <row r="26146" ht="15" hidden="1" customHeight="1"/>
    <row r="26147" ht="15" hidden="1" customHeight="1"/>
    <row r="26148" ht="15" hidden="1" customHeight="1"/>
    <row r="26149" ht="15" hidden="1" customHeight="1"/>
    <row r="26150" ht="15" hidden="1" customHeight="1"/>
    <row r="26151" ht="15" hidden="1" customHeight="1"/>
    <row r="26152" ht="15" hidden="1" customHeight="1"/>
    <row r="26153" ht="15" hidden="1" customHeight="1"/>
    <row r="26154" ht="15" hidden="1" customHeight="1"/>
    <row r="26155" ht="15" hidden="1" customHeight="1"/>
    <row r="26156" ht="15" hidden="1" customHeight="1"/>
    <row r="26157" ht="15" hidden="1" customHeight="1"/>
    <row r="26158" ht="15" hidden="1" customHeight="1"/>
    <row r="26159" ht="15" hidden="1" customHeight="1"/>
    <row r="26160" ht="15" hidden="1" customHeight="1"/>
    <row r="26161" ht="15" hidden="1" customHeight="1"/>
    <row r="26162" ht="15" hidden="1" customHeight="1"/>
    <row r="26163" ht="15" hidden="1" customHeight="1"/>
    <row r="26164" ht="15" hidden="1" customHeight="1"/>
    <row r="26165" ht="15" hidden="1" customHeight="1"/>
    <row r="26166" ht="15" hidden="1" customHeight="1"/>
    <row r="26167" ht="15" hidden="1" customHeight="1"/>
    <row r="26168" ht="15" hidden="1" customHeight="1"/>
    <row r="26169" ht="15" hidden="1" customHeight="1"/>
    <row r="26170" ht="15" hidden="1" customHeight="1"/>
    <row r="26171" ht="15" hidden="1" customHeight="1"/>
    <row r="26172" ht="15" hidden="1" customHeight="1"/>
    <row r="26173" ht="15" hidden="1" customHeight="1"/>
    <row r="26174" ht="15" hidden="1" customHeight="1"/>
    <row r="26175" ht="15" hidden="1" customHeight="1"/>
    <row r="26176" ht="15" hidden="1" customHeight="1"/>
    <row r="26177" ht="15" hidden="1" customHeight="1"/>
    <row r="26178" ht="15" hidden="1" customHeight="1"/>
    <row r="26179" ht="15" hidden="1" customHeight="1"/>
    <row r="26180" ht="15" hidden="1" customHeight="1"/>
    <row r="26181" ht="15" hidden="1" customHeight="1"/>
    <row r="26182" ht="15" hidden="1" customHeight="1"/>
    <row r="26183" ht="15" hidden="1" customHeight="1"/>
    <row r="26184" ht="15" hidden="1" customHeight="1"/>
    <row r="26185" ht="15" hidden="1" customHeight="1"/>
    <row r="26186" ht="15" hidden="1" customHeight="1"/>
    <row r="26187" ht="15" hidden="1" customHeight="1"/>
    <row r="26188" ht="15" hidden="1" customHeight="1"/>
    <row r="26189" ht="15" hidden="1" customHeight="1"/>
    <row r="26190" ht="15" hidden="1" customHeight="1"/>
    <row r="26191" ht="15" hidden="1" customHeight="1"/>
    <row r="26192" ht="15" hidden="1" customHeight="1"/>
    <row r="26193" ht="15" hidden="1" customHeight="1"/>
    <row r="26194" ht="15" hidden="1" customHeight="1"/>
    <row r="26195" ht="15" hidden="1" customHeight="1"/>
    <row r="26196" ht="15" hidden="1" customHeight="1"/>
    <row r="26197" ht="15" hidden="1" customHeight="1"/>
    <row r="26198" ht="15" hidden="1" customHeight="1"/>
    <row r="26199" ht="15" hidden="1" customHeight="1"/>
    <row r="26200" ht="15" hidden="1" customHeight="1"/>
    <row r="26201" ht="15" hidden="1" customHeight="1"/>
    <row r="26202" ht="15" hidden="1" customHeight="1"/>
    <row r="26203" ht="15" hidden="1" customHeight="1"/>
    <row r="26204" ht="15" hidden="1" customHeight="1"/>
    <row r="26205" ht="15" hidden="1" customHeight="1"/>
    <row r="26206" ht="15" hidden="1" customHeight="1"/>
    <row r="26207" ht="15" hidden="1" customHeight="1"/>
    <row r="26208" ht="15" hidden="1" customHeight="1"/>
    <row r="26209" ht="15" hidden="1" customHeight="1"/>
    <row r="26210" ht="15" hidden="1" customHeight="1"/>
    <row r="26211" ht="15" hidden="1" customHeight="1"/>
    <row r="26212" ht="15" hidden="1" customHeight="1"/>
    <row r="26213" ht="15" hidden="1" customHeight="1"/>
    <row r="26214" ht="15" hidden="1" customHeight="1"/>
    <row r="26215" ht="15" hidden="1" customHeight="1"/>
    <row r="26216" ht="15" hidden="1" customHeight="1"/>
    <row r="26217" ht="15" hidden="1" customHeight="1"/>
    <row r="26218" ht="15" hidden="1" customHeight="1"/>
    <row r="26219" ht="15" hidden="1" customHeight="1"/>
    <row r="26220" ht="15" hidden="1" customHeight="1"/>
    <row r="26221" ht="15" hidden="1" customHeight="1"/>
    <row r="26222" ht="15" hidden="1" customHeight="1"/>
    <row r="26223" ht="15" hidden="1" customHeight="1"/>
    <row r="26224" ht="15" hidden="1" customHeight="1"/>
    <row r="26225" ht="15" hidden="1" customHeight="1"/>
    <row r="26226" ht="15" hidden="1" customHeight="1"/>
    <row r="26227" ht="15" hidden="1" customHeight="1"/>
    <row r="26228" ht="15" hidden="1" customHeight="1"/>
    <row r="26229" ht="15" hidden="1" customHeight="1"/>
    <row r="26230" ht="15" hidden="1" customHeight="1"/>
    <row r="26231" ht="15" hidden="1" customHeight="1"/>
    <row r="26232" ht="15" hidden="1" customHeight="1"/>
    <row r="26233" ht="15" hidden="1" customHeight="1"/>
    <row r="26234" ht="15" hidden="1" customHeight="1"/>
    <row r="26235" ht="15" hidden="1" customHeight="1"/>
    <row r="26236" ht="15" hidden="1" customHeight="1"/>
    <row r="26237" ht="15" hidden="1" customHeight="1"/>
    <row r="26238" ht="15" hidden="1" customHeight="1"/>
    <row r="26239" ht="15" hidden="1" customHeight="1"/>
    <row r="26240" ht="15" hidden="1" customHeight="1"/>
    <row r="26241" ht="15" hidden="1" customHeight="1"/>
    <row r="26242" ht="15" hidden="1" customHeight="1"/>
    <row r="26243" ht="15" hidden="1" customHeight="1"/>
    <row r="26244" ht="15" hidden="1" customHeight="1"/>
    <row r="26245" ht="15" hidden="1" customHeight="1"/>
    <row r="26246" ht="15" hidden="1" customHeight="1"/>
    <row r="26247" ht="15" hidden="1" customHeight="1"/>
    <row r="26248" ht="15" hidden="1" customHeight="1"/>
    <row r="26249" ht="15" hidden="1" customHeight="1"/>
    <row r="26250" ht="15" hidden="1" customHeight="1"/>
    <row r="26251" ht="15" hidden="1" customHeight="1"/>
    <row r="26252" ht="15" hidden="1" customHeight="1"/>
    <row r="26253" ht="15" hidden="1" customHeight="1"/>
    <row r="26254" ht="15" hidden="1" customHeight="1"/>
    <row r="26255" ht="15" hidden="1" customHeight="1"/>
    <row r="26256" ht="15" hidden="1" customHeight="1"/>
    <row r="26257" ht="15" hidden="1" customHeight="1"/>
    <row r="26258" ht="15" hidden="1" customHeight="1"/>
    <row r="26259" ht="15" hidden="1" customHeight="1"/>
    <row r="26260" ht="15" hidden="1" customHeight="1"/>
    <row r="26261" ht="15" hidden="1" customHeight="1"/>
    <row r="26262" ht="15" hidden="1" customHeight="1"/>
    <row r="26263" ht="15" hidden="1" customHeight="1"/>
    <row r="26264" ht="15" hidden="1" customHeight="1"/>
    <row r="26265" ht="15" hidden="1" customHeight="1"/>
    <row r="26266" ht="15" hidden="1" customHeight="1"/>
    <row r="26267" ht="15" hidden="1" customHeight="1"/>
    <row r="26268" ht="15" hidden="1" customHeight="1"/>
    <row r="26269" ht="15" hidden="1" customHeight="1"/>
    <row r="26270" ht="15" hidden="1" customHeight="1"/>
    <row r="26271" ht="15" hidden="1" customHeight="1"/>
    <row r="26272" ht="15" hidden="1" customHeight="1"/>
    <row r="26273" ht="15" hidden="1" customHeight="1"/>
    <row r="26274" ht="15" hidden="1" customHeight="1"/>
    <row r="26275" ht="15" hidden="1" customHeight="1"/>
    <row r="26276" ht="15" hidden="1" customHeight="1"/>
    <row r="26277" ht="15" hidden="1" customHeight="1"/>
    <row r="26278" ht="15" hidden="1" customHeight="1"/>
    <row r="26279" ht="15" hidden="1" customHeight="1"/>
    <row r="26280" ht="15" hidden="1" customHeight="1"/>
    <row r="26281" ht="15" hidden="1" customHeight="1"/>
    <row r="26282" ht="15" hidden="1" customHeight="1"/>
    <row r="26283" ht="15" hidden="1" customHeight="1"/>
    <row r="26284" ht="15" hidden="1" customHeight="1"/>
    <row r="26285" ht="15" hidden="1" customHeight="1"/>
    <row r="26286" ht="15" hidden="1" customHeight="1"/>
    <row r="26287" ht="15" hidden="1" customHeight="1"/>
    <row r="26288" ht="15" hidden="1" customHeight="1"/>
    <row r="26289" ht="15" hidden="1" customHeight="1"/>
    <row r="26290" ht="15" hidden="1" customHeight="1"/>
    <row r="26291" ht="15" hidden="1" customHeight="1"/>
    <row r="26292" ht="15" hidden="1" customHeight="1"/>
    <row r="26293" ht="15" hidden="1" customHeight="1"/>
    <row r="26294" ht="15" hidden="1" customHeight="1"/>
    <row r="26295" ht="15" hidden="1" customHeight="1"/>
    <row r="26296" ht="15" hidden="1" customHeight="1"/>
    <row r="26297" ht="15" hidden="1" customHeight="1"/>
    <row r="26298" ht="15" hidden="1" customHeight="1"/>
    <row r="26299" ht="15" hidden="1" customHeight="1"/>
    <row r="26300" ht="15" hidden="1" customHeight="1"/>
    <row r="26301" ht="15" hidden="1" customHeight="1"/>
    <row r="26302" ht="15" hidden="1" customHeight="1"/>
    <row r="26303" ht="15" hidden="1" customHeight="1"/>
    <row r="26304" ht="15" hidden="1" customHeight="1"/>
    <row r="26305" ht="15" hidden="1" customHeight="1"/>
    <row r="26306" ht="15" hidden="1" customHeight="1"/>
    <row r="26307" ht="15" hidden="1" customHeight="1"/>
    <row r="26308" ht="15" hidden="1" customHeight="1"/>
    <row r="26309" ht="15" hidden="1" customHeight="1"/>
    <row r="26310" ht="15" hidden="1" customHeight="1"/>
    <row r="26311" ht="15" hidden="1" customHeight="1"/>
    <row r="26312" ht="15" hidden="1" customHeight="1"/>
    <row r="26313" ht="15" hidden="1" customHeight="1"/>
    <row r="26314" ht="15" hidden="1" customHeight="1"/>
    <row r="26315" ht="15" hidden="1" customHeight="1"/>
    <row r="26316" ht="15" hidden="1" customHeight="1"/>
    <row r="26317" ht="15" hidden="1" customHeight="1"/>
    <row r="26318" ht="15" hidden="1" customHeight="1"/>
    <row r="26319" ht="15" hidden="1" customHeight="1"/>
    <row r="26320" ht="15" hidden="1" customHeight="1"/>
    <row r="26321" ht="15" hidden="1" customHeight="1"/>
    <row r="26322" ht="15" hidden="1" customHeight="1"/>
    <row r="26323" ht="15" hidden="1" customHeight="1"/>
    <row r="26324" ht="15" hidden="1" customHeight="1"/>
    <row r="26325" ht="15" hidden="1" customHeight="1"/>
    <row r="26326" ht="15" hidden="1" customHeight="1"/>
    <row r="26327" ht="15" hidden="1" customHeight="1"/>
    <row r="26328" ht="15" hidden="1" customHeight="1"/>
    <row r="26329" ht="15" hidden="1" customHeight="1"/>
    <row r="26330" ht="15" hidden="1" customHeight="1"/>
    <row r="26331" ht="15" hidden="1" customHeight="1"/>
    <row r="26332" ht="15" hidden="1" customHeight="1"/>
    <row r="26333" ht="15" hidden="1" customHeight="1"/>
    <row r="26334" ht="15" hidden="1" customHeight="1"/>
    <row r="26335" ht="15" hidden="1" customHeight="1"/>
    <row r="26336" ht="15" hidden="1" customHeight="1"/>
    <row r="26337" ht="15" hidden="1" customHeight="1"/>
    <row r="26338" ht="15" hidden="1" customHeight="1"/>
    <row r="26339" ht="15" hidden="1" customHeight="1"/>
    <row r="26340" ht="15" hidden="1" customHeight="1"/>
    <row r="26341" ht="15" hidden="1" customHeight="1"/>
    <row r="26342" ht="15" hidden="1" customHeight="1"/>
    <row r="26343" ht="15" hidden="1" customHeight="1"/>
    <row r="26344" ht="15" hidden="1" customHeight="1"/>
    <row r="26345" ht="15" hidden="1" customHeight="1"/>
    <row r="26346" ht="15" hidden="1" customHeight="1"/>
    <row r="26347" ht="15" hidden="1" customHeight="1"/>
    <row r="26348" ht="15" hidden="1" customHeight="1"/>
    <row r="26349" ht="15" hidden="1" customHeight="1"/>
    <row r="26350" ht="15" hidden="1" customHeight="1"/>
    <row r="26351" ht="15" hidden="1" customHeight="1"/>
    <row r="26352" ht="15" hidden="1" customHeight="1"/>
    <row r="26353" ht="15" hidden="1" customHeight="1"/>
    <row r="26354" ht="15" hidden="1" customHeight="1"/>
    <row r="26355" ht="15" hidden="1" customHeight="1"/>
    <row r="26356" ht="15" hidden="1" customHeight="1"/>
    <row r="26357" ht="15" hidden="1" customHeight="1"/>
    <row r="26358" ht="15" hidden="1" customHeight="1"/>
    <row r="26359" ht="15" hidden="1" customHeight="1"/>
    <row r="26360" ht="15" hidden="1" customHeight="1"/>
    <row r="26361" ht="15" hidden="1" customHeight="1"/>
    <row r="26362" ht="15" hidden="1" customHeight="1"/>
    <row r="26363" ht="15" hidden="1" customHeight="1"/>
    <row r="26364" ht="15" hidden="1" customHeight="1"/>
    <row r="26365" ht="15" hidden="1" customHeight="1"/>
    <row r="26366" ht="15" hidden="1" customHeight="1"/>
    <row r="26367" ht="15" hidden="1" customHeight="1"/>
    <row r="26368" ht="15" hidden="1" customHeight="1"/>
    <row r="26369" ht="15" hidden="1" customHeight="1"/>
    <row r="26370" ht="15" hidden="1" customHeight="1"/>
    <row r="26371" ht="15" hidden="1" customHeight="1"/>
    <row r="26372" ht="15" hidden="1" customHeight="1"/>
    <row r="26373" ht="15" hidden="1" customHeight="1"/>
    <row r="26374" ht="15" hidden="1" customHeight="1"/>
    <row r="26375" ht="15" hidden="1" customHeight="1"/>
    <row r="26376" ht="15" hidden="1" customHeight="1"/>
    <row r="26377" ht="15" hidden="1" customHeight="1"/>
    <row r="26378" ht="15" hidden="1" customHeight="1"/>
    <row r="26379" ht="15" hidden="1" customHeight="1"/>
    <row r="26380" ht="15" hidden="1" customHeight="1"/>
    <row r="26381" ht="15" hidden="1" customHeight="1"/>
    <row r="26382" ht="15" hidden="1" customHeight="1"/>
    <row r="26383" ht="15" hidden="1" customHeight="1"/>
    <row r="26384" ht="15" hidden="1" customHeight="1"/>
    <row r="26385" ht="15" hidden="1" customHeight="1"/>
    <row r="26386" ht="15" hidden="1" customHeight="1"/>
    <row r="26387" ht="15" hidden="1" customHeight="1"/>
    <row r="26388" ht="15" hidden="1" customHeight="1"/>
    <row r="26389" ht="15" hidden="1" customHeight="1"/>
    <row r="26390" ht="15" hidden="1" customHeight="1"/>
    <row r="26391" ht="15" hidden="1" customHeight="1"/>
    <row r="26392" ht="15" hidden="1" customHeight="1"/>
    <row r="26393" ht="15" hidden="1" customHeight="1"/>
    <row r="26394" ht="15" hidden="1" customHeight="1"/>
    <row r="26395" ht="15" hidden="1" customHeight="1"/>
    <row r="26396" ht="15" hidden="1" customHeight="1"/>
    <row r="26397" ht="15" hidden="1" customHeight="1"/>
    <row r="26398" ht="15" hidden="1" customHeight="1"/>
    <row r="26399" ht="15" hidden="1" customHeight="1"/>
    <row r="26400" ht="15" hidden="1" customHeight="1"/>
    <row r="26401" ht="15" hidden="1" customHeight="1"/>
    <row r="26402" ht="15" hidden="1" customHeight="1"/>
    <row r="26403" ht="15" hidden="1" customHeight="1"/>
    <row r="26404" ht="15" hidden="1" customHeight="1"/>
    <row r="26405" ht="15" hidden="1" customHeight="1"/>
    <row r="26406" ht="15" hidden="1" customHeight="1"/>
    <row r="26407" ht="15" hidden="1" customHeight="1"/>
    <row r="26408" ht="15" hidden="1" customHeight="1"/>
    <row r="26409" ht="15" hidden="1" customHeight="1"/>
    <row r="26410" ht="15" hidden="1" customHeight="1"/>
    <row r="26411" ht="15" hidden="1" customHeight="1"/>
    <row r="26412" ht="15" hidden="1" customHeight="1"/>
    <row r="26413" ht="15" hidden="1" customHeight="1"/>
    <row r="26414" ht="15" hidden="1" customHeight="1"/>
    <row r="26415" ht="15" hidden="1" customHeight="1"/>
    <row r="26416" ht="15" hidden="1" customHeight="1"/>
    <row r="26417" ht="15" hidden="1" customHeight="1"/>
    <row r="26418" ht="15" hidden="1" customHeight="1"/>
    <row r="26419" ht="15" hidden="1" customHeight="1"/>
    <row r="26420" ht="15" hidden="1" customHeight="1"/>
    <row r="26421" ht="15" hidden="1" customHeight="1"/>
    <row r="26422" ht="15" hidden="1" customHeight="1"/>
    <row r="26423" ht="15" hidden="1" customHeight="1"/>
    <row r="26424" ht="15" hidden="1" customHeight="1"/>
    <row r="26425" ht="15" hidden="1" customHeight="1"/>
    <row r="26426" ht="15" hidden="1" customHeight="1"/>
    <row r="26427" ht="15" hidden="1" customHeight="1"/>
    <row r="26428" ht="15" hidden="1" customHeight="1"/>
    <row r="26429" ht="15" hidden="1" customHeight="1"/>
    <row r="26430" ht="15" hidden="1" customHeight="1"/>
    <row r="26431" ht="15" hidden="1" customHeight="1"/>
    <row r="26432" ht="15" hidden="1" customHeight="1"/>
    <row r="26433" ht="15" hidden="1" customHeight="1"/>
    <row r="26434" ht="15" hidden="1" customHeight="1"/>
    <row r="26435" ht="15" hidden="1" customHeight="1"/>
    <row r="26436" ht="15" hidden="1" customHeight="1"/>
    <row r="26437" ht="15" hidden="1" customHeight="1"/>
    <row r="26438" ht="15" hidden="1" customHeight="1"/>
    <row r="26439" ht="15" hidden="1" customHeight="1"/>
    <row r="26440" ht="15" hidden="1" customHeight="1"/>
    <row r="26441" ht="15" hidden="1" customHeight="1"/>
    <row r="26442" ht="15" hidden="1" customHeight="1"/>
    <row r="26443" ht="15" hidden="1" customHeight="1"/>
    <row r="26444" ht="15" hidden="1" customHeight="1"/>
    <row r="26445" ht="15" hidden="1" customHeight="1"/>
    <row r="26446" ht="15" hidden="1" customHeight="1"/>
    <row r="26447" ht="15" hidden="1" customHeight="1"/>
    <row r="26448" ht="15" hidden="1" customHeight="1"/>
    <row r="26449" ht="15" hidden="1" customHeight="1"/>
    <row r="26450" ht="15" hidden="1" customHeight="1"/>
    <row r="26451" ht="15" hidden="1" customHeight="1"/>
    <row r="26452" ht="15" hidden="1" customHeight="1"/>
    <row r="26453" ht="15" hidden="1" customHeight="1"/>
    <row r="26454" ht="15" hidden="1" customHeight="1"/>
    <row r="26455" ht="15" hidden="1" customHeight="1"/>
    <row r="26456" ht="15" hidden="1" customHeight="1"/>
    <row r="26457" ht="15" hidden="1" customHeight="1"/>
    <row r="26458" ht="15" hidden="1" customHeight="1"/>
    <row r="26459" ht="15" hidden="1" customHeight="1"/>
    <row r="26460" ht="15" hidden="1" customHeight="1"/>
    <row r="26461" ht="15" hidden="1" customHeight="1"/>
    <row r="26462" ht="15" hidden="1" customHeight="1"/>
    <row r="26463" ht="15" hidden="1" customHeight="1"/>
    <row r="26464" ht="15" hidden="1" customHeight="1"/>
    <row r="26465" ht="15" hidden="1" customHeight="1"/>
    <row r="26466" ht="15" hidden="1" customHeight="1"/>
    <row r="26467" ht="15" hidden="1" customHeight="1"/>
    <row r="26468" ht="15" hidden="1" customHeight="1"/>
    <row r="26469" ht="15" hidden="1" customHeight="1"/>
    <row r="26470" ht="15" hidden="1" customHeight="1"/>
    <row r="26471" ht="15" hidden="1" customHeight="1"/>
    <row r="26472" ht="15" hidden="1" customHeight="1"/>
    <row r="26473" ht="15" hidden="1" customHeight="1"/>
    <row r="26474" ht="15" hidden="1" customHeight="1"/>
    <row r="26475" ht="15" hidden="1" customHeight="1"/>
    <row r="26476" ht="15" hidden="1" customHeight="1"/>
    <row r="26477" ht="15" hidden="1" customHeight="1"/>
    <row r="26478" ht="15" hidden="1" customHeight="1"/>
    <row r="26479" ht="15" hidden="1" customHeight="1"/>
    <row r="26480" ht="15" hidden="1" customHeight="1"/>
    <row r="26481" ht="15" hidden="1" customHeight="1"/>
    <row r="26482" ht="15" hidden="1" customHeight="1"/>
    <row r="26483" ht="15" hidden="1" customHeight="1"/>
    <row r="26484" ht="15" hidden="1" customHeight="1"/>
    <row r="26485" ht="15" hidden="1" customHeight="1"/>
    <row r="26486" ht="15" hidden="1" customHeight="1"/>
    <row r="26487" ht="15" hidden="1" customHeight="1"/>
    <row r="26488" ht="15" hidden="1" customHeight="1"/>
    <row r="26489" ht="15" hidden="1" customHeight="1"/>
    <row r="26490" ht="15" hidden="1" customHeight="1"/>
    <row r="26491" ht="15" hidden="1" customHeight="1"/>
    <row r="26492" ht="15" hidden="1" customHeight="1"/>
    <row r="26493" ht="15" hidden="1" customHeight="1"/>
    <row r="26494" ht="15" hidden="1" customHeight="1"/>
    <row r="26495" ht="15" hidden="1" customHeight="1"/>
    <row r="26496" ht="15" hidden="1" customHeight="1"/>
    <row r="26497" ht="15" hidden="1" customHeight="1"/>
    <row r="26498" ht="15" hidden="1" customHeight="1"/>
    <row r="26499" ht="15" hidden="1" customHeight="1"/>
    <row r="26500" ht="15" hidden="1" customHeight="1"/>
    <row r="26501" ht="15" hidden="1" customHeight="1"/>
    <row r="26502" ht="15" hidden="1" customHeight="1"/>
    <row r="26503" ht="15" hidden="1" customHeight="1"/>
    <row r="26504" ht="15" hidden="1" customHeight="1"/>
    <row r="26505" ht="15" hidden="1" customHeight="1"/>
    <row r="26506" ht="15" hidden="1" customHeight="1"/>
    <row r="26507" ht="15" hidden="1" customHeight="1"/>
    <row r="26508" ht="15" hidden="1" customHeight="1"/>
    <row r="26509" ht="15" hidden="1" customHeight="1"/>
    <row r="26510" ht="15" hidden="1" customHeight="1"/>
    <row r="26511" ht="15" hidden="1" customHeight="1"/>
    <row r="26512" ht="15" hidden="1" customHeight="1"/>
    <row r="26513" ht="15" hidden="1" customHeight="1"/>
    <row r="26514" ht="15" hidden="1" customHeight="1"/>
    <row r="26515" ht="15" hidden="1" customHeight="1"/>
    <row r="26516" ht="15" hidden="1" customHeight="1"/>
    <row r="26517" ht="15" hidden="1" customHeight="1"/>
    <row r="26518" ht="15" hidden="1" customHeight="1"/>
    <row r="26519" ht="15" hidden="1" customHeight="1"/>
    <row r="26520" ht="15" hidden="1" customHeight="1"/>
    <row r="26521" ht="15" hidden="1" customHeight="1"/>
    <row r="26522" ht="15" hidden="1" customHeight="1"/>
    <row r="26523" ht="15" hidden="1" customHeight="1"/>
    <row r="26524" ht="15" hidden="1" customHeight="1"/>
    <row r="26525" ht="15" hidden="1" customHeight="1"/>
    <row r="26526" ht="15" hidden="1" customHeight="1"/>
    <row r="26527" ht="15" hidden="1" customHeight="1"/>
    <row r="26528" ht="15" hidden="1" customHeight="1"/>
    <row r="26529" ht="15" hidden="1" customHeight="1"/>
    <row r="26530" ht="15" hidden="1" customHeight="1"/>
    <row r="26531" ht="15" hidden="1" customHeight="1"/>
    <row r="26532" ht="15" hidden="1" customHeight="1"/>
    <row r="26533" ht="15" hidden="1" customHeight="1"/>
    <row r="26534" ht="15" hidden="1" customHeight="1"/>
    <row r="26535" ht="15" hidden="1" customHeight="1"/>
    <row r="26536" ht="15" hidden="1" customHeight="1"/>
    <row r="26537" ht="15" hidden="1" customHeight="1"/>
    <row r="26538" ht="15" hidden="1" customHeight="1"/>
    <row r="26539" ht="15" hidden="1" customHeight="1"/>
    <row r="26540" ht="15" hidden="1" customHeight="1"/>
    <row r="26541" ht="15" hidden="1" customHeight="1"/>
    <row r="26542" ht="15" hidden="1" customHeight="1"/>
    <row r="26543" ht="15" hidden="1" customHeight="1"/>
    <row r="26544" ht="15" hidden="1" customHeight="1"/>
    <row r="26545" ht="15" hidden="1" customHeight="1"/>
    <row r="26546" ht="15" hidden="1" customHeight="1"/>
    <row r="26547" ht="15" hidden="1" customHeight="1"/>
    <row r="26548" ht="15" hidden="1" customHeight="1"/>
    <row r="26549" ht="15" hidden="1" customHeight="1"/>
    <row r="26550" ht="15" hidden="1" customHeight="1"/>
    <row r="26551" ht="15" hidden="1" customHeight="1"/>
    <row r="26552" ht="15" hidden="1" customHeight="1"/>
    <row r="26553" ht="15" hidden="1" customHeight="1"/>
    <row r="26554" ht="15" hidden="1" customHeight="1"/>
    <row r="26555" ht="15" hidden="1" customHeight="1"/>
    <row r="26556" ht="15" hidden="1" customHeight="1"/>
    <row r="26557" ht="15" hidden="1" customHeight="1"/>
    <row r="26558" ht="15" hidden="1" customHeight="1"/>
    <row r="26559" ht="15" hidden="1" customHeight="1"/>
    <row r="26560" ht="15" hidden="1" customHeight="1"/>
    <row r="26561" ht="15" hidden="1" customHeight="1"/>
    <row r="26562" ht="15" hidden="1" customHeight="1"/>
    <row r="26563" ht="15" hidden="1" customHeight="1"/>
    <row r="26564" ht="15" hidden="1" customHeight="1"/>
    <row r="26565" ht="15" hidden="1" customHeight="1"/>
    <row r="26566" ht="15" hidden="1" customHeight="1"/>
    <row r="26567" ht="15" hidden="1" customHeight="1"/>
    <row r="26568" ht="15" hidden="1" customHeight="1"/>
    <row r="26569" ht="15" hidden="1" customHeight="1"/>
    <row r="26570" ht="15" hidden="1" customHeight="1"/>
    <row r="26571" ht="15" hidden="1" customHeight="1"/>
    <row r="26572" ht="15" hidden="1" customHeight="1"/>
    <row r="26573" ht="15" hidden="1" customHeight="1"/>
    <row r="26574" ht="15" hidden="1" customHeight="1"/>
    <row r="26575" ht="15" hidden="1" customHeight="1"/>
    <row r="26576" ht="15" hidden="1" customHeight="1"/>
    <row r="26577" ht="15" hidden="1" customHeight="1"/>
    <row r="26578" ht="15" hidden="1" customHeight="1"/>
    <row r="26579" ht="15" hidden="1" customHeight="1"/>
    <row r="26580" ht="15" hidden="1" customHeight="1"/>
    <row r="26581" ht="15" hidden="1" customHeight="1"/>
    <row r="26582" ht="15" hidden="1" customHeight="1"/>
    <row r="26583" ht="15" hidden="1" customHeight="1"/>
    <row r="26584" ht="15" hidden="1" customHeight="1"/>
    <row r="26585" ht="15" hidden="1" customHeight="1"/>
    <row r="26586" ht="15" hidden="1" customHeight="1"/>
    <row r="26587" ht="15" hidden="1" customHeight="1"/>
    <row r="26588" ht="15" hidden="1" customHeight="1"/>
    <row r="26589" ht="15" hidden="1" customHeight="1"/>
    <row r="26590" ht="15" hidden="1" customHeight="1"/>
    <row r="26591" ht="15" hidden="1" customHeight="1"/>
    <row r="26592" ht="15" hidden="1" customHeight="1"/>
    <row r="26593" ht="15" hidden="1" customHeight="1"/>
    <row r="26594" ht="15" hidden="1" customHeight="1"/>
    <row r="26595" ht="15" hidden="1" customHeight="1"/>
    <row r="26596" ht="15" hidden="1" customHeight="1"/>
    <row r="26597" ht="15" hidden="1" customHeight="1"/>
    <row r="26598" ht="15" hidden="1" customHeight="1"/>
    <row r="26599" ht="15" hidden="1" customHeight="1"/>
    <row r="26600" ht="15" hidden="1" customHeight="1"/>
    <row r="26601" ht="15" hidden="1" customHeight="1"/>
    <row r="26602" ht="15" hidden="1" customHeight="1"/>
    <row r="26603" ht="15" hidden="1" customHeight="1"/>
    <row r="26604" ht="15" hidden="1" customHeight="1"/>
    <row r="26605" ht="15" hidden="1" customHeight="1"/>
    <row r="26606" ht="15" hidden="1" customHeight="1"/>
    <row r="26607" ht="15" hidden="1" customHeight="1"/>
    <row r="26608" ht="15" hidden="1" customHeight="1"/>
    <row r="26609" ht="15" hidden="1" customHeight="1"/>
    <row r="26610" ht="15" hidden="1" customHeight="1"/>
    <row r="26611" ht="15" hidden="1" customHeight="1"/>
    <row r="26612" ht="15" hidden="1" customHeight="1"/>
    <row r="26613" ht="15" hidden="1" customHeight="1"/>
    <row r="26614" ht="15" hidden="1" customHeight="1"/>
    <row r="26615" ht="15" hidden="1" customHeight="1"/>
    <row r="26616" ht="15" hidden="1" customHeight="1"/>
    <row r="26617" ht="15" hidden="1" customHeight="1"/>
    <row r="26618" ht="15" hidden="1" customHeight="1"/>
    <row r="26619" ht="15" hidden="1" customHeight="1"/>
    <row r="26620" ht="15" hidden="1" customHeight="1"/>
    <row r="26621" ht="15" hidden="1" customHeight="1"/>
    <row r="26622" ht="15" hidden="1" customHeight="1"/>
    <row r="26623" ht="15" hidden="1" customHeight="1"/>
    <row r="26624" ht="15" hidden="1" customHeight="1"/>
    <row r="26625" ht="15" hidden="1" customHeight="1"/>
    <row r="26626" ht="15" hidden="1" customHeight="1"/>
    <row r="26627" ht="15" hidden="1" customHeight="1"/>
    <row r="26628" ht="15" hidden="1" customHeight="1"/>
    <row r="26629" ht="15" hidden="1" customHeight="1"/>
    <row r="26630" ht="15" hidden="1" customHeight="1"/>
    <row r="26631" ht="15" hidden="1" customHeight="1"/>
    <row r="26632" ht="15" hidden="1" customHeight="1"/>
    <row r="26633" ht="15" hidden="1" customHeight="1"/>
    <row r="26634" ht="15" hidden="1" customHeight="1"/>
    <row r="26635" ht="15" hidden="1" customHeight="1"/>
    <row r="26636" ht="15" hidden="1" customHeight="1"/>
    <row r="26637" ht="15" hidden="1" customHeight="1"/>
    <row r="26638" ht="15" hidden="1" customHeight="1"/>
    <row r="26639" ht="15" hidden="1" customHeight="1"/>
    <row r="26640" ht="15" hidden="1" customHeight="1"/>
    <row r="26641" ht="15" hidden="1" customHeight="1"/>
    <row r="26642" ht="15" hidden="1" customHeight="1"/>
    <row r="26643" ht="15" hidden="1" customHeight="1"/>
    <row r="26644" ht="15" hidden="1" customHeight="1"/>
    <row r="26645" ht="15" hidden="1" customHeight="1"/>
    <row r="26646" ht="15" hidden="1" customHeight="1"/>
    <row r="26647" ht="15" hidden="1" customHeight="1"/>
    <row r="26648" ht="15" hidden="1" customHeight="1"/>
    <row r="26649" ht="15" hidden="1" customHeight="1"/>
    <row r="26650" ht="15" hidden="1" customHeight="1"/>
    <row r="26651" ht="15" hidden="1" customHeight="1"/>
    <row r="26652" ht="15" hidden="1" customHeight="1"/>
    <row r="26653" ht="15" hidden="1" customHeight="1"/>
    <row r="26654" ht="15" hidden="1" customHeight="1"/>
    <row r="26655" ht="15" hidden="1" customHeight="1"/>
    <row r="26656" ht="15" hidden="1" customHeight="1"/>
    <row r="26657" ht="15" hidden="1" customHeight="1"/>
    <row r="26658" ht="15" hidden="1" customHeight="1"/>
    <row r="26659" ht="15" hidden="1" customHeight="1"/>
    <row r="26660" ht="15" hidden="1" customHeight="1"/>
    <row r="26661" ht="15" hidden="1" customHeight="1"/>
    <row r="26662" ht="15" hidden="1" customHeight="1"/>
    <row r="26663" ht="15" hidden="1" customHeight="1"/>
    <row r="26664" ht="15" hidden="1" customHeight="1"/>
    <row r="26665" ht="15" hidden="1" customHeight="1"/>
    <row r="26666" ht="15" hidden="1" customHeight="1"/>
    <row r="26667" ht="15" hidden="1" customHeight="1"/>
    <row r="26668" ht="15" hidden="1" customHeight="1"/>
    <row r="26669" ht="15" hidden="1" customHeight="1"/>
    <row r="26670" ht="15" hidden="1" customHeight="1"/>
    <row r="26671" ht="15" hidden="1" customHeight="1"/>
    <row r="26672" ht="15" hidden="1" customHeight="1"/>
    <row r="26673" ht="15" hidden="1" customHeight="1"/>
    <row r="26674" ht="15" hidden="1" customHeight="1"/>
    <row r="26675" ht="15" hidden="1" customHeight="1"/>
    <row r="26676" ht="15" hidden="1" customHeight="1"/>
    <row r="26677" ht="15" hidden="1" customHeight="1"/>
    <row r="26678" ht="15" hidden="1" customHeight="1"/>
    <row r="26679" ht="15" hidden="1" customHeight="1"/>
    <row r="26680" ht="15" hidden="1" customHeight="1"/>
    <row r="26681" ht="15" hidden="1" customHeight="1"/>
    <row r="26682" ht="15" hidden="1" customHeight="1"/>
    <row r="26683" ht="15" hidden="1" customHeight="1"/>
    <row r="26684" ht="15" hidden="1" customHeight="1"/>
    <row r="26685" ht="15" hidden="1" customHeight="1"/>
    <row r="26686" ht="15" hidden="1" customHeight="1"/>
    <row r="26687" ht="15" hidden="1" customHeight="1"/>
    <row r="26688" ht="15" hidden="1" customHeight="1"/>
    <row r="26689" ht="15" hidden="1" customHeight="1"/>
    <row r="26690" ht="15" hidden="1" customHeight="1"/>
    <row r="26691" ht="15" hidden="1" customHeight="1"/>
    <row r="26692" ht="15" hidden="1" customHeight="1"/>
    <row r="26693" ht="15" hidden="1" customHeight="1"/>
    <row r="26694" ht="15" hidden="1" customHeight="1"/>
    <row r="26695" ht="15" hidden="1" customHeight="1"/>
    <row r="26696" ht="15" hidden="1" customHeight="1"/>
    <row r="26697" ht="15" hidden="1" customHeight="1"/>
    <row r="26698" ht="15" hidden="1" customHeight="1"/>
    <row r="26699" ht="15" hidden="1" customHeight="1"/>
    <row r="26700" ht="15" hidden="1" customHeight="1"/>
    <row r="26701" ht="15" hidden="1" customHeight="1"/>
    <row r="26702" ht="15" hidden="1" customHeight="1"/>
    <row r="26703" ht="15" hidden="1" customHeight="1"/>
    <row r="26704" ht="15" hidden="1" customHeight="1"/>
    <row r="26705" ht="15" hidden="1" customHeight="1"/>
    <row r="26706" ht="15" hidden="1" customHeight="1"/>
    <row r="26707" ht="15" hidden="1" customHeight="1"/>
    <row r="26708" ht="15" hidden="1" customHeight="1"/>
    <row r="26709" ht="15" hidden="1" customHeight="1"/>
    <row r="26710" ht="15" hidden="1" customHeight="1"/>
    <row r="26711" ht="15" hidden="1" customHeight="1"/>
    <row r="26712" ht="15" hidden="1" customHeight="1"/>
    <row r="26713" ht="15" hidden="1" customHeight="1"/>
    <row r="26714" ht="15" hidden="1" customHeight="1"/>
    <row r="26715" ht="15" hidden="1" customHeight="1"/>
    <row r="26716" ht="15" hidden="1" customHeight="1"/>
    <row r="26717" ht="15" hidden="1" customHeight="1"/>
    <row r="26718" ht="15" hidden="1" customHeight="1"/>
    <row r="26719" ht="15" hidden="1" customHeight="1"/>
    <row r="26720" ht="15" hidden="1" customHeight="1"/>
    <row r="26721" ht="15" hidden="1" customHeight="1"/>
    <row r="26722" ht="15" hidden="1" customHeight="1"/>
    <row r="26723" ht="15" hidden="1" customHeight="1"/>
    <row r="26724" ht="15" hidden="1" customHeight="1"/>
    <row r="26725" ht="15" hidden="1" customHeight="1"/>
    <row r="26726" ht="15" hidden="1" customHeight="1"/>
    <row r="26727" ht="15" hidden="1" customHeight="1"/>
    <row r="26728" ht="15" hidden="1" customHeight="1"/>
    <row r="26729" ht="15" hidden="1" customHeight="1"/>
    <row r="26730" ht="15" hidden="1" customHeight="1"/>
    <row r="26731" ht="15" hidden="1" customHeight="1"/>
    <row r="26732" ht="15" hidden="1" customHeight="1"/>
    <row r="26733" ht="15" hidden="1" customHeight="1"/>
    <row r="26734" ht="15" hidden="1" customHeight="1"/>
    <row r="26735" ht="15" hidden="1" customHeight="1"/>
    <row r="26736" ht="15" hidden="1" customHeight="1"/>
    <row r="26737" ht="15" hidden="1" customHeight="1"/>
    <row r="26738" ht="15" hidden="1" customHeight="1"/>
    <row r="26739" ht="15" hidden="1" customHeight="1"/>
    <row r="26740" ht="15" hidden="1" customHeight="1"/>
    <row r="26741" ht="15" hidden="1" customHeight="1"/>
    <row r="26742" ht="15" hidden="1" customHeight="1"/>
    <row r="26743" ht="15" hidden="1" customHeight="1"/>
    <row r="26744" ht="15" hidden="1" customHeight="1"/>
    <row r="26745" ht="15" hidden="1" customHeight="1"/>
    <row r="26746" ht="15" hidden="1" customHeight="1"/>
    <row r="26747" ht="15" hidden="1" customHeight="1"/>
    <row r="26748" ht="15" hidden="1" customHeight="1"/>
    <row r="26749" ht="15" hidden="1" customHeight="1"/>
    <row r="26750" ht="15" hidden="1" customHeight="1"/>
    <row r="26751" ht="15" hidden="1" customHeight="1"/>
    <row r="26752" ht="15" hidden="1" customHeight="1"/>
    <row r="26753" ht="15" hidden="1" customHeight="1"/>
    <row r="26754" ht="15" hidden="1" customHeight="1"/>
    <row r="26755" ht="15" hidden="1" customHeight="1"/>
    <row r="26756" ht="15" hidden="1" customHeight="1"/>
    <row r="26757" ht="15" hidden="1" customHeight="1"/>
    <row r="26758" ht="15" hidden="1" customHeight="1"/>
    <row r="26759" ht="15" hidden="1" customHeight="1"/>
    <row r="26760" ht="15" hidden="1" customHeight="1"/>
    <row r="26761" ht="15" hidden="1" customHeight="1"/>
    <row r="26762" ht="15" hidden="1" customHeight="1"/>
    <row r="26763" ht="15" hidden="1" customHeight="1"/>
    <row r="26764" ht="15" hidden="1" customHeight="1"/>
    <row r="26765" ht="15" hidden="1" customHeight="1"/>
    <row r="26766" ht="15" hidden="1" customHeight="1"/>
    <row r="26767" ht="15" hidden="1" customHeight="1"/>
    <row r="26768" ht="15" hidden="1" customHeight="1"/>
    <row r="26769" ht="15" hidden="1" customHeight="1"/>
    <row r="26770" ht="15" hidden="1" customHeight="1"/>
    <row r="26771" ht="15" hidden="1" customHeight="1"/>
    <row r="26772" ht="15" hidden="1" customHeight="1"/>
    <row r="26773" ht="15" hidden="1" customHeight="1"/>
    <row r="26774" ht="15" hidden="1" customHeight="1"/>
    <row r="26775" ht="15" hidden="1" customHeight="1"/>
    <row r="26776" ht="15" hidden="1" customHeight="1"/>
    <row r="26777" ht="15" hidden="1" customHeight="1"/>
    <row r="26778" ht="15" hidden="1" customHeight="1"/>
    <row r="26779" ht="15" hidden="1" customHeight="1"/>
    <row r="26780" ht="15" hidden="1" customHeight="1"/>
    <row r="26781" ht="15" hidden="1" customHeight="1"/>
    <row r="26782" ht="15" hidden="1" customHeight="1"/>
    <row r="26783" ht="15" hidden="1" customHeight="1"/>
    <row r="26784" ht="15" hidden="1" customHeight="1"/>
    <row r="26785" ht="15" hidden="1" customHeight="1"/>
    <row r="26786" ht="15" hidden="1" customHeight="1"/>
    <row r="26787" ht="15" hidden="1" customHeight="1"/>
    <row r="26788" ht="15" hidden="1" customHeight="1"/>
    <row r="26789" ht="15" hidden="1" customHeight="1"/>
    <row r="26790" ht="15" hidden="1" customHeight="1"/>
    <row r="26791" ht="15" hidden="1" customHeight="1"/>
    <row r="26792" ht="15" hidden="1" customHeight="1"/>
    <row r="26793" ht="15" hidden="1" customHeight="1"/>
    <row r="26794" ht="15" hidden="1" customHeight="1"/>
    <row r="26795" ht="15" hidden="1" customHeight="1"/>
    <row r="26796" ht="15" hidden="1" customHeight="1"/>
    <row r="26797" ht="15" hidden="1" customHeight="1"/>
    <row r="26798" ht="15" hidden="1" customHeight="1"/>
    <row r="26799" ht="15" hidden="1" customHeight="1"/>
    <row r="26800" ht="15" hidden="1" customHeight="1"/>
    <row r="26801" ht="15" hidden="1" customHeight="1"/>
    <row r="26802" ht="15" hidden="1" customHeight="1"/>
    <row r="26803" ht="15" hidden="1" customHeight="1"/>
    <row r="26804" ht="15" hidden="1" customHeight="1"/>
    <row r="26805" ht="15" hidden="1" customHeight="1"/>
    <row r="26806" ht="15" hidden="1" customHeight="1"/>
    <row r="26807" ht="15" hidden="1" customHeight="1"/>
    <row r="26808" ht="15" hidden="1" customHeight="1"/>
    <row r="26809" ht="15" hidden="1" customHeight="1"/>
    <row r="26810" ht="15" hidden="1" customHeight="1"/>
    <row r="26811" ht="15" hidden="1" customHeight="1"/>
    <row r="26812" ht="15" hidden="1" customHeight="1"/>
    <row r="26813" ht="15" hidden="1" customHeight="1"/>
    <row r="26814" ht="15" hidden="1" customHeight="1"/>
    <row r="26815" ht="15" hidden="1" customHeight="1"/>
    <row r="26816" ht="15" hidden="1" customHeight="1"/>
    <row r="26817" ht="15" hidden="1" customHeight="1"/>
    <row r="26818" ht="15" hidden="1" customHeight="1"/>
    <row r="26819" ht="15" hidden="1" customHeight="1"/>
    <row r="26820" ht="15" hidden="1" customHeight="1"/>
    <row r="26821" ht="15" hidden="1" customHeight="1"/>
    <row r="26822" ht="15" hidden="1" customHeight="1"/>
    <row r="26823" ht="15" hidden="1" customHeight="1"/>
    <row r="26824" ht="15" hidden="1" customHeight="1"/>
    <row r="26825" ht="15" hidden="1" customHeight="1"/>
    <row r="26826" ht="15" hidden="1" customHeight="1"/>
    <row r="26827" ht="15" hidden="1" customHeight="1"/>
    <row r="26828" ht="15" hidden="1" customHeight="1"/>
    <row r="26829" ht="15" hidden="1" customHeight="1"/>
    <row r="26830" ht="15" hidden="1" customHeight="1"/>
    <row r="26831" ht="15" hidden="1" customHeight="1"/>
    <row r="26832" ht="15" hidden="1" customHeight="1"/>
    <row r="26833" ht="15" hidden="1" customHeight="1"/>
    <row r="26834" ht="15" hidden="1" customHeight="1"/>
    <row r="26835" ht="15" hidden="1" customHeight="1"/>
    <row r="26836" ht="15" hidden="1" customHeight="1"/>
    <row r="26837" ht="15" hidden="1" customHeight="1"/>
    <row r="26838" ht="15" hidden="1" customHeight="1"/>
    <row r="26839" ht="15" hidden="1" customHeight="1"/>
    <row r="26840" ht="15" hidden="1" customHeight="1"/>
    <row r="26841" ht="15" hidden="1" customHeight="1"/>
    <row r="26842" ht="15" hidden="1" customHeight="1"/>
    <row r="26843" ht="15" hidden="1" customHeight="1"/>
    <row r="26844" ht="15" hidden="1" customHeight="1"/>
    <row r="26845" ht="15" hidden="1" customHeight="1"/>
    <row r="26846" ht="15" hidden="1" customHeight="1"/>
    <row r="26847" ht="15" hidden="1" customHeight="1"/>
    <row r="26848" ht="15" hidden="1" customHeight="1"/>
    <row r="26849" ht="15" hidden="1" customHeight="1"/>
    <row r="26850" ht="15" hidden="1" customHeight="1"/>
    <row r="26851" ht="15" hidden="1" customHeight="1"/>
    <row r="26852" ht="15" hidden="1" customHeight="1"/>
    <row r="26853" ht="15" hidden="1" customHeight="1"/>
    <row r="26854" ht="15" hidden="1" customHeight="1"/>
    <row r="26855" ht="15" hidden="1" customHeight="1"/>
    <row r="26856" ht="15" hidden="1" customHeight="1"/>
    <row r="26857" ht="15" hidden="1" customHeight="1"/>
    <row r="26858" ht="15" hidden="1" customHeight="1"/>
    <row r="26859" ht="15" hidden="1" customHeight="1"/>
    <row r="26860" ht="15" hidden="1" customHeight="1"/>
    <row r="26861" ht="15" hidden="1" customHeight="1"/>
    <row r="26862" ht="15" hidden="1" customHeight="1"/>
    <row r="26863" ht="15" hidden="1" customHeight="1"/>
    <row r="26864" ht="15" hidden="1" customHeight="1"/>
    <row r="26865" ht="15" hidden="1" customHeight="1"/>
    <row r="26866" ht="15" hidden="1" customHeight="1"/>
    <row r="26867" ht="15" hidden="1" customHeight="1"/>
    <row r="26868" ht="15" hidden="1" customHeight="1"/>
    <row r="26869" ht="15" hidden="1" customHeight="1"/>
    <row r="26870" ht="15" hidden="1" customHeight="1"/>
    <row r="26871" ht="15" hidden="1" customHeight="1"/>
    <row r="26872" ht="15" hidden="1" customHeight="1"/>
    <row r="26873" ht="15" hidden="1" customHeight="1"/>
    <row r="26874" ht="15" hidden="1" customHeight="1"/>
    <row r="26875" ht="15" hidden="1" customHeight="1"/>
    <row r="26876" ht="15" hidden="1" customHeight="1"/>
    <row r="26877" ht="15" hidden="1" customHeight="1"/>
    <row r="26878" ht="15" hidden="1" customHeight="1"/>
    <row r="26879" ht="15" hidden="1" customHeight="1"/>
    <row r="26880" ht="15" hidden="1" customHeight="1"/>
    <row r="26881" ht="15" hidden="1" customHeight="1"/>
    <row r="26882" ht="15" hidden="1" customHeight="1"/>
    <row r="26883" ht="15" hidden="1" customHeight="1"/>
    <row r="26884" ht="15" hidden="1" customHeight="1"/>
    <row r="26885" ht="15" hidden="1" customHeight="1"/>
    <row r="26886" ht="15" hidden="1" customHeight="1"/>
    <row r="26887" ht="15" hidden="1" customHeight="1"/>
    <row r="26888" ht="15" hidden="1" customHeight="1"/>
    <row r="26889" ht="15" hidden="1" customHeight="1"/>
    <row r="26890" ht="15" hidden="1" customHeight="1"/>
    <row r="26891" ht="15" hidden="1" customHeight="1"/>
    <row r="26892" ht="15" hidden="1" customHeight="1"/>
    <row r="26893" ht="15" hidden="1" customHeight="1"/>
    <row r="26894" ht="15" hidden="1" customHeight="1"/>
    <row r="26895" ht="15" hidden="1" customHeight="1"/>
    <row r="26896" ht="15" hidden="1" customHeight="1"/>
    <row r="26897" ht="15" hidden="1" customHeight="1"/>
    <row r="26898" ht="15" hidden="1" customHeight="1"/>
    <row r="26899" ht="15" hidden="1" customHeight="1"/>
    <row r="26900" ht="15" hidden="1" customHeight="1"/>
    <row r="26901" ht="15" hidden="1" customHeight="1"/>
    <row r="26902" ht="15" hidden="1" customHeight="1"/>
    <row r="26903" ht="15" hidden="1" customHeight="1"/>
    <row r="26904" ht="15" hidden="1" customHeight="1"/>
    <row r="26905" ht="15" hidden="1" customHeight="1"/>
    <row r="26906" ht="15" hidden="1" customHeight="1"/>
    <row r="26907" ht="15" hidden="1" customHeight="1"/>
    <row r="26908" ht="15" hidden="1" customHeight="1"/>
    <row r="26909" ht="15" hidden="1" customHeight="1"/>
    <row r="26910" ht="15" hidden="1" customHeight="1"/>
    <row r="26911" ht="15" hidden="1" customHeight="1"/>
    <row r="26912" ht="15" hidden="1" customHeight="1"/>
    <row r="26913" ht="15" hidden="1" customHeight="1"/>
    <row r="26914" ht="15" hidden="1" customHeight="1"/>
    <row r="26915" ht="15" hidden="1" customHeight="1"/>
    <row r="26916" ht="15" hidden="1" customHeight="1"/>
    <row r="26917" ht="15" hidden="1" customHeight="1"/>
    <row r="26918" ht="15" hidden="1" customHeight="1"/>
    <row r="26919" ht="15" hidden="1" customHeight="1"/>
    <row r="26920" ht="15" hidden="1" customHeight="1"/>
    <row r="26921" ht="15" hidden="1" customHeight="1"/>
    <row r="26922" ht="15" hidden="1" customHeight="1"/>
    <row r="26923" ht="15" hidden="1" customHeight="1"/>
    <row r="26924" ht="15" hidden="1" customHeight="1"/>
    <row r="26925" ht="15" hidden="1" customHeight="1"/>
    <row r="26926" ht="15" hidden="1" customHeight="1"/>
    <row r="26927" ht="15" hidden="1" customHeight="1"/>
    <row r="26928" ht="15" hidden="1" customHeight="1"/>
    <row r="26929" ht="15" hidden="1" customHeight="1"/>
    <row r="26930" ht="15" hidden="1" customHeight="1"/>
    <row r="26931" ht="15" hidden="1" customHeight="1"/>
    <row r="26932" ht="15" hidden="1" customHeight="1"/>
    <row r="26933" ht="15" hidden="1" customHeight="1"/>
    <row r="26934" ht="15" hidden="1" customHeight="1"/>
    <row r="26935" ht="15" hidden="1" customHeight="1"/>
    <row r="26936" ht="15" hidden="1" customHeight="1"/>
    <row r="26937" ht="15" hidden="1" customHeight="1"/>
    <row r="26938" ht="15" hidden="1" customHeight="1"/>
    <row r="26939" ht="15" hidden="1" customHeight="1"/>
    <row r="26940" ht="15" hidden="1" customHeight="1"/>
    <row r="26941" ht="15" hidden="1" customHeight="1"/>
    <row r="26942" ht="15" hidden="1" customHeight="1"/>
    <row r="26943" ht="15" hidden="1" customHeight="1"/>
    <row r="26944" ht="15" hidden="1" customHeight="1"/>
    <row r="26945" ht="15" hidden="1" customHeight="1"/>
    <row r="26946" ht="15" hidden="1" customHeight="1"/>
    <row r="26947" ht="15" hidden="1" customHeight="1"/>
    <row r="26948" ht="15" hidden="1" customHeight="1"/>
    <row r="26949" ht="15" hidden="1" customHeight="1"/>
    <row r="26950" ht="15" hidden="1" customHeight="1"/>
    <row r="26951" ht="15" hidden="1" customHeight="1"/>
    <row r="26952" ht="15" hidden="1" customHeight="1"/>
    <row r="26953" ht="15" hidden="1" customHeight="1"/>
    <row r="26954" ht="15" hidden="1" customHeight="1"/>
    <row r="26955" ht="15" hidden="1" customHeight="1"/>
    <row r="26956" ht="15" hidden="1" customHeight="1"/>
    <row r="26957" ht="15" hidden="1" customHeight="1"/>
    <row r="26958" ht="15" hidden="1" customHeight="1"/>
    <row r="26959" ht="15" hidden="1" customHeight="1"/>
    <row r="26960" ht="15" hidden="1" customHeight="1"/>
    <row r="26961" ht="15" hidden="1" customHeight="1"/>
    <row r="26962" ht="15" hidden="1" customHeight="1"/>
    <row r="26963" ht="15" hidden="1" customHeight="1"/>
    <row r="26964" ht="15" hidden="1" customHeight="1"/>
    <row r="26965" ht="15" hidden="1" customHeight="1"/>
    <row r="26966" ht="15" hidden="1" customHeight="1"/>
    <row r="26967" ht="15" hidden="1" customHeight="1"/>
    <row r="26968" ht="15" hidden="1" customHeight="1"/>
    <row r="26969" ht="15" hidden="1" customHeight="1"/>
    <row r="26970" ht="15" hidden="1" customHeight="1"/>
    <row r="26971" ht="15" hidden="1" customHeight="1"/>
    <row r="26972" ht="15" hidden="1" customHeight="1"/>
    <row r="26973" ht="15" hidden="1" customHeight="1"/>
    <row r="26974" ht="15" hidden="1" customHeight="1"/>
    <row r="26975" ht="15" hidden="1" customHeight="1"/>
    <row r="26976" ht="15" hidden="1" customHeight="1"/>
    <row r="26977" ht="15" hidden="1" customHeight="1"/>
    <row r="26978" ht="15" hidden="1" customHeight="1"/>
    <row r="26979" ht="15" hidden="1" customHeight="1"/>
    <row r="26980" ht="15" hidden="1" customHeight="1"/>
    <row r="26981" ht="15" hidden="1" customHeight="1"/>
    <row r="26982" ht="15" hidden="1" customHeight="1"/>
    <row r="26983" ht="15" hidden="1" customHeight="1"/>
    <row r="26984" ht="15" hidden="1" customHeight="1"/>
    <row r="26985" ht="15" hidden="1" customHeight="1"/>
    <row r="26986" ht="15" hidden="1" customHeight="1"/>
    <row r="26987" ht="15" hidden="1" customHeight="1"/>
    <row r="26988" ht="15" hidden="1" customHeight="1"/>
    <row r="26989" ht="15" hidden="1" customHeight="1"/>
    <row r="26990" ht="15" hidden="1" customHeight="1"/>
    <row r="26991" ht="15" hidden="1" customHeight="1"/>
    <row r="26992" ht="15" hidden="1" customHeight="1"/>
    <row r="26993" ht="15" hidden="1" customHeight="1"/>
    <row r="26994" ht="15" hidden="1" customHeight="1"/>
    <row r="26995" ht="15" hidden="1" customHeight="1"/>
    <row r="26996" ht="15" hidden="1" customHeight="1"/>
    <row r="26997" ht="15" hidden="1" customHeight="1"/>
    <row r="26998" ht="15" hidden="1" customHeight="1"/>
    <row r="26999" ht="15" hidden="1" customHeight="1"/>
    <row r="27000" ht="15" hidden="1" customHeight="1"/>
    <row r="27001" ht="15" hidden="1" customHeight="1"/>
    <row r="27002" ht="15" hidden="1" customHeight="1"/>
    <row r="27003" ht="15" hidden="1" customHeight="1"/>
    <row r="27004" ht="15" hidden="1" customHeight="1"/>
    <row r="27005" ht="15" hidden="1" customHeight="1"/>
    <row r="27006" ht="15" hidden="1" customHeight="1"/>
    <row r="27007" ht="15" hidden="1" customHeight="1"/>
    <row r="27008" ht="15" hidden="1" customHeight="1"/>
    <row r="27009" ht="15" hidden="1" customHeight="1"/>
    <row r="27010" ht="15" hidden="1" customHeight="1"/>
    <row r="27011" ht="15" hidden="1" customHeight="1"/>
    <row r="27012" ht="15" hidden="1" customHeight="1"/>
    <row r="27013" ht="15" hidden="1" customHeight="1"/>
    <row r="27014" ht="15" hidden="1" customHeight="1"/>
    <row r="27015" ht="15" hidden="1" customHeight="1"/>
    <row r="27016" ht="15" hidden="1" customHeight="1"/>
    <row r="27017" ht="15" hidden="1" customHeight="1"/>
    <row r="27018" ht="15" hidden="1" customHeight="1"/>
    <row r="27019" ht="15" hidden="1" customHeight="1"/>
    <row r="27020" ht="15" hidden="1" customHeight="1"/>
    <row r="27021" ht="15" hidden="1" customHeight="1"/>
    <row r="27022" ht="15" hidden="1" customHeight="1"/>
    <row r="27023" ht="15" hidden="1" customHeight="1"/>
    <row r="27024" ht="15" hidden="1" customHeight="1"/>
    <row r="27025" ht="15" hidden="1" customHeight="1"/>
    <row r="27026" ht="15" hidden="1" customHeight="1"/>
    <row r="27027" ht="15" hidden="1" customHeight="1"/>
    <row r="27028" ht="15" hidden="1" customHeight="1"/>
    <row r="27029" ht="15" hidden="1" customHeight="1"/>
    <row r="27030" ht="15" hidden="1" customHeight="1"/>
    <row r="27031" ht="15" hidden="1" customHeight="1"/>
    <row r="27032" ht="15" hidden="1" customHeight="1"/>
    <row r="27033" ht="15" hidden="1" customHeight="1"/>
    <row r="27034" ht="15" hidden="1" customHeight="1"/>
    <row r="27035" ht="15" hidden="1" customHeight="1"/>
    <row r="27036" ht="15" hidden="1" customHeight="1"/>
    <row r="27037" ht="15" hidden="1" customHeight="1"/>
    <row r="27038" ht="15" hidden="1" customHeight="1"/>
    <row r="27039" ht="15" hidden="1" customHeight="1"/>
    <row r="27040" ht="15" hidden="1" customHeight="1"/>
    <row r="27041" ht="15" hidden="1" customHeight="1"/>
    <row r="27042" ht="15" hidden="1" customHeight="1"/>
    <row r="27043" ht="15" hidden="1" customHeight="1"/>
    <row r="27044" ht="15" hidden="1" customHeight="1"/>
    <row r="27045" ht="15" hidden="1" customHeight="1"/>
    <row r="27046" ht="15" hidden="1" customHeight="1"/>
    <row r="27047" ht="15" hidden="1" customHeight="1"/>
    <row r="27048" ht="15" hidden="1" customHeight="1"/>
    <row r="27049" ht="15" hidden="1" customHeight="1"/>
    <row r="27050" ht="15" hidden="1" customHeight="1"/>
    <row r="27051" ht="15" hidden="1" customHeight="1"/>
    <row r="27052" ht="15" hidden="1" customHeight="1"/>
    <row r="27053" ht="15" hidden="1" customHeight="1"/>
    <row r="27054" ht="15" hidden="1" customHeight="1"/>
    <row r="27055" ht="15" hidden="1" customHeight="1"/>
    <row r="27056" ht="15" hidden="1" customHeight="1"/>
    <row r="27057" ht="15" hidden="1" customHeight="1"/>
    <row r="27058" ht="15" hidden="1" customHeight="1"/>
    <row r="27059" ht="15" hidden="1" customHeight="1"/>
    <row r="27060" ht="15" hidden="1" customHeight="1"/>
    <row r="27061" ht="15" hidden="1" customHeight="1"/>
    <row r="27062" ht="15" hidden="1" customHeight="1"/>
    <row r="27063" ht="15" hidden="1" customHeight="1"/>
    <row r="27064" ht="15" hidden="1" customHeight="1"/>
    <row r="27065" ht="15" hidden="1" customHeight="1"/>
    <row r="27066" ht="15" hidden="1" customHeight="1"/>
    <row r="27067" ht="15" hidden="1" customHeight="1"/>
    <row r="27068" ht="15" hidden="1" customHeight="1"/>
    <row r="27069" ht="15" hidden="1" customHeight="1"/>
    <row r="27070" ht="15" hidden="1" customHeight="1"/>
    <row r="27071" ht="15" hidden="1" customHeight="1"/>
    <row r="27072" ht="15" hidden="1" customHeight="1"/>
    <row r="27073" ht="15" hidden="1" customHeight="1"/>
    <row r="27074" ht="15" hidden="1" customHeight="1"/>
    <row r="27075" ht="15" hidden="1" customHeight="1"/>
    <row r="27076" ht="15" hidden="1" customHeight="1"/>
    <row r="27077" ht="15" hidden="1" customHeight="1"/>
    <row r="27078" ht="15" hidden="1" customHeight="1"/>
    <row r="27079" ht="15" hidden="1" customHeight="1"/>
    <row r="27080" ht="15" hidden="1" customHeight="1"/>
    <row r="27081" ht="15" hidden="1" customHeight="1"/>
    <row r="27082" ht="15" hidden="1" customHeight="1"/>
    <row r="27083" ht="15" hidden="1" customHeight="1"/>
    <row r="27084" ht="15" hidden="1" customHeight="1"/>
    <row r="27085" ht="15" hidden="1" customHeight="1"/>
    <row r="27086" ht="15" hidden="1" customHeight="1"/>
    <row r="27087" ht="15" hidden="1" customHeight="1"/>
    <row r="27088" ht="15" hidden="1" customHeight="1"/>
    <row r="27089" ht="15" hidden="1" customHeight="1"/>
    <row r="27090" ht="15" hidden="1" customHeight="1"/>
    <row r="27091" ht="15" hidden="1" customHeight="1"/>
    <row r="27092" ht="15" hidden="1" customHeight="1"/>
    <row r="27093" ht="15" hidden="1" customHeight="1"/>
    <row r="27094" ht="15" hidden="1" customHeight="1"/>
    <row r="27095" ht="15" hidden="1" customHeight="1"/>
    <row r="27096" ht="15" hidden="1" customHeight="1"/>
    <row r="27097" ht="15" hidden="1" customHeight="1"/>
    <row r="27098" ht="15" hidden="1" customHeight="1"/>
    <row r="27099" ht="15" hidden="1" customHeight="1"/>
    <row r="27100" ht="15" hidden="1" customHeight="1"/>
    <row r="27101" ht="15" hidden="1" customHeight="1"/>
    <row r="27102" ht="15" hidden="1" customHeight="1"/>
    <row r="27103" ht="15" hidden="1" customHeight="1"/>
    <row r="27104" ht="15" hidden="1" customHeight="1"/>
    <row r="27105" ht="15" hidden="1" customHeight="1"/>
    <row r="27106" ht="15" hidden="1" customHeight="1"/>
    <row r="27107" ht="15" hidden="1" customHeight="1"/>
    <row r="27108" ht="15" hidden="1" customHeight="1"/>
    <row r="27109" ht="15" hidden="1" customHeight="1"/>
    <row r="27110" ht="15" hidden="1" customHeight="1"/>
    <row r="27111" ht="15" hidden="1" customHeight="1"/>
    <row r="27112" ht="15" hidden="1" customHeight="1"/>
    <row r="27113" ht="15" hidden="1" customHeight="1"/>
    <row r="27114" ht="15" hidden="1" customHeight="1"/>
    <row r="27115" ht="15" hidden="1" customHeight="1"/>
    <row r="27116" ht="15" hidden="1" customHeight="1"/>
    <row r="27117" ht="15" hidden="1" customHeight="1"/>
    <row r="27118" ht="15" hidden="1" customHeight="1"/>
    <row r="27119" ht="15" hidden="1" customHeight="1"/>
    <row r="27120" ht="15" hidden="1" customHeight="1"/>
    <row r="27121" ht="15" hidden="1" customHeight="1"/>
    <row r="27122" ht="15" hidden="1" customHeight="1"/>
    <row r="27123" ht="15" hidden="1" customHeight="1"/>
    <row r="27124" ht="15" hidden="1" customHeight="1"/>
    <row r="27125" ht="15" hidden="1" customHeight="1"/>
    <row r="27126" ht="15" hidden="1" customHeight="1"/>
    <row r="27127" ht="15" hidden="1" customHeight="1"/>
    <row r="27128" ht="15" hidden="1" customHeight="1"/>
    <row r="27129" ht="15" hidden="1" customHeight="1"/>
    <row r="27130" ht="15" hidden="1" customHeight="1"/>
    <row r="27131" ht="15" hidden="1" customHeight="1"/>
    <row r="27132" ht="15" hidden="1" customHeight="1"/>
    <row r="27133" ht="15" hidden="1" customHeight="1"/>
    <row r="27134" ht="15" hidden="1" customHeight="1"/>
    <row r="27135" ht="15" hidden="1" customHeight="1"/>
    <row r="27136" ht="15" hidden="1" customHeight="1"/>
    <row r="27137" ht="15" hidden="1" customHeight="1"/>
    <row r="27138" ht="15" hidden="1" customHeight="1"/>
    <row r="27139" ht="15" hidden="1" customHeight="1"/>
    <row r="27140" ht="15" hidden="1" customHeight="1"/>
    <row r="27141" ht="15" hidden="1" customHeight="1"/>
    <row r="27142" ht="15" hidden="1" customHeight="1"/>
    <row r="27143" ht="15" hidden="1" customHeight="1"/>
    <row r="27144" ht="15" hidden="1" customHeight="1"/>
    <row r="27145" ht="15" hidden="1" customHeight="1"/>
    <row r="27146" ht="15" hidden="1" customHeight="1"/>
    <row r="27147" ht="15" hidden="1" customHeight="1"/>
    <row r="27148" ht="15" hidden="1" customHeight="1"/>
    <row r="27149" ht="15" hidden="1" customHeight="1"/>
    <row r="27150" ht="15" hidden="1" customHeight="1"/>
    <row r="27151" ht="15" hidden="1" customHeight="1"/>
    <row r="27152" ht="15" hidden="1" customHeight="1"/>
    <row r="27153" ht="15" hidden="1" customHeight="1"/>
    <row r="27154" ht="15" hidden="1" customHeight="1"/>
    <row r="27155" ht="15" hidden="1" customHeight="1"/>
    <row r="27156" ht="15" hidden="1" customHeight="1"/>
    <row r="27157" ht="15" hidden="1" customHeight="1"/>
    <row r="27158" ht="15" hidden="1" customHeight="1"/>
    <row r="27159" ht="15" hidden="1" customHeight="1"/>
    <row r="27160" ht="15" hidden="1" customHeight="1"/>
    <row r="27161" ht="15" hidden="1" customHeight="1"/>
    <row r="27162" ht="15" hidden="1" customHeight="1"/>
    <row r="27163" ht="15" hidden="1" customHeight="1"/>
    <row r="27164" ht="15" hidden="1" customHeight="1"/>
    <row r="27165" ht="15" hidden="1" customHeight="1"/>
    <row r="27166" ht="15" hidden="1" customHeight="1"/>
    <row r="27167" ht="15" hidden="1" customHeight="1"/>
    <row r="27168" ht="15" hidden="1" customHeight="1"/>
    <row r="27169" ht="15" hidden="1" customHeight="1"/>
    <row r="27170" ht="15" hidden="1" customHeight="1"/>
    <row r="27171" ht="15" hidden="1" customHeight="1"/>
    <row r="27172" ht="15" hidden="1" customHeight="1"/>
    <row r="27173" ht="15" hidden="1" customHeight="1"/>
    <row r="27174" ht="15" hidden="1" customHeight="1"/>
    <row r="27175" ht="15" hidden="1" customHeight="1"/>
    <row r="27176" ht="15" hidden="1" customHeight="1"/>
    <row r="27177" ht="15" hidden="1" customHeight="1"/>
    <row r="27178" ht="15" hidden="1" customHeight="1"/>
    <row r="27179" ht="15" hidden="1" customHeight="1"/>
    <row r="27180" ht="15" hidden="1" customHeight="1"/>
    <row r="27181" ht="15" hidden="1" customHeight="1"/>
    <row r="27182" ht="15" hidden="1" customHeight="1"/>
    <row r="27183" ht="15" hidden="1" customHeight="1"/>
    <row r="27184" ht="15" hidden="1" customHeight="1"/>
    <row r="27185" ht="15" hidden="1" customHeight="1"/>
    <row r="27186" ht="15" hidden="1" customHeight="1"/>
    <row r="27187" ht="15" hidden="1" customHeight="1"/>
    <row r="27188" ht="15" hidden="1" customHeight="1"/>
    <row r="27189" ht="15" hidden="1" customHeight="1"/>
    <row r="27190" ht="15" hidden="1" customHeight="1"/>
    <row r="27191" ht="15" hidden="1" customHeight="1"/>
    <row r="27192" ht="15" hidden="1" customHeight="1"/>
    <row r="27193" ht="15" hidden="1" customHeight="1"/>
    <row r="27194" ht="15" hidden="1" customHeight="1"/>
    <row r="27195" ht="15" hidden="1" customHeight="1"/>
    <row r="27196" ht="15" hidden="1" customHeight="1"/>
    <row r="27197" ht="15" hidden="1" customHeight="1"/>
    <row r="27198" ht="15" hidden="1" customHeight="1"/>
    <row r="27199" ht="15" hidden="1" customHeight="1"/>
    <row r="27200" ht="15" hidden="1" customHeight="1"/>
    <row r="27201" ht="15" hidden="1" customHeight="1"/>
    <row r="27202" ht="15" hidden="1" customHeight="1"/>
    <row r="27203" ht="15" hidden="1" customHeight="1"/>
    <row r="27204" ht="15" hidden="1" customHeight="1"/>
    <row r="27205" ht="15" hidden="1" customHeight="1"/>
    <row r="27206" ht="15" hidden="1" customHeight="1"/>
    <row r="27207" ht="15" hidden="1" customHeight="1"/>
    <row r="27208" ht="15" hidden="1" customHeight="1"/>
    <row r="27209" ht="15" hidden="1" customHeight="1"/>
    <row r="27210" ht="15" hidden="1" customHeight="1"/>
    <row r="27211" ht="15" hidden="1" customHeight="1"/>
    <row r="27212" ht="15" hidden="1" customHeight="1"/>
    <row r="27213" ht="15" hidden="1" customHeight="1"/>
    <row r="27214" ht="15" hidden="1" customHeight="1"/>
    <row r="27215" ht="15" hidden="1" customHeight="1"/>
    <row r="27216" ht="15" hidden="1" customHeight="1"/>
    <row r="27217" ht="15" hidden="1" customHeight="1"/>
    <row r="27218" ht="15" hidden="1" customHeight="1"/>
    <row r="27219" ht="15" hidden="1" customHeight="1"/>
    <row r="27220" ht="15" hidden="1" customHeight="1"/>
    <row r="27221" ht="15" hidden="1" customHeight="1"/>
    <row r="27222" ht="15" hidden="1" customHeight="1"/>
    <row r="27223" ht="15" hidden="1" customHeight="1"/>
    <row r="27224" ht="15" hidden="1" customHeight="1"/>
    <row r="27225" ht="15" hidden="1" customHeight="1"/>
    <row r="27226" ht="15" hidden="1" customHeight="1"/>
    <row r="27227" ht="15" hidden="1" customHeight="1"/>
    <row r="27228" ht="15" hidden="1" customHeight="1"/>
    <row r="27229" ht="15" hidden="1" customHeight="1"/>
    <row r="27230" ht="15" hidden="1" customHeight="1"/>
    <row r="27231" ht="15" hidden="1" customHeight="1"/>
    <row r="27232" ht="15" hidden="1" customHeight="1"/>
    <row r="27233" ht="15" hidden="1" customHeight="1"/>
    <row r="27234" ht="15" hidden="1" customHeight="1"/>
    <row r="27235" ht="15" hidden="1" customHeight="1"/>
    <row r="27236" ht="15" hidden="1" customHeight="1"/>
    <row r="27237" ht="15" hidden="1" customHeight="1"/>
    <row r="27238" ht="15" hidden="1" customHeight="1"/>
    <row r="27239" ht="15" hidden="1" customHeight="1"/>
    <row r="27240" ht="15" hidden="1" customHeight="1"/>
    <row r="27241" ht="15" hidden="1" customHeight="1"/>
    <row r="27242" ht="15" hidden="1" customHeight="1"/>
    <row r="27243" ht="15" hidden="1" customHeight="1"/>
    <row r="27244" ht="15" hidden="1" customHeight="1"/>
    <row r="27245" ht="15" hidden="1" customHeight="1"/>
    <row r="27246" ht="15" hidden="1" customHeight="1"/>
    <row r="27247" ht="15" hidden="1" customHeight="1"/>
    <row r="27248" ht="15" hidden="1" customHeight="1"/>
    <row r="27249" ht="15" hidden="1" customHeight="1"/>
    <row r="27250" ht="15" hidden="1" customHeight="1"/>
    <row r="27251" ht="15" hidden="1" customHeight="1"/>
    <row r="27252" ht="15" hidden="1" customHeight="1"/>
    <row r="27253" ht="15" hidden="1" customHeight="1"/>
    <row r="27254" ht="15" hidden="1" customHeight="1"/>
    <row r="27255" ht="15" hidden="1" customHeight="1"/>
    <row r="27256" ht="15" hidden="1" customHeight="1"/>
    <row r="27257" ht="15" hidden="1" customHeight="1"/>
    <row r="27258" ht="15" hidden="1" customHeight="1"/>
    <row r="27259" ht="15" hidden="1" customHeight="1"/>
    <row r="27260" ht="15" hidden="1" customHeight="1"/>
    <row r="27261" ht="15" hidden="1" customHeight="1"/>
    <row r="27262" ht="15" hidden="1" customHeight="1"/>
    <row r="27263" ht="15" hidden="1" customHeight="1"/>
    <row r="27264" ht="15" hidden="1" customHeight="1"/>
    <row r="27265" ht="15" hidden="1" customHeight="1"/>
    <row r="27266" ht="15" hidden="1" customHeight="1"/>
    <row r="27267" ht="15" hidden="1" customHeight="1"/>
    <row r="27268" ht="15" hidden="1" customHeight="1"/>
    <row r="27269" ht="15" hidden="1" customHeight="1"/>
    <row r="27270" ht="15" hidden="1" customHeight="1"/>
    <row r="27271" ht="15" hidden="1" customHeight="1"/>
    <row r="27272" ht="15" hidden="1" customHeight="1"/>
    <row r="27273" ht="15" hidden="1" customHeight="1"/>
    <row r="27274" ht="15" hidden="1" customHeight="1"/>
    <row r="27275" ht="15" hidden="1" customHeight="1"/>
    <row r="27276" ht="15" hidden="1" customHeight="1"/>
    <row r="27277" ht="15" hidden="1" customHeight="1"/>
    <row r="27278" ht="15" hidden="1" customHeight="1"/>
    <row r="27279" ht="15" hidden="1" customHeight="1"/>
    <row r="27280" ht="15" hidden="1" customHeight="1"/>
    <row r="27281" ht="15" hidden="1" customHeight="1"/>
    <row r="27282" ht="15" hidden="1" customHeight="1"/>
    <row r="27283" ht="15" hidden="1" customHeight="1"/>
    <row r="27284" ht="15" hidden="1" customHeight="1"/>
    <row r="27285" ht="15" hidden="1" customHeight="1"/>
    <row r="27286" ht="15" hidden="1" customHeight="1"/>
    <row r="27287" ht="15" hidden="1" customHeight="1"/>
    <row r="27288" ht="15" hidden="1" customHeight="1"/>
    <row r="27289" ht="15" hidden="1" customHeight="1"/>
    <row r="27290" ht="15" hidden="1" customHeight="1"/>
    <row r="27291" ht="15" hidden="1" customHeight="1"/>
    <row r="27292" ht="15" hidden="1" customHeight="1"/>
    <row r="27293" ht="15" hidden="1" customHeight="1"/>
    <row r="27294" ht="15" hidden="1" customHeight="1"/>
    <row r="27295" ht="15" hidden="1" customHeight="1"/>
    <row r="27296" ht="15" hidden="1" customHeight="1"/>
    <row r="27297" ht="15" hidden="1" customHeight="1"/>
    <row r="27298" ht="15" hidden="1" customHeight="1"/>
    <row r="27299" ht="15" hidden="1" customHeight="1"/>
    <row r="27300" ht="15" hidden="1" customHeight="1"/>
    <row r="27301" ht="15" hidden="1" customHeight="1"/>
    <row r="27302" ht="15" hidden="1" customHeight="1"/>
    <row r="27303" ht="15" hidden="1" customHeight="1"/>
    <row r="27304" ht="15" hidden="1" customHeight="1"/>
    <row r="27305" ht="15" hidden="1" customHeight="1"/>
    <row r="27306" ht="15" hidden="1" customHeight="1"/>
    <row r="27307" ht="15" hidden="1" customHeight="1"/>
    <row r="27308" ht="15" hidden="1" customHeight="1"/>
    <row r="27309" ht="15" hidden="1" customHeight="1"/>
    <row r="27310" ht="15" hidden="1" customHeight="1"/>
    <row r="27311" ht="15" hidden="1" customHeight="1"/>
    <row r="27312" ht="15" hidden="1" customHeight="1"/>
    <row r="27313" ht="15" hidden="1" customHeight="1"/>
    <row r="27314" ht="15" hidden="1" customHeight="1"/>
    <row r="27315" ht="15" hidden="1" customHeight="1"/>
    <row r="27316" ht="15" hidden="1" customHeight="1"/>
    <row r="27317" ht="15" hidden="1" customHeight="1"/>
    <row r="27318" ht="15" hidden="1" customHeight="1"/>
    <row r="27319" ht="15" hidden="1" customHeight="1"/>
    <row r="27320" ht="15" hidden="1" customHeight="1"/>
    <row r="27321" ht="15" hidden="1" customHeight="1"/>
    <row r="27322" ht="15" hidden="1" customHeight="1"/>
    <row r="27323" ht="15" hidden="1" customHeight="1"/>
    <row r="27324" ht="15" hidden="1" customHeight="1"/>
    <row r="27325" ht="15" hidden="1" customHeight="1"/>
    <row r="27326" ht="15" hidden="1" customHeight="1"/>
    <row r="27327" ht="15" hidden="1" customHeight="1"/>
    <row r="27328" ht="15" hidden="1" customHeight="1"/>
    <row r="27329" ht="15" hidden="1" customHeight="1"/>
    <row r="27330" ht="15" hidden="1" customHeight="1"/>
    <row r="27331" ht="15" hidden="1" customHeight="1"/>
    <row r="27332" ht="15" hidden="1" customHeight="1"/>
    <row r="27333" ht="15" hidden="1" customHeight="1"/>
    <row r="27334" ht="15" hidden="1" customHeight="1"/>
    <row r="27335" ht="15" hidden="1" customHeight="1"/>
    <row r="27336" ht="15" hidden="1" customHeight="1"/>
    <row r="27337" ht="15" hidden="1" customHeight="1"/>
    <row r="27338" ht="15" hidden="1" customHeight="1"/>
    <row r="27339" ht="15" hidden="1" customHeight="1"/>
    <row r="27340" ht="15" hidden="1" customHeight="1"/>
    <row r="27341" ht="15" hidden="1" customHeight="1"/>
    <row r="27342" ht="15" hidden="1" customHeight="1"/>
    <row r="27343" ht="15" hidden="1" customHeight="1"/>
    <row r="27344" ht="15" hidden="1" customHeight="1"/>
    <row r="27345" ht="15" hidden="1" customHeight="1"/>
    <row r="27346" ht="15" hidden="1" customHeight="1"/>
    <row r="27347" ht="15" hidden="1" customHeight="1"/>
    <row r="27348" ht="15" hidden="1" customHeight="1"/>
    <row r="27349" ht="15" hidden="1" customHeight="1"/>
    <row r="27350" ht="15" hidden="1" customHeight="1"/>
    <row r="27351" ht="15" hidden="1" customHeight="1"/>
    <row r="27352" ht="15" hidden="1" customHeight="1"/>
    <row r="27353" ht="15" hidden="1" customHeight="1"/>
    <row r="27354" ht="15" hidden="1" customHeight="1"/>
    <row r="27355" ht="15" hidden="1" customHeight="1"/>
    <row r="27356" ht="15" hidden="1" customHeight="1"/>
    <row r="27357" ht="15" hidden="1" customHeight="1"/>
    <row r="27358" ht="15" hidden="1" customHeight="1"/>
    <row r="27359" ht="15" hidden="1" customHeight="1"/>
    <row r="27360" ht="15" hidden="1" customHeight="1"/>
    <row r="27361" ht="15" hidden="1" customHeight="1"/>
    <row r="27362" ht="15" hidden="1" customHeight="1"/>
    <row r="27363" ht="15" hidden="1" customHeight="1"/>
    <row r="27364" ht="15" hidden="1" customHeight="1"/>
    <row r="27365" ht="15" hidden="1" customHeight="1"/>
    <row r="27366" ht="15" hidden="1" customHeight="1"/>
    <row r="27367" ht="15" hidden="1" customHeight="1"/>
    <row r="27368" ht="15" hidden="1" customHeight="1"/>
    <row r="27369" ht="15" hidden="1" customHeight="1"/>
    <row r="27370" ht="15" hidden="1" customHeight="1"/>
    <row r="27371" ht="15" hidden="1" customHeight="1"/>
    <row r="27372" ht="15" hidden="1" customHeight="1"/>
    <row r="27373" ht="15" hidden="1" customHeight="1"/>
    <row r="27374" ht="15" hidden="1" customHeight="1"/>
    <row r="27375" ht="15" hidden="1" customHeight="1"/>
    <row r="27376" ht="15" hidden="1" customHeight="1"/>
    <row r="27377" ht="15" hidden="1" customHeight="1"/>
    <row r="27378" ht="15" hidden="1" customHeight="1"/>
    <row r="27379" ht="15" hidden="1" customHeight="1"/>
    <row r="27380" ht="15" hidden="1" customHeight="1"/>
    <row r="27381" ht="15" hidden="1" customHeight="1"/>
    <row r="27382" ht="15" hidden="1" customHeight="1"/>
    <row r="27383" ht="15" hidden="1" customHeight="1"/>
    <row r="27384" ht="15" hidden="1" customHeight="1"/>
    <row r="27385" ht="15" hidden="1" customHeight="1"/>
    <row r="27386" ht="15" hidden="1" customHeight="1"/>
    <row r="27387" ht="15" hidden="1" customHeight="1"/>
    <row r="27388" ht="15" hidden="1" customHeight="1"/>
    <row r="27389" ht="15" hidden="1" customHeight="1"/>
    <row r="27390" ht="15" hidden="1" customHeight="1"/>
    <row r="27391" ht="15" hidden="1" customHeight="1"/>
    <row r="27392" ht="15" hidden="1" customHeight="1"/>
    <row r="27393" ht="15" hidden="1" customHeight="1"/>
    <row r="27394" ht="15" hidden="1" customHeight="1"/>
    <row r="27395" ht="15" hidden="1" customHeight="1"/>
    <row r="27396" ht="15" hidden="1" customHeight="1"/>
    <row r="27397" ht="15" hidden="1" customHeight="1"/>
    <row r="27398" ht="15" hidden="1" customHeight="1"/>
    <row r="27399" ht="15" hidden="1" customHeight="1"/>
    <row r="27400" ht="15" hidden="1" customHeight="1"/>
    <row r="27401" ht="15" hidden="1" customHeight="1"/>
    <row r="27402" ht="15" hidden="1" customHeight="1"/>
    <row r="27403" ht="15" hidden="1" customHeight="1"/>
    <row r="27404" ht="15" hidden="1" customHeight="1"/>
    <row r="27405" ht="15" hidden="1" customHeight="1"/>
    <row r="27406" ht="15" hidden="1" customHeight="1"/>
    <row r="27407" ht="15" hidden="1" customHeight="1"/>
    <row r="27408" ht="15" hidden="1" customHeight="1"/>
    <row r="27409" ht="15" hidden="1" customHeight="1"/>
    <row r="27410" ht="15" hidden="1" customHeight="1"/>
    <row r="27411" ht="15" hidden="1" customHeight="1"/>
    <row r="27412" ht="15" hidden="1" customHeight="1"/>
    <row r="27413" ht="15" hidden="1" customHeight="1"/>
    <row r="27414" ht="15" hidden="1" customHeight="1"/>
    <row r="27415" ht="15" hidden="1" customHeight="1"/>
    <row r="27416" ht="15" hidden="1" customHeight="1"/>
    <row r="27417" ht="15" hidden="1" customHeight="1"/>
    <row r="27418" ht="15" hidden="1" customHeight="1"/>
    <row r="27419" ht="15" hidden="1" customHeight="1"/>
    <row r="27420" ht="15" hidden="1" customHeight="1"/>
    <row r="27421" ht="15" hidden="1" customHeight="1"/>
    <row r="27422" ht="15" hidden="1" customHeight="1"/>
    <row r="27423" ht="15" hidden="1" customHeight="1"/>
    <row r="27424" ht="15" hidden="1" customHeight="1"/>
    <row r="27425" ht="15" hidden="1" customHeight="1"/>
    <row r="27426" ht="15" hidden="1" customHeight="1"/>
    <row r="27427" ht="15" hidden="1" customHeight="1"/>
    <row r="27428" ht="15" hidden="1" customHeight="1"/>
    <row r="27429" ht="15" hidden="1" customHeight="1"/>
    <row r="27430" ht="15" hidden="1" customHeight="1"/>
    <row r="27431" ht="15" hidden="1" customHeight="1"/>
    <row r="27432" ht="15" hidden="1" customHeight="1"/>
    <row r="27433" ht="15" hidden="1" customHeight="1"/>
    <row r="27434" ht="15" hidden="1" customHeight="1"/>
    <row r="27435" ht="15" hidden="1" customHeight="1"/>
    <row r="27436" ht="15" hidden="1" customHeight="1"/>
    <row r="27437" ht="15" hidden="1" customHeight="1"/>
    <row r="27438" ht="15" hidden="1" customHeight="1"/>
    <row r="27439" ht="15" hidden="1" customHeight="1"/>
    <row r="27440" ht="15" hidden="1" customHeight="1"/>
    <row r="27441" ht="15" hidden="1" customHeight="1"/>
    <row r="27442" ht="15" hidden="1" customHeight="1"/>
    <row r="27443" ht="15" hidden="1" customHeight="1"/>
    <row r="27444" ht="15" hidden="1" customHeight="1"/>
    <row r="27445" ht="15" hidden="1" customHeight="1"/>
    <row r="27446" ht="15" hidden="1" customHeight="1"/>
    <row r="27447" ht="15" hidden="1" customHeight="1"/>
    <row r="27448" ht="15" hidden="1" customHeight="1"/>
    <row r="27449" ht="15" hidden="1" customHeight="1"/>
    <row r="27450" ht="15" hidden="1" customHeight="1"/>
    <row r="27451" ht="15" hidden="1" customHeight="1"/>
    <row r="27452" ht="15" hidden="1" customHeight="1"/>
    <row r="27453" ht="15" hidden="1" customHeight="1"/>
    <row r="27454" ht="15" hidden="1" customHeight="1"/>
    <row r="27455" ht="15" hidden="1" customHeight="1"/>
    <row r="27456" ht="15" hidden="1" customHeight="1"/>
    <row r="27457" ht="15" hidden="1" customHeight="1"/>
    <row r="27458" ht="15" hidden="1" customHeight="1"/>
    <row r="27459" ht="15" hidden="1" customHeight="1"/>
    <row r="27460" ht="15" hidden="1" customHeight="1"/>
    <row r="27461" ht="15" hidden="1" customHeight="1"/>
    <row r="27462" ht="15" hidden="1" customHeight="1"/>
    <row r="27463" ht="15" hidden="1" customHeight="1"/>
    <row r="27464" ht="15" hidden="1" customHeight="1"/>
    <row r="27465" ht="15" hidden="1" customHeight="1"/>
    <row r="27466" ht="15" hidden="1" customHeight="1"/>
    <row r="27467" ht="15" hidden="1" customHeight="1"/>
    <row r="27468" ht="15" hidden="1" customHeight="1"/>
    <row r="27469" ht="15" hidden="1" customHeight="1"/>
    <row r="27470" ht="15" hidden="1" customHeight="1"/>
    <row r="27471" ht="15" hidden="1" customHeight="1"/>
    <row r="27472" ht="15" hidden="1" customHeight="1"/>
    <row r="27473" ht="15" hidden="1" customHeight="1"/>
    <row r="27474" ht="15" hidden="1" customHeight="1"/>
    <row r="27475" ht="15" hidden="1" customHeight="1"/>
    <row r="27476" ht="15" hidden="1" customHeight="1"/>
    <row r="27477" ht="15" hidden="1" customHeight="1"/>
    <row r="27478" ht="15" hidden="1" customHeight="1"/>
    <row r="27479" ht="15" hidden="1" customHeight="1"/>
    <row r="27480" ht="15" hidden="1" customHeight="1"/>
    <row r="27481" ht="15" hidden="1" customHeight="1"/>
    <row r="27482" ht="15" hidden="1" customHeight="1"/>
    <row r="27483" ht="15" hidden="1" customHeight="1"/>
    <row r="27484" ht="15" hidden="1" customHeight="1"/>
    <row r="27485" ht="15" hidden="1" customHeight="1"/>
    <row r="27486" ht="15" hidden="1" customHeight="1"/>
    <row r="27487" ht="15" hidden="1" customHeight="1"/>
    <row r="27488" ht="15" hidden="1" customHeight="1"/>
    <row r="27489" ht="15" hidden="1" customHeight="1"/>
    <row r="27490" ht="15" hidden="1" customHeight="1"/>
    <row r="27491" ht="15" hidden="1" customHeight="1"/>
    <row r="27492" ht="15" hidden="1" customHeight="1"/>
    <row r="27493" ht="15" hidden="1" customHeight="1"/>
    <row r="27494" ht="15" hidden="1" customHeight="1"/>
    <row r="27495" ht="15" hidden="1" customHeight="1"/>
    <row r="27496" ht="15" hidden="1" customHeight="1"/>
    <row r="27497" ht="15" hidden="1" customHeight="1"/>
    <row r="27498" ht="15" hidden="1" customHeight="1"/>
    <row r="27499" ht="15" hidden="1" customHeight="1"/>
    <row r="27500" ht="15" hidden="1" customHeight="1"/>
    <row r="27501" ht="15" hidden="1" customHeight="1"/>
    <row r="27502" ht="15" hidden="1" customHeight="1"/>
    <row r="27503" ht="15" hidden="1" customHeight="1"/>
    <row r="27504" ht="15" hidden="1" customHeight="1"/>
    <row r="27505" ht="15" hidden="1" customHeight="1"/>
    <row r="27506" ht="15" hidden="1" customHeight="1"/>
    <row r="27507" ht="15" hidden="1" customHeight="1"/>
    <row r="27508" ht="15" hidden="1" customHeight="1"/>
    <row r="27509" ht="15" hidden="1" customHeight="1"/>
    <row r="27510" ht="15" hidden="1" customHeight="1"/>
    <row r="27511" ht="15" hidden="1" customHeight="1"/>
    <row r="27512" ht="15" hidden="1" customHeight="1"/>
    <row r="27513" ht="15" hidden="1" customHeight="1"/>
    <row r="27514" ht="15" hidden="1" customHeight="1"/>
    <row r="27515" ht="15" hidden="1" customHeight="1"/>
    <row r="27516" ht="15" hidden="1" customHeight="1"/>
    <row r="27517" ht="15" hidden="1" customHeight="1"/>
    <row r="27518" ht="15" hidden="1" customHeight="1"/>
    <row r="27519" ht="15" hidden="1" customHeight="1"/>
    <row r="27520" ht="15" hidden="1" customHeight="1"/>
    <row r="27521" ht="15" hidden="1" customHeight="1"/>
    <row r="27522" ht="15" hidden="1" customHeight="1"/>
    <row r="27523" ht="15" hidden="1" customHeight="1"/>
    <row r="27524" ht="15" hidden="1" customHeight="1"/>
    <row r="27525" ht="15" hidden="1" customHeight="1"/>
    <row r="27526" ht="15" hidden="1" customHeight="1"/>
    <row r="27527" ht="15" hidden="1" customHeight="1"/>
    <row r="27528" ht="15" hidden="1" customHeight="1"/>
    <row r="27529" ht="15" hidden="1" customHeight="1"/>
    <row r="27530" ht="15" hidden="1" customHeight="1"/>
    <row r="27531" ht="15" hidden="1" customHeight="1"/>
    <row r="27532" ht="15" hidden="1" customHeight="1"/>
    <row r="27533" ht="15" hidden="1" customHeight="1"/>
    <row r="27534" ht="15" hidden="1" customHeight="1"/>
    <row r="27535" ht="15" hidden="1" customHeight="1"/>
    <row r="27536" ht="15" hidden="1" customHeight="1"/>
    <row r="27537" ht="15" hidden="1" customHeight="1"/>
    <row r="27538" ht="15" hidden="1" customHeight="1"/>
    <row r="27539" ht="15" hidden="1" customHeight="1"/>
    <row r="27540" ht="15" hidden="1" customHeight="1"/>
    <row r="27541" ht="15" hidden="1" customHeight="1"/>
    <row r="27542" ht="15" hidden="1" customHeight="1"/>
    <row r="27543" ht="15" hidden="1" customHeight="1"/>
    <row r="27544" ht="15" hidden="1" customHeight="1"/>
    <row r="27545" ht="15" hidden="1" customHeight="1"/>
    <row r="27546" ht="15" hidden="1" customHeight="1"/>
    <row r="27547" ht="15" hidden="1" customHeight="1"/>
    <row r="27548" ht="15" hidden="1" customHeight="1"/>
    <row r="27549" ht="15" hidden="1" customHeight="1"/>
    <row r="27550" ht="15" hidden="1" customHeight="1"/>
    <row r="27551" ht="15" hidden="1" customHeight="1"/>
    <row r="27552" ht="15" hidden="1" customHeight="1"/>
    <row r="27553" ht="15" hidden="1" customHeight="1"/>
    <row r="27554" ht="15" hidden="1" customHeight="1"/>
    <row r="27555" ht="15" hidden="1" customHeight="1"/>
    <row r="27556" ht="15" hidden="1" customHeight="1"/>
    <row r="27557" ht="15" hidden="1" customHeight="1"/>
    <row r="27558" ht="15" hidden="1" customHeight="1"/>
    <row r="27559" ht="15" hidden="1" customHeight="1"/>
    <row r="27560" ht="15" hidden="1" customHeight="1"/>
    <row r="27561" ht="15" hidden="1" customHeight="1"/>
    <row r="27562" ht="15" hidden="1" customHeight="1"/>
    <row r="27563" ht="15" hidden="1" customHeight="1"/>
    <row r="27564" ht="15" hidden="1" customHeight="1"/>
    <row r="27565" ht="15" hidden="1" customHeight="1"/>
    <row r="27566" ht="15" hidden="1" customHeight="1"/>
    <row r="27567" ht="15" hidden="1" customHeight="1"/>
    <row r="27568" ht="15" hidden="1" customHeight="1"/>
    <row r="27569" ht="15" hidden="1" customHeight="1"/>
    <row r="27570" ht="15" hidden="1" customHeight="1"/>
    <row r="27571" ht="15" hidden="1" customHeight="1"/>
    <row r="27572" ht="15" hidden="1" customHeight="1"/>
    <row r="27573" ht="15" hidden="1" customHeight="1"/>
    <row r="27574" ht="15" hidden="1" customHeight="1"/>
    <row r="27575" ht="15" hidden="1" customHeight="1"/>
    <row r="27576" ht="15" hidden="1" customHeight="1"/>
    <row r="27577" ht="15" hidden="1" customHeight="1"/>
    <row r="27578" ht="15" hidden="1" customHeight="1"/>
    <row r="27579" ht="15" hidden="1" customHeight="1"/>
    <row r="27580" ht="15" hidden="1" customHeight="1"/>
    <row r="27581" ht="15" hidden="1" customHeight="1"/>
    <row r="27582" ht="15" hidden="1" customHeight="1"/>
    <row r="27583" ht="15" hidden="1" customHeight="1"/>
    <row r="27584" ht="15" hidden="1" customHeight="1"/>
    <row r="27585" ht="15" hidden="1" customHeight="1"/>
    <row r="27586" ht="15" hidden="1" customHeight="1"/>
    <row r="27587" ht="15" hidden="1" customHeight="1"/>
    <row r="27588" ht="15" hidden="1" customHeight="1"/>
    <row r="27589" ht="15" hidden="1" customHeight="1"/>
    <row r="27590" ht="15" hidden="1" customHeight="1"/>
    <row r="27591" ht="15" hidden="1" customHeight="1"/>
    <row r="27592" ht="15" hidden="1" customHeight="1"/>
    <row r="27593" ht="15" hidden="1" customHeight="1"/>
    <row r="27594" ht="15" hidden="1" customHeight="1"/>
    <row r="27595" ht="15" hidden="1" customHeight="1"/>
    <row r="27596" ht="15" hidden="1" customHeight="1"/>
    <row r="27597" ht="15" hidden="1" customHeight="1"/>
    <row r="27598" ht="15" hidden="1" customHeight="1"/>
    <row r="27599" ht="15" hidden="1" customHeight="1"/>
    <row r="27600" ht="15" hidden="1" customHeight="1"/>
    <row r="27601" ht="15" hidden="1" customHeight="1"/>
    <row r="27602" ht="15" hidden="1" customHeight="1"/>
    <row r="27603" ht="15" hidden="1" customHeight="1"/>
    <row r="27604" ht="15" hidden="1" customHeight="1"/>
    <row r="27605" ht="15" hidden="1" customHeight="1"/>
    <row r="27606" ht="15" hidden="1" customHeight="1"/>
    <row r="27607" ht="15" hidden="1" customHeight="1"/>
    <row r="27608" ht="15" hidden="1" customHeight="1"/>
    <row r="27609" ht="15" hidden="1" customHeight="1"/>
    <row r="27610" ht="15" hidden="1" customHeight="1"/>
    <row r="27611" ht="15" hidden="1" customHeight="1"/>
    <row r="27612" ht="15" hidden="1" customHeight="1"/>
    <row r="27613" ht="15" hidden="1" customHeight="1"/>
    <row r="27614" ht="15" hidden="1" customHeight="1"/>
    <row r="27615" ht="15" hidden="1" customHeight="1"/>
    <row r="27616" ht="15" hidden="1" customHeight="1"/>
    <row r="27617" ht="15" hidden="1" customHeight="1"/>
    <row r="27618" ht="15" hidden="1" customHeight="1"/>
    <row r="27619" ht="15" hidden="1" customHeight="1"/>
    <row r="27620" ht="15" hidden="1" customHeight="1"/>
    <row r="27621" ht="15" hidden="1" customHeight="1"/>
    <row r="27622" ht="15" hidden="1" customHeight="1"/>
    <row r="27623" ht="15" hidden="1" customHeight="1"/>
    <row r="27624" ht="15" hidden="1" customHeight="1"/>
    <row r="27625" ht="15" hidden="1" customHeight="1"/>
    <row r="27626" ht="15" hidden="1" customHeight="1"/>
    <row r="27627" ht="15" hidden="1" customHeight="1"/>
    <row r="27628" ht="15" hidden="1" customHeight="1"/>
    <row r="27629" ht="15" hidden="1" customHeight="1"/>
    <row r="27630" ht="15" hidden="1" customHeight="1"/>
    <row r="27631" ht="15" hidden="1" customHeight="1"/>
    <row r="27632" ht="15" hidden="1" customHeight="1"/>
    <row r="27633" ht="15" hidden="1" customHeight="1"/>
    <row r="27634" ht="15" hidden="1" customHeight="1"/>
    <row r="27635" ht="15" hidden="1" customHeight="1"/>
    <row r="27636" ht="15" hidden="1" customHeight="1"/>
    <row r="27637" ht="15" hidden="1" customHeight="1"/>
    <row r="27638" ht="15" hidden="1" customHeight="1"/>
    <row r="27639" ht="15" hidden="1" customHeight="1"/>
    <row r="27640" ht="15" hidden="1" customHeight="1"/>
    <row r="27641" ht="15" hidden="1" customHeight="1"/>
    <row r="27642" ht="15" hidden="1" customHeight="1"/>
    <row r="27643" ht="15" hidden="1" customHeight="1"/>
    <row r="27644" ht="15" hidden="1" customHeight="1"/>
    <row r="27645" ht="15" hidden="1" customHeight="1"/>
    <row r="27646" ht="15" hidden="1" customHeight="1"/>
    <row r="27647" ht="15" hidden="1" customHeight="1"/>
    <row r="27648" ht="15" hidden="1" customHeight="1"/>
    <row r="27649" ht="15" hidden="1" customHeight="1"/>
    <row r="27650" ht="15" hidden="1" customHeight="1"/>
    <row r="27651" ht="15" hidden="1" customHeight="1"/>
    <row r="27652" ht="15" hidden="1" customHeight="1"/>
    <row r="27653" ht="15" hidden="1" customHeight="1"/>
    <row r="27654" ht="15" hidden="1" customHeight="1"/>
    <row r="27655" ht="15" hidden="1" customHeight="1"/>
    <row r="27656" ht="15" hidden="1" customHeight="1"/>
    <row r="27657" ht="15" hidden="1" customHeight="1"/>
    <row r="27658" ht="15" hidden="1" customHeight="1"/>
    <row r="27659" ht="15" hidden="1" customHeight="1"/>
    <row r="27660" ht="15" hidden="1" customHeight="1"/>
    <row r="27661" ht="15" hidden="1" customHeight="1"/>
    <row r="27662" ht="15" hidden="1" customHeight="1"/>
    <row r="27663" ht="15" hidden="1" customHeight="1"/>
    <row r="27664" ht="15" hidden="1" customHeight="1"/>
    <row r="27665" ht="15" hidden="1" customHeight="1"/>
    <row r="27666" ht="15" hidden="1" customHeight="1"/>
    <row r="27667" ht="15" hidden="1" customHeight="1"/>
    <row r="27668" ht="15" hidden="1" customHeight="1"/>
    <row r="27669" ht="15" hidden="1" customHeight="1"/>
    <row r="27670" ht="15" hidden="1" customHeight="1"/>
    <row r="27671" ht="15" hidden="1" customHeight="1"/>
    <row r="27672" ht="15" hidden="1" customHeight="1"/>
    <row r="27673" ht="15" hidden="1" customHeight="1"/>
    <row r="27674" ht="15" hidden="1" customHeight="1"/>
    <row r="27675" ht="15" hidden="1" customHeight="1"/>
    <row r="27676" ht="15" hidden="1" customHeight="1"/>
    <row r="27677" ht="15" hidden="1" customHeight="1"/>
    <row r="27678" ht="15" hidden="1" customHeight="1"/>
    <row r="27679" ht="15" hidden="1" customHeight="1"/>
    <row r="27680" ht="15" hidden="1" customHeight="1"/>
    <row r="27681" ht="15" hidden="1" customHeight="1"/>
    <row r="27682" ht="15" hidden="1" customHeight="1"/>
    <row r="27683" ht="15" hidden="1" customHeight="1"/>
    <row r="27684" ht="15" hidden="1" customHeight="1"/>
    <row r="27685" ht="15" hidden="1" customHeight="1"/>
    <row r="27686" ht="15" hidden="1" customHeight="1"/>
    <row r="27687" ht="15" hidden="1" customHeight="1"/>
    <row r="27688" ht="15" hidden="1" customHeight="1"/>
    <row r="27689" ht="15" hidden="1" customHeight="1"/>
    <row r="27690" ht="15" hidden="1" customHeight="1"/>
    <row r="27691" ht="15" hidden="1" customHeight="1"/>
    <row r="27692" ht="15" hidden="1" customHeight="1"/>
    <row r="27693" ht="15" hidden="1" customHeight="1"/>
    <row r="27694" ht="15" hidden="1" customHeight="1"/>
    <row r="27695" ht="15" hidden="1" customHeight="1"/>
    <row r="27696" ht="15" hidden="1" customHeight="1"/>
    <row r="27697" ht="15" hidden="1" customHeight="1"/>
    <row r="27698" ht="15" hidden="1" customHeight="1"/>
    <row r="27699" ht="15" hidden="1" customHeight="1"/>
    <row r="27700" ht="15" hidden="1" customHeight="1"/>
    <row r="27701" ht="15" hidden="1" customHeight="1"/>
    <row r="27702" ht="15" hidden="1" customHeight="1"/>
    <row r="27703" ht="15" hidden="1" customHeight="1"/>
    <row r="27704" ht="15" hidden="1" customHeight="1"/>
    <row r="27705" ht="15" hidden="1" customHeight="1"/>
    <row r="27706" ht="15" hidden="1" customHeight="1"/>
    <row r="27707" ht="15" hidden="1" customHeight="1"/>
    <row r="27708" ht="15" hidden="1" customHeight="1"/>
    <row r="27709" ht="15" hidden="1" customHeight="1"/>
    <row r="27710" ht="15" hidden="1" customHeight="1"/>
    <row r="27711" ht="15" hidden="1" customHeight="1"/>
    <row r="27712" ht="15" hidden="1" customHeight="1"/>
    <row r="27713" ht="15" hidden="1" customHeight="1"/>
    <row r="27714" ht="15" hidden="1" customHeight="1"/>
    <row r="27715" ht="15" hidden="1" customHeight="1"/>
    <row r="27716" ht="15" hidden="1" customHeight="1"/>
    <row r="27717" ht="15" hidden="1" customHeight="1"/>
    <row r="27718" ht="15" hidden="1" customHeight="1"/>
    <row r="27719" ht="15" hidden="1" customHeight="1"/>
    <row r="27720" ht="15" hidden="1" customHeight="1"/>
    <row r="27721" ht="15" hidden="1" customHeight="1"/>
    <row r="27722" ht="15" hidden="1" customHeight="1"/>
    <row r="27723" ht="15" hidden="1" customHeight="1"/>
    <row r="27724" ht="15" hidden="1" customHeight="1"/>
    <row r="27725" ht="15" hidden="1" customHeight="1"/>
    <row r="27726" ht="15" hidden="1" customHeight="1"/>
    <row r="27727" ht="15" hidden="1" customHeight="1"/>
    <row r="27728" ht="15" hidden="1" customHeight="1"/>
    <row r="27729" ht="15" hidden="1" customHeight="1"/>
    <row r="27730" ht="15" hidden="1" customHeight="1"/>
    <row r="27731" ht="15" hidden="1" customHeight="1"/>
    <row r="27732" ht="15" hidden="1" customHeight="1"/>
    <row r="27733" ht="15" hidden="1" customHeight="1"/>
    <row r="27734" ht="15" hidden="1" customHeight="1"/>
    <row r="27735" ht="15" hidden="1" customHeight="1"/>
    <row r="27736" ht="15" hidden="1" customHeight="1"/>
    <row r="27737" ht="15" hidden="1" customHeight="1"/>
    <row r="27738" ht="15" hidden="1" customHeight="1"/>
    <row r="27739" ht="15" hidden="1" customHeight="1"/>
    <row r="27740" ht="15" hidden="1" customHeight="1"/>
    <row r="27741" ht="15" hidden="1" customHeight="1"/>
    <row r="27742" ht="15" hidden="1" customHeight="1"/>
    <row r="27743" ht="15" hidden="1" customHeight="1"/>
    <row r="27744" ht="15" hidden="1" customHeight="1"/>
    <row r="27745" ht="15" hidden="1" customHeight="1"/>
    <row r="27746" ht="15" hidden="1" customHeight="1"/>
    <row r="27747" ht="15" hidden="1" customHeight="1"/>
    <row r="27748" ht="15" hidden="1" customHeight="1"/>
    <row r="27749" ht="15" hidden="1" customHeight="1"/>
    <row r="27750" ht="15" hidden="1" customHeight="1"/>
    <row r="27751" ht="15" hidden="1" customHeight="1"/>
    <row r="27752" ht="15" hidden="1" customHeight="1"/>
    <row r="27753" ht="15" hidden="1" customHeight="1"/>
    <row r="27754" ht="15" hidden="1" customHeight="1"/>
    <row r="27755" ht="15" hidden="1" customHeight="1"/>
    <row r="27756" ht="15" hidden="1" customHeight="1"/>
    <row r="27757" ht="15" hidden="1" customHeight="1"/>
    <row r="27758" ht="15" hidden="1" customHeight="1"/>
    <row r="27759" ht="15" hidden="1" customHeight="1"/>
    <row r="27760" ht="15" hidden="1" customHeight="1"/>
    <row r="27761" ht="15" hidden="1" customHeight="1"/>
    <row r="27762" ht="15" hidden="1" customHeight="1"/>
    <row r="27763" ht="15" hidden="1" customHeight="1"/>
    <row r="27764" ht="15" hidden="1" customHeight="1"/>
    <row r="27765" ht="15" hidden="1" customHeight="1"/>
    <row r="27766" ht="15" hidden="1" customHeight="1"/>
    <row r="27767" ht="15" hidden="1" customHeight="1"/>
    <row r="27768" ht="15" hidden="1" customHeight="1"/>
    <row r="27769" ht="15" hidden="1" customHeight="1"/>
    <row r="27770" ht="15" hidden="1" customHeight="1"/>
    <row r="27771" ht="15" hidden="1" customHeight="1"/>
    <row r="27772" ht="15" hidden="1" customHeight="1"/>
    <row r="27773" ht="15" hidden="1" customHeight="1"/>
    <row r="27774" ht="15" hidden="1" customHeight="1"/>
    <row r="27775" ht="15" hidden="1" customHeight="1"/>
    <row r="27776" ht="15" hidden="1" customHeight="1"/>
    <row r="27777" ht="15" hidden="1" customHeight="1"/>
    <row r="27778" ht="15" hidden="1" customHeight="1"/>
    <row r="27779" ht="15" hidden="1" customHeight="1"/>
    <row r="27780" ht="15" hidden="1" customHeight="1"/>
    <row r="27781" ht="15" hidden="1" customHeight="1"/>
    <row r="27782" ht="15" hidden="1" customHeight="1"/>
    <row r="27783" ht="15" hidden="1" customHeight="1"/>
    <row r="27784" ht="15" hidden="1" customHeight="1"/>
    <row r="27785" ht="15" hidden="1" customHeight="1"/>
    <row r="27786" ht="15" hidden="1" customHeight="1"/>
    <row r="27787" ht="15" hidden="1" customHeight="1"/>
    <row r="27788" ht="15" hidden="1" customHeight="1"/>
    <row r="27789" ht="15" hidden="1" customHeight="1"/>
    <row r="27790" ht="15" hidden="1" customHeight="1"/>
    <row r="27791" ht="15" hidden="1" customHeight="1"/>
    <row r="27792" ht="15" hidden="1" customHeight="1"/>
    <row r="27793" ht="15" hidden="1" customHeight="1"/>
    <row r="27794" ht="15" hidden="1" customHeight="1"/>
    <row r="27795" ht="15" hidden="1" customHeight="1"/>
    <row r="27796" ht="15" hidden="1" customHeight="1"/>
    <row r="27797" ht="15" hidden="1" customHeight="1"/>
    <row r="27798" ht="15" hidden="1" customHeight="1"/>
    <row r="27799" ht="15" hidden="1" customHeight="1"/>
    <row r="27800" ht="15" hidden="1" customHeight="1"/>
    <row r="27801" ht="15" hidden="1" customHeight="1"/>
    <row r="27802" ht="15" hidden="1" customHeight="1"/>
    <row r="27803" ht="15" hidden="1" customHeight="1"/>
    <row r="27804" ht="15" hidden="1" customHeight="1"/>
    <row r="27805" ht="15" hidden="1" customHeight="1"/>
    <row r="27806" ht="15" hidden="1" customHeight="1"/>
    <row r="27807" ht="15" hidden="1" customHeight="1"/>
    <row r="27808" ht="15" hidden="1" customHeight="1"/>
    <row r="27809" ht="15" hidden="1" customHeight="1"/>
    <row r="27810" ht="15" hidden="1" customHeight="1"/>
    <row r="27811" ht="15" hidden="1" customHeight="1"/>
    <row r="27812" ht="15" hidden="1" customHeight="1"/>
    <row r="27813" ht="15" hidden="1" customHeight="1"/>
    <row r="27814" ht="15" hidden="1" customHeight="1"/>
    <row r="27815" ht="15" hidden="1" customHeight="1"/>
    <row r="27816" ht="15" hidden="1" customHeight="1"/>
    <row r="27817" ht="15" hidden="1" customHeight="1"/>
    <row r="27818" ht="15" hidden="1" customHeight="1"/>
    <row r="27819" ht="15" hidden="1" customHeight="1"/>
    <row r="27820" ht="15" hidden="1" customHeight="1"/>
    <row r="27821" ht="15" hidden="1" customHeight="1"/>
    <row r="27822" ht="15" hidden="1" customHeight="1"/>
    <row r="27823" ht="15" hidden="1" customHeight="1"/>
    <row r="27824" ht="15" hidden="1" customHeight="1"/>
    <row r="27825" ht="15" hidden="1" customHeight="1"/>
    <row r="27826" ht="15" hidden="1" customHeight="1"/>
    <row r="27827" ht="15" hidden="1" customHeight="1"/>
    <row r="27828" ht="15" hidden="1" customHeight="1"/>
    <row r="27829" ht="15" hidden="1" customHeight="1"/>
    <row r="27830" ht="15" hidden="1" customHeight="1"/>
    <row r="27831" ht="15" hidden="1" customHeight="1"/>
    <row r="27832" ht="15" hidden="1" customHeight="1"/>
    <row r="27833" ht="15" hidden="1" customHeight="1"/>
    <row r="27834" ht="15" hidden="1" customHeight="1"/>
    <row r="27835" ht="15" hidden="1" customHeight="1"/>
    <row r="27836" ht="15" hidden="1" customHeight="1"/>
    <row r="27837" ht="15" hidden="1" customHeight="1"/>
    <row r="27838" ht="15" hidden="1" customHeight="1"/>
    <row r="27839" ht="15" hidden="1" customHeight="1"/>
    <row r="27840" ht="15" hidden="1" customHeight="1"/>
    <row r="27841" ht="15" hidden="1" customHeight="1"/>
    <row r="27842" ht="15" hidden="1" customHeight="1"/>
    <row r="27843" ht="15" hidden="1" customHeight="1"/>
    <row r="27844" ht="15" hidden="1" customHeight="1"/>
    <row r="27845" ht="15" hidden="1" customHeight="1"/>
    <row r="27846" ht="15" hidden="1" customHeight="1"/>
    <row r="27847" ht="15" hidden="1" customHeight="1"/>
    <row r="27848" ht="15" hidden="1" customHeight="1"/>
    <row r="27849" ht="15" hidden="1" customHeight="1"/>
    <row r="27850" ht="15" hidden="1" customHeight="1"/>
    <row r="27851" ht="15" hidden="1" customHeight="1"/>
    <row r="27852" ht="15" hidden="1" customHeight="1"/>
    <row r="27853" ht="15" hidden="1" customHeight="1"/>
    <row r="27854" ht="15" hidden="1" customHeight="1"/>
    <row r="27855" ht="15" hidden="1" customHeight="1"/>
    <row r="27856" ht="15" hidden="1" customHeight="1"/>
    <row r="27857" ht="15" hidden="1" customHeight="1"/>
    <row r="27858" ht="15" hidden="1" customHeight="1"/>
    <row r="27859" ht="15" hidden="1" customHeight="1"/>
    <row r="27860" ht="15" hidden="1" customHeight="1"/>
    <row r="27861" ht="15" hidden="1" customHeight="1"/>
    <row r="27862" ht="15" hidden="1" customHeight="1"/>
    <row r="27863" ht="15" hidden="1" customHeight="1"/>
    <row r="27864" ht="15" hidden="1" customHeight="1"/>
    <row r="27865" ht="15" hidden="1" customHeight="1"/>
    <row r="27866" ht="15" hidden="1" customHeight="1"/>
    <row r="27867" ht="15" hidden="1" customHeight="1"/>
    <row r="27868" ht="15" hidden="1" customHeight="1"/>
    <row r="27869" ht="15" hidden="1" customHeight="1"/>
    <row r="27870" ht="15" hidden="1" customHeight="1"/>
    <row r="27871" ht="15" hidden="1" customHeight="1"/>
    <row r="27872" ht="15" hidden="1" customHeight="1"/>
    <row r="27873" ht="15" hidden="1" customHeight="1"/>
    <row r="27874" ht="15" hidden="1" customHeight="1"/>
    <row r="27875" ht="15" hidden="1" customHeight="1"/>
    <row r="27876" ht="15" hidden="1" customHeight="1"/>
    <row r="27877" ht="15" hidden="1" customHeight="1"/>
    <row r="27878" ht="15" hidden="1" customHeight="1"/>
    <row r="27879" ht="15" hidden="1" customHeight="1"/>
    <row r="27880" ht="15" hidden="1" customHeight="1"/>
    <row r="27881" ht="15" hidden="1" customHeight="1"/>
    <row r="27882" ht="15" hidden="1" customHeight="1"/>
    <row r="27883" ht="15" hidden="1" customHeight="1"/>
    <row r="27884" ht="15" hidden="1" customHeight="1"/>
    <row r="27885" ht="15" hidden="1" customHeight="1"/>
    <row r="27886" ht="15" hidden="1" customHeight="1"/>
    <row r="27887" ht="15" hidden="1" customHeight="1"/>
    <row r="27888" ht="15" hidden="1" customHeight="1"/>
    <row r="27889" ht="15" hidden="1" customHeight="1"/>
    <row r="27890" ht="15" hidden="1" customHeight="1"/>
    <row r="27891" ht="15" hidden="1" customHeight="1"/>
    <row r="27892" ht="15" hidden="1" customHeight="1"/>
    <row r="27893" ht="15" hidden="1" customHeight="1"/>
    <row r="27894" ht="15" hidden="1" customHeight="1"/>
    <row r="27895" ht="15" hidden="1" customHeight="1"/>
    <row r="27896" ht="15" hidden="1" customHeight="1"/>
    <row r="27897" ht="15" hidden="1" customHeight="1"/>
    <row r="27898" ht="15" hidden="1" customHeight="1"/>
    <row r="27899" ht="15" hidden="1" customHeight="1"/>
    <row r="27900" ht="15" hidden="1" customHeight="1"/>
    <row r="27901" ht="15" hidden="1" customHeight="1"/>
    <row r="27902" ht="15" hidden="1" customHeight="1"/>
    <row r="27903" ht="15" hidden="1" customHeight="1"/>
    <row r="27904" ht="15" hidden="1" customHeight="1"/>
    <row r="27905" ht="15" hidden="1" customHeight="1"/>
    <row r="27906" ht="15" hidden="1" customHeight="1"/>
    <row r="27907" ht="15" hidden="1" customHeight="1"/>
    <row r="27908" ht="15" hidden="1" customHeight="1"/>
    <row r="27909" ht="15" hidden="1" customHeight="1"/>
    <row r="27910" ht="15" hidden="1" customHeight="1"/>
    <row r="27911" ht="15" hidden="1" customHeight="1"/>
    <row r="27912" ht="15" hidden="1" customHeight="1"/>
    <row r="27913" ht="15" hidden="1" customHeight="1"/>
    <row r="27914" ht="15" hidden="1" customHeight="1"/>
    <row r="27915" ht="15" hidden="1" customHeight="1"/>
    <row r="27916" ht="15" hidden="1" customHeight="1"/>
    <row r="27917" ht="15" hidden="1" customHeight="1"/>
    <row r="27918" ht="15" hidden="1" customHeight="1"/>
    <row r="27919" ht="15" hidden="1" customHeight="1"/>
    <row r="27920" ht="15" hidden="1" customHeight="1"/>
    <row r="27921" ht="15" hidden="1" customHeight="1"/>
    <row r="27922" ht="15" hidden="1" customHeight="1"/>
    <row r="27923" ht="15" hidden="1" customHeight="1"/>
    <row r="27924" ht="15" hidden="1" customHeight="1"/>
    <row r="27925" ht="15" hidden="1" customHeight="1"/>
    <row r="27926" ht="15" hidden="1" customHeight="1"/>
    <row r="27927" ht="15" hidden="1" customHeight="1"/>
    <row r="27928" ht="15" hidden="1" customHeight="1"/>
    <row r="27929" ht="15" hidden="1" customHeight="1"/>
    <row r="27930" ht="15" hidden="1" customHeight="1"/>
    <row r="27931" ht="15" hidden="1" customHeight="1"/>
    <row r="27932" ht="15" hidden="1" customHeight="1"/>
    <row r="27933" ht="15" hidden="1" customHeight="1"/>
    <row r="27934" ht="15" hidden="1" customHeight="1"/>
    <row r="27935" ht="15" hidden="1" customHeight="1"/>
    <row r="27936" ht="15" hidden="1" customHeight="1"/>
    <row r="27937" ht="15" hidden="1" customHeight="1"/>
    <row r="27938" ht="15" hidden="1" customHeight="1"/>
    <row r="27939" ht="15" hidden="1" customHeight="1"/>
    <row r="27940" ht="15" hidden="1" customHeight="1"/>
    <row r="27941" ht="15" hidden="1" customHeight="1"/>
    <row r="27942" ht="15" hidden="1" customHeight="1"/>
    <row r="27943" ht="15" hidden="1" customHeight="1"/>
    <row r="27944" ht="15" hidden="1" customHeight="1"/>
    <row r="27945" ht="15" hidden="1" customHeight="1"/>
    <row r="27946" ht="15" hidden="1" customHeight="1"/>
    <row r="27947" ht="15" hidden="1" customHeight="1"/>
    <row r="27948" ht="15" hidden="1" customHeight="1"/>
    <row r="27949" ht="15" hidden="1" customHeight="1"/>
    <row r="27950" ht="15" hidden="1" customHeight="1"/>
    <row r="27951" ht="15" hidden="1" customHeight="1"/>
    <row r="27952" ht="15" hidden="1" customHeight="1"/>
    <row r="27953" ht="15" hidden="1" customHeight="1"/>
    <row r="27954" ht="15" hidden="1" customHeight="1"/>
    <row r="27955" ht="15" hidden="1" customHeight="1"/>
    <row r="27956" ht="15" hidden="1" customHeight="1"/>
    <row r="27957" ht="15" hidden="1" customHeight="1"/>
    <row r="27958" ht="15" hidden="1" customHeight="1"/>
    <row r="27959" ht="15" hidden="1" customHeight="1"/>
    <row r="27960" ht="15" hidden="1" customHeight="1"/>
    <row r="27961" ht="15" hidden="1" customHeight="1"/>
    <row r="27962" ht="15" hidden="1" customHeight="1"/>
    <row r="27963" ht="15" hidden="1" customHeight="1"/>
    <row r="27964" ht="15" hidden="1" customHeight="1"/>
    <row r="27965" ht="15" hidden="1" customHeight="1"/>
    <row r="27966" ht="15" hidden="1" customHeight="1"/>
    <row r="27967" ht="15" hidden="1" customHeight="1"/>
    <row r="27968" ht="15" hidden="1" customHeight="1"/>
    <row r="27969" ht="15" hidden="1" customHeight="1"/>
    <row r="27970" ht="15" hidden="1" customHeight="1"/>
    <row r="27971" ht="15" hidden="1" customHeight="1"/>
    <row r="27972" ht="15" hidden="1" customHeight="1"/>
    <row r="27973" ht="15" hidden="1" customHeight="1"/>
    <row r="27974" ht="15" hidden="1" customHeight="1"/>
    <row r="27975" ht="15" hidden="1" customHeight="1"/>
    <row r="27976" ht="15" hidden="1" customHeight="1"/>
    <row r="27977" ht="15" hidden="1" customHeight="1"/>
    <row r="27978" ht="15" hidden="1" customHeight="1"/>
    <row r="27979" ht="15" hidden="1" customHeight="1"/>
    <row r="27980" ht="15" hidden="1" customHeight="1"/>
    <row r="27981" ht="15" hidden="1" customHeight="1"/>
    <row r="27982" ht="15" hidden="1" customHeight="1"/>
    <row r="27983" ht="15" hidden="1" customHeight="1"/>
    <row r="27984" ht="15" hidden="1" customHeight="1"/>
    <row r="27985" ht="15" hidden="1" customHeight="1"/>
    <row r="27986" ht="15" hidden="1" customHeight="1"/>
    <row r="27987" ht="15" hidden="1" customHeight="1"/>
    <row r="27988" ht="15" hidden="1" customHeight="1"/>
    <row r="27989" ht="15" hidden="1" customHeight="1"/>
    <row r="27990" ht="15" hidden="1" customHeight="1"/>
    <row r="27991" ht="15" hidden="1" customHeight="1"/>
    <row r="27992" ht="15" hidden="1" customHeight="1"/>
    <row r="27993" ht="15" hidden="1" customHeight="1"/>
    <row r="27994" ht="15" hidden="1" customHeight="1"/>
    <row r="27995" ht="15" hidden="1" customHeight="1"/>
    <row r="27996" ht="15" hidden="1" customHeight="1"/>
    <row r="27997" ht="15" hidden="1" customHeight="1"/>
    <row r="27998" ht="15" hidden="1" customHeight="1"/>
    <row r="27999" ht="15" hidden="1" customHeight="1"/>
    <row r="28000" ht="15" hidden="1" customHeight="1"/>
    <row r="28001" ht="15" hidden="1" customHeight="1"/>
    <row r="28002" ht="15" hidden="1" customHeight="1"/>
    <row r="28003" ht="15" hidden="1" customHeight="1"/>
    <row r="28004" ht="15" hidden="1" customHeight="1"/>
    <row r="28005" ht="15" hidden="1" customHeight="1"/>
    <row r="28006" ht="15" hidden="1" customHeight="1"/>
    <row r="28007" ht="15" hidden="1" customHeight="1"/>
    <row r="28008" ht="15" hidden="1" customHeight="1"/>
    <row r="28009" ht="15" hidden="1" customHeight="1"/>
    <row r="28010" ht="15" hidden="1" customHeight="1"/>
    <row r="28011" ht="15" hidden="1" customHeight="1"/>
    <row r="28012" ht="15" hidden="1" customHeight="1"/>
    <row r="28013" ht="15" hidden="1" customHeight="1"/>
    <row r="28014" ht="15" hidden="1" customHeight="1"/>
    <row r="28015" ht="15" hidden="1" customHeight="1"/>
    <row r="28016" ht="15" hidden="1" customHeight="1"/>
    <row r="28017" ht="15" hidden="1" customHeight="1"/>
    <row r="28018" ht="15" hidden="1" customHeight="1"/>
    <row r="28019" ht="15" hidden="1" customHeight="1"/>
    <row r="28020" ht="15" hidden="1" customHeight="1"/>
    <row r="28021" ht="15" hidden="1" customHeight="1"/>
    <row r="28022" ht="15" hidden="1" customHeight="1"/>
    <row r="28023" ht="15" hidden="1" customHeight="1"/>
    <row r="28024" ht="15" hidden="1" customHeight="1"/>
    <row r="28025" ht="15" hidden="1" customHeight="1"/>
    <row r="28026" ht="15" hidden="1" customHeight="1"/>
    <row r="28027" ht="15" hidden="1" customHeight="1"/>
    <row r="28028" ht="15" hidden="1" customHeight="1"/>
    <row r="28029" ht="15" hidden="1" customHeight="1"/>
    <row r="28030" ht="15" hidden="1" customHeight="1"/>
    <row r="28031" ht="15" hidden="1" customHeight="1"/>
    <row r="28032" ht="15" hidden="1" customHeight="1"/>
    <row r="28033" ht="15" hidden="1" customHeight="1"/>
    <row r="28034" ht="15" hidden="1" customHeight="1"/>
    <row r="28035" ht="15" hidden="1" customHeight="1"/>
    <row r="28036" ht="15" hidden="1" customHeight="1"/>
    <row r="28037" ht="15" hidden="1" customHeight="1"/>
    <row r="28038" ht="15" hidden="1" customHeight="1"/>
    <row r="28039" ht="15" hidden="1" customHeight="1"/>
    <row r="28040" ht="15" hidden="1" customHeight="1"/>
    <row r="28041" ht="15" hidden="1" customHeight="1"/>
    <row r="28042" ht="15" hidden="1" customHeight="1"/>
    <row r="28043" ht="15" hidden="1" customHeight="1"/>
    <row r="28044" ht="15" hidden="1" customHeight="1"/>
    <row r="28045" ht="15" hidden="1" customHeight="1"/>
    <row r="28046" ht="15" hidden="1" customHeight="1"/>
    <row r="28047" ht="15" hidden="1" customHeight="1"/>
    <row r="28048" ht="15" hidden="1" customHeight="1"/>
    <row r="28049" ht="15" hidden="1" customHeight="1"/>
    <row r="28050" ht="15" hidden="1" customHeight="1"/>
    <row r="28051" ht="15" hidden="1" customHeight="1"/>
    <row r="28052" ht="15" hidden="1" customHeight="1"/>
    <row r="28053" ht="15" hidden="1" customHeight="1"/>
    <row r="28054" ht="15" hidden="1" customHeight="1"/>
    <row r="28055" ht="15" hidden="1" customHeight="1"/>
    <row r="28056" ht="15" hidden="1" customHeight="1"/>
    <row r="28057" ht="15" hidden="1" customHeight="1"/>
    <row r="28058" ht="15" hidden="1" customHeight="1"/>
    <row r="28059" ht="15" hidden="1" customHeight="1"/>
    <row r="28060" ht="15" hidden="1" customHeight="1"/>
    <row r="28061" ht="15" hidden="1" customHeight="1"/>
    <row r="28062" ht="15" hidden="1" customHeight="1"/>
    <row r="28063" ht="15" hidden="1" customHeight="1"/>
    <row r="28064" ht="15" hidden="1" customHeight="1"/>
    <row r="28065" ht="15" hidden="1" customHeight="1"/>
    <row r="28066" ht="15" hidden="1" customHeight="1"/>
    <row r="28067" ht="15" hidden="1" customHeight="1"/>
    <row r="28068" ht="15" hidden="1" customHeight="1"/>
    <row r="28069" ht="15" hidden="1" customHeight="1"/>
    <row r="28070" ht="15" hidden="1" customHeight="1"/>
    <row r="28071" ht="15" hidden="1" customHeight="1"/>
    <row r="28072" ht="15" hidden="1" customHeight="1"/>
    <row r="28073" ht="15" hidden="1" customHeight="1"/>
    <row r="28074" ht="15" hidden="1" customHeight="1"/>
    <row r="28075" ht="15" hidden="1" customHeight="1"/>
    <row r="28076" ht="15" hidden="1" customHeight="1"/>
    <row r="28077" ht="15" hidden="1" customHeight="1"/>
    <row r="28078" ht="15" hidden="1" customHeight="1"/>
    <row r="28079" ht="15" hidden="1" customHeight="1"/>
    <row r="28080" ht="15" hidden="1" customHeight="1"/>
    <row r="28081" ht="15" hidden="1" customHeight="1"/>
    <row r="28082" ht="15" hidden="1" customHeight="1"/>
    <row r="28083" ht="15" hidden="1" customHeight="1"/>
    <row r="28084" ht="15" hidden="1" customHeight="1"/>
    <row r="28085" ht="15" hidden="1" customHeight="1"/>
    <row r="28086" ht="15" hidden="1" customHeight="1"/>
    <row r="28087" ht="15" hidden="1" customHeight="1"/>
    <row r="28088" ht="15" hidden="1" customHeight="1"/>
    <row r="28089" ht="15" hidden="1" customHeight="1"/>
    <row r="28090" ht="15" hidden="1" customHeight="1"/>
    <row r="28091" ht="15" hidden="1" customHeight="1"/>
    <row r="28092" ht="15" hidden="1" customHeight="1"/>
    <row r="28093" ht="15" hidden="1" customHeight="1"/>
    <row r="28094" ht="15" hidden="1" customHeight="1"/>
    <row r="28095" ht="15" hidden="1" customHeight="1"/>
    <row r="28096" ht="15" hidden="1" customHeight="1"/>
    <row r="28097" ht="15" hidden="1" customHeight="1"/>
    <row r="28098" ht="15" hidden="1" customHeight="1"/>
    <row r="28099" ht="15" hidden="1" customHeight="1"/>
    <row r="28100" ht="15" hidden="1" customHeight="1"/>
    <row r="28101" ht="15" hidden="1" customHeight="1"/>
    <row r="28102" ht="15" hidden="1" customHeight="1"/>
    <row r="28103" ht="15" hidden="1" customHeight="1"/>
    <row r="28104" ht="15" hidden="1" customHeight="1"/>
    <row r="28105" ht="15" hidden="1" customHeight="1"/>
    <row r="28106" ht="15" hidden="1" customHeight="1"/>
    <row r="28107" ht="15" hidden="1" customHeight="1"/>
    <row r="28108" ht="15" hidden="1" customHeight="1"/>
    <row r="28109" ht="15" hidden="1" customHeight="1"/>
    <row r="28110" ht="15" hidden="1" customHeight="1"/>
    <row r="28111" ht="15" hidden="1" customHeight="1"/>
    <row r="28112" ht="15" hidden="1" customHeight="1"/>
    <row r="28113" ht="15" hidden="1" customHeight="1"/>
    <row r="28114" ht="15" hidden="1" customHeight="1"/>
    <row r="28115" ht="15" hidden="1" customHeight="1"/>
    <row r="28116" ht="15" hidden="1" customHeight="1"/>
    <row r="28117" ht="15" hidden="1" customHeight="1"/>
    <row r="28118" ht="15" hidden="1" customHeight="1"/>
    <row r="28119" ht="15" hidden="1" customHeight="1"/>
    <row r="28120" ht="15" hidden="1" customHeight="1"/>
    <row r="28121" ht="15" hidden="1" customHeight="1"/>
    <row r="28122" ht="15" hidden="1" customHeight="1"/>
    <row r="28123" ht="15" hidden="1" customHeight="1"/>
    <row r="28124" ht="15" hidden="1" customHeight="1"/>
    <row r="28125" ht="15" hidden="1" customHeight="1"/>
    <row r="28126" ht="15" hidden="1" customHeight="1"/>
    <row r="28127" ht="15" hidden="1" customHeight="1"/>
    <row r="28128" ht="15" hidden="1" customHeight="1"/>
    <row r="28129" ht="15" hidden="1" customHeight="1"/>
    <row r="28130" ht="15" hidden="1" customHeight="1"/>
    <row r="28131" ht="15" hidden="1" customHeight="1"/>
    <row r="28132" ht="15" hidden="1" customHeight="1"/>
    <row r="28133" ht="15" hidden="1" customHeight="1"/>
    <row r="28134" ht="15" hidden="1" customHeight="1"/>
    <row r="28135" ht="15" hidden="1" customHeight="1"/>
    <row r="28136" ht="15" hidden="1" customHeight="1"/>
    <row r="28137" ht="15" hidden="1" customHeight="1"/>
    <row r="28138" ht="15" hidden="1" customHeight="1"/>
    <row r="28139" ht="15" hidden="1" customHeight="1"/>
    <row r="28140" ht="15" hidden="1" customHeight="1"/>
    <row r="28141" ht="15" hidden="1" customHeight="1"/>
    <row r="28142" ht="15" hidden="1" customHeight="1"/>
    <row r="28143" ht="15" hidden="1" customHeight="1"/>
    <row r="28144" ht="15" hidden="1" customHeight="1"/>
    <row r="28145" ht="15" hidden="1" customHeight="1"/>
    <row r="28146" ht="15" hidden="1" customHeight="1"/>
    <row r="28147" ht="15" hidden="1" customHeight="1"/>
    <row r="28148" ht="15" hidden="1" customHeight="1"/>
    <row r="28149" ht="15" hidden="1" customHeight="1"/>
    <row r="28150" ht="15" hidden="1" customHeight="1"/>
    <row r="28151" ht="15" hidden="1" customHeight="1"/>
    <row r="28152" ht="15" hidden="1" customHeight="1"/>
    <row r="28153" ht="15" hidden="1" customHeight="1"/>
    <row r="28154" ht="15" hidden="1" customHeight="1"/>
    <row r="28155" ht="15" hidden="1" customHeight="1"/>
    <row r="28156" ht="15" hidden="1" customHeight="1"/>
    <row r="28157" ht="15" hidden="1" customHeight="1"/>
    <row r="28158" ht="15" hidden="1" customHeight="1"/>
    <row r="28159" ht="15" hidden="1" customHeight="1"/>
    <row r="28160" ht="15" hidden="1" customHeight="1"/>
    <row r="28161" ht="15" hidden="1" customHeight="1"/>
    <row r="28162" ht="15" hidden="1" customHeight="1"/>
    <row r="28163" ht="15" hidden="1" customHeight="1"/>
    <row r="28164" ht="15" hidden="1" customHeight="1"/>
    <row r="28165" ht="15" hidden="1" customHeight="1"/>
    <row r="28166" ht="15" hidden="1" customHeight="1"/>
    <row r="28167" ht="15" hidden="1" customHeight="1"/>
    <row r="28168" ht="15" hidden="1" customHeight="1"/>
    <row r="28169" ht="15" hidden="1" customHeight="1"/>
    <row r="28170" ht="15" hidden="1" customHeight="1"/>
    <row r="28171" ht="15" hidden="1" customHeight="1"/>
    <row r="28172" ht="15" hidden="1" customHeight="1"/>
    <row r="28173" ht="15" hidden="1" customHeight="1"/>
    <row r="28174" ht="15" hidden="1" customHeight="1"/>
    <row r="28175" ht="15" hidden="1" customHeight="1"/>
    <row r="28176" ht="15" hidden="1" customHeight="1"/>
    <row r="28177" ht="15" hidden="1" customHeight="1"/>
    <row r="28178" ht="15" hidden="1" customHeight="1"/>
    <row r="28179" ht="15" hidden="1" customHeight="1"/>
    <row r="28180" ht="15" hidden="1" customHeight="1"/>
    <row r="28181" ht="15" hidden="1" customHeight="1"/>
    <row r="28182" ht="15" hidden="1" customHeight="1"/>
    <row r="28183" ht="15" hidden="1" customHeight="1"/>
    <row r="28184" ht="15" hidden="1" customHeight="1"/>
    <row r="28185" ht="15" hidden="1" customHeight="1"/>
    <row r="28186" ht="15" hidden="1" customHeight="1"/>
    <row r="28187" ht="15" hidden="1" customHeight="1"/>
    <row r="28188" ht="15" hidden="1" customHeight="1"/>
    <row r="28189" ht="15" hidden="1" customHeight="1"/>
    <row r="28190" ht="15" hidden="1" customHeight="1"/>
    <row r="28191" ht="15" hidden="1" customHeight="1"/>
    <row r="28192" ht="15" hidden="1" customHeight="1"/>
    <row r="28193" ht="15" hidden="1" customHeight="1"/>
    <row r="28194" ht="15" hidden="1" customHeight="1"/>
    <row r="28195" ht="15" hidden="1" customHeight="1"/>
    <row r="28196" ht="15" hidden="1" customHeight="1"/>
    <row r="28197" ht="15" hidden="1" customHeight="1"/>
    <row r="28198" ht="15" hidden="1" customHeight="1"/>
    <row r="28199" ht="15" hidden="1" customHeight="1"/>
    <row r="28200" ht="15" hidden="1" customHeight="1"/>
    <row r="28201" ht="15" hidden="1" customHeight="1"/>
    <row r="28202" ht="15" hidden="1" customHeight="1"/>
    <row r="28203" ht="15" hidden="1" customHeight="1"/>
    <row r="28204" ht="15" hidden="1" customHeight="1"/>
    <row r="28205" ht="15" hidden="1" customHeight="1"/>
    <row r="28206" ht="15" hidden="1" customHeight="1"/>
    <row r="28207" ht="15" hidden="1" customHeight="1"/>
    <row r="28208" ht="15" hidden="1" customHeight="1"/>
    <row r="28209" ht="15" hidden="1" customHeight="1"/>
    <row r="28210" ht="15" hidden="1" customHeight="1"/>
    <row r="28211" ht="15" hidden="1" customHeight="1"/>
    <row r="28212" ht="15" hidden="1" customHeight="1"/>
    <row r="28213" ht="15" hidden="1" customHeight="1"/>
    <row r="28214" ht="15" hidden="1" customHeight="1"/>
    <row r="28215" ht="15" hidden="1" customHeight="1"/>
    <row r="28216" ht="15" hidden="1" customHeight="1"/>
    <row r="28217" ht="15" hidden="1" customHeight="1"/>
    <row r="28218" ht="15" hidden="1" customHeight="1"/>
    <row r="28219" ht="15" hidden="1" customHeight="1"/>
    <row r="28220" ht="15" hidden="1" customHeight="1"/>
    <row r="28221" ht="15" hidden="1" customHeight="1"/>
    <row r="28222" ht="15" hidden="1" customHeight="1"/>
    <row r="28223" ht="15" hidden="1" customHeight="1"/>
    <row r="28224" ht="15" hidden="1" customHeight="1"/>
    <row r="28225" ht="15" hidden="1" customHeight="1"/>
    <row r="28226" ht="15" hidden="1" customHeight="1"/>
    <row r="28227" ht="15" hidden="1" customHeight="1"/>
    <row r="28228" ht="15" hidden="1" customHeight="1"/>
    <row r="28229" ht="15" hidden="1" customHeight="1"/>
    <row r="28230" ht="15" hidden="1" customHeight="1"/>
    <row r="28231" ht="15" hidden="1" customHeight="1"/>
    <row r="28232" ht="15" hidden="1" customHeight="1"/>
    <row r="28233" ht="15" hidden="1" customHeight="1"/>
    <row r="28234" ht="15" hidden="1" customHeight="1"/>
    <row r="28235" ht="15" hidden="1" customHeight="1"/>
    <row r="28236" ht="15" hidden="1" customHeight="1"/>
    <row r="28237" ht="15" hidden="1" customHeight="1"/>
    <row r="28238" ht="15" hidden="1" customHeight="1"/>
    <row r="28239" ht="15" hidden="1" customHeight="1"/>
    <row r="28240" ht="15" hidden="1" customHeight="1"/>
    <row r="28241" ht="15" hidden="1" customHeight="1"/>
    <row r="28242" ht="15" hidden="1" customHeight="1"/>
    <row r="28243" ht="15" hidden="1" customHeight="1"/>
    <row r="28244" ht="15" hidden="1" customHeight="1"/>
    <row r="28245" ht="15" hidden="1" customHeight="1"/>
    <row r="28246" ht="15" hidden="1" customHeight="1"/>
    <row r="28247" ht="15" hidden="1" customHeight="1"/>
    <row r="28248" ht="15" hidden="1" customHeight="1"/>
    <row r="28249" ht="15" hidden="1" customHeight="1"/>
    <row r="28250" ht="15" hidden="1" customHeight="1"/>
    <row r="28251" ht="15" hidden="1" customHeight="1"/>
    <row r="28252" ht="15" hidden="1" customHeight="1"/>
    <row r="28253" ht="15" hidden="1" customHeight="1"/>
    <row r="28254" ht="15" hidden="1" customHeight="1"/>
    <row r="28255" ht="15" hidden="1" customHeight="1"/>
    <row r="28256" ht="15" hidden="1" customHeight="1"/>
    <row r="28257" ht="15" hidden="1" customHeight="1"/>
    <row r="28258" ht="15" hidden="1" customHeight="1"/>
    <row r="28259" ht="15" hidden="1" customHeight="1"/>
    <row r="28260" ht="15" hidden="1" customHeight="1"/>
    <row r="28261" ht="15" hidden="1" customHeight="1"/>
    <row r="28262" ht="15" hidden="1" customHeight="1"/>
    <row r="28263" ht="15" hidden="1" customHeight="1"/>
    <row r="28264" ht="15" hidden="1" customHeight="1"/>
    <row r="28265" ht="15" hidden="1" customHeight="1"/>
    <row r="28266" ht="15" hidden="1" customHeight="1"/>
    <row r="28267" ht="15" hidden="1" customHeight="1"/>
    <row r="28268" ht="15" hidden="1" customHeight="1"/>
    <row r="28269" ht="15" hidden="1" customHeight="1"/>
    <row r="28270" ht="15" hidden="1" customHeight="1"/>
    <row r="28271" ht="15" hidden="1" customHeight="1"/>
    <row r="28272" ht="15" hidden="1" customHeight="1"/>
    <row r="28273" ht="15" hidden="1" customHeight="1"/>
    <row r="28274" ht="15" hidden="1" customHeight="1"/>
    <row r="28275" ht="15" hidden="1" customHeight="1"/>
    <row r="28276" ht="15" hidden="1" customHeight="1"/>
    <row r="28277" ht="15" hidden="1" customHeight="1"/>
    <row r="28278" ht="15" hidden="1" customHeight="1"/>
    <row r="28279" ht="15" hidden="1" customHeight="1"/>
    <row r="28280" ht="15" hidden="1" customHeight="1"/>
    <row r="28281" ht="15" hidden="1" customHeight="1"/>
    <row r="28282" ht="15" hidden="1" customHeight="1"/>
    <row r="28283" ht="15" hidden="1" customHeight="1"/>
    <row r="28284" ht="15" hidden="1" customHeight="1"/>
    <row r="28285" ht="15" hidden="1" customHeight="1"/>
    <row r="28286" ht="15" hidden="1" customHeight="1"/>
    <row r="28287" ht="15" hidden="1" customHeight="1"/>
    <row r="28288" ht="15" hidden="1" customHeight="1"/>
    <row r="28289" ht="15" hidden="1" customHeight="1"/>
    <row r="28290" ht="15" hidden="1" customHeight="1"/>
    <row r="28291" ht="15" hidden="1" customHeight="1"/>
    <row r="28292" ht="15" hidden="1" customHeight="1"/>
    <row r="28293" ht="15" hidden="1" customHeight="1"/>
    <row r="28294" ht="15" hidden="1" customHeight="1"/>
    <row r="28295" ht="15" hidden="1" customHeight="1"/>
    <row r="28296" ht="15" hidden="1" customHeight="1"/>
    <row r="28297" ht="15" hidden="1" customHeight="1"/>
    <row r="28298" ht="15" hidden="1" customHeight="1"/>
    <row r="28299" ht="15" hidden="1" customHeight="1"/>
    <row r="28300" ht="15" hidden="1" customHeight="1"/>
    <row r="28301" ht="15" hidden="1" customHeight="1"/>
    <row r="28302" ht="15" hidden="1" customHeight="1"/>
    <row r="28303" ht="15" hidden="1" customHeight="1"/>
    <row r="28304" ht="15" hidden="1" customHeight="1"/>
    <row r="28305" ht="15" hidden="1" customHeight="1"/>
    <row r="28306" ht="15" hidden="1" customHeight="1"/>
    <row r="28307" ht="15" hidden="1" customHeight="1"/>
    <row r="28308" ht="15" hidden="1" customHeight="1"/>
    <row r="28309" ht="15" hidden="1" customHeight="1"/>
    <row r="28310" ht="15" hidden="1" customHeight="1"/>
    <row r="28311" ht="15" hidden="1" customHeight="1"/>
    <row r="28312" ht="15" hidden="1" customHeight="1"/>
    <row r="28313" ht="15" hidden="1" customHeight="1"/>
    <row r="28314" ht="15" hidden="1" customHeight="1"/>
    <row r="28315" ht="15" hidden="1" customHeight="1"/>
    <row r="28316" ht="15" hidden="1" customHeight="1"/>
    <row r="28317" ht="15" hidden="1" customHeight="1"/>
    <row r="28318" ht="15" hidden="1" customHeight="1"/>
    <row r="28319" ht="15" hidden="1" customHeight="1"/>
    <row r="28320" ht="15" hidden="1" customHeight="1"/>
    <row r="28321" ht="15" hidden="1" customHeight="1"/>
    <row r="28322" ht="15" hidden="1" customHeight="1"/>
    <row r="28323" ht="15" hidden="1" customHeight="1"/>
    <row r="28324" ht="15" hidden="1" customHeight="1"/>
    <row r="28325" ht="15" hidden="1" customHeight="1"/>
    <row r="28326" ht="15" hidden="1" customHeight="1"/>
    <row r="28327" ht="15" hidden="1" customHeight="1"/>
    <row r="28328" ht="15" hidden="1" customHeight="1"/>
    <row r="28329" ht="15" hidden="1" customHeight="1"/>
    <row r="28330" ht="15" hidden="1" customHeight="1"/>
    <row r="28331" ht="15" hidden="1" customHeight="1"/>
    <row r="28332" ht="15" hidden="1" customHeight="1"/>
    <row r="28333" ht="15" hidden="1" customHeight="1"/>
    <row r="28334" ht="15" hidden="1" customHeight="1"/>
    <row r="28335" ht="15" hidden="1" customHeight="1"/>
    <row r="28336" ht="15" hidden="1" customHeight="1"/>
    <row r="28337" ht="15" hidden="1" customHeight="1"/>
    <row r="28338" ht="15" hidden="1" customHeight="1"/>
    <row r="28339" ht="15" hidden="1" customHeight="1"/>
    <row r="28340" ht="15" hidden="1" customHeight="1"/>
    <row r="28341" ht="15" hidden="1" customHeight="1"/>
    <row r="28342" ht="15" hidden="1" customHeight="1"/>
    <row r="28343" ht="15" hidden="1" customHeight="1"/>
    <row r="28344" ht="15" hidden="1" customHeight="1"/>
    <row r="28345" ht="15" hidden="1" customHeight="1"/>
    <row r="28346" ht="15" hidden="1" customHeight="1"/>
    <row r="28347" ht="15" hidden="1" customHeight="1"/>
    <row r="28348" ht="15" hidden="1" customHeight="1"/>
    <row r="28349" ht="15" hidden="1" customHeight="1"/>
    <row r="28350" ht="15" hidden="1" customHeight="1"/>
    <row r="28351" ht="15" hidden="1" customHeight="1"/>
    <row r="28352" ht="15" hidden="1" customHeight="1"/>
    <row r="28353" ht="15" hidden="1" customHeight="1"/>
    <row r="28354" ht="15" hidden="1" customHeight="1"/>
    <row r="28355" ht="15" hidden="1" customHeight="1"/>
    <row r="28356" ht="15" hidden="1" customHeight="1"/>
    <row r="28357" ht="15" hidden="1" customHeight="1"/>
    <row r="28358" ht="15" hidden="1" customHeight="1"/>
    <row r="28359" ht="15" hidden="1" customHeight="1"/>
    <row r="28360" ht="15" hidden="1" customHeight="1"/>
    <row r="28361" ht="15" hidden="1" customHeight="1"/>
    <row r="28362" ht="15" hidden="1" customHeight="1"/>
    <row r="28363" ht="15" hidden="1" customHeight="1"/>
    <row r="28364" ht="15" hidden="1" customHeight="1"/>
    <row r="28365" ht="15" hidden="1" customHeight="1"/>
    <row r="28366" ht="15" hidden="1" customHeight="1"/>
    <row r="28367" ht="15" hidden="1" customHeight="1"/>
    <row r="28368" ht="15" hidden="1" customHeight="1"/>
    <row r="28369" ht="15" hidden="1" customHeight="1"/>
    <row r="28370" ht="15" hidden="1" customHeight="1"/>
    <row r="28371" ht="15" hidden="1" customHeight="1"/>
    <row r="28372" ht="15" hidden="1" customHeight="1"/>
    <row r="28373" ht="15" hidden="1" customHeight="1"/>
    <row r="28374" ht="15" hidden="1" customHeight="1"/>
    <row r="28375" ht="15" hidden="1" customHeight="1"/>
    <row r="28376" ht="15" hidden="1" customHeight="1"/>
    <row r="28377" ht="15" hidden="1" customHeight="1"/>
    <row r="28378" ht="15" hidden="1" customHeight="1"/>
    <row r="28379" ht="15" hidden="1" customHeight="1"/>
    <row r="28380" ht="15" hidden="1" customHeight="1"/>
    <row r="28381" ht="15" hidden="1" customHeight="1"/>
    <row r="28382" ht="15" hidden="1" customHeight="1"/>
    <row r="28383" ht="15" hidden="1" customHeight="1"/>
    <row r="28384" ht="15" hidden="1" customHeight="1"/>
    <row r="28385" ht="15" hidden="1" customHeight="1"/>
    <row r="28386" ht="15" hidden="1" customHeight="1"/>
    <row r="28387" ht="15" hidden="1" customHeight="1"/>
    <row r="28388" ht="15" hidden="1" customHeight="1"/>
    <row r="28389" ht="15" hidden="1" customHeight="1"/>
    <row r="28390" ht="15" hidden="1" customHeight="1"/>
    <row r="28391" ht="15" hidden="1" customHeight="1"/>
    <row r="28392" ht="15" hidden="1" customHeight="1"/>
    <row r="28393" ht="15" hidden="1" customHeight="1"/>
    <row r="28394" ht="15" hidden="1" customHeight="1"/>
    <row r="28395" ht="15" hidden="1" customHeight="1"/>
    <row r="28396" ht="15" hidden="1" customHeight="1"/>
    <row r="28397" ht="15" hidden="1" customHeight="1"/>
    <row r="28398" ht="15" hidden="1" customHeight="1"/>
    <row r="28399" ht="15" hidden="1" customHeight="1"/>
    <row r="28400" ht="15" hidden="1" customHeight="1"/>
    <row r="28401" ht="15" hidden="1" customHeight="1"/>
    <row r="28402" ht="15" hidden="1" customHeight="1"/>
    <row r="28403" ht="15" hidden="1" customHeight="1"/>
    <row r="28404" ht="15" hidden="1" customHeight="1"/>
    <row r="28405" ht="15" hidden="1" customHeight="1"/>
    <row r="28406" ht="15" hidden="1" customHeight="1"/>
    <row r="28407" ht="15" hidden="1" customHeight="1"/>
    <row r="28408" ht="15" hidden="1" customHeight="1"/>
    <row r="28409" ht="15" hidden="1" customHeight="1"/>
    <row r="28410" ht="15" hidden="1" customHeight="1"/>
    <row r="28411" ht="15" hidden="1" customHeight="1"/>
    <row r="28412" ht="15" hidden="1" customHeight="1"/>
    <row r="28413" ht="15" hidden="1" customHeight="1"/>
    <row r="28414" ht="15" hidden="1" customHeight="1"/>
    <row r="28415" ht="15" hidden="1" customHeight="1"/>
    <row r="28416" ht="15" hidden="1" customHeight="1"/>
    <row r="28417" ht="15" hidden="1" customHeight="1"/>
    <row r="28418" ht="15" hidden="1" customHeight="1"/>
    <row r="28419" ht="15" hidden="1" customHeight="1"/>
    <row r="28420" ht="15" hidden="1" customHeight="1"/>
    <row r="28421" ht="15" hidden="1" customHeight="1"/>
    <row r="28422" ht="15" hidden="1" customHeight="1"/>
    <row r="28423" ht="15" hidden="1" customHeight="1"/>
    <row r="28424" ht="15" hidden="1" customHeight="1"/>
    <row r="28425" ht="15" hidden="1" customHeight="1"/>
    <row r="28426" ht="15" hidden="1" customHeight="1"/>
    <row r="28427" ht="15" hidden="1" customHeight="1"/>
    <row r="28428" ht="15" hidden="1" customHeight="1"/>
    <row r="28429" ht="15" hidden="1" customHeight="1"/>
    <row r="28430" ht="15" hidden="1" customHeight="1"/>
    <row r="28431" ht="15" hidden="1" customHeight="1"/>
    <row r="28432" ht="15" hidden="1" customHeight="1"/>
    <row r="28433" ht="15" hidden="1" customHeight="1"/>
    <row r="28434" ht="15" hidden="1" customHeight="1"/>
    <row r="28435" ht="15" hidden="1" customHeight="1"/>
    <row r="28436" ht="15" hidden="1" customHeight="1"/>
    <row r="28437" ht="15" hidden="1" customHeight="1"/>
    <row r="28438" ht="15" hidden="1" customHeight="1"/>
    <row r="28439" ht="15" hidden="1" customHeight="1"/>
    <row r="28440" ht="15" hidden="1" customHeight="1"/>
    <row r="28441" ht="15" hidden="1" customHeight="1"/>
    <row r="28442" ht="15" hidden="1" customHeight="1"/>
    <row r="28443" ht="15" hidden="1" customHeight="1"/>
    <row r="28444" ht="15" hidden="1" customHeight="1"/>
    <row r="28445" ht="15" hidden="1" customHeight="1"/>
    <row r="28446" ht="15" hidden="1" customHeight="1"/>
    <row r="28447" ht="15" hidden="1" customHeight="1"/>
    <row r="28448" ht="15" hidden="1" customHeight="1"/>
    <row r="28449" ht="15" hidden="1" customHeight="1"/>
    <row r="28450" ht="15" hidden="1" customHeight="1"/>
    <row r="28451" ht="15" hidden="1" customHeight="1"/>
    <row r="28452" ht="15" hidden="1" customHeight="1"/>
    <row r="28453" ht="15" hidden="1" customHeight="1"/>
    <row r="28454" ht="15" hidden="1" customHeight="1"/>
    <row r="28455" ht="15" hidden="1" customHeight="1"/>
    <row r="28456" ht="15" hidden="1" customHeight="1"/>
    <row r="28457" ht="15" hidden="1" customHeight="1"/>
    <row r="28458" ht="15" hidden="1" customHeight="1"/>
    <row r="28459" ht="15" hidden="1" customHeight="1"/>
    <row r="28460" ht="15" hidden="1" customHeight="1"/>
    <row r="28461" ht="15" hidden="1" customHeight="1"/>
    <row r="28462" ht="15" hidden="1" customHeight="1"/>
    <row r="28463" ht="15" hidden="1" customHeight="1"/>
    <row r="28464" ht="15" hidden="1" customHeight="1"/>
    <row r="28465" ht="15" hidden="1" customHeight="1"/>
    <row r="28466" ht="15" hidden="1" customHeight="1"/>
    <row r="28467" ht="15" hidden="1" customHeight="1"/>
    <row r="28468" ht="15" hidden="1" customHeight="1"/>
    <row r="28469" ht="15" hidden="1" customHeight="1"/>
    <row r="28470" ht="15" hidden="1" customHeight="1"/>
    <row r="28471" ht="15" hidden="1" customHeight="1"/>
    <row r="28472" ht="15" hidden="1" customHeight="1"/>
    <row r="28473" ht="15" hidden="1" customHeight="1"/>
    <row r="28474" ht="15" hidden="1" customHeight="1"/>
    <row r="28475" ht="15" hidden="1" customHeight="1"/>
    <row r="28476" ht="15" hidden="1" customHeight="1"/>
    <row r="28477" ht="15" hidden="1" customHeight="1"/>
    <row r="28478" ht="15" hidden="1" customHeight="1"/>
    <row r="28479" ht="15" hidden="1" customHeight="1"/>
    <row r="28480" ht="15" hidden="1" customHeight="1"/>
    <row r="28481" ht="15" hidden="1" customHeight="1"/>
    <row r="28482" ht="15" hidden="1" customHeight="1"/>
    <row r="28483" ht="15" hidden="1" customHeight="1"/>
    <row r="28484" ht="15" hidden="1" customHeight="1"/>
    <row r="28485" ht="15" hidden="1" customHeight="1"/>
    <row r="28486" ht="15" hidden="1" customHeight="1"/>
    <row r="28487" ht="15" hidden="1" customHeight="1"/>
    <row r="28488" ht="15" hidden="1" customHeight="1"/>
    <row r="28489" ht="15" hidden="1" customHeight="1"/>
    <row r="28490" ht="15" hidden="1" customHeight="1"/>
    <row r="28491" ht="15" hidden="1" customHeight="1"/>
    <row r="28492" ht="15" hidden="1" customHeight="1"/>
    <row r="28493" ht="15" hidden="1" customHeight="1"/>
    <row r="28494" ht="15" hidden="1" customHeight="1"/>
    <row r="28495" ht="15" hidden="1" customHeight="1"/>
    <row r="28496" ht="15" hidden="1" customHeight="1"/>
    <row r="28497" ht="15" hidden="1" customHeight="1"/>
    <row r="28498" ht="15" hidden="1" customHeight="1"/>
    <row r="28499" ht="15" hidden="1" customHeight="1"/>
    <row r="28500" ht="15" hidden="1" customHeight="1"/>
    <row r="28501" ht="15" hidden="1" customHeight="1"/>
    <row r="28502" ht="15" hidden="1" customHeight="1"/>
    <row r="28503" ht="15" hidden="1" customHeight="1"/>
    <row r="28504" ht="15" hidden="1" customHeight="1"/>
    <row r="28505" ht="15" hidden="1" customHeight="1"/>
    <row r="28506" ht="15" hidden="1" customHeight="1"/>
    <row r="28507" ht="15" hidden="1" customHeight="1"/>
    <row r="28508" ht="15" hidden="1" customHeight="1"/>
    <row r="28509" ht="15" hidden="1" customHeight="1"/>
    <row r="28510" ht="15" hidden="1" customHeight="1"/>
    <row r="28511" ht="15" hidden="1" customHeight="1"/>
    <row r="28512" ht="15" hidden="1" customHeight="1"/>
    <row r="28513" ht="15" hidden="1" customHeight="1"/>
    <row r="28514" ht="15" hidden="1" customHeight="1"/>
    <row r="28515" ht="15" hidden="1" customHeight="1"/>
    <row r="28516" ht="15" hidden="1" customHeight="1"/>
    <row r="28517" ht="15" hidden="1" customHeight="1"/>
    <row r="28518" ht="15" hidden="1" customHeight="1"/>
    <row r="28519" ht="15" hidden="1" customHeight="1"/>
    <row r="28520" ht="15" hidden="1" customHeight="1"/>
    <row r="28521" ht="15" hidden="1" customHeight="1"/>
    <row r="28522" ht="15" hidden="1" customHeight="1"/>
    <row r="28523" ht="15" hidden="1" customHeight="1"/>
    <row r="28524" ht="15" hidden="1" customHeight="1"/>
    <row r="28525" ht="15" hidden="1" customHeight="1"/>
    <row r="28526" ht="15" hidden="1" customHeight="1"/>
    <row r="28527" ht="15" hidden="1" customHeight="1"/>
    <row r="28528" ht="15" hidden="1" customHeight="1"/>
    <row r="28529" ht="15" hidden="1" customHeight="1"/>
    <row r="28530" ht="15" hidden="1" customHeight="1"/>
    <row r="28531" ht="15" hidden="1" customHeight="1"/>
    <row r="28532" ht="15" hidden="1" customHeight="1"/>
    <row r="28533" ht="15" hidden="1" customHeight="1"/>
    <row r="28534" ht="15" hidden="1" customHeight="1"/>
    <row r="28535" ht="15" hidden="1" customHeight="1"/>
    <row r="28536" ht="15" hidden="1" customHeight="1"/>
    <row r="28537" ht="15" hidden="1" customHeight="1"/>
    <row r="28538" ht="15" hidden="1" customHeight="1"/>
    <row r="28539" ht="15" hidden="1" customHeight="1"/>
    <row r="28540" ht="15" hidden="1" customHeight="1"/>
    <row r="28541" ht="15" hidden="1" customHeight="1"/>
    <row r="28542" ht="15" hidden="1" customHeight="1"/>
    <row r="28543" ht="15" hidden="1" customHeight="1"/>
    <row r="28544" ht="15" hidden="1" customHeight="1"/>
    <row r="28545" ht="15" hidden="1" customHeight="1"/>
    <row r="28546" ht="15" hidden="1" customHeight="1"/>
    <row r="28547" ht="15" hidden="1" customHeight="1"/>
    <row r="28548" ht="15" hidden="1" customHeight="1"/>
    <row r="28549" ht="15" hidden="1" customHeight="1"/>
    <row r="28550" ht="15" hidden="1" customHeight="1"/>
    <row r="28551" ht="15" hidden="1" customHeight="1"/>
    <row r="28552" ht="15" hidden="1" customHeight="1"/>
    <row r="28553" ht="15" hidden="1" customHeight="1"/>
    <row r="28554" ht="15" hidden="1" customHeight="1"/>
    <row r="28555" ht="15" hidden="1" customHeight="1"/>
    <row r="28556" ht="15" hidden="1" customHeight="1"/>
    <row r="28557" ht="15" hidden="1" customHeight="1"/>
    <row r="28558" ht="15" hidden="1" customHeight="1"/>
    <row r="28559" ht="15" hidden="1" customHeight="1"/>
    <row r="28560" ht="15" hidden="1" customHeight="1"/>
    <row r="28561" ht="15" hidden="1" customHeight="1"/>
    <row r="28562" ht="15" hidden="1" customHeight="1"/>
    <row r="28563" ht="15" hidden="1" customHeight="1"/>
    <row r="28564" ht="15" hidden="1" customHeight="1"/>
    <row r="28565" ht="15" hidden="1" customHeight="1"/>
    <row r="28566" ht="15" hidden="1" customHeight="1"/>
    <row r="28567" ht="15" hidden="1" customHeight="1"/>
    <row r="28568" ht="15" hidden="1" customHeight="1"/>
    <row r="28569" ht="15" hidden="1" customHeight="1"/>
    <row r="28570" ht="15" hidden="1" customHeight="1"/>
    <row r="28571" ht="15" hidden="1" customHeight="1"/>
    <row r="28572" ht="15" hidden="1" customHeight="1"/>
    <row r="28573" ht="15" hidden="1" customHeight="1"/>
    <row r="28574" ht="15" hidden="1" customHeight="1"/>
    <row r="28575" ht="15" hidden="1" customHeight="1"/>
    <row r="28576" ht="15" hidden="1" customHeight="1"/>
    <row r="28577" ht="15" hidden="1" customHeight="1"/>
    <row r="28578" ht="15" hidden="1" customHeight="1"/>
    <row r="28579" ht="15" hidden="1" customHeight="1"/>
    <row r="28580" ht="15" hidden="1" customHeight="1"/>
    <row r="28581" ht="15" hidden="1" customHeight="1"/>
    <row r="28582" ht="15" hidden="1" customHeight="1"/>
    <row r="28583" ht="15" hidden="1" customHeight="1"/>
    <row r="28584" ht="15" hidden="1" customHeight="1"/>
    <row r="28585" ht="15" hidden="1" customHeight="1"/>
    <row r="28586" ht="15" hidden="1" customHeight="1"/>
    <row r="28587" ht="15" hidden="1" customHeight="1"/>
    <row r="28588" ht="15" hidden="1" customHeight="1"/>
    <row r="28589" ht="15" hidden="1" customHeight="1"/>
    <row r="28590" ht="15" hidden="1" customHeight="1"/>
    <row r="28591" ht="15" hidden="1" customHeight="1"/>
    <row r="28592" ht="15" hidden="1" customHeight="1"/>
    <row r="28593" ht="15" hidden="1" customHeight="1"/>
    <row r="28594" ht="15" hidden="1" customHeight="1"/>
    <row r="28595" ht="15" hidden="1" customHeight="1"/>
    <row r="28596" ht="15" hidden="1" customHeight="1"/>
    <row r="28597" ht="15" hidden="1" customHeight="1"/>
    <row r="28598" ht="15" hidden="1" customHeight="1"/>
    <row r="28599" ht="15" hidden="1" customHeight="1"/>
    <row r="28600" ht="15" hidden="1" customHeight="1"/>
    <row r="28601" ht="15" hidden="1" customHeight="1"/>
    <row r="28602" ht="15" hidden="1" customHeight="1"/>
    <row r="28603" ht="15" hidden="1" customHeight="1"/>
    <row r="28604" ht="15" hidden="1" customHeight="1"/>
    <row r="28605" ht="15" hidden="1" customHeight="1"/>
    <row r="28606" ht="15" hidden="1" customHeight="1"/>
    <row r="28607" ht="15" hidden="1" customHeight="1"/>
    <row r="28608" ht="15" hidden="1" customHeight="1"/>
    <row r="28609" ht="15" hidden="1" customHeight="1"/>
    <row r="28610" ht="15" hidden="1" customHeight="1"/>
    <row r="28611" ht="15" hidden="1" customHeight="1"/>
    <row r="28612" ht="15" hidden="1" customHeight="1"/>
    <row r="28613" ht="15" hidden="1" customHeight="1"/>
    <row r="28614" ht="15" hidden="1" customHeight="1"/>
    <row r="28615" ht="15" hidden="1" customHeight="1"/>
    <row r="28616" ht="15" hidden="1" customHeight="1"/>
    <row r="28617" ht="15" hidden="1" customHeight="1"/>
    <row r="28618" ht="15" hidden="1" customHeight="1"/>
    <row r="28619" ht="15" hidden="1" customHeight="1"/>
    <row r="28620" ht="15" hidden="1" customHeight="1"/>
    <row r="28621" ht="15" hidden="1" customHeight="1"/>
    <row r="28622" ht="15" hidden="1" customHeight="1"/>
    <row r="28623" ht="15" hidden="1" customHeight="1"/>
    <row r="28624" ht="15" hidden="1" customHeight="1"/>
    <row r="28625" ht="15" hidden="1" customHeight="1"/>
    <row r="28626" ht="15" hidden="1" customHeight="1"/>
    <row r="28627" ht="15" hidden="1" customHeight="1"/>
    <row r="28628" ht="15" hidden="1" customHeight="1"/>
    <row r="28629" ht="15" hidden="1" customHeight="1"/>
    <row r="28630" ht="15" hidden="1" customHeight="1"/>
    <row r="28631" ht="15" hidden="1" customHeight="1"/>
    <row r="28632" ht="15" hidden="1" customHeight="1"/>
    <row r="28633" ht="15" hidden="1" customHeight="1"/>
    <row r="28634" ht="15" hidden="1" customHeight="1"/>
    <row r="28635" ht="15" hidden="1" customHeight="1"/>
    <row r="28636" ht="15" hidden="1" customHeight="1"/>
    <row r="28637" ht="15" hidden="1" customHeight="1"/>
    <row r="28638" ht="15" hidden="1" customHeight="1"/>
    <row r="28639" ht="15" hidden="1" customHeight="1"/>
    <row r="28640" ht="15" hidden="1" customHeight="1"/>
    <row r="28641" ht="15" hidden="1" customHeight="1"/>
    <row r="28642" ht="15" hidden="1" customHeight="1"/>
    <row r="28643" ht="15" hidden="1" customHeight="1"/>
    <row r="28644" ht="15" hidden="1" customHeight="1"/>
    <row r="28645" ht="15" hidden="1" customHeight="1"/>
    <row r="28646" ht="15" hidden="1" customHeight="1"/>
    <row r="28647" ht="15" hidden="1" customHeight="1"/>
    <row r="28648" ht="15" hidden="1" customHeight="1"/>
    <row r="28649" ht="15" hidden="1" customHeight="1"/>
    <row r="28650" ht="15" hidden="1" customHeight="1"/>
    <row r="28651" ht="15" hidden="1" customHeight="1"/>
    <row r="28652" ht="15" hidden="1" customHeight="1"/>
    <row r="28653" ht="15" hidden="1" customHeight="1"/>
    <row r="28654" ht="15" hidden="1" customHeight="1"/>
    <row r="28655" ht="15" hidden="1" customHeight="1"/>
    <row r="28656" ht="15" hidden="1" customHeight="1"/>
    <row r="28657" ht="15" hidden="1" customHeight="1"/>
    <row r="28658" ht="15" hidden="1" customHeight="1"/>
    <row r="28659" ht="15" hidden="1" customHeight="1"/>
    <row r="28660" ht="15" hidden="1" customHeight="1"/>
    <row r="28661" ht="15" hidden="1" customHeight="1"/>
    <row r="28662" ht="15" hidden="1" customHeight="1"/>
    <row r="28663" ht="15" hidden="1" customHeight="1"/>
    <row r="28664" ht="15" hidden="1" customHeight="1"/>
    <row r="28665" ht="15" hidden="1" customHeight="1"/>
    <row r="28666" ht="15" hidden="1" customHeight="1"/>
    <row r="28667" ht="15" hidden="1" customHeight="1"/>
    <row r="28668" ht="15" hidden="1" customHeight="1"/>
    <row r="28669" ht="15" hidden="1" customHeight="1"/>
    <row r="28670" ht="15" hidden="1" customHeight="1"/>
    <row r="28671" ht="15" hidden="1" customHeight="1"/>
    <row r="28672" ht="15" hidden="1" customHeight="1"/>
    <row r="28673" ht="15" hidden="1" customHeight="1"/>
    <row r="28674" ht="15" hidden="1" customHeight="1"/>
    <row r="28675" ht="15" hidden="1" customHeight="1"/>
    <row r="28676" ht="15" hidden="1" customHeight="1"/>
    <row r="28677" ht="15" hidden="1" customHeight="1"/>
    <row r="28678" ht="15" hidden="1" customHeight="1"/>
    <row r="28679" ht="15" hidden="1" customHeight="1"/>
    <row r="28680" ht="15" hidden="1" customHeight="1"/>
    <row r="28681" ht="15" hidden="1" customHeight="1"/>
    <row r="28682" ht="15" hidden="1" customHeight="1"/>
    <row r="28683" ht="15" hidden="1" customHeight="1"/>
    <row r="28684" ht="15" hidden="1" customHeight="1"/>
    <row r="28685" ht="15" hidden="1" customHeight="1"/>
    <row r="28686" ht="15" hidden="1" customHeight="1"/>
    <row r="28687" ht="15" hidden="1" customHeight="1"/>
    <row r="28688" ht="15" hidden="1" customHeight="1"/>
    <row r="28689" ht="15" hidden="1" customHeight="1"/>
    <row r="28690" ht="15" hidden="1" customHeight="1"/>
    <row r="28691" ht="15" hidden="1" customHeight="1"/>
    <row r="28692" ht="15" hidden="1" customHeight="1"/>
    <row r="28693" ht="15" hidden="1" customHeight="1"/>
    <row r="28694" ht="15" hidden="1" customHeight="1"/>
    <row r="28695" ht="15" hidden="1" customHeight="1"/>
    <row r="28696" ht="15" hidden="1" customHeight="1"/>
    <row r="28697" ht="15" hidden="1" customHeight="1"/>
    <row r="28698" ht="15" hidden="1" customHeight="1"/>
    <row r="28699" ht="15" hidden="1" customHeight="1"/>
    <row r="28700" ht="15" hidden="1" customHeight="1"/>
    <row r="28701" ht="15" hidden="1" customHeight="1"/>
    <row r="28702" ht="15" hidden="1" customHeight="1"/>
    <row r="28703" ht="15" hidden="1" customHeight="1"/>
    <row r="28704" ht="15" hidden="1" customHeight="1"/>
    <row r="28705" ht="15" hidden="1" customHeight="1"/>
    <row r="28706" ht="15" hidden="1" customHeight="1"/>
    <row r="28707" ht="15" hidden="1" customHeight="1"/>
    <row r="28708" ht="15" hidden="1" customHeight="1"/>
    <row r="28709" ht="15" hidden="1" customHeight="1"/>
    <row r="28710" ht="15" hidden="1" customHeight="1"/>
    <row r="28711" ht="15" hidden="1" customHeight="1"/>
    <row r="28712" ht="15" hidden="1" customHeight="1"/>
    <row r="28713" ht="15" hidden="1" customHeight="1"/>
    <row r="28714" ht="15" hidden="1" customHeight="1"/>
    <row r="28715" ht="15" hidden="1" customHeight="1"/>
    <row r="28716" ht="15" hidden="1" customHeight="1"/>
    <row r="28717" ht="15" hidden="1" customHeight="1"/>
    <row r="28718" ht="15" hidden="1" customHeight="1"/>
    <row r="28719" ht="15" hidden="1" customHeight="1"/>
    <row r="28720" ht="15" hidden="1" customHeight="1"/>
    <row r="28721" ht="15" hidden="1" customHeight="1"/>
    <row r="28722" ht="15" hidden="1" customHeight="1"/>
    <row r="28723" ht="15" hidden="1" customHeight="1"/>
    <row r="28724" ht="15" hidden="1" customHeight="1"/>
    <row r="28725" ht="15" hidden="1" customHeight="1"/>
    <row r="28726" ht="15" hidden="1" customHeight="1"/>
    <row r="28727" ht="15" hidden="1" customHeight="1"/>
    <row r="28728" ht="15" hidden="1" customHeight="1"/>
    <row r="28729" ht="15" hidden="1" customHeight="1"/>
    <row r="28730" ht="15" hidden="1" customHeight="1"/>
    <row r="28731" ht="15" hidden="1" customHeight="1"/>
    <row r="28732" ht="15" hidden="1" customHeight="1"/>
    <row r="28733" ht="15" hidden="1" customHeight="1"/>
    <row r="28734" ht="15" hidden="1" customHeight="1"/>
    <row r="28735" ht="15" hidden="1" customHeight="1"/>
    <row r="28736" ht="15" hidden="1" customHeight="1"/>
    <row r="28737" ht="15" hidden="1" customHeight="1"/>
    <row r="28738" ht="15" hidden="1" customHeight="1"/>
    <row r="28739" ht="15" hidden="1" customHeight="1"/>
    <row r="28740" ht="15" hidden="1" customHeight="1"/>
    <row r="28741" ht="15" hidden="1" customHeight="1"/>
    <row r="28742" ht="15" hidden="1" customHeight="1"/>
    <row r="28743" ht="15" hidden="1" customHeight="1"/>
    <row r="28744" ht="15" hidden="1" customHeight="1"/>
    <row r="28745" ht="15" hidden="1" customHeight="1"/>
    <row r="28746" ht="15" hidden="1" customHeight="1"/>
    <row r="28747" ht="15" hidden="1" customHeight="1"/>
    <row r="28748" ht="15" hidden="1" customHeight="1"/>
    <row r="28749" ht="15" hidden="1" customHeight="1"/>
    <row r="28750" ht="15" hidden="1" customHeight="1"/>
    <row r="28751" ht="15" hidden="1" customHeight="1"/>
    <row r="28752" ht="15" hidden="1" customHeight="1"/>
    <row r="28753" ht="15" hidden="1" customHeight="1"/>
    <row r="28754" ht="15" hidden="1" customHeight="1"/>
    <row r="28755" ht="15" hidden="1" customHeight="1"/>
    <row r="28756" ht="15" hidden="1" customHeight="1"/>
    <row r="28757" ht="15" hidden="1" customHeight="1"/>
    <row r="28758" ht="15" hidden="1" customHeight="1"/>
    <row r="28759" ht="15" hidden="1" customHeight="1"/>
    <row r="28760" ht="15" hidden="1" customHeight="1"/>
    <row r="28761" ht="15" hidden="1" customHeight="1"/>
    <row r="28762" ht="15" hidden="1" customHeight="1"/>
    <row r="28763" ht="15" hidden="1" customHeight="1"/>
    <row r="28764" ht="15" hidden="1" customHeight="1"/>
    <row r="28765" ht="15" hidden="1" customHeight="1"/>
    <row r="28766" ht="15" hidden="1" customHeight="1"/>
    <row r="28767" ht="15" hidden="1" customHeight="1"/>
    <row r="28768" ht="15" hidden="1" customHeight="1"/>
    <row r="28769" ht="15" hidden="1" customHeight="1"/>
    <row r="28770" ht="15" hidden="1" customHeight="1"/>
    <row r="28771" ht="15" hidden="1" customHeight="1"/>
    <row r="28772" ht="15" hidden="1" customHeight="1"/>
    <row r="28773" ht="15" hidden="1" customHeight="1"/>
    <row r="28774" ht="15" hidden="1" customHeight="1"/>
    <row r="28775" ht="15" hidden="1" customHeight="1"/>
    <row r="28776" ht="15" hidden="1" customHeight="1"/>
    <row r="28777" ht="15" hidden="1" customHeight="1"/>
    <row r="28778" ht="15" hidden="1" customHeight="1"/>
    <row r="28779" ht="15" hidden="1" customHeight="1"/>
    <row r="28780" ht="15" hidden="1" customHeight="1"/>
    <row r="28781" ht="15" hidden="1" customHeight="1"/>
    <row r="28782" ht="15" hidden="1" customHeight="1"/>
    <row r="28783" ht="15" hidden="1" customHeight="1"/>
    <row r="28784" ht="15" hidden="1" customHeight="1"/>
    <row r="28785" ht="15" hidden="1" customHeight="1"/>
    <row r="28786" ht="15" hidden="1" customHeight="1"/>
    <row r="28787" ht="15" hidden="1" customHeight="1"/>
    <row r="28788" ht="15" hidden="1" customHeight="1"/>
    <row r="28789" ht="15" hidden="1" customHeight="1"/>
    <row r="28790" ht="15" hidden="1" customHeight="1"/>
    <row r="28791" ht="15" hidden="1" customHeight="1"/>
    <row r="28792" ht="15" hidden="1" customHeight="1"/>
    <row r="28793" ht="15" hidden="1" customHeight="1"/>
    <row r="28794" ht="15" hidden="1" customHeight="1"/>
    <row r="28795" ht="15" hidden="1" customHeight="1"/>
    <row r="28796" ht="15" hidden="1" customHeight="1"/>
    <row r="28797" ht="15" hidden="1" customHeight="1"/>
    <row r="28798" ht="15" hidden="1" customHeight="1"/>
    <row r="28799" ht="15" hidden="1" customHeight="1"/>
    <row r="28800" ht="15" hidden="1" customHeight="1"/>
    <row r="28801" ht="15" hidden="1" customHeight="1"/>
    <row r="28802" ht="15" hidden="1" customHeight="1"/>
    <row r="28803" ht="15" hidden="1" customHeight="1"/>
    <row r="28804" ht="15" hidden="1" customHeight="1"/>
    <row r="28805" ht="15" hidden="1" customHeight="1"/>
    <row r="28806" ht="15" hidden="1" customHeight="1"/>
    <row r="28807" ht="15" hidden="1" customHeight="1"/>
    <row r="28808" ht="15" hidden="1" customHeight="1"/>
    <row r="28809" ht="15" hidden="1" customHeight="1"/>
    <row r="28810" ht="15" hidden="1" customHeight="1"/>
    <row r="28811" ht="15" hidden="1" customHeight="1"/>
    <row r="28812" ht="15" hidden="1" customHeight="1"/>
    <row r="28813" ht="15" hidden="1" customHeight="1"/>
    <row r="28814" ht="15" hidden="1" customHeight="1"/>
    <row r="28815" ht="15" hidden="1" customHeight="1"/>
    <row r="28816" ht="15" hidden="1" customHeight="1"/>
    <row r="28817" ht="15" hidden="1" customHeight="1"/>
    <row r="28818" ht="15" hidden="1" customHeight="1"/>
    <row r="28819" ht="15" hidden="1" customHeight="1"/>
    <row r="28820" ht="15" hidden="1" customHeight="1"/>
    <row r="28821" ht="15" hidden="1" customHeight="1"/>
    <row r="28822" ht="15" hidden="1" customHeight="1"/>
    <row r="28823" ht="15" hidden="1" customHeight="1"/>
    <row r="28824" ht="15" hidden="1" customHeight="1"/>
    <row r="28825" ht="15" hidden="1" customHeight="1"/>
    <row r="28826" ht="15" hidden="1" customHeight="1"/>
    <row r="28827" ht="15" hidden="1" customHeight="1"/>
    <row r="28828" ht="15" hidden="1" customHeight="1"/>
    <row r="28829" ht="15" hidden="1" customHeight="1"/>
    <row r="28830" ht="15" hidden="1" customHeight="1"/>
    <row r="28831" ht="15" hidden="1" customHeight="1"/>
    <row r="28832" ht="15" hidden="1" customHeight="1"/>
    <row r="28833" ht="15" hidden="1" customHeight="1"/>
    <row r="28834" ht="15" hidden="1" customHeight="1"/>
    <row r="28835" ht="15" hidden="1" customHeight="1"/>
    <row r="28836" ht="15" hidden="1" customHeight="1"/>
    <row r="28837" ht="15" hidden="1" customHeight="1"/>
    <row r="28838" ht="15" hidden="1" customHeight="1"/>
    <row r="28839" ht="15" hidden="1" customHeight="1"/>
    <row r="28840" ht="15" hidden="1" customHeight="1"/>
    <row r="28841" ht="15" hidden="1" customHeight="1"/>
    <row r="28842" ht="15" hidden="1" customHeight="1"/>
    <row r="28843" ht="15" hidden="1" customHeight="1"/>
    <row r="28844" ht="15" hidden="1" customHeight="1"/>
    <row r="28845" ht="15" hidden="1" customHeight="1"/>
    <row r="28846" ht="15" hidden="1" customHeight="1"/>
    <row r="28847" ht="15" hidden="1" customHeight="1"/>
    <row r="28848" ht="15" hidden="1" customHeight="1"/>
    <row r="28849" ht="15" hidden="1" customHeight="1"/>
    <row r="28850" ht="15" hidden="1" customHeight="1"/>
    <row r="28851" ht="15" hidden="1" customHeight="1"/>
    <row r="28852" ht="15" hidden="1" customHeight="1"/>
    <row r="28853" ht="15" hidden="1" customHeight="1"/>
    <row r="28854" ht="15" hidden="1" customHeight="1"/>
    <row r="28855" ht="15" hidden="1" customHeight="1"/>
    <row r="28856" ht="15" hidden="1" customHeight="1"/>
    <row r="28857" ht="15" hidden="1" customHeight="1"/>
    <row r="28858" ht="15" hidden="1" customHeight="1"/>
    <row r="28859" ht="15" hidden="1" customHeight="1"/>
    <row r="28860" ht="15" hidden="1" customHeight="1"/>
    <row r="28861" ht="15" hidden="1" customHeight="1"/>
    <row r="28862" ht="15" hidden="1" customHeight="1"/>
    <row r="28863" ht="15" hidden="1" customHeight="1"/>
    <row r="28864" ht="15" hidden="1" customHeight="1"/>
    <row r="28865" ht="15" hidden="1" customHeight="1"/>
    <row r="28866" ht="15" hidden="1" customHeight="1"/>
    <row r="28867" ht="15" hidden="1" customHeight="1"/>
    <row r="28868" ht="15" hidden="1" customHeight="1"/>
    <row r="28869" ht="15" hidden="1" customHeight="1"/>
    <row r="28870" ht="15" hidden="1" customHeight="1"/>
    <row r="28871" ht="15" hidden="1" customHeight="1"/>
    <row r="28872" ht="15" hidden="1" customHeight="1"/>
    <row r="28873" ht="15" hidden="1" customHeight="1"/>
    <row r="28874" ht="15" hidden="1" customHeight="1"/>
    <row r="28875" ht="15" hidden="1" customHeight="1"/>
    <row r="28876" ht="15" hidden="1" customHeight="1"/>
    <row r="28877" ht="15" hidden="1" customHeight="1"/>
    <row r="28878" ht="15" hidden="1" customHeight="1"/>
    <row r="28879" ht="15" hidden="1" customHeight="1"/>
    <row r="28880" ht="15" hidden="1" customHeight="1"/>
    <row r="28881" ht="15" hidden="1" customHeight="1"/>
    <row r="28882" ht="15" hidden="1" customHeight="1"/>
    <row r="28883" ht="15" hidden="1" customHeight="1"/>
    <row r="28884" ht="15" hidden="1" customHeight="1"/>
    <row r="28885" ht="15" hidden="1" customHeight="1"/>
    <row r="28886" ht="15" hidden="1" customHeight="1"/>
    <row r="28887" ht="15" hidden="1" customHeight="1"/>
    <row r="28888" ht="15" hidden="1" customHeight="1"/>
    <row r="28889" ht="15" hidden="1" customHeight="1"/>
    <row r="28890" ht="15" hidden="1" customHeight="1"/>
    <row r="28891" ht="15" hidden="1" customHeight="1"/>
    <row r="28892" ht="15" hidden="1" customHeight="1"/>
    <row r="28893" ht="15" hidden="1" customHeight="1"/>
    <row r="28894" ht="15" hidden="1" customHeight="1"/>
    <row r="28895" ht="15" hidden="1" customHeight="1"/>
    <row r="28896" ht="15" hidden="1" customHeight="1"/>
    <row r="28897" ht="15" hidden="1" customHeight="1"/>
    <row r="28898" ht="15" hidden="1" customHeight="1"/>
    <row r="28899" ht="15" hidden="1" customHeight="1"/>
    <row r="28900" ht="15" hidden="1" customHeight="1"/>
    <row r="28901" ht="15" hidden="1" customHeight="1"/>
    <row r="28902" ht="15" hidden="1" customHeight="1"/>
    <row r="28903" ht="15" hidden="1" customHeight="1"/>
    <row r="28904" ht="15" hidden="1" customHeight="1"/>
    <row r="28905" ht="15" hidden="1" customHeight="1"/>
    <row r="28906" ht="15" hidden="1" customHeight="1"/>
    <row r="28907" ht="15" hidden="1" customHeight="1"/>
    <row r="28908" ht="15" hidden="1" customHeight="1"/>
    <row r="28909" ht="15" hidden="1" customHeight="1"/>
    <row r="28910" ht="15" hidden="1" customHeight="1"/>
    <row r="28911" ht="15" hidden="1" customHeight="1"/>
    <row r="28912" ht="15" hidden="1" customHeight="1"/>
    <row r="28913" ht="15" hidden="1" customHeight="1"/>
    <row r="28914" ht="15" hidden="1" customHeight="1"/>
    <row r="28915" ht="15" hidden="1" customHeight="1"/>
    <row r="28916" ht="15" hidden="1" customHeight="1"/>
    <row r="28917" ht="15" hidden="1" customHeight="1"/>
    <row r="28918" ht="15" hidden="1" customHeight="1"/>
    <row r="28919" ht="15" hidden="1" customHeight="1"/>
    <row r="28920" ht="15" hidden="1" customHeight="1"/>
    <row r="28921" ht="15" hidden="1" customHeight="1"/>
    <row r="28922" ht="15" hidden="1" customHeight="1"/>
    <row r="28923" ht="15" hidden="1" customHeight="1"/>
    <row r="28924" ht="15" hidden="1" customHeight="1"/>
    <row r="28925" ht="15" hidden="1" customHeight="1"/>
    <row r="28926" ht="15" hidden="1" customHeight="1"/>
    <row r="28927" ht="15" hidden="1" customHeight="1"/>
    <row r="28928" ht="15" hidden="1" customHeight="1"/>
    <row r="28929" ht="15" hidden="1" customHeight="1"/>
    <row r="28930" ht="15" hidden="1" customHeight="1"/>
    <row r="28931" ht="15" hidden="1" customHeight="1"/>
    <row r="28932" ht="15" hidden="1" customHeight="1"/>
    <row r="28933" ht="15" hidden="1" customHeight="1"/>
    <row r="28934" ht="15" hidden="1" customHeight="1"/>
    <row r="28935" ht="15" hidden="1" customHeight="1"/>
    <row r="28936" ht="15" hidden="1" customHeight="1"/>
    <row r="28937" ht="15" hidden="1" customHeight="1"/>
    <row r="28938" ht="15" hidden="1" customHeight="1"/>
    <row r="28939" ht="15" hidden="1" customHeight="1"/>
    <row r="28940" ht="15" hidden="1" customHeight="1"/>
    <row r="28941" ht="15" hidden="1" customHeight="1"/>
    <row r="28942" ht="15" hidden="1" customHeight="1"/>
    <row r="28943" ht="15" hidden="1" customHeight="1"/>
    <row r="28944" ht="15" hidden="1" customHeight="1"/>
    <row r="28945" ht="15" hidden="1" customHeight="1"/>
    <row r="28946" ht="15" hidden="1" customHeight="1"/>
    <row r="28947" ht="15" hidden="1" customHeight="1"/>
    <row r="28948" ht="15" hidden="1" customHeight="1"/>
    <row r="28949" ht="15" hidden="1" customHeight="1"/>
    <row r="28950" ht="15" hidden="1" customHeight="1"/>
    <row r="28951" ht="15" hidden="1" customHeight="1"/>
    <row r="28952" ht="15" hidden="1" customHeight="1"/>
    <row r="28953" ht="15" hidden="1" customHeight="1"/>
    <row r="28954" ht="15" hidden="1" customHeight="1"/>
    <row r="28955" ht="15" hidden="1" customHeight="1"/>
    <row r="28956" ht="15" hidden="1" customHeight="1"/>
    <row r="28957" ht="15" hidden="1" customHeight="1"/>
    <row r="28958" ht="15" hidden="1" customHeight="1"/>
    <row r="28959" ht="15" hidden="1" customHeight="1"/>
    <row r="28960" ht="15" hidden="1" customHeight="1"/>
    <row r="28961" ht="15" hidden="1" customHeight="1"/>
    <row r="28962" ht="15" hidden="1" customHeight="1"/>
    <row r="28963" ht="15" hidden="1" customHeight="1"/>
    <row r="28964" ht="15" hidden="1" customHeight="1"/>
    <row r="28965" ht="15" hidden="1" customHeight="1"/>
    <row r="28966" ht="15" hidden="1" customHeight="1"/>
    <row r="28967" ht="15" hidden="1" customHeight="1"/>
    <row r="28968" ht="15" hidden="1" customHeight="1"/>
    <row r="28969" ht="15" hidden="1" customHeight="1"/>
    <row r="28970" ht="15" hidden="1" customHeight="1"/>
    <row r="28971" ht="15" hidden="1" customHeight="1"/>
    <row r="28972" ht="15" hidden="1" customHeight="1"/>
    <row r="28973" ht="15" hidden="1" customHeight="1"/>
    <row r="28974" ht="15" hidden="1" customHeight="1"/>
    <row r="28975" ht="15" hidden="1" customHeight="1"/>
    <row r="28976" ht="15" hidden="1" customHeight="1"/>
    <row r="28977" ht="15" hidden="1" customHeight="1"/>
    <row r="28978" ht="15" hidden="1" customHeight="1"/>
    <row r="28979" ht="15" hidden="1" customHeight="1"/>
    <row r="28980" ht="15" hidden="1" customHeight="1"/>
    <row r="28981" ht="15" hidden="1" customHeight="1"/>
    <row r="28982" ht="15" hidden="1" customHeight="1"/>
    <row r="28983" ht="15" hidden="1" customHeight="1"/>
    <row r="28984" ht="15" hidden="1" customHeight="1"/>
    <row r="28985" ht="15" hidden="1" customHeight="1"/>
    <row r="28986" ht="15" hidden="1" customHeight="1"/>
    <row r="28987" ht="15" hidden="1" customHeight="1"/>
    <row r="28988" ht="15" hidden="1" customHeight="1"/>
    <row r="28989" ht="15" hidden="1" customHeight="1"/>
    <row r="28990" ht="15" hidden="1" customHeight="1"/>
    <row r="28991" ht="15" hidden="1" customHeight="1"/>
    <row r="28992" ht="15" hidden="1" customHeight="1"/>
    <row r="28993" ht="15" hidden="1" customHeight="1"/>
    <row r="28994" ht="15" hidden="1" customHeight="1"/>
    <row r="28995" ht="15" hidden="1" customHeight="1"/>
    <row r="28996" ht="15" hidden="1" customHeight="1"/>
    <row r="28997" ht="15" hidden="1" customHeight="1"/>
    <row r="28998" ht="15" hidden="1" customHeight="1"/>
    <row r="28999" ht="15" hidden="1" customHeight="1"/>
    <row r="29000" ht="15" hidden="1" customHeight="1"/>
    <row r="29001" ht="15" hidden="1" customHeight="1"/>
    <row r="29002" ht="15" hidden="1" customHeight="1"/>
    <row r="29003" ht="15" hidden="1" customHeight="1"/>
    <row r="29004" ht="15" hidden="1" customHeight="1"/>
    <row r="29005" ht="15" hidden="1" customHeight="1"/>
    <row r="29006" ht="15" hidden="1" customHeight="1"/>
    <row r="29007" ht="15" hidden="1" customHeight="1"/>
    <row r="29008" ht="15" hidden="1" customHeight="1"/>
    <row r="29009" ht="15" hidden="1" customHeight="1"/>
    <row r="29010" ht="15" hidden="1" customHeight="1"/>
    <row r="29011" ht="15" hidden="1" customHeight="1"/>
    <row r="29012" ht="15" hidden="1" customHeight="1"/>
    <row r="29013" ht="15" hidden="1" customHeight="1"/>
    <row r="29014" ht="15" hidden="1" customHeight="1"/>
    <row r="29015" ht="15" hidden="1" customHeight="1"/>
    <row r="29016" ht="15" hidden="1" customHeight="1"/>
    <row r="29017" ht="15" hidden="1" customHeight="1"/>
    <row r="29018" ht="15" hidden="1" customHeight="1"/>
    <row r="29019" ht="15" hidden="1" customHeight="1"/>
    <row r="29020" ht="15" hidden="1" customHeight="1"/>
    <row r="29021" ht="15" hidden="1" customHeight="1"/>
    <row r="29022" ht="15" hidden="1" customHeight="1"/>
    <row r="29023" ht="15" hidden="1" customHeight="1"/>
    <row r="29024" ht="15" hidden="1" customHeight="1"/>
    <row r="29025" ht="15" hidden="1" customHeight="1"/>
    <row r="29026" ht="15" hidden="1" customHeight="1"/>
    <row r="29027" ht="15" hidden="1" customHeight="1"/>
    <row r="29028" ht="15" hidden="1" customHeight="1"/>
    <row r="29029" ht="15" hidden="1" customHeight="1"/>
    <row r="29030" ht="15" hidden="1" customHeight="1"/>
    <row r="29031" ht="15" hidden="1" customHeight="1"/>
    <row r="29032" ht="15" hidden="1" customHeight="1"/>
    <row r="29033" ht="15" hidden="1" customHeight="1"/>
    <row r="29034" ht="15" hidden="1" customHeight="1"/>
    <row r="29035" ht="15" hidden="1" customHeight="1"/>
    <row r="29036" ht="15" hidden="1" customHeight="1"/>
    <row r="29037" ht="15" hidden="1" customHeight="1"/>
    <row r="29038" ht="15" hidden="1" customHeight="1"/>
    <row r="29039" ht="15" hidden="1" customHeight="1"/>
    <row r="29040" ht="15" hidden="1" customHeight="1"/>
    <row r="29041" ht="15" hidden="1" customHeight="1"/>
    <row r="29042" ht="15" hidden="1" customHeight="1"/>
    <row r="29043" ht="15" hidden="1" customHeight="1"/>
    <row r="29044" ht="15" hidden="1" customHeight="1"/>
    <row r="29045" ht="15" hidden="1" customHeight="1"/>
    <row r="29046" ht="15" hidden="1" customHeight="1"/>
    <row r="29047" ht="15" hidden="1" customHeight="1"/>
    <row r="29048" ht="15" hidden="1" customHeight="1"/>
    <row r="29049" ht="15" hidden="1" customHeight="1"/>
    <row r="29050" ht="15" hidden="1" customHeight="1"/>
    <row r="29051" ht="15" hidden="1" customHeight="1"/>
    <row r="29052" ht="15" hidden="1" customHeight="1"/>
    <row r="29053" ht="15" hidden="1" customHeight="1"/>
    <row r="29054" ht="15" hidden="1" customHeight="1"/>
    <row r="29055" ht="15" hidden="1" customHeight="1"/>
    <row r="29056" ht="15" hidden="1" customHeight="1"/>
    <row r="29057" ht="15" hidden="1" customHeight="1"/>
    <row r="29058" ht="15" hidden="1" customHeight="1"/>
    <row r="29059" ht="15" hidden="1" customHeight="1"/>
    <row r="29060" ht="15" hidden="1" customHeight="1"/>
    <row r="29061" ht="15" hidden="1" customHeight="1"/>
    <row r="29062" ht="15" hidden="1" customHeight="1"/>
    <row r="29063" ht="15" hidden="1" customHeight="1"/>
    <row r="29064" ht="15" hidden="1" customHeight="1"/>
    <row r="29065" ht="15" hidden="1" customHeight="1"/>
    <row r="29066" ht="15" hidden="1" customHeight="1"/>
    <row r="29067" ht="15" hidden="1" customHeight="1"/>
    <row r="29068" ht="15" hidden="1" customHeight="1"/>
    <row r="29069" ht="15" hidden="1" customHeight="1"/>
    <row r="29070" ht="15" hidden="1" customHeight="1"/>
    <row r="29071" ht="15" hidden="1" customHeight="1"/>
    <row r="29072" ht="15" hidden="1" customHeight="1"/>
    <row r="29073" ht="15" hidden="1" customHeight="1"/>
    <row r="29074" ht="15" hidden="1" customHeight="1"/>
    <row r="29075" ht="15" hidden="1" customHeight="1"/>
    <row r="29076" ht="15" hidden="1" customHeight="1"/>
    <row r="29077" ht="15" hidden="1" customHeight="1"/>
    <row r="29078" ht="15" hidden="1" customHeight="1"/>
    <row r="29079" ht="15" hidden="1" customHeight="1"/>
    <row r="29080" ht="15" hidden="1" customHeight="1"/>
    <row r="29081" ht="15" hidden="1" customHeight="1"/>
    <row r="29082" ht="15" hidden="1" customHeight="1"/>
    <row r="29083" ht="15" hidden="1" customHeight="1"/>
    <row r="29084" ht="15" hidden="1" customHeight="1"/>
    <row r="29085" ht="15" hidden="1" customHeight="1"/>
    <row r="29086" ht="15" hidden="1" customHeight="1"/>
    <row r="29087" ht="15" hidden="1" customHeight="1"/>
    <row r="29088" ht="15" hidden="1" customHeight="1"/>
    <row r="29089" ht="15" hidden="1" customHeight="1"/>
    <row r="29090" ht="15" hidden="1" customHeight="1"/>
    <row r="29091" ht="15" hidden="1" customHeight="1"/>
    <row r="29092" ht="15" hidden="1" customHeight="1"/>
    <row r="29093" ht="15" hidden="1" customHeight="1"/>
    <row r="29094" ht="15" hidden="1" customHeight="1"/>
    <row r="29095" ht="15" hidden="1" customHeight="1"/>
    <row r="29096" ht="15" hidden="1" customHeight="1"/>
    <row r="29097" ht="15" hidden="1" customHeight="1"/>
    <row r="29098" ht="15" hidden="1" customHeight="1"/>
    <row r="29099" ht="15" hidden="1" customHeight="1"/>
    <row r="29100" ht="15" hidden="1" customHeight="1"/>
    <row r="29101" ht="15" hidden="1" customHeight="1"/>
    <row r="29102" ht="15" hidden="1" customHeight="1"/>
    <row r="29103" ht="15" hidden="1" customHeight="1"/>
    <row r="29104" ht="15" hidden="1" customHeight="1"/>
    <row r="29105" ht="15" hidden="1" customHeight="1"/>
    <row r="29106" ht="15" hidden="1" customHeight="1"/>
    <row r="29107" ht="15" hidden="1" customHeight="1"/>
    <row r="29108" ht="15" hidden="1" customHeight="1"/>
    <row r="29109" ht="15" hidden="1" customHeight="1"/>
    <row r="29110" ht="15" hidden="1" customHeight="1"/>
    <row r="29111" ht="15" hidden="1" customHeight="1"/>
    <row r="29112" ht="15" hidden="1" customHeight="1"/>
    <row r="29113" ht="15" hidden="1" customHeight="1"/>
    <row r="29114" ht="15" hidden="1" customHeight="1"/>
    <row r="29115" ht="15" hidden="1" customHeight="1"/>
    <row r="29116" ht="15" hidden="1" customHeight="1"/>
    <row r="29117" ht="15" hidden="1" customHeight="1"/>
    <row r="29118" ht="15" hidden="1" customHeight="1"/>
    <row r="29119" ht="15" hidden="1" customHeight="1"/>
    <row r="29120" ht="15" hidden="1" customHeight="1"/>
    <row r="29121" ht="15" hidden="1" customHeight="1"/>
    <row r="29122" ht="15" hidden="1" customHeight="1"/>
    <row r="29123" ht="15" hidden="1" customHeight="1"/>
    <row r="29124" ht="15" hidden="1" customHeight="1"/>
    <row r="29125" ht="15" hidden="1" customHeight="1"/>
    <row r="29126" ht="15" hidden="1" customHeight="1"/>
    <row r="29127" ht="15" hidden="1" customHeight="1"/>
    <row r="29128" ht="15" hidden="1" customHeight="1"/>
    <row r="29129" ht="15" hidden="1" customHeight="1"/>
    <row r="29130" ht="15" hidden="1" customHeight="1"/>
    <row r="29131" ht="15" hidden="1" customHeight="1"/>
    <row r="29132" ht="15" hidden="1" customHeight="1"/>
    <row r="29133" ht="15" hidden="1" customHeight="1"/>
    <row r="29134" ht="15" hidden="1" customHeight="1"/>
    <row r="29135" ht="15" hidden="1" customHeight="1"/>
    <row r="29136" ht="15" hidden="1" customHeight="1"/>
    <row r="29137" ht="15" hidden="1" customHeight="1"/>
    <row r="29138" ht="15" hidden="1" customHeight="1"/>
    <row r="29139" ht="15" hidden="1" customHeight="1"/>
    <row r="29140" ht="15" hidden="1" customHeight="1"/>
    <row r="29141" ht="15" hidden="1" customHeight="1"/>
    <row r="29142" ht="15" hidden="1" customHeight="1"/>
    <row r="29143" ht="15" hidden="1" customHeight="1"/>
    <row r="29144" ht="15" hidden="1" customHeight="1"/>
    <row r="29145" ht="15" hidden="1" customHeight="1"/>
    <row r="29146" ht="15" hidden="1" customHeight="1"/>
    <row r="29147" ht="15" hidden="1" customHeight="1"/>
    <row r="29148" ht="15" hidden="1" customHeight="1"/>
    <row r="29149" ht="15" hidden="1" customHeight="1"/>
    <row r="29150" ht="15" hidden="1" customHeight="1"/>
    <row r="29151" ht="15" hidden="1" customHeight="1"/>
    <row r="29152" ht="15" hidden="1" customHeight="1"/>
    <row r="29153" ht="15" hidden="1" customHeight="1"/>
    <row r="29154" ht="15" hidden="1" customHeight="1"/>
    <row r="29155" ht="15" hidden="1" customHeight="1"/>
    <row r="29156" ht="15" hidden="1" customHeight="1"/>
    <row r="29157" ht="15" hidden="1" customHeight="1"/>
    <row r="29158" ht="15" hidden="1" customHeight="1"/>
    <row r="29159" ht="15" hidden="1" customHeight="1"/>
    <row r="29160" ht="15" hidden="1" customHeight="1"/>
    <row r="29161" ht="15" hidden="1" customHeight="1"/>
    <row r="29162" ht="15" hidden="1" customHeight="1"/>
    <row r="29163" ht="15" hidden="1" customHeight="1"/>
    <row r="29164" ht="15" hidden="1" customHeight="1"/>
    <row r="29165" ht="15" hidden="1" customHeight="1"/>
    <row r="29166" ht="15" hidden="1" customHeight="1"/>
    <row r="29167" ht="15" hidden="1" customHeight="1"/>
    <row r="29168" ht="15" hidden="1" customHeight="1"/>
    <row r="29169" ht="15" hidden="1" customHeight="1"/>
    <row r="29170" ht="15" hidden="1" customHeight="1"/>
    <row r="29171" ht="15" hidden="1" customHeight="1"/>
    <row r="29172" ht="15" hidden="1" customHeight="1"/>
    <row r="29173" ht="15" hidden="1" customHeight="1"/>
    <row r="29174" ht="15" hidden="1" customHeight="1"/>
    <row r="29175" ht="15" hidden="1" customHeight="1"/>
    <row r="29176" ht="15" hidden="1" customHeight="1"/>
    <row r="29177" ht="15" hidden="1" customHeight="1"/>
    <row r="29178" ht="15" hidden="1" customHeight="1"/>
    <row r="29179" ht="15" hidden="1" customHeight="1"/>
    <row r="29180" ht="15" hidden="1" customHeight="1"/>
    <row r="29181" ht="15" hidden="1" customHeight="1"/>
    <row r="29182" ht="15" hidden="1" customHeight="1"/>
    <row r="29183" ht="15" hidden="1" customHeight="1"/>
    <row r="29184" ht="15" hidden="1" customHeight="1"/>
    <row r="29185" ht="15" hidden="1" customHeight="1"/>
    <row r="29186" ht="15" hidden="1" customHeight="1"/>
    <row r="29187" ht="15" hidden="1" customHeight="1"/>
    <row r="29188" ht="15" hidden="1" customHeight="1"/>
    <row r="29189" ht="15" hidden="1" customHeight="1"/>
    <row r="29190" ht="15" hidden="1" customHeight="1"/>
    <row r="29191" ht="15" hidden="1" customHeight="1"/>
    <row r="29192" ht="15" hidden="1" customHeight="1"/>
    <row r="29193" ht="15" hidden="1" customHeight="1"/>
    <row r="29194" ht="15" hidden="1" customHeight="1"/>
    <row r="29195" ht="15" hidden="1" customHeight="1"/>
    <row r="29196" ht="15" hidden="1" customHeight="1"/>
    <row r="29197" ht="15" hidden="1" customHeight="1"/>
    <row r="29198" ht="15" hidden="1" customHeight="1"/>
    <row r="29199" ht="15" hidden="1" customHeight="1"/>
    <row r="29200" ht="15" hidden="1" customHeight="1"/>
    <row r="29201" ht="15" hidden="1" customHeight="1"/>
    <row r="29202" ht="15" hidden="1" customHeight="1"/>
    <row r="29203" ht="15" hidden="1" customHeight="1"/>
    <row r="29204" ht="15" hidden="1" customHeight="1"/>
    <row r="29205" ht="15" hidden="1" customHeight="1"/>
    <row r="29206" ht="15" hidden="1" customHeight="1"/>
    <row r="29207" ht="15" hidden="1" customHeight="1"/>
    <row r="29208" ht="15" hidden="1" customHeight="1"/>
    <row r="29209" ht="15" hidden="1" customHeight="1"/>
    <row r="29210" ht="15" hidden="1" customHeight="1"/>
    <row r="29211" ht="15" hidden="1" customHeight="1"/>
    <row r="29212" ht="15" hidden="1" customHeight="1"/>
    <row r="29213" ht="15" hidden="1" customHeight="1"/>
    <row r="29214" ht="15" hidden="1" customHeight="1"/>
    <row r="29215" ht="15" hidden="1" customHeight="1"/>
    <row r="29216" ht="15" hidden="1" customHeight="1"/>
    <row r="29217" ht="15" hidden="1" customHeight="1"/>
    <row r="29218" ht="15" hidden="1" customHeight="1"/>
    <row r="29219" ht="15" hidden="1" customHeight="1"/>
    <row r="29220" ht="15" hidden="1" customHeight="1"/>
    <row r="29221" ht="15" hidden="1" customHeight="1"/>
    <row r="29222" ht="15" hidden="1" customHeight="1"/>
    <row r="29223" ht="15" hidden="1" customHeight="1"/>
    <row r="29224" ht="15" hidden="1" customHeight="1"/>
    <row r="29225" ht="15" hidden="1" customHeight="1"/>
    <row r="29226" ht="15" hidden="1" customHeight="1"/>
    <row r="29227" ht="15" hidden="1" customHeight="1"/>
    <row r="29228" ht="15" hidden="1" customHeight="1"/>
    <row r="29229" ht="15" hidden="1" customHeight="1"/>
    <row r="29230" ht="15" hidden="1" customHeight="1"/>
    <row r="29231" ht="15" hidden="1" customHeight="1"/>
    <row r="29232" ht="15" hidden="1" customHeight="1"/>
    <row r="29233" ht="15" hidden="1" customHeight="1"/>
    <row r="29234" ht="15" hidden="1" customHeight="1"/>
    <row r="29235" ht="15" hidden="1" customHeight="1"/>
    <row r="29236" ht="15" hidden="1" customHeight="1"/>
    <row r="29237" ht="15" hidden="1" customHeight="1"/>
    <row r="29238" ht="15" hidden="1" customHeight="1"/>
    <row r="29239" ht="15" hidden="1" customHeight="1"/>
    <row r="29240" ht="15" hidden="1" customHeight="1"/>
    <row r="29241" ht="15" hidden="1" customHeight="1"/>
    <row r="29242" ht="15" hidden="1" customHeight="1"/>
    <row r="29243" ht="15" hidden="1" customHeight="1"/>
    <row r="29244" ht="15" hidden="1" customHeight="1"/>
    <row r="29245" ht="15" hidden="1" customHeight="1"/>
    <row r="29246" ht="15" hidden="1" customHeight="1"/>
    <row r="29247" ht="15" hidden="1" customHeight="1"/>
    <row r="29248" ht="15" hidden="1" customHeight="1"/>
    <row r="29249" ht="15" hidden="1" customHeight="1"/>
    <row r="29250" ht="15" hidden="1" customHeight="1"/>
    <row r="29251" ht="15" hidden="1" customHeight="1"/>
    <row r="29252" ht="15" hidden="1" customHeight="1"/>
    <row r="29253" ht="15" hidden="1" customHeight="1"/>
    <row r="29254" ht="15" hidden="1" customHeight="1"/>
    <row r="29255" ht="15" hidden="1" customHeight="1"/>
    <row r="29256" ht="15" hidden="1" customHeight="1"/>
    <row r="29257" ht="15" hidden="1" customHeight="1"/>
    <row r="29258" ht="15" hidden="1" customHeight="1"/>
    <row r="29259" ht="15" hidden="1" customHeight="1"/>
    <row r="29260" ht="15" hidden="1" customHeight="1"/>
    <row r="29261" ht="15" hidden="1" customHeight="1"/>
    <row r="29262" ht="15" hidden="1" customHeight="1"/>
    <row r="29263" ht="15" hidden="1" customHeight="1"/>
    <row r="29264" ht="15" hidden="1" customHeight="1"/>
    <row r="29265" ht="15" hidden="1" customHeight="1"/>
    <row r="29266" ht="15" hidden="1" customHeight="1"/>
    <row r="29267" ht="15" hidden="1" customHeight="1"/>
    <row r="29268" ht="15" hidden="1" customHeight="1"/>
    <row r="29269" ht="15" hidden="1" customHeight="1"/>
    <row r="29270" ht="15" hidden="1" customHeight="1"/>
    <row r="29271" ht="15" hidden="1" customHeight="1"/>
    <row r="29272" ht="15" hidden="1" customHeight="1"/>
    <row r="29273" ht="15" hidden="1" customHeight="1"/>
    <row r="29274" ht="15" hidden="1" customHeight="1"/>
    <row r="29275" ht="15" hidden="1" customHeight="1"/>
    <row r="29276" ht="15" hidden="1" customHeight="1"/>
    <row r="29277" ht="15" hidden="1" customHeight="1"/>
    <row r="29278" ht="15" hidden="1" customHeight="1"/>
    <row r="29279" ht="15" hidden="1" customHeight="1"/>
    <row r="29280" ht="15" hidden="1" customHeight="1"/>
    <row r="29281" ht="15" hidden="1" customHeight="1"/>
    <row r="29282" ht="15" hidden="1" customHeight="1"/>
    <row r="29283" ht="15" hidden="1" customHeight="1"/>
    <row r="29284" ht="15" hidden="1" customHeight="1"/>
    <row r="29285" ht="15" hidden="1" customHeight="1"/>
    <row r="29286" ht="15" hidden="1" customHeight="1"/>
    <row r="29287" ht="15" hidden="1" customHeight="1"/>
    <row r="29288" ht="15" hidden="1" customHeight="1"/>
    <row r="29289" ht="15" hidden="1" customHeight="1"/>
    <row r="29290" ht="15" hidden="1" customHeight="1"/>
    <row r="29291" ht="15" hidden="1" customHeight="1"/>
    <row r="29292" ht="15" hidden="1" customHeight="1"/>
    <row r="29293" ht="15" hidden="1" customHeight="1"/>
    <row r="29294" ht="15" hidden="1" customHeight="1"/>
    <row r="29295" ht="15" hidden="1" customHeight="1"/>
    <row r="29296" ht="15" hidden="1" customHeight="1"/>
    <row r="29297" ht="15" hidden="1" customHeight="1"/>
    <row r="29298" ht="15" hidden="1" customHeight="1"/>
    <row r="29299" ht="15" hidden="1" customHeight="1"/>
    <row r="29300" ht="15" hidden="1" customHeight="1"/>
    <row r="29301" ht="15" hidden="1" customHeight="1"/>
    <row r="29302" ht="15" hidden="1" customHeight="1"/>
    <row r="29303" ht="15" hidden="1" customHeight="1"/>
    <row r="29304" ht="15" hidden="1" customHeight="1"/>
    <row r="29305" ht="15" hidden="1" customHeight="1"/>
    <row r="29306" ht="15" hidden="1" customHeight="1"/>
    <row r="29307" ht="15" hidden="1" customHeight="1"/>
    <row r="29308" ht="15" hidden="1" customHeight="1"/>
    <row r="29309" ht="15" hidden="1" customHeight="1"/>
    <row r="29310" ht="15" hidden="1" customHeight="1"/>
    <row r="29311" ht="15" hidden="1" customHeight="1"/>
    <row r="29312" ht="15" hidden="1" customHeight="1"/>
    <row r="29313" ht="15" hidden="1" customHeight="1"/>
    <row r="29314" ht="15" hidden="1" customHeight="1"/>
    <row r="29315" ht="15" hidden="1" customHeight="1"/>
    <row r="29316" ht="15" hidden="1" customHeight="1"/>
    <row r="29317" ht="15" hidden="1" customHeight="1"/>
    <row r="29318" ht="15" hidden="1" customHeight="1"/>
    <row r="29319" ht="15" hidden="1" customHeight="1"/>
    <row r="29320" ht="15" hidden="1" customHeight="1"/>
    <row r="29321" ht="15" hidden="1" customHeight="1"/>
    <row r="29322" ht="15" hidden="1" customHeight="1"/>
    <row r="29323" ht="15" hidden="1" customHeight="1"/>
    <row r="29324" ht="15" hidden="1" customHeight="1"/>
    <row r="29325" ht="15" hidden="1" customHeight="1"/>
    <row r="29326" ht="15" hidden="1" customHeight="1"/>
    <row r="29327" ht="15" hidden="1" customHeight="1"/>
    <row r="29328" ht="15" hidden="1" customHeight="1"/>
    <row r="29329" ht="15" hidden="1" customHeight="1"/>
    <row r="29330" ht="15" hidden="1" customHeight="1"/>
    <row r="29331" ht="15" hidden="1" customHeight="1"/>
    <row r="29332" ht="15" hidden="1" customHeight="1"/>
    <row r="29333" ht="15" hidden="1" customHeight="1"/>
    <row r="29334" ht="15" hidden="1" customHeight="1"/>
    <row r="29335" ht="15" hidden="1" customHeight="1"/>
    <row r="29336" ht="15" hidden="1" customHeight="1"/>
    <row r="29337" ht="15" hidden="1" customHeight="1"/>
    <row r="29338" ht="15" hidden="1" customHeight="1"/>
    <row r="29339" ht="15" hidden="1" customHeight="1"/>
    <row r="29340" ht="15" hidden="1" customHeight="1"/>
    <row r="29341" ht="15" hidden="1" customHeight="1"/>
    <row r="29342" ht="15" hidden="1" customHeight="1"/>
    <row r="29343" ht="15" hidden="1" customHeight="1"/>
    <row r="29344" ht="15" hidden="1" customHeight="1"/>
    <row r="29345" ht="15" hidden="1" customHeight="1"/>
    <row r="29346" ht="15" hidden="1" customHeight="1"/>
    <row r="29347" ht="15" hidden="1" customHeight="1"/>
    <row r="29348" ht="15" hidden="1" customHeight="1"/>
    <row r="29349" ht="15" hidden="1" customHeight="1"/>
    <row r="29350" ht="15" hidden="1" customHeight="1"/>
    <row r="29351" ht="15" hidden="1" customHeight="1"/>
    <row r="29352" ht="15" hidden="1" customHeight="1"/>
    <row r="29353" ht="15" hidden="1" customHeight="1"/>
    <row r="29354" ht="15" hidden="1" customHeight="1"/>
    <row r="29355" ht="15" hidden="1" customHeight="1"/>
    <row r="29356" ht="15" hidden="1" customHeight="1"/>
    <row r="29357" ht="15" hidden="1" customHeight="1"/>
    <row r="29358" ht="15" hidden="1" customHeight="1"/>
    <row r="29359" ht="15" hidden="1" customHeight="1"/>
    <row r="29360" ht="15" hidden="1" customHeight="1"/>
    <row r="29361" ht="15" hidden="1" customHeight="1"/>
    <row r="29362" ht="15" hidden="1" customHeight="1"/>
    <row r="29363" ht="15" hidden="1" customHeight="1"/>
    <row r="29364" ht="15" hidden="1" customHeight="1"/>
    <row r="29365" ht="15" hidden="1" customHeight="1"/>
    <row r="29366" ht="15" hidden="1" customHeight="1"/>
    <row r="29367" ht="15" hidden="1" customHeight="1"/>
    <row r="29368" ht="15" hidden="1" customHeight="1"/>
    <row r="29369" ht="15" hidden="1" customHeight="1"/>
    <row r="29370" ht="15" hidden="1" customHeight="1"/>
    <row r="29371" ht="15" hidden="1" customHeight="1"/>
    <row r="29372" ht="15" hidden="1" customHeight="1"/>
    <row r="29373" ht="15" hidden="1" customHeight="1"/>
    <row r="29374" ht="15" hidden="1" customHeight="1"/>
    <row r="29375" ht="15" hidden="1" customHeight="1"/>
    <row r="29376" ht="15" hidden="1" customHeight="1"/>
    <row r="29377" ht="15" hidden="1" customHeight="1"/>
    <row r="29378" ht="15" hidden="1" customHeight="1"/>
    <row r="29379" ht="15" hidden="1" customHeight="1"/>
    <row r="29380" ht="15" hidden="1" customHeight="1"/>
    <row r="29381" ht="15" hidden="1" customHeight="1"/>
    <row r="29382" ht="15" hidden="1" customHeight="1"/>
    <row r="29383" ht="15" hidden="1" customHeight="1"/>
    <row r="29384" ht="15" hidden="1" customHeight="1"/>
    <row r="29385" ht="15" hidden="1" customHeight="1"/>
    <row r="29386" ht="15" hidden="1" customHeight="1"/>
    <row r="29387" ht="15" hidden="1" customHeight="1"/>
    <row r="29388" ht="15" hidden="1" customHeight="1"/>
    <row r="29389" ht="15" hidden="1" customHeight="1"/>
    <row r="29390" ht="15" hidden="1" customHeight="1"/>
    <row r="29391" ht="15" hidden="1" customHeight="1"/>
    <row r="29392" ht="15" hidden="1" customHeight="1"/>
    <row r="29393" ht="15" hidden="1" customHeight="1"/>
    <row r="29394" ht="15" hidden="1" customHeight="1"/>
    <row r="29395" ht="15" hidden="1" customHeight="1"/>
    <row r="29396" ht="15" hidden="1" customHeight="1"/>
    <row r="29397" ht="15" hidden="1" customHeight="1"/>
    <row r="29398" ht="15" hidden="1" customHeight="1"/>
    <row r="29399" ht="15" hidden="1" customHeight="1"/>
    <row r="29400" ht="15" hidden="1" customHeight="1"/>
    <row r="29401" ht="15" hidden="1" customHeight="1"/>
    <row r="29402" ht="15" hidden="1" customHeight="1"/>
    <row r="29403" ht="15" hidden="1" customHeight="1"/>
    <row r="29404" ht="15" hidden="1" customHeight="1"/>
    <row r="29405" ht="15" hidden="1" customHeight="1"/>
    <row r="29406" ht="15" hidden="1" customHeight="1"/>
    <row r="29407" ht="15" hidden="1" customHeight="1"/>
    <row r="29408" ht="15" hidden="1" customHeight="1"/>
    <row r="29409" ht="15" hidden="1" customHeight="1"/>
    <row r="29410" ht="15" hidden="1" customHeight="1"/>
    <row r="29411" ht="15" hidden="1" customHeight="1"/>
    <row r="29412" ht="15" hidden="1" customHeight="1"/>
    <row r="29413" ht="15" hidden="1" customHeight="1"/>
    <row r="29414" ht="15" hidden="1" customHeight="1"/>
    <row r="29415" ht="15" hidden="1" customHeight="1"/>
    <row r="29416" ht="15" hidden="1" customHeight="1"/>
    <row r="29417" ht="15" hidden="1" customHeight="1"/>
    <row r="29418" ht="15" hidden="1" customHeight="1"/>
    <row r="29419" ht="15" hidden="1" customHeight="1"/>
    <row r="29420" ht="15" hidden="1" customHeight="1"/>
    <row r="29421" ht="15" hidden="1" customHeight="1"/>
    <row r="29422" ht="15" hidden="1" customHeight="1"/>
    <row r="29423" ht="15" hidden="1" customHeight="1"/>
    <row r="29424" ht="15" hidden="1" customHeight="1"/>
    <row r="29425" ht="15" hidden="1" customHeight="1"/>
    <row r="29426" ht="15" hidden="1" customHeight="1"/>
    <row r="29427" ht="15" hidden="1" customHeight="1"/>
    <row r="29428" ht="15" hidden="1" customHeight="1"/>
    <row r="29429" ht="15" hidden="1" customHeight="1"/>
    <row r="29430" ht="15" hidden="1" customHeight="1"/>
    <row r="29431" ht="15" hidden="1" customHeight="1"/>
    <row r="29432" ht="15" hidden="1" customHeight="1"/>
    <row r="29433" ht="15" hidden="1" customHeight="1"/>
    <row r="29434" ht="15" hidden="1" customHeight="1"/>
    <row r="29435" ht="15" hidden="1" customHeight="1"/>
    <row r="29436" ht="15" hidden="1" customHeight="1"/>
    <row r="29437" ht="15" hidden="1" customHeight="1"/>
    <row r="29438" ht="15" hidden="1" customHeight="1"/>
    <row r="29439" ht="15" hidden="1" customHeight="1"/>
    <row r="29440" ht="15" hidden="1" customHeight="1"/>
    <row r="29441" ht="15" hidden="1" customHeight="1"/>
    <row r="29442" ht="15" hidden="1" customHeight="1"/>
    <row r="29443" ht="15" hidden="1" customHeight="1"/>
    <row r="29444" ht="15" hidden="1" customHeight="1"/>
    <row r="29445" ht="15" hidden="1" customHeight="1"/>
    <row r="29446" ht="15" hidden="1" customHeight="1"/>
    <row r="29447" ht="15" hidden="1" customHeight="1"/>
    <row r="29448" ht="15" hidden="1" customHeight="1"/>
    <row r="29449" ht="15" hidden="1" customHeight="1"/>
    <row r="29450" ht="15" hidden="1" customHeight="1"/>
    <row r="29451" ht="15" hidden="1" customHeight="1"/>
    <row r="29452" ht="15" hidden="1" customHeight="1"/>
    <row r="29453" ht="15" hidden="1" customHeight="1"/>
    <row r="29454" ht="15" hidden="1" customHeight="1"/>
    <row r="29455" ht="15" hidden="1" customHeight="1"/>
    <row r="29456" ht="15" hidden="1" customHeight="1"/>
    <row r="29457" ht="15" hidden="1" customHeight="1"/>
    <row r="29458" ht="15" hidden="1" customHeight="1"/>
    <row r="29459" ht="15" hidden="1" customHeight="1"/>
    <row r="29460" ht="15" hidden="1" customHeight="1"/>
    <row r="29461" ht="15" hidden="1" customHeight="1"/>
    <row r="29462" ht="15" hidden="1" customHeight="1"/>
    <row r="29463" ht="15" hidden="1" customHeight="1"/>
    <row r="29464" ht="15" hidden="1" customHeight="1"/>
    <row r="29465" ht="15" hidden="1" customHeight="1"/>
    <row r="29466" ht="15" hidden="1" customHeight="1"/>
    <row r="29467" ht="15" hidden="1" customHeight="1"/>
    <row r="29468" ht="15" hidden="1" customHeight="1"/>
    <row r="29469" ht="15" hidden="1" customHeight="1"/>
    <row r="29470" ht="15" hidden="1" customHeight="1"/>
    <row r="29471" ht="15" hidden="1" customHeight="1"/>
    <row r="29472" ht="15" hidden="1" customHeight="1"/>
    <row r="29473" ht="15" hidden="1" customHeight="1"/>
    <row r="29474" ht="15" hidden="1" customHeight="1"/>
    <row r="29475" ht="15" hidden="1" customHeight="1"/>
    <row r="29476" ht="15" hidden="1" customHeight="1"/>
    <row r="29477" ht="15" hidden="1" customHeight="1"/>
    <row r="29478" ht="15" hidden="1" customHeight="1"/>
    <row r="29479" ht="15" hidden="1" customHeight="1"/>
    <row r="29480" ht="15" hidden="1" customHeight="1"/>
    <row r="29481" ht="15" hidden="1" customHeight="1"/>
    <row r="29482" ht="15" hidden="1" customHeight="1"/>
    <row r="29483" ht="15" hidden="1" customHeight="1"/>
    <row r="29484" ht="15" hidden="1" customHeight="1"/>
    <row r="29485" ht="15" hidden="1" customHeight="1"/>
    <row r="29486" ht="15" hidden="1" customHeight="1"/>
    <row r="29487" ht="15" hidden="1" customHeight="1"/>
    <row r="29488" ht="15" hidden="1" customHeight="1"/>
    <row r="29489" ht="15" hidden="1" customHeight="1"/>
    <row r="29490" ht="15" hidden="1" customHeight="1"/>
    <row r="29491" ht="15" hidden="1" customHeight="1"/>
    <row r="29492" ht="15" hidden="1" customHeight="1"/>
    <row r="29493" ht="15" hidden="1" customHeight="1"/>
    <row r="29494" ht="15" hidden="1" customHeight="1"/>
    <row r="29495" ht="15" hidden="1" customHeight="1"/>
    <row r="29496" ht="15" hidden="1" customHeight="1"/>
    <row r="29497" ht="15" hidden="1" customHeight="1"/>
    <row r="29498" ht="15" hidden="1" customHeight="1"/>
    <row r="29499" ht="15" hidden="1" customHeight="1"/>
    <row r="29500" ht="15" hidden="1" customHeight="1"/>
    <row r="29501" ht="15" hidden="1" customHeight="1"/>
    <row r="29502" ht="15" hidden="1" customHeight="1"/>
    <row r="29503" ht="15" hidden="1" customHeight="1"/>
    <row r="29504" ht="15" hidden="1" customHeight="1"/>
    <row r="29505" ht="15" hidden="1" customHeight="1"/>
    <row r="29506" ht="15" hidden="1" customHeight="1"/>
    <row r="29507" ht="15" hidden="1" customHeight="1"/>
    <row r="29508" ht="15" hidden="1" customHeight="1"/>
    <row r="29509" ht="15" hidden="1" customHeight="1"/>
    <row r="29510" ht="15" hidden="1" customHeight="1"/>
    <row r="29511" ht="15" hidden="1" customHeight="1"/>
    <row r="29512" ht="15" hidden="1" customHeight="1"/>
    <row r="29513" ht="15" hidden="1" customHeight="1"/>
    <row r="29514" ht="15" hidden="1" customHeight="1"/>
    <row r="29515" ht="15" hidden="1" customHeight="1"/>
    <row r="29516" ht="15" hidden="1" customHeight="1"/>
    <row r="29517" ht="15" hidden="1" customHeight="1"/>
    <row r="29518" ht="15" hidden="1" customHeight="1"/>
    <row r="29519" ht="15" hidden="1" customHeight="1"/>
    <row r="29520" ht="15" hidden="1" customHeight="1"/>
    <row r="29521" ht="15" hidden="1" customHeight="1"/>
    <row r="29522" ht="15" hidden="1" customHeight="1"/>
    <row r="29523" ht="15" hidden="1" customHeight="1"/>
    <row r="29524" ht="15" hidden="1" customHeight="1"/>
    <row r="29525" ht="15" hidden="1" customHeight="1"/>
    <row r="29526" ht="15" hidden="1" customHeight="1"/>
    <row r="29527" ht="15" hidden="1" customHeight="1"/>
    <row r="29528" ht="15" hidden="1" customHeight="1"/>
    <row r="29529" ht="15" hidden="1" customHeight="1"/>
    <row r="29530" ht="15" hidden="1" customHeight="1"/>
    <row r="29531" ht="15" hidden="1" customHeight="1"/>
    <row r="29532" ht="15" hidden="1" customHeight="1"/>
    <row r="29533" ht="15" hidden="1" customHeight="1"/>
    <row r="29534" ht="15" hidden="1" customHeight="1"/>
    <row r="29535" ht="15" hidden="1" customHeight="1"/>
    <row r="29536" ht="15" hidden="1" customHeight="1"/>
    <row r="29537" ht="15" hidden="1" customHeight="1"/>
    <row r="29538" ht="15" hidden="1" customHeight="1"/>
    <row r="29539" ht="15" hidden="1" customHeight="1"/>
    <row r="29540" ht="15" hidden="1" customHeight="1"/>
    <row r="29541" ht="15" hidden="1" customHeight="1"/>
    <row r="29542" ht="15" hidden="1" customHeight="1"/>
    <row r="29543" ht="15" hidden="1" customHeight="1"/>
    <row r="29544" ht="15" hidden="1" customHeight="1"/>
    <row r="29545" ht="15" hidden="1" customHeight="1"/>
    <row r="29546" ht="15" hidden="1" customHeight="1"/>
    <row r="29547" ht="15" hidden="1" customHeight="1"/>
    <row r="29548" ht="15" hidden="1" customHeight="1"/>
    <row r="29549" ht="15" hidden="1" customHeight="1"/>
    <row r="29550" ht="15" hidden="1" customHeight="1"/>
    <row r="29551" ht="15" hidden="1" customHeight="1"/>
    <row r="29552" ht="15" hidden="1" customHeight="1"/>
    <row r="29553" ht="15" hidden="1" customHeight="1"/>
    <row r="29554" ht="15" hidden="1" customHeight="1"/>
    <row r="29555" ht="15" hidden="1" customHeight="1"/>
    <row r="29556" ht="15" hidden="1" customHeight="1"/>
    <row r="29557" ht="15" hidden="1" customHeight="1"/>
    <row r="29558" ht="15" hidden="1" customHeight="1"/>
    <row r="29559" ht="15" hidden="1" customHeight="1"/>
    <row r="29560" ht="15" hidden="1" customHeight="1"/>
    <row r="29561" ht="15" hidden="1" customHeight="1"/>
    <row r="29562" ht="15" hidden="1" customHeight="1"/>
    <row r="29563" ht="15" hidden="1" customHeight="1"/>
    <row r="29564" ht="15" hidden="1" customHeight="1"/>
    <row r="29565" ht="15" hidden="1" customHeight="1"/>
    <row r="29566" ht="15" hidden="1" customHeight="1"/>
    <row r="29567" ht="15" hidden="1" customHeight="1"/>
    <row r="29568" ht="15" hidden="1" customHeight="1"/>
    <row r="29569" ht="15" hidden="1" customHeight="1"/>
    <row r="29570" ht="15" hidden="1" customHeight="1"/>
    <row r="29571" ht="15" hidden="1" customHeight="1"/>
    <row r="29572" ht="15" hidden="1" customHeight="1"/>
    <row r="29573" ht="15" hidden="1" customHeight="1"/>
    <row r="29574" ht="15" hidden="1" customHeight="1"/>
    <row r="29575" ht="15" hidden="1" customHeight="1"/>
    <row r="29576" ht="15" hidden="1" customHeight="1"/>
    <row r="29577" ht="15" hidden="1" customHeight="1"/>
    <row r="29578" ht="15" hidden="1" customHeight="1"/>
    <row r="29579" ht="15" hidden="1" customHeight="1"/>
    <row r="29580" ht="15" hidden="1" customHeight="1"/>
    <row r="29581" ht="15" hidden="1" customHeight="1"/>
    <row r="29582" ht="15" hidden="1" customHeight="1"/>
    <row r="29583" ht="15" hidden="1" customHeight="1"/>
    <row r="29584" ht="15" hidden="1" customHeight="1"/>
    <row r="29585" ht="15" hidden="1" customHeight="1"/>
    <row r="29586" ht="15" hidden="1" customHeight="1"/>
    <row r="29587" ht="15" hidden="1" customHeight="1"/>
    <row r="29588" ht="15" hidden="1" customHeight="1"/>
    <row r="29589" ht="15" hidden="1" customHeight="1"/>
    <row r="29590" ht="15" hidden="1" customHeight="1"/>
    <row r="29591" ht="15" hidden="1" customHeight="1"/>
    <row r="29592" ht="15" hidden="1" customHeight="1"/>
    <row r="29593" ht="15" hidden="1" customHeight="1"/>
    <row r="29594" ht="15" hidden="1" customHeight="1"/>
    <row r="29595" ht="15" hidden="1" customHeight="1"/>
    <row r="29596" ht="15" hidden="1" customHeight="1"/>
    <row r="29597" ht="15" hidden="1" customHeight="1"/>
    <row r="29598" ht="15" hidden="1" customHeight="1"/>
    <row r="29599" ht="15" hidden="1" customHeight="1"/>
    <row r="29600" ht="15" hidden="1" customHeight="1"/>
    <row r="29601" ht="15" hidden="1" customHeight="1"/>
    <row r="29602" ht="15" hidden="1" customHeight="1"/>
    <row r="29603" ht="15" hidden="1" customHeight="1"/>
    <row r="29604" ht="15" hidden="1" customHeight="1"/>
    <row r="29605" ht="15" hidden="1" customHeight="1"/>
    <row r="29606" ht="15" hidden="1" customHeight="1"/>
    <row r="29607" ht="15" hidden="1" customHeight="1"/>
    <row r="29608" ht="15" hidden="1" customHeight="1"/>
    <row r="29609" ht="15" hidden="1" customHeight="1"/>
    <row r="29610" ht="15" hidden="1" customHeight="1"/>
    <row r="29611" ht="15" hidden="1" customHeight="1"/>
    <row r="29612" ht="15" hidden="1" customHeight="1"/>
    <row r="29613" ht="15" hidden="1" customHeight="1"/>
    <row r="29614" ht="15" hidden="1" customHeight="1"/>
    <row r="29615" ht="15" hidden="1" customHeight="1"/>
    <row r="29616" ht="15" hidden="1" customHeight="1"/>
    <row r="29617" ht="15" hidden="1" customHeight="1"/>
    <row r="29618" ht="15" hidden="1" customHeight="1"/>
    <row r="29619" ht="15" hidden="1" customHeight="1"/>
    <row r="29620" ht="15" hidden="1" customHeight="1"/>
    <row r="29621" ht="15" hidden="1" customHeight="1"/>
    <row r="29622" ht="15" hidden="1" customHeight="1"/>
    <row r="29623" ht="15" hidden="1" customHeight="1"/>
    <row r="29624" ht="15" hidden="1" customHeight="1"/>
    <row r="29625" ht="15" hidden="1" customHeight="1"/>
    <row r="29626" ht="15" hidden="1" customHeight="1"/>
    <row r="29627" ht="15" hidden="1" customHeight="1"/>
    <row r="29628" ht="15" hidden="1" customHeight="1"/>
    <row r="29629" ht="15" hidden="1" customHeight="1"/>
    <row r="29630" ht="15" hidden="1" customHeight="1"/>
    <row r="29631" ht="15" hidden="1" customHeight="1"/>
    <row r="29632" ht="15" hidden="1" customHeight="1"/>
    <row r="29633" ht="15" hidden="1" customHeight="1"/>
    <row r="29634" ht="15" hidden="1" customHeight="1"/>
    <row r="29635" ht="15" hidden="1" customHeight="1"/>
    <row r="29636" ht="15" hidden="1" customHeight="1"/>
    <row r="29637" ht="15" hidden="1" customHeight="1"/>
    <row r="29638" ht="15" hidden="1" customHeight="1"/>
    <row r="29639" ht="15" hidden="1" customHeight="1"/>
    <row r="29640" ht="15" hidden="1" customHeight="1"/>
    <row r="29641" ht="15" hidden="1" customHeight="1"/>
    <row r="29642" ht="15" hidden="1" customHeight="1"/>
    <row r="29643" ht="15" hidden="1" customHeight="1"/>
    <row r="29644" ht="15" hidden="1" customHeight="1"/>
    <row r="29645" ht="15" hidden="1" customHeight="1"/>
    <row r="29646" ht="15" hidden="1" customHeight="1"/>
    <row r="29647" ht="15" hidden="1" customHeight="1"/>
    <row r="29648" ht="15" hidden="1" customHeight="1"/>
    <row r="29649" ht="15" hidden="1" customHeight="1"/>
    <row r="29650" ht="15" hidden="1" customHeight="1"/>
    <row r="29651" ht="15" hidden="1" customHeight="1"/>
    <row r="29652" ht="15" hidden="1" customHeight="1"/>
    <row r="29653" ht="15" hidden="1" customHeight="1"/>
    <row r="29654" ht="15" hidden="1" customHeight="1"/>
    <row r="29655" ht="15" hidden="1" customHeight="1"/>
    <row r="29656" ht="15" hidden="1" customHeight="1"/>
    <row r="29657" ht="15" hidden="1" customHeight="1"/>
    <row r="29658" ht="15" hidden="1" customHeight="1"/>
    <row r="29659" ht="15" hidden="1" customHeight="1"/>
    <row r="29660" ht="15" hidden="1" customHeight="1"/>
    <row r="29661" ht="15" hidden="1" customHeight="1"/>
    <row r="29662" ht="15" hidden="1" customHeight="1"/>
    <row r="29663" ht="15" hidden="1" customHeight="1"/>
    <row r="29664" ht="15" hidden="1" customHeight="1"/>
    <row r="29665" ht="15" hidden="1" customHeight="1"/>
    <row r="29666" ht="15" hidden="1" customHeight="1"/>
    <row r="29667" ht="15" hidden="1" customHeight="1"/>
    <row r="29668" ht="15" hidden="1" customHeight="1"/>
    <row r="29669" ht="15" hidden="1" customHeight="1"/>
    <row r="29670" ht="15" hidden="1" customHeight="1"/>
    <row r="29671" ht="15" hidden="1" customHeight="1"/>
    <row r="29672" ht="15" hidden="1" customHeight="1"/>
    <row r="29673" ht="15" hidden="1" customHeight="1"/>
    <row r="29674" ht="15" hidden="1" customHeight="1"/>
    <row r="29675" ht="15" hidden="1" customHeight="1"/>
    <row r="29676" ht="15" hidden="1" customHeight="1"/>
    <row r="29677" ht="15" hidden="1" customHeight="1"/>
    <row r="29678" ht="15" hidden="1" customHeight="1"/>
    <row r="29679" ht="15" hidden="1" customHeight="1"/>
    <row r="29680" ht="15" hidden="1" customHeight="1"/>
    <row r="29681" ht="15" hidden="1" customHeight="1"/>
    <row r="29682" ht="15" hidden="1" customHeight="1"/>
    <row r="29683" ht="15" hidden="1" customHeight="1"/>
    <row r="29684" ht="15" hidden="1" customHeight="1"/>
    <row r="29685" ht="15" hidden="1" customHeight="1"/>
    <row r="29686" ht="15" hidden="1" customHeight="1"/>
    <row r="29687" ht="15" hidden="1" customHeight="1"/>
    <row r="29688" ht="15" hidden="1" customHeight="1"/>
    <row r="29689" ht="15" hidden="1" customHeight="1"/>
    <row r="29690" ht="15" hidden="1" customHeight="1"/>
    <row r="29691" ht="15" hidden="1" customHeight="1"/>
    <row r="29692" ht="15" hidden="1" customHeight="1"/>
    <row r="29693" ht="15" hidden="1" customHeight="1"/>
    <row r="29694" ht="15" hidden="1" customHeight="1"/>
    <row r="29695" ht="15" hidden="1" customHeight="1"/>
    <row r="29696" ht="15" hidden="1" customHeight="1"/>
    <row r="29697" ht="15" hidden="1" customHeight="1"/>
    <row r="29698" ht="15" hidden="1" customHeight="1"/>
    <row r="29699" ht="15" hidden="1" customHeight="1"/>
    <row r="29700" ht="15" hidden="1" customHeight="1"/>
    <row r="29701" ht="15" hidden="1" customHeight="1"/>
    <row r="29702" ht="15" hidden="1" customHeight="1"/>
    <row r="29703" ht="15" hidden="1" customHeight="1"/>
    <row r="29704" ht="15" hidden="1" customHeight="1"/>
    <row r="29705" ht="15" hidden="1" customHeight="1"/>
    <row r="29706" ht="15" hidden="1" customHeight="1"/>
    <row r="29707" ht="15" hidden="1" customHeight="1"/>
    <row r="29708" ht="15" hidden="1" customHeight="1"/>
    <row r="29709" ht="15" hidden="1" customHeight="1"/>
    <row r="29710" ht="15" hidden="1" customHeight="1"/>
    <row r="29711" ht="15" hidden="1" customHeight="1"/>
    <row r="29712" ht="15" hidden="1" customHeight="1"/>
    <row r="29713" ht="15" hidden="1" customHeight="1"/>
    <row r="29714" ht="15" hidden="1" customHeight="1"/>
    <row r="29715" ht="15" hidden="1" customHeight="1"/>
    <row r="29716" ht="15" hidden="1" customHeight="1"/>
    <row r="29717" ht="15" hidden="1" customHeight="1"/>
    <row r="29718" ht="15" hidden="1" customHeight="1"/>
    <row r="29719" ht="15" hidden="1" customHeight="1"/>
    <row r="29720" ht="15" hidden="1" customHeight="1"/>
    <row r="29721" ht="15" hidden="1" customHeight="1"/>
    <row r="29722" ht="15" hidden="1" customHeight="1"/>
    <row r="29723" ht="15" hidden="1" customHeight="1"/>
    <row r="29724" ht="15" hidden="1" customHeight="1"/>
    <row r="29725" ht="15" hidden="1" customHeight="1"/>
    <row r="29726" ht="15" hidden="1" customHeight="1"/>
    <row r="29727" ht="15" hidden="1" customHeight="1"/>
    <row r="29728" ht="15" hidden="1" customHeight="1"/>
    <row r="29729" ht="15" hidden="1" customHeight="1"/>
    <row r="29730" ht="15" hidden="1" customHeight="1"/>
    <row r="29731" ht="15" hidden="1" customHeight="1"/>
    <row r="29732" ht="15" hidden="1" customHeight="1"/>
    <row r="29733" ht="15" hidden="1" customHeight="1"/>
    <row r="29734" ht="15" hidden="1" customHeight="1"/>
    <row r="29735" ht="15" hidden="1" customHeight="1"/>
    <row r="29736" ht="15" hidden="1" customHeight="1"/>
    <row r="29737" ht="15" hidden="1" customHeight="1"/>
    <row r="29738" ht="15" hidden="1" customHeight="1"/>
    <row r="29739" ht="15" hidden="1" customHeight="1"/>
    <row r="29740" ht="15" hidden="1" customHeight="1"/>
    <row r="29741" ht="15" hidden="1" customHeight="1"/>
    <row r="29742" ht="15" hidden="1" customHeight="1"/>
    <row r="29743" ht="15" hidden="1" customHeight="1"/>
    <row r="29744" ht="15" hidden="1" customHeight="1"/>
    <row r="29745" ht="15" hidden="1" customHeight="1"/>
    <row r="29746" ht="15" hidden="1" customHeight="1"/>
    <row r="29747" ht="15" hidden="1" customHeight="1"/>
    <row r="29748" ht="15" hidden="1" customHeight="1"/>
    <row r="29749" ht="15" hidden="1" customHeight="1"/>
    <row r="29750" ht="15" hidden="1" customHeight="1"/>
    <row r="29751" ht="15" hidden="1" customHeight="1"/>
    <row r="29752" ht="15" hidden="1" customHeight="1"/>
    <row r="29753" ht="15" hidden="1" customHeight="1"/>
    <row r="29754" ht="15" hidden="1" customHeight="1"/>
    <row r="29755" ht="15" hidden="1" customHeight="1"/>
    <row r="29756" ht="15" hidden="1" customHeight="1"/>
    <row r="29757" ht="15" hidden="1" customHeight="1"/>
    <row r="29758" ht="15" hidden="1" customHeight="1"/>
    <row r="29759" ht="15" hidden="1" customHeight="1"/>
    <row r="29760" ht="15" hidden="1" customHeight="1"/>
    <row r="29761" ht="15" hidden="1" customHeight="1"/>
    <row r="29762" ht="15" hidden="1" customHeight="1"/>
    <row r="29763" ht="15" hidden="1" customHeight="1"/>
    <row r="29764" ht="15" hidden="1" customHeight="1"/>
    <row r="29765" ht="15" hidden="1" customHeight="1"/>
    <row r="29766" ht="15" hidden="1" customHeight="1"/>
    <row r="29767" ht="15" hidden="1" customHeight="1"/>
    <row r="29768" ht="15" hidden="1" customHeight="1"/>
    <row r="29769" ht="15" hidden="1" customHeight="1"/>
    <row r="29770" ht="15" hidden="1" customHeight="1"/>
    <row r="29771" ht="15" hidden="1" customHeight="1"/>
    <row r="29772" ht="15" hidden="1" customHeight="1"/>
    <row r="29773" ht="15" hidden="1" customHeight="1"/>
    <row r="29774" ht="15" hidden="1" customHeight="1"/>
    <row r="29775" ht="15" hidden="1" customHeight="1"/>
    <row r="29776" ht="15" hidden="1" customHeight="1"/>
    <row r="29777" ht="15" hidden="1" customHeight="1"/>
    <row r="29778" ht="15" hidden="1" customHeight="1"/>
    <row r="29779" ht="15" hidden="1" customHeight="1"/>
    <row r="29780" ht="15" hidden="1" customHeight="1"/>
    <row r="29781" ht="15" hidden="1" customHeight="1"/>
    <row r="29782" ht="15" hidden="1" customHeight="1"/>
    <row r="29783" ht="15" hidden="1" customHeight="1"/>
    <row r="29784" ht="15" hidden="1" customHeight="1"/>
    <row r="29785" ht="15" hidden="1" customHeight="1"/>
    <row r="29786" ht="15" hidden="1" customHeight="1"/>
    <row r="29787" ht="15" hidden="1" customHeight="1"/>
    <row r="29788" ht="15" hidden="1" customHeight="1"/>
    <row r="29789" ht="15" hidden="1" customHeight="1"/>
    <row r="29790" ht="15" hidden="1" customHeight="1"/>
    <row r="29791" ht="15" hidden="1" customHeight="1"/>
    <row r="29792" ht="15" hidden="1" customHeight="1"/>
    <row r="29793" ht="15" hidden="1" customHeight="1"/>
    <row r="29794" ht="15" hidden="1" customHeight="1"/>
    <row r="29795" ht="15" hidden="1" customHeight="1"/>
    <row r="29796" ht="15" hidden="1" customHeight="1"/>
    <row r="29797" ht="15" hidden="1" customHeight="1"/>
    <row r="29798" ht="15" hidden="1" customHeight="1"/>
    <row r="29799" ht="15" hidden="1" customHeight="1"/>
    <row r="29800" ht="15" hidden="1" customHeight="1"/>
    <row r="29801" ht="15" hidden="1" customHeight="1"/>
    <row r="29802" ht="15" hidden="1" customHeight="1"/>
    <row r="29803" ht="15" hidden="1" customHeight="1"/>
    <row r="29804" ht="15" hidden="1" customHeight="1"/>
    <row r="29805" ht="15" hidden="1" customHeight="1"/>
    <row r="29806" ht="15" hidden="1" customHeight="1"/>
    <row r="29807" ht="15" hidden="1" customHeight="1"/>
    <row r="29808" ht="15" hidden="1" customHeight="1"/>
    <row r="29809" ht="15" hidden="1" customHeight="1"/>
    <row r="29810" ht="15" hidden="1" customHeight="1"/>
    <row r="29811" ht="15" hidden="1" customHeight="1"/>
    <row r="29812" ht="15" hidden="1" customHeight="1"/>
    <row r="29813" ht="15" hidden="1" customHeight="1"/>
    <row r="29814" ht="15" hidden="1" customHeight="1"/>
    <row r="29815" ht="15" hidden="1" customHeight="1"/>
    <row r="29816" ht="15" hidden="1" customHeight="1"/>
    <row r="29817" ht="15" hidden="1" customHeight="1"/>
    <row r="29818" ht="15" hidden="1" customHeight="1"/>
    <row r="29819" ht="15" hidden="1" customHeight="1"/>
    <row r="29820" ht="15" hidden="1" customHeight="1"/>
    <row r="29821" ht="15" hidden="1" customHeight="1"/>
    <row r="29822" ht="15" hidden="1" customHeight="1"/>
    <row r="29823" ht="15" hidden="1" customHeight="1"/>
    <row r="29824" ht="15" hidden="1" customHeight="1"/>
    <row r="29825" ht="15" hidden="1" customHeight="1"/>
    <row r="29826" ht="15" hidden="1" customHeight="1"/>
    <row r="29827" ht="15" hidden="1" customHeight="1"/>
    <row r="29828" ht="15" hidden="1" customHeight="1"/>
    <row r="29829" ht="15" hidden="1" customHeight="1"/>
    <row r="29830" ht="15" hidden="1" customHeight="1"/>
    <row r="29831" ht="15" hidden="1" customHeight="1"/>
    <row r="29832" ht="15" hidden="1" customHeight="1"/>
    <row r="29833" ht="15" hidden="1" customHeight="1"/>
    <row r="29834" ht="15" hidden="1" customHeight="1"/>
    <row r="29835" ht="15" hidden="1" customHeight="1"/>
    <row r="29836" ht="15" hidden="1" customHeight="1"/>
    <row r="29837" ht="15" hidden="1" customHeight="1"/>
    <row r="29838" ht="15" hidden="1" customHeight="1"/>
    <row r="29839" ht="15" hidden="1" customHeight="1"/>
    <row r="29840" ht="15" hidden="1" customHeight="1"/>
    <row r="29841" ht="15" hidden="1" customHeight="1"/>
    <row r="29842" ht="15" hidden="1" customHeight="1"/>
    <row r="29843" ht="15" hidden="1" customHeight="1"/>
    <row r="29844" ht="15" hidden="1" customHeight="1"/>
    <row r="29845" ht="15" hidden="1" customHeight="1"/>
    <row r="29846" ht="15" hidden="1" customHeight="1"/>
    <row r="29847" ht="15" hidden="1" customHeight="1"/>
    <row r="29848" ht="15" hidden="1" customHeight="1"/>
    <row r="29849" ht="15" hidden="1" customHeight="1"/>
    <row r="29850" ht="15" hidden="1" customHeight="1"/>
    <row r="29851" ht="15" hidden="1" customHeight="1"/>
    <row r="29852" ht="15" hidden="1" customHeight="1"/>
    <row r="29853" ht="15" hidden="1" customHeight="1"/>
    <row r="29854" ht="15" hidden="1" customHeight="1"/>
    <row r="29855" ht="15" hidden="1" customHeight="1"/>
    <row r="29856" ht="15" hidden="1" customHeight="1"/>
    <row r="29857" ht="15" hidden="1" customHeight="1"/>
    <row r="29858" ht="15" hidden="1" customHeight="1"/>
    <row r="29859" ht="15" hidden="1" customHeight="1"/>
    <row r="29860" ht="15" hidden="1" customHeight="1"/>
    <row r="29861" ht="15" hidden="1" customHeight="1"/>
    <row r="29862" ht="15" hidden="1" customHeight="1"/>
    <row r="29863" ht="15" hidden="1" customHeight="1"/>
    <row r="29864" ht="15" hidden="1" customHeight="1"/>
    <row r="29865" ht="15" hidden="1" customHeight="1"/>
    <row r="29866" ht="15" hidden="1" customHeight="1"/>
    <row r="29867" ht="15" hidden="1" customHeight="1"/>
    <row r="29868" ht="15" hidden="1" customHeight="1"/>
    <row r="29869" ht="15" hidden="1" customHeight="1"/>
    <row r="29870" ht="15" hidden="1" customHeight="1"/>
    <row r="29871" ht="15" hidden="1" customHeight="1"/>
    <row r="29872" ht="15" hidden="1" customHeight="1"/>
    <row r="29873" ht="15" hidden="1" customHeight="1"/>
    <row r="29874" ht="15" hidden="1" customHeight="1"/>
    <row r="29875" ht="15" hidden="1" customHeight="1"/>
    <row r="29876" ht="15" hidden="1" customHeight="1"/>
    <row r="29877" ht="15" hidden="1" customHeight="1"/>
    <row r="29878" ht="15" hidden="1" customHeight="1"/>
    <row r="29879" ht="15" hidden="1" customHeight="1"/>
    <row r="29880" ht="15" hidden="1" customHeight="1"/>
    <row r="29881" ht="15" hidden="1" customHeight="1"/>
    <row r="29882" ht="15" hidden="1" customHeight="1"/>
    <row r="29883" ht="15" hidden="1" customHeight="1"/>
    <row r="29884" ht="15" hidden="1" customHeight="1"/>
    <row r="29885" ht="15" hidden="1" customHeight="1"/>
    <row r="29886" ht="15" hidden="1" customHeight="1"/>
    <row r="29887" ht="15" hidden="1" customHeight="1"/>
    <row r="29888" ht="15" hidden="1" customHeight="1"/>
    <row r="29889" ht="15" hidden="1" customHeight="1"/>
    <row r="29890" ht="15" hidden="1" customHeight="1"/>
    <row r="29891" ht="15" hidden="1" customHeight="1"/>
    <row r="29892" ht="15" hidden="1" customHeight="1"/>
    <row r="29893" ht="15" hidden="1" customHeight="1"/>
    <row r="29894" ht="15" hidden="1" customHeight="1"/>
    <row r="29895" ht="15" hidden="1" customHeight="1"/>
    <row r="29896" ht="15" hidden="1" customHeight="1"/>
    <row r="29897" ht="15" hidden="1" customHeight="1"/>
    <row r="29898" ht="15" hidden="1" customHeight="1"/>
    <row r="29899" ht="15" hidden="1" customHeight="1"/>
    <row r="29900" ht="15" hidden="1" customHeight="1"/>
    <row r="29901" ht="15" hidden="1" customHeight="1"/>
    <row r="29902" ht="15" hidden="1" customHeight="1"/>
    <row r="29903" ht="15" hidden="1" customHeight="1"/>
    <row r="29904" ht="15" hidden="1" customHeight="1"/>
    <row r="29905" ht="15" hidden="1" customHeight="1"/>
    <row r="29906" ht="15" hidden="1" customHeight="1"/>
    <row r="29907" ht="15" hidden="1" customHeight="1"/>
    <row r="29908" ht="15" hidden="1" customHeight="1"/>
    <row r="29909" ht="15" hidden="1" customHeight="1"/>
    <row r="29910" ht="15" hidden="1" customHeight="1"/>
    <row r="29911" ht="15" hidden="1" customHeight="1"/>
    <row r="29912" ht="15" hidden="1" customHeight="1"/>
    <row r="29913" ht="15" hidden="1" customHeight="1"/>
    <row r="29914" ht="15" hidden="1" customHeight="1"/>
    <row r="29915" ht="15" hidden="1" customHeight="1"/>
    <row r="29916" ht="15" hidden="1" customHeight="1"/>
    <row r="29917" ht="15" hidden="1" customHeight="1"/>
    <row r="29918" ht="15" hidden="1" customHeight="1"/>
    <row r="29919" ht="15" hidden="1" customHeight="1"/>
    <row r="29920" ht="15" hidden="1" customHeight="1"/>
    <row r="29921" ht="15" hidden="1" customHeight="1"/>
    <row r="29922" ht="15" hidden="1" customHeight="1"/>
    <row r="29923" ht="15" hidden="1" customHeight="1"/>
    <row r="29924" ht="15" hidden="1" customHeight="1"/>
    <row r="29925" ht="15" hidden="1" customHeight="1"/>
    <row r="29926" ht="15" hidden="1" customHeight="1"/>
    <row r="29927" ht="15" hidden="1" customHeight="1"/>
    <row r="29928" ht="15" hidden="1" customHeight="1"/>
    <row r="29929" ht="15" hidden="1" customHeight="1"/>
    <row r="29930" ht="15" hidden="1" customHeight="1"/>
    <row r="29931" ht="15" hidden="1" customHeight="1"/>
    <row r="29932" ht="15" hidden="1" customHeight="1"/>
    <row r="29933" ht="15" hidden="1" customHeight="1"/>
    <row r="29934" ht="15" hidden="1" customHeight="1"/>
    <row r="29935" ht="15" hidden="1" customHeight="1"/>
    <row r="29936" ht="15" hidden="1" customHeight="1"/>
    <row r="29937" ht="15" hidden="1" customHeight="1"/>
    <row r="29938" ht="15" hidden="1" customHeight="1"/>
    <row r="29939" ht="15" hidden="1" customHeight="1"/>
    <row r="29940" ht="15" hidden="1" customHeight="1"/>
    <row r="29941" ht="15" hidden="1" customHeight="1"/>
    <row r="29942" ht="15" hidden="1" customHeight="1"/>
    <row r="29943" ht="15" hidden="1" customHeight="1"/>
    <row r="29944" ht="15" hidden="1" customHeight="1"/>
    <row r="29945" ht="15" hidden="1" customHeight="1"/>
    <row r="29946" ht="15" hidden="1" customHeight="1"/>
    <row r="29947" ht="15" hidden="1" customHeight="1"/>
    <row r="29948" ht="15" hidden="1" customHeight="1"/>
    <row r="29949" ht="15" hidden="1" customHeight="1"/>
    <row r="29950" ht="15" hidden="1" customHeight="1"/>
    <row r="29951" ht="15" hidden="1" customHeight="1"/>
    <row r="29952" ht="15" hidden="1" customHeight="1"/>
    <row r="29953" ht="15" hidden="1" customHeight="1"/>
    <row r="29954" ht="15" hidden="1" customHeight="1"/>
    <row r="29955" ht="15" hidden="1" customHeight="1"/>
    <row r="29956" ht="15" hidden="1" customHeight="1"/>
    <row r="29957" ht="15" hidden="1" customHeight="1"/>
    <row r="29958" ht="15" hidden="1" customHeight="1"/>
    <row r="29959" ht="15" hidden="1" customHeight="1"/>
    <row r="29960" ht="15" hidden="1" customHeight="1"/>
    <row r="29961" ht="15" hidden="1" customHeight="1"/>
    <row r="29962" ht="15" hidden="1" customHeight="1"/>
    <row r="29963" ht="15" hidden="1" customHeight="1"/>
    <row r="29964" ht="15" hidden="1" customHeight="1"/>
    <row r="29965" ht="15" hidden="1" customHeight="1"/>
    <row r="29966" ht="15" hidden="1" customHeight="1"/>
    <row r="29967" ht="15" hidden="1" customHeight="1"/>
    <row r="29968" ht="15" hidden="1" customHeight="1"/>
    <row r="29969" ht="15" hidden="1" customHeight="1"/>
    <row r="29970" ht="15" hidden="1" customHeight="1"/>
    <row r="29971" ht="15" hidden="1" customHeight="1"/>
    <row r="29972" ht="15" hidden="1" customHeight="1"/>
    <row r="29973" ht="15" hidden="1" customHeight="1"/>
    <row r="29974" ht="15" hidden="1" customHeight="1"/>
    <row r="29975" ht="15" hidden="1" customHeight="1"/>
    <row r="29976" ht="15" hidden="1" customHeight="1"/>
    <row r="29977" ht="15" hidden="1" customHeight="1"/>
    <row r="29978" ht="15" hidden="1" customHeight="1"/>
    <row r="29979" ht="15" hidden="1" customHeight="1"/>
    <row r="29980" ht="15" hidden="1" customHeight="1"/>
    <row r="29981" ht="15" hidden="1" customHeight="1"/>
    <row r="29982" ht="15" hidden="1" customHeight="1"/>
    <row r="29983" ht="15" hidden="1" customHeight="1"/>
    <row r="29984" ht="15" hidden="1" customHeight="1"/>
    <row r="29985" ht="15" hidden="1" customHeight="1"/>
    <row r="29986" ht="15" hidden="1" customHeight="1"/>
    <row r="29987" ht="15" hidden="1" customHeight="1"/>
    <row r="29988" ht="15" hidden="1" customHeight="1"/>
    <row r="29989" ht="15" hidden="1" customHeight="1"/>
    <row r="29990" ht="15" hidden="1" customHeight="1"/>
    <row r="29991" ht="15" hidden="1" customHeight="1"/>
    <row r="29992" ht="15" hidden="1" customHeight="1"/>
    <row r="29993" ht="15" hidden="1" customHeight="1"/>
    <row r="29994" ht="15" hidden="1" customHeight="1"/>
    <row r="29995" ht="15" hidden="1" customHeight="1"/>
    <row r="29996" ht="15" hidden="1" customHeight="1"/>
    <row r="29997" ht="15" hidden="1" customHeight="1"/>
    <row r="29998" ht="15" hidden="1" customHeight="1"/>
    <row r="29999" ht="15" hidden="1" customHeight="1"/>
    <row r="30000" ht="15" hidden="1" customHeight="1"/>
    <row r="30001" ht="15" hidden="1" customHeight="1"/>
    <row r="30002" ht="15" hidden="1" customHeight="1"/>
    <row r="30003" ht="15" hidden="1" customHeight="1"/>
    <row r="30004" ht="15" hidden="1" customHeight="1"/>
    <row r="30005" ht="15" hidden="1" customHeight="1"/>
    <row r="30006" ht="15" hidden="1" customHeight="1"/>
    <row r="30007" ht="15" hidden="1" customHeight="1"/>
    <row r="30008" ht="15" hidden="1" customHeight="1"/>
    <row r="30009" ht="15" hidden="1" customHeight="1"/>
    <row r="30010" ht="15" hidden="1" customHeight="1"/>
    <row r="30011" ht="15" hidden="1" customHeight="1"/>
    <row r="30012" ht="15" hidden="1" customHeight="1"/>
    <row r="30013" ht="15" hidden="1" customHeight="1"/>
    <row r="30014" ht="15" hidden="1" customHeight="1"/>
    <row r="30015" ht="15" hidden="1" customHeight="1"/>
    <row r="30016" ht="15" hidden="1" customHeight="1"/>
    <row r="30017" ht="15" hidden="1" customHeight="1"/>
    <row r="30018" ht="15" hidden="1" customHeight="1"/>
    <row r="30019" ht="15" hidden="1" customHeight="1"/>
    <row r="30020" ht="15" hidden="1" customHeight="1"/>
    <row r="30021" ht="15" hidden="1" customHeight="1"/>
    <row r="30022" ht="15" hidden="1" customHeight="1"/>
    <row r="30023" ht="15" hidden="1" customHeight="1"/>
    <row r="30024" ht="15" hidden="1" customHeight="1"/>
    <row r="30025" ht="15" hidden="1" customHeight="1"/>
    <row r="30026" ht="15" hidden="1" customHeight="1"/>
    <row r="30027" ht="15" hidden="1" customHeight="1"/>
    <row r="30028" ht="15" hidden="1" customHeight="1"/>
    <row r="30029" ht="15" hidden="1" customHeight="1"/>
    <row r="30030" ht="15" hidden="1" customHeight="1"/>
    <row r="30031" ht="15" hidden="1" customHeight="1"/>
    <row r="30032" ht="15" hidden="1" customHeight="1"/>
    <row r="30033" ht="15" hidden="1" customHeight="1"/>
    <row r="30034" ht="15" hidden="1" customHeight="1"/>
    <row r="30035" ht="15" hidden="1" customHeight="1"/>
    <row r="30036" ht="15" hidden="1" customHeight="1"/>
    <row r="30037" ht="15" hidden="1" customHeight="1"/>
    <row r="30038" ht="15" hidden="1" customHeight="1"/>
    <row r="30039" ht="15" hidden="1" customHeight="1"/>
    <row r="30040" ht="15" hidden="1" customHeight="1"/>
    <row r="30041" ht="15" hidden="1" customHeight="1"/>
    <row r="30042" ht="15" hidden="1" customHeight="1"/>
    <row r="30043" ht="15" hidden="1" customHeight="1"/>
    <row r="30044" ht="15" hidden="1" customHeight="1"/>
    <row r="30045" ht="15" hidden="1" customHeight="1"/>
    <row r="30046" ht="15" hidden="1" customHeight="1"/>
    <row r="30047" ht="15" hidden="1" customHeight="1"/>
    <row r="30048" ht="15" hidden="1" customHeight="1"/>
    <row r="30049" ht="15" hidden="1" customHeight="1"/>
    <row r="30050" ht="15" hidden="1" customHeight="1"/>
    <row r="30051" ht="15" hidden="1" customHeight="1"/>
    <row r="30052" ht="15" hidden="1" customHeight="1"/>
    <row r="30053" ht="15" hidden="1" customHeight="1"/>
    <row r="30054" ht="15" hidden="1" customHeight="1"/>
    <row r="30055" ht="15" hidden="1" customHeight="1"/>
    <row r="30056" ht="15" hidden="1" customHeight="1"/>
    <row r="30057" ht="15" hidden="1" customHeight="1"/>
    <row r="30058" ht="15" hidden="1" customHeight="1"/>
    <row r="30059" ht="15" hidden="1" customHeight="1"/>
    <row r="30060" ht="15" hidden="1" customHeight="1"/>
    <row r="30061" ht="15" hidden="1" customHeight="1"/>
    <row r="30062" ht="15" hidden="1" customHeight="1"/>
    <row r="30063" ht="15" hidden="1" customHeight="1"/>
    <row r="30064" ht="15" hidden="1" customHeight="1"/>
    <row r="30065" ht="15" hidden="1" customHeight="1"/>
    <row r="30066" ht="15" hidden="1" customHeight="1"/>
    <row r="30067" ht="15" hidden="1" customHeight="1"/>
    <row r="30068" ht="15" hidden="1" customHeight="1"/>
    <row r="30069" ht="15" hidden="1" customHeight="1"/>
    <row r="30070" ht="15" hidden="1" customHeight="1"/>
    <row r="30071" ht="15" hidden="1" customHeight="1"/>
    <row r="30072" ht="15" hidden="1" customHeight="1"/>
    <row r="30073" ht="15" hidden="1" customHeight="1"/>
    <row r="30074" ht="15" hidden="1" customHeight="1"/>
    <row r="30075" ht="15" hidden="1" customHeight="1"/>
    <row r="30076" ht="15" hidden="1" customHeight="1"/>
    <row r="30077" ht="15" hidden="1" customHeight="1"/>
    <row r="30078" ht="15" hidden="1" customHeight="1"/>
    <row r="30079" ht="15" hidden="1" customHeight="1"/>
    <row r="30080" ht="15" hidden="1" customHeight="1"/>
    <row r="30081" ht="15" hidden="1" customHeight="1"/>
    <row r="30082" ht="15" hidden="1" customHeight="1"/>
    <row r="30083" ht="15" hidden="1" customHeight="1"/>
    <row r="30084" ht="15" hidden="1" customHeight="1"/>
    <row r="30085" ht="15" hidden="1" customHeight="1"/>
    <row r="30086" ht="15" hidden="1" customHeight="1"/>
    <row r="30087" ht="15" hidden="1" customHeight="1"/>
    <row r="30088" ht="15" hidden="1" customHeight="1"/>
    <row r="30089" ht="15" hidden="1" customHeight="1"/>
    <row r="30090" ht="15" hidden="1" customHeight="1"/>
    <row r="30091" ht="15" hidden="1" customHeight="1"/>
    <row r="30092" ht="15" hidden="1" customHeight="1"/>
    <row r="30093" ht="15" hidden="1" customHeight="1"/>
    <row r="30094" ht="15" hidden="1" customHeight="1"/>
    <row r="30095" ht="15" hidden="1" customHeight="1"/>
    <row r="30096" ht="15" hidden="1" customHeight="1"/>
    <row r="30097" ht="15" hidden="1" customHeight="1"/>
    <row r="30098" ht="15" hidden="1" customHeight="1"/>
    <row r="30099" ht="15" hidden="1" customHeight="1"/>
    <row r="30100" ht="15" hidden="1" customHeight="1"/>
    <row r="30101" ht="15" hidden="1" customHeight="1"/>
    <row r="30102" ht="15" hidden="1" customHeight="1"/>
    <row r="30103" ht="15" hidden="1" customHeight="1"/>
    <row r="30104" ht="15" hidden="1" customHeight="1"/>
    <row r="30105" ht="15" hidden="1" customHeight="1"/>
    <row r="30106" ht="15" hidden="1" customHeight="1"/>
    <row r="30107" ht="15" hidden="1" customHeight="1"/>
    <row r="30108" ht="15" hidden="1" customHeight="1"/>
    <row r="30109" ht="15" hidden="1" customHeight="1"/>
    <row r="30110" ht="15" hidden="1" customHeight="1"/>
    <row r="30111" ht="15" hidden="1" customHeight="1"/>
    <row r="30112" ht="15" hidden="1" customHeight="1"/>
    <row r="30113" ht="15" hidden="1" customHeight="1"/>
    <row r="30114" ht="15" hidden="1" customHeight="1"/>
    <row r="30115" ht="15" hidden="1" customHeight="1"/>
    <row r="30116" ht="15" hidden="1" customHeight="1"/>
    <row r="30117" ht="15" hidden="1" customHeight="1"/>
    <row r="30118" ht="15" hidden="1" customHeight="1"/>
    <row r="30119" ht="15" hidden="1" customHeight="1"/>
    <row r="30120" ht="15" hidden="1" customHeight="1"/>
    <row r="30121" ht="15" hidden="1" customHeight="1"/>
    <row r="30122" ht="15" hidden="1" customHeight="1"/>
    <row r="30123" ht="15" hidden="1" customHeight="1"/>
    <row r="30124" ht="15" hidden="1" customHeight="1"/>
    <row r="30125" ht="15" hidden="1" customHeight="1"/>
    <row r="30126" ht="15" hidden="1" customHeight="1"/>
    <row r="30127" ht="15" hidden="1" customHeight="1"/>
    <row r="30128" ht="15" hidden="1" customHeight="1"/>
    <row r="30129" ht="15" hidden="1" customHeight="1"/>
    <row r="30130" ht="15" hidden="1" customHeight="1"/>
    <row r="30131" ht="15" hidden="1" customHeight="1"/>
    <row r="30132" ht="15" hidden="1" customHeight="1"/>
    <row r="30133" ht="15" hidden="1" customHeight="1"/>
    <row r="30134" ht="15" hidden="1" customHeight="1"/>
    <row r="30135" ht="15" hidden="1" customHeight="1"/>
    <row r="30136" ht="15" hidden="1" customHeight="1"/>
    <row r="30137" ht="15" hidden="1" customHeight="1"/>
    <row r="30138" ht="15" hidden="1" customHeight="1"/>
    <row r="30139" ht="15" hidden="1" customHeight="1"/>
    <row r="30140" ht="15" hidden="1" customHeight="1"/>
    <row r="30141" ht="15" hidden="1" customHeight="1"/>
    <row r="30142" ht="15" hidden="1" customHeight="1"/>
    <row r="30143" ht="15" hidden="1" customHeight="1"/>
    <row r="30144" ht="15" hidden="1" customHeight="1"/>
    <row r="30145" ht="15" hidden="1" customHeight="1"/>
    <row r="30146" ht="15" hidden="1" customHeight="1"/>
    <row r="30147" ht="15" hidden="1" customHeight="1"/>
    <row r="30148" ht="15" hidden="1" customHeight="1"/>
    <row r="30149" ht="15" hidden="1" customHeight="1"/>
    <row r="30150" ht="15" hidden="1" customHeight="1"/>
    <row r="30151" ht="15" hidden="1" customHeight="1"/>
    <row r="30152" ht="15" hidden="1" customHeight="1"/>
    <row r="30153" ht="15" hidden="1" customHeight="1"/>
    <row r="30154" ht="15" hidden="1" customHeight="1"/>
    <row r="30155" ht="15" hidden="1" customHeight="1"/>
    <row r="30156" ht="15" hidden="1" customHeight="1"/>
    <row r="30157" ht="15" hidden="1" customHeight="1"/>
    <row r="30158" ht="15" hidden="1" customHeight="1"/>
    <row r="30159" ht="15" hidden="1" customHeight="1"/>
    <row r="30160" ht="15" hidden="1" customHeight="1"/>
    <row r="30161" ht="15" hidden="1" customHeight="1"/>
    <row r="30162" ht="15" hidden="1" customHeight="1"/>
    <row r="30163" ht="15" hidden="1" customHeight="1"/>
    <row r="30164" ht="15" hidden="1" customHeight="1"/>
    <row r="30165" ht="15" hidden="1" customHeight="1"/>
    <row r="30166" ht="15" hidden="1" customHeight="1"/>
    <row r="30167" ht="15" hidden="1" customHeight="1"/>
    <row r="30168" ht="15" hidden="1" customHeight="1"/>
    <row r="30169" ht="15" hidden="1" customHeight="1"/>
    <row r="30170" ht="15" hidden="1" customHeight="1"/>
    <row r="30171" ht="15" hidden="1" customHeight="1"/>
    <row r="30172" ht="15" hidden="1" customHeight="1"/>
    <row r="30173" ht="15" hidden="1" customHeight="1"/>
    <row r="30174" ht="15" hidden="1" customHeight="1"/>
    <row r="30175" ht="15" hidden="1" customHeight="1"/>
    <row r="30176" ht="15" hidden="1" customHeight="1"/>
    <row r="30177" ht="15" hidden="1" customHeight="1"/>
    <row r="30178" ht="15" hidden="1" customHeight="1"/>
    <row r="30179" ht="15" hidden="1" customHeight="1"/>
    <row r="30180" ht="15" hidden="1" customHeight="1"/>
    <row r="30181" ht="15" hidden="1" customHeight="1"/>
    <row r="30182" ht="15" hidden="1" customHeight="1"/>
    <row r="30183" ht="15" hidden="1" customHeight="1"/>
    <row r="30184" ht="15" hidden="1" customHeight="1"/>
    <row r="30185" ht="15" hidden="1" customHeight="1"/>
    <row r="30186" ht="15" hidden="1" customHeight="1"/>
    <row r="30187" ht="15" hidden="1" customHeight="1"/>
    <row r="30188" ht="15" hidden="1" customHeight="1"/>
    <row r="30189" ht="15" hidden="1" customHeight="1"/>
    <row r="30190" ht="15" hidden="1" customHeight="1"/>
    <row r="30191" ht="15" hidden="1" customHeight="1"/>
    <row r="30192" ht="15" hidden="1" customHeight="1"/>
    <row r="30193" ht="15" hidden="1" customHeight="1"/>
    <row r="30194" ht="15" hidden="1" customHeight="1"/>
    <row r="30195" ht="15" hidden="1" customHeight="1"/>
    <row r="30196" ht="15" hidden="1" customHeight="1"/>
    <row r="30197" ht="15" hidden="1" customHeight="1"/>
    <row r="30198" ht="15" hidden="1" customHeight="1"/>
    <row r="30199" ht="15" hidden="1" customHeight="1"/>
    <row r="30200" ht="15" hidden="1" customHeight="1"/>
    <row r="30201" ht="15" hidden="1" customHeight="1"/>
    <row r="30202" ht="15" hidden="1" customHeight="1"/>
    <row r="30203" ht="15" hidden="1" customHeight="1"/>
    <row r="30204" ht="15" hidden="1" customHeight="1"/>
    <row r="30205" ht="15" hidden="1" customHeight="1"/>
    <row r="30206" ht="15" hidden="1" customHeight="1"/>
    <row r="30207" ht="15" hidden="1" customHeight="1"/>
    <row r="30208" ht="15" hidden="1" customHeight="1"/>
    <row r="30209" ht="15" hidden="1" customHeight="1"/>
    <row r="30210" ht="15" hidden="1" customHeight="1"/>
    <row r="30211" ht="15" hidden="1" customHeight="1"/>
    <row r="30212" ht="15" hidden="1" customHeight="1"/>
    <row r="30213" ht="15" hidden="1" customHeight="1"/>
    <row r="30214" ht="15" hidden="1" customHeight="1"/>
    <row r="30215" ht="15" hidden="1" customHeight="1"/>
    <row r="30216" ht="15" hidden="1" customHeight="1"/>
    <row r="30217" ht="15" hidden="1" customHeight="1"/>
    <row r="30218" ht="15" hidden="1" customHeight="1"/>
    <row r="30219" ht="15" hidden="1" customHeight="1"/>
    <row r="30220" ht="15" hidden="1" customHeight="1"/>
    <row r="30221" ht="15" hidden="1" customHeight="1"/>
    <row r="30222" ht="15" hidden="1" customHeight="1"/>
    <row r="30223" ht="15" hidden="1" customHeight="1"/>
    <row r="30224" ht="15" hidden="1" customHeight="1"/>
    <row r="30225" ht="15" hidden="1" customHeight="1"/>
    <row r="30226" ht="15" hidden="1" customHeight="1"/>
    <row r="30227" ht="15" hidden="1" customHeight="1"/>
    <row r="30228" ht="15" hidden="1" customHeight="1"/>
    <row r="30229" ht="15" hidden="1" customHeight="1"/>
    <row r="30230" ht="15" hidden="1" customHeight="1"/>
    <row r="30231" ht="15" hidden="1" customHeight="1"/>
    <row r="30232" ht="15" hidden="1" customHeight="1"/>
    <row r="30233" ht="15" hidden="1" customHeight="1"/>
    <row r="30234" ht="15" hidden="1" customHeight="1"/>
    <row r="30235" ht="15" hidden="1" customHeight="1"/>
    <row r="30236" ht="15" hidden="1" customHeight="1"/>
    <row r="30237" ht="15" hidden="1" customHeight="1"/>
    <row r="30238" ht="15" hidden="1" customHeight="1"/>
    <row r="30239" ht="15" hidden="1" customHeight="1"/>
    <row r="30240" ht="15" hidden="1" customHeight="1"/>
    <row r="30241" ht="15" hidden="1" customHeight="1"/>
    <row r="30242" ht="15" hidden="1" customHeight="1"/>
    <row r="30243" ht="15" hidden="1" customHeight="1"/>
    <row r="30244" ht="15" hidden="1" customHeight="1"/>
    <row r="30245" ht="15" hidden="1" customHeight="1"/>
    <row r="30246" ht="15" hidden="1" customHeight="1"/>
    <row r="30247" ht="15" hidden="1" customHeight="1"/>
    <row r="30248" ht="15" hidden="1" customHeight="1"/>
    <row r="30249" ht="15" hidden="1" customHeight="1"/>
    <row r="30250" ht="15" hidden="1" customHeight="1"/>
    <row r="30251" ht="15" hidden="1" customHeight="1"/>
    <row r="30252" ht="15" hidden="1" customHeight="1"/>
    <row r="30253" ht="15" hidden="1" customHeight="1"/>
    <row r="30254" ht="15" hidden="1" customHeight="1"/>
    <row r="30255" ht="15" hidden="1" customHeight="1"/>
    <row r="30256" ht="15" hidden="1" customHeight="1"/>
    <row r="30257" ht="15" hidden="1" customHeight="1"/>
    <row r="30258" ht="15" hidden="1" customHeight="1"/>
    <row r="30259" ht="15" hidden="1" customHeight="1"/>
    <row r="30260" ht="15" hidden="1" customHeight="1"/>
    <row r="30261" ht="15" hidden="1" customHeight="1"/>
    <row r="30262" ht="15" hidden="1" customHeight="1"/>
    <row r="30263" ht="15" hidden="1" customHeight="1"/>
    <row r="30264" ht="15" hidden="1" customHeight="1"/>
    <row r="30265" ht="15" hidden="1" customHeight="1"/>
    <row r="30266" ht="15" hidden="1" customHeight="1"/>
    <row r="30267" ht="15" hidden="1" customHeight="1"/>
    <row r="30268" ht="15" hidden="1" customHeight="1"/>
    <row r="30269" ht="15" hidden="1" customHeight="1"/>
    <row r="30270" ht="15" hidden="1" customHeight="1"/>
    <row r="30271" ht="15" hidden="1" customHeight="1"/>
    <row r="30272" ht="15" hidden="1" customHeight="1"/>
    <row r="30273" ht="15" hidden="1" customHeight="1"/>
    <row r="30274" ht="15" hidden="1" customHeight="1"/>
    <row r="30275" ht="15" hidden="1" customHeight="1"/>
    <row r="30276" ht="15" hidden="1" customHeight="1"/>
    <row r="30277" ht="15" hidden="1" customHeight="1"/>
    <row r="30278" ht="15" hidden="1" customHeight="1"/>
    <row r="30279" ht="15" hidden="1" customHeight="1"/>
    <row r="30280" ht="15" hidden="1" customHeight="1"/>
    <row r="30281" ht="15" hidden="1" customHeight="1"/>
    <row r="30282" ht="15" hidden="1" customHeight="1"/>
    <row r="30283" ht="15" hidden="1" customHeight="1"/>
    <row r="30284" ht="15" hidden="1" customHeight="1"/>
    <row r="30285" ht="15" hidden="1" customHeight="1"/>
    <row r="30286" ht="15" hidden="1" customHeight="1"/>
    <row r="30287" ht="15" hidden="1" customHeight="1"/>
    <row r="30288" ht="15" hidden="1" customHeight="1"/>
    <row r="30289" ht="15" hidden="1" customHeight="1"/>
    <row r="30290" ht="15" hidden="1" customHeight="1"/>
    <row r="30291" ht="15" hidden="1" customHeight="1"/>
    <row r="30292" ht="15" hidden="1" customHeight="1"/>
    <row r="30293" ht="15" hidden="1" customHeight="1"/>
    <row r="30294" ht="15" hidden="1" customHeight="1"/>
    <row r="30295" ht="15" hidden="1" customHeight="1"/>
    <row r="30296" ht="15" hidden="1" customHeight="1"/>
    <row r="30297" ht="15" hidden="1" customHeight="1"/>
    <row r="30298" ht="15" hidden="1" customHeight="1"/>
    <row r="30299" ht="15" hidden="1" customHeight="1"/>
    <row r="30300" ht="15" hidden="1" customHeight="1"/>
    <row r="30301" ht="15" hidden="1" customHeight="1"/>
    <row r="30302" ht="15" hidden="1" customHeight="1"/>
    <row r="30303" ht="15" hidden="1" customHeight="1"/>
    <row r="30304" ht="15" hidden="1" customHeight="1"/>
    <row r="30305" ht="15" hidden="1" customHeight="1"/>
    <row r="30306" ht="15" hidden="1" customHeight="1"/>
    <row r="30307" ht="15" hidden="1" customHeight="1"/>
    <row r="30308" ht="15" hidden="1" customHeight="1"/>
    <row r="30309" ht="15" hidden="1" customHeight="1"/>
    <row r="30310" ht="15" hidden="1" customHeight="1"/>
    <row r="30311" ht="15" hidden="1" customHeight="1"/>
    <row r="30312" ht="15" hidden="1" customHeight="1"/>
    <row r="30313" ht="15" hidden="1" customHeight="1"/>
    <row r="30314" ht="15" hidden="1" customHeight="1"/>
    <row r="30315" ht="15" hidden="1" customHeight="1"/>
    <row r="30316" ht="15" hidden="1" customHeight="1"/>
    <row r="30317" ht="15" hidden="1" customHeight="1"/>
    <row r="30318" ht="15" hidden="1" customHeight="1"/>
    <row r="30319" ht="15" hidden="1" customHeight="1"/>
    <row r="30320" ht="15" hidden="1" customHeight="1"/>
    <row r="30321" ht="15" hidden="1" customHeight="1"/>
    <row r="30322" ht="15" hidden="1" customHeight="1"/>
    <row r="30323" ht="15" hidden="1" customHeight="1"/>
    <row r="30324" ht="15" hidden="1" customHeight="1"/>
    <row r="30325" ht="15" hidden="1" customHeight="1"/>
    <row r="30326" ht="15" hidden="1" customHeight="1"/>
    <row r="30327" ht="15" hidden="1" customHeight="1"/>
    <row r="30328" ht="15" hidden="1" customHeight="1"/>
    <row r="30329" ht="15" hidden="1" customHeight="1"/>
    <row r="30330" ht="15" hidden="1" customHeight="1"/>
    <row r="30331" ht="15" hidden="1" customHeight="1"/>
    <row r="30332" ht="15" hidden="1" customHeight="1"/>
    <row r="30333" ht="15" hidden="1" customHeight="1"/>
    <row r="30334" ht="15" hidden="1" customHeight="1"/>
    <row r="30335" ht="15" hidden="1" customHeight="1"/>
    <row r="30336" ht="15" hidden="1" customHeight="1"/>
    <row r="30337" ht="15" hidden="1" customHeight="1"/>
    <row r="30338" ht="15" hidden="1" customHeight="1"/>
    <row r="30339" ht="15" hidden="1" customHeight="1"/>
    <row r="30340" ht="15" hidden="1" customHeight="1"/>
    <row r="30341" ht="15" hidden="1" customHeight="1"/>
    <row r="30342" ht="15" hidden="1" customHeight="1"/>
    <row r="30343" ht="15" hidden="1" customHeight="1"/>
    <row r="30344" ht="15" hidden="1" customHeight="1"/>
    <row r="30345" ht="15" hidden="1" customHeight="1"/>
    <row r="30346" ht="15" hidden="1" customHeight="1"/>
    <row r="30347" ht="15" hidden="1" customHeight="1"/>
    <row r="30348" ht="15" hidden="1" customHeight="1"/>
    <row r="30349" ht="15" hidden="1" customHeight="1"/>
    <row r="30350" ht="15" hidden="1" customHeight="1"/>
    <row r="30351" ht="15" hidden="1" customHeight="1"/>
    <row r="30352" ht="15" hidden="1" customHeight="1"/>
    <row r="30353" ht="15" hidden="1" customHeight="1"/>
    <row r="30354" ht="15" hidden="1" customHeight="1"/>
    <row r="30355" ht="15" hidden="1" customHeight="1"/>
    <row r="30356" ht="15" hidden="1" customHeight="1"/>
    <row r="30357" ht="15" hidden="1" customHeight="1"/>
    <row r="30358" ht="15" hidden="1" customHeight="1"/>
    <row r="30359" ht="15" hidden="1" customHeight="1"/>
    <row r="30360" ht="15" hidden="1" customHeight="1"/>
    <row r="30361" ht="15" hidden="1" customHeight="1"/>
    <row r="30362" ht="15" hidden="1" customHeight="1"/>
    <row r="30363" ht="15" hidden="1" customHeight="1"/>
    <row r="30364" ht="15" hidden="1" customHeight="1"/>
    <row r="30365" ht="15" hidden="1" customHeight="1"/>
    <row r="30366" ht="15" hidden="1" customHeight="1"/>
    <row r="30367" ht="15" hidden="1" customHeight="1"/>
    <row r="30368" ht="15" hidden="1" customHeight="1"/>
    <row r="30369" ht="15" hidden="1" customHeight="1"/>
    <row r="30370" ht="15" hidden="1" customHeight="1"/>
    <row r="30371" ht="15" hidden="1" customHeight="1"/>
    <row r="30372" ht="15" hidden="1" customHeight="1"/>
    <row r="30373" ht="15" hidden="1" customHeight="1"/>
    <row r="30374" ht="15" hidden="1" customHeight="1"/>
    <row r="30375" ht="15" hidden="1" customHeight="1"/>
    <row r="30376" ht="15" hidden="1" customHeight="1"/>
    <row r="30377" ht="15" hidden="1" customHeight="1"/>
    <row r="30378" ht="15" hidden="1" customHeight="1"/>
    <row r="30379" ht="15" hidden="1" customHeight="1"/>
    <row r="30380" ht="15" hidden="1" customHeight="1"/>
    <row r="30381" ht="15" hidden="1" customHeight="1"/>
    <row r="30382" ht="15" hidden="1" customHeight="1"/>
    <row r="30383" ht="15" hidden="1" customHeight="1"/>
    <row r="30384" ht="15" hidden="1" customHeight="1"/>
    <row r="30385" ht="15" hidden="1" customHeight="1"/>
    <row r="30386" ht="15" hidden="1" customHeight="1"/>
    <row r="30387" ht="15" hidden="1" customHeight="1"/>
    <row r="30388" ht="15" hidden="1" customHeight="1"/>
    <row r="30389" ht="15" hidden="1" customHeight="1"/>
    <row r="30390" ht="15" hidden="1" customHeight="1"/>
    <row r="30391" ht="15" hidden="1" customHeight="1"/>
    <row r="30392" ht="15" hidden="1" customHeight="1"/>
    <row r="30393" ht="15" hidden="1" customHeight="1"/>
    <row r="30394" ht="15" hidden="1" customHeight="1"/>
    <row r="30395" ht="15" hidden="1" customHeight="1"/>
    <row r="30396" ht="15" hidden="1" customHeight="1"/>
    <row r="30397" ht="15" hidden="1" customHeight="1"/>
    <row r="30398" ht="15" hidden="1" customHeight="1"/>
    <row r="30399" ht="15" hidden="1" customHeight="1"/>
    <row r="30400" ht="15" hidden="1" customHeight="1"/>
    <row r="30401" ht="15" hidden="1" customHeight="1"/>
    <row r="30402" ht="15" hidden="1" customHeight="1"/>
    <row r="30403" ht="15" hidden="1" customHeight="1"/>
    <row r="30404" ht="15" hidden="1" customHeight="1"/>
    <row r="30405" ht="15" hidden="1" customHeight="1"/>
    <row r="30406" ht="15" hidden="1" customHeight="1"/>
    <row r="30407" ht="15" hidden="1" customHeight="1"/>
    <row r="30408" ht="15" hidden="1" customHeight="1"/>
    <row r="30409" ht="15" hidden="1" customHeight="1"/>
    <row r="30410" ht="15" hidden="1" customHeight="1"/>
    <row r="30411" ht="15" hidden="1" customHeight="1"/>
    <row r="30412" ht="15" hidden="1" customHeight="1"/>
    <row r="30413" ht="15" hidden="1" customHeight="1"/>
    <row r="30414" ht="15" hidden="1" customHeight="1"/>
    <row r="30415" ht="15" hidden="1" customHeight="1"/>
    <row r="30416" ht="15" hidden="1" customHeight="1"/>
    <row r="30417" ht="15" hidden="1" customHeight="1"/>
    <row r="30418" ht="15" hidden="1" customHeight="1"/>
    <row r="30419" ht="15" hidden="1" customHeight="1"/>
    <row r="30420" ht="15" hidden="1" customHeight="1"/>
    <row r="30421" ht="15" hidden="1" customHeight="1"/>
    <row r="30422" ht="15" hidden="1" customHeight="1"/>
    <row r="30423" ht="15" hidden="1" customHeight="1"/>
    <row r="30424" ht="15" hidden="1" customHeight="1"/>
    <row r="30425" ht="15" hidden="1" customHeight="1"/>
    <row r="30426" ht="15" hidden="1" customHeight="1"/>
    <row r="30427" ht="15" hidden="1" customHeight="1"/>
    <row r="30428" ht="15" hidden="1" customHeight="1"/>
    <row r="30429" ht="15" hidden="1" customHeight="1"/>
    <row r="30430" ht="15" hidden="1" customHeight="1"/>
    <row r="30431" ht="15" hidden="1" customHeight="1"/>
    <row r="30432" ht="15" hidden="1" customHeight="1"/>
    <row r="30433" ht="15" hidden="1" customHeight="1"/>
    <row r="30434" ht="15" hidden="1" customHeight="1"/>
    <row r="30435" ht="15" hidden="1" customHeight="1"/>
    <row r="30436" ht="15" hidden="1" customHeight="1"/>
    <row r="30437" ht="15" hidden="1" customHeight="1"/>
    <row r="30438" ht="15" hidden="1" customHeight="1"/>
    <row r="30439" ht="15" hidden="1" customHeight="1"/>
    <row r="30440" ht="15" hidden="1" customHeight="1"/>
    <row r="30441" ht="15" hidden="1" customHeight="1"/>
    <row r="30442" ht="15" hidden="1" customHeight="1"/>
    <row r="30443" ht="15" hidden="1" customHeight="1"/>
    <row r="30444" ht="15" hidden="1" customHeight="1"/>
    <row r="30445" ht="15" hidden="1" customHeight="1"/>
    <row r="30446" ht="15" hidden="1" customHeight="1"/>
    <row r="30447" ht="15" hidden="1" customHeight="1"/>
    <row r="30448" ht="15" hidden="1" customHeight="1"/>
    <row r="30449" ht="15" hidden="1" customHeight="1"/>
    <row r="30450" ht="15" hidden="1" customHeight="1"/>
    <row r="30451" ht="15" hidden="1" customHeight="1"/>
    <row r="30452" ht="15" hidden="1" customHeight="1"/>
    <row r="30453" ht="15" hidden="1" customHeight="1"/>
    <row r="30454" ht="15" hidden="1" customHeight="1"/>
    <row r="30455" ht="15" hidden="1" customHeight="1"/>
    <row r="30456" ht="15" hidden="1" customHeight="1"/>
    <row r="30457" ht="15" hidden="1" customHeight="1"/>
    <row r="30458" ht="15" hidden="1" customHeight="1"/>
    <row r="30459" ht="15" hidden="1" customHeight="1"/>
    <row r="30460" ht="15" hidden="1" customHeight="1"/>
    <row r="30461" ht="15" hidden="1" customHeight="1"/>
    <row r="30462" ht="15" hidden="1" customHeight="1"/>
    <row r="30463" ht="15" hidden="1" customHeight="1"/>
    <row r="30464" ht="15" hidden="1" customHeight="1"/>
    <row r="30465" ht="15" hidden="1" customHeight="1"/>
    <row r="30466" ht="15" hidden="1" customHeight="1"/>
    <row r="30467" ht="15" hidden="1" customHeight="1"/>
    <row r="30468" ht="15" hidden="1" customHeight="1"/>
    <row r="30469" ht="15" hidden="1" customHeight="1"/>
    <row r="30470" ht="15" hidden="1" customHeight="1"/>
    <row r="30471" ht="15" hidden="1" customHeight="1"/>
    <row r="30472" ht="15" hidden="1" customHeight="1"/>
    <row r="30473" ht="15" hidden="1" customHeight="1"/>
    <row r="30474" ht="15" hidden="1" customHeight="1"/>
    <row r="30475" ht="15" hidden="1" customHeight="1"/>
    <row r="30476" ht="15" hidden="1" customHeight="1"/>
    <row r="30477" ht="15" hidden="1" customHeight="1"/>
    <row r="30478" ht="15" hidden="1" customHeight="1"/>
    <row r="30479" ht="15" hidden="1" customHeight="1"/>
    <row r="30480" ht="15" hidden="1" customHeight="1"/>
    <row r="30481" ht="15" hidden="1" customHeight="1"/>
    <row r="30482" ht="15" hidden="1" customHeight="1"/>
    <row r="30483" ht="15" hidden="1" customHeight="1"/>
    <row r="30484" ht="15" hidden="1" customHeight="1"/>
    <row r="30485" ht="15" hidden="1" customHeight="1"/>
    <row r="30486" ht="15" hidden="1" customHeight="1"/>
    <row r="30487" ht="15" hidden="1" customHeight="1"/>
    <row r="30488" ht="15" hidden="1" customHeight="1"/>
    <row r="30489" ht="15" hidden="1" customHeight="1"/>
    <row r="30490" ht="15" hidden="1" customHeight="1"/>
    <row r="30491" ht="15" hidden="1" customHeight="1"/>
    <row r="30492" ht="15" hidden="1" customHeight="1"/>
    <row r="30493" ht="15" hidden="1" customHeight="1"/>
    <row r="30494" ht="15" hidden="1" customHeight="1"/>
    <row r="30495" ht="15" hidden="1" customHeight="1"/>
    <row r="30496" ht="15" hidden="1" customHeight="1"/>
    <row r="30497" ht="15" hidden="1" customHeight="1"/>
    <row r="30498" ht="15" hidden="1" customHeight="1"/>
    <row r="30499" ht="15" hidden="1" customHeight="1"/>
    <row r="30500" ht="15" hidden="1" customHeight="1"/>
    <row r="30501" ht="15" hidden="1" customHeight="1"/>
    <row r="30502" ht="15" hidden="1" customHeight="1"/>
    <row r="30503" ht="15" hidden="1" customHeight="1"/>
    <row r="30504" ht="15" hidden="1" customHeight="1"/>
    <row r="30505" ht="15" hidden="1" customHeight="1"/>
    <row r="30506" ht="15" hidden="1" customHeight="1"/>
    <row r="30507" ht="15" hidden="1" customHeight="1"/>
    <row r="30508" ht="15" hidden="1" customHeight="1"/>
    <row r="30509" ht="15" hidden="1" customHeight="1"/>
    <row r="30510" ht="15" hidden="1" customHeight="1"/>
    <row r="30511" ht="15" hidden="1" customHeight="1"/>
    <row r="30512" ht="15" hidden="1" customHeight="1"/>
    <row r="30513" ht="15" hidden="1" customHeight="1"/>
    <row r="30514" ht="15" hidden="1" customHeight="1"/>
    <row r="30515" ht="15" hidden="1" customHeight="1"/>
    <row r="30516" ht="15" hidden="1" customHeight="1"/>
    <row r="30517" ht="15" hidden="1" customHeight="1"/>
    <row r="30518" ht="15" hidden="1" customHeight="1"/>
    <row r="30519" ht="15" hidden="1" customHeight="1"/>
    <row r="30520" ht="15" hidden="1" customHeight="1"/>
    <row r="30521" ht="15" hidden="1" customHeight="1"/>
    <row r="30522" ht="15" hidden="1" customHeight="1"/>
    <row r="30523" ht="15" hidden="1" customHeight="1"/>
    <row r="30524" ht="15" hidden="1" customHeight="1"/>
    <row r="30525" ht="15" hidden="1" customHeight="1"/>
    <row r="30526" ht="15" hidden="1" customHeight="1"/>
    <row r="30527" ht="15" hidden="1" customHeight="1"/>
    <row r="30528" ht="15" hidden="1" customHeight="1"/>
    <row r="30529" ht="15" hidden="1" customHeight="1"/>
    <row r="30530" ht="15" hidden="1" customHeight="1"/>
    <row r="30531" ht="15" hidden="1" customHeight="1"/>
    <row r="30532" ht="15" hidden="1" customHeight="1"/>
    <row r="30533" ht="15" hidden="1" customHeight="1"/>
    <row r="30534" ht="15" hidden="1" customHeight="1"/>
    <row r="30535" ht="15" hidden="1" customHeight="1"/>
    <row r="30536" ht="15" hidden="1" customHeight="1"/>
    <row r="30537" ht="15" hidden="1" customHeight="1"/>
    <row r="30538" ht="15" hidden="1" customHeight="1"/>
    <row r="30539" ht="15" hidden="1" customHeight="1"/>
    <row r="30540" ht="15" hidden="1" customHeight="1"/>
    <row r="30541" ht="15" hidden="1" customHeight="1"/>
    <row r="30542" ht="15" hidden="1" customHeight="1"/>
    <row r="30543" ht="15" hidden="1" customHeight="1"/>
    <row r="30544" ht="15" hidden="1" customHeight="1"/>
    <row r="30545" ht="15" hidden="1" customHeight="1"/>
    <row r="30546" ht="15" hidden="1" customHeight="1"/>
    <row r="30547" ht="15" hidden="1" customHeight="1"/>
    <row r="30548" ht="15" hidden="1" customHeight="1"/>
    <row r="30549" ht="15" hidden="1" customHeight="1"/>
    <row r="30550" ht="15" hidden="1" customHeight="1"/>
    <row r="30551" ht="15" hidden="1" customHeight="1"/>
    <row r="30552" ht="15" hidden="1" customHeight="1"/>
    <row r="30553" ht="15" hidden="1" customHeight="1"/>
    <row r="30554" ht="15" hidden="1" customHeight="1"/>
    <row r="30555" ht="15" hidden="1" customHeight="1"/>
    <row r="30556" ht="15" hidden="1" customHeight="1"/>
    <row r="30557" ht="15" hidden="1" customHeight="1"/>
    <row r="30558" ht="15" hidden="1" customHeight="1"/>
    <row r="30559" ht="15" hidden="1" customHeight="1"/>
    <row r="30560" ht="15" hidden="1" customHeight="1"/>
    <row r="30561" ht="15" hidden="1" customHeight="1"/>
    <row r="30562" ht="15" hidden="1" customHeight="1"/>
    <row r="30563" ht="15" hidden="1" customHeight="1"/>
    <row r="30564" ht="15" hidden="1" customHeight="1"/>
    <row r="30565" ht="15" hidden="1" customHeight="1"/>
    <row r="30566" ht="15" hidden="1" customHeight="1"/>
    <row r="30567" ht="15" hidden="1" customHeight="1"/>
    <row r="30568" ht="15" hidden="1" customHeight="1"/>
    <row r="30569" ht="15" hidden="1" customHeight="1"/>
    <row r="30570" ht="15" hidden="1" customHeight="1"/>
    <row r="30571" ht="15" hidden="1" customHeight="1"/>
    <row r="30572" ht="15" hidden="1" customHeight="1"/>
    <row r="30573" ht="15" hidden="1" customHeight="1"/>
    <row r="30574" ht="15" hidden="1" customHeight="1"/>
    <row r="30575" ht="15" hidden="1" customHeight="1"/>
    <row r="30576" ht="15" hidden="1" customHeight="1"/>
    <row r="30577" ht="15" hidden="1" customHeight="1"/>
    <row r="30578" ht="15" hidden="1" customHeight="1"/>
    <row r="30579" ht="15" hidden="1" customHeight="1"/>
    <row r="30580" ht="15" hidden="1" customHeight="1"/>
    <row r="30581" ht="15" hidden="1" customHeight="1"/>
    <row r="30582" ht="15" hidden="1" customHeight="1"/>
    <row r="30583" ht="15" hidden="1" customHeight="1"/>
    <row r="30584" ht="15" hidden="1" customHeight="1"/>
    <row r="30585" ht="15" hidden="1" customHeight="1"/>
    <row r="30586" ht="15" hidden="1" customHeight="1"/>
    <row r="30587" ht="15" hidden="1" customHeight="1"/>
    <row r="30588" ht="15" hidden="1" customHeight="1"/>
    <row r="30589" ht="15" hidden="1" customHeight="1"/>
    <row r="30590" ht="15" hidden="1" customHeight="1"/>
    <row r="30591" ht="15" hidden="1" customHeight="1"/>
    <row r="30592" ht="15" hidden="1" customHeight="1"/>
    <row r="30593" ht="15" hidden="1" customHeight="1"/>
    <row r="30594" ht="15" hidden="1" customHeight="1"/>
    <row r="30595" ht="15" hidden="1" customHeight="1"/>
    <row r="30596" ht="15" hidden="1" customHeight="1"/>
    <row r="30597" ht="15" hidden="1" customHeight="1"/>
    <row r="30598" ht="15" hidden="1" customHeight="1"/>
    <row r="30599" ht="15" hidden="1" customHeight="1"/>
    <row r="30600" ht="15" hidden="1" customHeight="1"/>
    <row r="30601" ht="15" hidden="1" customHeight="1"/>
    <row r="30602" ht="15" hidden="1" customHeight="1"/>
    <row r="30603" ht="15" hidden="1" customHeight="1"/>
    <row r="30604" ht="15" hidden="1" customHeight="1"/>
    <row r="30605" ht="15" hidden="1" customHeight="1"/>
    <row r="30606" ht="15" hidden="1" customHeight="1"/>
    <row r="30607" ht="15" hidden="1" customHeight="1"/>
    <row r="30608" ht="15" hidden="1" customHeight="1"/>
    <row r="30609" ht="15" hidden="1" customHeight="1"/>
    <row r="30610" ht="15" hidden="1" customHeight="1"/>
    <row r="30611" ht="15" hidden="1" customHeight="1"/>
    <row r="30612" ht="15" hidden="1" customHeight="1"/>
    <row r="30613" ht="15" hidden="1" customHeight="1"/>
    <row r="30614" ht="15" hidden="1" customHeight="1"/>
    <row r="30615" ht="15" hidden="1" customHeight="1"/>
    <row r="30616" ht="15" hidden="1" customHeight="1"/>
    <row r="30617" ht="15" hidden="1" customHeight="1"/>
    <row r="30618" ht="15" hidden="1" customHeight="1"/>
    <row r="30619" ht="15" hidden="1" customHeight="1"/>
    <row r="30620" ht="15" hidden="1" customHeight="1"/>
    <row r="30621" ht="15" hidden="1" customHeight="1"/>
    <row r="30622" ht="15" hidden="1" customHeight="1"/>
    <row r="30623" ht="15" hidden="1" customHeight="1"/>
    <row r="30624" ht="15" hidden="1" customHeight="1"/>
    <row r="30625" ht="15" hidden="1" customHeight="1"/>
    <row r="30626" ht="15" hidden="1" customHeight="1"/>
    <row r="30627" ht="15" hidden="1" customHeight="1"/>
    <row r="30628" ht="15" hidden="1" customHeight="1"/>
    <row r="30629" ht="15" hidden="1" customHeight="1"/>
    <row r="30630" ht="15" hidden="1" customHeight="1"/>
    <row r="30631" ht="15" hidden="1" customHeight="1"/>
    <row r="30632" ht="15" hidden="1" customHeight="1"/>
    <row r="30633" ht="15" hidden="1" customHeight="1"/>
    <row r="30634" ht="15" hidden="1" customHeight="1"/>
    <row r="30635" ht="15" hidden="1" customHeight="1"/>
    <row r="30636" ht="15" hidden="1" customHeight="1"/>
    <row r="30637" ht="15" hidden="1" customHeight="1"/>
    <row r="30638" ht="15" hidden="1" customHeight="1"/>
    <row r="30639" ht="15" hidden="1" customHeight="1"/>
    <row r="30640" ht="15" hidden="1" customHeight="1"/>
    <row r="30641" ht="15" hidden="1" customHeight="1"/>
    <row r="30642" ht="15" hidden="1" customHeight="1"/>
    <row r="30643" ht="15" hidden="1" customHeight="1"/>
    <row r="30644" ht="15" hidden="1" customHeight="1"/>
    <row r="30645" ht="15" hidden="1" customHeight="1"/>
    <row r="30646" ht="15" hidden="1" customHeight="1"/>
    <row r="30647" ht="15" hidden="1" customHeight="1"/>
    <row r="30648" ht="15" hidden="1" customHeight="1"/>
    <row r="30649" ht="15" hidden="1" customHeight="1"/>
    <row r="30650" ht="15" hidden="1" customHeight="1"/>
    <row r="30651" ht="15" hidden="1" customHeight="1"/>
    <row r="30652" ht="15" hidden="1" customHeight="1"/>
    <row r="30653" ht="15" hidden="1" customHeight="1"/>
    <row r="30654" ht="15" hidden="1" customHeight="1"/>
    <row r="30655" ht="15" hidden="1" customHeight="1"/>
    <row r="30656" ht="15" hidden="1" customHeight="1"/>
    <row r="30657" ht="15" hidden="1" customHeight="1"/>
    <row r="30658" ht="15" hidden="1" customHeight="1"/>
    <row r="30659" ht="15" hidden="1" customHeight="1"/>
    <row r="30660" ht="15" hidden="1" customHeight="1"/>
    <row r="30661" ht="15" hidden="1" customHeight="1"/>
    <row r="30662" ht="15" hidden="1" customHeight="1"/>
    <row r="30663" ht="15" hidden="1" customHeight="1"/>
    <row r="30664" ht="15" hidden="1" customHeight="1"/>
    <row r="30665" ht="15" hidden="1" customHeight="1"/>
    <row r="30666" ht="15" hidden="1" customHeight="1"/>
    <row r="30667" ht="15" hidden="1" customHeight="1"/>
    <row r="30668" ht="15" hidden="1" customHeight="1"/>
    <row r="30669" ht="15" hidden="1" customHeight="1"/>
    <row r="30670" ht="15" hidden="1" customHeight="1"/>
    <row r="30671" ht="15" hidden="1" customHeight="1"/>
    <row r="30672" ht="15" hidden="1" customHeight="1"/>
    <row r="30673" ht="15" hidden="1" customHeight="1"/>
    <row r="30674" ht="15" hidden="1" customHeight="1"/>
    <row r="30675" ht="15" hidden="1" customHeight="1"/>
    <row r="30676" ht="15" hidden="1" customHeight="1"/>
    <row r="30677" ht="15" hidden="1" customHeight="1"/>
    <row r="30678" ht="15" hidden="1" customHeight="1"/>
    <row r="30679" ht="15" hidden="1" customHeight="1"/>
    <row r="30680" ht="15" hidden="1" customHeight="1"/>
    <row r="30681" ht="15" hidden="1" customHeight="1"/>
    <row r="30682" ht="15" hidden="1" customHeight="1"/>
    <row r="30683" ht="15" hidden="1" customHeight="1"/>
    <row r="30684" ht="15" hidden="1" customHeight="1"/>
    <row r="30685" ht="15" hidden="1" customHeight="1"/>
    <row r="30686" ht="15" hidden="1" customHeight="1"/>
    <row r="30687" ht="15" hidden="1" customHeight="1"/>
    <row r="30688" ht="15" hidden="1" customHeight="1"/>
    <row r="30689" ht="15" hidden="1" customHeight="1"/>
    <row r="30690" ht="15" hidden="1" customHeight="1"/>
    <row r="30691" ht="15" hidden="1" customHeight="1"/>
    <row r="30692" ht="15" hidden="1" customHeight="1"/>
    <row r="30693" ht="15" hidden="1" customHeight="1"/>
    <row r="30694" ht="15" hidden="1" customHeight="1"/>
    <row r="30695" ht="15" hidden="1" customHeight="1"/>
    <row r="30696" ht="15" hidden="1" customHeight="1"/>
    <row r="30697" ht="15" hidden="1" customHeight="1"/>
    <row r="30698" ht="15" hidden="1" customHeight="1"/>
    <row r="30699" ht="15" hidden="1" customHeight="1"/>
    <row r="30700" ht="15" hidden="1" customHeight="1"/>
    <row r="30701" ht="15" hidden="1" customHeight="1"/>
    <row r="30702" ht="15" hidden="1" customHeight="1"/>
    <row r="30703" ht="15" hidden="1" customHeight="1"/>
    <row r="30704" ht="15" hidden="1" customHeight="1"/>
    <row r="30705" ht="15" hidden="1" customHeight="1"/>
    <row r="30706" ht="15" hidden="1" customHeight="1"/>
    <row r="30707" ht="15" hidden="1" customHeight="1"/>
    <row r="30708" ht="15" hidden="1" customHeight="1"/>
    <row r="30709" ht="15" hidden="1" customHeight="1"/>
    <row r="30710" ht="15" hidden="1" customHeight="1"/>
    <row r="30711" ht="15" hidden="1" customHeight="1"/>
    <row r="30712" ht="15" hidden="1" customHeight="1"/>
    <row r="30713" ht="15" hidden="1" customHeight="1"/>
    <row r="30714" ht="15" hidden="1" customHeight="1"/>
    <row r="30715" ht="15" hidden="1" customHeight="1"/>
    <row r="30716" ht="15" hidden="1" customHeight="1"/>
    <row r="30717" ht="15" hidden="1" customHeight="1"/>
    <row r="30718" ht="15" hidden="1" customHeight="1"/>
    <row r="30719" ht="15" hidden="1" customHeight="1"/>
    <row r="30720" ht="15" hidden="1" customHeight="1"/>
    <row r="30721" ht="15" hidden="1" customHeight="1"/>
    <row r="30722" ht="15" hidden="1" customHeight="1"/>
    <row r="30723" ht="15" hidden="1" customHeight="1"/>
    <row r="30724" ht="15" hidden="1" customHeight="1"/>
    <row r="30725" ht="15" hidden="1" customHeight="1"/>
    <row r="30726" ht="15" hidden="1" customHeight="1"/>
    <row r="30727" ht="15" hidden="1" customHeight="1"/>
    <row r="30728" ht="15" hidden="1" customHeight="1"/>
    <row r="30729" ht="15" hidden="1" customHeight="1"/>
    <row r="30730" ht="15" hidden="1" customHeight="1"/>
    <row r="30731" ht="15" hidden="1" customHeight="1"/>
    <row r="30732" ht="15" hidden="1" customHeight="1"/>
    <row r="30733" ht="15" hidden="1" customHeight="1"/>
    <row r="30734" ht="15" hidden="1" customHeight="1"/>
    <row r="30735" ht="15" hidden="1" customHeight="1"/>
    <row r="30736" ht="15" hidden="1" customHeight="1"/>
    <row r="30737" ht="15" hidden="1" customHeight="1"/>
    <row r="30738" ht="15" hidden="1" customHeight="1"/>
    <row r="30739" ht="15" hidden="1" customHeight="1"/>
    <row r="30740" ht="15" hidden="1" customHeight="1"/>
    <row r="30741" ht="15" hidden="1" customHeight="1"/>
    <row r="30742" ht="15" hidden="1" customHeight="1"/>
    <row r="30743" ht="15" hidden="1" customHeight="1"/>
    <row r="30744" ht="15" hidden="1" customHeight="1"/>
    <row r="30745" ht="15" hidden="1" customHeight="1"/>
    <row r="30746" ht="15" hidden="1" customHeight="1"/>
    <row r="30747" ht="15" hidden="1" customHeight="1"/>
    <row r="30748" ht="15" hidden="1" customHeight="1"/>
    <row r="30749" ht="15" hidden="1" customHeight="1"/>
    <row r="30750" ht="15" hidden="1" customHeight="1"/>
    <row r="30751" ht="15" hidden="1" customHeight="1"/>
    <row r="30752" ht="15" hidden="1" customHeight="1"/>
    <row r="30753" ht="15" hidden="1" customHeight="1"/>
    <row r="30754" ht="15" hidden="1" customHeight="1"/>
    <row r="30755" ht="15" hidden="1" customHeight="1"/>
    <row r="30756" ht="15" hidden="1" customHeight="1"/>
    <row r="30757" ht="15" hidden="1" customHeight="1"/>
    <row r="30758" ht="15" hidden="1" customHeight="1"/>
    <row r="30759" ht="15" hidden="1" customHeight="1"/>
    <row r="30760" ht="15" hidden="1" customHeight="1"/>
    <row r="30761" ht="15" hidden="1" customHeight="1"/>
    <row r="30762" ht="15" hidden="1" customHeight="1"/>
    <row r="30763" ht="15" hidden="1" customHeight="1"/>
    <row r="30764" ht="15" hidden="1" customHeight="1"/>
    <row r="30765" ht="15" hidden="1" customHeight="1"/>
    <row r="30766" ht="15" hidden="1" customHeight="1"/>
    <row r="30767" ht="15" hidden="1" customHeight="1"/>
    <row r="30768" ht="15" hidden="1" customHeight="1"/>
    <row r="30769" ht="15" hidden="1" customHeight="1"/>
    <row r="30770" ht="15" hidden="1" customHeight="1"/>
    <row r="30771" ht="15" hidden="1" customHeight="1"/>
    <row r="30772" ht="15" hidden="1" customHeight="1"/>
    <row r="30773" ht="15" hidden="1" customHeight="1"/>
    <row r="30774" ht="15" hidden="1" customHeight="1"/>
    <row r="30775" ht="15" hidden="1" customHeight="1"/>
    <row r="30776" ht="15" hidden="1" customHeight="1"/>
    <row r="30777" ht="15" hidden="1" customHeight="1"/>
    <row r="30778" ht="15" hidden="1" customHeight="1"/>
    <row r="30779" ht="15" hidden="1" customHeight="1"/>
    <row r="30780" ht="15" hidden="1" customHeight="1"/>
    <row r="30781" ht="15" hidden="1" customHeight="1"/>
    <row r="30782" ht="15" hidden="1" customHeight="1"/>
    <row r="30783" ht="15" hidden="1" customHeight="1"/>
    <row r="30784" ht="15" hidden="1" customHeight="1"/>
    <row r="30785" ht="15" hidden="1" customHeight="1"/>
    <row r="30786" ht="15" hidden="1" customHeight="1"/>
    <row r="30787" ht="15" hidden="1" customHeight="1"/>
    <row r="30788" ht="15" hidden="1" customHeight="1"/>
    <row r="30789" ht="15" hidden="1" customHeight="1"/>
    <row r="30790" ht="15" hidden="1" customHeight="1"/>
    <row r="30791" ht="15" hidden="1" customHeight="1"/>
    <row r="30792" ht="15" hidden="1" customHeight="1"/>
    <row r="30793" ht="15" hidden="1" customHeight="1"/>
    <row r="30794" ht="15" hidden="1" customHeight="1"/>
    <row r="30795" ht="15" hidden="1" customHeight="1"/>
    <row r="30796" ht="15" hidden="1" customHeight="1"/>
    <row r="30797" ht="15" hidden="1" customHeight="1"/>
    <row r="30798" ht="15" hidden="1" customHeight="1"/>
    <row r="30799" ht="15" hidden="1" customHeight="1"/>
    <row r="30800" ht="15" hidden="1" customHeight="1"/>
    <row r="30801" ht="15" hidden="1" customHeight="1"/>
    <row r="30802" ht="15" hidden="1" customHeight="1"/>
    <row r="30803" ht="15" hidden="1" customHeight="1"/>
    <row r="30804" ht="15" hidden="1" customHeight="1"/>
    <row r="30805" ht="15" hidden="1" customHeight="1"/>
    <row r="30806" ht="15" hidden="1" customHeight="1"/>
    <row r="30807" ht="15" hidden="1" customHeight="1"/>
    <row r="30808" ht="15" hidden="1" customHeight="1"/>
    <row r="30809" ht="15" hidden="1" customHeight="1"/>
    <row r="30810" ht="15" hidden="1" customHeight="1"/>
    <row r="30811" ht="15" hidden="1" customHeight="1"/>
    <row r="30812" ht="15" hidden="1" customHeight="1"/>
    <row r="30813" ht="15" hidden="1" customHeight="1"/>
    <row r="30814" ht="15" hidden="1" customHeight="1"/>
    <row r="30815" ht="15" hidden="1" customHeight="1"/>
    <row r="30816" ht="15" hidden="1" customHeight="1"/>
    <row r="30817" ht="15" hidden="1" customHeight="1"/>
    <row r="30818" ht="15" hidden="1" customHeight="1"/>
    <row r="30819" ht="15" hidden="1" customHeight="1"/>
    <row r="30820" ht="15" hidden="1" customHeight="1"/>
    <row r="30821" ht="15" hidden="1" customHeight="1"/>
    <row r="30822" ht="15" hidden="1" customHeight="1"/>
    <row r="30823" ht="15" hidden="1" customHeight="1"/>
    <row r="30824" ht="15" hidden="1" customHeight="1"/>
    <row r="30825" ht="15" hidden="1" customHeight="1"/>
    <row r="30826" ht="15" hidden="1" customHeight="1"/>
    <row r="30827" ht="15" hidden="1" customHeight="1"/>
    <row r="30828" ht="15" hidden="1" customHeight="1"/>
    <row r="30829" ht="15" hidden="1" customHeight="1"/>
    <row r="30830" ht="15" hidden="1" customHeight="1"/>
    <row r="30831" ht="15" hidden="1" customHeight="1"/>
    <row r="30832" ht="15" hidden="1" customHeight="1"/>
    <row r="30833" ht="15" hidden="1" customHeight="1"/>
    <row r="30834" ht="15" hidden="1" customHeight="1"/>
    <row r="30835" ht="15" hidden="1" customHeight="1"/>
    <row r="30836" ht="15" hidden="1" customHeight="1"/>
    <row r="30837" ht="15" hidden="1" customHeight="1"/>
    <row r="30838" ht="15" hidden="1" customHeight="1"/>
    <row r="30839" ht="15" hidden="1" customHeight="1"/>
    <row r="30840" ht="15" hidden="1" customHeight="1"/>
    <row r="30841" ht="15" hidden="1" customHeight="1"/>
    <row r="30842" ht="15" hidden="1" customHeight="1"/>
    <row r="30843" ht="15" hidden="1" customHeight="1"/>
    <row r="30844" ht="15" hidden="1" customHeight="1"/>
    <row r="30845" ht="15" hidden="1" customHeight="1"/>
    <row r="30846" ht="15" hidden="1" customHeight="1"/>
    <row r="30847" ht="15" hidden="1" customHeight="1"/>
    <row r="30848" ht="15" hidden="1" customHeight="1"/>
    <row r="30849" ht="15" hidden="1" customHeight="1"/>
    <row r="30850" ht="15" hidden="1" customHeight="1"/>
    <row r="30851" ht="15" hidden="1" customHeight="1"/>
    <row r="30852" ht="15" hidden="1" customHeight="1"/>
    <row r="30853" ht="15" hidden="1" customHeight="1"/>
    <row r="30854" ht="15" hidden="1" customHeight="1"/>
    <row r="30855" ht="15" hidden="1" customHeight="1"/>
    <row r="30856" ht="15" hidden="1" customHeight="1"/>
    <row r="30857" ht="15" hidden="1" customHeight="1"/>
    <row r="30858" ht="15" hidden="1" customHeight="1"/>
    <row r="30859" ht="15" hidden="1" customHeight="1"/>
    <row r="30860" ht="15" hidden="1" customHeight="1"/>
    <row r="30861" ht="15" hidden="1" customHeight="1"/>
    <row r="30862" ht="15" hidden="1" customHeight="1"/>
    <row r="30863" ht="15" hidden="1" customHeight="1"/>
    <row r="30864" ht="15" hidden="1" customHeight="1"/>
    <row r="30865" ht="15" hidden="1" customHeight="1"/>
    <row r="30866" ht="15" hidden="1" customHeight="1"/>
    <row r="30867" ht="15" hidden="1" customHeight="1"/>
    <row r="30868" ht="15" hidden="1" customHeight="1"/>
    <row r="30869" ht="15" hidden="1" customHeight="1"/>
    <row r="30870" ht="15" hidden="1" customHeight="1"/>
    <row r="30871" ht="15" hidden="1" customHeight="1"/>
    <row r="30872" ht="15" hidden="1" customHeight="1"/>
    <row r="30873" ht="15" hidden="1" customHeight="1"/>
    <row r="30874" ht="15" hidden="1" customHeight="1"/>
    <row r="30875" ht="15" hidden="1" customHeight="1"/>
    <row r="30876" ht="15" hidden="1" customHeight="1"/>
    <row r="30877" ht="15" hidden="1" customHeight="1"/>
    <row r="30878" ht="15" hidden="1" customHeight="1"/>
    <row r="30879" ht="15" hidden="1" customHeight="1"/>
    <row r="30880" ht="15" hidden="1" customHeight="1"/>
    <row r="30881" ht="15" hidden="1" customHeight="1"/>
    <row r="30882" ht="15" hidden="1" customHeight="1"/>
    <row r="30883" ht="15" hidden="1" customHeight="1"/>
    <row r="30884" ht="15" hidden="1" customHeight="1"/>
    <row r="30885" ht="15" hidden="1" customHeight="1"/>
    <row r="30886" ht="15" hidden="1" customHeight="1"/>
    <row r="30887" ht="15" hidden="1" customHeight="1"/>
    <row r="30888" ht="15" hidden="1" customHeight="1"/>
    <row r="30889" ht="15" hidden="1" customHeight="1"/>
    <row r="30890" ht="15" hidden="1" customHeight="1"/>
    <row r="30891" ht="15" hidden="1" customHeight="1"/>
    <row r="30892" ht="15" hidden="1" customHeight="1"/>
    <row r="30893" ht="15" hidden="1" customHeight="1"/>
    <row r="30894" ht="15" hidden="1" customHeight="1"/>
    <row r="30895" ht="15" hidden="1" customHeight="1"/>
    <row r="30896" ht="15" hidden="1" customHeight="1"/>
    <row r="30897" ht="15" hidden="1" customHeight="1"/>
    <row r="30898" ht="15" hidden="1" customHeight="1"/>
    <row r="30899" ht="15" hidden="1" customHeight="1"/>
    <row r="30900" ht="15" hidden="1" customHeight="1"/>
    <row r="30901" ht="15" hidden="1" customHeight="1"/>
    <row r="30902" ht="15" hidden="1" customHeight="1"/>
    <row r="30903" ht="15" hidden="1" customHeight="1"/>
    <row r="30904" ht="15" hidden="1" customHeight="1"/>
    <row r="30905" ht="15" hidden="1" customHeight="1"/>
    <row r="30906" ht="15" hidden="1" customHeight="1"/>
    <row r="30907" ht="15" hidden="1" customHeight="1"/>
    <row r="30908" ht="15" hidden="1" customHeight="1"/>
    <row r="30909" ht="15" hidden="1" customHeight="1"/>
    <row r="30910" ht="15" hidden="1" customHeight="1"/>
    <row r="30911" ht="15" hidden="1" customHeight="1"/>
    <row r="30912" ht="15" hidden="1" customHeight="1"/>
    <row r="30913" ht="15" hidden="1" customHeight="1"/>
    <row r="30914" ht="15" hidden="1" customHeight="1"/>
    <row r="30915" ht="15" hidden="1" customHeight="1"/>
    <row r="30916" ht="15" hidden="1" customHeight="1"/>
    <row r="30917" ht="15" hidden="1" customHeight="1"/>
    <row r="30918" ht="15" hidden="1" customHeight="1"/>
    <row r="30919" ht="15" hidden="1" customHeight="1"/>
    <row r="30920" ht="15" hidden="1" customHeight="1"/>
    <row r="30921" ht="15" hidden="1" customHeight="1"/>
    <row r="30922" ht="15" hidden="1" customHeight="1"/>
    <row r="30923" ht="15" hidden="1" customHeight="1"/>
    <row r="30924" ht="15" hidden="1" customHeight="1"/>
    <row r="30925" ht="15" hidden="1" customHeight="1"/>
    <row r="30926" ht="15" hidden="1" customHeight="1"/>
    <row r="30927" ht="15" hidden="1" customHeight="1"/>
    <row r="30928" ht="15" hidden="1" customHeight="1"/>
    <row r="30929" ht="15" hidden="1" customHeight="1"/>
    <row r="30930" ht="15" hidden="1" customHeight="1"/>
    <row r="30931" ht="15" hidden="1" customHeight="1"/>
    <row r="30932" ht="15" hidden="1" customHeight="1"/>
    <row r="30933" ht="15" hidden="1" customHeight="1"/>
    <row r="30934" ht="15" hidden="1" customHeight="1"/>
    <row r="30935" ht="15" hidden="1" customHeight="1"/>
    <row r="30936" ht="15" hidden="1" customHeight="1"/>
    <row r="30937" ht="15" hidden="1" customHeight="1"/>
    <row r="30938" ht="15" hidden="1" customHeight="1"/>
    <row r="30939" ht="15" hidden="1" customHeight="1"/>
    <row r="30940" ht="15" hidden="1" customHeight="1"/>
    <row r="30941" ht="15" hidden="1" customHeight="1"/>
    <row r="30942" ht="15" hidden="1" customHeight="1"/>
    <row r="30943" ht="15" hidden="1" customHeight="1"/>
    <row r="30944" ht="15" hidden="1" customHeight="1"/>
    <row r="30945" ht="15" hidden="1" customHeight="1"/>
    <row r="30946" ht="15" hidden="1" customHeight="1"/>
    <row r="30947" ht="15" hidden="1" customHeight="1"/>
    <row r="30948" ht="15" hidden="1" customHeight="1"/>
    <row r="30949" ht="15" hidden="1" customHeight="1"/>
    <row r="30950" ht="15" hidden="1" customHeight="1"/>
    <row r="30951" ht="15" hidden="1" customHeight="1"/>
    <row r="30952" ht="15" hidden="1" customHeight="1"/>
    <row r="30953" ht="15" hidden="1" customHeight="1"/>
    <row r="30954" ht="15" hidden="1" customHeight="1"/>
    <row r="30955" ht="15" hidden="1" customHeight="1"/>
    <row r="30956" ht="15" hidden="1" customHeight="1"/>
    <row r="30957" ht="15" hidden="1" customHeight="1"/>
    <row r="30958" ht="15" hidden="1" customHeight="1"/>
    <row r="30959" ht="15" hidden="1" customHeight="1"/>
    <row r="30960" ht="15" hidden="1" customHeight="1"/>
    <row r="30961" ht="15" hidden="1" customHeight="1"/>
    <row r="30962" ht="15" hidden="1" customHeight="1"/>
    <row r="30963" ht="15" hidden="1" customHeight="1"/>
    <row r="30964" ht="15" hidden="1" customHeight="1"/>
    <row r="30965" ht="15" hidden="1" customHeight="1"/>
    <row r="30966" ht="15" hidden="1" customHeight="1"/>
    <row r="30967" ht="15" hidden="1" customHeight="1"/>
    <row r="30968" ht="15" hidden="1" customHeight="1"/>
    <row r="30969" ht="15" hidden="1" customHeight="1"/>
    <row r="30970" ht="15" hidden="1" customHeight="1"/>
    <row r="30971" ht="15" hidden="1" customHeight="1"/>
    <row r="30972" ht="15" hidden="1" customHeight="1"/>
    <row r="30973" ht="15" hidden="1" customHeight="1"/>
    <row r="30974" ht="15" hidden="1" customHeight="1"/>
    <row r="30975" ht="15" hidden="1" customHeight="1"/>
    <row r="30976" ht="15" hidden="1" customHeight="1"/>
    <row r="30977" ht="15" hidden="1" customHeight="1"/>
    <row r="30978" ht="15" hidden="1" customHeight="1"/>
    <row r="30979" ht="15" hidden="1" customHeight="1"/>
    <row r="30980" ht="15" hidden="1" customHeight="1"/>
    <row r="30981" ht="15" hidden="1" customHeight="1"/>
    <row r="30982" ht="15" hidden="1" customHeight="1"/>
    <row r="30983" ht="15" hidden="1" customHeight="1"/>
    <row r="30984" ht="15" hidden="1" customHeight="1"/>
    <row r="30985" ht="15" hidden="1" customHeight="1"/>
    <row r="30986" ht="15" hidden="1" customHeight="1"/>
    <row r="30987" ht="15" hidden="1" customHeight="1"/>
    <row r="30988" ht="15" hidden="1" customHeight="1"/>
    <row r="30989" ht="15" hidden="1" customHeight="1"/>
    <row r="30990" ht="15" hidden="1" customHeight="1"/>
    <row r="30991" ht="15" hidden="1" customHeight="1"/>
    <row r="30992" ht="15" hidden="1" customHeight="1"/>
    <row r="30993" ht="15" hidden="1" customHeight="1"/>
    <row r="30994" ht="15" hidden="1" customHeight="1"/>
    <row r="30995" ht="15" hidden="1" customHeight="1"/>
    <row r="30996" ht="15" hidden="1" customHeight="1"/>
    <row r="30997" ht="15" hidden="1" customHeight="1"/>
    <row r="30998" ht="15" hidden="1" customHeight="1"/>
    <row r="30999" ht="15" hidden="1" customHeight="1"/>
    <row r="31000" ht="15" hidden="1" customHeight="1"/>
    <row r="31001" ht="15" hidden="1" customHeight="1"/>
    <row r="31002" ht="15" hidden="1" customHeight="1"/>
    <row r="31003" ht="15" hidden="1" customHeight="1"/>
    <row r="31004" ht="15" hidden="1" customHeight="1"/>
    <row r="31005" ht="15" hidden="1" customHeight="1"/>
    <row r="31006" ht="15" hidden="1" customHeight="1"/>
    <row r="31007" ht="15" hidden="1" customHeight="1"/>
    <row r="31008" ht="15" hidden="1" customHeight="1"/>
    <row r="31009" ht="15" hidden="1" customHeight="1"/>
    <row r="31010" ht="15" hidden="1" customHeight="1"/>
    <row r="31011" ht="15" hidden="1" customHeight="1"/>
    <row r="31012" ht="15" hidden="1" customHeight="1"/>
    <row r="31013" ht="15" hidden="1" customHeight="1"/>
    <row r="31014" ht="15" hidden="1" customHeight="1"/>
    <row r="31015" ht="15" hidden="1" customHeight="1"/>
    <row r="31016" ht="15" hidden="1" customHeight="1"/>
    <row r="31017" ht="15" hidden="1" customHeight="1"/>
    <row r="31018" ht="15" hidden="1" customHeight="1"/>
    <row r="31019" ht="15" hidden="1" customHeight="1"/>
    <row r="31020" ht="15" hidden="1" customHeight="1"/>
    <row r="31021" ht="15" hidden="1" customHeight="1"/>
    <row r="31022" ht="15" hidden="1" customHeight="1"/>
    <row r="31023" ht="15" hidden="1" customHeight="1"/>
    <row r="31024" ht="15" hidden="1" customHeight="1"/>
    <row r="31025" ht="15" hidden="1" customHeight="1"/>
    <row r="31026" ht="15" hidden="1" customHeight="1"/>
    <row r="31027" ht="15" hidden="1" customHeight="1"/>
    <row r="31028" ht="15" hidden="1" customHeight="1"/>
    <row r="31029" ht="15" hidden="1" customHeight="1"/>
    <row r="31030" ht="15" hidden="1" customHeight="1"/>
    <row r="31031" ht="15" hidden="1" customHeight="1"/>
    <row r="31032" ht="15" hidden="1" customHeight="1"/>
    <row r="31033" ht="15" hidden="1" customHeight="1"/>
    <row r="31034" ht="15" hidden="1" customHeight="1"/>
    <row r="31035" ht="15" hidden="1" customHeight="1"/>
    <row r="31036" ht="15" hidden="1" customHeight="1"/>
    <row r="31037" ht="15" hidden="1" customHeight="1"/>
    <row r="31038" ht="15" hidden="1" customHeight="1"/>
    <row r="31039" ht="15" hidden="1" customHeight="1"/>
    <row r="31040" ht="15" hidden="1" customHeight="1"/>
    <row r="31041" ht="15" hidden="1" customHeight="1"/>
    <row r="31042" ht="15" hidden="1" customHeight="1"/>
    <row r="31043" ht="15" hidden="1" customHeight="1"/>
    <row r="31044" ht="15" hidden="1" customHeight="1"/>
    <row r="31045" ht="15" hidden="1" customHeight="1"/>
    <row r="31046" ht="15" hidden="1" customHeight="1"/>
    <row r="31047" ht="15" hidden="1" customHeight="1"/>
    <row r="31048" ht="15" hidden="1" customHeight="1"/>
    <row r="31049" ht="15" hidden="1" customHeight="1"/>
    <row r="31050" ht="15" hidden="1" customHeight="1"/>
    <row r="31051" ht="15" hidden="1" customHeight="1"/>
    <row r="31052" ht="15" hidden="1" customHeight="1"/>
    <row r="31053" ht="15" hidden="1" customHeight="1"/>
    <row r="31054" ht="15" hidden="1" customHeight="1"/>
    <row r="31055" ht="15" hidden="1" customHeight="1"/>
    <row r="31056" ht="15" hidden="1" customHeight="1"/>
    <row r="31057" ht="15" hidden="1" customHeight="1"/>
    <row r="31058" ht="15" hidden="1" customHeight="1"/>
    <row r="31059" ht="15" hidden="1" customHeight="1"/>
    <row r="31060" ht="15" hidden="1" customHeight="1"/>
    <row r="31061" ht="15" hidden="1" customHeight="1"/>
    <row r="31062" ht="15" hidden="1" customHeight="1"/>
    <row r="31063" ht="15" hidden="1" customHeight="1"/>
    <row r="31064" ht="15" hidden="1" customHeight="1"/>
    <row r="31065" ht="15" hidden="1" customHeight="1"/>
    <row r="31066" ht="15" hidden="1" customHeight="1"/>
    <row r="31067" ht="15" hidden="1" customHeight="1"/>
    <row r="31068" ht="15" hidden="1" customHeight="1"/>
    <row r="31069" ht="15" hidden="1" customHeight="1"/>
    <row r="31070" ht="15" hidden="1" customHeight="1"/>
    <row r="31071" ht="15" hidden="1" customHeight="1"/>
    <row r="31072" ht="15" hidden="1" customHeight="1"/>
    <row r="31073" ht="15" hidden="1" customHeight="1"/>
    <row r="31074" ht="15" hidden="1" customHeight="1"/>
    <row r="31075" ht="15" hidden="1" customHeight="1"/>
    <row r="31076" ht="15" hidden="1" customHeight="1"/>
    <row r="31077" ht="15" hidden="1" customHeight="1"/>
    <row r="31078" ht="15" hidden="1" customHeight="1"/>
    <row r="31079" ht="15" hidden="1" customHeight="1"/>
    <row r="31080" ht="15" hidden="1" customHeight="1"/>
    <row r="31081" ht="15" hidden="1" customHeight="1"/>
    <row r="31082" ht="15" hidden="1" customHeight="1"/>
    <row r="31083" ht="15" hidden="1" customHeight="1"/>
    <row r="31084" ht="15" hidden="1" customHeight="1"/>
    <row r="31085" ht="15" hidden="1" customHeight="1"/>
    <row r="31086" ht="15" hidden="1" customHeight="1"/>
    <row r="31087" ht="15" hidden="1" customHeight="1"/>
    <row r="31088" ht="15" hidden="1" customHeight="1"/>
    <row r="31089" ht="15" hidden="1" customHeight="1"/>
    <row r="31090" ht="15" hidden="1" customHeight="1"/>
    <row r="31091" ht="15" hidden="1" customHeight="1"/>
    <row r="31092" ht="15" hidden="1" customHeight="1"/>
    <row r="31093" ht="15" hidden="1" customHeight="1"/>
    <row r="31094" ht="15" hidden="1" customHeight="1"/>
    <row r="31095" ht="15" hidden="1" customHeight="1"/>
    <row r="31096" ht="15" hidden="1" customHeight="1"/>
    <row r="31097" ht="15" hidden="1" customHeight="1"/>
    <row r="31098" ht="15" hidden="1" customHeight="1"/>
    <row r="31099" ht="15" hidden="1" customHeight="1"/>
    <row r="31100" ht="15" hidden="1" customHeight="1"/>
    <row r="31101" ht="15" hidden="1" customHeight="1"/>
    <row r="31102" ht="15" hidden="1" customHeight="1"/>
    <row r="31103" ht="15" hidden="1" customHeight="1"/>
    <row r="31104" ht="15" hidden="1" customHeight="1"/>
    <row r="31105" ht="15" hidden="1" customHeight="1"/>
    <row r="31106" ht="15" hidden="1" customHeight="1"/>
    <row r="31107" ht="15" hidden="1" customHeight="1"/>
    <row r="31108" ht="15" hidden="1" customHeight="1"/>
    <row r="31109" ht="15" hidden="1" customHeight="1"/>
    <row r="31110" ht="15" hidden="1" customHeight="1"/>
    <row r="31111" ht="15" hidden="1" customHeight="1"/>
    <row r="31112" ht="15" hidden="1" customHeight="1"/>
    <row r="31113" ht="15" hidden="1" customHeight="1"/>
    <row r="31114" ht="15" hidden="1" customHeight="1"/>
    <row r="31115" ht="15" hidden="1" customHeight="1"/>
    <row r="31116" ht="15" hidden="1" customHeight="1"/>
    <row r="31117" ht="15" hidden="1" customHeight="1"/>
    <row r="31118" ht="15" hidden="1" customHeight="1"/>
    <row r="31119" ht="15" hidden="1" customHeight="1"/>
    <row r="31120" ht="15" hidden="1" customHeight="1"/>
    <row r="31121" ht="15" hidden="1" customHeight="1"/>
    <row r="31122" ht="15" hidden="1" customHeight="1"/>
    <row r="31123" ht="15" hidden="1" customHeight="1"/>
    <row r="31124" ht="15" hidden="1" customHeight="1"/>
    <row r="31125" ht="15" hidden="1" customHeight="1"/>
    <row r="31126" ht="15" hidden="1" customHeight="1"/>
    <row r="31127" ht="15" hidden="1" customHeight="1"/>
    <row r="31128" ht="15" hidden="1" customHeight="1"/>
    <row r="31129" ht="15" hidden="1" customHeight="1"/>
    <row r="31130" ht="15" hidden="1" customHeight="1"/>
    <row r="31131" ht="15" hidden="1" customHeight="1"/>
    <row r="31132" ht="15" hidden="1" customHeight="1"/>
    <row r="31133" ht="15" hidden="1" customHeight="1"/>
    <row r="31134" ht="15" hidden="1" customHeight="1"/>
    <row r="31135" ht="15" hidden="1" customHeight="1"/>
    <row r="31136" ht="15" hidden="1" customHeight="1"/>
    <row r="31137" ht="15" hidden="1" customHeight="1"/>
    <row r="31138" ht="15" hidden="1" customHeight="1"/>
    <row r="31139" ht="15" hidden="1" customHeight="1"/>
    <row r="31140" ht="15" hidden="1" customHeight="1"/>
    <row r="31141" ht="15" hidden="1" customHeight="1"/>
    <row r="31142" ht="15" hidden="1" customHeight="1"/>
    <row r="31143" ht="15" hidden="1" customHeight="1"/>
    <row r="31144" ht="15" hidden="1" customHeight="1"/>
    <row r="31145" ht="15" hidden="1" customHeight="1"/>
    <row r="31146" ht="15" hidden="1" customHeight="1"/>
    <row r="31147" ht="15" hidden="1" customHeight="1"/>
    <row r="31148" ht="15" hidden="1" customHeight="1"/>
    <row r="31149" ht="15" hidden="1" customHeight="1"/>
    <row r="31150" ht="15" hidden="1" customHeight="1"/>
    <row r="31151" ht="15" hidden="1" customHeight="1"/>
    <row r="31152" ht="15" hidden="1" customHeight="1"/>
    <row r="31153" ht="15" hidden="1" customHeight="1"/>
    <row r="31154" ht="15" hidden="1" customHeight="1"/>
    <row r="31155" ht="15" hidden="1" customHeight="1"/>
    <row r="31156" ht="15" hidden="1" customHeight="1"/>
    <row r="31157" ht="15" hidden="1" customHeight="1"/>
    <row r="31158" ht="15" hidden="1" customHeight="1"/>
    <row r="31159" ht="15" hidden="1" customHeight="1"/>
    <row r="31160" ht="15" hidden="1" customHeight="1"/>
    <row r="31161" ht="15" hidden="1" customHeight="1"/>
    <row r="31162" ht="15" hidden="1" customHeight="1"/>
    <row r="31163" ht="15" hidden="1" customHeight="1"/>
    <row r="31164" ht="15" hidden="1" customHeight="1"/>
    <row r="31165" ht="15" hidden="1" customHeight="1"/>
    <row r="31166" ht="15" hidden="1" customHeight="1"/>
    <row r="31167" ht="15" hidden="1" customHeight="1"/>
    <row r="31168" ht="15" hidden="1" customHeight="1"/>
    <row r="31169" ht="15" hidden="1" customHeight="1"/>
    <row r="31170" ht="15" hidden="1" customHeight="1"/>
    <row r="31171" ht="15" hidden="1" customHeight="1"/>
    <row r="31172" ht="15" hidden="1" customHeight="1"/>
    <row r="31173" ht="15" hidden="1" customHeight="1"/>
    <row r="31174" ht="15" hidden="1" customHeight="1"/>
    <row r="31175" ht="15" hidden="1" customHeight="1"/>
    <row r="31176" ht="15" hidden="1" customHeight="1"/>
    <row r="31177" ht="15" hidden="1" customHeight="1"/>
    <row r="31178" ht="15" hidden="1" customHeight="1"/>
    <row r="31179" ht="15" hidden="1" customHeight="1"/>
    <row r="31180" ht="15" hidden="1" customHeight="1"/>
    <row r="31181" ht="15" hidden="1" customHeight="1"/>
    <row r="31182" ht="15" hidden="1" customHeight="1"/>
    <row r="31183" ht="15" hidden="1" customHeight="1"/>
    <row r="31184" ht="15" hidden="1" customHeight="1"/>
    <row r="31185" ht="15" hidden="1" customHeight="1"/>
    <row r="31186" ht="15" hidden="1" customHeight="1"/>
    <row r="31187" ht="15" hidden="1" customHeight="1"/>
    <row r="31188" ht="15" hidden="1" customHeight="1"/>
    <row r="31189" ht="15" hidden="1" customHeight="1"/>
    <row r="31190" ht="15" hidden="1" customHeight="1"/>
    <row r="31191" ht="15" hidden="1" customHeight="1"/>
    <row r="31192" ht="15" hidden="1" customHeight="1"/>
    <row r="31193" ht="15" hidden="1" customHeight="1"/>
    <row r="31194" ht="15" hidden="1" customHeight="1"/>
    <row r="31195" ht="15" hidden="1" customHeight="1"/>
    <row r="31196" ht="15" hidden="1" customHeight="1"/>
    <row r="31197" ht="15" hidden="1" customHeight="1"/>
    <row r="31198" ht="15" hidden="1" customHeight="1"/>
    <row r="31199" ht="15" hidden="1" customHeight="1"/>
    <row r="31200" ht="15" hidden="1" customHeight="1"/>
    <row r="31201" ht="15" hidden="1" customHeight="1"/>
    <row r="31202" ht="15" hidden="1" customHeight="1"/>
    <row r="31203" ht="15" hidden="1" customHeight="1"/>
    <row r="31204" ht="15" hidden="1" customHeight="1"/>
    <row r="31205" ht="15" hidden="1" customHeight="1"/>
    <row r="31206" ht="15" hidden="1" customHeight="1"/>
    <row r="31207" ht="15" hidden="1" customHeight="1"/>
    <row r="31208" ht="15" hidden="1" customHeight="1"/>
    <row r="31209" ht="15" hidden="1" customHeight="1"/>
    <row r="31210" ht="15" hidden="1" customHeight="1"/>
    <row r="31211" ht="15" hidden="1" customHeight="1"/>
    <row r="31212" ht="15" hidden="1" customHeight="1"/>
    <row r="31213" ht="15" hidden="1" customHeight="1"/>
    <row r="31214" ht="15" hidden="1" customHeight="1"/>
    <row r="31215" ht="15" hidden="1" customHeight="1"/>
    <row r="31216" ht="15" hidden="1" customHeight="1"/>
    <row r="31217" ht="15" hidden="1" customHeight="1"/>
    <row r="31218" ht="15" hidden="1" customHeight="1"/>
    <row r="31219" ht="15" hidden="1" customHeight="1"/>
    <row r="31220" ht="15" hidden="1" customHeight="1"/>
    <row r="31221" ht="15" hidden="1" customHeight="1"/>
    <row r="31222" ht="15" hidden="1" customHeight="1"/>
    <row r="31223" ht="15" hidden="1" customHeight="1"/>
    <row r="31224" ht="15" hidden="1" customHeight="1"/>
    <row r="31225" ht="15" hidden="1" customHeight="1"/>
    <row r="31226" ht="15" hidden="1" customHeight="1"/>
    <row r="31227" ht="15" hidden="1" customHeight="1"/>
    <row r="31228" ht="15" hidden="1" customHeight="1"/>
    <row r="31229" ht="15" hidden="1" customHeight="1"/>
    <row r="31230" ht="15" hidden="1" customHeight="1"/>
    <row r="31231" ht="15" hidden="1" customHeight="1"/>
    <row r="31232" ht="15" hidden="1" customHeight="1"/>
    <row r="31233" ht="15" hidden="1" customHeight="1"/>
    <row r="31234" ht="15" hidden="1" customHeight="1"/>
    <row r="31235" ht="15" hidden="1" customHeight="1"/>
    <row r="31236" ht="15" hidden="1" customHeight="1"/>
    <row r="31237" ht="15" hidden="1" customHeight="1"/>
    <row r="31238" ht="15" hidden="1" customHeight="1"/>
    <row r="31239" ht="15" hidden="1" customHeight="1"/>
    <row r="31240" ht="15" hidden="1" customHeight="1"/>
    <row r="31241" ht="15" hidden="1" customHeight="1"/>
    <row r="31242" ht="15" hidden="1" customHeight="1"/>
    <row r="31243" ht="15" hidden="1" customHeight="1"/>
    <row r="31244" ht="15" hidden="1" customHeight="1"/>
    <row r="31245" ht="15" hidden="1" customHeight="1"/>
    <row r="31246" ht="15" hidden="1" customHeight="1"/>
    <row r="31247" ht="15" hidden="1" customHeight="1"/>
    <row r="31248" ht="15" hidden="1" customHeight="1"/>
    <row r="31249" ht="15" hidden="1" customHeight="1"/>
    <row r="31250" ht="15" hidden="1" customHeight="1"/>
    <row r="31251" ht="15" hidden="1" customHeight="1"/>
    <row r="31252" ht="15" hidden="1" customHeight="1"/>
    <row r="31253" ht="15" hidden="1" customHeight="1"/>
    <row r="31254" ht="15" hidden="1" customHeight="1"/>
    <row r="31255" ht="15" hidden="1" customHeight="1"/>
    <row r="31256" ht="15" hidden="1" customHeight="1"/>
    <row r="31257" ht="15" hidden="1" customHeight="1"/>
    <row r="31258" ht="15" hidden="1" customHeight="1"/>
    <row r="31259" ht="15" hidden="1" customHeight="1"/>
    <row r="31260" ht="15" hidden="1" customHeight="1"/>
    <row r="31261" ht="15" hidden="1" customHeight="1"/>
    <row r="31262" ht="15" hidden="1" customHeight="1"/>
    <row r="31263" ht="15" hidden="1" customHeight="1"/>
    <row r="31264" ht="15" hidden="1" customHeight="1"/>
    <row r="31265" ht="15" hidden="1" customHeight="1"/>
    <row r="31266" ht="15" hidden="1" customHeight="1"/>
    <row r="31267" ht="15" hidden="1" customHeight="1"/>
    <row r="31268" ht="15" hidden="1" customHeight="1"/>
    <row r="31269" ht="15" hidden="1" customHeight="1"/>
    <row r="31270" ht="15" hidden="1" customHeight="1"/>
    <row r="31271" ht="15" hidden="1" customHeight="1"/>
    <row r="31272" ht="15" hidden="1" customHeight="1"/>
    <row r="31273" ht="15" hidden="1" customHeight="1"/>
    <row r="31274" ht="15" hidden="1" customHeight="1"/>
    <row r="31275" ht="15" hidden="1" customHeight="1"/>
    <row r="31276" ht="15" hidden="1" customHeight="1"/>
    <row r="31277" ht="15" hidden="1" customHeight="1"/>
    <row r="31278" ht="15" hidden="1" customHeight="1"/>
    <row r="31279" ht="15" hidden="1" customHeight="1"/>
    <row r="31280" ht="15" hidden="1" customHeight="1"/>
    <row r="31281" ht="15" hidden="1" customHeight="1"/>
    <row r="31282" ht="15" hidden="1" customHeight="1"/>
    <row r="31283" ht="15" hidden="1" customHeight="1"/>
    <row r="31284" ht="15" hidden="1" customHeight="1"/>
    <row r="31285" ht="15" hidden="1" customHeight="1"/>
    <row r="31286" ht="15" hidden="1" customHeight="1"/>
    <row r="31287" ht="15" hidden="1" customHeight="1"/>
    <row r="31288" ht="15" hidden="1" customHeight="1"/>
    <row r="31289" ht="15" hidden="1" customHeight="1"/>
    <row r="31290" ht="15" hidden="1" customHeight="1"/>
    <row r="31291" ht="15" hidden="1" customHeight="1"/>
    <row r="31292" ht="15" hidden="1" customHeight="1"/>
    <row r="31293" ht="15" hidden="1" customHeight="1"/>
    <row r="31294" ht="15" hidden="1" customHeight="1"/>
    <row r="31295" ht="15" hidden="1" customHeight="1"/>
    <row r="31296" ht="15" hidden="1" customHeight="1"/>
    <row r="31297" ht="15" hidden="1" customHeight="1"/>
    <row r="31298" ht="15" hidden="1" customHeight="1"/>
    <row r="31299" ht="15" hidden="1" customHeight="1"/>
    <row r="31300" ht="15" hidden="1" customHeight="1"/>
    <row r="31301" ht="15" hidden="1" customHeight="1"/>
    <row r="31302" ht="15" hidden="1" customHeight="1"/>
    <row r="31303" ht="15" hidden="1" customHeight="1"/>
    <row r="31304" ht="15" hidden="1" customHeight="1"/>
    <row r="31305" ht="15" hidden="1" customHeight="1"/>
    <row r="31306" ht="15" hidden="1" customHeight="1"/>
    <row r="31307" ht="15" hidden="1" customHeight="1"/>
    <row r="31308" ht="15" hidden="1" customHeight="1"/>
    <row r="31309" ht="15" hidden="1" customHeight="1"/>
    <row r="31310" ht="15" hidden="1" customHeight="1"/>
    <row r="31311" ht="15" hidden="1" customHeight="1"/>
    <row r="31312" ht="15" hidden="1" customHeight="1"/>
    <row r="31313" ht="15" hidden="1" customHeight="1"/>
    <row r="31314" ht="15" hidden="1" customHeight="1"/>
    <row r="31315" ht="15" hidden="1" customHeight="1"/>
    <row r="31316" ht="15" hidden="1" customHeight="1"/>
    <row r="31317" ht="15" hidden="1" customHeight="1"/>
    <row r="31318" ht="15" hidden="1" customHeight="1"/>
    <row r="31319" ht="15" hidden="1" customHeight="1"/>
    <row r="31320" ht="15" hidden="1" customHeight="1"/>
    <row r="31321" ht="15" hidden="1" customHeight="1"/>
    <row r="31322" ht="15" hidden="1" customHeight="1"/>
    <row r="31323" ht="15" hidden="1" customHeight="1"/>
    <row r="31324" ht="15" hidden="1" customHeight="1"/>
    <row r="31325" ht="15" hidden="1" customHeight="1"/>
    <row r="31326" ht="15" hidden="1" customHeight="1"/>
    <row r="31327" ht="15" hidden="1" customHeight="1"/>
    <row r="31328" ht="15" hidden="1" customHeight="1"/>
    <row r="31329" ht="15" hidden="1" customHeight="1"/>
    <row r="31330" ht="15" hidden="1" customHeight="1"/>
    <row r="31331" ht="15" hidden="1" customHeight="1"/>
    <row r="31332" ht="15" hidden="1" customHeight="1"/>
    <row r="31333" ht="15" hidden="1" customHeight="1"/>
    <row r="31334" ht="15" hidden="1" customHeight="1"/>
    <row r="31335" ht="15" hidden="1" customHeight="1"/>
    <row r="31336" ht="15" hidden="1" customHeight="1"/>
    <row r="31337" ht="15" hidden="1" customHeight="1"/>
    <row r="31338" ht="15" hidden="1" customHeight="1"/>
    <row r="31339" ht="15" hidden="1" customHeight="1"/>
    <row r="31340" ht="15" hidden="1" customHeight="1"/>
    <row r="31341" ht="15" hidden="1" customHeight="1"/>
    <row r="31342" ht="15" hidden="1" customHeight="1"/>
    <row r="31343" ht="15" hidden="1" customHeight="1"/>
    <row r="31344" ht="15" hidden="1" customHeight="1"/>
    <row r="31345" ht="15" hidden="1" customHeight="1"/>
    <row r="31346" ht="15" hidden="1" customHeight="1"/>
    <row r="31347" ht="15" hidden="1" customHeight="1"/>
    <row r="31348" ht="15" hidden="1" customHeight="1"/>
    <row r="31349" ht="15" hidden="1" customHeight="1"/>
    <row r="31350" ht="15" hidden="1" customHeight="1"/>
    <row r="31351" ht="15" hidden="1" customHeight="1"/>
    <row r="31352" ht="15" hidden="1" customHeight="1"/>
    <row r="31353" ht="15" hidden="1" customHeight="1"/>
    <row r="31354" ht="15" hidden="1" customHeight="1"/>
    <row r="31355" ht="15" hidden="1" customHeight="1"/>
    <row r="31356" ht="15" hidden="1" customHeight="1"/>
    <row r="31357" ht="15" hidden="1" customHeight="1"/>
    <row r="31358" ht="15" hidden="1" customHeight="1"/>
    <row r="31359" ht="15" hidden="1" customHeight="1"/>
    <row r="31360" ht="15" hidden="1" customHeight="1"/>
    <row r="31361" ht="15" hidden="1" customHeight="1"/>
    <row r="31362" ht="15" hidden="1" customHeight="1"/>
    <row r="31363" ht="15" hidden="1" customHeight="1"/>
    <row r="31364" ht="15" hidden="1" customHeight="1"/>
    <row r="31365" ht="15" hidden="1" customHeight="1"/>
    <row r="31366" ht="15" hidden="1" customHeight="1"/>
    <row r="31367" ht="15" hidden="1" customHeight="1"/>
    <row r="31368" ht="15" hidden="1" customHeight="1"/>
    <row r="31369" ht="15" hidden="1" customHeight="1"/>
    <row r="31370" ht="15" hidden="1" customHeight="1"/>
    <row r="31371" ht="15" hidden="1" customHeight="1"/>
    <row r="31372" ht="15" hidden="1" customHeight="1"/>
    <row r="31373" ht="15" hidden="1" customHeight="1"/>
    <row r="31374" ht="15" hidden="1" customHeight="1"/>
    <row r="31375" ht="15" hidden="1" customHeight="1"/>
    <row r="31376" ht="15" hidden="1" customHeight="1"/>
    <row r="31377" ht="15" hidden="1" customHeight="1"/>
    <row r="31378" ht="15" hidden="1" customHeight="1"/>
    <row r="31379" ht="15" hidden="1" customHeight="1"/>
    <row r="31380" ht="15" hidden="1" customHeight="1"/>
    <row r="31381" ht="15" hidden="1" customHeight="1"/>
    <row r="31382" ht="15" hidden="1" customHeight="1"/>
    <row r="31383" ht="15" hidden="1" customHeight="1"/>
    <row r="31384" ht="15" hidden="1" customHeight="1"/>
    <row r="31385" ht="15" hidden="1" customHeight="1"/>
    <row r="31386" ht="15" hidden="1" customHeight="1"/>
    <row r="31387" ht="15" hidden="1" customHeight="1"/>
    <row r="31388" ht="15" hidden="1" customHeight="1"/>
    <row r="31389" ht="15" hidden="1" customHeight="1"/>
    <row r="31390" ht="15" hidden="1" customHeight="1"/>
    <row r="31391" ht="15" hidden="1" customHeight="1"/>
    <row r="31392" ht="15" hidden="1" customHeight="1"/>
    <row r="31393" ht="15" hidden="1" customHeight="1"/>
    <row r="31394" ht="15" hidden="1" customHeight="1"/>
    <row r="31395" ht="15" hidden="1" customHeight="1"/>
    <row r="31396" ht="15" hidden="1" customHeight="1"/>
    <row r="31397" ht="15" hidden="1" customHeight="1"/>
    <row r="31398" ht="15" hidden="1" customHeight="1"/>
    <row r="31399" ht="15" hidden="1" customHeight="1"/>
    <row r="31400" ht="15" hidden="1" customHeight="1"/>
    <row r="31401" ht="15" hidden="1" customHeight="1"/>
    <row r="31402" ht="15" hidden="1" customHeight="1"/>
    <row r="31403" ht="15" hidden="1" customHeight="1"/>
    <row r="31404" ht="15" hidden="1" customHeight="1"/>
    <row r="31405" ht="15" hidden="1" customHeight="1"/>
    <row r="31406" ht="15" hidden="1" customHeight="1"/>
    <row r="31407" ht="15" hidden="1" customHeight="1"/>
    <row r="31408" ht="15" hidden="1" customHeight="1"/>
    <row r="31409" ht="15" hidden="1" customHeight="1"/>
    <row r="31410" ht="15" hidden="1" customHeight="1"/>
    <row r="31411" ht="15" hidden="1" customHeight="1"/>
    <row r="31412" ht="15" hidden="1" customHeight="1"/>
    <row r="31413" ht="15" hidden="1" customHeight="1"/>
    <row r="31414" ht="15" hidden="1" customHeight="1"/>
    <row r="31415" ht="15" hidden="1" customHeight="1"/>
    <row r="31416" ht="15" hidden="1" customHeight="1"/>
    <row r="31417" ht="15" hidden="1" customHeight="1"/>
    <row r="31418" ht="15" hidden="1" customHeight="1"/>
    <row r="31419" ht="15" hidden="1" customHeight="1"/>
    <row r="31420" ht="15" hidden="1" customHeight="1"/>
    <row r="31421" ht="15" hidden="1" customHeight="1"/>
    <row r="31422" ht="15" hidden="1" customHeight="1"/>
    <row r="31423" ht="15" hidden="1" customHeight="1"/>
    <row r="31424" ht="15" hidden="1" customHeight="1"/>
    <row r="31425" ht="15" hidden="1" customHeight="1"/>
    <row r="31426" ht="15" hidden="1" customHeight="1"/>
    <row r="31427" ht="15" hidden="1" customHeight="1"/>
    <row r="31428" ht="15" hidden="1" customHeight="1"/>
    <row r="31429" ht="15" hidden="1" customHeight="1"/>
    <row r="31430" ht="15" hidden="1" customHeight="1"/>
    <row r="31431" ht="15" hidden="1" customHeight="1"/>
    <row r="31432" ht="15" hidden="1" customHeight="1"/>
    <row r="31433" ht="15" hidden="1" customHeight="1"/>
    <row r="31434" ht="15" hidden="1" customHeight="1"/>
    <row r="31435" ht="15" hidden="1" customHeight="1"/>
    <row r="31436" ht="15" hidden="1" customHeight="1"/>
    <row r="31437" ht="15" hidden="1" customHeight="1"/>
    <row r="31438" ht="15" hidden="1" customHeight="1"/>
    <row r="31439" ht="15" hidden="1" customHeight="1"/>
    <row r="31440" ht="15" hidden="1" customHeight="1"/>
    <row r="31441" ht="15" hidden="1" customHeight="1"/>
    <row r="31442" ht="15" hidden="1" customHeight="1"/>
    <row r="31443" ht="15" hidden="1" customHeight="1"/>
    <row r="31444" ht="15" hidden="1" customHeight="1"/>
    <row r="31445" ht="15" hidden="1" customHeight="1"/>
    <row r="31446" ht="15" hidden="1" customHeight="1"/>
    <row r="31447" ht="15" hidden="1" customHeight="1"/>
    <row r="31448" ht="15" hidden="1" customHeight="1"/>
    <row r="31449" ht="15" hidden="1" customHeight="1"/>
    <row r="31450" ht="15" hidden="1" customHeight="1"/>
    <row r="31451" ht="15" hidden="1" customHeight="1"/>
    <row r="31452" ht="15" hidden="1" customHeight="1"/>
    <row r="31453" ht="15" hidden="1" customHeight="1"/>
    <row r="31454" ht="15" hidden="1" customHeight="1"/>
    <row r="31455" ht="15" hidden="1" customHeight="1"/>
    <row r="31456" ht="15" hidden="1" customHeight="1"/>
    <row r="31457" ht="15" hidden="1" customHeight="1"/>
    <row r="31458" ht="15" hidden="1" customHeight="1"/>
    <row r="31459" ht="15" hidden="1" customHeight="1"/>
    <row r="31460" ht="15" hidden="1" customHeight="1"/>
    <row r="31461" ht="15" hidden="1" customHeight="1"/>
    <row r="31462" ht="15" hidden="1" customHeight="1"/>
    <row r="31463" ht="15" hidden="1" customHeight="1"/>
    <row r="31464" ht="15" hidden="1" customHeight="1"/>
    <row r="31465" ht="15" hidden="1" customHeight="1"/>
    <row r="31466" ht="15" hidden="1" customHeight="1"/>
    <row r="31467" ht="15" hidden="1" customHeight="1"/>
    <row r="31468" ht="15" hidden="1" customHeight="1"/>
    <row r="31469" ht="15" hidden="1" customHeight="1"/>
    <row r="31470" ht="15" hidden="1" customHeight="1"/>
    <row r="31471" ht="15" hidden="1" customHeight="1"/>
    <row r="31472" ht="15" hidden="1" customHeight="1"/>
    <row r="31473" ht="15" hidden="1" customHeight="1"/>
    <row r="31474" ht="15" hidden="1" customHeight="1"/>
    <row r="31475" ht="15" hidden="1" customHeight="1"/>
    <row r="31476" ht="15" hidden="1" customHeight="1"/>
    <row r="31477" ht="15" hidden="1" customHeight="1"/>
    <row r="31478" ht="15" hidden="1" customHeight="1"/>
    <row r="31479" ht="15" hidden="1" customHeight="1"/>
    <row r="31480" ht="15" hidden="1" customHeight="1"/>
    <row r="31481" ht="15" hidden="1" customHeight="1"/>
    <row r="31482" ht="15" hidden="1" customHeight="1"/>
    <row r="31483" ht="15" hidden="1" customHeight="1"/>
    <row r="31484" ht="15" hidden="1" customHeight="1"/>
    <row r="31485" ht="15" hidden="1" customHeight="1"/>
    <row r="31486" ht="15" hidden="1" customHeight="1"/>
    <row r="31487" ht="15" hidden="1" customHeight="1"/>
    <row r="31488" ht="15" hidden="1" customHeight="1"/>
    <row r="31489" ht="15" hidden="1" customHeight="1"/>
    <row r="31490" ht="15" hidden="1" customHeight="1"/>
    <row r="31491" ht="15" hidden="1" customHeight="1"/>
    <row r="31492" ht="15" hidden="1" customHeight="1"/>
    <row r="31493" ht="15" hidden="1" customHeight="1"/>
    <row r="31494" ht="15" hidden="1" customHeight="1"/>
    <row r="31495" ht="15" hidden="1" customHeight="1"/>
    <row r="31496" ht="15" hidden="1" customHeight="1"/>
    <row r="31497" ht="15" hidden="1" customHeight="1"/>
    <row r="31498" ht="15" hidden="1" customHeight="1"/>
    <row r="31499" ht="15" hidden="1" customHeight="1"/>
    <row r="31500" ht="15" hidden="1" customHeight="1"/>
    <row r="31501" ht="15" hidden="1" customHeight="1"/>
    <row r="31502" ht="15" hidden="1" customHeight="1"/>
    <row r="31503" ht="15" hidden="1" customHeight="1"/>
    <row r="31504" ht="15" hidden="1" customHeight="1"/>
    <row r="31505" ht="15" hidden="1" customHeight="1"/>
    <row r="31506" ht="15" hidden="1" customHeight="1"/>
    <row r="31507" ht="15" hidden="1" customHeight="1"/>
    <row r="31508" ht="15" hidden="1" customHeight="1"/>
    <row r="31509" ht="15" hidden="1" customHeight="1"/>
    <row r="31510" ht="15" hidden="1" customHeight="1"/>
    <row r="31511" ht="15" hidden="1" customHeight="1"/>
    <row r="31512" ht="15" hidden="1" customHeight="1"/>
    <row r="31513" ht="15" hidden="1" customHeight="1"/>
    <row r="31514" ht="15" hidden="1" customHeight="1"/>
    <row r="31515" ht="15" hidden="1" customHeight="1"/>
    <row r="31516" ht="15" hidden="1" customHeight="1"/>
    <row r="31517" ht="15" hidden="1" customHeight="1"/>
    <row r="31518" ht="15" hidden="1" customHeight="1"/>
    <row r="31519" ht="15" hidden="1" customHeight="1"/>
    <row r="31520" ht="15" hidden="1" customHeight="1"/>
    <row r="31521" ht="15" hidden="1" customHeight="1"/>
    <row r="31522" ht="15" hidden="1" customHeight="1"/>
    <row r="31523" ht="15" hidden="1" customHeight="1"/>
    <row r="31524" ht="15" hidden="1" customHeight="1"/>
    <row r="31525" ht="15" hidden="1" customHeight="1"/>
    <row r="31526" ht="15" hidden="1" customHeight="1"/>
    <row r="31527" ht="15" hidden="1" customHeight="1"/>
    <row r="31528" ht="15" hidden="1" customHeight="1"/>
    <row r="31529" ht="15" hidden="1" customHeight="1"/>
    <row r="31530" ht="15" hidden="1" customHeight="1"/>
    <row r="31531" ht="15" hidden="1" customHeight="1"/>
    <row r="31532" ht="15" hidden="1" customHeight="1"/>
    <row r="31533" ht="15" hidden="1" customHeight="1"/>
    <row r="31534" ht="15" hidden="1" customHeight="1"/>
    <row r="31535" ht="15" hidden="1" customHeight="1"/>
    <row r="31536" ht="15" hidden="1" customHeight="1"/>
    <row r="31537" ht="15" hidden="1" customHeight="1"/>
    <row r="31538" ht="15" hidden="1" customHeight="1"/>
    <row r="31539" ht="15" hidden="1" customHeight="1"/>
    <row r="31540" ht="15" hidden="1" customHeight="1"/>
    <row r="31541" ht="15" hidden="1" customHeight="1"/>
    <row r="31542" ht="15" hidden="1" customHeight="1"/>
    <row r="31543" ht="15" hidden="1" customHeight="1"/>
    <row r="31544" ht="15" hidden="1" customHeight="1"/>
    <row r="31545" ht="15" hidden="1" customHeight="1"/>
    <row r="31546" ht="15" hidden="1" customHeight="1"/>
    <row r="31547" ht="15" hidden="1" customHeight="1"/>
    <row r="31548" ht="15" hidden="1" customHeight="1"/>
    <row r="31549" ht="15" hidden="1" customHeight="1"/>
    <row r="31550" ht="15" hidden="1" customHeight="1"/>
    <row r="31551" ht="15" hidden="1" customHeight="1"/>
    <row r="31552" ht="15" hidden="1" customHeight="1"/>
    <row r="31553" ht="15" hidden="1" customHeight="1"/>
    <row r="31554" ht="15" hidden="1" customHeight="1"/>
    <row r="31555" ht="15" hidden="1" customHeight="1"/>
    <row r="31556" ht="15" hidden="1" customHeight="1"/>
    <row r="31557" ht="15" hidden="1" customHeight="1"/>
    <row r="31558" ht="15" hidden="1" customHeight="1"/>
    <row r="31559" ht="15" hidden="1" customHeight="1"/>
    <row r="31560" ht="15" hidden="1" customHeight="1"/>
    <row r="31561" ht="15" hidden="1" customHeight="1"/>
    <row r="31562" ht="15" hidden="1" customHeight="1"/>
    <row r="31563" ht="15" hidden="1" customHeight="1"/>
    <row r="31564" ht="15" hidden="1" customHeight="1"/>
    <row r="31565" ht="15" hidden="1" customHeight="1"/>
    <row r="31566" ht="15" hidden="1" customHeight="1"/>
    <row r="31567" ht="15" hidden="1" customHeight="1"/>
    <row r="31568" ht="15" hidden="1" customHeight="1"/>
    <row r="31569" ht="15" hidden="1" customHeight="1"/>
    <row r="31570" ht="15" hidden="1" customHeight="1"/>
    <row r="31571" ht="15" hidden="1" customHeight="1"/>
    <row r="31572" ht="15" hidden="1" customHeight="1"/>
    <row r="31573" ht="15" hidden="1" customHeight="1"/>
    <row r="31574" ht="15" hidden="1" customHeight="1"/>
    <row r="31575" ht="15" hidden="1" customHeight="1"/>
    <row r="31576" ht="15" hidden="1" customHeight="1"/>
    <row r="31577" ht="15" hidden="1" customHeight="1"/>
    <row r="31578" ht="15" hidden="1" customHeight="1"/>
    <row r="31579" ht="15" hidden="1" customHeight="1"/>
    <row r="31580" ht="15" hidden="1" customHeight="1"/>
    <row r="31581" ht="15" hidden="1" customHeight="1"/>
    <row r="31582" ht="15" hidden="1" customHeight="1"/>
    <row r="31583" ht="15" hidden="1" customHeight="1"/>
    <row r="31584" ht="15" hidden="1" customHeight="1"/>
    <row r="31585" ht="15" hidden="1" customHeight="1"/>
    <row r="31586" ht="15" hidden="1" customHeight="1"/>
    <row r="31587" ht="15" hidden="1" customHeight="1"/>
    <row r="31588" ht="15" hidden="1" customHeight="1"/>
    <row r="31589" ht="15" hidden="1" customHeight="1"/>
    <row r="31590" ht="15" hidden="1" customHeight="1"/>
    <row r="31591" ht="15" hidden="1" customHeight="1"/>
    <row r="31592" ht="15" hidden="1" customHeight="1"/>
    <row r="31593" ht="15" hidden="1" customHeight="1"/>
    <row r="31594" ht="15" hidden="1" customHeight="1"/>
    <row r="31595" ht="15" hidden="1" customHeight="1"/>
    <row r="31596" ht="15" hidden="1" customHeight="1"/>
    <row r="31597" ht="15" hidden="1" customHeight="1"/>
    <row r="31598" ht="15" hidden="1" customHeight="1"/>
    <row r="31599" ht="15" hidden="1" customHeight="1"/>
    <row r="31600" ht="15" hidden="1" customHeight="1"/>
    <row r="31601" ht="15" hidden="1" customHeight="1"/>
    <row r="31602" ht="15" hidden="1" customHeight="1"/>
    <row r="31603" ht="15" hidden="1" customHeight="1"/>
    <row r="31604" ht="15" hidden="1" customHeight="1"/>
    <row r="31605" ht="15" hidden="1" customHeight="1"/>
    <row r="31606" ht="15" hidden="1" customHeight="1"/>
    <row r="31607" ht="15" hidden="1" customHeight="1"/>
    <row r="31608" ht="15" hidden="1" customHeight="1"/>
    <row r="31609" ht="15" hidden="1" customHeight="1"/>
    <row r="31610" ht="15" hidden="1" customHeight="1"/>
    <row r="31611" ht="15" hidden="1" customHeight="1"/>
    <row r="31612" ht="15" hidden="1" customHeight="1"/>
    <row r="31613" ht="15" hidden="1" customHeight="1"/>
    <row r="31614" ht="15" hidden="1" customHeight="1"/>
    <row r="31615" ht="15" hidden="1" customHeight="1"/>
    <row r="31616" ht="15" hidden="1" customHeight="1"/>
    <row r="31617" ht="15" hidden="1" customHeight="1"/>
    <row r="31618" ht="15" hidden="1" customHeight="1"/>
    <row r="31619" ht="15" hidden="1" customHeight="1"/>
    <row r="31620" ht="15" hidden="1" customHeight="1"/>
    <row r="31621" ht="15" hidden="1" customHeight="1"/>
    <row r="31622" ht="15" hidden="1" customHeight="1"/>
    <row r="31623" ht="15" hidden="1" customHeight="1"/>
    <row r="31624" ht="15" hidden="1" customHeight="1"/>
    <row r="31625" ht="15" hidden="1" customHeight="1"/>
    <row r="31626" ht="15" hidden="1" customHeight="1"/>
    <row r="31627" ht="15" hidden="1" customHeight="1"/>
    <row r="31628" ht="15" hidden="1" customHeight="1"/>
    <row r="31629" ht="15" hidden="1" customHeight="1"/>
    <row r="31630" ht="15" hidden="1" customHeight="1"/>
    <row r="31631" ht="15" hidden="1" customHeight="1"/>
    <row r="31632" ht="15" hidden="1" customHeight="1"/>
    <row r="31633" ht="15" hidden="1" customHeight="1"/>
    <row r="31634" ht="15" hidden="1" customHeight="1"/>
    <row r="31635" ht="15" hidden="1" customHeight="1"/>
    <row r="31636" ht="15" hidden="1" customHeight="1"/>
    <row r="31637" ht="15" hidden="1" customHeight="1"/>
    <row r="31638" ht="15" hidden="1" customHeight="1"/>
    <row r="31639" ht="15" hidden="1" customHeight="1"/>
    <row r="31640" ht="15" hidden="1" customHeight="1"/>
    <row r="31641" ht="15" hidden="1" customHeight="1"/>
    <row r="31642" ht="15" hidden="1" customHeight="1"/>
    <row r="31643" ht="15" hidden="1" customHeight="1"/>
    <row r="31644" ht="15" hidden="1" customHeight="1"/>
    <row r="31645" ht="15" hidden="1" customHeight="1"/>
    <row r="31646" ht="15" hidden="1" customHeight="1"/>
    <row r="31647" ht="15" hidden="1" customHeight="1"/>
    <row r="31648" ht="15" hidden="1" customHeight="1"/>
    <row r="31649" ht="15" hidden="1" customHeight="1"/>
    <row r="31650" ht="15" hidden="1" customHeight="1"/>
    <row r="31651" ht="15" hidden="1" customHeight="1"/>
    <row r="31652" ht="15" hidden="1" customHeight="1"/>
    <row r="31653" ht="15" hidden="1" customHeight="1"/>
    <row r="31654" ht="15" hidden="1" customHeight="1"/>
    <row r="31655" ht="15" hidden="1" customHeight="1"/>
    <row r="31656" ht="15" hidden="1" customHeight="1"/>
    <row r="31657" ht="15" hidden="1" customHeight="1"/>
    <row r="31658" ht="15" hidden="1" customHeight="1"/>
    <row r="31659" ht="15" hidden="1" customHeight="1"/>
    <row r="31660" ht="15" hidden="1" customHeight="1"/>
    <row r="31661" ht="15" hidden="1" customHeight="1"/>
    <row r="31662" ht="15" hidden="1" customHeight="1"/>
    <row r="31663" ht="15" hidden="1" customHeight="1"/>
    <row r="31664" ht="15" hidden="1" customHeight="1"/>
    <row r="31665" ht="15" hidden="1" customHeight="1"/>
    <row r="31666" ht="15" hidden="1" customHeight="1"/>
    <row r="31667" ht="15" hidden="1" customHeight="1"/>
    <row r="31668" ht="15" hidden="1" customHeight="1"/>
    <row r="31669" ht="15" hidden="1" customHeight="1"/>
    <row r="31670" ht="15" hidden="1" customHeight="1"/>
    <row r="31671" ht="15" hidden="1" customHeight="1"/>
    <row r="31672" ht="15" hidden="1" customHeight="1"/>
    <row r="31673" ht="15" hidden="1" customHeight="1"/>
    <row r="31674" ht="15" hidden="1" customHeight="1"/>
    <row r="31675" ht="15" hidden="1" customHeight="1"/>
    <row r="31676" ht="15" hidden="1" customHeight="1"/>
    <row r="31677" ht="15" hidden="1" customHeight="1"/>
    <row r="31678" ht="15" hidden="1" customHeight="1"/>
    <row r="31679" ht="15" hidden="1" customHeight="1"/>
    <row r="31680" ht="15" hidden="1" customHeight="1"/>
    <row r="31681" ht="15" hidden="1" customHeight="1"/>
    <row r="31682" ht="15" hidden="1" customHeight="1"/>
    <row r="31683" ht="15" hidden="1" customHeight="1"/>
    <row r="31684" ht="15" hidden="1" customHeight="1"/>
    <row r="31685" ht="15" hidden="1" customHeight="1"/>
    <row r="31686" ht="15" hidden="1" customHeight="1"/>
    <row r="31687" ht="15" hidden="1" customHeight="1"/>
    <row r="31688" ht="15" hidden="1" customHeight="1"/>
    <row r="31689" ht="15" hidden="1" customHeight="1"/>
    <row r="31690" ht="15" hidden="1" customHeight="1"/>
    <row r="31691" ht="15" hidden="1" customHeight="1"/>
    <row r="31692" ht="15" hidden="1" customHeight="1"/>
    <row r="31693" ht="15" hidden="1" customHeight="1"/>
    <row r="31694" ht="15" hidden="1" customHeight="1"/>
    <row r="31695" ht="15" hidden="1" customHeight="1"/>
    <row r="31696" ht="15" hidden="1" customHeight="1"/>
    <row r="31697" ht="15" hidden="1" customHeight="1"/>
    <row r="31698" ht="15" hidden="1" customHeight="1"/>
    <row r="31699" ht="15" hidden="1" customHeight="1"/>
    <row r="31700" ht="15" hidden="1" customHeight="1"/>
    <row r="31701" ht="15" hidden="1" customHeight="1"/>
    <row r="31702" ht="15" hidden="1" customHeight="1"/>
    <row r="31703" ht="15" hidden="1" customHeight="1"/>
    <row r="31704" ht="15" hidden="1" customHeight="1"/>
    <row r="31705" ht="15" hidden="1" customHeight="1"/>
    <row r="31706" ht="15" hidden="1" customHeight="1"/>
    <row r="31707" ht="15" hidden="1" customHeight="1"/>
    <row r="31708" ht="15" hidden="1" customHeight="1"/>
    <row r="31709" ht="15" hidden="1" customHeight="1"/>
    <row r="31710" ht="15" hidden="1" customHeight="1"/>
    <row r="31711" ht="15" hidden="1" customHeight="1"/>
    <row r="31712" ht="15" hidden="1" customHeight="1"/>
    <row r="31713" ht="15" hidden="1" customHeight="1"/>
    <row r="31714" ht="15" hidden="1" customHeight="1"/>
    <row r="31715" ht="15" hidden="1" customHeight="1"/>
    <row r="31716" ht="15" hidden="1" customHeight="1"/>
    <row r="31717" ht="15" hidden="1" customHeight="1"/>
    <row r="31718" ht="15" hidden="1" customHeight="1"/>
    <row r="31719" ht="15" hidden="1" customHeight="1"/>
    <row r="31720" ht="15" hidden="1" customHeight="1"/>
    <row r="31721" ht="15" hidden="1" customHeight="1"/>
    <row r="31722" ht="15" hidden="1" customHeight="1"/>
    <row r="31723" ht="15" hidden="1" customHeight="1"/>
    <row r="31724" ht="15" hidden="1" customHeight="1"/>
    <row r="31725" ht="15" hidden="1" customHeight="1"/>
    <row r="31726" ht="15" hidden="1" customHeight="1"/>
    <row r="31727" ht="15" hidden="1" customHeight="1"/>
    <row r="31728" ht="15" hidden="1" customHeight="1"/>
    <row r="31729" ht="15" hidden="1" customHeight="1"/>
    <row r="31730" ht="15" hidden="1" customHeight="1"/>
    <row r="31731" ht="15" hidden="1" customHeight="1"/>
    <row r="31732" ht="15" hidden="1" customHeight="1"/>
    <row r="31733" ht="15" hidden="1" customHeight="1"/>
    <row r="31734" ht="15" hidden="1" customHeight="1"/>
    <row r="31735" ht="15" hidden="1" customHeight="1"/>
    <row r="31736" ht="15" hidden="1" customHeight="1"/>
    <row r="31737" ht="15" hidden="1" customHeight="1"/>
    <row r="31738" ht="15" hidden="1" customHeight="1"/>
    <row r="31739" ht="15" hidden="1" customHeight="1"/>
    <row r="31740" ht="15" hidden="1" customHeight="1"/>
    <row r="31741" ht="15" hidden="1" customHeight="1"/>
    <row r="31742" ht="15" hidden="1" customHeight="1"/>
    <row r="31743" ht="15" hidden="1" customHeight="1"/>
    <row r="31744" ht="15" hidden="1" customHeight="1"/>
    <row r="31745" ht="15" hidden="1" customHeight="1"/>
    <row r="31746" ht="15" hidden="1" customHeight="1"/>
    <row r="31747" ht="15" hidden="1" customHeight="1"/>
    <row r="31748" ht="15" hidden="1" customHeight="1"/>
    <row r="31749" ht="15" hidden="1" customHeight="1"/>
    <row r="31750" ht="15" hidden="1" customHeight="1"/>
    <row r="31751" ht="15" hidden="1" customHeight="1"/>
    <row r="31752" ht="15" hidden="1" customHeight="1"/>
    <row r="31753" ht="15" hidden="1" customHeight="1"/>
    <row r="31754" ht="15" hidden="1" customHeight="1"/>
    <row r="31755" ht="15" hidden="1" customHeight="1"/>
    <row r="31756" ht="15" hidden="1" customHeight="1"/>
    <row r="31757" ht="15" hidden="1" customHeight="1"/>
    <row r="31758" ht="15" hidden="1" customHeight="1"/>
    <row r="31759" ht="15" hidden="1" customHeight="1"/>
    <row r="31760" ht="15" hidden="1" customHeight="1"/>
    <row r="31761" ht="15" hidden="1" customHeight="1"/>
    <row r="31762" ht="15" hidden="1" customHeight="1"/>
    <row r="31763" ht="15" hidden="1" customHeight="1"/>
    <row r="31764" ht="15" hidden="1" customHeight="1"/>
    <row r="31765" ht="15" hidden="1" customHeight="1"/>
    <row r="31766" ht="15" hidden="1" customHeight="1"/>
    <row r="31767" ht="15" hidden="1" customHeight="1"/>
    <row r="31768" ht="15" hidden="1" customHeight="1"/>
    <row r="31769" ht="15" hidden="1" customHeight="1"/>
    <row r="31770" ht="15" hidden="1" customHeight="1"/>
    <row r="31771" ht="15" hidden="1" customHeight="1"/>
    <row r="31772" ht="15" hidden="1" customHeight="1"/>
    <row r="31773" ht="15" hidden="1" customHeight="1"/>
    <row r="31774" ht="15" hidden="1" customHeight="1"/>
    <row r="31775" ht="15" hidden="1" customHeight="1"/>
    <row r="31776" ht="15" hidden="1" customHeight="1"/>
    <row r="31777" ht="15" hidden="1" customHeight="1"/>
    <row r="31778" ht="15" hidden="1" customHeight="1"/>
    <row r="31779" ht="15" hidden="1" customHeight="1"/>
    <row r="31780" ht="15" hidden="1" customHeight="1"/>
    <row r="31781" ht="15" hidden="1" customHeight="1"/>
    <row r="31782" ht="15" hidden="1" customHeight="1"/>
    <row r="31783" ht="15" hidden="1" customHeight="1"/>
    <row r="31784" ht="15" hidden="1" customHeight="1"/>
    <row r="31785" ht="15" hidden="1" customHeight="1"/>
    <row r="31786" ht="15" hidden="1" customHeight="1"/>
    <row r="31787" ht="15" hidden="1" customHeight="1"/>
    <row r="31788" ht="15" hidden="1" customHeight="1"/>
    <row r="31789" ht="15" hidden="1" customHeight="1"/>
    <row r="31790" ht="15" hidden="1" customHeight="1"/>
    <row r="31791" ht="15" hidden="1" customHeight="1"/>
    <row r="31792" ht="15" hidden="1" customHeight="1"/>
    <row r="31793" ht="15" hidden="1" customHeight="1"/>
    <row r="31794" ht="15" hidden="1" customHeight="1"/>
    <row r="31795" ht="15" hidden="1" customHeight="1"/>
    <row r="31796" ht="15" hidden="1" customHeight="1"/>
    <row r="31797" ht="15" hidden="1" customHeight="1"/>
    <row r="31798" ht="15" hidden="1" customHeight="1"/>
    <row r="31799" ht="15" hidden="1" customHeight="1"/>
    <row r="31800" ht="15" hidden="1" customHeight="1"/>
    <row r="31801" ht="15" hidden="1" customHeight="1"/>
    <row r="31802" ht="15" hidden="1" customHeight="1"/>
    <row r="31803" ht="15" hidden="1" customHeight="1"/>
    <row r="31804" ht="15" hidden="1" customHeight="1"/>
    <row r="31805" ht="15" hidden="1" customHeight="1"/>
    <row r="31806" ht="15" hidden="1" customHeight="1"/>
    <row r="31807" ht="15" hidden="1" customHeight="1"/>
    <row r="31808" ht="15" hidden="1" customHeight="1"/>
    <row r="31809" ht="15" hidden="1" customHeight="1"/>
    <row r="31810" ht="15" hidden="1" customHeight="1"/>
    <row r="31811" ht="15" hidden="1" customHeight="1"/>
    <row r="31812" ht="15" hidden="1" customHeight="1"/>
    <row r="31813" ht="15" hidden="1" customHeight="1"/>
    <row r="31814" ht="15" hidden="1" customHeight="1"/>
    <row r="31815" ht="15" hidden="1" customHeight="1"/>
    <row r="31816" ht="15" hidden="1" customHeight="1"/>
    <row r="31817" ht="15" hidden="1" customHeight="1"/>
    <row r="31818" ht="15" hidden="1" customHeight="1"/>
    <row r="31819" ht="15" hidden="1" customHeight="1"/>
    <row r="31820" ht="15" hidden="1" customHeight="1"/>
    <row r="31821" ht="15" hidden="1" customHeight="1"/>
    <row r="31822" ht="15" hidden="1" customHeight="1"/>
    <row r="31823" ht="15" hidden="1" customHeight="1"/>
    <row r="31824" ht="15" hidden="1" customHeight="1"/>
    <row r="31825" ht="15" hidden="1" customHeight="1"/>
    <row r="31826" ht="15" hidden="1" customHeight="1"/>
    <row r="31827" ht="15" hidden="1" customHeight="1"/>
    <row r="31828" ht="15" hidden="1" customHeight="1"/>
    <row r="31829" ht="15" hidden="1" customHeight="1"/>
    <row r="31830" ht="15" hidden="1" customHeight="1"/>
    <row r="31831" ht="15" hidden="1" customHeight="1"/>
    <row r="31832" ht="15" hidden="1" customHeight="1"/>
    <row r="31833" ht="15" hidden="1" customHeight="1"/>
    <row r="31834" ht="15" hidden="1" customHeight="1"/>
    <row r="31835" ht="15" hidden="1" customHeight="1"/>
    <row r="31836" ht="15" hidden="1" customHeight="1"/>
    <row r="31837" ht="15" hidden="1" customHeight="1"/>
    <row r="31838" ht="15" hidden="1" customHeight="1"/>
    <row r="31839" ht="15" hidden="1" customHeight="1"/>
    <row r="31840" ht="15" hidden="1" customHeight="1"/>
    <row r="31841" ht="15" hidden="1" customHeight="1"/>
    <row r="31842" ht="15" hidden="1" customHeight="1"/>
    <row r="31843" ht="15" hidden="1" customHeight="1"/>
    <row r="31844" ht="15" hidden="1" customHeight="1"/>
    <row r="31845" ht="15" hidden="1" customHeight="1"/>
    <row r="31846" ht="15" hidden="1" customHeight="1"/>
    <row r="31847" ht="15" hidden="1" customHeight="1"/>
    <row r="31848" ht="15" hidden="1" customHeight="1"/>
    <row r="31849" ht="15" hidden="1" customHeight="1"/>
    <row r="31850" ht="15" hidden="1" customHeight="1"/>
    <row r="31851" ht="15" hidden="1" customHeight="1"/>
    <row r="31852" ht="15" hidden="1" customHeight="1"/>
    <row r="31853" ht="15" hidden="1" customHeight="1"/>
    <row r="31854" ht="15" hidden="1" customHeight="1"/>
    <row r="31855" ht="15" hidden="1" customHeight="1"/>
    <row r="31856" ht="15" hidden="1" customHeight="1"/>
    <row r="31857" ht="15" hidden="1" customHeight="1"/>
    <row r="31858" ht="15" hidden="1" customHeight="1"/>
    <row r="31859" ht="15" hidden="1" customHeight="1"/>
    <row r="31860" ht="15" hidden="1" customHeight="1"/>
    <row r="31861" ht="15" hidden="1" customHeight="1"/>
    <row r="31862" ht="15" hidden="1" customHeight="1"/>
    <row r="31863" ht="15" hidden="1" customHeight="1"/>
    <row r="31864" ht="15" hidden="1" customHeight="1"/>
    <row r="31865" ht="15" hidden="1" customHeight="1"/>
    <row r="31866" ht="15" hidden="1" customHeight="1"/>
    <row r="31867" ht="15" hidden="1" customHeight="1"/>
    <row r="31868" ht="15" hidden="1" customHeight="1"/>
    <row r="31869" ht="15" hidden="1" customHeight="1"/>
    <row r="31870" ht="15" hidden="1" customHeight="1"/>
    <row r="31871" ht="15" hidden="1" customHeight="1"/>
    <row r="31872" ht="15" hidden="1" customHeight="1"/>
    <row r="31873" ht="15" hidden="1" customHeight="1"/>
    <row r="31874" ht="15" hidden="1" customHeight="1"/>
    <row r="31875" ht="15" hidden="1" customHeight="1"/>
    <row r="31876" ht="15" hidden="1" customHeight="1"/>
    <row r="31877" ht="15" hidden="1" customHeight="1"/>
    <row r="31878" ht="15" hidden="1" customHeight="1"/>
    <row r="31879" ht="15" hidden="1" customHeight="1"/>
    <row r="31880" ht="15" hidden="1" customHeight="1"/>
    <row r="31881" ht="15" hidden="1" customHeight="1"/>
    <row r="31882" ht="15" hidden="1" customHeight="1"/>
    <row r="31883" ht="15" hidden="1" customHeight="1"/>
    <row r="31884" ht="15" hidden="1" customHeight="1"/>
    <row r="31885" ht="15" hidden="1" customHeight="1"/>
    <row r="31886" ht="15" hidden="1" customHeight="1"/>
    <row r="31887" ht="15" hidden="1" customHeight="1"/>
    <row r="31888" ht="15" hidden="1" customHeight="1"/>
    <row r="31889" ht="15" hidden="1" customHeight="1"/>
    <row r="31890" ht="15" hidden="1" customHeight="1"/>
    <row r="31891" ht="15" hidden="1" customHeight="1"/>
    <row r="31892" ht="15" hidden="1" customHeight="1"/>
    <row r="31893" ht="15" hidden="1" customHeight="1"/>
    <row r="31894" ht="15" hidden="1" customHeight="1"/>
    <row r="31895" ht="15" hidden="1" customHeight="1"/>
    <row r="31896" ht="15" hidden="1" customHeight="1"/>
    <row r="31897" ht="15" hidden="1" customHeight="1"/>
    <row r="31898" ht="15" hidden="1" customHeight="1"/>
    <row r="31899" ht="15" hidden="1" customHeight="1"/>
    <row r="31900" ht="15" hidden="1" customHeight="1"/>
    <row r="31901" ht="15" hidden="1" customHeight="1"/>
    <row r="31902" ht="15" hidden="1" customHeight="1"/>
    <row r="31903" ht="15" hidden="1" customHeight="1"/>
    <row r="31904" ht="15" hidden="1" customHeight="1"/>
    <row r="31905" ht="15" hidden="1" customHeight="1"/>
    <row r="31906" ht="15" hidden="1" customHeight="1"/>
    <row r="31907" ht="15" hidden="1" customHeight="1"/>
    <row r="31908" ht="15" hidden="1" customHeight="1"/>
    <row r="31909" ht="15" hidden="1" customHeight="1"/>
    <row r="31910" ht="15" hidden="1" customHeight="1"/>
    <row r="31911" ht="15" hidden="1" customHeight="1"/>
    <row r="31912" ht="15" hidden="1" customHeight="1"/>
    <row r="31913" ht="15" hidden="1" customHeight="1"/>
    <row r="31914" ht="15" hidden="1" customHeight="1"/>
    <row r="31915" ht="15" hidden="1" customHeight="1"/>
    <row r="31916" ht="15" hidden="1" customHeight="1"/>
    <row r="31917" ht="15" hidden="1" customHeight="1"/>
    <row r="31918" ht="15" hidden="1" customHeight="1"/>
    <row r="31919" ht="15" hidden="1" customHeight="1"/>
    <row r="31920" ht="15" hidden="1" customHeight="1"/>
    <row r="31921" ht="15" hidden="1" customHeight="1"/>
    <row r="31922" ht="15" hidden="1" customHeight="1"/>
    <row r="31923" ht="15" hidden="1" customHeight="1"/>
    <row r="31924" ht="15" hidden="1" customHeight="1"/>
    <row r="31925" ht="15" hidden="1" customHeight="1"/>
    <row r="31926" ht="15" hidden="1" customHeight="1"/>
    <row r="31927" ht="15" hidden="1" customHeight="1"/>
    <row r="31928" ht="15" hidden="1" customHeight="1"/>
    <row r="31929" ht="15" hidden="1" customHeight="1"/>
    <row r="31930" ht="15" hidden="1" customHeight="1"/>
    <row r="31931" ht="15" hidden="1" customHeight="1"/>
    <row r="31932" ht="15" hidden="1" customHeight="1"/>
    <row r="31933" ht="15" hidden="1" customHeight="1"/>
    <row r="31934" ht="15" hidden="1" customHeight="1"/>
    <row r="31935" ht="15" hidden="1" customHeight="1"/>
    <row r="31936" ht="15" hidden="1" customHeight="1"/>
    <row r="31937" ht="15" hidden="1" customHeight="1"/>
    <row r="31938" ht="15" hidden="1" customHeight="1"/>
    <row r="31939" ht="15" hidden="1" customHeight="1"/>
    <row r="31940" ht="15" hidden="1" customHeight="1"/>
    <row r="31941" ht="15" hidden="1" customHeight="1"/>
    <row r="31942" ht="15" hidden="1" customHeight="1"/>
    <row r="31943" ht="15" hidden="1" customHeight="1"/>
    <row r="31944" ht="15" hidden="1" customHeight="1"/>
    <row r="31945" ht="15" hidden="1" customHeight="1"/>
    <row r="31946" ht="15" hidden="1" customHeight="1"/>
    <row r="31947" ht="15" hidden="1" customHeight="1"/>
    <row r="31948" ht="15" hidden="1" customHeight="1"/>
    <row r="31949" ht="15" hidden="1" customHeight="1"/>
    <row r="31950" ht="15" hidden="1" customHeight="1"/>
    <row r="31951" ht="15" hidden="1" customHeight="1"/>
    <row r="31952" ht="15" hidden="1" customHeight="1"/>
    <row r="31953" ht="15" hidden="1" customHeight="1"/>
    <row r="31954" ht="15" hidden="1" customHeight="1"/>
    <row r="31955" ht="15" hidden="1" customHeight="1"/>
    <row r="31956" ht="15" hidden="1" customHeight="1"/>
    <row r="31957" ht="15" hidden="1" customHeight="1"/>
    <row r="31958" ht="15" hidden="1" customHeight="1"/>
    <row r="31959" ht="15" hidden="1" customHeight="1"/>
    <row r="31960" ht="15" hidden="1" customHeight="1"/>
    <row r="31961" ht="15" hidden="1" customHeight="1"/>
    <row r="31962" ht="15" hidden="1" customHeight="1"/>
    <row r="31963" ht="15" hidden="1" customHeight="1"/>
    <row r="31964" ht="15" hidden="1" customHeight="1"/>
    <row r="31965" ht="15" hidden="1" customHeight="1"/>
    <row r="31966" ht="15" hidden="1" customHeight="1"/>
    <row r="31967" ht="15" hidden="1" customHeight="1"/>
    <row r="31968" ht="15" hidden="1" customHeight="1"/>
    <row r="31969" ht="15" hidden="1" customHeight="1"/>
    <row r="31970" ht="15" hidden="1" customHeight="1"/>
    <row r="31971" ht="15" hidden="1" customHeight="1"/>
    <row r="31972" ht="15" hidden="1" customHeight="1"/>
    <row r="31973" ht="15" hidden="1" customHeight="1"/>
    <row r="31974" ht="15" hidden="1" customHeight="1"/>
    <row r="31975" ht="15" hidden="1" customHeight="1"/>
    <row r="31976" ht="15" hidden="1" customHeight="1"/>
    <row r="31977" ht="15" hidden="1" customHeight="1"/>
    <row r="31978" ht="15" hidden="1" customHeight="1"/>
    <row r="31979" ht="15" hidden="1" customHeight="1"/>
    <row r="31980" ht="15" hidden="1" customHeight="1"/>
    <row r="31981" ht="15" hidden="1" customHeight="1"/>
    <row r="31982" ht="15" hidden="1" customHeight="1"/>
    <row r="31983" ht="15" hidden="1" customHeight="1"/>
    <row r="31984" ht="15" hidden="1" customHeight="1"/>
    <row r="31985" ht="15" hidden="1" customHeight="1"/>
    <row r="31986" ht="15" hidden="1" customHeight="1"/>
    <row r="31987" ht="15" hidden="1" customHeight="1"/>
    <row r="31988" ht="15" hidden="1" customHeight="1"/>
    <row r="31989" ht="15" hidden="1" customHeight="1"/>
    <row r="31990" ht="15" hidden="1" customHeight="1"/>
    <row r="31991" ht="15" hidden="1" customHeight="1"/>
    <row r="31992" ht="15" hidden="1" customHeight="1"/>
    <row r="31993" ht="15" hidden="1" customHeight="1"/>
    <row r="31994" ht="15" hidden="1" customHeight="1"/>
    <row r="31995" ht="15" hidden="1" customHeight="1"/>
    <row r="31996" ht="15" hidden="1" customHeight="1"/>
    <row r="31997" ht="15" hidden="1" customHeight="1"/>
    <row r="31998" ht="15" hidden="1" customHeight="1"/>
    <row r="31999" ht="15" hidden="1" customHeight="1"/>
    <row r="32000" ht="15" hidden="1" customHeight="1"/>
    <row r="32001" ht="15" hidden="1" customHeight="1"/>
    <row r="32002" ht="15" hidden="1" customHeight="1"/>
    <row r="32003" ht="15" hidden="1" customHeight="1"/>
    <row r="32004" ht="15" hidden="1" customHeight="1"/>
    <row r="32005" ht="15" hidden="1" customHeight="1"/>
    <row r="32006" ht="15" hidden="1" customHeight="1"/>
    <row r="32007" ht="15" hidden="1" customHeight="1"/>
    <row r="32008" ht="15" hidden="1" customHeight="1"/>
    <row r="32009" ht="15" hidden="1" customHeight="1"/>
    <row r="32010" ht="15" hidden="1" customHeight="1"/>
    <row r="32011" ht="15" hidden="1" customHeight="1"/>
    <row r="32012" ht="15" hidden="1" customHeight="1"/>
    <row r="32013" ht="15" hidden="1" customHeight="1"/>
    <row r="32014" ht="15" hidden="1" customHeight="1"/>
    <row r="32015" ht="15" hidden="1" customHeight="1"/>
    <row r="32016" ht="15" hidden="1" customHeight="1"/>
    <row r="32017" ht="15" hidden="1" customHeight="1"/>
    <row r="32018" ht="15" hidden="1" customHeight="1"/>
    <row r="32019" ht="15" hidden="1" customHeight="1"/>
    <row r="32020" ht="15" hidden="1" customHeight="1"/>
    <row r="32021" ht="15" hidden="1" customHeight="1"/>
    <row r="32022" ht="15" hidden="1" customHeight="1"/>
    <row r="32023" ht="15" hidden="1" customHeight="1"/>
    <row r="32024" ht="15" hidden="1" customHeight="1"/>
    <row r="32025" ht="15" hidden="1" customHeight="1"/>
    <row r="32026" ht="15" hidden="1" customHeight="1"/>
    <row r="32027" ht="15" hidden="1" customHeight="1"/>
    <row r="32028" ht="15" hidden="1" customHeight="1"/>
    <row r="32029" ht="15" hidden="1" customHeight="1"/>
    <row r="32030" ht="15" hidden="1" customHeight="1"/>
    <row r="32031" ht="15" hidden="1" customHeight="1"/>
    <row r="32032" ht="15" hidden="1" customHeight="1"/>
    <row r="32033" ht="15" hidden="1" customHeight="1"/>
    <row r="32034" ht="15" hidden="1" customHeight="1"/>
    <row r="32035" ht="15" hidden="1" customHeight="1"/>
    <row r="32036" ht="15" hidden="1" customHeight="1"/>
    <row r="32037" ht="15" hidden="1" customHeight="1"/>
    <row r="32038" ht="15" hidden="1" customHeight="1"/>
    <row r="32039" ht="15" hidden="1" customHeight="1"/>
    <row r="32040" ht="15" hidden="1" customHeight="1"/>
    <row r="32041" ht="15" hidden="1" customHeight="1"/>
    <row r="32042" ht="15" hidden="1" customHeight="1"/>
    <row r="32043" ht="15" hidden="1" customHeight="1"/>
    <row r="32044" ht="15" hidden="1" customHeight="1"/>
    <row r="32045" ht="15" hidden="1" customHeight="1"/>
    <row r="32046" ht="15" hidden="1" customHeight="1"/>
    <row r="32047" ht="15" hidden="1" customHeight="1"/>
    <row r="32048" ht="15" hidden="1" customHeight="1"/>
    <row r="32049" ht="15" hidden="1" customHeight="1"/>
    <row r="32050" ht="15" hidden="1" customHeight="1"/>
    <row r="32051" ht="15" hidden="1" customHeight="1"/>
    <row r="32052" ht="15" hidden="1" customHeight="1"/>
    <row r="32053" ht="15" hidden="1" customHeight="1"/>
    <row r="32054" ht="15" hidden="1" customHeight="1"/>
    <row r="32055" ht="15" hidden="1" customHeight="1"/>
    <row r="32056" ht="15" hidden="1" customHeight="1"/>
    <row r="32057" ht="15" hidden="1" customHeight="1"/>
    <row r="32058" ht="15" hidden="1" customHeight="1"/>
    <row r="32059" ht="15" hidden="1" customHeight="1"/>
    <row r="32060" ht="15" hidden="1" customHeight="1"/>
    <row r="32061" ht="15" hidden="1" customHeight="1"/>
    <row r="32062" ht="15" hidden="1" customHeight="1"/>
    <row r="32063" ht="15" hidden="1" customHeight="1"/>
    <row r="32064" ht="15" hidden="1" customHeight="1"/>
    <row r="32065" ht="15" hidden="1" customHeight="1"/>
    <row r="32066" ht="15" hidden="1" customHeight="1"/>
    <row r="32067" ht="15" hidden="1" customHeight="1"/>
    <row r="32068" ht="15" hidden="1" customHeight="1"/>
    <row r="32069" ht="15" hidden="1" customHeight="1"/>
    <row r="32070" ht="15" hidden="1" customHeight="1"/>
    <row r="32071" ht="15" hidden="1" customHeight="1"/>
    <row r="32072" ht="15" hidden="1" customHeight="1"/>
    <row r="32073" ht="15" hidden="1" customHeight="1"/>
    <row r="32074" ht="15" hidden="1" customHeight="1"/>
    <row r="32075" ht="15" hidden="1" customHeight="1"/>
    <row r="32076" ht="15" hidden="1" customHeight="1"/>
    <row r="32077" ht="15" hidden="1" customHeight="1"/>
    <row r="32078" ht="15" hidden="1" customHeight="1"/>
    <row r="32079" ht="15" hidden="1" customHeight="1"/>
    <row r="32080" ht="15" hidden="1" customHeight="1"/>
    <row r="32081" ht="15" hidden="1" customHeight="1"/>
    <row r="32082" ht="15" hidden="1" customHeight="1"/>
    <row r="32083" ht="15" hidden="1" customHeight="1"/>
    <row r="32084" ht="15" hidden="1" customHeight="1"/>
    <row r="32085" ht="15" hidden="1" customHeight="1"/>
    <row r="32086" ht="15" hidden="1" customHeight="1"/>
    <row r="32087" ht="15" hidden="1" customHeight="1"/>
    <row r="32088" ht="15" hidden="1" customHeight="1"/>
    <row r="32089" ht="15" hidden="1" customHeight="1"/>
    <row r="32090" ht="15" hidden="1" customHeight="1"/>
    <row r="32091" ht="15" hidden="1" customHeight="1"/>
    <row r="32092" ht="15" hidden="1" customHeight="1"/>
    <row r="32093" ht="15" hidden="1" customHeight="1"/>
    <row r="32094" ht="15" hidden="1" customHeight="1"/>
    <row r="32095" ht="15" hidden="1" customHeight="1"/>
    <row r="32096" ht="15" hidden="1" customHeight="1"/>
    <row r="32097" ht="15" hidden="1" customHeight="1"/>
    <row r="32098" ht="15" hidden="1" customHeight="1"/>
    <row r="32099" ht="15" hidden="1" customHeight="1"/>
    <row r="32100" ht="15" hidden="1" customHeight="1"/>
    <row r="32101" ht="15" hidden="1" customHeight="1"/>
    <row r="32102" ht="15" hidden="1" customHeight="1"/>
    <row r="32103" ht="15" hidden="1" customHeight="1"/>
    <row r="32104" ht="15" hidden="1" customHeight="1"/>
    <row r="32105" ht="15" hidden="1" customHeight="1"/>
    <row r="32106" ht="15" hidden="1" customHeight="1"/>
    <row r="32107" ht="15" hidden="1" customHeight="1"/>
    <row r="32108" ht="15" hidden="1" customHeight="1"/>
    <row r="32109" ht="15" hidden="1" customHeight="1"/>
    <row r="32110" ht="15" hidden="1" customHeight="1"/>
    <row r="32111" ht="15" hidden="1" customHeight="1"/>
    <row r="32112" ht="15" hidden="1" customHeight="1"/>
    <row r="32113" ht="15" hidden="1" customHeight="1"/>
    <row r="32114" ht="15" hidden="1" customHeight="1"/>
    <row r="32115" ht="15" hidden="1" customHeight="1"/>
    <row r="32116" ht="15" hidden="1" customHeight="1"/>
    <row r="32117" ht="15" hidden="1" customHeight="1"/>
    <row r="32118" ht="15" hidden="1" customHeight="1"/>
    <row r="32119" ht="15" hidden="1" customHeight="1"/>
    <row r="32120" ht="15" hidden="1" customHeight="1"/>
    <row r="32121" ht="15" hidden="1" customHeight="1"/>
    <row r="32122" ht="15" hidden="1" customHeight="1"/>
    <row r="32123" ht="15" hidden="1" customHeight="1"/>
    <row r="32124" ht="15" hidden="1" customHeight="1"/>
    <row r="32125" ht="15" hidden="1" customHeight="1"/>
    <row r="32126" ht="15" hidden="1" customHeight="1"/>
    <row r="32127" ht="15" hidden="1" customHeight="1"/>
    <row r="32128" ht="15" hidden="1" customHeight="1"/>
    <row r="32129" ht="15" hidden="1" customHeight="1"/>
    <row r="32130" ht="15" hidden="1" customHeight="1"/>
    <row r="32131" ht="15" hidden="1" customHeight="1"/>
    <row r="32132" ht="15" hidden="1" customHeight="1"/>
    <row r="32133" ht="15" hidden="1" customHeight="1"/>
    <row r="32134" ht="15" hidden="1" customHeight="1"/>
    <row r="32135" ht="15" hidden="1" customHeight="1"/>
    <row r="32136" ht="15" hidden="1" customHeight="1"/>
    <row r="32137" ht="15" hidden="1" customHeight="1"/>
    <row r="32138" ht="15" hidden="1" customHeight="1"/>
    <row r="32139" ht="15" hidden="1" customHeight="1"/>
    <row r="32140" ht="15" hidden="1" customHeight="1"/>
    <row r="32141" ht="15" hidden="1" customHeight="1"/>
    <row r="32142" ht="15" hidden="1" customHeight="1"/>
    <row r="32143" ht="15" hidden="1" customHeight="1"/>
    <row r="32144" ht="15" hidden="1" customHeight="1"/>
    <row r="32145" ht="15" hidden="1" customHeight="1"/>
    <row r="32146" ht="15" hidden="1" customHeight="1"/>
    <row r="32147" ht="15" hidden="1" customHeight="1"/>
    <row r="32148" ht="15" hidden="1" customHeight="1"/>
    <row r="32149" ht="15" hidden="1" customHeight="1"/>
    <row r="32150" ht="15" hidden="1" customHeight="1"/>
    <row r="32151" ht="15" hidden="1" customHeight="1"/>
    <row r="32152" ht="15" hidden="1" customHeight="1"/>
    <row r="32153" ht="15" hidden="1" customHeight="1"/>
    <row r="32154" ht="15" hidden="1" customHeight="1"/>
    <row r="32155" ht="15" hidden="1" customHeight="1"/>
    <row r="32156" ht="15" hidden="1" customHeight="1"/>
    <row r="32157" ht="15" hidden="1" customHeight="1"/>
    <row r="32158" ht="15" hidden="1" customHeight="1"/>
    <row r="32159" ht="15" hidden="1" customHeight="1"/>
    <row r="32160" ht="15" hidden="1" customHeight="1"/>
    <row r="32161" ht="15" hidden="1" customHeight="1"/>
    <row r="32162" ht="15" hidden="1" customHeight="1"/>
    <row r="32163" ht="15" hidden="1" customHeight="1"/>
    <row r="32164" ht="15" hidden="1" customHeight="1"/>
    <row r="32165" ht="15" hidden="1" customHeight="1"/>
    <row r="32166" ht="15" hidden="1" customHeight="1"/>
    <row r="32167" ht="15" hidden="1" customHeight="1"/>
    <row r="32168" ht="15" hidden="1" customHeight="1"/>
    <row r="32169" ht="15" hidden="1" customHeight="1"/>
    <row r="32170" ht="15" hidden="1" customHeight="1"/>
    <row r="32171" ht="15" hidden="1" customHeight="1"/>
    <row r="32172" ht="15" hidden="1" customHeight="1"/>
    <row r="32173" ht="15" hidden="1" customHeight="1"/>
    <row r="32174" ht="15" hidden="1" customHeight="1"/>
    <row r="32175" ht="15" hidden="1" customHeight="1"/>
    <row r="32176" ht="15" hidden="1" customHeight="1"/>
    <row r="32177" ht="15" hidden="1" customHeight="1"/>
    <row r="32178" ht="15" hidden="1" customHeight="1"/>
    <row r="32179" ht="15" hidden="1" customHeight="1"/>
    <row r="32180" ht="15" hidden="1" customHeight="1"/>
    <row r="32181" ht="15" hidden="1" customHeight="1"/>
    <row r="32182" ht="15" hidden="1" customHeight="1"/>
    <row r="32183" ht="15" hidden="1" customHeight="1"/>
    <row r="32184" ht="15" hidden="1" customHeight="1"/>
    <row r="32185" ht="15" hidden="1" customHeight="1"/>
    <row r="32186" ht="15" hidden="1" customHeight="1"/>
    <row r="32187" ht="15" hidden="1" customHeight="1"/>
    <row r="32188" ht="15" hidden="1" customHeight="1"/>
    <row r="32189" ht="15" hidden="1" customHeight="1"/>
    <row r="32190" ht="15" hidden="1" customHeight="1"/>
    <row r="32191" ht="15" hidden="1" customHeight="1"/>
    <row r="32192" ht="15" hidden="1" customHeight="1"/>
    <row r="32193" ht="15" hidden="1" customHeight="1"/>
    <row r="32194" ht="15" hidden="1" customHeight="1"/>
    <row r="32195" ht="15" hidden="1" customHeight="1"/>
    <row r="32196" ht="15" hidden="1" customHeight="1"/>
    <row r="32197" ht="15" hidden="1" customHeight="1"/>
    <row r="32198" ht="15" hidden="1" customHeight="1"/>
    <row r="32199" ht="15" hidden="1" customHeight="1"/>
    <row r="32200" ht="15" hidden="1" customHeight="1"/>
    <row r="32201" ht="15" hidden="1" customHeight="1"/>
    <row r="32202" ht="15" hidden="1" customHeight="1"/>
    <row r="32203" ht="15" hidden="1" customHeight="1"/>
    <row r="32204" ht="15" hidden="1" customHeight="1"/>
    <row r="32205" ht="15" hidden="1" customHeight="1"/>
    <row r="32206" ht="15" hidden="1" customHeight="1"/>
    <row r="32207" ht="15" hidden="1" customHeight="1"/>
    <row r="32208" ht="15" hidden="1" customHeight="1"/>
    <row r="32209" ht="15" hidden="1" customHeight="1"/>
    <row r="32210" ht="15" hidden="1" customHeight="1"/>
    <row r="32211" ht="15" hidden="1" customHeight="1"/>
    <row r="32212" ht="15" hidden="1" customHeight="1"/>
    <row r="32213" ht="15" hidden="1" customHeight="1"/>
    <row r="32214" ht="15" hidden="1" customHeight="1"/>
    <row r="32215" ht="15" hidden="1" customHeight="1"/>
    <row r="32216" ht="15" hidden="1" customHeight="1"/>
    <row r="32217" ht="15" hidden="1" customHeight="1"/>
    <row r="32218" ht="15" hidden="1" customHeight="1"/>
    <row r="32219" ht="15" hidden="1" customHeight="1"/>
    <row r="32220" ht="15" hidden="1" customHeight="1"/>
    <row r="32221" ht="15" hidden="1" customHeight="1"/>
    <row r="32222" ht="15" hidden="1" customHeight="1"/>
    <row r="32223" ht="15" hidden="1" customHeight="1"/>
    <row r="32224" ht="15" hidden="1" customHeight="1"/>
    <row r="32225" ht="15" hidden="1" customHeight="1"/>
    <row r="32226" ht="15" hidden="1" customHeight="1"/>
    <row r="32227" ht="15" hidden="1" customHeight="1"/>
    <row r="32228" ht="15" hidden="1" customHeight="1"/>
    <row r="32229" ht="15" hidden="1" customHeight="1"/>
    <row r="32230" ht="15" hidden="1" customHeight="1"/>
    <row r="32231" ht="15" hidden="1" customHeight="1"/>
    <row r="32232" ht="15" hidden="1" customHeight="1"/>
    <row r="32233" ht="15" hidden="1" customHeight="1"/>
    <row r="32234" ht="15" hidden="1" customHeight="1"/>
    <row r="32235" ht="15" hidden="1" customHeight="1"/>
    <row r="32236" ht="15" hidden="1" customHeight="1"/>
    <row r="32237" ht="15" hidden="1" customHeight="1"/>
    <row r="32238" ht="15" hidden="1" customHeight="1"/>
    <row r="32239" ht="15" hidden="1" customHeight="1"/>
    <row r="32240" ht="15" hidden="1" customHeight="1"/>
    <row r="32241" ht="15" hidden="1" customHeight="1"/>
    <row r="32242" ht="15" hidden="1" customHeight="1"/>
    <row r="32243" ht="15" hidden="1" customHeight="1"/>
    <row r="32244" ht="15" hidden="1" customHeight="1"/>
    <row r="32245" ht="15" hidden="1" customHeight="1"/>
    <row r="32246" ht="15" hidden="1" customHeight="1"/>
    <row r="32247" ht="15" hidden="1" customHeight="1"/>
    <row r="32248" ht="15" hidden="1" customHeight="1"/>
    <row r="32249" ht="15" hidden="1" customHeight="1"/>
    <row r="32250" ht="15" hidden="1" customHeight="1"/>
    <row r="32251" ht="15" hidden="1" customHeight="1"/>
    <row r="32252" ht="15" hidden="1" customHeight="1"/>
    <row r="32253" ht="15" hidden="1" customHeight="1"/>
    <row r="32254" ht="15" hidden="1" customHeight="1"/>
    <row r="32255" ht="15" hidden="1" customHeight="1"/>
    <row r="32256" ht="15" hidden="1" customHeight="1"/>
    <row r="32257" ht="15" hidden="1" customHeight="1"/>
    <row r="32258" ht="15" hidden="1" customHeight="1"/>
    <row r="32259" ht="15" hidden="1" customHeight="1"/>
    <row r="32260" ht="15" hidden="1" customHeight="1"/>
    <row r="32261" ht="15" hidden="1" customHeight="1"/>
    <row r="32262" ht="15" hidden="1" customHeight="1"/>
    <row r="32263" ht="15" hidden="1" customHeight="1"/>
    <row r="32264" ht="15" hidden="1" customHeight="1"/>
    <row r="32265" ht="15" hidden="1" customHeight="1"/>
    <row r="32266" ht="15" hidden="1" customHeight="1"/>
    <row r="32267" ht="15" hidden="1" customHeight="1"/>
    <row r="32268" ht="15" hidden="1" customHeight="1"/>
    <row r="32269" ht="15" hidden="1" customHeight="1"/>
    <row r="32270" ht="15" hidden="1" customHeight="1"/>
    <row r="32271" ht="15" hidden="1" customHeight="1"/>
    <row r="32272" ht="15" hidden="1" customHeight="1"/>
    <row r="32273" ht="15" hidden="1" customHeight="1"/>
    <row r="32274" ht="15" hidden="1" customHeight="1"/>
    <row r="32275" ht="15" hidden="1" customHeight="1"/>
    <row r="32276" ht="15" hidden="1" customHeight="1"/>
    <row r="32277" ht="15" hidden="1" customHeight="1"/>
    <row r="32278" ht="15" hidden="1" customHeight="1"/>
    <row r="32279" ht="15" hidden="1" customHeight="1"/>
    <row r="32280" ht="15" hidden="1" customHeight="1"/>
    <row r="32281" ht="15" hidden="1" customHeight="1"/>
    <row r="32282" ht="15" hidden="1" customHeight="1"/>
    <row r="32283" ht="15" hidden="1" customHeight="1"/>
    <row r="32284" ht="15" hidden="1" customHeight="1"/>
    <row r="32285" ht="15" hidden="1" customHeight="1"/>
    <row r="32286" ht="15" hidden="1" customHeight="1"/>
    <row r="32287" ht="15" hidden="1" customHeight="1"/>
    <row r="32288" ht="15" hidden="1" customHeight="1"/>
    <row r="32289" ht="15" hidden="1" customHeight="1"/>
    <row r="32290" ht="15" hidden="1" customHeight="1"/>
    <row r="32291" ht="15" hidden="1" customHeight="1"/>
    <row r="32292" ht="15" hidden="1" customHeight="1"/>
    <row r="32293" ht="15" hidden="1" customHeight="1"/>
    <row r="32294" ht="15" hidden="1" customHeight="1"/>
    <row r="32295" ht="15" hidden="1" customHeight="1"/>
    <row r="32296" ht="15" hidden="1" customHeight="1"/>
    <row r="32297" ht="15" hidden="1" customHeight="1"/>
    <row r="32298" ht="15" hidden="1" customHeight="1"/>
    <row r="32299" ht="15" hidden="1" customHeight="1"/>
    <row r="32300" ht="15" hidden="1" customHeight="1"/>
    <row r="32301" ht="15" hidden="1" customHeight="1"/>
    <row r="32302" ht="15" hidden="1" customHeight="1"/>
    <row r="32303" ht="15" hidden="1" customHeight="1"/>
    <row r="32304" ht="15" hidden="1" customHeight="1"/>
    <row r="32305" ht="15" hidden="1" customHeight="1"/>
    <row r="32306" ht="15" hidden="1" customHeight="1"/>
    <row r="32307" ht="15" hidden="1" customHeight="1"/>
    <row r="32308" ht="15" hidden="1" customHeight="1"/>
    <row r="32309" ht="15" hidden="1" customHeight="1"/>
    <row r="32310" ht="15" hidden="1" customHeight="1"/>
    <row r="32311" ht="15" hidden="1" customHeight="1"/>
    <row r="32312" ht="15" hidden="1" customHeight="1"/>
    <row r="32313" ht="15" hidden="1" customHeight="1"/>
    <row r="32314" ht="15" hidden="1" customHeight="1"/>
    <row r="32315" ht="15" hidden="1" customHeight="1"/>
    <row r="32316" ht="15" hidden="1" customHeight="1"/>
    <row r="32317" ht="15" hidden="1" customHeight="1"/>
    <row r="32318" ht="15" hidden="1" customHeight="1"/>
    <row r="32319" ht="15" hidden="1" customHeight="1"/>
    <row r="32320" ht="15" hidden="1" customHeight="1"/>
    <row r="32321" ht="15" hidden="1" customHeight="1"/>
    <row r="32322" ht="15" hidden="1" customHeight="1"/>
    <row r="32323" ht="15" hidden="1" customHeight="1"/>
    <row r="32324" ht="15" hidden="1" customHeight="1"/>
    <row r="32325" ht="15" hidden="1" customHeight="1"/>
    <row r="32326" ht="15" hidden="1" customHeight="1"/>
    <row r="32327" ht="15" hidden="1" customHeight="1"/>
    <row r="32328" ht="15" hidden="1" customHeight="1"/>
    <row r="32329" ht="15" hidden="1" customHeight="1"/>
    <row r="32330" ht="15" hidden="1" customHeight="1"/>
    <row r="32331" ht="15" hidden="1" customHeight="1"/>
    <row r="32332" ht="15" hidden="1" customHeight="1"/>
    <row r="32333" ht="15" hidden="1" customHeight="1"/>
    <row r="32334" ht="15" hidden="1" customHeight="1"/>
    <row r="32335" ht="15" hidden="1" customHeight="1"/>
    <row r="32336" ht="15" hidden="1" customHeight="1"/>
    <row r="32337" ht="15" hidden="1" customHeight="1"/>
    <row r="32338" ht="15" hidden="1" customHeight="1"/>
    <row r="32339" ht="15" hidden="1" customHeight="1"/>
    <row r="32340" ht="15" hidden="1" customHeight="1"/>
    <row r="32341" ht="15" hidden="1" customHeight="1"/>
    <row r="32342" ht="15" hidden="1" customHeight="1"/>
    <row r="32343" ht="15" hidden="1" customHeight="1"/>
    <row r="32344" ht="15" hidden="1" customHeight="1"/>
    <row r="32345" ht="15" hidden="1" customHeight="1"/>
    <row r="32346" ht="15" hidden="1" customHeight="1"/>
    <row r="32347" ht="15" hidden="1" customHeight="1"/>
    <row r="32348" ht="15" hidden="1" customHeight="1"/>
    <row r="32349" ht="15" hidden="1" customHeight="1"/>
    <row r="32350" ht="15" hidden="1" customHeight="1"/>
    <row r="32351" ht="15" hidden="1" customHeight="1"/>
    <row r="32352" ht="15" hidden="1" customHeight="1"/>
    <row r="32353" ht="15" hidden="1" customHeight="1"/>
    <row r="32354" ht="15" hidden="1" customHeight="1"/>
    <row r="32355" ht="15" hidden="1" customHeight="1"/>
    <row r="32356" ht="15" hidden="1" customHeight="1"/>
    <row r="32357" ht="15" hidden="1" customHeight="1"/>
    <row r="32358" ht="15" hidden="1" customHeight="1"/>
    <row r="32359" ht="15" hidden="1" customHeight="1"/>
    <row r="32360" ht="15" hidden="1" customHeight="1"/>
    <row r="32361" ht="15" hidden="1" customHeight="1"/>
    <row r="32362" ht="15" hidden="1" customHeight="1"/>
    <row r="32363" ht="15" hidden="1" customHeight="1"/>
    <row r="32364" ht="15" hidden="1" customHeight="1"/>
    <row r="32365" ht="15" hidden="1" customHeight="1"/>
    <row r="32366" ht="15" hidden="1" customHeight="1"/>
    <row r="32367" ht="15" hidden="1" customHeight="1"/>
    <row r="32368" ht="15" hidden="1" customHeight="1"/>
    <row r="32369" ht="15" hidden="1" customHeight="1"/>
    <row r="32370" ht="15" hidden="1" customHeight="1"/>
    <row r="32371" ht="15" hidden="1" customHeight="1"/>
    <row r="32372" ht="15" hidden="1" customHeight="1"/>
    <row r="32373" ht="15" hidden="1" customHeight="1"/>
    <row r="32374" ht="15" hidden="1" customHeight="1"/>
    <row r="32375" ht="15" hidden="1" customHeight="1"/>
    <row r="32376" ht="15" hidden="1" customHeight="1"/>
    <row r="32377" ht="15" hidden="1" customHeight="1"/>
    <row r="32378" ht="15" hidden="1" customHeight="1"/>
    <row r="32379" ht="15" hidden="1" customHeight="1"/>
    <row r="32380" ht="15" hidden="1" customHeight="1"/>
    <row r="32381" ht="15" hidden="1" customHeight="1"/>
    <row r="32382" ht="15" hidden="1" customHeight="1"/>
    <row r="32383" ht="15" hidden="1" customHeight="1"/>
    <row r="32384" ht="15" hidden="1" customHeight="1"/>
    <row r="32385" ht="15" hidden="1" customHeight="1"/>
    <row r="32386" ht="15" hidden="1" customHeight="1"/>
    <row r="32387" ht="15" hidden="1" customHeight="1"/>
    <row r="32388" ht="15" hidden="1" customHeight="1"/>
    <row r="32389" ht="15" hidden="1" customHeight="1"/>
    <row r="32390" ht="15" hidden="1" customHeight="1"/>
    <row r="32391" ht="15" hidden="1" customHeight="1"/>
    <row r="32392" ht="15" hidden="1" customHeight="1"/>
    <row r="32393" ht="15" hidden="1" customHeight="1"/>
    <row r="32394" ht="15" hidden="1" customHeight="1"/>
    <row r="32395" ht="15" hidden="1" customHeight="1"/>
    <row r="32396" ht="15" hidden="1" customHeight="1"/>
    <row r="32397" ht="15" hidden="1" customHeight="1"/>
    <row r="32398" ht="15" hidden="1" customHeight="1"/>
    <row r="32399" ht="15" hidden="1" customHeight="1"/>
    <row r="32400" ht="15" hidden="1" customHeight="1"/>
    <row r="32401" ht="15" hidden="1" customHeight="1"/>
    <row r="32402" ht="15" hidden="1" customHeight="1"/>
    <row r="32403" ht="15" hidden="1" customHeight="1"/>
    <row r="32404" ht="15" hidden="1" customHeight="1"/>
    <row r="32405" ht="15" hidden="1" customHeight="1"/>
    <row r="32406" ht="15" hidden="1" customHeight="1"/>
    <row r="32407" ht="15" hidden="1" customHeight="1"/>
    <row r="32408" ht="15" hidden="1" customHeight="1"/>
    <row r="32409" ht="15" hidden="1" customHeight="1"/>
    <row r="32410" ht="15" hidden="1" customHeight="1"/>
    <row r="32411" ht="15" hidden="1" customHeight="1"/>
    <row r="32412" ht="15" hidden="1" customHeight="1"/>
    <row r="32413" ht="15" hidden="1" customHeight="1"/>
    <row r="32414" ht="15" hidden="1" customHeight="1"/>
    <row r="32415" ht="15" hidden="1" customHeight="1"/>
    <row r="32416" ht="15" hidden="1" customHeight="1"/>
    <row r="32417" ht="15" hidden="1" customHeight="1"/>
    <row r="32418" ht="15" hidden="1" customHeight="1"/>
    <row r="32419" ht="15" hidden="1" customHeight="1"/>
    <row r="32420" ht="15" hidden="1" customHeight="1"/>
    <row r="32421" ht="15" hidden="1" customHeight="1"/>
    <row r="32422" ht="15" hidden="1" customHeight="1"/>
    <row r="32423" ht="15" hidden="1" customHeight="1"/>
    <row r="32424" ht="15" hidden="1" customHeight="1"/>
    <row r="32425" ht="15" hidden="1" customHeight="1"/>
    <row r="32426" ht="15" hidden="1" customHeight="1"/>
    <row r="32427" ht="15" hidden="1" customHeight="1"/>
    <row r="32428" ht="15" hidden="1" customHeight="1"/>
    <row r="32429" ht="15" hidden="1" customHeight="1"/>
    <row r="32430" ht="15" hidden="1" customHeight="1"/>
    <row r="32431" ht="15" hidden="1" customHeight="1"/>
    <row r="32432" ht="15" hidden="1" customHeight="1"/>
    <row r="32433" ht="15" hidden="1" customHeight="1"/>
    <row r="32434" ht="15" hidden="1" customHeight="1"/>
    <row r="32435" ht="15" hidden="1" customHeight="1"/>
    <row r="32436" ht="15" hidden="1" customHeight="1"/>
    <row r="32437" ht="15" hidden="1" customHeight="1"/>
    <row r="32438" ht="15" hidden="1" customHeight="1"/>
    <row r="32439" ht="15" hidden="1" customHeight="1"/>
    <row r="32440" ht="15" hidden="1" customHeight="1"/>
    <row r="32441" ht="15" hidden="1" customHeight="1"/>
    <row r="32442" ht="15" hidden="1" customHeight="1"/>
    <row r="32443" ht="15" hidden="1" customHeight="1"/>
    <row r="32444" ht="15" hidden="1" customHeight="1"/>
    <row r="32445" ht="15" hidden="1" customHeight="1"/>
    <row r="32446" ht="15" hidden="1" customHeight="1"/>
    <row r="32447" ht="15" hidden="1" customHeight="1"/>
    <row r="32448" ht="15" hidden="1" customHeight="1"/>
    <row r="32449" ht="15" hidden="1" customHeight="1"/>
    <row r="32450" ht="15" hidden="1" customHeight="1"/>
    <row r="32451" ht="15" hidden="1" customHeight="1"/>
    <row r="32452" ht="15" hidden="1" customHeight="1"/>
    <row r="32453" ht="15" hidden="1" customHeight="1"/>
    <row r="32454" ht="15" hidden="1" customHeight="1"/>
    <row r="32455" ht="15" hidden="1" customHeight="1"/>
    <row r="32456" ht="15" hidden="1" customHeight="1"/>
    <row r="32457" ht="15" hidden="1" customHeight="1"/>
    <row r="32458" ht="15" hidden="1" customHeight="1"/>
    <row r="32459" ht="15" hidden="1" customHeight="1"/>
    <row r="32460" ht="15" hidden="1" customHeight="1"/>
    <row r="32461" ht="15" hidden="1" customHeight="1"/>
    <row r="32462" ht="15" hidden="1" customHeight="1"/>
    <row r="32463" ht="15" hidden="1" customHeight="1"/>
    <row r="32464" ht="15" hidden="1" customHeight="1"/>
    <row r="32465" ht="15" hidden="1" customHeight="1"/>
    <row r="32466" ht="15" hidden="1" customHeight="1"/>
    <row r="32467" ht="15" hidden="1" customHeight="1"/>
    <row r="32468" ht="15" hidden="1" customHeight="1"/>
    <row r="32469" ht="15" hidden="1" customHeight="1"/>
    <row r="32470" ht="15" hidden="1" customHeight="1"/>
    <row r="32471" ht="15" hidden="1" customHeight="1"/>
    <row r="32472" ht="15" hidden="1" customHeight="1"/>
    <row r="32473" ht="15" hidden="1" customHeight="1"/>
    <row r="32474" ht="15" hidden="1" customHeight="1"/>
    <row r="32475" ht="15" hidden="1" customHeight="1"/>
    <row r="32476" ht="15" hidden="1" customHeight="1"/>
    <row r="32477" ht="15" hidden="1" customHeight="1"/>
    <row r="32478" ht="15" hidden="1" customHeight="1"/>
    <row r="32479" ht="15" hidden="1" customHeight="1"/>
    <row r="32480" ht="15" hidden="1" customHeight="1"/>
    <row r="32481" ht="15" hidden="1" customHeight="1"/>
    <row r="32482" ht="15" hidden="1" customHeight="1"/>
    <row r="32483" ht="15" hidden="1" customHeight="1"/>
    <row r="32484" ht="15" hidden="1" customHeight="1"/>
    <row r="32485" ht="15" hidden="1" customHeight="1"/>
    <row r="32486" ht="15" hidden="1" customHeight="1"/>
    <row r="32487" ht="15" hidden="1" customHeight="1"/>
    <row r="32488" ht="15" hidden="1" customHeight="1"/>
    <row r="32489" ht="15" hidden="1" customHeight="1"/>
    <row r="32490" ht="15" hidden="1" customHeight="1"/>
    <row r="32491" ht="15" hidden="1" customHeight="1"/>
    <row r="32492" ht="15" hidden="1" customHeight="1"/>
    <row r="32493" ht="15" hidden="1" customHeight="1"/>
    <row r="32494" ht="15" hidden="1" customHeight="1"/>
    <row r="32495" ht="15" hidden="1" customHeight="1"/>
    <row r="32496" ht="15" hidden="1" customHeight="1"/>
    <row r="32497" ht="15" hidden="1" customHeight="1"/>
    <row r="32498" ht="15" hidden="1" customHeight="1"/>
    <row r="32499" ht="15" hidden="1" customHeight="1"/>
    <row r="32500" ht="15" hidden="1" customHeight="1"/>
    <row r="32501" ht="15" hidden="1" customHeight="1"/>
    <row r="32502" ht="15" hidden="1" customHeight="1"/>
    <row r="32503" ht="15" hidden="1" customHeight="1"/>
    <row r="32504" ht="15" hidden="1" customHeight="1"/>
    <row r="32505" ht="15" hidden="1" customHeight="1"/>
    <row r="32506" ht="15" hidden="1" customHeight="1"/>
    <row r="32507" ht="15" hidden="1" customHeight="1"/>
    <row r="32508" ht="15" hidden="1" customHeight="1"/>
    <row r="32509" ht="15" hidden="1" customHeight="1"/>
    <row r="32510" ht="15" hidden="1" customHeight="1"/>
    <row r="32511" ht="15" hidden="1" customHeight="1"/>
    <row r="32512" ht="15" hidden="1" customHeight="1"/>
    <row r="32513" ht="15" hidden="1" customHeight="1"/>
    <row r="32514" ht="15" hidden="1" customHeight="1"/>
    <row r="32515" ht="15" hidden="1" customHeight="1"/>
    <row r="32516" ht="15" hidden="1" customHeight="1"/>
    <row r="32517" ht="15" hidden="1" customHeight="1"/>
    <row r="32518" ht="15" hidden="1" customHeight="1"/>
    <row r="32519" ht="15" hidden="1" customHeight="1"/>
    <row r="32520" ht="15" hidden="1" customHeight="1"/>
    <row r="32521" ht="15" hidden="1" customHeight="1"/>
    <row r="32522" ht="15" hidden="1" customHeight="1"/>
    <row r="32523" ht="15" hidden="1" customHeight="1"/>
    <row r="32524" ht="15" hidden="1" customHeight="1"/>
    <row r="32525" ht="15" hidden="1" customHeight="1"/>
    <row r="32526" ht="15" hidden="1" customHeight="1"/>
    <row r="32527" ht="15" hidden="1" customHeight="1"/>
    <row r="32528" ht="15" hidden="1" customHeight="1"/>
    <row r="32529" ht="15" hidden="1" customHeight="1"/>
    <row r="32530" ht="15" hidden="1" customHeight="1"/>
    <row r="32531" ht="15" hidden="1" customHeight="1"/>
    <row r="32532" ht="15" hidden="1" customHeight="1"/>
    <row r="32533" ht="15" hidden="1" customHeight="1"/>
    <row r="32534" ht="15" hidden="1" customHeight="1"/>
    <row r="32535" ht="15" hidden="1" customHeight="1"/>
    <row r="32536" ht="15" hidden="1" customHeight="1"/>
    <row r="32537" ht="15" hidden="1" customHeight="1"/>
    <row r="32538" ht="15" hidden="1" customHeight="1"/>
    <row r="32539" ht="15" hidden="1" customHeight="1"/>
    <row r="32540" ht="15" hidden="1" customHeight="1"/>
    <row r="32541" ht="15" hidden="1" customHeight="1"/>
    <row r="32542" ht="15" hidden="1" customHeight="1"/>
    <row r="32543" ht="15" hidden="1" customHeight="1"/>
    <row r="32544" ht="15" hidden="1" customHeight="1"/>
    <row r="32545" ht="15" hidden="1" customHeight="1"/>
    <row r="32546" ht="15" hidden="1" customHeight="1"/>
    <row r="32547" ht="15" hidden="1" customHeight="1"/>
    <row r="32548" ht="15" hidden="1" customHeight="1"/>
    <row r="32549" ht="15" hidden="1" customHeight="1"/>
    <row r="32550" ht="15" hidden="1" customHeight="1"/>
    <row r="32551" ht="15" hidden="1" customHeight="1"/>
    <row r="32552" ht="15" hidden="1" customHeight="1"/>
    <row r="32553" ht="15" hidden="1" customHeight="1"/>
    <row r="32554" ht="15" hidden="1" customHeight="1"/>
    <row r="32555" ht="15" hidden="1" customHeight="1"/>
    <row r="32556" ht="15" hidden="1" customHeight="1"/>
    <row r="32557" ht="15" hidden="1" customHeight="1"/>
    <row r="32558" ht="15" hidden="1" customHeight="1"/>
    <row r="32559" ht="15" hidden="1" customHeight="1"/>
    <row r="32560" ht="15" hidden="1" customHeight="1"/>
    <row r="32561" ht="15" hidden="1" customHeight="1"/>
    <row r="32562" ht="15" hidden="1" customHeight="1"/>
    <row r="32563" ht="15" hidden="1" customHeight="1"/>
    <row r="32564" ht="15" hidden="1" customHeight="1"/>
    <row r="32565" ht="15" hidden="1" customHeight="1"/>
    <row r="32566" ht="15" hidden="1" customHeight="1"/>
    <row r="32567" ht="15" hidden="1" customHeight="1"/>
    <row r="32568" ht="15" hidden="1" customHeight="1"/>
    <row r="32569" ht="15" hidden="1" customHeight="1"/>
    <row r="32570" ht="15" hidden="1" customHeight="1"/>
    <row r="32571" ht="15" hidden="1" customHeight="1"/>
    <row r="32572" ht="15" hidden="1" customHeight="1"/>
    <row r="32573" ht="15" hidden="1" customHeight="1"/>
    <row r="32574" ht="15" hidden="1" customHeight="1"/>
    <row r="32575" ht="15" hidden="1" customHeight="1"/>
    <row r="32576" ht="15" hidden="1" customHeight="1"/>
    <row r="32577" ht="15" hidden="1" customHeight="1"/>
    <row r="32578" ht="15" hidden="1" customHeight="1"/>
    <row r="32579" ht="15" hidden="1" customHeight="1"/>
    <row r="32580" ht="15" hidden="1" customHeight="1"/>
    <row r="32581" ht="15" hidden="1" customHeight="1"/>
    <row r="32582" ht="15" hidden="1" customHeight="1"/>
    <row r="32583" ht="15" hidden="1" customHeight="1"/>
    <row r="32584" ht="15" hidden="1" customHeight="1"/>
    <row r="32585" ht="15" hidden="1" customHeight="1"/>
    <row r="32586" ht="15" hidden="1" customHeight="1"/>
    <row r="32587" ht="15" hidden="1" customHeight="1"/>
    <row r="32588" ht="15" hidden="1" customHeight="1"/>
    <row r="32589" ht="15" hidden="1" customHeight="1"/>
    <row r="32590" ht="15" hidden="1" customHeight="1"/>
    <row r="32591" ht="15" hidden="1" customHeight="1"/>
    <row r="32592" ht="15" hidden="1" customHeight="1"/>
    <row r="32593" ht="15" hidden="1" customHeight="1"/>
    <row r="32594" ht="15" hidden="1" customHeight="1"/>
    <row r="32595" ht="15" hidden="1" customHeight="1"/>
    <row r="32596" ht="15" hidden="1" customHeight="1"/>
    <row r="32597" ht="15" hidden="1" customHeight="1"/>
    <row r="32598" ht="15" hidden="1" customHeight="1"/>
    <row r="32599" ht="15" hidden="1" customHeight="1"/>
    <row r="32600" ht="15" hidden="1" customHeight="1"/>
    <row r="32601" ht="15" hidden="1" customHeight="1"/>
    <row r="32602" ht="15" hidden="1" customHeight="1"/>
    <row r="32603" ht="15" hidden="1" customHeight="1"/>
    <row r="32604" ht="15" hidden="1" customHeight="1"/>
    <row r="32605" ht="15" hidden="1" customHeight="1"/>
    <row r="32606" ht="15" hidden="1" customHeight="1"/>
    <row r="32607" ht="15" hidden="1" customHeight="1"/>
    <row r="32608" ht="15" hidden="1" customHeight="1"/>
    <row r="32609" ht="15" hidden="1" customHeight="1"/>
    <row r="32610" ht="15" hidden="1" customHeight="1"/>
    <row r="32611" ht="15" hidden="1" customHeight="1"/>
    <row r="32612" ht="15" hidden="1" customHeight="1"/>
    <row r="32613" ht="15" hidden="1" customHeight="1"/>
    <row r="32614" ht="15" hidden="1" customHeight="1"/>
    <row r="32615" ht="15" hidden="1" customHeight="1"/>
    <row r="32616" ht="15" hidden="1" customHeight="1"/>
    <row r="32617" ht="15" hidden="1" customHeight="1"/>
    <row r="32618" ht="15" hidden="1" customHeight="1"/>
    <row r="32619" ht="15" hidden="1" customHeight="1"/>
    <row r="32620" ht="15" hidden="1" customHeight="1"/>
    <row r="32621" ht="15" hidden="1" customHeight="1"/>
    <row r="32622" ht="15" hidden="1" customHeight="1"/>
    <row r="32623" ht="15" hidden="1" customHeight="1"/>
    <row r="32624" ht="15" hidden="1" customHeight="1"/>
    <row r="32625" ht="15" hidden="1" customHeight="1"/>
    <row r="32626" ht="15" hidden="1" customHeight="1"/>
    <row r="32627" ht="15" hidden="1" customHeight="1"/>
    <row r="32628" ht="15" hidden="1" customHeight="1"/>
    <row r="32629" ht="15" hidden="1" customHeight="1"/>
    <row r="32630" ht="15" hidden="1" customHeight="1"/>
    <row r="32631" ht="15" hidden="1" customHeight="1"/>
    <row r="32632" ht="15" hidden="1" customHeight="1"/>
    <row r="32633" ht="15" hidden="1" customHeight="1"/>
    <row r="32634" ht="15" hidden="1" customHeight="1"/>
    <row r="32635" ht="15" hidden="1" customHeight="1"/>
    <row r="32636" ht="15" hidden="1" customHeight="1"/>
    <row r="32637" ht="15" hidden="1" customHeight="1"/>
    <row r="32638" ht="15" hidden="1" customHeight="1"/>
    <row r="32639" ht="15" hidden="1" customHeight="1"/>
    <row r="32640" ht="15" hidden="1" customHeight="1"/>
    <row r="32641" ht="15" hidden="1" customHeight="1"/>
    <row r="32642" ht="15" hidden="1" customHeight="1"/>
    <row r="32643" ht="15" hidden="1" customHeight="1"/>
    <row r="32644" ht="15" hidden="1" customHeight="1"/>
    <row r="32645" ht="15" hidden="1" customHeight="1"/>
    <row r="32646" ht="15" hidden="1" customHeight="1"/>
    <row r="32647" ht="15" hidden="1" customHeight="1"/>
    <row r="32648" ht="15" hidden="1" customHeight="1"/>
    <row r="32649" ht="15" hidden="1" customHeight="1"/>
    <row r="32650" ht="15" hidden="1" customHeight="1"/>
    <row r="32651" ht="15" hidden="1" customHeight="1"/>
    <row r="32652" ht="15" hidden="1" customHeight="1"/>
    <row r="32653" ht="15" hidden="1" customHeight="1"/>
    <row r="32654" ht="15" hidden="1" customHeight="1"/>
    <row r="32655" ht="15" hidden="1" customHeight="1"/>
    <row r="32656" ht="15" hidden="1" customHeight="1"/>
    <row r="32657" ht="15" hidden="1" customHeight="1"/>
    <row r="32658" ht="15" hidden="1" customHeight="1"/>
    <row r="32659" ht="15" hidden="1" customHeight="1"/>
    <row r="32660" ht="15" hidden="1" customHeight="1"/>
    <row r="32661" ht="15" hidden="1" customHeight="1"/>
    <row r="32662" ht="15" hidden="1" customHeight="1"/>
    <row r="32663" ht="15" hidden="1" customHeight="1"/>
    <row r="32664" ht="15" hidden="1" customHeight="1"/>
    <row r="32665" ht="15" hidden="1" customHeight="1"/>
    <row r="32666" ht="15" hidden="1" customHeight="1"/>
    <row r="32667" ht="15" hidden="1" customHeight="1"/>
    <row r="32668" ht="15" hidden="1" customHeight="1"/>
    <row r="32669" ht="15" hidden="1" customHeight="1"/>
    <row r="32670" ht="15" hidden="1" customHeight="1"/>
    <row r="32671" ht="15" hidden="1" customHeight="1"/>
    <row r="32672" ht="15" hidden="1" customHeight="1"/>
    <row r="32673" ht="15" hidden="1" customHeight="1"/>
    <row r="32674" ht="15" hidden="1" customHeight="1"/>
    <row r="32675" ht="15" hidden="1" customHeight="1"/>
    <row r="32676" ht="15" hidden="1" customHeight="1"/>
    <row r="32677" ht="15" hidden="1" customHeight="1"/>
    <row r="32678" ht="15" hidden="1" customHeight="1"/>
    <row r="32679" ht="15" hidden="1" customHeight="1"/>
    <row r="32680" ht="15" hidden="1" customHeight="1"/>
    <row r="32681" ht="15" hidden="1" customHeight="1"/>
    <row r="32682" ht="15" hidden="1" customHeight="1"/>
    <row r="32683" ht="15" hidden="1" customHeight="1"/>
    <row r="32684" ht="15" hidden="1" customHeight="1"/>
    <row r="32685" ht="15" hidden="1" customHeight="1"/>
    <row r="32686" ht="15" hidden="1" customHeight="1"/>
    <row r="32687" ht="15" hidden="1" customHeight="1"/>
    <row r="32688" ht="15" hidden="1" customHeight="1"/>
    <row r="32689" ht="15" hidden="1" customHeight="1"/>
    <row r="32690" ht="15" hidden="1" customHeight="1"/>
    <row r="32691" ht="15" hidden="1" customHeight="1"/>
    <row r="32692" ht="15" hidden="1" customHeight="1"/>
    <row r="32693" ht="15" hidden="1" customHeight="1"/>
    <row r="32694" ht="15" hidden="1" customHeight="1"/>
    <row r="32695" ht="15" hidden="1" customHeight="1"/>
    <row r="32696" ht="15" hidden="1" customHeight="1"/>
    <row r="32697" ht="15" hidden="1" customHeight="1"/>
    <row r="32698" ht="15" hidden="1" customHeight="1"/>
    <row r="32699" ht="15" hidden="1" customHeight="1"/>
    <row r="32700" ht="15" hidden="1" customHeight="1"/>
    <row r="32701" ht="15" hidden="1" customHeight="1"/>
    <row r="32702" ht="15" hidden="1" customHeight="1"/>
    <row r="32703" ht="15" hidden="1" customHeight="1"/>
    <row r="32704" ht="15" hidden="1" customHeight="1"/>
    <row r="32705" ht="15" hidden="1" customHeight="1"/>
    <row r="32706" ht="15" hidden="1" customHeight="1"/>
    <row r="32707" ht="15" hidden="1" customHeight="1"/>
    <row r="32708" ht="15" hidden="1" customHeight="1"/>
    <row r="32709" ht="15" hidden="1" customHeight="1"/>
    <row r="32710" ht="15" hidden="1" customHeight="1"/>
    <row r="32711" ht="15" hidden="1" customHeight="1"/>
    <row r="32712" ht="15" hidden="1" customHeight="1"/>
    <row r="32713" ht="15" hidden="1" customHeight="1"/>
    <row r="32714" ht="15" hidden="1" customHeight="1"/>
    <row r="32715" ht="15" hidden="1" customHeight="1"/>
    <row r="32716" ht="15" hidden="1" customHeight="1"/>
    <row r="32717" ht="15" hidden="1" customHeight="1"/>
    <row r="32718" ht="15" hidden="1" customHeight="1"/>
    <row r="32719" ht="15" hidden="1" customHeight="1"/>
    <row r="32720" ht="15" hidden="1" customHeight="1"/>
    <row r="32721" ht="15" hidden="1" customHeight="1"/>
    <row r="32722" ht="15" hidden="1" customHeight="1"/>
    <row r="32723" ht="15" hidden="1" customHeight="1"/>
    <row r="32724" ht="15" hidden="1" customHeight="1"/>
    <row r="32725" ht="15" hidden="1" customHeight="1"/>
    <row r="32726" ht="15" hidden="1" customHeight="1"/>
    <row r="32727" ht="15" hidden="1" customHeight="1"/>
    <row r="32728" ht="15" hidden="1" customHeight="1"/>
    <row r="32729" ht="15" hidden="1" customHeight="1"/>
    <row r="32730" ht="15" hidden="1" customHeight="1"/>
    <row r="32731" ht="15" hidden="1" customHeight="1"/>
    <row r="32732" ht="15" hidden="1" customHeight="1"/>
    <row r="32733" ht="15" hidden="1" customHeight="1"/>
    <row r="32734" ht="15" hidden="1" customHeight="1"/>
    <row r="32735" ht="15" hidden="1" customHeight="1"/>
    <row r="32736" ht="15" hidden="1" customHeight="1"/>
    <row r="32737" ht="15" hidden="1" customHeight="1"/>
    <row r="32738" ht="15" hidden="1" customHeight="1"/>
    <row r="32739" ht="15" hidden="1" customHeight="1"/>
    <row r="32740" ht="15" hidden="1" customHeight="1"/>
    <row r="32741" ht="15" hidden="1" customHeight="1"/>
    <row r="32742" ht="15" hidden="1" customHeight="1"/>
    <row r="32743" ht="15" hidden="1" customHeight="1"/>
    <row r="32744" ht="15" hidden="1" customHeight="1"/>
    <row r="32745" ht="15" hidden="1" customHeight="1"/>
    <row r="32746" ht="15" hidden="1" customHeight="1"/>
    <row r="32747" ht="15" hidden="1" customHeight="1"/>
    <row r="32748" ht="15" hidden="1" customHeight="1"/>
    <row r="32749" ht="15" hidden="1" customHeight="1"/>
    <row r="32750" ht="15" hidden="1" customHeight="1"/>
    <row r="32751" ht="15" hidden="1" customHeight="1"/>
    <row r="32752" ht="15" hidden="1" customHeight="1"/>
    <row r="32753" ht="15" hidden="1" customHeight="1"/>
    <row r="32754" ht="15" hidden="1" customHeight="1"/>
    <row r="32755" ht="15" hidden="1" customHeight="1"/>
    <row r="32756" ht="15" hidden="1" customHeight="1"/>
    <row r="32757" ht="15" hidden="1" customHeight="1"/>
    <row r="32758" ht="15" hidden="1" customHeight="1"/>
    <row r="32759" ht="15" hidden="1" customHeight="1"/>
    <row r="32760" ht="15" hidden="1" customHeight="1"/>
    <row r="32761" ht="15" hidden="1" customHeight="1"/>
    <row r="32762" ht="15" hidden="1" customHeight="1"/>
    <row r="32763" ht="15" hidden="1" customHeight="1"/>
    <row r="32764" ht="15" hidden="1" customHeight="1"/>
    <row r="32765" ht="15" hidden="1" customHeight="1"/>
    <row r="32766" ht="15" hidden="1" customHeight="1"/>
    <row r="32767" ht="15" hidden="1" customHeight="1"/>
    <row r="32768" ht="15" hidden="1" customHeight="1"/>
    <row r="32769" ht="15" hidden="1" customHeight="1"/>
    <row r="32770" ht="15" hidden="1" customHeight="1"/>
    <row r="32771" ht="15" hidden="1" customHeight="1"/>
    <row r="32772" ht="15" hidden="1" customHeight="1"/>
    <row r="32773" ht="15" hidden="1" customHeight="1"/>
    <row r="32774" ht="15" hidden="1" customHeight="1"/>
    <row r="32775" ht="15" hidden="1" customHeight="1"/>
    <row r="32776" ht="15" hidden="1" customHeight="1"/>
    <row r="32777" ht="15" hidden="1" customHeight="1"/>
    <row r="32778" ht="15" hidden="1" customHeight="1"/>
    <row r="32779" ht="15" hidden="1" customHeight="1"/>
    <row r="32780" ht="15" hidden="1" customHeight="1"/>
    <row r="32781" ht="15" hidden="1" customHeight="1"/>
    <row r="32782" ht="15" hidden="1" customHeight="1"/>
    <row r="32783" ht="15" hidden="1" customHeight="1"/>
    <row r="32784" ht="15" hidden="1" customHeight="1"/>
    <row r="32785" ht="15" hidden="1" customHeight="1"/>
    <row r="32786" ht="15" hidden="1" customHeight="1"/>
    <row r="32787" ht="15" hidden="1" customHeight="1"/>
    <row r="32788" ht="15" hidden="1" customHeight="1"/>
    <row r="32789" ht="15" hidden="1" customHeight="1"/>
    <row r="32790" ht="15" hidden="1" customHeight="1"/>
    <row r="32791" ht="15" hidden="1" customHeight="1"/>
    <row r="32792" ht="15" hidden="1" customHeight="1"/>
    <row r="32793" ht="15" hidden="1" customHeight="1"/>
    <row r="32794" ht="15" hidden="1" customHeight="1"/>
    <row r="32795" ht="15" hidden="1" customHeight="1"/>
    <row r="32796" ht="15" hidden="1" customHeight="1"/>
    <row r="32797" ht="15" hidden="1" customHeight="1"/>
    <row r="32798" ht="15" hidden="1" customHeight="1"/>
    <row r="32799" ht="15" hidden="1" customHeight="1"/>
    <row r="32800" ht="15" hidden="1" customHeight="1"/>
    <row r="32801" ht="15" hidden="1" customHeight="1"/>
    <row r="32802" ht="15" hidden="1" customHeight="1"/>
    <row r="32803" ht="15" hidden="1" customHeight="1"/>
    <row r="32804" ht="15" hidden="1" customHeight="1"/>
    <row r="32805" ht="15" hidden="1" customHeight="1"/>
    <row r="32806" ht="15" hidden="1" customHeight="1"/>
    <row r="32807" ht="15" hidden="1" customHeight="1"/>
    <row r="32808" ht="15" hidden="1" customHeight="1"/>
    <row r="32809" ht="15" hidden="1" customHeight="1"/>
    <row r="32810" ht="15" hidden="1" customHeight="1"/>
    <row r="32811" ht="15" hidden="1" customHeight="1"/>
    <row r="32812" ht="15" hidden="1" customHeight="1"/>
    <row r="32813" ht="15" hidden="1" customHeight="1"/>
    <row r="32814" ht="15" hidden="1" customHeight="1"/>
    <row r="32815" ht="15" hidden="1" customHeight="1"/>
    <row r="32816" ht="15" hidden="1" customHeight="1"/>
    <row r="32817" ht="15" hidden="1" customHeight="1"/>
    <row r="32818" ht="15" hidden="1" customHeight="1"/>
    <row r="32819" ht="15" hidden="1" customHeight="1"/>
    <row r="32820" ht="15" hidden="1" customHeight="1"/>
    <row r="32821" ht="15" hidden="1" customHeight="1"/>
    <row r="32822" ht="15" hidden="1" customHeight="1"/>
    <row r="32823" ht="15" hidden="1" customHeight="1"/>
    <row r="32824" ht="15" hidden="1" customHeight="1"/>
    <row r="32825" ht="15" hidden="1" customHeight="1"/>
    <row r="32826" ht="15" hidden="1" customHeight="1"/>
    <row r="32827" ht="15" hidden="1" customHeight="1"/>
    <row r="32828" ht="15" hidden="1" customHeight="1"/>
    <row r="32829" ht="15" hidden="1" customHeight="1"/>
    <row r="32830" ht="15" hidden="1" customHeight="1"/>
    <row r="32831" ht="15" hidden="1" customHeight="1"/>
    <row r="32832" ht="15" hidden="1" customHeight="1"/>
    <row r="32833" ht="15" hidden="1" customHeight="1"/>
    <row r="32834" ht="15" hidden="1" customHeight="1"/>
    <row r="32835" ht="15" hidden="1" customHeight="1"/>
    <row r="32836" ht="15" hidden="1" customHeight="1"/>
    <row r="32837" ht="15" hidden="1" customHeight="1"/>
    <row r="32838" ht="15" hidden="1" customHeight="1"/>
    <row r="32839" ht="15" hidden="1" customHeight="1"/>
    <row r="32840" ht="15" hidden="1" customHeight="1"/>
    <row r="32841" ht="15" hidden="1" customHeight="1"/>
    <row r="32842" ht="15" hidden="1" customHeight="1"/>
    <row r="32843" ht="15" hidden="1" customHeight="1"/>
    <row r="32844" ht="15" hidden="1" customHeight="1"/>
    <row r="32845" ht="15" hidden="1" customHeight="1"/>
    <row r="32846" ht="15" hidden="1" customHeight="1"/>
    <row r="32847" ht="15" hidden="1" customHeight="1"/>
    <row r="32848" ht="15" hidden="1" customHeight="1"/>
    <row r="32849" ht="15" hidden="1" customHeight="1"/>
    <row r="32850" ht="15" hidden="1" customHeight="1"/>
    <row r="32851" ht="15" hidden="1" customHeight="1"/>
    <row r="32852" ht="15" hidden="1" customHeight="1"/>
    <row r="32853" ht="15" hidden="1" customHeight="1"/>
    <row r="32854" ht="15" hidden="1" customHeight="1"/>
    <row r="32855" ht="15" hidden="1" customHeight="1"/>
    <row r="32856" ht="15" hidden="1" customHeight="1"/>
    <row r="32857" ht="15" hidden="1" customHeight="1"/>
    <row r="32858" ht="15" hidden="1" customHeight="1"/>
    <row r="32859" ht="15" hidden="1" customHeight="1"/>
    <row r="32860" ht="15" hidden="1" customHeight="1"/>
    <row r="32861" ht="15" hidden="1" customHeight="1"/>
    <row r="32862" ht="15" hidden="1" customHeight="1"/>
    <row r="32863" ht="15" hidden="1" customHeight="1"/>
    <row r="32864" ht="15" hidden="1" customHeight="1"/>
    <row r="32865" ht="15" hidden="1" customHeight="1"/>
    <row r="32866" ht="15" hidden="1" customHeight="1"/>
    <row r="32867" ht="15" hidden="1" customHeight="1"/>
    <row r="32868" ht="15" hidden="1" customHeight="1"/>
    <row r="32869" ht="15" hidden="1" customHeight="1"/>
    <row r="32870" ht="15" hidden="1" customHeight="1"/>
    <row r="32871" ht="15" hidden="1" customHeight="1"/>
    <row r="32872" ht="15" hidden="1" customHeight="1"/>
    <row r="32873" ht="15" hidden="1" customHeight="1"/>
    <row r="32874" ht="15" hidden="1" customHeight="1"/>
    <row r="32875" ht="15" hidden="1" customHeight="1"/>
    <row r="32876" ht="15" hidden="1" customHeight="1"/>
    <row r="32877" ht="15" hidden="1" customHeight="1"/>
    <row r="32878" ht="15" hidden="1" customHeight="1"/>
    <row r="32879" ht="15" hidden="1" customHeight="1"/>
    <row r="32880" ht="15" hidden="1" customHeight="1"/>
    <row r="32881" ht="15" hidden="1" customHeight="1"/>
    <row r="32882" ht="15" hidden="1" customHeight="1"/>
    <row r="32883" ht="15" hidden="1" customHeight="1"/>
    <row r="32884" ht="15" hidden="1" customHeight="1"/>
    <row r="32885" ht="15" hidden="1" customHeight="1"/>
    <row r="32886" ht="15" hidden="1" customHeight="1"/>
    <row r="32887" ht="15" hidden="1" customHeight="1"/>
    <row r="32888" ht="15" hidden="1" customHeight="1"/>
    <row r="32889" ht="15" hidden="1" customHeight="1"/>
    <row r="32890" ht="15" hidden="1" customHeight="1"/>
    <row r="32891" ht="15" hidden="1" customHeight="1"/>
    <row r="32892" ht="15" hidden="1" customHeight="1"/>
    <row r="32893" ht="15" hidden="1" customHeight="1"/>
    <row r="32894" ht="15" hidden="1" customHeight="1"/>
    <row r="32895" ht="15" hidden="1" customHeight="1"/>
    <row r="32896" ht="15" hidden="1" customHeight="1"/>
    <row r="32897" ht="15" hidden="1" customHeight="1"/>
    <row r="32898" ht="15" hidden="1" customHeight="1"/>
    <row r="32899" ht="15" hidden="1" customHeight="1"/>
    <row r="32900" ht="15" hidden="1" customHeight="1"/>
    <row r="32901" ht="15" hidden="1" customHeight="1"/>
    <row r="32902" ht="15" hidden="1" customHeight="1"/>
    <row r="32903" ht="15" hidden="1" customHeight="1"/>
    <row r="32904" ht="15" hidden="1" customHeight="1"/>
    <row r="32905" ht="15" hidden="1" customHeight="1"/>
    <row r="32906" ht="15" hidden="1" customHeight="1"/>
    <row r="32907" ht="15" hidden="1" customHeight="1"/>
    <row r="32908" ht="15" hidden="1" customHeight="1"/>
    <row r="32909" ht="15" hidden="1" customHeight="1"/>
    <row r="32910" ht="15" hidden="1" customHeight="1"/>
    <row r="32911" ht="15" hidden="1" customHeight="1"/>
    <row r="32912" ht="15" hidden="1" customHeight="1"/>
    <row r="32913" ht="15" hidden="1" customHeight="1"/>
    <row r="32914" ht="15" hidden="1" customHeight="1"/>
    <row r="32915" ht="15" hidden="1" customHeight="1"/>
    <row r="32916" ht="15" hidden="1" customHeight="1"/>
    <row r="32917" ht="15" hidden="1" customHeight="1"/>
    <row r="32918" ht="15" hidden="1" customHeight="1"/>
    <row r="32919" ht="15" hidden="1" customHeight="1"/>
    <row r="32920" ht="15" hidden="1" customHeight="1"/>
    <row r="32921" ht="15" hidden="1" customHeight="1"/>
    <row r="32922" ht="15" hidden="1" customHeight="1"/>
    <row r="32923" ht="15" hidden="1" customHeight="1"/>
    <row r="32924" ht="15" hidden="1" customHeight="1"/>
    <row r="32925" ht="15" hidden="1" customHeight="1"/>
    <row r="32926" ht="15" hidden="1" customHeight="1"/>
    <row r="32927" ht="15" hidden="1" customHeight="1"/>
    <row r="32928" ht="15" hidden="1" customHeight="1"/>
    <row r="32929" ht="15" hidden="1" customHeight="1"/>
    <row r="32930" ht="15" hidden="1" customHeight="1"/>
    <row r="32931" ht="15" hidden="1" customHeight="1"/>
    <row r="32932" ht="15" hidden="1" customHeight="1"/>
    <row r="32933" ht="15" hidden="1" customHeight="1"/>
    <row r="32934" ht="15" hidden="1" customHeight="1"/>
    <row r="32935" ht="15" hidden="1" customHeight="1"/>
    <row r="32936" ht="15" hidden="1" customHeight="1"/>
    <row r="32937" ht="15" hidden="1" customHeight="1"/>
    <row r="32938" ht="15" hidden="1" customHeight="1"/>
    <row r="32939" ht="15" hidden="1" customHeight="1"/>
    <row r="32940" ht="15" hidden="1" customHeight="1"/>
    <row r="32941" ht="15" hidden="1" customHeight="1"/>
    <row r="32942" ht="15" hidden="1" customHeight="1"/>
    <row r="32943" ht="15" hidden="1" customHeight="1"/>
    <row r="32944" ht="15" hidden="1" customHeight="1"/>
    <row r="32945" ht="15" hidden="1" customHeight="1"/>
    <row r="32946" ht="15" hidden="1" customHeight="1"/>
    <row r="32947" ht="15" hidden="1" customHeight="1"/>
    <row r="32948" ht="15" hidden="1" customHeight="1"/>
    <row r="32949" ht="15" hidden="1" customHeight="1"/>
    <row r="32950" ht="15" hidden="1" customHeight="1"/>
    <row r="32951" ht="15" hidden="1" customHeight="1"/>
    <row r="32952" ht="15" hidden="1" customHeight="1"/>
    <row r="32953" ht="15" hidden="1" customHeight="1"/>
    <row r="32954" ht="15" hidden="1" customHeight="1"/>
    <row r="32955" ht="15" hidden="1" customHeight="1"/>
    <row r="32956" ht="15" hidden="1" customHeight="1"/>
    <row r="32957" ht="15" hidden="1" customHeight="1"/>
    <row r="32958" ht="15" hidden="1" customHeight="1"/>
    <row r="32959" ht="15" hidden="1" customHeight="1"/>
    <row r="32960" ht="15" hidden="1" customHeight="1"/>
    <row r="32961" ht="15" hidden="1" customHeight="1"/>
    <row r="32962" ht="15" hidden="1" customHeight="1"/>
    <row r="32963" ht="15" hidden="1" customHeight="1"/>
    <row r="32964" ht="15" hidden="1" customHeight="1"/>
    <row r="32965" ht="15" hidden="1" customHeight="1"/>
    <row r="32966" ht="15" hidden="1" customHeight="1"/>
    <row r="32967" ht="15" hidden="1" customHeight="1"/>
    <row r="32968" ht="15" hidden="1" customHeight="1"/>
    <row r="32969" ht="15" hidden="1" customHeight="1"/>
    <row r="32970" ht="15" hidden="1" customHeight="1"/>
    <row r="32971" ht="15" hidden="1" customHeight="1"/>
    <row r="32972" ht="15" hidden="1" customHeight="1"/>
    <row r="32973" ht="15" hidden="1" customHeight="1"/>
    <row r="32974" ht="15" hidden="1" customHeight="1"/>
    <row r="32975" ht="15" hidden="1" customHeight="1"/>
    <row r="32976" ht="15" hidden="1" customHeight="1"/>
    <row r="32977" ht="15" hidden="1" customHeight="1"/>
    <row r="32978" ht="15" hidden="1" customHeight="1"/>
    <row r="32979" ht="15" hidden="1" customHeight="1"/>
    <row r="32980" ht="15" hidden="1" customHeight="1"/>
    <row r="32981" ht="15" hidden="1" customHeight="1"/>
    <row r="32982" ht="15" hidden="1" customHeight="1"/>
    <row r="32983" ht="15" hidden="1" customHeight="1"/>
    <row r="32984" ht="15" hidden="1" customHeight="1"/>
    <row r="32985" ht="15" hidden="1" customHeight="1"/>
    <row r="32986" ht="15" hidden="1" customHeight="1"/>
    <row r="32987" ht="15" hidden="1" customHeight="1"/>
    <row r="32988" ht="15" hidden="1" customHeight="1"/>
    <row r="32989" ht="15" hidden="1" customHeight="1"/>
    <row r="32990" ht="15" hidden="1" customHeight="1"/>
    <row r="32991" ht="15" hidden="1" customHeight="1"/>
    <row r="32992" ht="15" hidden="1" customHeight="1"/>
    <row r="32993" ht="15" hidden="1" customHeight="1"/>
    <row r="32994" ht="15" hidden="1" customHeight="1"/>
    <row r="32995" ht="15" hidden="1" customHeight="1"/>
    <row r="32996" ht="15" hidden="1" customHeight="1"/>
    <row r="32997" ht="15" hidden="1" customHeight="1"/>
    <row r="32998" ht="15" hidden="1" customHeight="1"/>
    <row r="32999" ht="15" hidden="1" customHeight="1"/>
    <row r="33000" ht="15" hidden="1" customHeight="1"/>
    <row r="33001" ht="15" hidden="1" customHeight="1"/>
    <row r="33002" ht="15" hidden="1" customHeight="1"/>
    <row r="33003" ht="15" hidden="1" customHeight="1"/>
    <row r="33004" ht="15" hidden="1" customHeight="1"/>
    <row r="33005" ht="15" hidden="1" customHeight="1"/>
    <row r="33006" ht="15" hidden="1" customHeight="1"/>
    <row r="33007" ht="15" hidden="1" customHeight="1"/>
    <row r="33008" ht="15" hidden="1" customHeight="1"/>
    <row r="33009" ht="15" hidden="1" customHeight="1"/>
    <row r="33010" ht="15" hidden="1" customHeight="1"/>
    <row r="33011" ht="15" hidden="1" customHeight="1"/>
    <row r="33012" ht="15" hidden="1" customHeight="1"/>
    <row r="33013" ht="15" hidden="1" customHeight="1"/>
    <row r="33014" ht="15" hidden="1" customHeight="1"/>
    <row r="33015" ht="15" hidden="1" customHeight="1"/>
    <row r="33016" ht="15" hidden="1" customHeight="1"/>
    <row r="33017" ht="15" hidden="1" customHeight="1"/>
    <row r="33018" ht="15" hidden="1" customHeight="1"/>
    <row r="33019" ht="15" hidden="1" customHeight="1"/>
    <row r="33020" ht="15" hidden="1" customHeight="1"/>
    <row r="33021" ht="15" hidden="1" customHeight="1"/>
    <row r="33022" ht="15" hidden="1" customHeight="1"/>
    <row r="33023" ht="15" hidden="1" customHeight="1"/>
    <row r="33024" ht="15" hidden="1" customHeight="1"/>
    <row r="33025" ht="15" hidden="1" customHeight="1"/>
    <row r="33026" ht="15" hidden="1" customHeight="1"/>
    <row r="33027" ht="15" hidden="1" customHeight="1"/>
    <row r="33028" ht="15" hidden="1" customHeight="1"/>
    <row r="33029" ht="15" hidden="1" customHeight="1"/>
    <row r="33030" ht="15" hidden="1" customHeight="1"/>
    <row r="33031" ht="15" hidden="1" customHeight="1"/>
    <row r="33032" ht="15" hidden="1" customHeight="1"/>
    <row r="33033" ht="15" hidden="1" customHeight="1"/>
    <row r="33034" ht="15" hidden="1" customHeight="1"/>
    <row r="33035" ht="15" hidden="1" customHeight="1"/>
    <row r="33036" ht="15" hidden="1" customHeight="1"/>
    <row r="33037" ht="15" hidden="1" customHeight="1"/>
    <row r="33038" ht="15" hidden="1" customHeight="1"/>
    <row r="33039" ht="15" hidden="1" customHeight="1"/>
    <row r="33040" ht="15" hidden="1" customHeight="1"/>
    <row r="33041" ht="15" hidden="1" customHeight="1"/>
    <row r="33042" ht="15" hidden="1" customHeight="1"/>
    <row r="33043" ht="15" hidden="1" customHeight="1"/>
    <row r="33044" ht="15" hidden="1" customHeight="1"/>
    <row r="33045" ht="15" hidden="1" customHeight="1"/>
    <row r="33046" ht="15" hidden="1" customHeight="1"/>
    <row r="33047" ht="15" hidden="1" customHeight="1"/>
    <row r="33048" ht="15" hidden="1" customHeight="1"/>
    <row r="33049" ht="15" hidden="1" customHeight="1"/>
    <row r="33050" ht="15" hidden="1" customHeight="1"/>
    <row r="33051" ht="15" hidden="1" customHeight="1"/>
    <row r="33052" ht="15" hidden="1" customHeight="1"/>
    <row r="33053" ht="15" hidden="1" customHeight="1"/>
    <row r="33054" ht="15" hidden="1" customHeight="1"/>
    <row r="33055" ht="15" hidden="1" customHeight="1"/>
    <row r="33056" ht="15" hidden="1" customHeight="1"/>
    <row r="33057" ht="15" hidden="1" customHeight="1"/>
    <row r="33058" ht="15" hidden="1" customHeight="1"/>
    <row r="33059" ht="15" hidden="1" customHeight="1"/>
    <row r="33060" ht="15" hidden="1" customHeight="1"/>
    <row r="33061" ht="15" hidden="1" customHeight="1"/>
    <row r="33062" ht="15" hidden="1" customHeight="1"/>
    <row r="33063" ht="15" hidden="1" customHeight="1"/>
    <row r="33064" ht="15" hidden="1" customHeight="1"/>
    <row r="33065" ht="15" hidden="1" customHeight="1"/>
    <row r="33066" ht="15" hidden="1" customHeight="1"/>
    <row r="33067" ht="15" hidden="1" customHeight="1"/>
    <row r="33068" ht="15" hidden="1" customHeight="1"/>
    <row r="33069" ht="15" hidden="1" customHeight="1"/>
    <row r="33070" ht="15" hidden="1" customHeight="1"/>
    <row r="33071" ht="15" hidden="1" customHeight="1"/>
    <row r="33072" ht="15" hidden="1" customHeight="1"/>
    <row r="33073" ht="15" hidden="1" customHeight="1"/>
    <row r="33074" ht="15" hidden="1" customHeight="1"/>
    <row r="33075" ht="15" hidden="1" customHeight="1"/>
    <row r="33076" ht="15" hidden="1" customHeight="1"/>
    <row r="33077" ht="15" hidden="1" customHeight="1"/>
    <row r="33078" ht="15" hidden="1" customHeight="1"/>
    <row r="33079" ht="15" hidden="1" customHeight="1"/>
    <row r="33080" ht="15" hidden="1" customHeight="1"/>
    <row r="33081" ht="15" hidden="1" customHeight="1"/>
    <row r="33082" ht="15" hidden="1" customHeight="1"/>
    <row r="33083" ht="15" hidden="1" customHeight="1"/>
    <row r="33084" ht="15" hidden="1" customHeight="1"/>
    <row r="33085" ht="15" hidden="1" customHeight="1"/>
    <row r="33086" ht="15" hidden="1" customHeight="1"/>
    <row r="33087" ht="15" hidden="1" customHeight="1"/>
    <row r="33088" ht="15" hidden="1" customHeight="1"/>
    <row r="33089" ht="15" hidden="1" customHeight="1"/>
    <row r="33090" ht="15" hidden="1" customHeight="1"/>
    <row r="33091" ht="15" hidden="1" customHeight="1"/>
    <row r="33092" ht="15" hidden="1" customHeight="1"/>
    <row r="33093" ht="15" hidden="1" customHeight="1"/>
    <row r="33094" ht="15" hidden="1" customHeight="1"/>
    <row r="33095" ht="15" hidden="1" customHeight="1"/>
    <row r="33096" ht="15" hidden="1" customHeight="1"/>
    <row r="33097" ht="15" hidden="1" customHeight="1"/>
    <row r="33098" ht="15" hidden="1" customHeight="1"/>
    <row r="33099" ht="15" hidden="1" customHeight="1"/>
    <row r="33100" ht="15" hidden="1" customHeight="1"/>
    <row r="33101" ht="15" hidden="1" customHeight="1"/>
    <row r="33102" ht="15" hidden="1" customHeight="1"/>
    <row r="33103" ht="15" hidden="1" customHeight="1"/>
    <row r="33104" ht="15" hidden="1" customHeight="1"/>
    <row r="33105" ht="15" hidden="1" customHeight="1"/>
    <row r="33106" ht="15" hidden="1" customHeight="1"/>
    <row r="33107" ht="15" hidden="1" customHeight="1"/>
    <row r="33108" ht="15" hidden="1" customHeight="1"/>
    <row r="33109" ht="15" hidden="1" customHeight="1"/>
    <row r="33110" ht="15" hidden="1" customHeight="1"/>
    <row r="33111" ht="15" hidden="1" customHeight="1"/>
    <row r="33112" ht="15" hidden="1" customHeight="1"/>
    <row r="33113" ht="15" hidden="1" customHeight="1"/>
    <row r="33114" ht="15" hidden="1" customHeight="1"/>
    <row r="33115" ht="15" hidden="1" customHeight="1"/>
    <row r="33116" ht="15" hidden="1" customHeight="1"/>
    <row r="33117" ht="15" hidden="1" customHeight="1"/>
    <row r="33118" ht="15" hidden="1" customHeight="1"/>
    <row r="33119" ht="15" hidden="1" customHeight="1"/>
    <row r="33120" ht="15" hidden="1" customHeight="1"/>
    <row r="33121" ht="15" hidden="1" customHeight="1"/>
    <row r="33122" ht="15" hidden="1" customHeight="1"/>
    <row r="33123" ht="15" hidden="1" customHeight="1"/>
    <row r="33124" ht="15" hidden="1" customHeight="1"/>
    <row r="33125" ht="15" hidden="1" customHeight="1"/>
    <row r="33126" ht="15" hidden="1" customHeight="1"/>
    <row r="33127" ht="15" hidden="1" customHeight="1"/>
    <row r="33128" ht="15" hidden="1" customHeight="1"/>
    <row r="33129" ht="15" hidden="1" customHeight="1"/>
    <row r="33130" ht="15" hidden="1" customHeight="1"/>
    <row r="33131" ht="15" hidden="1" customHeight="1"/>
    <row r="33132" ht="15" hidden="1" customHeight="1"/>
    <row r="33133" ht="15" hidden="1" customHeight="1"/>
    <row r="33134" ht="15" hidden="1" customHeight="1"/>
    <row r="33135" ht="15" hidden="1" customHeight="1"/>
    <row r="33136" ht="15" hidden="1" customHeight="1"/>
    <row r="33137" ht="15" hidden="1" customHeight="1"/>
    <row r="33138" ht="15" hidden="1" customHeight="1"/>
    <row r="33139" ht="15" hidden="1" customHeight="1"/>
    <row r="33140" ht="15" hidden="1" customHeight="1"/>
    <row r="33141" ht="15" hidden="1" customHeight="1"/>
    <row r="33142" ht="15" hidden="1" customHeight="1"/>
    <row r="33143" ht="15" hidden="1" customHeight="1"/>
    <row r="33144" ht="15" hidden="1" customHeight="1"/>
    <row r="33145" ht="15" hidden="1" customHeight="1"/>
    <row r="33146" ht="15" hidden="1" customHeight="1"/>
    <row r="33147" ht="15" hidden="1" customHeight="1"/>
    <row r="33148" ht="15" hidden="1" customHeight="1"/>
    <row r="33149" ht="15" hidden="1" customHeight="1"/>
    <row r="33150" ht="15" hidden="1" customHeight="1"/>
    <row r="33151" ht="15" hidden="1" customHeight="1"/>
    <row r="33152" ht="15" hidden="1" customHeight="1"/>
    <row r="33153" ht="15" hidden="1" customHeight="1"/>
    <row r="33154" ht="15" hidden="1" customHeight="1"/>
    <row r="33155" ht="15" hidden="1" customHeight="1"/>
    <row r="33156" ht="15" hidden="1" customHeight="1"/>
    <row r="33157" ht="15" hidden="1" customHeight="1"/>
    <row r="33158" ht="15" hidden="1" customHeight="1"/>
    <row r="33159" ht="15" hidden="1" customHeight="1"/>
    <row r="33160" ht="15" hidden="1" customHeight="1"/>
    <row r="33161" ht="15" hidden="1" customHeight="1"/>
    <row r="33162" ht="15" hidden="1" customHeight="1"/>
    <row r="33163" ht="15" hidden="1" customHeight="1"/>
    <row r="33164" ht="15" hidden="1" customHeight="1"/>
    <row r="33165" ht="15" hidden="1" customHeight="1"/>
    <row r="33166" ht="15" hidden="1" customHeight="1"/>
    <row r="33167" ht="15" hidden="1" customHeight="1"/>
    <row r="33168" ht="15" hidden="1" customHeight="1"/>
    <row r="33169" ht="15" hidden="1" customHeight="1"/>
    <row r="33170" ht="15" hidden="1" customHeight="1"/>
    <row r="33171" ht="15" hidden="1" customHeight="1"/>
    <row r="33172" ht="15" hidden="1" customHeight="1"/>
    <row r="33173" ht="15" hidden="1" customHeight="1"/>
    <row r="33174" ht="15" hidden="1" customHeight="1"/>
    <row r="33175" ht="15" hidden="1" customHeight="1"/>
    <row r="33176" ht="15" hidden="1" customHeight="1"/>
    <row r="33177" ht="15" hidden="1" customHeight="1"/>
    <row r="33178" ht="15" hidden="1" customHeight="1"/>
    <row r="33179" ht="15" hidden="1" customHeight="1"/>
    <row r="33180" ht="15" hidden="1" customHeight="1"/>
    <row r="33181" ht="15" hidden="1" customHeight="1"/>
    <row r="33182" ht="15" hidden="1" customHeight="1"/>
    <row r="33183" ht="15" hidden="1" customHeight="1"/>
    <row r="33184" ht="15" hidden="1" customHeight="1"/>
    <row r="33185" ht="15" hidden="1" customHeight="1"/>
    <row r="33186" ht="15" hidden="1" customHeight="1"/>
    <row r="33187" ht="15" hidden="1" customHeight="1"/>
    <row r="33188" ht="15" hidden="1" customHeight="1"/>
    <row r="33189" ht="15" hidden="1" customHeight="1"/>
    <row r="33190" ht="15" hidden="1" customHeight="1"/>
    <row r="33191" ht="15" hidden="1" customHeight="1"/>
    <row r="33192" ht="15" hidden="1" customHeight="1"/>
    <row r="33193" ht="15" hidden="1" customHeight="1"/>
    <row r="33194" ht="15" hidden="1" customHeight="1"/>
    <row r="33195" ht="15" hidden="1" customHeight="1"/>
    <row r="33196" ht="15" hidden="1" customHeight="1"/>
    <row r="33197" ht="15" hidden="1" customHeight="1"/>
    <row r="33198" ht="15" hidden="1" customHeight="1"/>
    <row r="33199" ht="15" hidden="1" customHeight="1"/>
    <row r="33200" ht="15" hidden="1" customHeight="1"/>
    <row r="33201" ht="15" hidden="1" customHeight="1"/>
    <row r="33202" ht="15" hidden="1" customHeight="1"/>
    <row r="33203" ht="15" hidden="1" customHeight="1"/>
    <row r="33204" ht="15" hidden="1" customHeight="1"/>
    <row r="33205" ht="15" hidden="1" customHeight="1"/>
    <row r="33206" ht="15" hidden="1" customHeight="1"/>
    <row r="33207" ht="15" hidden="1" customHeight="1"/>
    <row r="33208" ht="15" hidden="1" customHeight="1"/>
    <row r="33209" ht="15" hidden="1" customHeight="1"/>
    <row r="33210" ht="15" hidden="1" customHeight="1"/>
    <row r="33211" ht="15" hidden="1" customHeight="1"/>
    <row r="33212" ht="15" hidden="1" customHeight="1"/>
    <row r="33213" ht="15" hidden="1" customHeight="1"/>
    <row r="33214" ht="15" hidden="1" customHeight="1"/>
    <row r="33215" ht="15" hidden="1" customHeight="1"/>
    <row r="33216" ht="15" hidden="1" customHeight="1"/>
    <row r="33217" ht="15" hidden="1" customHeight="1"/>
    <row r="33218" ht="15" hidden="1" customHeight="1"/>
    <row r="33219" ht="15" hidden="1" customHeight="1"/>
    <row r="33220" ht="15" hidden="1" customHeight="1"/>
    <row r="33221" ht="15" hidden="1" customHeight="1"/>
    <row r="33222" ht="15" hidden="1" customHeight="1"/>
    <row r="33223" ht="15" hidden="1" customHeight="1"/>
    <row r="33224" ht="15" hidden="1" customHeight="1"/>
    <row r="33225" ht="15" hidden="1" customHeight="1"/>
    <row r="33226" ht="15" hidden="1" customHeight="1"/>
    <row r="33227" ht="15" hidden="1" customHeight="1"/>
    <row r="33228" ht="15" hidden="1" customHeight="1"/>
    <row r="33229" ht="15" hidden="1" customHeight="1"/>
    <row r="33230" ht="15" hidden="1" customHeight="1"/>
    <row r="33231" ht="15" hidden="1" customHeight="1"/>
    <row r="33232" ht="15" hidden="1" customHeight="1"/>
    <row r="33233" ht="15" hidden="1" customHeight="1"/>
    <row r="33234" ht="15" hidden="1" customHeight="1"/>
    <row r="33235" ht="15" hidden="1" customHeight="1"/>
    <row r="33236" ht="15" hidden="1" customHeight="1"/>
    <row r="33237" ht="15" hidden="1" customHeight="1"/>
    <row r="33238" ht="15" hidden="1" customHeight="1"/>
    <row r="33239" ht="15" hidden="1" customHeight="1"/>
    <row r="33240" ht="15" hidden="1" customHeight="1"/>
    <row r="33241" ht="15" hidden="1" customHeight="1"/>
    <row r="33242" ht="15" hidden="1" customHeight="1"/>
    <row r="33243" ht="15" hidden="1" customHeight="1"/>
    <row r="33244" ht="15" hidden="1" customHeight="1"/>
    <row r="33245" ht="15" hidden="1" customHeight="1"/>
    <row r="33246" ht="15" hidden="1" customHeight="1"/>
    <row r="33247" ht="15" hidden="1" customHeight="1"/>
    <row r="33248" ht="15" hidden="1" customHeight="1"/>
    <row r="33249" ht="15" hidden="1" customHeight="1"/>
    <row r="33250" ht="15" hidden="1" customHeight="1"/>
    <row r="33251" ht="15" hidden="1" customHeight="1"/>
    <row r="33252" ht="15" hidden="1" customHeight="1"/>
    <row r="33253" ht="15" hidden="1" customHeight="1"/>
    <row r="33254" ht="15" hidden="1" customHeight="1"/>
    <row r="33255" ht="15" hidden="1" customHeight="1"/>
    <row r="33256" ht="15" hidden="1" customHeight="1"/>
    <row r="33257" ht="15" hidden="1" customHeight="1"/>
    <row r="33258" ht="15" hidden="1" customHeight="1"/>
    <row r="33259" ht="15" hidden="1" customHeight="1"/>
    <row r="33260" ht="15" hidden="1" customHeight="1"/>
    <row r="33261" ht="15" hidden="1" customHeight="1"/>
    <row r="33262" ht="15" hidden="1" customHeight="1"/>
    <row r="33263" ht="15" hidden="1" customHeight="1"/>
    <row r="33264" ht="15" hidden="1" customHeight="1"/>
    <row r="33265" ht="15" hidden="1" customHeight="1"/>
    <row r="33266" ht="15" hidden="1" customHeight="1"/>
    <row r="33267" ht="15" hidden="1" customHeight="1"/>
    <row r="33268" ht="15" hidden="1" customHeight="1"/>
    <row r="33269" ht="15" hidden="1" customHeight="1"/>
    <row r="33270" ht="15" hidden="1" customHeight="1"/>
    <row r="33271" ht="15" hidden="1" customHeight="1"/>
    <row r="33272" ht="15" hidden="1" customHeight="1"/>
    <row r="33273" ht="15" hidden="1" customHeight="1"/>
    <row r="33274" ht="15" hidden="1" customHeight="1"/>
    <row r="33275" ht="15" hidden="1" customHeight="1"/>
    <row r="33276" ht="15" hidden="1" customHeight="1"/>
    <row r="33277" ht="15" hidden="1" customHeight="1"/>
    <row r="33278" ht="15" hidden="1" customHeight="1"/>
    <row r="33279" ht="15" hidden="1" customHeight="1"/>
    <row r="33280" ht="15" hidden="1" customHeight="1"/>
    <row r="33281" ht="15" hidden="1" customHeight="1"/>
    <row r="33282" ht="15" hidden="1" customHeight="1"/>
    <row r="33283" ht="15" hidden="1" customHeight="1"/>
    <row r="33284" ht="15" hidden="1" customHeight="1"/>
    <row r="33285" ht="15" hidden="1" customHeight="1"/>
    <row r="33286" ht="15" hidden="1" customHeight="1"/>
    <row r="33287" ht="15" hidden="1" customHeight="1"/>
    <row r="33288" ht="15" hidden="1" customHeight="1"/>
    <row r="33289" ht="15" hidden="1" customHeight="1"/>
    <row r="33290" ht="15" hidden="1" customHeight="1"/>
    <row r="33291" ht="15" hidden="1" customHeight="1"/>
    <row r="33292" ht="15" hidden="1" customHeight="1"/>
    <row r="33293" ht="15" hidden="1" customHeight="1"/>
    <row r="33294" ht="15" hidden="1" customHeight="1"/>
    <row r="33295" ht="15" hidden="1" customHeight="1"/>
    <row r="33296" ht="15" hidden="1" customHeight="1"/>
    <row r="33297" ht="15" hidden="1" customHeight="1"/>
    <row r="33298" ht="15" hidden="1" customHeight="1"/>
    <row r="33299" ht="15" hidden="1" customHeight="1"/>
    <row r="33300" ht="15" hidden="1" customHeight="1"/>
    <row r="33301" ht="15" hidden="1" customHeight="1"/>
    <row r="33302" ht="15" hidden="1" customHeight="1"/>
    <row r="33303" ht="15" hidden="1" customHeight="1"/>
    <row r="33304" ht="15" hidden="1" customHeight="1"/>
    <row r="33305" ht="15" hidden="1" customHeight="1"/>
    <row r="33306" ht="15" hidden="1" customHeight="1"/>
    <row r="33307" ht="15" hidden="1" customHeight="1"/>
    <row r="33308" ht="15" hidden="1" customHeight="1"/>
    <row r="33309" ht="15" hidden="1" customHeight="1"/>
    <row r="33310" ht="15" hidden="1" customHeight="1"/>
    <row r="33311" ht="15" hidden="1" customHeight="1"/>
    <row r="33312" ht="15" hidden="1" customHeight="1"/>
    <row r="33313" ht="15" hidden="1" customHeight="1"/>
    <row r="33314" ht="15" hidden="1" customHeight="1"/>
    <row r="33315" ht="15" hidden="1" customHeight="1"/>
    <row r="33316" ht="15" hidden="1" customHeight="1"/>
    <row r="33317" ht="15" hidden="1" customHeight="1"/>
    <row r="33318" ht="15" hidden="1" customHeight="1"/>
    <row r="33319" ht="15" hidden="1" customHeight="1"/>
    <row r="33320" ht="15" hidden="1" customHeight="1"/>
    <row r="33321" ht="15" hidden="1" customHeight="1"/>
    <row r="33322" ht="15" hidden="1" customHeight="1"/>
    <row r="33323" ht="15" hidden="1" customHeight="1"/>
    <row r="33324" ht="15" hidden="1" customHeight="1"/>
    <row r="33325" ht="15" hidden="1" customHeight="1"/>
    <row r="33326" ht="15" hidden="1" customHeight="1"/>
    <row r="33327" ht="15" hidden="1" customHeight="1"/>
    <row r="33328" ht="15" hidden="1" customHeight="1"/>
    <row r="33329" ht="15" hidden="1" customHeight="1"/>
    <row r="33330" ht="15" hidden="1" customHeight="1"/>
    <row r="33331" ht="15" hidden="1" customHeight="1"/>
    <row r="33332" ht="15" hidden="1" customHeight="1"/>
    <row r="33333" ht="15" hidden="1" customHeight="1"/>
    <row r="33334" ht="15" hidden="1" customHeight="1"/>
    <row r="33335" ht="15" hidden="1" customHeight="1"/>
    <row r="33336" ht="15" hidden="1" customHeight="1"/>
    <row r="33337" ht="15" hidden="1" customHeight="1"/>
    <row r="33338" ht="15" hidden="1" customHeight="1"/>
    <row r="33339" ht="15" hidden="1" customHeight="1"/>
    <row r="33340" ht="15" hidden="1" customHeight="1"/>
    <row r="33341" ht="15" hidden="1" customHeight="1"/>
    <row r="33342" ht="15" hidden="1" customHeight="1"/>
    <row r="33343" ht="15" hidden="1" customHeight="1"/>
    <row r="33344" ht="15" hidden="1" customHeight="1"/>
    <row r="33345" ht="15" hidden="1" customHeight="1"/>
    <row r="33346" ht="15" hidden="1" customHeight="1"/>
    <row r="33347" ht="15" hidden="1" customHeight="1"/>
    <row r="33348" ht="15" hidden="1" customHeight="1"/>
    <row r="33349" ht="15" hidden="1" customHeight="1"/>
    <row r="33350" ht="15" hidden="1" customHeight="1"/>
    <row r="33351" ht="15" hidden="1" customHeight="1"/>
    <row r="33352" ht="15" hidden="1" customHeight="1"/>
    <row r="33353" ht="15" hidden="1" customHeight="1"/>
    <row r="33354" ht="15" hidden="1" customHeight="1"/>
    <row r="33355" ht="15" hidden="1" customHeight="1"/>
    <row r="33356" ht="15" hidden="1" customHeight="1"/>
    <row r="33357" ht="15" hidden="1" customHeight="1"/>
    <row r="33358" ht="15" hidden="1" customHeight="1"/>
    <row r="33359" ht="15" hidden="1" customHeight="1"/>
    <row r="33360" ht="15" hidden="1" customHeight="1"/>
    <row r="33361" ht="15" hidden="1" customHeight="1"/>
    <row r="33362" ht="15" hidden="1" customHeight="1"/>
    <row r="33363" ht="15" hidden="1" customHeight="1"/>
    <row r="33364" ht="15" hidden="1" customHeight="1"/>
    <row r="33365" ht="15" hidden="1" customHeight="1"/>
    <row r="33366" ht="15" hidden="1" customHeight="1"/>
    <row r="33367" ht="15" hidden="1" customHeight="1"/>
    <row r="33368" ht="15" hidden="1" customHeight="1"/>
    <row r="33369" ht="15" hidden="1" customHeight="1"/>
    <row r="33370" ht="15" hidden="1" customHeight="1"/>
    <row r="33371" ht="15" hidden="1" customHeight="1"/>
    <row r="33372" ht="15" hidden="1" customHeight="1"/>
    <row r="33373" ht="15" hidden="1" customHeight="1"/>
    <row r="33374" ht="15" hidden="1" customHeight="1"/>
    <row r="33375" ht="15" hidden="1" customHeight="1"/>
    <row r="33376" ht="15" hidden="1" customHeight="1"/>
    <row r="33377" ht="15" hidden="1" customHeight="1"/>
    <row r="33378" ht="15" hidden="1" customHeight="1"/>
    <row r="33379" ht="15" hidden="1" customHeight="1"/>
    <row r="33380" ht="15" hidden="1" customHeight="1"/>
    <row r="33381" ht="15" hidden="1" customHeight="1"/>
    <row r="33382" ht="15" hidden="1" customHeight="1"/>
    <row r="33383" ht="15" hidden="1" customHeight="1"/>
    <row r="33384" ht="15" hidden="1" customHeight="1"/>
    <row r="33385" ht="15" hidden="1" customHeight="1"/>
    <row r="33386" ht="15" hidden="1" customHeight="1"/>
    <row r="33387" ht="15" hidden="1" customHeight="1"/>
    <row r="33388" ht="15" hidden="1" customHeight="1"/>
    <row r="33389" ht="15" hidden="1" customHeight="1"/>
    <row r="33390" ht="15" hidden="1" customHeight="1"/>
    <row r="33391" ht="15" hidden="1" customHeight="1"/>
    <row r="33392" ht="15" hidden="1" customHeight="1"/>
    <row r="33393" ht="15" hidden="1" customHeight="1"/>
    <row r="33394" ht="15" hidden="1" customHeight="1"/>
    <row r="33395" ht="15" hidden="1" customHeight="1"/>
    <row r="33396" ht="15" hidden="1" customHeight="1"/>
    <row r="33397" ht="15" hidden="1" customHeight="1"/>
    <row r="33398" ht="15" hidden="1" customHeight="1"/>
    <row r="33399" ht="15" hidden="1" customHeight="1"/>
    <row r="33400" ht="15" hidden="1" customHeight="1"/>
    <row r="33401" ht="15" hidden="1" customHeight="1"/>
    <row r="33402" ht="15" hidden="1" customHeight="1"/>
    <row r="33403" ht="15" hidden="1" customHeight="1"/>
    <row r="33404" ht="15" hidden="1" customHeight="1"/>
    <row r="33405" ht="15" hidden="1" customHeight="1"/>
    <row r="33406" ht="15" hidden="1" customHeight="1"/>
    <row r="33407" ht="15" hidden="1" customHeight="1"/>
    <row r="33408" ht="15" hidden="1" customHeight="1"/>
    <row r="33409" ht="15" hidden="1" customHeight="1"/>
    <row r="33410" ht="15" hidden="1" customHeight="1"/>
    <row r="33411" ht="15" hidden="1" customHeight="1"/>
    <row r="33412" ht="15" hidden="1" customHeight="1"/>
    <row r="33413" ht="15" hidden="1" customHeight="1"/>
    <row r="33414" ht="15" hidden="1" customHeight="1"/>
    <row r="33415" ht="15" hidden="1" customHeight="1"/>
    <row r="33416" ht="15" hidden="1" customHeight="1"/>
    <row r="33417" ht="15" hidden="1" customHeight="1"/>
    <row r="33418" ht="15" hidden="1" customHeight="1"/>
    <row r="33419" ht="15" hidden="1" customHeight="1"/>
    <row r="33420" ht="15" hidden="1" customHeight="1"/>
    <row r="33421" ht="15" hidden="1" customHeight="1"/>
    <row r="33422" ht="15" hidden="1" customHeight="1"/>
    <row r="33423" ht="15" hidden="1" customHeight="1"/>
    <row r="33424" ht="15" hidden="1" customHeight="1"/>
    <row r="33425" ht="15" hidden="1" customHeight="1"/>
    <row r="33426" ht="15" hidden="1" customHeight="1"/>
    <row r="33427" ht="15" hidden="1" customHeight="1"/>
    <row r="33428" ht="15" hidden="1" customHeight="1"/>
    <row r="33429" ht="15" hidden="1" customHeight="1"/>
    <row r="33430" ht="15" hidden="1" customHeight="1"/>
    <row r="33431" ht="15" hidden="1" customHeight="1"/>
    <row r="33432" ht="15" hidden="1" customHeight="1"/>
    <row r="33433" ht="15" hidden="1" customHeight="1"/>
    <row r="33434" ht="15" hidden="1" customHeight="1"/>
    <row r="33435" ht="15" hidden="1" customHeight="1"/>
    <row r="33436" ht="15" hidden="1" customHeight="1"/>
    <row r="33437" ht="15" hidden="1" customHeight="1"/>
    <row r="33438" ht="15" hidden="1" customHeight="1"/>
    <row r="33439" ht="15" hidden="1" customHeight="1"/>
    <row r="33440" ht="15" hidden="1" customHeight="1"/>
    <row r="33441" ht="15" hidden="1" customHeight="1"/>
    <row r="33442" ht="15" hidden="1" customHeight="1"/>
    <row r="33443" ht="15" hidden="1" customHeight="1"/>
    <row r="33444" ht="15" hidden="1" customHeight="1"/>
    <row r="33445" ht="15" hidden="1" customHeight="1"/>
    <row r="33446" ht="15" hidden="1" customHeight="1"/>
    <row r="33447" ht="15" hidden="1" customHeight="1"/>
    <row r="33448" ht="15" hidden="1" customHeight="1"/>
    <row r="33449" ht="15" hidden="1" customHeight="1"/>
    <row r="33450" ht="15" hidden="1" customHeight="1"/>
    <row r="33451" ht="15" hidden="1" customHeight="1"/>
    <row r="33452" ht="15" hidden="1" customHeight="1"/>
    <row r="33453" ht="15" hidden="1" customHeight="1"/>
    <row r="33454" ht="15" hidden="1" customHeight="1"/>
    <row r="33455" ht="15" hidden="1" customHeight="1"/>
    <row r="33456" ht="15" hidden="1" customHeight="1"/>
    <row r="33457" ht="15" hidden="1" customHeight="1"/>
    <row r="33458" ht="15" hidden="1" customHeight="1"/>
    <row r="33459" ht="15" hidden="1" customHeight="1"/>
    <row r="33460" ht="15" hidden="1" customHeight="1"/>
    <row r="33461" ht="15" hidden="1" customHeight="1"/>
    <row r="33462" ht="15" hidden="1" customHeight="1"/>
    <row r="33463" ht="15" hidden="1" customHeight="1"/>
    <row r="33464" ht="15" hidden="1" customHeight="1"/>
    <row r="33465" ht="15" hidden="1" customHeight="1"/>
    <row r="33466" ht="15" hidden="1" customHeight="1"/>
    <row r="33467" ht="15" hidden="1" customHeight="1"/>
    <row r="33468" ht="15" hidden="1" customHeight="1"/>
    <row r="33469" ht="15" hidden="1" customHeight="1"/>
    <row r="33470" ht="15" hidden="1" customHeight="1"/>
    <row r="33471" ht="15" hidden="1" customHeight="1"/>
    <row r="33472" ht="15" hidden="1" customHeight="1"/>
    <row r="33473" ht="15" hidden="1" customHeight="1"/>
    <row r="33474" ht="15" hidden="1" customHeight="1"/>
    <row r="33475" ht="15" hidden="1" customHeight="1"/>
    <row r="33476" ht="15" hidden="1" customHeight="1"/>
    <row r="33477" ht="15" hidden="1" customHeight="1"/>
    <row r="33478" ht="15" hidden="1" customHeight="1"/>
    <row r="33479" ht="15" hidden="1" customHeight="1"/>
    <row r="33480" ht="15" hidden="1" customHeight="1"/>
    <row r="33481" ht="15" hidden="1" customHeight="1"/>
    <row r="33482" ht="15" hidden="1" customHeight="1"/>
    <row r="33483" ht="15" hidden="1" customHeight="1"/>
    <row r="33484" ht="15" hidden="1" customHeight="1"/>
    <row r="33485" ht="15" hidden="1" customHeight="1"/>
    <row r="33486" ht="15" hidden="1" customHeight="1"/>
    <row r="33487" ht="15" hidden="1" customHeight="1"/>
    <row r="33488" ht="15" hidden="1" customHeight="1"/>
    <row r="33489" ht="15" hidden="1" customHeight="1"/>
    <row r="33490" ht="15" hidden="1" customHeight="1"/>
    <row r="33491" ht="15" hidden="1" customHeight="1"/>
    <row r="33492" ht="15" hidden="1" customHeight="1"/>
    <row r="33493" ht="15" hidden="1" customHeight="1"/>
    <row r="33494" ht="15" hidden="1" customHeight="1"/>
    <row r="33495" ht="15" hidden="1" customHeight="1"/>
    <row r="33496" ht="15" hidden="1" customHeight="1"/>
    <row r="33497" ht="15" hidden="1" customHeight="1"/>
    <row r="33498" ht="15" hidden="1" customHeight="1"/>
    <row r="33499" ht="15" hidden="1" customHeight="1"/>
    <row r="33500" ht="15" hidden="1" customHeight="1"/>
    <row r="33501" ht="15" hidden="1" customHeight="1"/>
    <row r="33502" ht="15" hidden="1" customHeight="1"/>
    <row r="33503" ht="15" hidden="1" customHeight="1"/>
    <row r="33504" ht="15" hidden="1" customHeight="1"/>
    <row r="33505" ht="15" hidden="1" customHeight="1"/>
    <row r="33506" ht="15" hidden="1" customHeight="1"/>
    <row r="33507" ht="15" hidden="1" customHeight="1"/>
    <row r="33508" ht="15" hidden="1" customHeight="1"/>
    <row r="33509" ht="15" hidden="1" customHeight="1"/>
    <row r="33510" ht="15" hidden="1" customHeight="1"/>
    <row r="33511" ht="15" hidden="1" customHeight="1"/>
    <row r="33512" ht="15" hidden="1" customHeight="1"/>
    <row r="33513" ht="15" hidden="1" customHeight="1"/>
    <row r="33514" ht="15" hidden="1" customHeight="1"/>
    <row r="33515" ht="15" hidden="1" customHeight="1"/>
    <row r="33516" ht="15" hidden="1" customHeight="1"/>
    <row r="33517" ht="15" hidden="1" customHeight="1"/>
    <row r="33518" ht="15" hidden="1" customHeight="1"/>
    <row r="33519" ht="15" hidden="1" customHeight="1"/>
    <row r="33520" ht="15" hidden="1" customHeight="1"/>
    <row r="33521" ht="15" hidden="1" customHeight="1"/>
    <row r="33522" ht="15" hidden="1" customHeight="1"/>
    <row r="33523" ht="15" hidden="1" customHeight="1"/>
    <row r="33524" ht="15" hidden="1" customHeight="1"/>
    <row r="33525" ht="15" hidden="1" customHeight="1"/>
    <row r="33526" ht="15" hidden="1" customHeight="1"/>
    <row r="33527" ht="15" hidden="1" customHeight="1"/>
    <row r="33528" ht="15" hidden="1" customHeight="1"/>
    <row r="33529" ht="15" hidden="1" customHeight="1"/>
    <row r="33530" ht="15" hidden="1" customHeight="1"/>
    <row r="33531" ht="15" hidden="1" customHeight="1"/>
    <row r="33532" ht="15" hidden="1" customHeight="1"/>
    <row r="33533" ht="15" hidden="1" customHeight="1"/>
    <row r="33534" ht="15" hidden="1" customHeight="1"/>
    <row r="33535" ht="15" hidden="1" customHeight="1"/>
    <row r="33536" ht="15" hidden="1" customHeight="1"/>
    <row r="33537" ht="15" hidden="1" customHeight="1"/>
    <row r="33538" ht="15" hidden="1" customHeight="1"/>
    <row r="33539" ht="15" hidden="1" customHeight="1"/>
    <row r="33540" ht="15" hidden="1" customHeight="1"/>
    <row r="33541" ht="15" hidden="1" customHeight="1"/>
    <row r="33542" ht="15" hidden="1" customHeight="1"/>
    <row r="33543" ht="15" hidden="1" customHeight="1"/>
    <row r="33544" ht="15" hidden="1" customHeight="1"/>
    <row r="33545" ht="15" hidden="1" customHeight="1"/>
    <row r="33546" ht="15" hidden="1" customHeight="1"/>
    <row r="33547" ht="15" hidden="1" customHeight="1"/>
    <row r="33548" ht="15" hidden="1" customHeight="1"/>
    <row r="33549" ht="15" hidden="1" customHeight="1"/>
    <row r="33550" ht="15" hidden="1" customHeight="1"/>
    <row r="33551" ht="15" hidden="1" customHeight="1"/>
    <row r="33552" ht="15" hidden="1" customHeight="1"/>
    <row r="33553" ht="15" hidden="1" customHeight="1"/>
    <row r="33554" ht="15" hidden="1" customHeight="1"/>
    <row r="33555" ht="15" hidden="1" customHeight="1"/>
    <row r="33556" ht="15" hidden="1" customHeight="1"/>
    <row r="33557" ht="15" hidden="1" customHeight="1"/>
    <row r="33558" ht="15" hidden="1" customHeight="1"/>
    <row r="33559" ht="15" hidden="1" customHeight="1"/>
    <row r="33560" ht="15" hidden="1" customHeight="1"/>
    <row r="33561" ht="15" hidden="1" customHeight="1"/>
    <row r="33562" ht="15" hidden="1" customHeight="1"/>
    <row r="33563" ht="15" hidden="1" customHeight="1"/>
    <row r="33564" ht="15" hidden="1" customHeight="1"/>
    <row r="33565" ht="15" hidden="1" customHeight="1"/>
    <row r="33566" ht="15" hidden="1" customHeight="1"/>
    <row r="33567" ht="15" hidden="1" customHeight="1"/>
    <row r="33568" ht="15" hidden="1" customHeight="1"/>
    <row r="33569" ht="15" hidden="1" customHeight="1"/>
    <row r="33570" ht="15" hidden="1" customHeight="1"/>
    <row r="33571" ht="15" hidden="1" customHeight="1"/>
    <row r="33572" ht="15" hidden="1" customHeight="1"/>
    <row r="33573" ht="15" hidden="1" customHeight="1"/>
    <row r="33574" ht="15" hidden="1" customHeight="1"/>
    <row r="33575" ht="15" hidden="1" customHeight="1"/>
    <row r="33576" ht="15" hidden="1" customHeight="1"/>
    <row r="33577" ht="15" hidden="1" customHeight="1"/>
    <row r="33578" ht="15" hidden="1" customHeight="1"/>
    <row r="33579" ht="15" hidden="1" customHeight="1"/>
    <row r="33580" ht="15" hidden="1" customHeight="1"/>
    <row r="33581" ht="15" hidden="1" customHeight="1"/>
    <row r="33582" ht="15" hidden="1" customHeight="1"/>
    <row r="33583" ht="15" hidden="1" customHeight="1"/>
    <row r="33584" ht="15" hidden="1" customHeight="1"/>
    <row r="33585" ht="15" hidden="1" customHeight="1"/>
    <row r="33586" ht="15" hidden="1" customHeight="1"/>
    <row r="33587" ht="15" hidden="1" customHeight="1"/>
    <row r="33588" ht="15" hidden="1" customHeight="1"/>
    <row r="33589" ht="15" hidden="1" customHeight="1"/>
    <row r="33590" ht="15" hidden="1" customHeight="1"/>
    <row r="33591" ht="15" hidden="1" customHeight="1"/>
    <row r="33592" ht="15" hidden="1" customHeight="1"/>
    <row r="33593" ht="15" hidden="1" customHeight="1"/>
    <row r="33594" ht="15" hidden="1" customHeight="1"/>
    <row r="33595" ht="15" hidden="1" customHeight="1"/>
    <row r="33596" ht="15" hidden="1" customHeight="1"/>
    <row r="33597" ht="15" hidden="1" customHeight="1"/>
    <row r="33598" ht="15" hidden="1" customHeight="1"/>
    <row r="33599" ht="15" hidden="1" customHeight="1"/>
    <row r="33600" ht="15" hidden="1" customHeight="1"/>
    <row r="33601" ht="15" hidden="1" customHeight="1"/>
    <row r="33602" ht="15" hidden="1" customHeight="1"/>
    <row r="33603" ht="15" hidden="1" customHeight="1"/>
    <row r="33604" ht="15" hidden="1" customHeight="1"/>
    <row r="33605" ht="15" hidden="1" customHeight="1"/>
    <row r="33606" ht="15" hidden="1" customHeight="1"/>
    <row r="33607" ht="15" hidden="1" customHeight="1"/>
    <row r="33608" ht="15" hidden="1" customHeight="1"/>
    <row r="33609" ht="15" hidden="1" customHeight="1"/>
    <row r="33610" ht="15" hidden="1" customHeight="1"/>
    <row r="33611" ht="15" hidden="1" customHeight="1"/>
    <row r="33612" ht="15" hidden="1" customHeight="1"/>
    <row r="33613" ht="15" hidden="1" customHeight="1"/>
    <row r="33614" ht="15" hidden="1" customHeight="1"/>
    <row r="33615" ht="15" hidden="1" customHeight="1"/>
    <row r="33616" ht="15" hidden="1" customHeight="1"/>
    <row r="33617" ht="15" hidden="1" customHeight="1"/>
    <row r="33618" ht="15" hidden="1" customHeight="1"/>
    <row r="33619" ht="15" hidden="1" customHeight="1"/>
    <row r="33620" ht="15" hidden="1" customHeight="1"/>
    <row r="33621" ht="15" hidden="1" customHeight="1"/>
    <row r="33622" ht="15" hidden="1" customHeight="1"/>
    <row r="33623" ht="15" hidden="1" customHeight="1"/>
    <row r="33624" ht="15" hidden="1" customHeight="1"/>
    <row r="33625" ht="15" hidden="1" customHeight="1"/>
    <row r="33626" ht="15" hidden="1" customHeight="1"/>
    <row r="33627" ht="15" hidden="1" customHeight="1"/>
    <row r="33628" ht="15" hidden="1" customHeight="1"/>
    <row r="33629" ht="15" hidden="1" customHeight="1"/>
    <row r="33630" ht="15" hidden="1" customHeight="1"/>
    <row r="33631" ht="15" hidden="1" customHeight="1"/>
    <row r="33632" ht="15" hidden="1" customHeight="1"/>
    <row r="33633" ht="15" hidden="1" customHeight="1"/>
    <row r="33634" ht="15" hidden="1" customHeight="1"/>
    <row r="33635" ht="15" hidden="1" customHeight="1"/>
    <row r="33636" ht="15" hidden="1" customHeight="1"/>
    <row r="33637" ht="15" hidden="1" customHeight="1"/>
    <row r="33638" ht="15" hidden="1" customHeight="1"/>
    <row r="33639" ht="15" hidden="1" customHeight="1"/>
    <row r="33640" ht="15" hidden="1" customHeight="1"/>
    <row r="33641" ht="15" hidden="1" customHeight="1"/>
    <row r="33642" ht="15" hidden="1" customHeight="1"/>
    <row r="33643" ht="15" hidden="1" customHeight="1"/>
    <row r="33644" ht="15" hidden="1" customHeight="1"/>
    <row r="33645" ht="15" hidden="1" customHeight="1"/>
    <row r="33646" ht="15" hidden="1" customHeight="1"/>
    <row r="33647" ht="15" hidden="1" customHeight="1"/>
    <row r="33648" ht="15" hidden="1" customHeight="1"/>
    <row r="33649" ht="15" hidden="1" customHeight="1"/>
    <row r="33650" ht="15" hidden="1" customHeight="1"/>
    <row r="33651" ht="15" hidden="1" customHeight="1"/>
    <row r="33652" ht="15" hidden="1" customHeight="1"/>
    <row r="33653" ht="15" hidden="1" customHeight="1"/>
    <row r="33654" ht="15" hidden="1" customHeight="1"/>
    <row r="33655" ht="15" hidden="1" customHeight="1"/>
    <row r="33656" ht="15" hidden="1" customHeight="1"/>
    <row r="33657" ht="15" hidden="1" customHeight="1"/>
    <row r="33658" ht="15" hidden="1" customHeight="1"/>
    <row r="33659" ht="15" hidden="1" customHeight="1"/>
    <row r="33660" ht="15" hidden="1" customHeight="1"/>
    <row r="33661" ht="15" hidden="1" customHeight="1"/>
    <row r="33662" ht="15" hidden="1" customHeight="1"/>
    <row r="33663" ht="15" hidden="1" customHeight="1"/>
    <row r="33664" ht="15" hidden="1" customHeight="1"/>
    <row r="33665" ht="15" hidden="1" customHeight="1"/>
    <row r="33666" ht="15" hidden="1" customHeight="1"/>
    <row r="33667" ht="15" hidden="1" customHeight="1"/>
    <row r="33668" ht="15" hidden="1" customHeight="1"/>
    <row r="33669" ht="15" hidden="1" customHeight="1"/>
    <row r="33670" ht="15" hidden="1" customHeight="1"/>
    <row r="33671" ht="15" hidden="1" customHeight="1"/>
    <row r="33672" ht="15" hidden="1" customHeight="1"/>
    <row r="33673" ht="15" hidden="1" customHeight="1"/>
    <row r="33674" ht="15" hidden="1" customHeight="1"/>
    <row r="33675" ht="15" hidden="1" customHeight="1"/>
    <row r="33676" ht="15" hidden="1" customHeight="1"/>
    <row r="33677" ht="15" hidden="1" customHeight="1"/>
    <row r="33678" ht="15" hidden="1" customHeight="1"/>
    <row r="33679" ht="15" hidden="1" customHeight="1"/>
    <row r="33680" ht="15" hidden="1" customHeight="1"/>
    <row r="33681" ht="15" hidden="1" customHeight="1"/>
    <row r="33682" ht="15" hidden="1" customHeight="1"/>
    <row r="33683" ht="15" hidden="1" customHeight="1"/>
    <row r="33684" ht="15" hidden="1" customHeight="1"/>
    <row r="33685" ht="15" hidden="1" customHeight="1"/>
    <row r="33686" ht="15" hidden="1" customHeight="1"/>
    <row r="33687" ht="15" hidden="1" customHeight="1"/>
    <row r="33688" ht="15" hidden="1" customHeight="1"/>
    <row r="33689" ht="15" hidden="1" customHeight="1"/>
    <row r="33690" ht="15" hidden="1" customHeight="1"/>
    <row r="33691" ht="15" hidden="1" customHeight="1"/>
    <row r="33692" ht="15" hidden="1" customHeight="1"/>
    <row r="33693" ht="15" hidden="1" customHeight="1"/>
    <row r="33694" ht="15" hidden="1" customHeight="1"/>
    <row r="33695" ht="15" hidden="1" customHeight="1"/>
    <row r="33696" ht="15" hidden="1" customHeight="1"/>
    <row r="33697" ht="15" hidden="1" customHeight="1"/>
    <row r="33698" ht="15" hidden="1" customHeight="1"/>
    <row r="33699" ht="15" hidden="1" customHeight="1"/>
    <row r="33700" ht="15" hidden="1" customHeight="1"/>
    <row r="33701" ht="15" hidden="1" customHeight="1"/>
    <row r="33702" ht="15" hidden="1" customHeight="1"/>
    <row r="33703" ht="15" hidden="1" customHeight="1"/>
    <row r="33704" ht="15" hidden="1" customHeight="1"/>
    <row r="33705" ht="15" hidden="1" customHeight="1"/>
    <row r="33706" ht="15" hidden="1" customHeight="1"/>
    <row r="33707" ht="15" hidden="1" customHeight="1"/>
    <row r="33708" ht="15" hidden="1" customHeight="1"/>
    <row r="33709" ht="15" hidden="1" customHeight="1"/>
    <row r="33710" ht="15" hidden="1" customHeight="1"/>
    <row r="33711" ht="15" hidden="1" customHeight="1"/>
    <row r="33712" ht="15" hidden="1" customHeight="1"/>
    <row r="33713" ht="15" hidden="1" customHeight="1"/>
    <row r="33714" ht="15" hidden="1" customHeight="1"/>
    <row r="33715" ht="15" hidden="1" customHeight="1"/>
    <row r="33716" ht="15" hidden="1" customHeight="1"/>
    <row r="33717" ht="15" hidden="1" customHeight="1"/>
    <row r="33718" ht="15" hidden="1" customHeight="1"/>
    <row r="33719" ht="15" hidden="1" customHeight="1"/>
    <row r="33720" ht="15" hidden="1" customHeight="1"/>
    <row r="33721" ht="15" hidden="1" customHeight="1"/>
    <row r="33722" ht="15" hidden="1" customHeight="1"/>
    <row r="33723" ht="15" hidden="1" customHeight="1"/>
    <row r="33724" ht="15" hidden="1" customHeight="1"/>
    <row r="33725" ht="15" hidden="1" customHeight="1"/>
    <row r="33726" ht="15" hidden="1" customHeight="1"/>
    <row r="33727" ht="15" hidden="1" customHeight="1"/>
    <row r="33728" ht="15" hidden="1" customHeight="1"/>
    <row r="33729" ht="15" hidden="1" customHeight="1"/>
    <row r="33730" ht="15" hidden="1" customHeight="1"/>
    <row r="33731" ht="15" hidden="1" customHeight="1"/>
    <row r="33732" ht="15" hidden="1" customHeight="1"/>
    <row r="33733" ht="15" hidden="1" customHeight="1"/>
    <row r="33734" ht="15" hidden="1" customHeight="1"/>
    <row r="33735" ht="15" hidden="1" customHeight="1"/>
    <row r="33736" ht="15" hidden="1" customHeight="1"/>
    <row r="33737" ht="15" hidden="1" customHeight="1"/>
    <row r="33738" ht="15" hidden="1" customHeight="1"/>
    <row r="33739" ht="15" hidden="1" customHeight="1"/>
    <row r="33740" ht="15" hidden="1" customHeight="1"/>
    <row r="33741" ht="15" hidden="1" customHeight="1"/>
    <row r="33742" ht="15" hidden="1" customHeight="1"/>
    <row r="33743" ht="15" hidden="1" customHeight="1"/>
    <row r="33744" ht="15" hidden="1" customHeight="1"/>
    <row r="33745" ht="15" hidden="1" customHeight="1"/>
    <row r="33746" ht="15" hidden="1" customHeight="1"/>
    <row r="33747" ht="15" hidden="1" customHeight="1"/>
    <row r="33748" ht="15" hidden="1" customHeight="1"/>
    <row r="33749" ht="15" hidden="1" customHeight="1"/>
    <row r="33750" ht="15" hidden="1" customHeight="1"/>
    <row r="33751" ht="15" hidden="1" customHeight="1"/>
    <row r="33752" ht="15" hidden="1" customHeight="1"/>
    <row r="33753" ht="15" hidden="1" customHeight="1"/>
    <row r="33754" ht="15" hidden="1" customHeight="1"/>
    <row r="33755" ht="15" hidden="1" customHeight="1"/>
    <row r="33756" ht="15" hidden="1" customHeight="1"/>
    <row r="33757" ht="15" hidden="1" customHeight="1"/>
    <row r="33758" ht="15" hidden="1" customHeight="1"/>
    <row r="33759" ht="15" hidden="1" customHeight="1"/>
    <row r="33760" ht="15" hidden="1" customHeight="1"/>
    <row r="33761" ht="15" hidden="1" customHeight="1"/>
    <row r="33762" ht="15" hidden="1" customHeight="1"/>
    <row r="33763" ht="15" hidden="1" customHeight="1"/>
    <row r="33764" ht="15" hidden="1" customHeight="1"/>
    <row r="33765" ht="15" hidden="1" customHeight="1"/>
    <row r="33766" ht="15" hidden="1" customHeight="1"/>
    <row r="33767" ht="15" hidden="1" customHeight="1"/>
    <row r="33768" ht="15" hidden="1" customHeight="1"/>
    <row r="33769" ht="15" hidden="1" customHeight="1"/>
    <row r="33770" ht="15" hidden="1" customHeight="1"/>
    <row r="33771" ht="15" hidden="1" customHeight="1"/>
    <row r="33772" ht="15" hidden="1" customHeight="1"/>
    <row r="33773" ht="15" hidden="1" customHeight="1"/>
    <row r="33774" ht="15" hidden="1" customHeight="1"/>
    <row r="33775" ht="15" hidden="1" customHeight="1"/>
    <row r="33776" ht="15" hidden="1" customHeight="1"/>
    <row r="33777" ht="15" hidden="1" customHeight="1"/>
    <row r="33778" ht="15" hidden="1" customHeight="1"/>
    <row r="33779" ht="15" hidden="1" customHeight="1"/>
    <row r="33780" ht="15" hidden="1" customHeight="1"/>
    <row r="33781" ht="15" hidden="1" customHeight="1"/>
    <row r="33782" ht="15" hidden="1" customHeight="1"/>
    <row r="33783" ht="15" hidden="1" customHeight="1"/>
    <row r="33784" ht="15" hidden="1" customHeight="1"/>
    <row r="33785" ht="15" hidden="1" customHeight="1"/>
    <row r="33786" ht="15" hidden="1" customHeight="1"/>
    <row r="33787" ht="15" hidden="1" customHeight="1"/>
    <row r="33788" ht="15" hidden="1" customHeight="1"/>
    <row r="33789" ht="15" hidden="1" customHeight="1"/>
    <row r="33790" ht="15" hidden="1" customHeight="1"/>
    <row r="33791" ht="15" hidden="1" customHeight="1"/>
    <row r="33792" ht="15" hidden="1" customHeight="1"/>
    <row r="33793" ht="15" hidden="1" customHeight="1"/>
    <row r="33794" ht="15" hidden="1" customHeight="1"/>
    <row r="33795" ht="15" hidden="1" customHeight="1"/>
    <row r="33796" ht="15" hidden="1" customHeight="1"/>
    <row r="33797" ht="15" hidden="1" customHeight="1"/>
    <row r="33798" ht="15" hidden="1" customHeight="1"/>
    <row r="33799" ht="15" hidden="1" customHeight="1"/>
    <row r="33800" ht="15" hidden="1" customHeight="1"/>
    <row r="33801" ht="15" hidden="1" customHeight="1"/>
    <row r="33802" ht="15" hidden="1" customHeight="1"/>
    <row r="33803" ht="15" hidden="1" customHeight="1"/>
    <row r="33804" ht="15" hidden="1" customHeight="1"/>
    <row r="33805" ht="15" hidden="1" customHeight="1"/>
    <row r="33806" ht="15" hidden="1" customHeight="1"/>
    <row r="33807" ht="15" hidden="1" customHeight="1"/>
    <row r="33808" ht="15" hidden="1" customHeight="1"/>
    <row r="33809" ht="15" hidden="1" customHeight="1"/>
    <row r="33810" ht="15" hidden="1" customHeight="1"/>
    <row r="33811" ht="15" hidden="1" customHeight="1"/>
    <row r="33812" ht="15" hidden="1" customHeight="1"/>
    <row r="33813" ht="15" hidden="1" customHeight="1"/>
    <row r="33814" ht="15" hidden="1" customHeight="1"/>
    <row r="33815" ht="15" hidden="1" customHeight="1"/>
    <row r="33816" ht="15" hidden="1" customHeight="1"/>
    <row r="33817" ht="15" hidden="1" customHeight="1"/>
    <row r="33818" ht="15" hidden="1" customHeight="1"/>
    <row r="33819" ht="15" hidden="1" customHeight="1"/>
    <row r="33820" ht="15" hidden="1" customHeight="1"/>
    <row r="33821" ht="15" hidden="1" customHeight="1"/>
    <row r="33822" ht="15" hidden="1" customHeight="1"/>
    <row r="33823" ht="15" hidden="1" customHeight="1"/>
    <row r="33824" ht="15" hidden="1" customHeight="1"/>
    <row r="33825" ht="15" hidden="1" customHeight="1"/>
    <row r="33826" ht="15" hidden="1" customHeight="1"/>
    <row r="33827" ht="15" hidden="1" customHeight="1"/>
    <row r="33828" ht="15" hidden="1" customHeight="1"/>
    <row r="33829" ht="15" hidden="1" customHeight="1"/>
    <row r="33830" ht="15" hidden="1" customHeight="1"/>
    <row r="33831" ht="15" hidden="1" customHeight="1"/>
    <row r="33832" ht="15" hidden="1" customHeight="1"/>
    <row r="33833" ht="15" hidden="1" customHeight="1"/>
    <row r="33834" ht="15" hidden="1" customHeight="1"/>
    <row r="33835" ht="15" hidden="1" customHeight="1"/>
    <row r="33836" ht="15" hidden="1" customHeight="1"/>
    <row r="33837" ht="15" hidden="1" customHeight="1"/>
    <row r="33838" ht="15" hidden="1" customHeight="1"/>
    <row r="33839" ht="15" hidden="1" customHeight="1"/>
    <row r="33840" ht="15" hidden="1" customHeight="1"/>
    <row r="33841" ht="15" hidden="1" customHeight="1"/>
    <row r="33842" ht="15" hidden="1" customHeight="1"/>
    <row r="33843" ht="15" hidden="1" customHeight="1"/>
    <row r="33844" ht="15" hidden="1" customHeight="1"/>
    <row r="33845" ht="15" hidden="1" customHeight="1"/>
    <row r="33846" ht="15" hidden="1" customHeight="1"/>
    <row r="33847" ht="15" hidden="1" customHeight="1"/>
    <row r="33848" ht="15" hidden="1" customHeight="1"/>
    <row r="33849" ht="15" hidden="1" customHeight="1"/>
    <row r="33850" ht="15" hidden="1" customHeight="1"/>
    <row r="33851" ht="15" hidden="1" customHeight="1"/>
    <row r="33852" ht="15" hidden="1" customHeight="1"/>
    <row r="33853" ht="15" hidden="1" customHeight="1"/>
    <row r="33854" ht="15" hidden="1" customHeight="1"/>
    <row r="33855" ht="15" hidden="1" customHeight="1"/>
    <row r="33856" ht="15" hidden="1" customHeight="1"/>
    <row r="33857" ht="15" hidden="1" customHeight="1"/>
    <row r="33858" ht="15" hidden="1" customHeight="1"/>
    <row r="33859" ht="15" hidden="1" customHeight="1"/>
    <row r="33860" ht="15" hidden="1" customHeight="1"/>
    <row r="33861" ht="15" hidden="1" customHeight="1"/>
    <row r="33862" ht="15" hidden="1" customHeight="1"/>
    <row r="33863" ht="15" hidden="1" customHeight="1"/>
    <row r="33864" ht="15" hidden="1" customHeight="1"/>
    <row r="33865" ht="15" hidden="1" customHeight="1"/>
    <row r="33866" ht="15" hidden="1" customHeight="1"/>
    <row r="33867" ht="15" hidden="1" customHeight="1"/>
    <row r="33868" ht="15" hidden="1" customHeight="1"/>
    <row r="33869" ht="15" hidden="1" customHeight="1"/>
    <row r="33870" ht="15" hidden="1" customHeight="1"/>
    <row r="33871" ht="15" hidden="1" customHeight="1"/>
    <row r="33872" ht="15" hidden="1" customHeight="1"/>
    <row r="33873" ht="15" hidden="1" customHeight="1"/>
    <row r="33874" ht="15" hidden="1" customHeight="1"/>
    <row r="33875" ht="15" hidden="1" customHeight="1"/>
    <row r="33876" ht="15" hidden="1" customHeight="1"/>
    <row r="33877" ht="15" hidden="1" customHeight="1"/>
    <row r="33878" ht="15" hidden="1" customHeight="1"/>
    <row r="33879" ht="15" hidden="1" customHeight="1"/>
    <row r="33880" ht="15" hidden="1" customHeight="1"/>
    <row r="33881" ht="15" hidden="1" customHeight="1"/>
    <row r="33882" ht="15" hidden="1" customHeight="1"/>
    <row r="33883" ht="15" hidden="1" customHeight="1"/>
    <row r="33884" ht="15" hidden="1" customHeight="1"/>
    <row r="33885" ht="15" hidden="1" customHeight="1"/>
    <row r="33886" ht="15" hidden="1" customHeight="1"/>
    <row r="33887" ht="15" hidden="1" customHeight="1"/>
    <row r="33888" ht="15" hidden="1" customHeight="1"/>
    <row r="33889" ht="15" hidden="1" customHeight="1"/>
    <row r="33890" ht="15" hidden="1" customHeight="1"/>
    <row r="33891" ht="15" hidden="1" customHeight="1"/>
    <row r="33892" ht="15" hidden="1" customHeight="1"/>
    <row r="33893" ht="15" hidden="1" customHeight="1"/>
    <row r="33894" ht="15" hidden="1" customHeight="1"/>
    <row r="33895" ht="15" hidden="1" customHeight="1"/>
    <row r="33896" ht="15" hidden="1" customHeight="1"/>
    <row r="33897" ht="15" hidden="1" customHeight="1"/>
    <row r="33898" ht="15" hidden="1" customHeight="1"/>
    <row r="33899" ht="15" hidden="1" customHeight="1"/>
    <row r="33900" ht="15" hidden="1" customHeight="1"/>
    <row r="33901" ht="15" hidden="1" customHeight="1"/>
    <row r="33902" ht="15" hidden="1" customHeight="1"/>
    <row r="33903" ht="15" hidden="1" customHeight="1"/>
    <row r="33904" ht="15" hidden="1" customHeight="1"/>
    <row r="33905" ht="15" hidden="1" customHeight="1"/>
    <row r="33906" ht="15" hidden="1" customHeight="1"/>
    <row r="33907" ht="15" hidden="1" customHeight="1"/>
    <row r="33908" ht="15" hidden="1" customHeight="1"/>
    <row r="33909" ht="15" hidden="1" customHeight="1"/>
    <row r="33910" ht="15" hidden="1" customHeight="1"/>
    <row r="33911" ht="15" hidden="1" customHeight="1"/>
    <row r="33912" ht="15" hidden="1" customHeight="1"/>
    <row r="33913" ht="15" hidden="1" customHeight="1"/>
    <row r="33914" ht="15" hidden="1" customHeight="1"/>
    <row r="33915" ht="15" hidden="1" customHeight="1"/>
    <row r="33916" ht="15" hidden="1" customHeight="1"/>
    <row r="33917" ht="15" hidden="1" customHeight="1"/>
    <row r="33918" ht="15" hidden="1" customHeight="1"/>
    <row r="33919" ht="15" hidden="1" customHeight="1"/>
    <row r="33920" ht="15" hidden="1" customHeight="1"/>
    <row r="33921" ht="15" hidden="1" customHeight="1"/>
    <row r="33922" ht="15" hidden="1" customHeight="1"/>
    <row r="33923" ht="15" hidden="1" customHeight="1"/>
    <row r="33924" ht="15" hidden="1" customHeight="1"/>
    <row r="33925" ht="15" hidden="1" customHeight="1"/>
    <row r="33926" ht="15" hidden="1" customHeight="1"/>
    <row r="33927" ht="15" hidden="1" customHeight="1"/>
    <row r="33928" ht="15" hidden="1" customHeight="1"/>
    <row r="33929" ht="15" hidden="1" customHeight="1"/>
    <row r="33930" ht="15" hidden="1" customHeight="1"/>
    <row r="33931" ht="15" hidden="1" customHeight="1"/>
    <row r="33932" ht="15" hidden="1" customHeight="1"/>
    <row r="33933" ht="15" hidden="1" customHeight="1"/>
    <row r="33934" ht="15" hidden="1" customHeight="1"/>
    <row r="33935" ht="15" hidden="1" customHeight="1"/>
    <row r="33936" ht="15" hidden="1" customHeight="1"/>
    <row r="33937" ht="15" hidden="1" customHeight="1"/>
    <row r="33938" ht="15" hidden="1" customHeight="1"/>
    <row r="33939" ht="15" hidden="1" customHeight="1"/>
    <row r="33940" ht="15" hidden="1" customHeight="1"/>
    <row r="33941" ht="15" hidden="1" customHeight="1"/>
    <row r="33942" ht="15" hidden="1" customHeight="1"/>
    <row r="33943" ht="15" hidden="1" customHeight="1"/>
    <row r="33944" ht="15" hidden="1" customHeight="1"/>
    <row r="33945" ht="15" hidden="1" customHeight="1"/>
    <row r="33946" ht="15" hidden="1" customHeight="1"/>
    <row r="33947" ht="15" hidden="1" customHeight="1"/>
    <row r="33948" ht="15" hidden="1" customHeight="1"/>
    <row r="33949" ht="15" hidden="1" customHeight="1"/>
    <row r="33950" ht="15" hidden="1" customHeight="1"/>
    <row r="33951" ht="15" hidden="1" customHeight="1"/>
    <row r="33952" ht="15" hidden="1" customHeight="1"/>
    <row r="33953" ht="15" hidden="1" customHeight="1"/>
    <row r="33954" ht="15" hidden="1" customHeight="1"/>
    <row r="33955" ht="15" hidden="1" customHeight="1"/>
    <row r="33956" ht="15" hidden="1" customHeight="1"/>
    <row r="33957" ht="15" hidden="1" customHeight="1"/>
    <row r="33958" ht="15" hidden="1" customHeight="1"/>
    <row r="33959" ht="15" hidden="1" customHeight="1"/>
    <row r="33960" ht="15" hidden="1" customHeight="1"/>
    <row r="33961" ht="15" hidden="1" customHeight="1"/>
    <row r="33962" ht="15" hidden="1" customHeight="1"/>
    <row r="33963" ht="15" hidden="1" customHeight="1"/>
    <row r="33964" ht="15" hidden="1" customHeight="1"/>
    <row r="33965" ht="15" hidden="1" customHeight="1"/>
    <row r="33966" ht="15" hidden="1" customHeight="1"/>
    <row r="33967" ht="15" hidden="1" customHeight="1"/>
    <row r="33968" ht="15" hidden="1" customHeight="1"/>
    <row r="33969" ht="15" hidden="1" customHeight="1"/>
    <row r="33970" ht="15" hidden="1" customHeight="1"/>
    <row r="33971" ht="15" hidden="1" customHeight="1"/>
    <row r="33972" ht="15" hidden="1" customHeight="1"/>
    <row r="33973" ht="15" hidden="1" customHeight="1"/>
    <row r="33974" ht="15" hidden="1" customHeight="1"/>
    <row r="33975" ht="15" hidden="1" customHeight="1"/>
    <row r="33976" ht="15" hidden="1" customHeight="1"/>
    <row r="33977" ht="15" hidden="1" customHeight="1"/>
    <row r="33978" ht="15" hidden="1" customHeight="1"/>
    <row r="33979" ht="15" hidden="1" customHeight="1"/>
    <row r="33980" ht="15" hidden="1" customHeight="1"/>
    <row r="33981" ht="15" hidden="1" customHeight="1"/>
    <row r="33982" ht="15" hidden="1" customHeight="1"/>
    <row r="33983" ht="15" hidden="1" customHeight="1"/>
    <row r="33984" ht="15" hidden="1" customHeight="1"/>
    <row r="33985" ht="15" hidden="1" customHeight="1"/>
    <row r="33986" ht="15" hidden="1" customHeight="1"/>
    <row r="33987" ht="15" hidden="1" customHeight="1"/>
    <row r="33988" ht="15" hidden="1" customHeight="1"/>
    <row r="33989" ht="15" hidden="1" customHeight="1"/>
    <row r="33990" ht="15" hidden="1" customHeight="1"/>
    <row r="33991" ht="15" hidden="1" customHeight="1"/>
    <row r="33992" ht="15" hidden="1" customHeight="1"/>
    <row r="33993" ht="15" hidden="1" customHeight="1"/>
    <row r="33994" ht="15" hidden="1" customHeight="1"/>
    <row r="33995" ht="15" hidden="1" customHeight="1"/>
    <row r="33996" ht="15" hidden="1" customHeight="1"/>
    <row r="33997" ht="15" hidden="1" customHeight="1"/>
    <row r="33998" ht="15" hidden="1" customHeight="1"/>
    <row r="33999" ht="15" hidden="1" customHeight="1"/>
    <row r="34000" ht="15" hidden="1" customHeight="1"/>
    <row r="34001" ht="15" hidden="1" customHeight="1"/>
    <row r="34002" ht="15" hidden="1" customHeight="1"/>
    <row r="34003" ht="15" hidden="1" customHeight="1"/>
    <row r="34004" ht="15" hidden="1" customHeight="1"/>
    <row r="34005" ht="15" hidden="1" customHeight="1"/>
    <row r="34006" ht="15" hidden="1" customHeight="1"/>
    <row r="34007" ht="15" hidden="1" customHeight="1"/>
    <row r="34008" ht="15" hidden="1" customHeight="1"/>
    <row r="34009" ht="15" hidden="1" customHeight="1"/>
    <row r="34010" ht="15" hidden="1" customHeight="1"/>
    <row r="34011" ht="15" hidden="1" customHeight="1"/>
    <row r="34012" ht="15" hidden="1" customHeight="1"/>
    <row r="34013" ht="15" hidden="1" customHeight="1"/>
    <row r="34014" ht="15" hidden="1" customHeight="1"/>
    <row r="34015" ht="15" hidden="1" customHeight="1"/>
    <row r="34016" ht="15" hidden="1" customHeight="1"/>
    <row r="34017" ht="15" hidden="1" customHeight="1"/>
    <row r="34018" ht="15" hidden="1" customHeight="1"/>
    <row r="34019" ht="15" hidden="1" customHeight="1"/>
    <row r="34020" ht="15" hidden="1" customHeight="1"/>
    <row r="34021" ht="15" hidden="1" customHeight="1"/>
    <row r="34022" ht="15" hidden="1" customHeight="1"/>
    <row r="34023" ht="15" hidden="1" customHeight="1"/>
    <row r="34024" ht="15" hidden="1" customHeight="1"/>
    <row r="34025" ht="15" hidden="1" customHeight="1"/>
    <row r="34026" ht="15" hidden="1" customHeight="1"/>
    <row r="34027" ht="15" hidden="1" customHeight="1"/>
    <row r="34028" ht="15" hidden="1" customHeight="1"/>
    <row r="34029" ht="15" hidden="1" customHeight="1"/>
    <row r="34030" ht="15" hidden="1" customHeight="1"/>
    <row r="34031" ht="15" hidden="1" customHeight="1"/>
    <row r="34032" ht="15" hidden="1" customHeight="1"/>
    <row r="34033" ht="15" hidden="1" customHeight="1"/>
    <row r="34034" ht="15" hidden="1" customHeight="1"/>
    <row r="34035" ht="15" hidden="1" customHeight="1"/>
    <row r="34036" ht="15" hidden="1" customHeight="1"/>
    <row r="34037" ht="15" hidden="1" customHeight="1"/>
    <row r="34038" ht="15" hidden="1" customHeight="1"/>
    <row r="34039" ht="15" hidden="1" customHeight="1"/>
    <row r="34040" ht="15" hidden="1" customHeight="1"/>
    <row r="34041" ht="15" hidden="1" customHeight="1"/>
    <row r="34042" ht="15" hidden="1" customHeight="1"/>
    <row r="34043" ht="15" hidden="1" customHeight="1"/>
    <row r="34044" ht="15" hidden="1" customHeight="1"/>
    <row r="34045" ht="15" hidden="1" customHeight="1"/>
    <row r="34046" ht="15" hidden="1" customHeight="1"/>
    <row r="34047" ht="15" hidden="1" customHeight="1"/>
    <row r="34048" ht="15" hidden="1" customHeight="1"/>
    <row r="34049" ht="15" hidden="1" customHeight="1"/>
    <row r="34050" ht="15" hidden="1" customHeight="1"/>
    <row r="34051" ht="15" hidden="1" customHeight="1"/>
    <row r="34052" ht="15" hidden="1" customHeight="1"/>
    <row r="34053" ht="15" hidden="1" customHeight="1"/>
    <row r="34054" ht="15" hidden="1" customHeight="1"/>
    <row r="34055" ht="15" hidden="1" customHeight="1"/>
    <row r="34056" ht="15" hidden="1" customHeight="1"/>
    <row r="34057" ht="15" hidden="1" customHeight="1"/>
    <row r="34058" ht="15" hidden="1" customHeight="1"/>
    <row r="34059" ht="15" hidden="1" customHeight="1"/>
    <row r="34060" ht="15" hidden="1" customHeight="1"/>
    <row r="34061" ht="15" hidden="1" customHeight="1"/>
    <row r="34062" ht="15" hidden="1" customHeight="1"/>
    <row r="34063" ht="15" hidden="1" customHeight="1"/>
    <row r="34064" ht="15" hidden="1" customHeight="1"/>
    <row r="34065" ht="15" hidden="1" customHeight="1"/>
    <row r="34066" ht="15" hidden="1" customHeight="1"/>
    <row r="34067" ht="15" hidden="1" customHeight="1"/>
    <row r="34068" ht="15" hidden="1" customHeight="1"/>
    <row r="34069" ht="15" hidden="1" customHeight="1"/>
    <row r="34070" ht="15" hidden="1" customHeight="1"/>
    <row r="34071" ht="15" hidden="1" customHeight="1"/>
    <row r="34072" ht="15" hidden="1" customHeight="1"/>
    <row r="34073" ht="15" hidden="1" customHeight="1"/>
    <row r="34074" ht="15" hidden="1" customHeight="1"/>
    <row r="34075" ht="15" hidden="1" customHeight="1"/>
    <row r="34076" ht="15" hidden="1" customHeight="1"/>
    <row r="34077" ht="15" hidden="1" customHeight="1"/>
    <row r="34078" ht="15" hidden="1" customHeight="1"/>
    <row r="34079" ht="15" hidden="1" customHeight="1"/>
    <row r="34080" ht="15" hidden="1" customHeight="1"/>
    <row r="34081" ht="15" hidden="1" customHeight="1"/>
    <row r="34082" ht="15" hidden="1" customHeight="1"/>
    <row r="34083" ht="15" hidden="1" customHeight="1"/>
    <row r="34084" ht="15" hidden="1" customHeight="1"/>
    <row r="34085" ht="15" hidden="1" customHeight="1"/>
    <row r="34086" ht="15" hidden="1" customHeight="1"/>
    <row r="34087" ht="15" hidden="1" customHeight="1"/>
    <row r="34088" ht="15" hidden="1" customHeight="1"/>
    <row r="34089" ht="15" hidden="1" customHeight="1"/>
    <row r="34090" ht="15" hidden="1" customHeight="1"/>
    <row r="34091" ht="15" hidden="1" customHeight="1"/>
    <row r="34092" ht="15" hidden="1" customHeight="1"/>
    <row r="34093" ht="15" hidden="1" customHeight="1"/>
    <row r="34094" ht="15" hidden="1" customHeight="1"/>
    <row r="34095" ht="15" hidden="1" customHeight="1"/>
    <row r="34096" ht="15" hidden="1" customHeight="1"/>
    <row r="34097" ht="15" hidden="1" customHeight="1"/>
    <row r="34098" ht="15" hidden="1" customHeight="1"/>
    <row r="34099" ht="15" hidden="1" customHeight="1"/>
    <row r="34100" ht="15" hidden="1" customHeight="1"/>
    <row r="34101" ht="15" hidden="1" customHeight="1"/>
    <row r="34102" ht="15" hidden="1" customHeight="1"/>
    <row r="34103" ht="15" hidden="1" customHeight="1"/>
    <row r="34104" ht="15" hidden="1" customHeight="1"/>
    <row r="34105" ht="15" hidden="1" customHeight="1"/>
    <row r="34106" ht="15" hidden="1" customHeight="1"/>
    <row r="34107" ht="15" hidden="1" customHeight="1"/>
    <row r="34108" ht="15" hidden="1" customHeight="1"/>
    <row r="34109" ht="15" hidden="1" customHeight="1"/>
    <row r="34110" ht="15" hidden="1" customHeight="1"/>
    <row r="34111" ht="15" hidden="1" customHeight="1"/>
    <row r="34112" ht="15" hidden="1" customHeight="1"/>
    <row r="34113" ht="15" hidden="1" customHeight="1"/>
    <row r="34114" ht="15" hidden="1" customHeight="1"/>
    <row r="34115" ht="15" hidden="1" customHeight="1"/>
    <row r="34116" ht="15" hidden="1" customHeight="1"/>
    <row r="34117" ht="15" hidden="1" customHeight="1"/>
    <row r="34118" ht="15" hidden="1" customHeight="1"/>
    <row r="34119" ht="15" hidden="1" customHeight="1"/>
    <row r="34120" ht="15" hidden="1" customHeight="1"/>
    <row r="34121" ht="15" hidden="1" customHeight="1"/>
    <row r="34122" ht="15" hidden="1" customHeight="1"/>
    <row r="34123" ht="15" hidden="1" customHeight="1"/>
    <row r="34124" ht="15" hidden="1" customHeight="1"/>
    <row r="34125" ht="15" hidden="1" customHeight="1"/>
    <row r="34126" ht="15" hidden="1" customHeight="1"/>
    <row r="34127" ht="15" hidden="1" customHeight="1"/>
    <row r="34128" ht="15" hidden="1" customHeight="1"/>
    <row r="34129" ht="15" hidden="1" customHeight="1"/>
    <row r="34130" ht="15" hidden="1" customHeight="1"/>
    <row r="34131" ht="15" hidden="1" customHeight="1"/>
    <row r="34132" ht="15" hidden="1" customHeight="1"/>
    <row r="34133" ht="15" hidden="1" customHeight="1"/>
    <row r="34134" ht="15" hidden="1" customHeight="1"/>
    <row r="34135" ht="15" hidden="1" customHeight="1"/>
    <row r="34136" ht="15" hidden="1" customHeight="1"/>
    <row r="34137" ht="15" hidden="1" customHeight="1"/>
    <row r="34138" ht="15" hidden="1" customHeight="1"/>
    <row r="34139" ht="15" hidden="1" customHeight="1"/>
    <row r="34140" ht="15" hidden="1" customHeight="1"/>
    <row r="34141" ht="15" hidden="1" customHeight="1"/>
    <row r="34142" ht="15" hidden="1" customHeight="1"/>
    <row r="34143" ht="15" hidden="1" customHeight="1"/>
    <row r="34144" ht="15" hidden="1" customHeight="1"/>
    <row r="34145" ht="15" hidden="1" customHeight="1"/>
    <row r="34146" ht="15" hidden="1" customHeight="1"/>
    <row r="34147" ht="15" hidden="1" customHeight="1"/>
    <row r="34148" ht="15" hidden="1" customHeight="1"/>
    <row r="34149" ht="15" hidden="1" customHeight="1"/>
    <row r="34150" ht="15" hidden="1" customHeight="1"/>
    <row r="34151" ht="15" hidden="1" customHeight="1"/>
    <row r="34152" ht="15" hidden="1" customHeight="1"/>
    <row r="34153" ht="15" hidden="1" customHeight="1"/>
    <row r="34154" ht="15" hidden="1" customHeight="1"/>
    <row r="34155" ht="15" hidden="1" customHeight="1"/>
    <row r="34156" ht="15" hidden="1" customHeight="1"/>
    <row r="34157" ht="15" hidden="1" customHeight="1"/>
    <row r="34158" ht="15" hidden="1" customHeight="1"/>
    <row r="34159" ht="15" hidden="1" customHeight="1"/>
    <row r="34160" ht="15" hidden="1" customHeight="1"/>
    <row r="34161" ht="15" hidden="1" customHeight="1"/>
    <row r="34162" ht="15" hidden="1" customHeight="1"/>
    <row r="34163" ht="15" hidden="1" customHeight="1"/>
    <row r="34164" ht="15" hidden="1" customHeight="1"/>
    <row r="34165" ht="15" hidden="1" customHeight="1"/>
    <row r="34166" ht="15" hidden="1" customHeight="1"/>
    <row r="34167" ht="15" hidden="1" customHeight="1"/>
    <row r="34168" ht="15" hidden="1" customHeight="1"/>
    <row r="34169" ht="15" hidden="1" customHeight="1"/>
    <row r="34170" ht="15" hidden="1" customHeight="1"/>
    <row r="34171" ht="15" hidden="1" customHeight="1"/>
    <row r="34172" ht="15" hidden="1" customHeight="1"/>
    <row r="34173" ht="15" hidden="1" customHeight="1"/>
    <row r="34174" ht="15" hidden="1" customHeight="1"/>
    <row r="34175" ht="15" hidden="1" customHeight="1"/>
    <row r="34176" ht="15" hidden="1" customHeight="1"/>
    <row r="34177" ht="15" hidden="1" customHeight="1"/>
    <row r="34178" ht="15" hidden="1" customHeight="1"/>
    <row r="34179" ht="15" hidden="1" customHeight="1"/>
    <row r="34180" ht="15" hidden="1" customHeight="1"/>
    <row r="34181" ht="15" hidden="1" customHeight="1"/>
    <row r="34182" ht="15" hidden="1" customHeight="1"/>
    <row r="34183" ht="15" hidden="1" customHeight="1"/>
    <row r="34184" ht="15" hidden="1" customHeight="1"/>
    <row r="34185" ht="15" hidden="1" customHeight="1"/>
    <row r="34186" ht="15" hidden="1" customHeight="1"/>
    <row r="34187" ht="15" hidden="1" customHeight="1"/>
    <row r="34188" ht="15" hidden="1" customHeight="1"/>
    <row r="34189" ht="15" hidden="1" customHeight="1"/>
    <row r="34190" ht="15" hidden="1" customHeight="1"/>
    <row r="34191" ht="15" hidden="1" customHeight="1"/>
    <row r="34192" ht="15" hidden="1" customHeight="1"/>
    <row r="34193" ht="15" hidden="1" customHeight="1"/>
    <row r="34194" ht="15" hidden="1" customHeight="1"/>
    <row r="34195" ht="15" hidden="1" customHeight="1"/>
    <row r="34196" ht="15" hidden="1" customHeight="1"/>
    <row r="34197" ht="15" hidden="1" customHeight="1"/>
    <row r="34198" ht="15" hidden="1" customHeight="1"/>
    <row r="34199" ht="15" hidden="1" customHeight="1"/>
    <row r="34200" ht="15" hidden="1" customHeight="1"/>
    <row r="34201" ht="15" hidden="1" customHeight="1"/>
    <row r="34202" ht="15" hidden="1" customHeight="1"/>
    <row r="34203" ht="15" hidden="1" customHeight="1"/>
    <row r="34204" ht="15" hidden="1" customHeight="1"/>
    <row r="34205" ht="15" hidden="1" customHeight="1"/>
    <row r="34206" ht="15" hidden="1" customHeight="1"/>
    <row r="34207" ht="15" hidden="1" customHeight="1"/>
    <row r="34208" ht="15" hidden="1" customHeight="1"/>
    <row r="34209" ht="15" hidden="1" customHeight="1"/>
    <row r="34210" ht="15" hidden="1" customHeight="1"/>
    <row r="34211" ht="15" hidden="1" customHeight="1"/>
    <row r="34212" ht="15" hidden="1" customHeight="1"/>
    <row r="34213" ht="15" hidden="1" customHeight="1"/>
    <row r="34214" ht="15" hidden="1" customHeight="1"/>
    <row r="34215" ht="15" hidden="1" customHeight="1"/>
    <row r="34216" ht="15" hidden="1" customHeight="1"/>
    <row r="34217" ht="15" hidden="1" customHeight="1"/>
    <row r="34218" ht="15" hidden="1" customHeight="1"/>
    <row r="34219" ht="15" hidden="1" customHeight="1"/>
    <row r="34220" ht="15" hidden="1" customHeight="1"/>
    <row r="34221" ht="15" hidden="1" customHeight="1"/>
    <row r="34222" ht="15" hidden="1" customHeight="1"/>
    <row r="34223" ht="15" hidden="1" customHeight="1"/>
    <row r="34224" ht="15" hidden="1" customHeight="1"/>
    <row r="34225" ht="15" hidden="1" customHeight="1"/>
    <row r="34226" ht="15" hidden="1" customHeight="1"/>
    <row r="34227" ht="15" hidden="1" customHeight="1"/>
    <row r="34228" ht="15" hidden="1" customHeight="1"/>
    <row r="34229" ht="15" hidden="1" customHeight="1"/>
    <row r="34230" ht="15" hidden="1" customHeight="1"/>
    <row r="34231" ht="15" hidden="1" customHeight="1"/>
    <row r="34232" ht="15" hidden="1" customHeight="1"/>
    <row r="34233" ht="15" hidden="1" customHeight="1"/>
    <row r="34234" ht="15" hidden="1" customHeight="1"/>
    <row r="34235" ht="15" hidden="1" customHeight="1"/>
    <row r="34236" ht="15" hidden="1" customHeight="1"/>
    <row r="34237" ht="15" hidden="1" customHeight="1"/>
    <row r="34238" ht="15" hidden="1" customHeight="1"/>
    <row r="34239" ht="15" hidden="1" customHeight="1"/>
    <row r="34240" ht="15" hidden="1" customHeight="1"/>
    <row r="34241" ht="15" hidden="1" customHeight="1"/>
    <row r="34242" ht="15" hidden="1" customHeight="1"/>
    <row r="34243" ht="15" hidden="1" customHeight="1"/>
    <row r="34244" ht="15" hidden="1" customHeight="1"/>
    <row r="34245" ht="15" hidden="1" customHeight="1"/>
    <row r="34246" ht="15" hidden="1" customHeight="1"/>
    <row r="34247" ht="15" hidden="1" customHeight="1"/>
    <row r="34248" ht="15" hidden="1" customHeight="1"/>
    <row r="34249" ht="15" hidden="1" customHeight="1"/>
    <row r="34250" ht="15" hidden="1" customHeight="1"/>
    <row r="34251" ht="15" hidden="1" customHeight="1"/>
    <row r="34252" ht="15" hidden="1" customHeight="1"/>
    <row r="34253" ht="15" hidden="1" customHeight="1"/>
    <row r="34254" ht="15" hidden="1" customHeight="1"/>
    <row r="34255" ht="15" hidden="1" customHeight="1"/>
    <row r="34256" ht="15" hidden="1" customHeight="1"/>
    <row r="34257" ht="15" hidden="1" customHeight="1"/>
    <row r="34258" ht="15" hidden="1" customHeight="1"/>
    <row r="34259" ht="15" hidden="1" customHeight="1"/>
    <row r="34260" ht="15" hidden="1" customHeight="1"/>
    <row r="34261" ht="15" hidden="1" customHeight="1"/>
    <row r="34262" ht="15" hidden="1" customHeight="1"/>
    <row r="34263" ht="15" hidden="1" customHeight="1"/>
    <row r="34264" ht="15" hidden="1" customHeight="1"/>
    <row r="34265" ht="15" hidden="1" customHeight="1"/>
    <row r="34266" ht="15" hidden="1" customHeight="1"/>
    <row r="34267" ht="15" hidden="1" customHeight="1"/>
    <row r="34268" ht="15" hidden="1" customHeight="1"/>
    <row r="34269" ht="15" hidden="1" customHeight="1"/>
    <row r="34270" ht="15" hidden="1" customHeight="1"/>
    <row r="34271" ht="15" hidden="1" customHeight="1"/>
    <row r="34272" ht="15" hidden="1" customHeight="1"/>
    <row r="34273" ht="15" hidden="1" customHeight="1"/>
    <row r="34274" ht="15" hidden="1" customHeight="1"/>
    <row r="34275" ht="15" hidden="1" customHeight="1"/>
    <row r="34276" ht="15" hidden="1" customHeight="1"/>
    <row r="34277" ht="15" hidden="1" customHeight="1"/>
    <row r="34278" ht="15" hidden="1" customHeight="1"/>
    <row r="34279" ht="15" hidden="1" customHeight="1"/>
    <row r="34280" ht="15" hidden="1" customHeight="1"/>
    <row r="34281" ht="15" hidden="1" customHeight="1"/>
    <row r="34282" ht="15" hidden="1" customHeight="1"/>
    <row r="34283" ht="15" hidden="1" customHeight="1"/>
    <row r="34284" ht="15" hidden="1" customHeight="1"/>
    <row r="34285" ht="15" hidden="1" customHeight="1"/>
    <row r="34286" ht="15" hidden="1" customHeight="1"/>
    <row r="34287" ht="15" hidden="1" customHeight="1"/>
    <row r="34288" ht="15" hidden="1" customHeight="1"/>
    <row r="34289" ht="15" hidden="1" customHeight="1"/>
    <row r="34290" ht="15" hidden="1" customHeight="1"/>
    <row r="34291" ht="15" hidden="1" customHeight="1"/>
    <row r="34292" ht="15" hidden="1" customHeight="1"/>
    <row r="34293" ht="15" hidden="1" customHeight="1"/>
    <row r="34294" ht="15" hidden="1" customHeight="1"/>
    <row r="34295" ht="15" hidden="1" customHeight="1"/>
    <row r="34296" ht="15" hidden="1" customHeight="1"/>
    <row r="34297" ht="15" hidden="1" customHeight="1"/>
    <row r="34298" ht="15" hidden="1" customHeight="1"/>
    <row r="34299" ht="15" hidden="1" customHeight="1"/>
    <row r="34300" ht="15" hidden="1" customHeight="1"/>
    <row r="34301" ht="15" hidden="1" customHeight="1"/>
    <row r="34302" ht="15" hidden="1" customHeight="1"/>
    <row r="34303" ht="15" hidden="1" customHeight="1"/>
    <row r="34304" ht="15" hidden="1" customHeight="1"/>
    <row r="34305" ht="15" hidden="1" customHeight="1"/>
    <row r="34306" ht="15" hidden="1" customHeight="1"/>
    <row r="34307" ht="15" hidden="1" customHeight="1"/>
    <row r="34308" ht="15" hidden="1" customHeight="1"/>
    <row r="34309" ht="15" hidden="1" customHeight="1"/>
    <row r="34310" ht="15" hidden="1" customHeight="1"/>
    <row r="34311" ht="15" hidden="1" customHeight="1"/>
    <row r="34312" ht="15" hidden="1" customHeight="1"/>
    <row r="34313" ht="15" hidden="1" customHeight="1"/>
    <row r="34314" ht="15" hidden="1" customHeight="1"/>
    <row r="34315" ht="15" hidden="1" customHeight="1"/>
    <row r="34316" ht="15" hidden="1" customHeight="1"/>
    <row r="34317" ht="15" hidden="1" customHeight="1"/>
    <row r="34318" ht="15" hidden="1" customHeight="1"/>
    <row r="34319" ht="15" hidden="1" customHeight="1"/>
    <row r="34320" ht="15" hidden="1" customHeight="1"/>
    <row r="34321" ht="15" hidden="1" customHeight="1"/>
    <row r="34322" ht="15" hidden="1" customHeight="1"/>
    <row r="34323" ht="15" hidden="1" customHeight="1"/>
    <row r="34324" ht="15" hidden="1" customHeight="1"/>
    <row r="34325" ht="15" hidden="1" customHeight="1"/>
    <row r="34326" ht="15" hidden="1" customHeight="1"/>
    <row r="34327" ht="15" hidden="1" customHeight="1"/>
    <row r="34328" ht="15" hidden="1" customHeight="1"/>
    <row r="34329" ht="15" hidden="1" customHeight="1"/>
    <row r="34330" ht="15" hidden="1" customHeight="1"/>
    <row r="34331" ht="15" hidden="1" customHeight="1"/>
    <row r="34332" ht="15" hidden="1" customHeight="1"/>
    <row r="34333" ht="15" hidden="1" customHeight="1"/>
    <row r="34334" ht="15" hidden="1" customHeight="1"/>
    <row r="34335" ht="15" hidden="1" customHeight="1"/>
    <row r="34336" ht="15" hidden="1" customHeight="1"/>
    <row r="34337" ht="15" hidden="1" customHeight="1"/>
    <row r="34338" ht="15" hidden="1" customHeight="1"/>
    <row r="34339" ht="15" hidden="1" customHeight="1"/>
    <row r="34340" ht="15" hidden="1" customHeight="1"/>
    <row r="34341" ht="15" hidden="1" customHeight="1"/>
    <row r="34342" ht="15" hidden="1" customHeight="1"/>
    <row r="34343" ht="15" hidden="1" customHeight="1"/>
    <row r="34344" ht="15" hidden="1" customHeight="1"/>
    <row r="34345" ht="15" hidden="1" customHeight="1"/>
    <row r="34346" ht="15" hidden="1" customHeight="1"/>
    <row r="34347" ht="15" hidden="1" customHeight="1"/>
    <row r="34348" ht="15" hidden="1" customHeight="1"/>
    <row r="34349" ht="15" hidden="1" customHeight="1"/>
    <row r="34350" ht="15" hidden="1" customHeight="1"/>
    <row r="34351" ht="15" hidden="1" customHeight="1"/>
    <row r="34352" ht="15" hidden="1" customHeight="1"/>
    <row r="34353" ht="15" hidden="1" customHeight="1"/>
    <row r="34354" ht="15" hidden="1" customHeight="1"/>
    <row r="34355" ht="15" hidden="1" customHeight="1"/>
    <row r="34356" ht="15" hidden="1" customHeight="1"/>
    <row r="34357" ht="15" hidden="1" customHeight="1"/>
    <row r="34358" ht="15" hidden="1" customHeight="1"/>
    <row r="34359" ht="15" hidden="1" customHeight="1"/>
    <row r="34360" ht="15" hidden="1" customHeight="1"/>
    <row r="34361" ht="15" hidden="1" customHeight="1"/>
    <row r="34362" ht="15" hidden="1" customHeight="1"/>
    <row r="34363" ht="15" hidden="1" customHeight="1"/>
    <row r="34364" ht="15" hidden="1" customHeight="1"/>
    <row r="34365" ht="15" hidden="1" customHeight="1"/>
    <row r="34366" ht="15" hidden="1" customHeight="1"/>
    <row r="34367" ht="15" hidden="1" customHeight="1"/>
    <row r="34368" ht="15" hidden="1" customHeight="1"/>
    <row r="34369" ht="15" hidden="1" customHeight="1"/>
    <row r="34370" ht="15" hidden="1" customHeight="1"/>
    <row r="34371" ht="15" hidden="1" customHeight="1"/>
    <row r="34372" ht="15" hidden="1" customHeight="1"/>
    <row r="34373" ht="15" hidden="1" customHeight="1"/>
    <row r="34374" ht="15" hidden="1" customHeight="1"/>
    <row r="34375" ht="15" hidden="1" customHeight="1"/>
    <row r="34376" ht="15" hidden="1" customHeight="1"/>
    <row r="34377" ht="15" hidden="1" customHeight="1"/>
    <row r="34378" ht="15" hidden="1" customHeight="1"/>
    <row r="34379" ht="15" hidden="1" customHeight="1"/>
    <row r="34380" ht="15" hidden="1" customHeight="1"/>
    <row r="34381" ht="15" hidden="1" customHeight="1"/>
    <row r="34382" ht="15" hidden="1" customHeight="1"/>
    <row r="34383" ht="15" hidden="1" customHeight="1"/>
    <row r="34384" ht="15" hidden="1" customHeight="1"/>
    <row r="34385" ht="15" hidden="1" customHeight="1"/>
    <row r="34386" ht="15" hidden="1" customHeight="1"/>
    <row r="34387" ht="15" hidden="1" customHeight="1"/>
    <row r="34388" ht="15" hidden="1" customHeight="1"/>
    <row r="34389" ht="15" hidden="1" customHeight="1"/>
    <row r="34390" ht="15" hidden="1" customHeight="1"/>
    <row r="34391" ht="15" hidden="1" customHeight="1"/>
    <row r="34392" ht="15" hidden="1" customHeight="1"/>
    <row r="34393" ht="15" hidden="1" customHeight="1"/>
    <row r="34394" ht="15" hidden="1" customHeight="1"/>
    <row r="34395" ht="15" hidden="1" customHeight="1"/>
    <row r="34396" ht="15" hidden="1" customHeight="1"/>
    <row r="34397" ht="15" hidden="1" customHeight="1"/>
    <row r="34398" ht="15" hidden="1" customHeight="1"/>
    <row r="34399" ht="15" hidden="1" customHeight="1"/>
    <row r="34400" ht="15" hidden="1" customHeight="1"/>
    <row r="34401" ht="15" hidden="1" customHeight="1"/>
    <row r="34402" ht="15" hidden="1" customHeight="1"/>
    <row r="34403" ht="15" hidden="1" customHeight="1"/>
    <row r="34404" ht="15" hidden="1" customHeight="1"/>
    <row r="34405" ht="15" hidden="1" customHeight="1"/>
    <row r="34406" ht="15" hidden="1" customHeight="1"/>
    <row r="34407" ht="15" hidden="1" customHeight="1"/>
    <row r="34408" ht="15" hidden="1" customHeight="1"/>
    <row r="34409" ht="15" hidden="1" customHeight="1"/>
    <row r="34410" ht="15" hidden="1" customHeight="1"/>
    <row r="34411" ht="15" hidden="1" customHeight="1"/>
    <row r="34412" ht="15" hidden="1" customHeight="1"/>
    <row r="34413" ht="15" hidden="1" customHeight="1"/>
    <row r="34414" ht="15" hidden="1" customHeight="1"/>
    <row r="34415" ht="15" hidden="1" customHeight="1"/>
    <row r="34416" ht="15" hidden="1" customHeight="1"/>
    <row r="34417" ht="15" hidden="1" customHeight="1"/>
    <row r="34418" ht="15" hidden="1" customHeight="1"/>
    <row r="34419" ht="15" hidden="1" customHeight="1"/>
    <row r="34420" ht="15" hidden="1" customHeight="1"/>
    <row r="34421" ht="15" hidden="1" customHeight="1"/>
    <row r="34422" ht="15" hidden="1" customHeight="1"/>
    <row r="34423" ht="15" hidden="1" customHeight="1"/>
    <row r="34424" ht="15" hidden="1" customHeight="1"/>
    <row r="34425" ht="15" hidden="1" customHeight="1"/>
    <row r="34426" ht="15" hidden="1" customHeight="1"/>
    <row r="34427" ht="15" hidden="1" customHeight="1"/>
    <row r="34428" ht="15" hidden="1" customHeight="1"/>
    <row r="34429" ht="15" hidden="1" customHeight="1"/>
    <row r="34430" ht="15" hidden="1" customHeight="1"/>
    <row r="34431" ht="15" hidden="1" customHeight="1"/>
    <row r="34432" ht="15" hidden="1" customHeight="1"/>
    <row r="34433" ht="15" hidden="1" customHeight="1"/>
    <row r="34434" ht="15" hidden="1" customHeight="1"/>
    <row r="34435" ht="15" hidden="1" customHeight="1"/>
    <row r="34436" ht="15" hidden="1" customHeight="1"/>
    <row r="34437" ht="15" hidden="1" customHeight="1"/>
    <row r="34438" ht="15" hidden="1" customHeight="1"/>
    <row r="34439" ht="15" hidden="1" customHeight="1"/>
    <row r="34440" ht="15" hidden="1" customHeight="1"/>
    <row r="34441" ht="15" hidden="1" customHeight="1"/>
    <row r="34442" ht="15" hidden="1" customHeight="1"/>
    <row r="34443" ht="15" hidden="1" customHeight="1"/>
    <row r="34444" ht="15" hidden="1" customHeight="1"/>
    <row r="34445" ht="15" hidden="1" customHeight="1"/>
    <row r="34446" ht="15" hidden="1" customHeight="1"/>
    <row r="34447" ht="15" hidden="1" customHeight="1"/>
    <row r="34448" ht="15" hidden="1" customHeight="1"/>
    <row r="34449" ht="15" hidden="1" customHeight="1"/>
    <row r="34450" ht="15" hidden="1" customHeight="1"/>
    <row r="34451" ht="15" hidden="1" customHeight="1"/>
    <row r="34452" ht="15" hidden="1" customHeight="1"/>
    <row r="34453" ht="15" hidden="1" customHeight="1"/>
    <row r="34454" ht="15" hidden="1" customHeight="1"/>
    <row r="34455" ht="15" hidden="1" customHeight="1"/>
    <row r="34456" ht="15" hidden="1" customHeight="1"/>
    <row r="34457" ht="15" hidden="1" customHeight="1"/>
    <row r="34458" ht="15" hidden="1" customHeight="1"/>
    <row r="34459" ht="15" hidden="1" customHeight="1"/>
    <row r="34460" ht="15" hidden="1" customHeight="1"/>
    <row r="34461" ht="15" hidden="1" customHeight="1"/>
    <row r="34462" ht="15" hidden="1" customHeight="1"/>
    <row r="34463" ht="15" hidden="1" customHeight="1"/>
    <row r="34464" ht="15" hidden="1" customHeight="1"/>
    <row r="34465" ht="15" hidden="1" customHeight="1"/>
    <row r="34466" ht="15" hidden="1" customHeight="1"/>
    <row r="34467" ht="15" hidden="1" customHeight="1"/>
    <row r="34468" ht="15" hidden="1" customHeight="1"/>
    <row r="34469" ht="15" hidden="1" customHeight="1"/>
    <row r="34470" ht="15" hidden="1" customHeight="1"/>
    <row r="34471" ht="15" hidden="1" customHeight="1"/>
    <row r="34472" ht="15" hidden="1" customHeight="1"/>
    <row r="34473" ht="15" hidden="1" customHeight="1"/>
    <row r="34474" ht="15" hidden="1" customHeight="1"/>
    <row r="34475" ht="15" hidden="1" customHeight="1"/>
    <row r="34476" ht="15" hidden="1" customHeight="1"/>
    <row r="34477" ht="15" hidden="1" customHeight="1"/>
    <row r="34478" ht="15" hidden="1" customHeight="1"/>
    <row r="34479" ht="15" hidden="1" customHeight="1"/>
    <row r="34480" ht="15" hidden="1" customHeight="1"/>
    <row r="34481" ht="15" hidden="1" customHeight="1"/>
    <row r="34482" ht="15" hidden="1" customHeight="1"/>
    <row r="34483" ht="15" hidden="1" customHeight="1"/>
    <row r="34484" ht="15" hidden="1" customHeight="1"/>
    <row r="34485" ht="15" hidden="1" customHeight="1"/>
    <row r="34486" ht="15" hidden="1" customHeight="1"/>
    <row r="34487" ht="15" hidden="1" customHeight="1"/>
    <row r="34488" ht="15" hidden="1" customHeight="1"/>
    <row r="34489" ht="15" hidden="1" customHeight="1"/>
    <row r="34490" ht="15" hidden="1" customHeight="1"/>
    <row r="34491" ht="15" hidden="1" customHeight="1"/>
    <row r="34492" ht="15" hidden="1" customHeight="1"/>
    <row r="34493" ht="15" hidden="1" customHeight="1"/>
    <row r="34494" ht="15" hidden="1" customHeight="1"/>
    <row r="34495" ht="15" hidden="1" customHeight="1"/>
    <row r="34496" ht="15" hidden="1" customHeight="1"/>
    <row r="34497" ht="15" hidden="1" customHeight="1"/>
    <row r="34498" ht="15" hidden="1" customHeight="1"/>
    <row r="34499" ht="15" hidden="1" customHeight="1"/>
    <row r="34500" ht="15" hidden="1" customHeight="1"/>
    <row r="34501" ht="15" hidden="1" customHeight="1"/>
    <row r="34502" ht="15" hidden="1" customHeight="1"/>
    <row r="34503" ht="15" hidden="1" customHeight="1"/>
    <row r="34504" ht="15" hidden="1" customHeight="1"/>
    <row r="34505" ht="15" hidden="1" customHeight="1"/>
    <row r="34506" ht="15" hidden="1" customHeight="1"/>
    <row r="34507" ht="15" hidden="1" customHeight="1"/>
    <row r="34508" ht="15" hidden="1" customHeight="1"/>
    <row r="34509" ht="15" hidden="1" customHeight="1"/>
    <row r="34510" ht="15" hidden="1" customHeight="1"/>
    <row r="34511" ht="15" hidden="1" customHeight="1"/>
    <row r="34512" ht="15" hidden="1" customHeight="1"/>
    <row r="34513" ht="15" hidden="1" customHeight="1"/>
    <row r="34514" ht="15" hidden="1" customHeight="1"/>
    <row r="34515" ht="15" hidden="1" customHeight="1"/>
    <row r="34516" ht="15" hidden="1" customHeight="1"/>
    <row r="34517" ht="15" hidden="1" customHeight="1"/>
    <row r="34518" ht="15" hidden="1" customHeight="1"/>
    <row r="34519" ht="15" hidden="1" customHeight="1"/>
    <row r="34520" ht="15" hidden="1" customHeight="1"/>
    <row r="34521" ht="15" hidden="1" customHeight="1"/>
    <row r="34522" ht="15" hidden="1" customHeight="1"/>
    <row r="34523" ht="15" hidden="1" customHeight="1"/>
    <row r="34524" ht="15" hidden="1" customHeight="1"/>
    <row r="34525" ht="15" hidden="1" customHeight="1"/>
    <row r="34526" ht="15" hidden="1" customHeight="1"/>
    <row r="34527" ht="15" hidden="1" customHeight="1"/>
    <row r="34528" ht="15" hidden="1" customHeight="1"/>
    <row r="34529" ht="15" hidden="1" customHeight="1"/>
    <row r="34530" ht="15" hidden="1" customHeight="1"/>
    <row r="34531" ht="15" hidden="1" customHeight="1"/>
    <row r="34532" ht="15" hidden="1" customHeight="1"/>
    <row r="34533" ht="15" hidden="1" customHeight="1"/>
    <row r="34534" ht="15" hidden="1" customHeight="1"/>
    <row r="34535" ht="15" hidden="1" customHeight="1"/>
    <row r="34536" ht="15" hidden="1" customHeight="1"/>
    <row r="34537" ht="15" hidden="1" customHeight="1"/>
    <row r="34538" ht="15" hidden="1" customHeight="1"/>
    <row r="34539" ht="15" hidden="1" customHeight="1"/>
    <row r="34540" ht="15" hidden="1" customHeight="1"/>
    <row r="34541" ht="15" hidden="1" customHeight="1"/>
    <row r="34542" ht="15" hidden="1" customHeight="1"/>
    <row r="34543" ht="15" hidden="1" customHeight="1"/>
    <row r="34544" ht="15" hidden="1" customHeight="1"/>
    <row r="34545" ht="15" hidden="1" customHeight="1"/>
    <row r="34546" ht="15" hidden="1" customHeight="1"/>
    <row r="34547" ht="15" hidden="1" customHeight="1"/>
    <row r="34548" ht="15" hidden="1" customHeight="1"/>
    <row r="34549" ht="15" hidden="1" customHeight="1"/>
    <row r="34550" ht="15" hidden="1" customHeight="1"/>
    <row r="34551" ht="15" hidden="1" customHeight="1"/>
    <row r="34552" ht="15" hidden="1" customHeight="1"/>
    <row r="34553" ht="15" hidden="1" customHeight="1"/>
    <row r="34554" ht="15" hidden="1" customHeight="1"/>
    <row r="34555" ht="15" hidden="1" customHeight="1"/>
    <row r="34556" ht="15" hidden="1" customHeight="1"/>
    <row r="34557" ht="15" hidden="1" customHeight="1"/>
    <row r="34558" ht="15" hidden="1" customHeight="1"/>
    <row r="34559" ht="15" hidden="1" customHeight="1"/>
    <row r="34560" ht="15" hidden="1" customHeight="1"/>
    <row r="34561" ht="15" hidden="1" customHeight="1"/>
    <row r="34562" ht="15" hidden="1" customHeight="1"/>
    <row r="34563" ht="15" hidden="1" customHeight="1"/>
    <row r="34564" ht="15" hidden="1" customHeight="1"/>
    <row r="34565" ht="15" hidden="1" customHeight="1"/>
    <row r="34566" ht="15" hidden="1" customHeight="1"/>
    <row r="34567" ht="15" hidden="1" customHeight="1"/>
    <row r="34568" ht="15" hidden="1" customHeight="1"/>
    <row r="34569" ht="15" hidden="1" customHeight="1"/>
    <row r="34570" ht="15" hidden="1" customHeight="1"/>
    <row r="34571" ht="15" hidden="1" customHeight="1"/>
    <row r="34572" ht="15" hidden="1" customHeight="1"/>
    <row r="34573" ht="15" hidden="1" customHeight="1"/>
    <row r="34574" ht="15" hidden="1" customHeight="1"/>
    <row r="34575" ht="15" hidden="1" customHeight="1"/>
    <row r="34576" ht="15" hidden="1" customHeight="1"/>
    <row r="34577" ht="15" hidden="1" customHeight="1"/>
    <row r="34578" ht="15" hidden="1" customHeight="1"/>
    <row r="34579" ht="15" hidden="1" customHeight="1"/>
    <row r="34580" ht="15" hidden="1" customHeight="1"/>
    <row r="34581" ht="15" hidden="1" customHeight="1"/>
    <row r="34582" ht="15" hidden="1" customHeight="1"/>
    <row r="34583" ht="15" hidden="1" customHeight="1"/>
    <row r="34584" ht="15" hidden="1" customHeight="1"/>
    <row r="34585" ht="15" hidden="1" customHeight="1"/>
    <row r="34586" ht="15" hidden="1" customHeight="1"/>
    <row r="34587" ht="15" hidden="1" customHeight="1"/>
    <row r="34588" ht="15" hidden="1" customHeight="1"/>
    <row r="34589" ht="15" hidden="1" customHeight="1"/>
    <row r="34590" ht="15" hidden="1" customHeight="1"/>
    <row r="34591" ht="15" hidden="1" customHeight="1"/>
    <row r="34592" ht="15" hidden="1" customHeight="1"/>
    <row r="34593" ht="15" hidden="1" customHeight="1"/>
    <row r="34594" ht="15" hidden="1" customHeight="1"/>
    <row r="34595" ht="15" hidden="1" customHeight="1"/>
    <row r="34596" ht="15" hidden="1" customHeight="1"/>
    <row r="34597" ht="15" hidden="1" customHeight="1"/>
    <row r="34598" ht="15" hidden="1" customHeight="1"/>
    <row r="34599" ht="15" hidden="1" customHeight="1"/>
    <row r="34600" ht="15" hidden="1" customHeight="1"/>
    <row r="34601" ht="15" hidden="1" customHeight="1"/>
    <row r="34602" ht="15" hidden="1" customHeight="1"/>
    <row r="34603" ht="15" hidden="1" customHeight="1"/>
    <row r="34604" ht="15" hidden="1" customHeight="1"/>
    <row r="34605" ht="15" hidden="1" customHeight="1"/>
    <row r="34606" ht="15" hidden="1" customHeight="1"/>
    <row r="34607" ht="15" hidden="1" customHeight="1"/>
    <row r="34608" ht="15" hidden="1" customHeight="1"/>
    <row r="34609" ht="15" hidden="1" customHeight="1"/>
    <row r="34610" ht="15" hidden="1" customHeight="1"/>
    <row r="34611" ht="15" hidden="1" customHeight="1"/>
    <row r="34612" ht="15" hidden="1" customHeight="1"/>
    <row r="34613" ht="15" hidden="1" customHeight="1"/>
    <row r="34614" ht="15" hidden="1" customHeight="1"/>
    <row r="34615" ht="15" hidden="1" customHeight="1"/>
    <row r="34616" ht="15" hidden="1" customHeight="1"/>
    <row r="34617" ht="15" hidden="1" customHeight="1"/>
    <row r="34618" ht="15" hidden="1" customHeight="1"/>
    <row r="34619" ht="15" hidden="1" customHeight="1"/>
    <row r="34620" ht="15" hidden="1" customHeight="1"/>
    <row r="34621" ht="15" hidden="1" customHeight="1"/>
    <row r="34622" ht="15" hidden="1" customHeight="1"/>
    <row r="34623" ht="15" hidden="1" customHeight="1"/>
    <row r="34624" ht="15" hidden="1" customHeight="1"/>
    <row r="34625" ht="15" hidden="1" customHeight="1"/>
    <row r="34626" ht="15" hidden="1" customHeight="1"/>
    <row r="34627" ht="15" hidden="1" customHeight="1"/>
    <row r="34628" ht="15" hidden="1" customHeight="1"/>
    <row r="34629" ht="15" hidden="1" customHeight="1"/>
    <row r="34630" ht="15" hidden="1" customHeight="1"/>
    <row r="34631" ht="15" hidden="1" customHeight="1"/>
    <row r="34632" ht="15" hidden="1" customHeight="1"/>
    <row r="34633" ht="15" hidden="1" customHeight="1"/>
    <row r="34634" ht="15" hidden="1" customHeight="1"/>
    <row r="34635" ht="15" hidden="1" customHeight="1"/>
    <row r="34636" ht="15" hidden="1" customHeight="1"/>
    <row r="34637" ht="15" hidden="1" customHeight="1"/>
    <row r="34638" ht="15" hidden="1" customHeight="1"/>
    <row r="34639" ht="15" hidden="1" customHeight="1"/>
    <row r="34640" ht="15" hidden="1" customHeight="1"/>
    <row r="34641" ht="15" hidden="1" customHeight="1"/>
    <row r="34642" ht="15" hidden="1" customHeight="1"/>
    <row r="34643" ht="15" hidden="1" customHeight="1"/>
    <row r="34644" ht="15" hidden="1" customHeight="1"/>
    <row r="34645" ht="15" hidden="1" customHeight="1"/>
    <row r="34646" ht="15" hidden="1" customHeight="1"/>
    <row r="34647" ht="15" hidden="1" customHeight="1"/>
    <row r="34648" ht="15" hidden="1" customHeight="1"/>
    <row r="34649" ht="15" hidden="1" customHeight="1"/>
    <row r="34650" ht="15" hidden="1" customHeight="1"/>
    <row r="34651" ht="15" hidden="1" customHeight="1"/>
    <row r="34652" ht="15" hidden="1" customHeight="1"/>
    <row r="34653" ht="15" hidden="1" customHeight="1"/>
    <row r="34654" ht="15" hidden="1" customHeight="1"/>
    <row r="34655" ht="15" hidden="1" customHeight="1"/>
    <row r="34656" ht="15" hidden="1" customHeight="1"/>
    <row r="34657" ht="15" hidden="1" customHeight="1"/>
    <row r="34658" ht="15" hidden="1" customHeight="1"/>
    <row r="34659" ht="15" hidden="1" customHeight="1"/>
    <row r="34660" ht="15" hidden="1" customHeight="1"/>
    <row r="34661" ht="15" hidden="1" customHeight="1"/>
    <row r="34662" ht="15" hidden="1" customHeight="1"/>
    <row r="34663" ht="15" hidden="1" customHeight="1"/>
    <row r="34664" ht="15" hidden="1" customHeight="1"/>
    <row r="34665" ht="15" hidden="1" customHeight="1"/>
    <row r="34666" ht="15" hidden="1" customHeight="1"/>
    <row r="34667" ht="15" hidden="1" customHeight="1"/>
    <row r="34668" ht="15" hidden="1" customHeight="1"/>
    <row r="34669" ht="15" hidden="1" customHeight="1"/>
    <row r="34670" ht="15" hidden="1" customHeight="1"/>
    <row r="34671" ht="15" hidden="1" customHeight="1"/>
    <row r="34672" ht="15" hidden="1" customHeight="1"/>
    <row r="34673" ht="15" hidden="1" customHeight="1"/>
    <row r="34674" ht="15" hidden="1" customHeight="1"/>
    <row r="34675" ht="15" hidden="1" customHeight="1"/>
    <row r="34676" ht="15" hidden="1" customHeight="1"/>
    <row r="34677" ht="15" hidden="1" customHeight="1"/>
    <row r="34678" ht="15" hidden="1" customHeight="1"/>
    <row r="34679" ht="15" hidden="1" customHeight="1"/>
    <row r="34680" ht="15" hidden="1" customHeight="1"/>
    <row r="34681" ht="15" hidden="1" customHeight="1"/>
    <row r="34682" ht="15" hidden="1" customHeight="1"/>
    <row r="34683" ht="15" hidden="1" customHeight="1"/>
    <row r="34684" ht="15" hidden="1" customHeight="1"/>
    <row r="34685" ht="15" hidden="1" customHeight="1"/>
    <row r="34686" ht="15" hidden="1" customHeight="1"/>
    <row r="34687" ht="15" hidden="1" customHeight="1"/>
    <row r="34688" ht="15" hidden="1" customHeight="1"/>
    <row r="34689" ht="15" hidden="1" customHeight="1"/>
    <row r="34690" ht="15" hidden="1" customHeight="1"/>
    <row r="34691" ht="15" hidden="1" customHeight="1"/>
    <row r="34692" ht="15" hidden="1" customHeight="1"/>
    <row r="34693" ht="15" hidden="1" customHeight="1"/>
    <row r="34694" ht="15" hidden="1" customHeight="1"/>
    <row r="34695" ht="15" hidden="1" customHeight="1"/>
    <row r="34696" ht="15" hidden="1" customHeight="1"/>
    <row r="34697" ht="15" hidden="1" customHeight="1"/>
    <row r="34698" ht="15" hidden="1" customHeight="1"/>
    <row r="34699" ht="15" hidden="1" customHeight="1"/>
    <row r="34700" ht="15" hidden="1" customHeight="1"/>
    <row r="34701" ht="15" hidden="1" customHeight="1"/>
    <row r="34702" ht="15" hidden="1" customHeight="1"/>
    <row r="34703" ht="15" hidden="1" customHeight="1"/>
    <row r="34704" ht="15" hidden="1" customHeight="1"/>
    <row r="34705" ht="15" hidden="1" customHeight="1"/>
    <row r="34706" ht="15" hidden="1" customHeight="1"/>
    <row r="34707" ht="15" hidden="1" customHeight="1"/>
    <row r="34708" ht="15" hidden="1" customHeight="1"/>
    <row r="34709" ht="15" hidden="1" customHeight="1"/>
    <row r="34710" ht="15" hidden="1" customHeight="1"/>
    <row r="34711" ht="15" hidden="1" customHeight="1"/>
    <row r="34712" ht="15" hidden="1" customHeight="1"/>
    <row r="34713" ht="15" hidden="1" customHeight="1"/>
    <row r="34714" ht="15" hidden="1" customHeight="1"/>
    <row r="34715" ht="15" hidden="1" customHeight="1"/>
    <row r="34716" ht="15" hidden="1" customHeight="1"/>
    <row r="34717" ht="15" hidden="1" customHeight="1"/>
    <row r="34718" ht="15" hidden="1" customHeight="1"/>
    <row r="34719" ht="15" hidden="1" customHeight="1"/>
    <row r="34720" ht="15" hidden="1" customHeight="1"/>
    <row r="34721" ht="15" hidden="1" customHeight="1"/>
    <row r="34722" ht="15" hidden="1" customHeight="1"/>
    <row r="34723" ht="15" hidden="1" customHeight="1"/>
    <row r="34724" ht="15" hidden="1" customHeight="1"/>
    <row r="34725" ht="15" hidden="1" customHeight="1"/>
    <row r="34726" ht="15" hidden="1" customHeight="1"/>
    <row r="34727" ht="15" hidden="1" customHeight="1"/>
    <row r="34728" ht="15" hidden="1" customHeight="1"/>
    <row r="34729" ht="15" hidden="1" customHeight="1"/>
    <row r="34730" ht="15" hidden="1" customHeight="1"/>
    <row r="34731" ht="15" hidden="1" customHeight="1"/>
    <row r="34732" ht="15" hidden="1" customHeight="1"/>
    <row r="34733" ht="15" hidden="1" customHeight="1"/>
    <row r="34734" ht="15" hidden="1" customHeight="1"/>
    <row r="34735" ht="15" hidden="1" customHeight="1"/>
    <row r="34736" ht="15" hidden="1" customHeight="1"/>
    <row r="34737" ht="15" hidden="1" customHeight="1"/>
    <row r="34738" ht="15" hidden="1" customHeight="1"/>
    <row r="34739" ht="15" hidden="1" customHeight="1"/>
    <row r="34740" ht="15" hidden="1" customHeight="1"/>
    <row r="34741" ht="15" hidden="1" customHeight="1"/>
    <row r="34742" ht="15" hidden="1" customHeight="1"/>
    <row r="34743" ht="15" hidden="1" customHeight="1"/>
    <row r="34744" ht="15" hidden="1" customHeight="1"/>
    <row r="34745" ht="15" hidden="1" customHeight="1"/>
    <row r="34746" ht="15" hidden="1" customHeight="1"/>
    <row r="34747" ht="15" hidden="1" customHeight="1"/>
    <row r="34748" ht="15" hidden="1" customHeight="1"/>
    <row r="34749" ht="15" hidden="1" customHeight="1"/>
    <row r="34750" ht="15" hidden="1" customHeight="1"/>
    <row r="34751" ht="15" hidden="1" customHeight="1"/>
    <row r="34752" ht="15" hidden="1" customHeight="1"/>
    <row r="34753" ht="15" hidden="1" customHeight="1"/>
    <row r="34754" ht="15" hidden="1" customHeight="1"/>
    <row r="34755" ht="15" hidden="1" customHeight="1"/>
    <row r="34756" ht="15" hidden="1" customHeight="1"/>
    <row r="34757" ht="15" hidden="1" customHeight="1"/>
    <row r="34758" ht="15" hidden="1" customHeight="1"/>
    <row r="34759" ht="15" hidden="1" customHeight="1"/>
    <row r="34760" ht="15" hidden="1" customHeight="1"/>
    <row r="34761" ht="15" hidden="1" customHeight="1"/>
    <row r="34762" ht="15" hidden="1" customHeight="1"/>
    <row r="34763" ht="15" hidden="1" customHeight="1"/>
    <row r="34764" ht="15" hidden="1" customHeight="1"/>
    <row r="34765" ht="15" hidden="1" customHeight="1"/>
    <row r="34766" ht="15" hidden="1" customHeight="1"/>
    <row r="34767" ht="15" hidden="1" customHeight="1"/>
    <row r="34768" ht="15" hidden="1" customHeight="1"/>
    <row r="34769" ht="15" hidden="1" customHeight="1"/>
    <row r="34770" ht="15" hidden="1" customHeight="1"/>
    <row r="34771" ht="15" hidden="1" customHeight="1"/>
    <row r="34772" ht="15" hidden="1" customHeight="1"/>
    <row r="34773" ht="15" hidden="1" customHeight="1"/>
    <row r="34774" ht="15" hidden="1" customHeight="1"/>
    <row r="34775" ht="15" hidden="1" customHeight="1"/>
    <row r="34776" ht="15" hidden="1" customHeight="1"/>
    <row r="34777" ht="15" hidden="1" customHeight="1"/>
    <row r="34778" ht="15" hidden="1" customHeight="1"/>
    <row r="34779" ht="15" hidden="1" customHeight="1"/>
    <row r="34780" ht="15" hidden="1" customHeight="1"/>
    <row r="34781" ht="15" hidden="1" customHeight="1"/>
    <row r="34782" ht="15" hidden="1" customHeight="1"/>
    <row r="34783" ht="15" hidden="1" customHeight="1"/>
    <row r="34784" ht="15" hidden="1" customHeight="1"/>
    <row r="34785" ht="15" hidden="1" customHeight="1"/>
    <row r="34786" ht="15" hidden="1" customHeight="1"/>
    <row r="34787" ht="15" hidden="1" customHeight="1"/>
    <row r="34788" ht="15" hidden="1" customHeight="1"/>
    <row r="34789" ht="15" hidden="1" customHeight="1"/>
    <row r="34790" ht="15" hidden="1" customHeight="1"/>
    <row r="34791" ht="15" hidden="1" customHeight="1"/>
    <row r="34792" ht="15" hidden="1" customHeight="1"/>
    <row r="34793" ht="15" hidden="1" customHeight="1"/>
    <row r="34794" ht="15" hidden="1" customHeight="1"/>
    <row r="34795" ht="15" hidden="1" customHeight="1"/>
    <row r="34796" ht="15" hidden="1" customHeight="1"/>
    <row r="34797" ht="15" hidden="1" customHeight="1"/>
    <row r="34798" ht="15" hidden="1" customHeight="1"/>
    <row r="34799" ht="15" hidden="1" customHeight="1"/>
    <row r="34800" ht="15" hidden="1" customHeight="1"/>
    <row r="34801" ht="15" hidden="1" customHeight="1"/>
    <row r="34802" ht="15" hidden="1" customHeight="1"/>
    <row r="34803" ht="15" hidden="1" customHeight="1"/>
    <row r="34804" ht="15" hidden="1" customHeight="1"/>
    <row r="34805" ht="15" hidden="1" customHeight="1"/>
    <row r="34806" ht="15" hidden="1" customHeight="1"/>
    <row r="34807" ht="15" hidden="1" customHeight="1"/>
    <row r="34808" ht="15" hidden="1" customHeight="1"/>
    <row r="34809" ht="15" hidden="1" customHeight="1"/>
    <row r="34810" ht="15" hidden="1" customHeight="1"/>
    <row r="34811" ht="15" hidden="1" customHeight="1"/>
    <row r="34812" ht="15" hidden="1" customHeight="1"/>
    <row r="34813" ht="15" hidden="1" customHeight="1"/>
    <row r="34814" ht="15" hidden="1" customHeight="1"/>
    <row r="34815" ht="15" hidden="1" customHeight="1"/>
    <row r="34816" ht="15" hidden="1" customHeight="1"/>
    <row r="34817" ht="15" hidden="1" customHeight="1"/>
    <row r="34818" ht="15" hidden="1" customHeight="1"/>
    <row r="34819" ht="15" hidden="1" customHeight="1"/>
    <row r="34820" ht="15" hidden="1" customHeight="1"/>
    <row r="34821" ht="15" hidden="1" customHeight="1"/>
    <row r="34822" ht="15" hidden="1" customHeight="1"/>
    <row r="34823" ht="15" hidden="1" customHeight="1"/>
    <row r="34824" ht="15" hidden="1" customHeight="1"/>
    <row r="34825" ht="15" hidden="1" customHeight="1"/>
    <row r="34826" ht="15" hidden="1" customHeight="1"/>
    <row r="34827" ht="15" hidden="1" customHeight="1"/>
    <row r="34828" ht="15" hidden="1" customHeight="1"/>
    <row r="34829" ht="15" hidden="1" customHeight="1"/>
    <row r="34830" ht="15" hidden="1" customHeight="1"/>
    <row r="34831" ht="15" hidden="1" customHeight="1"/>
    <row r="34832" ht="15" hidden="1" customHeight="1"/>
    <row r="34833" ht="15" hidden="1" customHeight="1"/>
    <row r="34834" ht="15" hidden="1" customHeight="1"/>
    <row r="34835" ht="15" hidden="1" customHeight="1"/>
    <row r="34836" ht="15" hidden="1" customHeight="1"/>
    <row r="34837" ht="15" hidden="1" customHeight="1"/>
    <row r="34838" ht="15" hidden="1" customHeight="1"/>
    <row r="34839" ht="15" hidden="1" customHeight="1"/>
    <row r="34840" ht="15" hidden="1" customHeight="1"/>
    <row r="34841" ht="15" hidden="1" customHeight="1"/>
    <row r="34842" ht="15" hidden="1" customHeight="1"/>
    <row r="34843" ht="15" hidden="1" customHeight="1"/>
    <row r="34844" ht="15" hidden="1" customHeight="1"/>
    <row r="34845" ht="15" hidden="1" customHeight="1"/>
    <row r="34846" ht="15" hidden="1" customHeight="1"/>
    <row r="34847" ht="15" hidden="1" customHeight="1"/>
    <row r="34848" ht="15" hidden="1" customHeight="1"/>
    <row r="34849" ht="15" hidden="1" customHeight="1"/>
    <row r="34850" ht="15" hidden="1" customHeight="1"/>
    <row r="34851" ht="15" hidden="1" customHeight="1"/>
    <row r="34852" ht="15" hidden="1" customHeight="1"/>
    <row r="34853" ht="15" hidden="1" customHeight="1"/>
    <row r="34854" ht="15" hidden="1" customHeight="1"/>
    <row r="34855" ht="15" hidden="1" customHeight="1"/>
    <row r="34856" ht="15" hidden="1" customHeight="1"/>
    <row r="34857" ht="15" hidden="1" customHeight="1"/>
    <row r="34858" ht="15" hidden="1" customHeight="1"/>
    <row r="34859" ht="15" hidden="1" customHeight="1"/>
    <row r="34860" ht="15" hidden="1" customHeight="1"/>
    <row r="34861" ht="15" hidden="1" customHeight="1"/>
    <row r="34862" ht="15" hidden="1" customHeight="1"/>
    <row r="34863" ht="15" hidden="1" customHeight="1"/>
    <row r="34864" ht="15" hidden="1" customHeight="1"/>
    <row r="34865" ht="15" hidden="1" customHeight="1"/>
    <row r="34866" ht="15" hidden="1" customHeight="1"/>
    <row r="34867" ht="15" hidden="1" customHeight="1"/>
    <row r="34868" ht="15" hidden="1" customHeight="1"/>
    <row r="34869" ht="15" hidden="1" customHeight="1"/>
    <row r="34870" ht="15" hidden="1" customHeight="1"/>
    <row r="34871" ht="15" hidden="1" customHeight="1"/>
    <row r="34872" ht="15" hidden="1" customHeight="1"/>
    <row r="34873" ht="15" hidden="1" customHeight="1"/>
    <row r="34874" ht="15" hidden="1" customHeight="1"/>
    <row r="34875" ht="15" hidden="1" customHeight="1"/>
    <row r="34876" ht="15" hidden="1" customHeight="1"/>
    <row r="34877" ht="15" hidden="1" customHeight="1"/>
    <row r="34878" ht="15" hidden="1" customHeight="1"/>
    <row r="34879" ht="15" hidden="1" customHeight="1"/>
    <row r="34880" ht="15" hidden="1" customHeight="1"/>
    <row r="34881" ht="15" hidden="1" customHeight="1"/>
    <row r="34882" ht="15" hidden="1" customHeight="1"/>
    <row r="34883" ht="15" hidden="1" customHeight="1"/>
    <row r="34884" ht="15" hidden="1" customHeight="1"/>
    <row r="34885" ht="15" hidden="1" customHeight="1"/>
    <row r="34886" ht="15" hidden="1" customHeight="1"/>
    <row r="34887" ht="15" hidden="1" customHeight="1"/>
    <row r="34888" ht="15" hidden="1" customHeight="1"/>
    <row r="34889" ht="15" hidden="1" customHeight="1"/>
    <row r="34890" ht="15" hidden="1" customHeight="1"/>
    <row r="34891" ht="15" hidden="1" customHeight="1"/>
    <row r="34892" ht="15" hidden="1" customHeight="1"/>
    <row r="34893" ht="15" hidden="1" customHeight="1"/>
    <row r="34894" ht="15" hidden="1" customHeight="1"/>
    <row r="34895" ht="15" hidden="1" customHeight="1"/>
    <row r="34896" ht="15" hidden="1" customHeight="1"/>
    <row r="34897" ht="15" hidden="1" customHeight="1"/>
    <row r="34898" ht="15" hidden="1" customHeight="1"/>
    <row r="34899" ht="15" hidden="1" customHeight="1"/>
    <row r="34900" ht="15" hidden="1" customHeight="1"/>
    <row r="34901" ht="15" hidden="1" customHeight="1"/>
    <row r="34902" ht="15" hidden="1" customHeight="1"/>
    <row r="34903" ht="15" hidden="1" customHeight="1"/>
    <row r="34904" ht="15" hidden="1" customHeight="1"/>
    <row r="34905" ht="15" hidden="1" customHeight="1"/>
    <row r="34906" ht="15" hidden="1" customHeight="1"/>
    <row r="34907" ht="15" hidden="1" customHeight="1"/>
    <row r="34908" ht="15" hidden="1" customHeight="1"/>
    <row r="34909" ht="15" hidden="1" customHeight="1"/>
    <row r="34910" ht="15" hidden="1" customHeight="1"/>
    <row r="34911" ht="15" hidden="1" customHeight="1"/>
    <row r="34912" ht="15" hidden="1" customHeight="1"/>
    <row r="34913" ht="15" hidden="1" customHeight="1"/>
    <row r="34914" ht="15" hidden="1" customHeight="1"/>
    <row r="34915" ht="15" hidden="1" customHeight="1"/>
    <row r="34916" ht="15" hidden="1" customHeight="1"/>
    <row r="34917" ht="15" hidden="1" customHeight="1"/>
    <row r="34918" ht="15" hidden="1" customHeight="1"/>
    <row r="34919" ht="15" hidden="1" customHeight="1"/>
    <row r="34920" ht="15" hidden="1" customHeight="1"/>
    <row r="34921" ht="15" hidden="1" customHeight="1"/>
    <row r="34922" ht="15" hidden="1" customHeight="1"/>
    <row r="34923" ht="15" hidden="1" customHeight="1"/>
    <row r="34924" ht="15" hidden="1" customHeight="1"/>
    <row r="34925" ht="15" hidden="1" customHeight="1"/>
    <row r="34926" ht="15" hidden="1" customHeight="1"/>
    <row r="34927" ht="15" hidden="1" customHeight="1"/>
    <row r="34928" ht="15" hidden="1" customHeight="1"/>
    <row r="34929" ht="15" hidden="1" customHeight="1"/>
    <row r="34930" ht="15" hidden="1" customHeight="1"/>
    <row r="34931" ht="15" hidden="1" customHeight="1"/>
    <row r="34932" ht="15" hidden="1" customHeight="1"/>
    <row r="34933" ht="15" hidden="1" customHeight="1"/>
    <row r="34934" ht="15" hidden="1" customHeight="1"/>
    <row r="34935" ht="15" hidden="1" customHeight="1"/>
    <row r="34936" ht="15" hidden="1" customHeight="1"/>
    <row r="34937" ht="15" hidden="1" customHeight="1"/>
    <row r="34938" ht="15" hidden="1" customHeight="1"/>
    <row r="34939" ht="15" hidden="1" customHeight="1"/>
    <row r="34940" ht="15" hidden="1" customHeight="1"/>
    <row r="34941" ht="15" hidden="1" customHeight="1"/>
    <row r="34942" ht="15" hidden="1" customHeight="1"/>
    <row r="34943" ht="15" hidden="1" customHeight="1"/>
    <row r="34944" ht="15" hidden="1" customHeight="1"/>
    <row r="34945" ht="15" hidden="1" customHeight="1"/>
    <row r="34946" ht="15" hidden="1" customHeight="1"/>
    <row r="34947" ht="15" hidden="1" customHeight="1"/>
    <row r="34948" ht="15" hidden="1" customHeight="1"/>
    <row r="34949" ht="15" hidden="1" customHeight="1"/>
    <row r="34950" ht="15" hidden="1" customHeight="1"/>
    <row r="34951" ht="15" hidden="1" customHeight="1"/>
    <row r="34952" ht="15" hidden="1" customHeight="1"/>
    <row r="34953" ht="15" hidden="1" customHeight="1"/>
    <row r="34954" ht="15" hidden="1" customHeight="1"/>
    <row r="34955" ht="15" hidden="1" customHeight="1"/>
    <row r="34956" ht="15" hidden="1" customHeight="1"/>
    <row r="34957" ht="15" hidden="1" customHeight="1"/>
    <row r="34958" ht="15" hidden="1" customHeight="1"/>
    <row r="34959" ht="15" hidden="1" customHeight="1"/>
    <row r="34960" ht="15" hidden="1" customHeight="1"/>
    <row r="34961" ht="15" hidden="1" customHeight="1"/>
    <row r="34962" ht="15" hidden="1" customHeight="1"/>
    <row r="34963" ht="15" hidden="1" customHeight="1"/>
    <row r="34964" ht="15" hidden="1" customHeight="1"/>
    <row r="34965" ht="15" hidden="1" customHeight="1"/>
    <row r="34966" ht="15" hidden="1" customHeight="1"/>
    <row r="34967" ht="15" hidden="1" customHeight="1"/>
    <row r="34968" ht="15" hidden="1" customHeight="1"/>
    <row r="34969" ht="15" hidden="1" customHeight="1"/>
    <row r="34970" ht="15" hidden="1" customHeight="1"/>
    <row r="34971" ht="15" hidden="1" customHeight="1"/>
    <row r="34972" ht="15" hidden="1" customHeight="1"/>
    <row r="34973" ht="15" hidden="1" customHeight="1"/>
    <row r="34974" ht="15" hidden="1" customHeight="1"/>
    <row r="34975" ht="15" hidden="1" customHeight="1"/>
    <row r="34976" ht="15" hidden="1" customHeight="1"/>
    <row r="34977" ht="15" hidden="1" customHeight="1"/>
    <row r="34978" ht="15" hidden="1" customHeight="1"/>
    <row r="34979" ht="15" hidden="1" customHeight="1"/>
    <row r="34980" ht="15" hidden="1" customHeight="1"/>
    <row r="34981" ht="15" hidden="1" customHeight="1"/>
    <row r="34982" ht="15" hidden="1" customHeight="1"/>
    <row r="34983" ht="15" hidden="1" customHeight="1"/>
    <row r="34984" ht="15" hidden="1" customHeight="1"/>
    <row r="34985" ht="15" hidden="1" customHeight="1"/>
    <row r="34986" ht="15" hidden="1" customHeight="1"/>
    <row r="34987" ht="15" hidden="1" customHeight="1"/>
    <row r="34988" ht="15" hidden="1" customHeight="1"/>
    <row r="34989" ht="15" hidden="1" customHeight="1"/>
    <row r="34990" ht="15" hidden="1" customHeight="1"/>
    <row r="34991" ht="15" hidden="1" customHeight="1"/>
    <row r="34992" ht="15" hidden="1" customHeight="1"/>
    <row r="34993" ht="15" hidden="1" customHeight="1"/>
    <row r="34994" ht="15" hidden="1" customHeight="1"/>
    <row r="34995" ht="15" hidden="1" customHeight="1"/>
    <row r="34996" ht="15" hidden="1" customHeight="1"/>
    <row r="34997" ht="15" hidden="1" customHeight="1"/>
    <row r="34998" ht="15" hidden="1" customHeight="1"/>
    <row r="34999" ht="15" hidden="1" customHeight="1"/>
    <row r="35000" ht="15" hidden="1" customHeight="1"/>
    <row r="35001" ht="15" hidden="1" customHeight="1"/>
    <row r="35002" ht="15" hidden="1" customHeight="1"/>
    <row r="35003" ht="15" hidden="1" customHeight="1"/>
    <row r="35004" ht="15" hidden="1" customHeight="1"/>
    <row r="35005" ht="15" hidden="1" customHeight="1"/>
    <row r="35006" ht="15" hidden="1" customHeight="1"/>
    <row r="35007" ht="15" hidden="1" customHeight="1"/>
    <row r="35008" ht="15" hidden="1" customHeight="1"/>
    <row r="35009" ht="15" hidden="1" customHeight="1"/>
    <row r="35010" ht="15" hidden="1" customHeight="1"/>
    <row r="35011" ht="15" hidden="1" customHeight="1"/>
    <row r="35012" ht="15" hidden="1" customHeight="1"/>
    <row r="35013" ht="15" hidden="1" customHeight="1"/>
    <row r="35014" ht="15" hidden="1" customHeight="1"/>
    <row r="35015" ht="15" hidden="1" customHeight="1"/>
    <row r="35016" ht="15" hidden="1" customHeight="1"/>
    <row r="35017" ht="15" hidden="1" customHeight="1"/>
    <row r="35018" ht="15" hidden="1" customHeight="1"/>
    <row r="35019" ht="15" hidden="1" customHeight="1"/>
    <row r="35020" ht="15" hidden="1" customHeight="1"/>
    <row r="35021" ht="15" hidden="1" customHeight="1"/>
    <row r="35022" ht="15" hidden="1" customHeight="1"/>
    <row r="35023" ht="15" hidden="1" customHeight="1"/>
    <row r="35024" ht="15" hidden="1" customHeight="1"/>
    <row r="35025" ht="15" hidden="1" customHeight="1"/>
    <row r="35026" ht="15" hidden="1" customHeight="1"/>
    <row r="35027" ht="15" hidden="1" customHeight="1"/>
    <row r="35028" ht="15" hidden="1" customHeight="1"/>
    <row r="35029" ht="15" hidden="1" customHeight="1"/>
    <row r="35030" ht="15" hidden="1" customHeight="1"/>
    <row r="35031" ht="15" hidden="1" customHeight="1"/>
    <row r="35032" ht="15" hidden="1" customHeight="1"/>
    <row r="35033" ht="15" hidden="1" customHeight="1"/>
    <row r="35034" ht="15" hidden="1" customHeight="1"/>
    <row r="35035" ht="15" hidden="1" customHeight="1"/>
    <row r="35036" ht="15" hidden="1" customHeight="1"/>
    <row r="35037" ht="15" hidden="1" customHeight="1"/>
    <row r="35038" ht="15" hidden="1" customHeight="1"/>
    <row r="35039" ht="15" hidden="1" customHeight="1"/>
    <row r="35040" ht="15" hidden="1" customHeight="1"/>
    <row r="35041" ht="15" hidden="1" customHeight="1"/>
    <row r="35042" ht="15" hidden="1" customHeight="1"/>
    <row r="35043" ht="15" hidden="1" customHeight="1"/>
    <row r="35044" ht="15" hidden="1" customHeight="1"/>
    <row r="35045" ht="15" hidden="1" customHeight="1"/>
    <row r="35046" ht="15" hidden="1" customHeight="1"/>
    <row r="35047" ht="15" hidden="1" customHeight="1"/>
    <row r="35048" ht="15" hidden="1" customHeight="1"/>
    <row r="35049" ht="15" hidden="1" customHeight="1"/>
    <row r="35050" ht="15" hidden="1" customHeight="1"/>
    <row r="35051" ht="15" hidden="1" customHeight="1"/>
    <row r="35052" ht="15" hidden="1" customHeight="1"/>
    <row r="35053" ht="15" hidden="1" customHeight="1"/>
    <row r="35054" ht="15" hidden="1" customHeight="1"/>
    <row r="35055" ht="15" hidden="1" customHeight="1"/>
    <row r="35056" ht="15" hidden="1" customHeight="1"/>
    <row r="35057" ht="15" hidden="1" customHeight="1"/>
    <row r="35058" ht="15" hidden="1" customHeight="1"/>
    <row r="35059" ht="15" hidden="1" customHeight="1"/>
    <row r="35060" ht="15" hidden="1" customHeight="1"/>
    <row r="35061" ht="15" hidden="1" customHeight="1"/>
    <row r="35062" ht="15" hidden="1" customHeight="1"/>
    <row r="35063" ht="15" hidden="1" customHeight="1"/>
    <row r="35064" ht="15" hidden="1" customHeight="1"/>
    <row r="35065" ht="15" hidden="1" customHeight="1"/>
    <row r="35066" ht="15" hidden="1" customHeight="1"/>
    <row r="35067" ht="15" hidden="1" customHeight="1"/>
    <row r="35068" ht="15" hidden="1" customHeight="1"/>
    <row r="35069" ht="15" hidden="1" customHeight="1"/>
    <row r="35070" ht="15" hidden="1" customHeight="1"/>
    <row r="35071" ht="15" hidden="1" customHeight="1"/>
    <row r="35072" ht="15" hidden="1" customHeight="1"/>
    <row r="35073" ht="15" hidden="1" customHeight="1"/>
    <row r="35074" ht="15" hidden="1" customHeight="1"/>
    <row r="35075" ht="15" hidden="1" customHeight="1"/>
    <row r="35076" ht="15" hidden="1" customHeight="1"/>
    <row r="35077" ht="15" hidden="1" customHeight="1"/>
    <row r="35078" ht="15" hidden="1" customHeight="1"/>
    <row r="35079" ht="15" hidden="1" customHeight="1"/>
    <row r="35080" ht="15" hidden="1" customHeight="1"/>
    <row r="35081" ht="15" hidden="1" customHeight="1"/>
    <row r="35082" ht="15" hidden="1" customHeight="1"/>
    <row r="35083" ht="15" hidden="1" customHeight="1"/>
    <row r="35084" ht="15" hidden="1" customHeight="1"/>
    <row r="35085" ht="15" hidden="1" customHeight="1"/>
    <row r="35086" ht="15" hidden="1" customHeight="1"/>
    <row r="35087" ht="15" hidden="1" customHeight="1"/>
    <row r="35088" ht="15" hidden="1" customHeight="1"/>
    <row r="35089" ht="15" hidden="1" customHeight="1"/>
    <row r="35090" ht="15" hidden="1" customHeight="1"/>
    <row r="35091" ht="15" hidden="1" customHeight="1"/>
    <row r="35092" ht="15" hidden="1" customHeight="1"/>
    <row r="35093" ht="15" hidden="1" customHeight="1"/>
    <row r="35094" ht="15" hidden="1" customHeight="1"/>
    <row r="35095" ht="15" hidden="1" customHeight="1"/>
    <row r="35096" ht="15" hidden="1" customHeight="1"/>
    <row r="35097" ht="15" hidden="1" customHeight="1"/>
    <row r="35098" ht="15" hidden="1" customHeight="1"/>
    <row r="35099" ht="15" hidden="1" customHeight="1"/>
    <row r="35100" ht="15" hidden="1" customHeight="1"/>
    <row r="35101" ht="15" hidden="1" customHeight="1"/>
    <row r="35102" ht="15" hidden="1" customHeight="1"/>
    <row r="35103" ht="15" hidden="1" customHeight="1"/>
    <row r="35104" ht="15" hidden="1" customHeight="1"/>
    <row r="35105" ht="15" hidden="1" customHeight="1"/>
    <row r="35106" ht="15" hidden="1" customHeight="1"/>
    <row r="35107" ht="15" hidden="1" customHeight="1"/>
    <row r="35108" ht="15" hidden="1" customHeight="1"/>
    <row r="35109" ht="15" hidden="1" customHeight="1"/>
    <row r="35110" ht="15" hidden="1" customHeight="1"/>
    <row r="35111" ht="15" hidden="1" customHeight="1"/>
    <row r="35112" ht="15" hidden="1" customHeight="1"/>
    <row r="35113" ht="15" hidden="1" customHeight="1"/>
    <row r="35114" ht="15" hidden="1" customHeight="1"/>
    <row r="35115" ht="15" hidden="1" customHeight="1"/>
    <row r="35116" ht="15" hidden="1" customHeight="1"/>
    <row r="35117" ht="15" hidden="1" customHeight="1"/>
    <row r="35118" ht="15" hidden="1" customHeight="1"/>
    <row r="35119" ht="15" hidden="1" customHeight="1"/>
    <row r="35120" ht="15" hidden="1" customHeight="1"/>
    <row r="35121" ht="15" hidden="1" customHeight="1"/>
    <row r="35122" ht="15" hidden="1" customHeight="1"/>
    <row r="35123" ht="15" hidden="1" customHeight="1"/>
    <row r="35124" ht="15" hidden="1" customHeight="1"/>
    <row r="35125" ht="15" hidden="1" customHeight="1"/>
    <row r="35126" ht="15" hidden="1" customHeight="1"/>
    <row r="35127" ht="15" hidden="1" customHeight="1"/>
    <row r="35128" ht="15" hidden="1" customHeight="1"/>
    <row r="35129" ht="15" hidden="1" customHeight="1"/>
    <row r="35130" ht="15" hidden="1" customHeight="1"/>
    <row r="35131" ht="15" hidden="1" customHeight="1"/>
    <row r="35132" ht="15" hidden="1" customHeight="1"/>
    <row r="35133" ht="15" hidden="1" customHeight="1"/>
    <row r="35134" ht="15" hidden="1" customHeight="1"/>
    <row r="35135" ht="15" hidden="1" customHeight="1"/>
    <row r="35136" ht="15" hidden="1" customHeight="1"/>
    <row r="35137" ht="15" hidden="1" customHeight="1"/>
    <row r="35138" ht="15" hidden="1" customHeight="1"/>
    <row r="35139" ht="15" hidden="1" customHeight="1"/>
    <row r="35140" ht="15" hidden="1" customHeight="1"/>
    <row r="35141" ht="15" hidden="1" customHeight="1"/>
    <row r="35142" ht="15" hidden="1" customHeight="1"/>
    <row r="35143" ht="15" hidden="1" customHeight="1"/>
    <row r="35144" ht="15" hidden="1" customHeight="1"/>
    <row r="35145" ht="15" hidden="1" customHeight="1"/>
    <row r="35146" ht="15" hidden="1" customHeight="1"/>
    <row r="35147" ht="15" hidden="1" customHeight="1"/>
    <row r="35148" ht="15" hidden="1" customHeight="1"/>
    <row r="35149" ht="15" hidden="1" customHeight="1"/>
    <row r="35150" ht="15" hidden="1" customHeight="1"/>
    <row r="35151" ht="15" hidden="1" customHeight="1"/>
    <row r="35152" ht="15" hidden="1" customHeight="1"/>
    <row r="35153" ht="15" hidden="1" customHeight="1"/>
    <row r="35154" ht="15" hidden="1" customHeight="1"/>
    <row r="35155" ht="15" hidden="1" customHeight="1"/>
    <row r="35156" ht="15" hidden="1" customHeight="1"/>
    <row r="35157" ht="15" hidden="1" customHeight="1"/>
    <row r="35158" ht="15" hidden="1" customHeight="1"/>
    <row r="35159" ht="15" hidden="1" customHeight="1"/>
    <row r="35160" ht="15" hidden="1" customHeight="1"/>
    <row r="35161" ht="15" hidden="1" customHeight="1"/>
    <row r="35162" ht="15" hidden="1" customHeight="1"/>
    <row r="35163" ht="15" hidden="1" customHeight="1"/>
    <row r="35164" ht="15" hidden="1" customHeight="1"/>
    <row r="35165" ht="15" hidden="1" customHeight="1"/>
    <row r="35166" ht="15" hidden="1" customHeight="1"/>
    <row r="35167" ht="15" hidden="1" customHeight="1"/>
    <row r="35168" ht="15" hidden="1" customHeight="1"/>
    <row r="35169" ht="15" hidden="1" customHeight="1"/>
    <row r="35170" ht="15" hidden="1" customHeight="1"/>
    <row r="35171" ht="15" hidden="1" customHeight="1"/>
    <row r="35172" ht="15" hidden="1" customHeight="1"/>
    <row r="35173" ht="15" hidden="1" customHeight="1"/>
    <row r="35174" ht="15" hidden="1" customHeight="1"/>
    <row r="35175" ht="15" hidden="1" customHeight="1"/>
    <row r="35176" ht="15" hidden="1" customHeight="1"/>
    <row r="35177" ht="15" hidden="1" customHeight="1"/>
    <row r="35178" ht="15" hidden="1" customHeight="1"/>
    <row r="35179" ht="15" hidden="1" customHeight="1"/>
    <row r="35180" ht="15" hidden="1" customHeight="1"/>
    <row r="35181" ht="15" hidden="1" customHeight="1"/>
    <row r="35182" ht="15" hidden="1" customHeight="1"/>
    <row r="35183" ht="15" hidden="1" customHeight="1"/>
    <row r="35184" ht="15" hidden="1" customHeight="1"/>
    <row r="35185" ht="15" hidden="1" customHeight="1"/>
    <row r="35186" ht="15" hidden="1" customHeight="1"/>
    <row r="35187" ht="15" hidden="1" customHeight="1"/>
    <row r="35188" ht="15" hidden="1" customHeight="1"/>
    <row r="35189" ht="15" hidden="1" customHeight="1"/>
    <row r="35190" ht="15" hidden="1" customHeight="1"/>
    <row r="35191" ht="15" hidden="1" customHeight="1"/>
    <row r="35192" ht="15" hidden="1" customHeight="1"/>
    <row r="35193" ht="15" hidden="1" customHeight="1"/>
    <row r="35194" ht="15" hidden="1" customHeight="1"/>
    <row r="35195" ht="15" hidden="1" customHeight="1"/>
    <row r="35196" ht="15" hidden="1" customHeight="1"/>
    <row r="35197" ht="15" hidden="1" customHeight="1"/>
    <row r="35198" ht="15" hidden="1" customHeight="1"/>
    <row r="35199" ht="15" hidden="1" customHeight="1"/>
    <row r="35200" ht="15" hidden="1" customHeight="1"/>
    <row r="35201" ht="15" hidden="1" customHeight="1"/>
    <row r="35202" ht="15" hidden="1" customHeight="1"/>
    <row r="35203" ht="15" hidden="1" customHeight="1"/>
    <row r="35204" ht="15" hidden="1" customHeight="1"/>
    <row r="35205" ht="15" hidden="1" customHeight="1"/>
    <row r="35206" ht="15" hidden="1" customHeight="1"/>
    <row r="35207" ht="15" hidden="1" customHeight="1"/>
    <row r="35208" ht="15" hidden="1" customHeight="1"/>
    <row r="35209" ht="15" hidden="1" customHeight="1"/>
    <row r="35210" ht="15" hidden="1" customHeight="1"/>
    <row r="35211" ht="15" hidden="1" customHeight="1"/>
    <row r="35212" ht="15" hidden="1" customHeight="1"/>
    <row r="35213" ht="15" hidden="1" customHeight="1"/>
    <row r="35214" ht="15" hidden="1" customHeight="1"/>
    <row r="35215" ht="15" hidden="1" customHeight="1"/>
    <row r="35216" ht="15" hidden="1" customHeight="1"/>
    <row r="35217" ht="15" hidden="1" customHeight="1"/>
    <row r="35218" ht="15" hidden="1" customHeight="1"/>
    <row r="35219" ht="15" hidden="1" customHeight="1"/>
    <row r="35220" ht="15" hidden="1" customHeight="1"/>
    <row r="35221" ht="15" hidden="1" customHeight="1"/>
    <row r="35222" ht="15" hidden="1" customHeight="1"/>
    <row r="35223" ht="15" hidden="1" customHeight="1"/>
    <row r="35224" ht="15" hidden="1" customHeight="1"/>
    <row r="35225" ht="15" hidden="1" customHeight="1"/>
    <row r="35226" ht="15" hidden="1" customHeight="1"/>
    <row r="35227" ht="15" hidden="1" customHeight="1"/>
    <row r="35228" ht="15" hidden="1" customHeight="1"/>
    <row r="35229" ht="15" hidden="1" customHeight="1"/>
    <row r="35230" ht="15" hidden="1" customHeight="1"/>
    <row r="35231" ht="15" hidden="1" customHeight="1"/>
    <row r="35232" ht="15" hidden="1" customHeight="1"/>
    <row r="35233" ht="15" hidden="1" customHeight="1"/>
    <row r="35234" ht="15" hidden="1" customHeight="1"/>
    <row r="35235" ht="15" hidden="1" customHeight="1"/>
    <row r="35236" ht="15" hidden="1" customHeight="1"/>
    <row r="35237" ht="15" hidden="1" customHeight="1"/>
    <row r="35238" ht="15" hidden="1" customHeight="1"/>
    <row r="35239" ht="15" hidden="1" customHeight="1"/>
    <row r="35240" ht="15" hidden="1" customHeight="1"/>
    <row r="35241" ht="15" hidden="1" customHeight="1"/>
    <row r="35242" ht="15" hidden="1" customHeight="1"/>
    <row r="35243" ht="15" hidden="1" customHeight="1"/>
    <row r="35244" ht="15" hidden="1" customHeight="1"/>
    <row r="35245" ht="15" hidden="1" customHeight="1"/>
    <row r="35246" ht="15" hidden="1" customHeight="1"/>
    <row r="35247" ht="15" hidden="1" customHeight="1"/>
    <row r="35248" ht="15" hidden="1" customHeight="1"/>
    <row r="35249" ht="15" hidden="1" customHeight="1"/>
    <row r="35250" ht="15" hidden="1" customHeight="1"/>
    <row r="35251" ht="15" hidden="1" customHeight="1"/>
    <row r="35252" ht="15" hidden="1" customHeight="1"/>
    <row r="35253" ht="15" hidden="1" customHeight="1"/>
    <row r="35254" ht="15" hidden="1" customHeight="1"/>
    <row r="35255" ht="15" hidden="1" customHeight="1"/>
    <row r="35256" ht="15" hidden="1" customHeight="1"/>
    <row r="35257" ht="15" hidden="1" customHeight="1"/>
    <row r="35258" ht="15" hidden="1" customHeight="1"/>
    <row r="35259" ht="15" hidden="1" customHeight="1"/>
    <row r="35260" ht="15" hidden="1" customHeight="1"/>
    <row r="35261" ht="15" hidden="1" customHeight="1"/>
    <row r="35262" ht="15" hidden="1" customHeight="1"/>
    <row r="35263" ht="15" hidden="1" customHeight="1"/>
    <row r="35264" ht="15" hidden="1" customHeight="1"/>
    <row r="35265" ht="15" hidden="1" customHeight="1"/>
    <row r="35266" ht="15" hidden="1" customHeight="1"/>
    <row r="35267" ht="15" hidden="1" customHeight="1"/>
    <row r="35268" ht="15" hidden="1" customHeight="1"/>
    <row r="35269" ht="15" hidden="1" customHeight="1"/>
    <row r="35270" ht="15" hidden="1" customHeight="1"/>
    <row r="35271" ht="15" hidden="1" customHeight="1"/>
    <row r="35272" ht="15" hidden="1" customHeight="1"/>
    <row r="35273" ht="15" hidden="1" customHeight="1"/>
    <row r="35274" ht="15" hidden="1" customHeight="1"/>
    <row r="35275" ht="15" hidden="1" customHeight="1"/>
    <row r="35276" ht="15" hidden="1" customHeight="1"/>
    <row r="35277" ht="15" hidden="1" customHeight="1"/>
    <row r="35278" ht="15" hidden="1" customHeight="1"/>
    <row r="35279" ht="15" hidden="1" customHeight="1"/>
    <row r="35280" ht="15" hidden="1" customHeight="1"/>
    <row r="35281" ht="15" hidden="1" customHeight="1"/>
    <row r="35282" ht="15" hidden="1" customHeight="1"/>
    <row r="35283" ht="15" hidden="1" customHeight="1"/>
    <row r="35284" ht="15" hidden="1" customHeight="1"/>
    <row r="35285" ht="15" hidden="1" customHeight="1"/>
    <row r="35286" ht="15" hidden="1" customHeight="1"/>
    <row r="35287" ht="15" hidden="1" customHeight="1"/>
    <row r="35288" ht="15" hidden="1" customHeight="1"/>
    <row r="35289" ht="15" hidden="1" customHeight="1"/>
    <row r="35290" ht="15" hidden="1" customHeight="1"/>
    <row r="35291" ht="15" hidden="1" customHeight="1"/>
    <row r="35292" ht="15" hidden="1" customHeight="1"/>
    <row r="35293" ht="15" hidden="1" customHeight="1"/>
    <row r="35294" ht="15" hidden="1" customHeight="1"/>
    <row r="35295" ht="15" hidden="1" customHeight="1"/>
    <row r="35296" ht="15" hidden="1" customHeight="1"/>
    <row r="35297" ht="15" hidden="1" customHeight="1"/>
    <row r="35298" ht="15" hidden="1" customHeight="1"/>
    <row r="35299" ht="15" hidden="1" customHeight="1"/>
    <row r="35300" ht="15" hidden="1" customHeight="1"/>
    <row r="35301" ht="15" hidden="1" customHeight="1"/>
    <row r="35302" ht="15" hidden="1" customHeight="1"/>
    <row r="35303" ht="15" hidden="1" customHeight="1"/>
    <row r="35304" ht="15" hidden="1" customHeight="1"/>
    <row r="35305" ht="15" hidden="1" customHeight="1"/>
    <row r="35306" ht="15" hidden="1" customHeight="1"/>
    <row r="35307" ht="15" hidden="1" customHeight="1"/>
    <row r="35308" ht="15" hidden="1" customHeight="1"/>
    <row r="35309" ht="15" hidden="1" customHeight="1"/>
    <row r="35310" ht="15" hidden="1" customHeight="1"/>
    <row r="35311" ht="15" hidden="1" customHeight="1"/>
    <row r="35312" ht="15" hidden="1" customHeight="1"/>
    <row r="35313" ht="15" hidden="1" customHeight="1"/>
    <row r="35314" ht="15" hidden="1" customHeight="1"/>
    <row r="35315" ht="15" hidden="1" customHeight="1"/>
    <row r="35316" ht="15" hidden="1" customHeight="1"/>
    <row r="35317" ht="15" hidden="1" customHeight="1"/>
    <row r="35318" ht="15" hidden="1" customHeight="1"/>
    <row r="35319" ht="15" hidden="1" customHeight="1"/>
    <row r="35320" ht="15" hidden="1" customHeight="1"/>
    <row r="35321" ht="15" hidden="1" customHeight="1"/>
    <row r="35322" ht="15" hidden="1" customHeight="1"/>
    <row r="35323" ht="15" hidden="1" customHeight="1"/>
    <row r="35324" ht="15" hidden="1" customHeight="1"/>
    <row r="35325" ht="15" hidden="1" customHeight="1"/>
    <row r="35326" ht="15" hidden="1" customHeight="1"/>
    <row r="35327" ht="15" hidden="1" customHeight="1"/>
    <row r="35328" ht="15" hidden="1" customHeight="1"/>
    <row r="35329" ht="15" hidden="1" customHeight="1"/>
    <row r="35330" ht="15" hidden="1" customHeight="1"/>
    <row r="35331" ht="15" hidden="1" customHeight="1"/>
    <row r="35332" ht="15" hidden="1" customHeight="1"/>
    <row r="35333" ht="15" hidden="1" customHeight="1"/>
    <row r="35334" ht="15" hidden="1" customHeight="1"/>
    <row r="35335" ht="15" hidden="1" customHeight="1"/>
    <row r="35336" ht="15" hidden="1" customHeight="1"/>
    <row r="35337" ht="15" hidden="1" customHeight="1"/>
    <row r="35338" ht="15" hidden="1" customHeight="1"/>
    <row r="35339" ht="15" hidden="1" customHeight="1"/>
    <row r="35340" ht="15" hidden="1" customHeight="1"/>
    <row r="35341" ht="15" hidden="1" customHeight="1"/>
    <row r="35342" ht="15" hidden="1" customHeight="1"/>
    <row r="35343" ht="15" hidden="1" customHeight="1"/>
    <row r="35344" ht="15" hidden="1" customHeight="1"/>
    <row r="35345" ht="15" hidden="1" customHeight="1"/>
    <row r="35346" ht="15" hidden="1" customHeight="1"/>
    <row r="35347" ht="15" hidden="1" customHeight="1"/>
    <row r="35348" ht="15" hidden="1" customHeight="1"/>
    <row r="35349" ht="15" hidden="1" customHeight="1"/>
    <row r="35350" ht="15" hidden="1" customHeight="1"/>
    <row r="35351" ht="15" hidden="1" customHeight="1"/>
    <row r="35352" ht="15" hidden="1" customHeight="1"/>
    <row r="35353" ht="15" hidden="1" customHeight="1"/>
    <row r="35354" ht="15" hidden="1" customHeight="1"/>
    <row r="35355" ht="15" hidden="1" customHeight="1"/>
    <row r="35356" ht="15" hidden="1" customHeight="1"/>
    <row r="35357" ht="15" hidden="1" customHeight="1"/>
    <row r="35358" ht="15" hidden="1" customHeight="1"/>
    <row r="35359" ht="15" hidden="1" customHeight="1"/>
    <row r="35360" ht="15" hidden="1" customHeight="1"/>
    <row r="35361" ht="15" hidden="1" customHeight="1"/>
    <row r="35362" ht="15" hidden="1" customHeight="1"/>
    <row r="35363" ht="15" hidden="1" customHeight="1"/>
    <row r="35364" ht="15" hidden="1" customHeight="1"/>
    <row r="35365" ht="15" hidden="1" customHeight="1"/>
    <row r="35366" ht="15" hidden="1" customHeight="1"/>
    <row r="35367" ht="15" hidden="1" customHeight="1"/>
    <row r="35368" ht="15" hidden="1" customHeight="1"/>
    <row r="35369" ht="15" hidden="1" customHeight="1"/>
    <row r="35370" ht="15" hidden="1" customHeight="1"/>
    <row r="35371" ht="15" hidden="1" customHeight="1"/>
    <row r="35372" ht="15" hidden="1" customHeight="1"/>
    <row r="35373" ht="15" hidden="1" customHeight="1"/>
    <row r="35374" ht="15" hidden="1" customHeight="1"/>
    <row r="35375" ht="15" hidden="1" customHeight="1"/>
    <row r="35376" ht="15" hidden="1" customHeight="1"/>
    <row r="35377" ht="15" hidden="1" customHeight="1"/>
    <row r="35378" ht="15" hidden="1" customHeight="1"/>
    <row r="35379" ht="15" hidden="1" customHeight="1"/>
    <row r="35380" ht="15" hidden="1" customHeight="1"/>
    <row r="35381" ht="15" hidden="1" customHeight="1"/>
    <row r="35382" ht="15" hidden="1" customHeight="1"/>
    <row r="35383" ht="15" hidden="1" customHeight="1"/>
    <row r="35384" ht="15" hidden="1" customHeight="1"/>
    <row r="35385" ht="15" hidden="1" customHeight="1"/>
    <row r="35386" ht="15" hidden="1" customHeight="1"/>
    <row r="35387" ht="15" hidden="1" customHeight="1"/>
    <row r="35388" ht="15" hidden="1" customHeight="1"/>
    <row r="35389" ht="15" hidden="1" customHeight="1"/>
    <row r="35390" ht="15" hidden="1" customHeight="1"/>
    <row r="35391" ht="15" hidden="1" customHeight="1"/>
    <row r="35392" ht="15" hidden="1" customHeight="1"/>
    <row r="35393" ht="15" hidden="1" customHeight="1"/>
    <row r="35394" ht="15" hidden="1" customHeight="1"/>
    <row r="35395" ht="15" hidden="1" customHeight="1"/>
    <row r="35396" ht="15" hidden="1" customHeight="1"/>
    <row r="35397" ht="15" hidden="1" customHeight="1"/>
    <row r="35398" ht="15" hidden="1" customHeight="1"/>
    <row r="35399" ht="15" hidden="1" customHeight="1"/>
    <row r="35400" ht="15" hidden="1" customHeight="1"/>
    <row r="35401" ht="15" hidden="1" customHeight="1"/>
    <row r="35402" ht="15" hidden="1" customHeight="1"/>
    <row r="35403" ht="15" hidden="1" customHeight="1"/>
    <row r="35404" ht="15" hidden="1" customHeight="1"/>
    <row r="35405" ht="15" hidden="1" customHeight="1"/>
    <row r="35406" ht="15" hidden="1" customHeight="1"/>
    <row r="35407" ht="15" hidden="1" customHeight="1"/>
    <row r="35408" ht="15" hidden="1" customHeight="1"/>
    <row r="35409" ht="15" hidden="1" customHeight="1"/>
    <row r="35410" ht="15" hidden="1" customHeight="1"/>
    <row r="35411" ht="15" hidden="1" customHeight="1"/>
    <row r="35412" ht="15" hidden="1" customHeight="1"/>
    <row r="35413" ht="15" hidden="1" customHeight="1"/>
    <row r="35414" ht="15" hidden="1" customHeight="1"/>
    <row r="35415" ht="15" hidden="1" customHeight="1"/>
    <row r="35416" ht="15" hidden="1" customHeight="1"/>
    <row r="35417" ht="15" hidden="1" customHeight="1"/>
    <row r="35418" ht="15" hidden="1" customHeight="1"/>
    <row r="35419" ht="15" hidden="1" customHeight="1"/>
    <row r="35420" ht="15" hidden="1" customHeight="1"/>
    <row r="35421" ht="15" hidden="1" customHeight="1"/>
    <row r="35422" ht="15" hidden="1" customHeight="1"/>
    <row r="35423" ht="15" hidden="1" customHeight="1"/>
    <row r="35424" ht="15" hidden="1" customHeight="1"/>
    <row r="35425" ht="15" hidden="1" customHeight="1"/>
    <row r="35426" ht="15" hidden="1" customHeight="1"/>
    <row r="35427" ht="15" hidden="1" customHeight="1"/>
    <row r="35428" ht="15" hidden="1" customHeight="1"/>
    <row r="35429" ht="15" hidden="1" customHeight="1"/>
    <row r="35430" ht="15" hidden="1" customHeight="1"/>
    <row r="35431" ht="15" hidden="1" customHeight="1"/>
    <row r="35432" ht="15" hidden="1" customHeight="1"/>
    <row r="35433" ht="15" hidden="1" customHeight="1"/>
    <row r="35434" ht="15" hidden="1" customHeight="1"/>
    <row r="35435" ht="15" hidden="1" customHeight="1"/>
    <row r="35436" ht="15" hidden="1" customHeight="1"/>
    <row r="35437" ht="15" hidden="1" customHeight="1"/>
    <row r="35438" ht="15" hidden="1" customHeight="1"/>
    <row r="35439" ht="15" hidden="1" customHeight="1"/>
    <row r="35440" ht="15" hidden="1" customHeight="1"/>
    <row r="35441" ht="15" hidden="1" customHeight="1"/>
    <row r="35442" ht="15" hidden="1" customHeight="1"/>
    <row r="35443" ht="15" hidden="1" customHeight="1"/>
    <row r="35444" ht="15" hidden="1" customHeight="1"/>
    <row r="35445" ht="15" hidden="1" customHeight="1"/>
    <row r="35446" ht="15" hidden="1" customHeight="1"/>
    <row r="35447" ht="15" hidden="1" customHeight="1"/>
    <row r="35448" ht="15" hidden="1" customHeight="1"/>
    <row r="35449" ht="15" hidden="1" customHeight="1"/>
    <row r="35450" ht="15" hidden="1" customHeight="1"/>
    <row r="35451" ht="15" hidden="1" customHeight="1"/>
    <row r="35452" ht="15" hidden="1" customHeight="1"/>
    <row r="35453" ht="15" hidden="1" customHeight="1"/>
    <row r="35454" ht="15" hidden="1" customHeight="1"/>
    <row r="35455" ht="15" hidden="1" customHeight="1"/>
    <row r="35456" ht="15" hidden="1" customHeight="1"/>
    <row r="35457" ht="15" hidden="1" customHeight="1"/>
    <row r="35458" ht="15" hidden="1" customHeight="1"/>
    <row r="35459" ht="15" hidden="1" customHeight="1"/>
    <row r="35460" ht="15" hidden="1" customHeight="1"/>
    <row r="35461" ht="15" hidden="1" customHeight="1"/>
    <row r="35462" ht="15" hidden="1" customHeight="1"/>
    <row r="35463" ht="15" hidden="1" customHeight="1"/>
    <row r="35464" ht="15" hidden="1" customHeight="1"/>
    <row r="35465" ht="15" hidden="1" customHeight="1"/>
    <row r="35466" ht="15" hidden="1" customHeight="1"/>
    <row r="35467" ht="15" hidden="1" customHeight="1"/>
    <row r="35468" ht="15" hidden="1" customHeight="1"/>
    <row r="35469" ht="15" hidden="1" customHeight="1"/>
    <row r="35470" ht="15" hidden="1" customHeight="1"/>
    <row r="35471" ht="15" hidden="1" customHeight="1"/>
    <row r="35472" ht="15" hidden="1" customHeight="1"/>
    <row r="35473" ht="15" hidden="1" customHeight="1"/>
    <row r="35474" ht="15" hidden="1" customHeight="1"/>
    <row r="35475" ht="15" hidden="1" customHeight="1"/>
    <row r="35476" ht="15" hidden="1" customHeight="1"/>
    <row r="35477" ht="15" hidden="1" customHeight="1"/>
    <row r="35478" ht="15" hidden="1" customHeight="1"/>
    <row r="35479" ht="15" hidden="1" customHeight="1"/>
    <row r="35480" ht="15" hidden="1" customHeight="1"/>
    <row r="35481" ht="15" hidden="1" customHeight="1"/>
    <row r="35482" ht="15" hidden="1" customHeight="1"/>
    <row r="35483" ht="15" hidden="1" customHeight="1"/>
    <row r="35484" ht="15" hidden="1" customHeight="1"/>
    <row r="35485" ht="15" hidden="1" customHeight="1"/>
    <row r="35486" ht="15" hidden="1" customHeight="1"/>
    <row r="35487" ht="15" hidden="1" customHeight="1"/>
    <row r="35488" ht="15" hidden="1" customHeight="1"/>
    <row r="35489" ht="15" hidden="1" customHeight="1"/>
    <row r="35490" ht="15" hidden="1" customHeight="1"/>
    <row r="35491" ht="15" hidden="1" customHeight="1"/>
    <row r="35492" ht="15" hidden="1" customHeight="1"/>
    <row r="35493" ht="15" hidden="1" customHeight="1"/>
    <row r="35494" ht="15" hidden="1" customHeight="1"/>
    <row r="35495" ht="15" hidden="1" customHeight="1"/>
    <row r="35496" ht="15" hidden="1" customHeight="1"/>
    <row r="35497" ht="15" hidden="1" customHeight="1"/>
    <row r="35498" ht="15" hidden="1" customHeight="1"/>
    <row r="35499" ht="15" hidden="1" customHeight="1"/>
    <row r="35500" ht="15" hidden="1" customHeight="1"/>
    <row r="35501" ht="15" hidden="1" customHeight="1"/>
    <row r="35502" ht="15" hidden="1" customHeight="1"/>
    <row r="35503" ht="15" hidden="1" customHeight="1"/>
    <row r="35504" ht="15" hidden="1" customHeight="1"/>
    <row r="35505" ht="15" hidden="1" customHeight="1"/>
    <row r="35506" ht="15" hidden="1" customHeight="1"/>
    <row r="35507" ht="15" hidden="1" customHeight="1"/>
    <row r="35508" ht="15" hidden="1" customHeight="1"/>
    <row r="35509" ht="15" hidden="1" customHeight="1"/>
    <row r="35510" ht="15" hidden="1" customHeight="1"/>
    <row r="35511" ht="15" hidden="1" customHeight="1"/>
    <row r="35512" ht="15" hidden="1" customHeight="1"/>
    <row r="35513" ht="15" hidden="1" customHeight="1"/>
    <row r="35514" ht="15" hidden="1" customHeight="1"/>
    <row r="35515" ht="15" hidden="1" customHeight="1"/>
    <row r="35516" ht="15" hidden="1" customHeight="1"/>
    <row r="35517" ht="15" hidden="1" customHeight="1"/>
    <row r="35518" ht="15" hidden="1" customHeight="1"/>
    <row r="35519" ht="15" hidden="1" customHeight="1"/>
    <row r="35520" ht="15" hidden="1" customHeight="1"/>
    <row r="35521" ht="15" hidden="1" customHeight="1"/>
    <row r="35522" ht="15" hidden="1" customHeight="1"/>
    <row r="35523" ht="15" hidden="1" customHeight="1"/>
    <row r="35524" ht="15" hidden="1" customHeight="1"/>
    <row r="35525" ht="15" hidden="1" customHeight="1"/>
    <row r="35526" ht="15" hidden="1" customHeight="1"/>
    <row r="35527" ht="15" hidden="1" customHeight="1"/>
    <row r="35528" ht="15" hidden="1" customHeight="1"/>
    <row r="35529" ht="15" hidden="1" customHeight="1"/>
    <row r="35530" ht="15" hidden="1" customHeight="1"/>
    <row r="35531" ht="15" hidden="1" customHeight="1"/>
    <row r="35532" ht="15" hidden="1" customHeight="1"/>
    <row r="35533" ht="15" hidden="1" customHeight="1"/>
    <row r="35534" ht="15" hidden="1" customHeight="1"/>
    <row r="35535" ht="15" hidden="1" customHeight="1"/>
    <row r="35536" ht="15" hidden="1" customHeight="1"/>
    <row r="35537" ht="15" hidden="1" customHeight="1"/>
    <row r="35538" ht="15" hidden="1" customHeight="1"/>
    <row r="35539" ht="15" hidden="1" customHeight="1"/>
    <row r="35540" ht="15" hidden="1" customHeight="1"/>
    <row r="35541" ht="15" hidden="1" customHeight="1"/>
    <row r="35542" ht="15" hidden="1" customHeight="1"/>
    <row r="35543" ht="15" hidden="1" customHeight="1"/>
    <row r="35544" ht="15" hidden="1" customHeight="1"/>
    <row r="35545" ht="15" hidden="1" customHeight="1"/>
    <row r="35546" ht="15" hidden="1" customHeight="1"/>
    <row r="35547" ht="15" hidden="1" customHeight="1"/>
    <row r="35548" ht="15" hidden="1" customHeight="1"/>
    <row r="35549" ht="15" hidden="1" customHeight="1"/>
    <row r="35550" ht="15" hidden="1" customHeight="1"/>
    <row r="35551" ht="15" hidden="1" customHeight="1"/>
    <row r="35552" ht="15" hidden="1" customHeight="1"/>
    <row r="35553" ht="15" hidden="1" customHeight="1"/>
    <row r="35554" ht="15" hidden="1" customHeight="1"/>
    <row r="35555" ht="15" hidden="1" customHeight="1"/>
    <row r="35556" ht="15" hidden="1" customHeight="1"/>
    <row r="35557" ht="15" hidden="1" customHeight="1"/>
    <row r="35558" ht="15" hidden="1" customHeight="1"/>
    <row r="35559" ht="15" hidden="1" customHeight="1"/>
    <row r="35560" ht="15" hidden="1" customHeight="1"/>
    <row r="35561" ht="15" hidden="1" customHeight="1"/>
    <row r="35562" ht="15" hidden="1" customHeight="1"/>
    <row r="35563" ht="15" hidden="1" customHeight="1"/>
    <row r="35564" ht="15" hidden="1" customHeight="1"/>
    <row r="35565" ht="15" hidden="1" customHeight="1"/>
    <row r="35566" ht="15" hidden="1" customHeight="1"/>
    <row r="35567" ht="15" hidden="1" customHeight="1"/>
    <row r="35568" ht="15" hidden="1" customHeight="1"/>
    <row r="35569" ht="15" hidden="1" customHeight="1"/>
    <row r="35570" ht="15" hidden="1" customHeight="1"/>
    <row r="35571" ht="15" hidden="1" customHeight="1"/>
    <row r="35572" ht="15" hidden="1" customHeight="1"/>
    <row r="35573" ht="15" hidden="1" customHeight="1"/>
    <row r="35574" ht="15" hidden="1" customHeight="1"/>
    <row r="35575" ht="15" hidden="1" customHeight="1"/>
    <row r="35576" ht="15" hidden="1" customHeight="1"/>
    <row r="35577" ht="15" hidden="1" customHeight="1"/>
    <row r="35578" ht="15" hidden="1" customHeight="1"/>
    <row r="35579" ht="15" hidden="1" customHeight="1"/>
    <row r="35580" ht="15" hidden="1" customHeight="1"/>
    <row r="35581" ht="15" hidden="1" customHeight="1"/>
    <row r="35582" ht="15" hidden="1" customHeight="1"/>
    <row r="35583" ht="15" hidden="1" customHeight="1"/>
    <row r="35584" ht="15" hidden="1" customHeight="1"/>
    <row r="35585" ht="15" hidden="1" customHeight="1"/>
    <row r="35586" ht="15" hidden="1" customHeight="1"/>
    <row r="35587" ht="15" hidden="1" customHeight="1"/>
    <row r="35588" ht="15" hidden="1" customHeight="1"/>
    <row r="35589" ht="15" hidden="1" customHeight="1"/>
    <row r="35590" ht="15" hidden="1" customHeight="1"/>
    <row r="35591" ht="15" hidden="1" customHeight="1"/>
    <row r="35592" ht="15" hidden="1" customHeight="1"/>
    <row r="35593" ht="15" hidden="1" customHeight="1"/>
    <row r="35594" ht="15" hidden="1" customHeight="1"/>
    <row r="35595" ht="15" hidden="1" customHeight="1"/>
    <row r="35596" ht="15" hidden="1" customHeight="1"/>
    <row r="35597" ht="15" hidden="1" customHeight="1"/>
    <row r="35598" ht="15" hidden="1" customHeight="1"/>
    <row r="35599" ht="15" hidden="1" customHeight="1"/>
    <row r="35600" ht="15" hidden="1" customHeight="1"/>
    <row r="35601" ht="15" hidden="1" customHeight="1"/>
    <row r="35602" ht="15" hidden="1" customHeight="1"/>
    <row r="35603" ht="15" hidden="1" customHeight="1"/>
    <row r="35604" ht="15" hidden="1" customHeight="1"/>
    <row r="35605" ht="15" hidden="1" customHeight="1"/>
    <row r="35606" ht="15" hidden="1" customHeight="1"/>
    <row r="35607" ht="15" hidden="1" customHeight="1"/>
    <row r="35608" ht="15" hidden="1" customHeight="1"/>
    <row r="35609" ht="15" hidden="1" customHeight="1"/>
    <row r="35610" ht="15" hidden="1" customHeight="1"/>
    <row r="35611" ht="15" hidden="1" customHeight="1"/>
    <row r="35612" ht="15" hidden="1" customHeight="1"/>
    <row r="35613" ht="15" hidden="1" customHeight="1"/>
    <row r="35614" ht="15" hidden="1" customHeight="1"/>
    <row r="35615" ht="15" hidden="1" customHeight="1"/>
    <row r="35616" ht="15" hidden="1" customHeight="1"/>
    <row r="35617" ht="15" hidden="1" customHeight="1"/>
    <row r="35618" ht="15" hidden="1" customHeight="1"/>
    <row r="35619" ht="15" hidden="1" customHeight="1"/>
    <row r="35620" ht="15" hidden="1" customHeight="1"/>
    <row r="35621" ht="15" hidden="1" customHeight="1"/>
    <row r="35622" ht="15" hidden="1" customHeight="1"/>
    <row r="35623" ht="15" hidden="1" customHeight="1"/>
    <row r="35624" ht="15" hidden="1" customHeight="1"/>
    <row r="35625" ht="15" hidden="1" customHeight="1"/>
    <row r="35626" ht="15" hidden="1" customHeight="1"/>
    <row r="35627" ht="15" hidden="1" customHeight="1"/>
    <row r="35628" ht="15" hidden="1" customHeight="1"/>
    <row r="35629" ht="15" hidden="1" customHeight="1"/>
    <row r="35630" ht="15" hidden="1" customHeight="1"/>
    <row r="35631" ht="15" hidden="1" customHeight="1"/>
    <row r="35632" ht="15" hidden="1" customHeight="1"/>
    <row r="35633" ht="15" hidden="1" customHeight="1"/>
    <row r="35634" ht="15" hidden="1" customHeight="1"/>
    <row r="35635" ht="15" hidden="1" customHeight="1"/>
    <row r="35636" ht="15" hidden="1" customHeight="1"/>
    <row r="35637" ht="15" hidden="1" customHeight="1"/>
    <row r="35638" ht="15" hidden="1" customHeight="1"/>
    <row r="35639" ht="15" hidden="1" customHeight="1"/>
    <row r="35640" ht="15" hidden="1" customHeight="1"/>
    <row r="35641" ht="15" hidden="1" customHeight="1"/>
    <row r="35642" ht="15" hidden="1" customHeight="1"/>
    <row r="35643" ht="15" hidden="1" customHeight="1"/>
    <row r="35644" ht="15" hidden="1" customHeight="1"/>
    <row r="35645" ht="15" hidden="1" customHeight="1"/>
    <row r="35646" ht="15" hidden="1" customHeight="1"/>
    <row r="35647" ht="15" hidden="1" customHeight="1"/>
    <row r="35648" ht="15" hidden="1" customHeight="1"/>
    <row r="35649" ht="15" hidden="1" customHeight="1"/>
    <row r="35650" ht="15" hidden="1" customHeight="1"/>
    <row r="35651" ht="15" hidden="1" customHeight="1"/>
    <row r="35652" ht="15" hidden="1" customHeight="1"/>
    <row r="35653" ht="15" hidden="1" customHeight="1"/>
    <row r="35654" ht="15" hidden="1" customHeight="1"/>
    <row r="35655" ht="15" hidden="1" customHeight="1"/>
    <row r="35656" ht="15" hidden="1" customHeight="1"/>
    <row r="35657" ht="15" hidden="1" customHeight="1"/>
    <row r="35658" ht="15" hidden="1" customHeight="1"/>
    <row r="35659" ht="15" hidden="1" customHeight="1"/>
    <row r="35660" ht="15" hidden="1" customHeight="1"/>
    <row r="35661" ht="15" hidden="1" customHeight="1"/>
    <row r="35662" ht="15" hidden="1" customHeight="1"/>
    <row r="35663" ht="15" hidden="1" customHeight="1"/>
    <row r="35664" ht="15" hidden="1" customHeight="1"/>
    <row r="35665" ht="15" hidden="1" customHeight="1"/>
    <row r="35666" ht="15" hidden="1" customHeight="1"/>
    <row r="35667" ht="15" hidden="1" customHeight="1"/>
    <row r="35668" ht="15" hidden="1" customHeight="1"/>
    <row r="35669" ht="15" hidden="1" customHeight="1"/>
    <row r="35670" ht="15" hidden="1" customHeight="1"/>
    <row r="35671" ht="15" hidden="1" customHeight="1"/>
    <row r="35672" ht="15" hidden="1" customHeight="1"/>
    <row r="35673" ht="15" hidden="1" customHeight="1"/>
    <row r="35674" ht="15" hidden="1" customHeight="1"/>
    <row r="35675" ht="15" hidden="1" customHeight="1"/>
    <row r="35676" ht="15" hidden="1" customHeight="1"/>
    <row r="35677" ht="15" hidden="1" customHeight="1"/>
    <row r="35678" ht="15" hidden="1" customHeight="1"/>
    <row r="35679" ht="15" hidden="1" customHeight="1"/>
    <row r="35680" ht="15" hidden="1" customHeight="1"/>
    <row r="35681" ht="15" hidden="1" customHeight="1"/>
    <row r="35682" ht="15" hidden="1" customHeight="1"/>
    <row r="35683" ht="15" hidden="1" customHeight="1"/>
    <row r="35684" ht="15" hidden="1" customHeight="1"/>
    <row r="35685" ht="15" hidden="1" customHeight="1"/>
    <row r="35686" ht="15" hidden="1" customHeight="1"/>
    <row r="35687" ht="15" hidden="1" customHeight="1"/>
    <row r="35688" ht="15" hidden="1" customHeight="1"/>
    <row r="35689" ht="15" hidden="1" customHeight="1"/>
    <row r="35690" ht="15" hidden="1" customHeight="1"/>
    <row r="35691" ht="15" hidden="1" customHeight="1"/>
    <row r="35692" ht="15" hidden="1" customHeight="1"/>
    <row r="35693" ht="15" hidden="1" customHeight="1"/>
    <row r="35694" ht="15" hidden="1" customHeight="1"/>
    <row r="35695" ht="15" hidden="1" customHeight="1"/>
    <row r="35696" ht="15" hidden="1" customHeight="1"/>
    <row r="35697" ht="15" hidden="1" customHeight="1"/>
    <row r="35698" ht="15" hidden="1" customHeight="1"/>
    <row r="35699" ht="15" hidden="1" customHeight="1"/>
    <row r="35700" ht="15" hidden="1" customHeight="1"/>
    <row r="35701" ht="15" hidden="1" customHeight="1"/>
    <row r="35702" ht="15" hidden="1" customHeight="1"/>
    <row r="35703" ht="15" hidden="1" customHeight="1"/>
    <row r="35704" ht="15" hidden="1" customHeight="1"/>
    <row r="35705" ht="15" hidden="1" customHeight="1"/>
    <row r="35706" ht="15" hidden="1" customHeight="1"/>
    <row r="35707" ht="15" hidden="1" customHeight="1"/>
    <row r="35708" ht="15" hidden="1" customHeight="1"/>
    <row r="35709" ht="15" hidden="1" customHeight="1"/>
    <row r="35710" ht="15" hidden="1" customHeight="1"/>
    <row r="35711" ht="15" hidden="1" customHeight="1"/>
    <row r="35712" ht="15" hidden="1" customHeight="1"/>
    <row r="35713" ht="15" hidden="1" customHeight="1"/>
    <row r="35714" ht="15" hidden="1" customHeight="1"/>
    <row r="35715" ht="15" hidden="1" customHeight="1"/>
    <row r="35716" ht="15" hidden="1" customHeight="1"/>
    <row r="35717" ht="15" hidden="1" customHeight="1"/>
    <row r="35718" ht="15" hidden="1" customHeight="1"/>
    <row r="35719" ht="15" hidden="1" customHeight="1"/>
    <row r="35720" ht="15" hidden="1" customHeight="1"/>
    <row r="35721" ht="15" hidden="1" customHeight="1"/>
    <row r="35722" ht="15" hidden="1" customHeight="1"/>
    <row r="35723" ht="15" hidden="1" customHeight="1"/>
    <row r="35724" ht="15" hidden="1" customHeight="1"/>
    <row r="35725" ht="15" hidden="1" customHeight="1"/>
    <row r="35726" ht="15" hidden="1" customHeight="1"/>
    <row r="35727" ht="15" hidden="1" customHeight="1"/>
    <row r="35728" ht="15" hidden="1" customHeight="1"/>
    <row r="35729" ht="15" hidden="1" customHeight="1"/>
    <row r="35730" ht="15" hidden="1" customHeight="1"/>
    <row r="35731" ht="15" hidden="1" customHeight="1"/>
    <row r="35732" ht="15" hidden="1" customHeight="1"/>
    <row r="35733" ht="15" hidden="1" customHeight="1"/>
    <row r="35734" ht="15" hidden="1" customHeight="1"/>
    <row r="35735" ht="15" hidden="1" customHeight="1"/>
    <row r="35736" ht="15" hidden="1" customHeight="1"/>
    <row r="35737" ht="15" hidden="1" customHeight="1"/>
    <row r="35738" ht="15" hidden="1" customHeight="1"/>
    <row r="35739" ht="15" hidden="1" customHeight="1"/>
    <row r="35740" ht="15" hidden="1" customHeight="1"/>
    <row r="35741" ht="15" hidden="1" customHeight="1"/>
    <row r="35742" ht="15" hidden="1" customHeight="1"/>
    <row r="35743" ht="15" hidden="1" customHeight="1"/>
    <row r="35744" ht="15" hidden="1" customHeight="1"/>
    <row r="35745" ht="15" hidden="1" customHeight="1"/>
    <row r="35746" ht="15" hidden="1" customHeight="1"/>
    <row r="35747" ht="15" hidden="1" customHeight="1"/>
    <row r="35748" ht="15" hidden="1" customHeight="1"/>
    <row r="35749" ht="15" hidden="1" customHeight="1"/>
    <row r="35750" ht="15" hidden="1" customHeight="1"/>
    <row r="35751" ht="15" hidden="1" customHeight="1"/>
    <row r="35752" ht="15" hidden="1" customHeight="1"/>
    <row r="35753" ht="15" hidden="1" customHeight="1"/>
    <row r="35754" ht="15" hidden="1" customHeight="1"/>
    <row r="35755" ht="15" hidden="1" customHeight="1"/>
    <row r="35756" ht="15" hidden="1" customHeight="1"/>
    <row r="35757" ht="15" hidden="1" customHeight="1"/>
    <row r="35758" ht="15" hidden="1" customHeight="1"/>
    <row r="35759" ht="15" hidden="1" customHeight="1"/>
    <row r="35760" ht="15" hidden="1" customHeight="1"/>
    <row r="35761" ht="15" hidden="1" customHeight="1"/>
    <row r="35762" ht="15" hidden="1" customHeight="1"/>
    <row r="35763" ht="15" hidden="1" customHeight="1"/>
    <row r="35764" ht="15" hidden="1" customHeight="1"/>
    <row r="35765" ht="15" hidden="1" customHeight="1"/>
    <row r="35766" ht="15" hidden="1" customHeight="1"/>
    <row r="35767" ht="15" hidden="1" customHeight="1"/>
    <row r="35768" ht="15" hidden="1" customHeight="1"/>
    <row r="35769" ht="15" hidden="1" customHeight="1"/>
    <row r="35770" ht="15" hidden="1" customHeight="1"/>
    <row r="35771" ht="15" hidden="1" customHeight="1"/>
    <row r="35772" ht="15" hidden="1" customHeight="1"/>
    <row r="35773" ht="15" hidden="1" customHeight="1"/>
    <row r="35774" ht="15" hidden="1" customHeight="1"/>
    <row r="35775" ht="15" hidden="1" customHeight="1"/>
    <row r="35776" ht="15" hidden="1" customHeight="1"/>
    <row r="35777" ht="15" hidden="1" customHeight="1"/>
    <row r="35778" ht="15" hidden="1" customHeight="1"/>
    <row r="35779" ht="15" hidden="1" customHeight="1"/>
    <row r="35780" ht="15" hidden="1" customHeight="1"/>
    <row r="35781" ht="15" hidden="1" customHeight="1"/>
    <row r="35782" ht="15" hidden="1" customHeight="1"/>
    <row r="35783" ht="15" hidden="1" customHeight="1"/>
    <row r="35784" ht="15" hidden="1" customHeight="1"/>
    <row r="35785" ht="15" hidden="1" customHeight="1"/>
    <row r="35786" ht="15" hidden="1" customHeight="1"/>
    <row r="35787" ht="15" hidden="1" customHeight="1"/>
    <row r="35788" ht="15" hidden="1" customHeight="1"/>
    <row r="35789" ht="15" hidden="1" customHeight="1"/>
    <row r="35790" ht="15" hidden="1" customHeight="1"/>
    <row r="35791" ht="15" hidden="1" customHeight="1"/>
    <row r="35792" ht="15" hidden="1" customHeight="1"/>
    <row r="35793" ht="15" hidden="1" customHeight="1"/>
    <row r="35794" ht="15" hidden="1" customHeight="1"/>
    <row r="35795" ht="15" hidden="1" customHeight="1"/>
    <row r="35796" ht="15" hidden="1" customHeight="1"/>
    <row r="35797" ht="15" hidden="1" customHeight="1"/>
    <row r="35798" ht="15" hidden="1" customHeight="1"/>
    <row r="35799" ht="15" hidden="1" customHeight="1"/>
    <row r="35800" ht="15" hidden="1" customHeight="1"/>
    <row r="35801" ht="15" hidden="1" customHeight="1"/>
    <row r="35802" ht="15" hidden="1" customHeight="1"/>
    <row r="35803" ht="15" hidden="1" customHeight="1"/>
    <row r="35804" ht="15" hidden="1" customHeight="1"/>
    <row r="35805" ht="15" hidden="1" customHeight="1"/>
    <row r="35806" ht="15" hidden="1" customHeight="1"/>
    <row r="35807" ht="15" hidden="1" customHeight="1"/>
    <row r="35808" ht="15" hidden="1" customHeight="1"/>
    <row r="35809" ht="15" hidden="1" customHeight="1"/>
    <row r="35810" ht="15" hidden="1" customHeight="1"/>
    <row r="35811" ht="15" hidden="1" customHeight="1"/>
    <row r="35812" ht="15" hidden="1" customHeight="1"/>
    <row r="35813" ht="15" hidden="1" customHeight="1"/>
    <row r="35814" ht="15" hidden="1" customHeight="1"/>
    <row r="35815" ht="15" hidden="1" customHeight="1"/>
    <row r="35816" ht="15" hidden="1" customHeight="1"/>
    <row r="35817" ht="15" hidden="1" customHeight="1"/>
    <row r="35818" ht="15" hidden="1" customHeight="1"/>
    <row r="35819" ht="15" hidden="1" customHeight="1"/>
    <row r="35820" ht="15" hidden="1" customHeight="1"/>
    <row r="35821" ht="15" hidden="1" customHeight="1"/>
    <row r="35822" ht="15" hidden="1" customHeight="1"/>
    <row r="35823" ht="15" hidden="1" customHeight="1"/>
    <row r="35824" ht="15" hidden="1" customHeight="1"/>
    <row r="35825" ht="15" hidden="1" customHeight="1"/>
    <row r="35826" ht="15" hidden="1" customHeight="1"/>
    <row r="35827" ht="15" hidden="1" customHeight="1"/>
    <row r="35828" ht="15" hidden="1" customHeight="1"/>
    <row r="35829" ht="15" hidden="1" customHeight="1"/>
    <row r="35830" ht="15" hidden="1" customHeight="1"/>
    <row r="35831" ht="15" hidden="1" customHeight="1"/>
    <row r="35832" ht="15" hidden="1" customHeight="1"/>
    <row r="35833" ht="15" hidden="1" customHeight="1"/>
    <row r="35834" ht="15" hidden="1" customHeight="1"/>
    <row r="35835" ht="15" hidden="1" customHeight="1"/>
    <row r="35836" ht="15" hidden="1" customHeight="1"/>
    <row r="35837" ht="15" hidden="1" customHeight="1"/>
    <row r="35838" ht="15" hidden="1" customHeight="1"/>
    <row r="35839" ht="15" hidden="1" customHeight="1"/>
    <row r="35840" ht="15" hidden="1" customHeight="1"/>
    <row r="35841" ht="15" hidden="1" customHeight="1"/>
    <row r="35842" ht="15" hidden="1" customHeight="1"/>
    <row r="35843" ht="15" hidden="1" customHeight="1"/>
    <row r="35844" ht="15" hidden="1" customHeight="1"/>
    <row r="35845" ht="15" hidden="1" customHeight="1"/>
    <row r="35846" ht="15" hidden="1" customHeight="1"/>
    <row r="35847" ht="15" hidden="1" customHeight="1"/>
    <row r="35848" ht="15" hidden="1" customHeight="1"/>
    <row r="35849" ht="15" hidden="1" customHeight="1"/>
    <row r="35850" ht="15" hidden="1" customHeight="1"/>
    <row r="35851" ht="15" hidden="1" customHeight="1"/>
    <row r="35852" ht="15" hidden="1" customHeight="1"/>
    <row r="35853" ht="15" hidden="1" customHeight="1"/>
    <row r="35854" ht="15" hidden="1" customHeight="1"/>
    <row r="35855" ht="15" hidden="1" customHeight="1"/>
    <row r="35856" ht="15" hidden="1" customHeight="1"/>
    <row r="35857" ht="15" hidden="1" customHeight="1"/>
    <row r="35858" ht="15" hidden="1" customHeight="1"/>
    <row r="35859" ht="15" hidden="1" customHeight="1"/>
    <row r="35860" ht="15" hidden="1" customHeight="1"/>
    <row r="35861" ht="15" hidden="1" customHeight="1"/>
    <row r="35862" ht="15" hidden="1" customHeight="1"/>
    <row r="35863" ht="15" hidden="1" customHeight="1"/>
    <row r="35864" ht="15" hidden="1" customHeight="1"/>
    <row r="35865" ht="15" hidden="1" customHeight="1"/>
    <row r="35866" ht="15" hidden="1" customHeight="1"/>
    <row r="35867" ht="15" hidden="1" customHeight="1"/>
    <row r="35868" ht="15" hidden="1" customHeight="1"/>
    <row r="35869" ht="15" hidden="1" customHeight="1"/>
    <row r="35870" ht="15" hidden="1" customHeight="1"/>
    <row r="35871" ht="15" hidden="1" customHeight="1"/>
    <row r="35872" ht="15" hidden="1" customHeight="1"/>
    <row r="35873" ht="15" hidden="1" customHeight="1"/>
    <row r="35874" ht="15" hidden="1" customHeight="1"/>
    <row r="35875" ht="15" hidden="1" customHeight="1"/>
    <row r="35876" ht="15" hidden="1" customHeight="1"/>
    <row r="35877" ht="15" hidden="1" customHeight="1"/>
    <row r="35878" ht="15" hidden="1" customHeight="1"/>
    <row r="35879" ht="15" hidden="1" customHeight="1"/>
    <row r="35880" ht="15" hidden="1" customHeight="1"/>
    <row r="35881" ht="15" hidden="1" customHeight="1"/>
    <row r="35882" ht="15" hidden="1" customHeight="1"/>
    <row r="35883" ht="15" hidden="1" customHeight="1"/>
    <row r="35884" ht="15" hidden="1" customHeight="1"/>
    <row r="35885" ht="15" hidden="1" customHeight="1"/>
    <row r="35886" ht="15" hidden="1" customHeight="1"/>
    <row r="35887" ht="15" hidden="1" customHeight="1"/>
    <row r="35888" ht="15" hidden="1" customHeight="1"/>
    <row r="35889" ht="15" hidden="1" customHeight="1"/>
    <row r="35890" ht="15" hidden="1" customHeight="1"/>
    <row r="35891" ht="15" hidden="1" customHeight="1"/>
    <row r="35892" ht="15" hidden="1" customHeight="1"/>
    <row r="35893" ht="15" hidden="1" customHeight="1"/>
    <row r="35894" ht="15" hidden="1" customHeight="1"/>
    <row r="35895" ht="15" hidden="1" customHeight="1"/>
    <row r="35896" ht="15" hidden="1" customHeight="1"/>
    <row r="35897" ht="15" hidden="1" customHeight="1"/>
    <row r="35898" ht="15" hidden="1" customHeight="1"/>
    <row r="35899" ht="15" hidden="1" customHeight="1"/>
    <row r="35900" ht="15" hidden="1" customHeight="1"/>
    <row r="35901" ht="15" hidden="1" customHeight="1"/>
    <row r="35902" ht="15" hidden="1" customHeight="1"/>
    <row r="35903" ht="15" hidden="1" customHeight="1"/>
    <row r="35904" ht="15" hidden="1" customHeight="1"/>
    <row r="35905" ht="15" hidden="1" customHeight="1"/>
    <row r="35906" ht="15" hidden="1" customHeight="1"/>
    <row r="35907" ht="15" hidden="1" customHeight="1"/>
    <row r="35908" ht="15" hidden="1" customHeight="1"/>
    <row r="35909" ht="15" hidden="1" customHeight="1"/>
    <row r="35910" ht="15" hidden="1" customHeight="1"/>
    <row r="35911" ht="15" hidden="1" customHeight="1"/>
    <row r="35912" ht="15" hidden="1" customHeight="1"/>
    <row r="35913" ht="15" hidden="1" customHeight="1"/>
    <row r="35914" ht="15" hidden="1" customHeight="1"/>
    <row r="35915" ht="15" hidden="1" customHeight="1"/>
    <row r="35916" ht="15" hidden="1" customHeight="1"/>
    <row r="35917" ht="15" hidden="1" customHeight="1"/>
    <row r="35918" ht="15" hidden="1" customHeight="1"/>
    <row r="35919" ht="15" hidden="1" customHeight="1"/>
    <row r="35920" ht="15" hidden="1" customHeight="1"/>
    <row r="35921" ht="15" hidden="1" customHeight="1"/>
    <row r="35922" ht="15" hidden="1" customHeight="1"/>
    <row r="35923" ht="15" hidden="1" customHeight="1"/>
    <row r="35924" ht="15" hidden="1" customHeight="1"/>
    <row r="35925" ht="15" hidden="1" customHeight="1"/>
    <row r="35926" ht="15" hidden="1" customHeight="1"/>
    <row r="35927" ht="15" hidden="1" customHeight="1"/>
    <row r="35928" ht="15" hidden="1" customHeight="1"/>
    <row r="35929" ht="15" hidden="1" customHeight="1"/>
    <row r="35930" ht="15" hidden="1" customHeight="1"/>
    <row r="35931" ht="15" hidden="1" customHeight="1"/>
    <row r="35932" ht="15" hidden="1" customHeight="1"/>
    <row r="35933" ht="15" hidden="1" customHeight="1"/>
    <row r="35934" ht="15" hidden="1" customHeight="1"/>
    <row r="35935" ht="15" hidden="1" customHeight="1"/>
    <row r="35936" ht="15" hidden="1" customHeight="1"/>
    <row r="35937" ht="15" hidden="1" customHeight="1"/>
    <row r="35938" ht="15" hidden="1" customHeight="1"/>
    <row r="35939" ht="15" hidden="1" customHeight="1"/>
    <row r="35940" ht="15" hidden="1" customHeight="1"/>
    <row r="35941" ht="15" hidden="1" customHeight="1"/>
    <row r="35942" ht="15" hidden="1" customHeight="1"/>
    <row r="35943" ht="15" hidden="1" customHeight="1"/>
    <row r="35944" ht="15" hidden="1" customHeight="1"/>
    <row r="35945" ht="15" hidden="1" customHeight="1"/>
    <row r="35946" ht="15" hidden="1" customHeight="1"/>
    <row r="35947" ht="15" hidden="1" customHeight="1"/>
    <row r="35948" ht="15" hidden="1" customHeight="1"/>
    <row r="35949" ht="15" hidden="1" customHeight="1"/>
    <row r="35950" ht="15" hidden="1" customHeight="1"/>
    <row r="35951" ht="15" hidden="1" customHeight="1"/>
    <row r="35952" ht="15" hidden="1" customHeight="1"/>
    <row r="35953" ht="15" hidden="1" customHeight="1"/>
    <row r="35954" ht="15" hidden="1" customHeight="1"/>
    <row r="35955" ht="15" hidden="1" customHeight="1"/>
    <row r="35956" ht="15" hidden="1" customHeight="1"/>
    <row r="35957" ht="15" hidden="1" customHeight="1"/>
    <row r="35958" ht="15" hidden="1" customHeight="1"/>
    <row r="35959" ht="15" hidden="1" customHeight="1"/>
    <row r="35960" ht="15" hidden="1" customHeight="1"/>
    <row r="35961" ht="15" hidden="1" customHeight="1"/>
    <row r="35962" ht="15" hidden="1" customHeight="1"/>
    <row r="35963" ht="15" hidden="1" customHeight="1"/>
    <row r="35964" ht="15" hidden="1" customHeight="1"/>
    <row r="35965" ht="15" hidden="1" customHeight="1"/>
    <row r="35966" ht="15" hidden="1" customHeight="1"/>
    <row r="35967" ht="15" hidden="1" customHeight="1"/>
    <row r="35968" ht="15" hidden="1" customHeight="1"/>
    <row r="35969" ht="15" hidden="1" customHeight="1"/>
    <row r="35970" ht="15" hidden="1" customHeight="1"/>
    <row r="35971" ht="15" hidden="1" customHeight="1"/>
    <row r="35972" ht="15" hidden="1" customHeight="1"/>
    <row r="35973" ht="15" hidden="1" customHeight="1"/>
    <row r="35974" ht="15" hidden="1" customHeight="1"/>
    <row r="35975" ht="15" hidden="1" customHeight="1"/>
    <row r="35976" ht="15" hidden="1" customHeight="1"/>
    <row r="35977" ht="15" hidden="1" customHeight="1"/>
    <row r="35978" ht="15" hidden="1" customHeight="1"/>
    <row r="35979" ht="15" hidden="1" customHeight="1"/>
    <row r="35980" ht="15" hidden="1" customHeight="1"/>
    <row r="35981" ht="15" hidden="1" customHeight="1"/>
    <row r="35982" ht="15" hidden="1" customHeight="1"/>
    <row r="35983" ht="15" hidden="1" customHeight="1"/>
    <row r="35984" ht="15" hidden="1" customHeight="1"/>
    <row r="35985" ht="15" hidden="1" customHeight="1"/>
    <row r="35986" ht="15" hidden="1" customHeight="1"/>
    <row r="35987" ht="15" hidden="1" customHeight="1"/>
    <row r="35988" ht="15" hidden="1" customHeight="1"/>
    <row r="35989" ht="15" hidden="1" customHeight="1"/>
    <row r="35990" ht="15" hidden="1" customHeight="1"/>
    <row r="35991" ht="15" hidden="1" customHeight="1"/>
    <row r="35992" ht="15" hidden="1" customHeight="1"/>
    <row r="35993" ht="15" hidden="1" customHeight="1"/>
    <row r="35994" ht="15" hidden="1" customHeight="1"/>
    <row r="35995" ht="15" hidden="1" customHeight="1"/>
    <row r="35996" ht="15" hidden="1" customHeight="1"/>
    <row r="35997" ht="15" hidden="1" customHeight="1"/>
    <row r="35998" ht="15" hidden="1" customHeight="1"/>
    <row r="35999" ht="15" hidden="1" customHeight="1"/>
    <row r="36000" ht="15" hidden="1" customHeight="1"/>
    <row r="36001" ht="15" hidden="1" customHeight="1"/>
    <row r="36002" ht="15" hidden="1" customHeight="1"/>
    <row r="36003" ht="15" hidden="1" customHeight="1"/>
    <row r="36004" ht="15" hidden="1" customHeight="1"/>
    <row r="36005" ht="15" hidden="1" customHeight="1"/>
    <row r="36006" ht="15" hidden="1" customHeight="1"/>
    <row r="36007" ht="15" hidden="1" customHeight="1"/>
    <row r="36008" ht="15" hidden="1" customHeight="1"/>
    <row r="36009" ht="15" hidden="1" customHeight="1"/>
    <row r="36010" ht="15" hidden="1" customHeight="1"/>
    <row r="36011" ht="15" hidden="1" customHeight="1"/>
    <row r="36012" ht="15" hidden="1" customHeight="1"/>
    <row r="36013" ht="15" hidden="1" customHeight="1"/>
    <row r="36014" ht="15" hidden="1" customHeight="1"/>
    <row r="36015" ht="15" hidden="1" customHeight="1"/>
    <row r="36016" ht="15" hidden="1" customHeight="1"/>
    <row r="36017" ht="15" hidden="1" customHeight="1"/>
    <row r="36018" ht="15" hidden="1" customHeight="1"/>
    <row r="36019" ht="15" hidden="1" customHeight="1"/>
    <row r="36020" ht="15" hidden="1" customHeight="1"/>
    <row r="36021" ht="15" hidden="1" customHeight="1"/>
    <row r="36022" ht="15" hidden="1" customHeight="1"/>
    <row r="36023" ht="15" hidden="1" customHeight="1"/>
    <row r="36024" ht="15" hidden="1" customHeight="1"/>
    <row r="36025" ht="15" hidden="1" customHeight="1"/>
    <row r="36026" ht="15" hidden="1" customHeight="1"/>
    <row r="36027" ht="15" hidden="1" customHeight="1"/>
    <row r="36028" ht="15" hidden="1" customHeight="1"/>
    <row r="36029" ht="15" hidden="1" customHeight="1"/>
    <row r="36030" ht="15" hidden="1" customHeight="1"/>
    <row r="36031" ht="15" hidden="1" customHeight="1"/>
    <row r="36032" ht="15" hidden="1" customHeight="1"/>
    <row r="36033" ht="15" hidden="1" customHeight="1"/>
    <row r="36034" ht="15" hidden="1" customHeight="1"/>
    <row r="36035" ht="15" hidden="1" customHeight="1"/>
    <row r="36036" ht="15" hidden="1" customHeight="1"/>
    <row r="36037" ht="15" hidden="1" customHeight="1"/>
    <row r="36038" ht="15" hidden="1" customHeight="1"/>
    <row r="36039" ht="15" hidden="1" customHeight="1"/>
    <row r="36040" ht="15" hidden="1" customHeight="1"/>
    <row r="36041" ht="15" hidden="1" customHeight="1"/>
    <row r="36042" ht="15" hidden="1" customHeight="1"/>
    <row r="36043" ht="15" hidden="1" customHeight="1"/>
    <row r="36044" ht="15" hidden="1" customHeight="1"/>
    <row r="36045" ht="15" hidden="1" customHeight="1"/>
    <row r="36046" ht="15" hidden="1" customHeight="1"/>
    <row r="36047" ht="15" hidden="1" customHeight="1"/>
    <row r="36048" ht="15" hidden="1" customHeight="1"/>
    <row r="36049" ht="15" hidden="1" customHeight="1"/>
    <row r="36050" ht="15" hidden="1" customHeight="1"/>
    <row r="36051" ht="15" hidden="1" customHeight="1"/>
    <row r="36052" ht="15" hidden="1" customHeight="1"/>
    <row r="36053" ht="15" hidden="1" customHeight="1"/>
    <row r="36054" ht="15" hidden="1" customHeight="1"/>
    <row r="36055" ht="15" hidden="1" customHeight="1"/>
    <row r="36056" ht="15" hidden="1" customHeight="1"/>
    <row r="36057" ht="15" hidden="1" customHeight="1"/>
    <row r="36058" ht="15" hidden="1" customHeight="1"/>
    <row r="36059" ht="15" hidden="1" customHeight="1"/>
    <row r="36060" ht="15" hidden="1" customHeight="1"/>
    <row r="36061" ht="15" hidden="1" customHeight="1"/>
    <row r="36062" ht="15" hidden="1" customHeight="1"/>
    <row r="36063" ht="15" hidden="1" customHeight="1"/>
    <row r="36064" ht="15" hidden="1" customHeight="1"/>
    <row r="36065" ht="15" hidden="1" customHeight="1"/>
    <row r="36066" ht="15" hidden="1" customHeight="1"/>
    <row r="36067" ht="15" hidden="1" customHeight="1"/>
    <row r="36068" ht="15" hidden="1" customHeight="1"/>
    <row r="36069" ht="15" hidden="1" customHeight="1"/>
    <row r="36070" ht="15" hidden="1" customHeight="1"/>
    <row r="36071" ht="15" hidden="1" customHeight="1"/>
    <row r="36072" ht="15" hidden="1" customHeight="1"/>
    <row r="36073" ht="15" hidden="1" customHeight="1"/>
    <row r="36074" ht="15" hidden="1" customHeight="1"/>
    <row r="36075" ht="15" hidden="1" customHeight="1"/>
    <row r="36076" ht="15" hidden="1" customHeight="1"/>
    <row r="36077" ht="15" hidden="1" customHeight="1"/>
    <row r="36078" ht="15" hidden="1" customHeight="1"/>
    <row r="36079" ht="15" hidden="1" customHeight="1"/>
    <row r="36080" ht="15" hidden="1" customHeight="1"/>
    <row r="36081" ht="15" hidden="1" customHeight="1"/>
    <row r="36082" ht="15" hidden="1" customHeight="1"/>
    <row r="36083" ht="15" hidden="1" customHeight="1"/>
    <row r="36084" ht="15" hidden="1" customHeight="1"/>
    <row r="36085" ht="15" hidden="1" customHeight="1"/>
    <row r="36086" ht="15" hidden="1" customHeight="1"/>
    <row r="36087" ht="15" hidden="1" customHeight="1"/>
    <row r="36088" ht="15" hidden="1" customHeight="1"/>
    <row r="36089" ht="15" hidden="1" customHeight="1"/>
    <row r="36090" ht="15" hidden="1" customHeight="1"/>
    <row r="36091" ht="15" hidden="1" customHeight="1"/>
    <row r="36092" ht="15" hidden="1" customHeight="1"/>
    <row r="36093" ht="15" hidden="1" customHeight="1"/>
    <row r="36094" ht="15" hidden="1" customHeight="1"/>
    <row r="36095" ht="15" hidden="1" customHeight="1"/>
    <row r="36096" ht="15" hidden="1" customHeight="1"/>
    <row r="36097" ht="15" hidden="1" customHeight="1"/>
    <row r="36098" ht="15" hidden="1" customHeight="1"/>
    <row r="36099" ht="15" hidden="1" customHeight="1"/>
    <row r="36100" ht="15" hidden="1" customHeight="1"/>
    <row r="36101" ht="15" hidden="1" customHeight="1"/>
    <row r="36102" ht="15" hidden="1" customHeight="1"/>
    <row r="36103" ht="15" hidden="1" customHeight="1"/>
    <row r="36104" ht="15" hidden="1" customHeight="1"/>
    <row r="36105" ht="15" hidden="1" customHeight="1"/>
    <row r="36106" ht="15" hidden="1" customHeight="1"/>
    <row r="36107" ht="15" hidden="1" customHeight="1"/>
    <row r="36108" ht="15" hidden="1" customHeight="1"/>
    <row r="36109" ht="15" hidden="1" customHeight="1"/>
    <row r="36110" ht="15" hidden="1" customHeight="1"/>
    <row r="36111" ht="15" hidden="1" customHeight="1"/>
    <row r="36112" ht="15" hidden="1" customHeight="1"/>
    <row r="36113" ht="15" hidden="1" customHeight="1"/>
    <row r="36114" ht="15" hidden="1" customHeight="1"/>
    <row r="36115" ht="15" hidden="1" customHeight="1"/>
    <row r="36116" ht="15" hidden="1" customHeight="1"/>
    <row r="36117" ht="15" hidden="1" customHeight="1"/>
    <row r="36118" ht="15" hidden="1" customHeight="1"/>
    <row r="36119" ht="15" hidden="1" customHeight="1"/>
    <row r="36120" ht="15" hidden="1" customHeight="1"/>
    <row r="36121" ht="15" hidden="1" customHeight="1"/>
    <row r="36122" ht="15" hidden="1" customHeight="1"/>
    <row r="36123" ht="15" hidden="1" customHeight="1"/>
    <row r="36124" ht="15" hidden="1" customHeight="1"/>
    <row r="36125" ht="15" hidden="1" customHeight="1"/>
    <row r="36126" ht="15" hidden="1" customHeight="1"/>
    <row r="36127" ht="15" hidden="1" customHeight="1"/>
    <row r="36128" ht="15" hidden="1" customHeight="1"/>
    <row r="36129" ht="15" hidden="1" customHeight="1"/>
    <row r="36130" ht="15" hidden="1" customHeight="1"/>
    <row r="36131" ht="15" hidden="1" customHeight="1"/>
    <row r="36132" ht="15" hidden="1" customHeight="1"/>
    <row r="36133" ht="15" hidden="1" customHeight="1"/>
    <row r="36134" ht="15" hidden="1" customHeight="1"/>
    <row r="36135" ht="15" hidden="1" customHeight="1"/>
    <row r="36136" ht="15" hidden="1" customHeight="1"/>
    <row r="36137" ht="15" hidden="1" customHeight="1"/>
    <row r="36138" ht="15" hidden="1" customHeight="1"/>
    <row r="36139" ht="15" hidden="1" customHeight="1"/>
    <row r="36140" ht="15" hidden="1" customHeight="1"/>
    <row r="36141" ht="15" hidden="1" customHeight="1"/>
    <row r="36142" ht="15" hidden="1" customHeight="1"/>
    <row r="36143" ht="15" hidden="1" customHeight="1"/>
    <row r="36144" ht="15" hidden="1" customHeight="1"/>
    <row r="36145" ht="15" hidden="1" customHeight="1"/>
    <row r="36146" ht="15" hidden="1" customHeight="1"/>
    <row r="36147" ht="15" hidden="1" customHeight="1"/>
    <row r="36148" ht="15" hidden="1" customHeight="1"/>
    <row r="36149" ht="15" hidden="1" customHeight="1"/>
    <row r="36150" ht="15" hidden="1" customHeight="1"/>
    <row r="36151" ht="15" hidden="1" customHeight="1"/>
    <row r="36152" ht="15" hidden="1" customHeight="1"/>
    <row r="36153" ht="15" hidden="1" customHeight="1"/>
    <row r="36154" ht="15" hidden="1" customHeight="1"/>
    <row r="36155" ht="15" hidden="1" customHeight="1"/>
    <row r="36156" ht="15" hidden="1" customHeight="1"/>
    <row r="36157" ht="15" hidden="1" customHeight="1"/>
    <row r="36158" ht="15" hidden="1" customHeight="1"/>
    <row r="36159" ht="15" hidden="1" customHeight="1"/>
    <row r="36160" ht="15" hidden="1" customHeight="1"/>
    <row r="36161" ht="15" hidden="1" customHeight="1"/>
    <row r="36162" ht="15" hidden="1" customHeight="1"/>
    <row r="36163" ht="15" hidden="1" customHeight="1"/>
    <row r="36164" ht="15" hidden="1" customHeight="1"/>
    <row r="36165" ht="15" hidden="1" customHeight="1"/>
    <row r="36166" ht="15" hidden="1" customHeight="1"/>
    <row r="36167" ht="15" hidden="1" customHeight="1"/>
    <row r="36168" ht="15" hidden="1" customHeight="1"/>
    <row r="36169" ht="15" hidden="1" customHeight="1"/>
    <row r="36170" ht="15" hidden="1" customHeight="1"/>
    <row r="36171" ht="15" hidden="1" customHeight="1"/>
    <row r="36172" ht="15" hidden="1" customHeight="1"/>
    <row r="36173" ht="15" hidden="1" customHeight="1"/>
    <row r="36174" ht="15" hidden="1" customHeight="1"/>
    <row r="36175" ht="15" hidden="1" customHeight="1"/>
    <row r="36176" ht="15" hidden="1" customHeight="1"/>
    <row r="36177" ht="15" hidden="1" customHeight="1"/>
    <row r="36178" ht="15" hidden="1" customHeight="1"/>
    <row r="36179" ht="15" hidden="1" customHeight="1"/>
    <row r="36180" ht="15" hidden="1" customHeight="1"/>
    <row r="36181" ht="15" hidden="1" customHeight="1"/>
    <row r="36182" ht="15" hidden="1" customHeight="1"/>
    <row r="36183" ht="15" hidden="1" customHeight="1"/>
    <row r="36184" ht="15" hidden="1" customHeight="1"/>
    <row r="36185" ht="15" hidden="1" customHeight="1"/>
    <row r="36186" ht="15" hidden="1" customHeight="1"/>
    <row r="36187" ht="15" hidden="1" customHeight="1"/>
    <row r="36188" ht="15" hidden="1" customHeight="1"/>
    <row r="36189" ht="15" hidden="1" customHeight="1"/>
    <row r="36190" ht="15" hidden="1" customHeight="1"/>
    <row r="36191" ht="15" hidden="1" customHeight="1"/>
    <row r="36192" ht="15" hidden="1" customHeight="1"/>
    <row r="36193" ht="15" hidden="1" customHeight="1"/>
    <row r="36194" ht="15" hidden="1" customHeight="1"/>
    <row r="36195" ht="15" hidden="1" customHeight="1"/>
    <row r="36196" ht="15" hidden="1" customHeight="1"/>
    <row r="36197" ht="15" hidden="1" customHeight="1"/>
    <row r="36198" ht="15" hidden="1" customHeight="1"/>
    <row r="36199" ht="15" hidden="1" customHeight="1"/>
    <row r="36200" ht="15" hidden="1" customHeight="1"/>
    <row r="36201" ht="15" hidden="1" customHeight="1"/>
    <row r="36202" ht="15" hidden="1" customHeight="1"/>
    <row r="36203" ht="15" hidden="1" customHeight="1"/>
    <row r="36204" ht="15" hidden="1" customHeight="1"/>
    <row r="36205" ht="15" hidden="1" customHeight="1"/>
    <row r="36206" ht="15" hidden="1" customHeight="1"/>
    <row r="36207" ht="15" hidden="1" customHeight="1"/>
    <row r="36208" ht="15" hidden="1" customHeight="1"/>
    <row r="36209" ht="15" hidden="1" customHeight="1"/>
    <row r="36210" ht="15" hidden="1" customHeight="1"/>
    <row r="36211" ht="15" hidden="1" customHeight="1"/>
    <row r="36212" ht="15" hidden="1" customHeight="1"/>
    <row r="36213" ht="15" hidden="1" customHeight="1"/>
    <row r="36214" ht="15" hidden="1" customHeight="1"/>
    <row r="36215" ht="15" hidden="1" customHeight="1"/>
    <row r="36216" ht="15" hidden="1" customHeight="1"/>
    <row r="36217" ht="15" hidden="1" customHeight="1"/>
    <row r="36218" ht="15" hidden="1" customHeight="1"/>
    <row r="36219" ht="15" hidden="1" customHeight="1"/>
    <row r="36220" ht="15" hidden="1" customHeight="1"/>
    <row r="36221" ht="15" hidden="1" customHeight="1"/>
    <row r="36222" ht="15" hidden="1" customHeight="1"/>
    <row r="36223" ht="15" hidden="1" customHeight="1"/>
    <row r="36224" ht="15" hidden="1" customHeight="1"/>
    <row r="36225" ht="15" hidden="1" customHeight="1"/>
    <row r="36226" ht="15" hidden="1" customHeight="1"/>
    <row r="36227" ht="15" hidden="1" customHeight="1"/>
    <row r="36228" ht="15" hidden="1" customHeight="1"/>
    <row r="36229" ht="15" hidden="1" customHeight="1"/>
    <row r="36230" ht="15" hidden="1" customHeight="1"/>
    <row r="36231" ht="15" hidden="1" customHeight="1"/>
    <row r="36232" ht="15" hidden="1" customHeight="1"/>
    <row r="36233" ht="15" hidden="1" customHeight="1"/>
    <row r="36234" ht="15" hidden="1" customHeight="1"/>
    <row r="36235" ht="15" hidden="1" customHeight="1"/>
    <row r="36236" ht="15" hidden="1" customHeight="1"/>
    <row r="36237" ht="15" hidden="1" customHeight="1"/>
    <row r="36238" ht="15" hidden="1" customHeight="1"/>
    <row r="36239" ht="15" hidden="1" customHeight="1"/>
    <row r="36240" ht="15" hidden="1" customHeight="1"/>
    <row r="36241" ht="15" hidden="1" customHeight="1"/>
    <row r="36242" ht="15" hidden="1" customHeight="1"/>
    <row r="36243" ht="15" hidden="1" customHeight="1"/>
    <row r="36244" ht="15" hidden="1" customHeight="1"/>
    <row r="36245" ht="15" hidden="1" customHeight="1"/>
    <row r="36246" ht="15" hidden="1" customHeight="1"/>
    <row r="36247" ht="15" hidden="1" customHeight="1"/>
    <row r="36248" ht="15" hidden="1" customHeight="1"/>
    <row r="36249" ht="15" hidden="1" customHeight="1"/>
    <row r="36250" ht="15" hidden="1" customHeight="1"/>
    <row r="36251" ht="15" hidden="1" customHeight="1"/>
    <row r="36252" ht="15" hidden="1" customHeight="1"/>
    <row r="36253" ht="15" hidden="1" customHeight="1"/>
    <row r="36254" ht="15" hidden="1" customHeight="1"/>
    <row r="36255" ht="15" hidden="1" customHeight="1"/>
    <row r="36256" ht="15" hidden="1" customHeight="1"/>
    <row r="36257" ht="15" hidden="1" customHeight="1"/>
    <row r="36258" ht="15" hidden="1" customHeight="1"/>
    <row r="36259" ht="15" hidden="1" customHeight="1"/>
    <row r="36260" ht="15" hidden="1" customHeight="1"/>
    <row r="36261" ht="15" hidden="1" customHeight="1"/>
    <row r="36262" ht="15" hidden="1" customHeight="1"/>
    <row r="36263" ht="15" hidden="1" customHeight="1"/>
    <row r="36264" ht="15" hidden="1" customHeight="1"/>
    <row r="36265" ht="15" hidden="1" customHeight="1"/>
    <row r="36266" ht="15" hidden="1" customHeight="1"/>
    <row r="36267" ht="15" hidden="1" customHeight="1"/>
    <row r="36268" ht="15" hidden="1" customHeight="1"/>
    <row r="36269" ht="15" hidden="1" customHeight="1"/>
    <row r="36270" ht="15" hidden="1" customHeight="1"/>
    <row r="36271" ht="15" hidden="1" customHeight="1"/>
    <row r="36272" ht="15" hidden="1" customHeight="1"/>
    <row r="36273" ht="15" hidden="1" customHeight="1"/>
    <row r="36274" ht="15" hidden="1" customHeight="1"/>
    <row r="36275" ht="15" hidden="1" customHeight="1"/>
    <row r="36276" ht="15" hidden="1" customHeight="1"/>
    <row r="36277" ht="15" hidden="1" customHeight="1"/>
    <row r="36278" ht="15" hidden="1" customHeight="1"/>
    <row r="36279" ht="15" hidden="1" customHeight="1"/>
    <row r="36280" ht="15" hidden="1" customHeight="1"/>
    <row r="36281" ht="15" hidden="1" customHeight="1"/>
    <row r="36282" ht="15" hidden="1" customHeight="1"/>
    <row r="36283" ht="15" hidden="1" customHeight="1"/>
    <row r="36284" ht="15" hidden="1" customHeight="1"/>
    <row r="36285" ht="15" hidden="1" customHeight="1"/>
    <row r="36286" ht="15" hidden="1" customHeight="1"/>
    <row r="36287" ht="15" hidden="1" customHeight="1"/>
    <row r="36288" ht="15" hidden="1" customHeight="1"/>
    <row r="36289" ht="15" hidden="1" customHeight="1"/>
    <row r="36290" ht="15" hidden="1" customHeight="1"/>
    <row r="36291" ht="15" hidden="1" customHeight="1"/>
    <row r="36292" ht="15" hidden="1" customHeight="1"/>
    <row r="36293" ht="15" hidden="1" customHeight="1"/>
    <row r="36294" ht="15" hidden="1" customHeight="1"/>
    <row r="36295" ht="15" hidden="1" customHeight="1"/>
    <row r="36296" ht="15" hidden="1" customHeight="1"/>
    <row r="36297" ht="15" hidden="1" customHeight="1"/>
    <row r="36298" ht="15" hidden="1" customHeight="1"/>
    <row r="36299" ht="15" hidden="1" customHeight="1"/>
    <row r="36300" ht="15" hidden="1" customHeight="1"/>
    <row r="36301" ht="15" hidden="1" customHeight="1"/>
    <row r="36302" ht="15" hidden="1" customHeight="1"/>
    <row r="36303" ht="15" hidden="1" customHeight="1"/>
    <row r="36304" ht="15" hidden="1" customHeight="1"/>
    <row r="36305" ht="15" hidden="1" customHeight="1"/>
    <row r="36306" ht="15" hidden="1" customHeight="1"/>
    <row r="36307" ht="15" hidden="1" customHeight="1"/>
    <row r="36308" ht="15" hidden="1" customHeight="1"/>
    <row r="36309" ht="15" hidden="1" customHeight="1"/>
    <row r="36310" ht="15" hidden="1" customHeight="1"/>
    <row r="36311" ht="15" hidden="1" customHeight="1"/>
    <row r="36312" ht="15" hidden="1" customHeight="1"/>
    <row r="36313" ht="15" hidden="1" customHeight="1"/>
    <row r="36314" ht="15" hidden="1" customHeight="1"/>
    <row r="36315" ht="15" hidden="1" customHeight="1"/>
    <row r="36316" ht="15" hidden="1" customHeight="1"/>
    <row r="36317" ht="15" hidden="1" customHeight="1"/>
    <row r="36318" ht="15" hidden="1" customHeight="1"/>
    <row r="36319" ht="15" hidden="1" customHeight="1"/>
    <row r="36320" ht="15" hidden="1" customHeight="1"/>
    <row r="36321" ht="15" hidden="1" customHeight="1"/>
    <row r="36322" ht="15" hidden="1" customHeight="1"/>
    <row r="36323" ht="15" hidden="1" customHeight="1"/>
    <row r="36324" ht="15" hidden="1" customHeight="1"/>
    <row r="36325" ht="15" hidden="1" customHeight="1"/>
    <row r="36326" ht="15" hidden="1" customHeight="1"/>
    <row r="36327" ht="15" hidden="1" customHeight="1"/>
    <row r="36328" ht="15" hidden="1" customHeight="1"/>
    <row r="36329" ht="15" hidden="1" customHeight="1"/>
    <row r="36330" ht="15" hidden="1" customHeight="1"/>
    <row r="36331" ht="15" hidden="1" customHeight="1"/>
    <row r="36332" ht="15" hidden="1" customHeight="1"/>
    <row r="36333" ht="15" hidden="1" customHeight="1"/>
    <row r="36334" ht="15" hidden="1" customHeight="1"/>
    <row r="36335" ht="15" hidden="1" customHeight="1"/>
    <row r="36336" ht="15" hidden="1" customHeight="1"/>
    <row r="36337" ht="15" hidden="1" customHeight="1"/>
    <row r="36338" ht="15" hidden="1" customHeight="1"/>
    <row r="36339" ht="15" hidden="1" customHeight="1"/>
    <row r="36340" ht="15" hidden="1" customHeight="1"/>
    <row r="36341" ht="15" hidden="1" customHeight="1"/>
    <row r="36342" ht="15" hidden="1" customHeight="1"/>
    <row r="36343" ht="15" hidden="1" customHeight="1"/>
    <row r="36344" ht="15" hidden="1" customHeight="1"/>
    <row r="36345" ht="15" hidden="1" customHeight="1"/>
    <row r="36346" ht="15" hidden="1" customHeight="1"/>
    <row r="36347" ht="15" hidden="1" customHeight="1"/>
    <row r="36348" ht="15" hidden="1" customHeight="1"/>
    <row r="36349" ht="15" hidden="1" customHeight="1"/>
    <row r="36350" ht="15" hidden="1" customHeight="1"/>
    <row r="36351" ht="15" hidden="1" customHeight="1"/>
    <row r="36352" ht="15" hidden="1" customHeight="1"/>
    <row r="36353" ht="15" hidden="1" customHeight="1"/>
    <row r="36354" ht="15" hidden="1" customHeight="1"/>
    <row r="36355" ht="15" hidden="1" customHeight="1"/>
    <row r="36356" ht="15" hidden="1" customHeight="1"/>
    <row r="36357" ht="15" hidden="1" customHeight="1"/>
    <row r="36358" ht="15" hidden="1" customHeight="1"/>
    <row r="36359" ht="15" hidden="1" customHeight="1"/>
    <row r="36360" ht="15" hidden="1" customHeight="1"/>
    <row r="36361" ht="15" hidden="1" customHeight="1"/>
    <row r="36362" ht="15" hidden="1" customHeight="1"/>
    <row r="36363" ht="15" hidden="1" customHeight="1"/>
    <row r="36364" ht="15" hidden="1" customHeight="1"/>
    <row r="36365" ht="15" hidden="1" customHeight="1"/>
    <row r="36366" ht="15" hidden="1" customHeight="1"/>
    <row r="36367" ht="15" hidden="1" customHeight="1"/>
    <row r="36368" ht="15" hidden="1" customHeight="1"/>
    <row r="36369" ht="15" hidden="1" customHeight="1"/>
    <row r="36370" ht="15" hidden="1" customHeight="1"/>
    <row r="36371" ht="15" hidden="1" customHeight="1"/>
    <row r="36372" ht="15" hidden="1" customHeight="1"/>
    <row r="36373" ht="15" hidden="1" customHeight="1"/>
    <row r="36374" ht="15" hidden="1" customHeight="1"/>
    <row r="36375" ht="15" hidden="1" customHeight="1"/>
    <row r="36376" ht="15" hidden="1" customHeight="1"/>
    <row r="36377" ht="15" hidden="1" customHeight="1"/>
    <row r="36378" ht="15" hidden="1" customHeight="1"/>
    <row r="36379" ht="15" hidden="1" customHeight="1"/>
    <row r="36380" ht="15" hidden="1" customHeight="1"/>
    <row r="36381" ht="15" hidden="1" customHeight="1"/>
    <row r="36382" ht="15" hidden="1" customHeight="1"/>
    <row r="36383" ht="15" hidden="1" customHeight="1"/>
    <row r="36384" ht="15" hidden="1" customHeight="1"/>
    <row r="36385" ht="15" hidden="1" customHeight="1"/>
    <row r="36386" ht="15" hidden="1" customHeight="1"/>
    <row r="36387" ht="15" hidden="1" customHeight="1"/>
    <row r="36388" ht="15" hidden="1" customHeight="1"/>
    <row r="36389" ht="15" hidden="1" customHeight="1"/>
    <row r="36390" ht="15" hidden="1" customHeight="1"/>
    <row r="36391" ht="15" hidden="1" customHeight="1"/>
    <row r="36392" ht="15" hidden="1" customHeight="1"/>
    <row r="36393" ht="15" hidden="1" customHeight="1"/>
    <row r="36394" ht="15" hidden="1" customHeight="1"/>
    <row r="36395" ht="15" hidden="1" customHeight="1"/>
    <row r="36396" ht="15" hidden="1" customHeight="1"/>
    <row r="36397" ht="15" hidden="1" customHeight="1"/>
    <row r="36398" ht="15" hidden="1" customHeight="1"/>
    <row r="36399" ht="15" hidden="1" customHeight="1"/>
    <row r="36400" ht="15" hidden="1" customHeight="1"/>
    <row r="36401" ht="15" hidden="1" customHeight="1"/>
    <row r="36402" ht="15" hidden="1" customHeight="1"/>
    <row r="36403" ht="15" hidden="1" customHeight="1"/>
    <row r="36404" ht="15" hidden="1" customHeight="1"/>
    <row r="36405" ht="15" hidden="1" customHeight="1"/>
    <row r="36406" ht="15" hidden="1" customHeight="1"/>
    <row r="36407" ht="15" hidden="1" customHeight="1"/>
    <row r="36408" ht="15" hidden="1" customHeight="1"/>
    <row r="36409" ht="15" hidden="1" customHeight="1"/>
    <row r="36410" ht="15" hidden="1" customHeight="1"/>
    <row r="36411" ht="15" hidden="1" customHeight="1"/>
    <row r="36412" ht="15" hidden="1" customHeight="1"/>
    <row r="36413" ht="15" hidden="1" customHeight="1"/>
    <row r="36414" ht="15" hidden="1" customHeight="1"/>
    <row r="36415" ht="15" hidden="1" customHeight="1"/>
    <row r="36416" ht="15" hidden="1" customHeight="1"/>
    <row r="36417" ht="15" hidden="1" customHeight="1"/>
    <row r="36418" ht="15" hidden="1" customHeight="1"/>
    <row r="36419" ht="15" hidden="1" customHeight="1"/>
    <row r="36420" ht="15" hidden="1" customHeight="1"/>
    <row r="36421" ht="15" hidden="1" customHeight="1"/>
    <row r="36422" ht="15" hidden="1" customHeight="1"/>
    <row r="36423" ht="15" hidden="1" customHeight="1"/>
    <row r="36424" ht="15" hidden="1" customHeight="1"/>
    <row r="36425" ht="15" hidden="1" customHeight="1"/>
    <row r="36426" ht="15" hidden="1" customHeight="1"/>
    <row r="36427" ht="15" hidden="1" customHeight="1"/>
    <row r="36428" ht="15" hidden="1" customHeight="1"/>
    <row r="36429" ht="15" hidden="1" customHeight="1"/>
    <row r="36430" ht="15" hidden="1" customHeight="1"/>
    <row r="36431" ht="15" hidden="1" customHeight="1"/>
    <row r="36432" ht="15" hidden="1" customHeight="1"/>
    <row r="36433" ht="15" hidden="1" customHeight="1"/>
    <row r="36434" ht="15" hidden="1" customHeight="1"/>
    <row r="36435" ht="15" hidden="1" customHeight="1"/>
    <row r="36436" ht="15" hidden="1" customHeight="1"/>
    <row r="36437" ht="15" hidden="1" customHeight="1"/>
    <row r="36438" ht="15" hidden="1" customHeight="1"/>
    <row r="36439" ht="15" hidden="1" customHeight="1"/>
    <row r="36440" ht="15" hidden="1" customHeight="1"/>
    <row r="36441" ht="15" hidden="1" customHeight="1"/>
    <row r="36442" ht="15" hidden="1" customHeight="1"/>
    <row r="36443" ht="15" hidden="1" customHeight="1"/>
    <row r="36444" ht="15" hidden="1" customHeight="1"/>
    <row r="36445" ht="15" hidden="1" customHeight="1"/>
    <row r="36446" ht="15" hidden="1" customHeight="1"/>
    <row r="36447" ht="15" hidden="1" customHeight="1"/>
    <row r="36448" ht="15" hidden="1" customHeight="1"/>
    <row r="36449" ht="15" hidden="1" customHeight="1"/>
    <row r="36450" ht="15" hidden="1" customHeight="1"/>
    <row r="36451" ht="15" hidden="1" customHeight="1"/>
    <row r="36452" ht="15" hidden="1" customHeight="1"/>
    <row r="36453" ht="15" hidden="1" customHeight="1"/>
    <row r="36454" ht="15" hidden="1" customHeight="1"/>
    <row r="36455" ht="15" hidden="1" customHeight="1"/>
    <row r="36456" ht="15" hidden="1" customHeight="1"/>
    <row r="36457" ht="15" hidden="1" customHeight="1"/>
    <row r="36458" ht="15" hidden="1" customHeight="1"/>
    <row r="36459" ht="15" hidden="1" customHeight="1"/>
    <row r="36460" ht="15" hidden="1" customHeight="1"/>
    <row r="36461" ht="15" hidden="1" customHeight="1"/>
    <row r="36462" ht="15" hidden="1" customHeight="1"/>
    <row r="36463" ht="15" hidden="1" customHeight="1"/>
    <row r="36464" ht="15" hidden="1" customHeight="1"/>
    <row r="36465" ht="15" hidden="1" customHeight="1"/>
    <row r="36466" ht="15" hidden="1" customHeight="1"/>
    <row r="36467" ht="15" hidden="1" customHeight="1"/>
    <row r="36468" ht="15" hidden="1" customHeight="1"/>
    <row r="36469" ht="15" hidden="1" customHeight="1"/>
    <row r="36470" ht="15" hidden="1" customHeight="1"/>
    <row r="36471" ht="15" hidden="1" customHeight="1"/>
    <row r="36472" ht="15" hidden="1" customHeight="1"/>
    <row r="36473" ht="15" hidden="1" customHeight="1"/>
    <row r="36474" ht="15" hidden="1" customHeight="1"/>
    <row r="36475" ht="15" hidden="1" customHeight="1"/>
    <row r="36476" ht="15" hidden="1" customHeight="1"/>
    <row r="36477" ht="15" hidden="1" customHeight="1"/>
    <row r="36478" ht="15" hidden="1" customHeight="1"/>
    <row r="36479" ht="15" hidden="1" customHeight="1"/>
    <row r="36480" ht="15" hidden="1" customHeight="1"/>
    <row r="36481" ht="15" hidden="1" customHeight="1"/>
    <row r="36482" ht="15" hidden="1" customHeight="1"/>
    <row r="36483" ht="15" hidden="1" customHeight="1"/>
    <row r="36484" ht="15" hidden="1" customHeight="1"/>
    <row r="36485" ht="15" hidden="1" customHeight="1"/>
    <row r="36486" ht="15" hidden="1" customHeight="1"/>
    <row r="36487" ht="15" hidden="1" customHeight="1"/>
    <row r="36488" ht="15" hidden="1" customHeight="1"/>
    <row r="36489" ht="15" hidden="1" customHeight="1"/>
    <row r="36490" ht="15" hidden="1" customHeight="1"/>
    <row r="36491" ht="15" hidden="1" customHeight="1"/>
    <row r="36492" ht="15" hidden="1" customHeight="1"/>
    <row r="36493" ht="15" hidden="1" customHeight="1"/>
    <row r="36494" ht="15" hidden="1" customHeight="1"/>
    <row r="36495" ht="15" hidden="1" customHeight="1"/>
    <row r="36496" ht="15" hidden="1" customHeight="1"/>
    <row r="36497" ht="15" hidden="1" customHeight="1"/>
    <row r="36498" ht="15" hidden="1" customHeight="1"/>
    <row r="36499" ht="15" hidden="1" customHeight="1"/>
    <row r="36500" ht="15" hidden="1" customHeight="1"/>
    <row r="36501" ht="15" hidden="1" customHeight="1"/>
    <row r="36502" ht="15" hidden="1" customHeight="1"/>
    <row r="36503" ht="15" hidden="1" customHeight="1"/>
    <row r="36504" ht="15" hidden="1" customHeight="1"/>
    <row r="36505" ht="15" hidden="1" customHeight="1"/>
    <row r="36506" ht="15" hidden="1" customHeight="1"/>
    <row r="36507" ht="15" hidden="1" customHeight="1"/>
    <row r="36508" ht="15" hidden="1" customHeight="1"/>
    <row r="36509" ht="15" hidden="1" customHeight="1"/>
    <row r="36510" ht="15" hidden="1" customHeight="1"/>
    <row r="36511" ht="15" hidden="1" customHeight="1"/>
    <row r="36512" ht="15" hidden="1" customHeight="1"/>
    <row r="36513" ht="15" hidden="1" customHeight="1"/>
    <row r="36514" ht="15" hidden="1" customHeight="1"/>
    <row r="36515" ht="15" hidden="1" customHeight="1"/>
    <row r="36516" ht="15" hidden="1" customHeight="1"/>
    <row r="36517" ht="15" hidden="1" customHeight="1"/>
    <row r="36518" ht="15" hidden="1" customHeight="1"/>
    <row r="36519" ht="15" hidden="1" customHeight="1"/>
    <row r="36520" ht="15" hidden="1" customHeight="1"/>
    <row r="36521" ht="15" hidden="1" customHeight="1"/>
    <row r="36522" ht="15" hidden="1" customHeight="1"/>
    <row r="36523" ht="15" hidden="1" customHeight="1"/>
    <row r="36524" ht="15" hidden="1" customHeight="1"/>
    <row r="36525" ht="15" hidden="1" customHeight="1"/>
    <row r="36526" ht="15" hidden="1" customHeight="1"/>
    <row r="36527" ht="15" hidden="1" customHeight="1"/>
    <row r="36528" ht="15" hidden="1" customHeight="1"/>
    <row r="36529" ht="15" hidden="1" customHeight="1"/>
    <row r="36530" ht="15" hidden="1" customHeight="1"/>
    <row r="36531" ht="15" hidden="1" customHeight="1"/>
    <row r="36532" ht="15" hidden="1" customHeight="1"/>
    <row r="36533" ht="15" hidden="1" customHeight="1"/>
    <row r="36534" ht="15" hidden="1" customHeight="1"/>
    <row r="36535" ht="15" hidden="1" customHeight="1"/>
    <row r="36536" ht="15" hidden="1" customHeight="1"/>
    <row r="36537" ht="15" hidden="1" customHeight="1"/>
    <row r="36538" ht="15" hidden="1" customHeight="1"/>
    <row r="36539" ht="15" hidden="1" customHeight="1"/>
    <row r="36540" ht="15" hidden="1" customHeight="1"/>
    <row r="36541" ht="15" hidden="1" customHeight="1"/>
    <row r="36542" ht="15" hidden="1" customHeight="1"/>
    <row r="36543" ht="15" hidden="1" customHeight="1"/>
    <row r="36544" ht="15" hidden="1" customHeight="1"/>
    <row r="36545" ht="15" hidden="1" customHeight="1"/>
    <row r="36546" ht="15" hidden="1" customHeight="1"/>
    <row r="36547" ht="15" hidden="1" customHeight="1"/>
    <row r="36548" ht="15" hidden="1" customHeight="1"/>
    <row r="36549" ht="15" hidden="1" customHeight="1"/>
    <row r="36550" ht="15" hidden="1" customHeight="1"/>
    <row r="36551" ht="15" hidden="1" customHeight="1"/>
    <row r="36552" ht="15" hidden="1" customHeight="1"/>
    <row r="36553" ht="15" hidden="1" customHeight="1"/>
    <row r="36554" ht="15" hidden="1" customHeight="1"/>
    <row r="36555" ht="15" hidden="1" customHeight="1"/>
    <row r="36556" ht="15" hidden="1" customHeight="1"/>
    <row r="36557" ht="15" hidden="1" customHeight="1"/>
    <row r="36558" ht="15" hidden="1" customHeight="1"/>
    <row r="36559" ht="15" hidden="1" customHeight="1"/>
    <row r="36560" ht="15" hidden="1" customHeight="1"/>
    <row r="36561" ht="15" hidden="1" customHeight="1"/>
    <row r="36562" ht="15" hidden="1" customHeight="1"/>
    <row r="36563" ht="15" hidden="1" customHeight="1"/>
    <row r="36564" ht="15" hidden="1" customHeight="1"/>
    <row r="36565" ht="15" hidden="1" customHeight="1"/>
    <row r="36566" ht="15" hidden="1" customHeight="1"/>
    <row r="36567" ht="15" hidden="1" customHeight="1"/>
    <row r="36568" ht="15" hidden="1" customHeight="1"/>
    <row r="36569" ht="15" hidden="1" customHeight="1"/>
    <row r="36570" ht="15" hidden="1" customHeight="1"/>
    <row r="36571" ht="15" hidden="1" customHeight="1"/>
    <row r="36572" ht="15" hidden="1" customHeight="1"/>
    <row r="36573" ht="15" hidden="1" customHeight="1"/>
    <row r="36574" ht="15" hidden="1" customHeight="1"/>
    <row r="36575" ht="15" hidden="1" customHeight="1"/>
    <row r="36576" ht="15" hidden="1" customHeight="1"/>
    <row r="36577" ht="15" hidden="1" customHeight="1"/>
    <row r="36578" ht="15" hidden="1" customHeight="1"/>
    <row r="36579" ht="15" hidden="1" customHeight="1"/>
    <row r="36580" ht="15" hidden="1" customHeight="1"/>
    <row r="36581" ht="15" hidden="1" customHeight="1"/>
    <row r="36582" ht="15" hidden="1" customHeight="1"/>
    <row r="36583" ht="15" hidden="1" customHeight="1"/>
    <row r="36584" ht="15" hidden="1" customHeight="1"/>
    <row r="36585" ht="15" hidden="1" customHeight="1"/>
    <row r="36586" ht="15" hidden="1" customHeight="1"/>
    <row r="36587" ht="15" hidden="1" customHeight="1"/>
    <row r="36588" ht="15" hidden="1" customHeight="1"/>
    <row r="36589" ht="15" hidden="1" customHeight="1"/>
    <row r="36590" ht="15" hidden="1" customHeight="1"/>
    <row r="36591" ht="15" hidden="1" customHeight="1"/>
    <row r="36592" ht="15" hidden="1" customHeight="1"/>
    <row r="36593" ht="15" hidden="1" customHeight="1"/>
    <row r="36594" ht="15" hidden="1" customHeight="1"/>
    <row r="36595" ht="15" hidden="1" customHeight="1"/>
    <row r="36596" ht="15" hidden="1" customHeight="1"/>
    <row r="36597" ht="15" hidden="1" customHeight="1"/>
    <row r="36598" ht="15" hidden="1" customHeight="1"/>
    <row r="36599" ht="15" hidden="1" customHeight="1"/>
    <row r="36600" ht="15" hidden="1" customHeight="1"/>
    <row r="36601" ht="15" hidden="1" customHeight="1"/>
    <row r="36602" ht="15" hidden="1" customHeight="1"/>
    <row r="36603" ht="15" hidden="1" customHeight="1"/>
    <row r="36604" ht="15" hidden="1" customHeight="1"/>
    <row r="36605" ht="15" hidden="1" customHeight="1"/>
    <row r="36606" ht="15" hidden="1" customHeight="1"/>
    <row r="36607" ht="15" hidden="1" customHeight="1"/>
    <row r="36608" ht="15" hidden="1" customHeight="1"/>
    <row r="36609" ht="15" hidden="1" customHeight="1"/>
    <row r="36610" ht="15" hidden="1" customHeight="1"/>
    <row r="36611" ht="15" hidden="1" customHeight="1"/>
    <row r="36612" ht="15" hidden="1" customHeight="1"/>
    <row r="36613" ht="15" hidden="1" customHeight="1"/>
    <row r="36614" ht="15" hidden="1" customHeight="1"/>
    <row r="36615" ht="15" hidden="1" customHeight="1"/>
    <row r="36616" ht="15" hidden="1" customHeight="1"/>
    <row r="36617" ht="15" hidden="1" customHeight="1"/>
    <row r="36618" ht="15" hidden="1" customHeight="1"/>
    <row r="36619" ht="15" hidden="1" customHeight="1"/>
    <row r="36620" ht="15" hidden="1" customHeight="1"/>
    <row r="36621" ht="15" hidden="1" customHeight="1"/>
    <row r="36622" ht="15" hidden="1" customHeight="1"/>
    <row r="36623" ht="15" hidden="1" customHeight="1"/>
    <row r="36624" ht="15" hidden="1" customHeight="1"/>
    <row r="36625" ht="15" hidden="1" customHeight="1"/>
    <row r="36626" ht="15" hidden="1" customHeight="1"/>
    <row r="36627" ht="15" hidden="1" customHeight="1"/>
    <row r="36628" ht="15" hidden="1" customHeight="1"/>
    <row r="36629" ht="15" hidden="1" customHeight="1"/>
    <row r="36630" ht="15" hidden="1" customHeight="1"/>
    <row r="36631" ht="15" hidden="1" customHeight="1"/>
    <row r="36632" ht="15" hidden="1" customHeight="1"/>
    <row r="36633" ht="15" hidden="1" customHeight="1"/>
    <row r="36634" ht="15" hidden="1" customHeight="1"/>
    <row r="36635" ht="15" hidden="1" customHeight="1"/>
    <row r="36636" ht="15" hidden="1" customHeight="1"/>
    <row r="36637" ht="15" hidden="1" customHeight="1"/>
    <row r="36638" ht="15" hidden="1" customHeight="1"/>
    <row r="36639" ht="15" hidden="1" customHeight="1"/>
    <row r="36640" ht="15" hidden="1" customHeight="1"/>
    <row r="36641" ht="15" hidden="1" customHeight="1"/>
    <row r="36642" ht="15" hidden="1" customHeight="1"/>
    <row r="36643" ht="15" hidden="1" customHeight="1"/>
    <row r="36644" ht="15" hidden="1" customHeight="1"/>
    <row r="36645" ht="15" hidden="1" customHeight="1"/>
    <row r="36646" ht="15" hidden="1" customHeight="1"/>
    <row r="36647" ht="15" hidden="1" customHeight="1"/>
    <row r="36648" ht="15" hidden="1" customHeight="1"/>
    <row r="36649" ht="15" hidden="1" customHeight="1"/>
    <row r="36650" ht="15" hidden="1" customHeight="1"/>
    <row r="36651" ht="15" hidden="1" customHeight="1"/>
    <row r="36652" ht="15" hidden="1" customHeight="1"/>
    <row r="36653" ht="15" hidden="1" customHeight="1"/>
    <row r="36654" ht="15" hidden="1" customHeight="1"/>
    <row r="36655" ht="15" hidden="1" customHeight="1"/>
    <row r="36656" ht="15" hidden="1" customHeight="1"/>
    <row r="36657" ht="15" hidden="1" customHeight="1"/>
    <row r="36658" ht="15" hidden="1" customHeight="1"/>
    <row r="36659" ht="15" hidden="1" customHeight="1"/>
    <row r="36660" ht="15" hidden="1" customHeight="1"/>
    <row r="36661" ht="15" hidden="1" customHeight="1"/>
    <row r="36662" ht="15" hidden="1" customHeight="1"/>
    <row r="36663" ht="15" hidden="1" customHeight="1"/>
    <row r="36664" ht="15" hidden="1" customHeight="1"/>
    <row r="36665" ht="15" hidden="1" customHeight="1"/>
    <row r="36666" ht="15" hidden="1" customHeight="1"/>
    <row r="36667" ht="15" hidden="1" customHeight="1"/>
    <row r="36668" ht="15" hidden="1" customHeight="1"/>
    <row r="36669" ht="15" hidden="1" customHeight="1"/>
    <row r="36670" ht="15" hidden="1" customHeight="1"/>
    <row r="36671" ht="15" hidden="1" customHeight="1"/>
    <row r="36672" ht="15" hidden="1" customHeight="1"/>
    <row r="36673" ht="15" hidden="1" customHeight="1"/>
    <row r="36674" ht="15" hidden="1" customHeight="1"/>
    <row r="36675" ht="15" hidden="1" customHeight="1"/>
    <row r="36676" ht="15" hidden="1" customHeight="1"/>
    <row r="36677" ht="15" hidden="1" customHeight="1"/>
    <row r="36678" ht="15" hidden="1" customHeight="1"/>
    <row r="36679" ht="15" hidden="1" customHeight="1"/>
    <row r="36680" ht="15" hidden="1" customHeight="1"/>
    <row r="36681" ht="15" hidden="1" customHeight="1"/>
    <row r="36682" ht="15" hidden="1" customHeight="1"/>
    <row r="36683" ht="15" hidden="1" customHeight="1"/>
    <row r="36684" ht="15" hidden="1" customHeight="1"/>
    <row r="36685" ht="15" hidden="1" customHeight="1"/>
    <row r="36686" ht="15" hidden="1" customHeight="1"/>
    <row r="36687" ht="15" hidden="1" customHeight="1"/>
    <row r="36688" ht="15" hidden="1" customHeight="1"/>
    <row r="36689" ht="15" hidden="1" customHeight="1"/>
    <row r="36690" ht="15" hidden="1" customHeight="1"/>
    <row r="36691" ht="15" hidden="1" customHeight="1"/>
    <row r="36692" ht="15" hidden="1" customHeight="1"/>
    <row r="36693" ht="15" hidden="1" customHeight="1"/>
    <row r="36694" ht="15" hidden="1" customHeight="1"/>
    <row r="36695" ht="15" hidden="1" customHeight="1"/>
    <row r="36696" ht="15" hidden="1" customHeight="1"/>
    <row r="36697" ht="15" hidden="1" customHeight="1"/>
    <row r="36698" ht="15" hidden="1" customHeight="1"/>
    <row r="36699" ht="15" hidden="1" customHeight="1"/>
    <row r="36700" ht="15" hidden="1" customHeight="1"/>
    <row r="36701" ht="15" hidden="1" customHeight="1"/>
    <row r="36702" ht="15" hidden="1" customHeight="1"/>
    <row r="36703" ht="15" hidden="1" customHeight="1"/>
    <row r="36704" ht="15" hidden="1" customHeight="1"/>
    <row r="36705" ht="15" hidden="1" customHeight="1"/>
    <row r="36706" ht="15" hidden="1" customHeight="1"/>
    <row r="36707" ht="15" hidden="1" customHeight="1"/>
    <row r="36708" ht="15" hidden="1" customHeight="1"/>
    <row r="36709" ht="15" hidden="1" customHeight="1"/>
    <row r="36710" ht="15" hidden="1" customHeight="1"/>
    <row r="36711" ht="15" hidden="1" customHeight="1"/>
    <row r="36712" ht="15" hidden="1" customHeight="1"/>
    <row r="36713" ht="15" hidden="1" customHeight="1"/>
    <row r="36714" ht="15" hidden="1" customHeight="1"/>
    <row r="36715" ht="15" hidden="1" customHeight="1"/>
    <row r="36716" ht="15" hidden="1" customHeight="1"/>
    <row r="36717" ht="15" hidden="1" customHeight="1"/>
    <row r="36718" ht="15" hidden="1" customHeight="1"/>
    <row r="36719" ht="15" hidden="1" customHeight="1"/>
    <row r="36720" ht="15" hidden="1" customHeight="1"/>
    <row r="36721" ht="15" hidden="1" customHeight="1"/>
    <row r="36722" ht="15" hidden="1" customHeight="1"/>
    <row r="36723" ht="15" hidden="1" customHeight="1"/>
    <row r="36724" ht="15" hidden="1" customHeight="1"/>
    <row r="36725" ht="15" hidden="1" customHeight="1"/>
    <row r="36726" ht="15" hidden="1" customHeight="1"/>
    <row r="36727" ht="15" hidden="1" customHeight="1"/>
    <row r="36728" ht="15" hidden="1" customHeight="1"/>
    <row r="36729" ht="15" hidden="1" customHeight="1"/>
    <row r="36730" ht="15" hidden="1" customHeight="1"/>
    <row r="36731" ht="15" hidden="1" customHeight="1"/>
    <row r="36732" ht="15" hidden="1" customHeight="1"/>
    <row r="36733" ht="15" hidden="1" customHeight="1"/>
    <row r="36734" ht="15" hidden="1" customHeight="1"/>
    <row r="36735" ht="15" hidden="1" customHeight="1"/>
    <row r="36736" ht="15" hidden="1" customHeight="1"/>
    <row r="36737" ht="15" hidden="1" customHeight="1"/>
    <row r="36738" ht="15" hidden="1" customHeight="1"/>
    <row r="36739" ht="15" hidden="1" customHeight="1"/>
    <row r="36740" ht="15" hidden="1" customHeight="1"/>
    <row r="36741" ht="15" hidden="1" customHeight="1"/>
    <row r="36742" ht="15" hidden="1" customHeight="1"/>
    <row r="36743" ht="15" hidden="1" customHeight="1"/>
    <row r="36744" ht="15" hidden="1" customHeight="1"/>
    <row r="36745" ht="15" hidden="1" customHeight="1"/>
    <row r="36746" ht="15" hidden="1" customHeight="1"/>
    <row r="36747" ht="15" hidden="1" customHeight="1"/>
    <row r="36748" ht="15" hidden="1" customHeight="1"/>
    <row r="36749" ht="15" hidden="1" customHeight="1"/>
    <row r="36750" ht="15" hidden="1" customHeight="1"/>
    <row r="36751" ht="15" hidden="1" customHeight="1"/>
    <row r="36752" ht="15" hidden="1" customHeight="1"/>
    <row r="36753" ht="15" hidden="1" customHeight="1"/>
    <row r="36754" ht="15" hidden="1" customHeight="1"/>
    <row r="36755" ht="15" hidden="1" customHeight="1"/>
    <row r="36756" ht="15" hidden="1" customHeight="1"/>
    <row r="36757" ht="15" hidden="1" customHeight="1"/>
    <row r="36758" ht="15" hidden="1" customHeight="1"/>
    <row r="36759" ht="15" hidden="1" customHeight="1"/>
    <row r="36760" ht="15" hidden="1" customHeight="1"/>
    <row r="36761" ht="15" hidden="1" customHeight="1"/>
    <row r="36762" ht="15" hidden="1" customHeight="1"/>
    <row r="36763" ht="15" hidden="1" customHeight="1"/>
    <row r="36764" ht="15" hidden="1" customHeight="1"/>
    <row r="36765" ht="15" hidden="1" customHeight="1"/>
    <row r="36766" ht="15" hidden="1" customHeight="1"/>
    <row r="36767" ht="15" hidden="1" customHeight="1"/>
    <row r="36768" ht="15" hidden="1" customHeight="1"/>
    <row r="36769" ht="15" hidden="1" customHeight="1"/>
    <row r="36770" ht="15" hidden="1" customHeight="1"/>
    <row r="36771" ht="15" hidden="1" customHeight="1"/>
    <row r="36772" ht="15" hidden="1" customHeight="1"/>
    <row r="36773" ht="15" hidden="1" customHeight="1"/>
    <row r="36774" ht="15" hidden="1" customHeight="1"/>
    <row r="36775" ht="15" hidden="1" customHeight="1"/>
    <row r="36776" ht="15" hidden="1" customHeight="1"/>
    <row r="36777" ht="15" hidden="1" customHeight="1"/>
    <row r="36778" ht="15" hidden="1" customHeight="1"/>
    <row r="36779" ht="15" hidden="1" customHeight="1"/>
    <row r="36780" ht="15" hidden="1" customHeight="1"/>
    <row r="36781" ht="15" hidden="1" customHeight="1"/>
    <row r="36782" ht="15" hidden="1" customHeight="1"/>
    <row r="36783" ht="15" hidden="1" customHeight="1"/>
    <row r="36784" ht="15" hidden="1" customHeight="1"/>
    <row r="36785" ht="15" hidden="1" customHeight="1"/>
    <row r="36786" ht="15" hidden="1" customHeight="1"/>
    <row r="36787" ht="15" hidden="1" customHeight="1"/>
    <row r="36788" ht="15" hidden="1" customHeight="1"/>
    <row r="36789" ht="15" hidden="1" customHeight="1"/>
    <row r="36790" ht="15" hidden="1" customHeight="1"/>
    <row r="36791" ht="15" hidden="1" customHeight="1"/>
    <row r="36792" ht="15" hidden="1" customHeight="1"/>
    <row r="36793" ht="15" hidden="1" customHeight="1"/>
    <row r="36794" ht="15" hidden="1" customHeight="1"/>
    <row r="36795" ht="15" hidden="1" customHeight="1"/>
    <row r="36796" ht="15" hidden="1" customHeight="1"/>
    <row r="36797" ht="15" hidden="1" customHeight="1"/>
    <row r="36798" ht="15" hidden="1" customHeight="1"/>
    <row r="36799" ht="15" hidden="1" customHeight="1"/>
    <row r="36800" ht="15" hidden="1" customHeight="1"/>
    <row r="36801" ht="15" hidden="1" customHeight="1"/>
    <row r="36802" ht="15" hidden="1" customHeight="1"/>
    <row r="36803" ht="15" hidden="1" customHeight="1"/>
    <row r="36804" ht="15" hidden="1" customHeight="1"/>
    <row r="36805" ht="15" hidden="1" customHeight="1"/>
    <row r="36806" ht="15" hidden="1" customHeight="1"/>
    <row r="36807" ht="15" hidden="1" customHeight="1"/>
    <row r="36808" ht="15" hidden="1" customHeight="1"/>
    <row r="36809" ht="15" hidden="1" customHeight="1"/>
    <row r="36810" ht="15" hidden="1" customHeight="1"/>
    <row r="36811" ht="15" hidden="1" customHeight="1"/>
    <row r="36812" ht="15" hidden="1" customHeight="1"/>
    <row r="36813" ht="15" hidden="1" customHeight="1"/>
    <row r="36814" ht="15" hidden="1" customHeight="1"/>
    <row r="36815" ht="15" hidden="1" customHeight="1"/>
    <row r="36816" ht="15" hidden="1" customHeight="1"/>
    <row r="36817" ht="15" hidden="1" customHeight="1"/>
    <row r="36818" ht="15" hidden="1" customHeight="1"/>
    <row r="36819" ht="15" hidden="1" customHeight="1"/>
    <row r="36820" ht="15" hidden="1" customHeight="1"/>
    <row r="36821" ht="15" hidden="1" customHeight="1"/>
    <row r="36822" ht="15" hidden="1" customHeight="1"/>
    <row r="36823" ht="15" hidden="1" customHeight="1"/>
    <row r="36824" ht="15" hidden="1" customHeight="1"/>
    <row r="36825" ht="15" hidden="1" customHeight="1"/>
    <row r="36826" ht="15" hidden="1" customHeight="1"/>
    <row r="36827" ht="15" hidden="1" customHeight="1"/>
    <row r="36828" ht="15" hidden="1" customHeight="1"/>
    <row r="36829" ht="15" hidden="1" customHeight="1"/>
    <row r="36830" ht="15" hidden="1" customHeight="1"/>
    <row r="36831" ht="15" hidden="1" customHeight="1"/>
    <row r="36832" ht="15" hidden="1" customHeight="1"/>
    <row r="36833" ht="15" hidden="1" customHeight="1"/>
    <row r="36834" ht="15" hidden="1" customHeight="1"/>
    <row r="36835" ht="15" hidden="1" customHeight="1"/>
    <row r="36836" ht="15" hidden="1" customHeight="1"/>
    <row r="36837" ht="15" hidden="1" customHeight="1"/>
    <row r="36838" ht="15" hidden="1" customHeight="1"/>
    <row r="36839" ht="15" hidden="1" customHeight="1"/>
    <row r="36840" ht="15" hidden="1" customHeight="1"/>
    <row r="36841" ht="15" hidden="1" customHeight="1"/>
    <row r="36842" ht="15" hidden="1" customHeight="1"/>
    <row r="36843" ht="15" hidden="1" customHeight="1"/>
    <row r="36844" ht="15" hidden="1" customHeight="1"/>
    <row r="36845" ht="15" hidden="1" customHeight="1"/>
    <row r="36846" ht="15" hidden="1" customHeight="1"/>
    <row r="36847" ht="15" hidden="1" customHeight="1"/>
    <row r="36848" ht="15" hidden="1" customHeight="1"/>
    <row r="36849" ht="15" hidden="1" customHeight="1"/>
    <row r="36850" ht="15" hidden="1" customHeight="1"/>
    <row r="36851" ht="15" hidden="1" customHeight="1"/>
    <row r="36852" ht="15" hidden="1" customHeight="1"/>
    <row r="36853" ht="15" hidden="1" customHeight="1"/>
    <row r="36854" ht="15" hidden="1" customHeight="1"/>
    <row r="36855" ht="15" hidden="1" customHeight="1"/>
    <row r="36856" ht="15" hidden="1" customHeight="1"/>
    <row r="36857" ht="15" hidden="1" customHeight="1"/>
    <row r="36858" ht="15" hidden="1" customHeight="1"/>
    <row r="36859" ht="15" hidden="1" customHeight="1"/>
    <row r="36860" ht="15" hidden="1" customHeight="1"/>
    <row r="36861" ht="15" hidden="1" customHeight="1"/>
    <row r="36862" ht="15" hidden="1" customHeight="1"/>
    <row r="36863" ht="15" hidden="1" customHeight="1"/>
    <row r="36864" ht="15" hidden="1" customHeight="1"/>
    <row r="36865" ht="15" hidden="1" customHeight="1"/>
    <row r="36866" ht="15" hidden="1" customHeight="1"/>
    <row r="36867" ht="15" hidden="1" customHeight="1"/>
    <row r="36868" ht="15" hidden="1" customHeight="1"/>
    <row r="36869" ht="15" hidden="1" customHeight="1"/>
    <row r="36870" ht="15" hidden="1" customHeight="1"/>
    <row r="36871" ht="15" hidden="1" customHeight="1"/>
    <row r="36872" ht="15" hidden="1" customHeight="1"/>
    <row r="36873" ht="15" hidden="1" customHeight="1"/>
    <row r="36874" ht="15" hidden="1" customHeight="1"/>
    <row r="36875" ht="15" hidden="1" customHeight="1"/>
    <row r="36876" ht="15" hidden="1" customHeight="1"/>
    <row r="36877" ht="15" hidden="1" customHeight="1"/>
    <row r="36878" ht="15" hidden="1" customHeight="1"/>
    <row r="36879" ht="15" hidden="1" customHeight="1"/>
    <row r="36880" ht="15" hidden="1" customHeight="1"/>
    <row r="36881" ht="15" hidden="1" customHeight="1"/>
    <row r="36882" ht="15" hidden="1" customHeight="1"/>
    <row r="36883" ht="15" hidden="1" customHeight="1"/>
    <row r="36884" ht="15" hidden="1" customHeight="1"/>
    <row r="36885" ht="15" hidden="1" customHeight="1"/>
    <row r="36886" ht="15" hidden="1" customHeight="1"/>
    <row r="36887" ht="15" hidden="1" customHeight="1"/>
    <row r="36888" ht="15" hidden="1" customHeight="1"/>
    <row r="36889" ht="15" hidden="1" customHeight="1"/>
    <row r="36890" ht="15" hidden="1" customHeight="1"/>
    <row r="36891" ht="15" hidden="1" customHeight="1"/>
    <row r="36892" ht="15" hidden="1" customHeight="1"/>
    <row r="36893" ht="15" hidden="1" customHeight="1"/>
    <row r="36894" ht="15" hidden="1" customHeight="1"/>
    <row r="36895" ht="15" hidden="1" customHeight="1"/>
    <row r="36896" ht="15" hidden="1" customHeight="1"/>
    <row r="36897" ht="15" hidden="1" customHeight="1"/>
    <row r="36898" ht="15" hidden="1" customHeight="1"/>
    <row r="36899" ht="15" hidden="1" customHeight="1"/>
    <row r="36900" ht="15" hidden="1" customHeight="1"/>
    <row r="36901" ht="15" hidden="1" customHeight="1"/>
    <row r="36902" ht="15" hidden="1" customHeight="1"/>
    <row r="36903" ht="15" hidden="1" customHeight="1"/>
    <row r="36904" ht="15" hidden="1" customHeight="1"/>
    <row r="36905" ht="15" hidden="1" customHeight="1"/>
    <row r="36906" ht="15" hidden="1" customHeight="1"/>
    <row r="36907" ht="15" hidden="1" customHeight="1"/>
    <row r="36908" ht="15" hidden="1" customHeight="1"/>
    <row r="36909" ht="15" hidden="1" customHeight="1"/>
    <row r="36910" ht="15" hidden="1" customHeight="1"/>
    <row r="36911" ht="15" hidden="1" customHeight="1"/>
    <row r="36912" ht="15" hidden="1" customHeight="1"/>
    <row r="36913" ht="15" hidden="1" customHeight="1"/>
    <row r="36914" ht="15" hidden="1" customHeight="1"/>
    <row r="36915" ht="15" hidden="1" customHeight="1"/>
    <row r="36916" ht="15" hidden="1" customHeight="1"/>
    <row r="36917" ht="15" hidden="1" customHeight="1"/>
    <row r="36918" ht="15" hidden="1" customHeight="1"/>
    <row r="36919" ht="15" hidden="1" customHeight="1"/>
    <row r="36920" ht="15" hidden="1" customHeight="1"/>
    <row r="36921" ht="15" hidden="1" customHeight="1"/>
    <row r="36922" ht="15" hidden="1" customHeight="1"/>
    <row r="36923" ht="15" hidden="1" customHeight="1"/>
    <row r="36924" ht="15" hidden="1" customHeight="1"/>
    <row r="36925" ht="15" hidden="1" customHeight="1"/>
    <row r="36926" ht="15" hidden="1" customHeight="1"/>
    <row r="36927" ht="15" hidden="1" customHeight="1"/>
    <row r="36928" ht="15" hidden="1" customHeight="1"/>
    <row r="36929" ht="15" hidden="1" customHeight="1"/>
    <row r="36930" ht="15" hidden="1" customHeight="1"/>
    <row r="36931" ht="15" hidden="1" customHeight="1"/>
    <row r="36932" ht="15" hidden="1" customHeight="1"/>
    <row r="36933" ht="15" hidden="1" customHeight="1"/>
    <row r="36934" ht="15" hidden="1" customHeight="1"/>
    <row r="36935" ht="15" hidden="1" customHeight="1"/>
    <row r="36936" ht="15" hidden="1" customHeight="1"/>
    <row r="36937" ht="15" hidden="1" customHeight="1"/>
    <row r="36938" ht="15" hidden="1" customHeight="1"/>
    <row r="36939" ht="15" hidden="1" customHeight="1"/>
    <row r="36940" ht="15" hidden="1" customHeight="1"/>
    <row r="36941" ht="15" hidden="1" customHeight="1"/>
    <row r="36942" ht="15" hidden="1" customHeight="1"/>
    <row r="36943" ht="15" hidden="1" customHeight="1"/>
    <row r="36944" ht="15" hidden="1" customHeight="1"/>
    <row r="36945" ht="15" hidden="1" customHeight="1"/>
    <row r="36946" ht="15" hidden="1" customHeight="1"/>
    <row r="36947" ht="15" hidden="1" customHeight="1"/>
    <row r="36948" ht="15" hidden="1" customHeight="1"/>
    <row r="36949" ht="15" hidden="1" customHeight="1"/>
    <row r="36950" ht="15" hidden="1" customHeight="1"/>
    <row r="36951" ht="15" hidden="1" customHeight="1"/>
    <row r="36952" ht="15" hidden="1" customHeight="1"/>
    <row r="36953" ht="15" hidden="1" customHeight="1"/>
    <row r="36954" ht="15" hidden="1" customHeight="1"/>
    <row r="36955" ht="15" hidden="1" customHeight="1"/>
    <row r="36956" ht="15" hidden="1" customHeight="1"/>
    <row r="36957" ht="15" hidden="1" customHeight="1"/>
    <row r="36958" ht="15" hidden="1" customHeight="1"/>
    <row r="36959" ht="15" hidden="1" customHeight="1"/>
    <row r="36960" ht="15" hidden="1" customHeight="1"/>
    <row r="36961" ht="15" hidden="1" customHeight="1"/>
    <row r="36962" ht="15" hidden="1" customHeight="1"/>
    <row r="36963" ht="15" hidden="1" customHeight="1"/>
    <row r="36964" ht="15" hidden="1" customHeight="1"/>
    <row r="36965" ht="15" hidden="1" customHeight="1"/>
    <row r="36966" ht="15" hidden="1" customHeight="1"/>
    <row r="36967" ht="15" hidden="1" customHeight="1"/>
    <row r="36968" ht="15" hidden="1" customHeight="1"/>
    <row r="36969" ht="15" hidden="1" customHeight="1"/>
    <row r="36970" ht="15" hidden="1" customHeight="1"/>
    <row r="36971" ht="15" hidden="1" customHeight="1"/>
    <row r="36972" ht="15" hidden="1" customHeight="1"/>
    <row r="36973" ht="15" hidden="1" customHeight="1"/>
    <row r="36974" ht="15" hidden="1" customHeight="1"/>
    <row r="36975" ht="15" hidden="1" customHeight="1"/>
    <row r="36976" ht="15" hidden="1" customHeight="1"/>
    <row r="36977" ht="15" hidden="1" customHeight="1"/>
    <row r="36978" ht="15" hidden="1" customHeight="1"/>
    <row r="36979" ht="15" hidden="1" customHeight="1"/>
    <row r="36980" ht="15" hidden="1" customHeight="1"/>
    <row r="36981" ht="15" hidden="1" customHeight="1"/>
    <row r="36982" ht="15" hidden="1" customHeight="1"/>
    <row r="36983" ht="15" hidden="1" customHeight="1"/>
    <row r="36984" ht="15" hidden="1" customHeight="1"/>
    <row r="36985" ht="15" hidden="1" customHeight="1"/>
    <row r="36986" ht="15" hidden="1" customHeight="1"/>
    <row r="36987" ht="15" hidden="1" customHeight="1"/>
    <row r="36988" ht="15" hidden="1" customHeight="1"/>
    <row r="36989" ht="15" hidden="1" customHeight="1"/>
    <row r="36990" ht="15" hidden="1" customHeight="1"/>
    <row r="36991" ht="15" hidden="1" customHeight="1"/>
    <row r="36992" ht="15" hidden="1" customHeight="1"/>
    <row r="36993" ht="15" hidden="1" customHeight="1"/>
    <row r="36994" ht="15" hidden="1" customHeight="1"/>
    <row r="36995" ht="15" hidden="1" customHeight="1"/>
    <row r="36996" ht="15" hidden="1" customHeight="1"/>
    <row r="36997" ht="15" hidden="1" customHeight="1"/>
    <row r="36998" ht="15" hidden="1" customHeight="1"/>
    <row r="36999" ht="15" hidden="1" customHeight="1"/>
    <row r="37000" ht="15" hidden="1" customHeight="1"/>
    <row r="37001" ht="15" hidden="1" customHeight="1"/>
    <row r="37002" ht="15" hidden="1" customHeight="1"/>
    <row r="37003" ht="15" hidden="1" customHeight="1"/>
    <row r="37004" ht="15" hidden="1" customHeight="1"/>
    <row r="37005" ht="15" hidden="1" customHeight="1"/>
    <row r="37006" ht="15" hidden="1" customHeight="1"/>
    <row r="37007" ht="15" hidden="1" customHeight="1"/>
    <row r="37008" ht="15" hidden="1" customHeight="1"/>
    <row r="37009" ht="15" hidden="1" customHeight="1"/>
    <row r="37010" ht="15" hidden="1" customHeight="1"/>
    <row r="37011" ht="15" hidden="1" customHeight="1"/>
    <row r="37012" ht="15" hidden="1" customHeight="1"/>
    <row r="37013" ht="15" hidden="1" customHeight="1"/>
    <row r="37014" ht="15" hidden="1" customHeight="1"/>
    <row r="37015" ht="15" hidden="1" customHeight="1"/>
    <row r="37016" ht="15" hidden="1" customHeight="1"/>
    <row r="37017" ht="15" hidden="1" customHeight="1"/>
    <row r="37018" ht="15" hidden="1" customHeight="1"/>
    <row r="37019" ht="15" hidden="1" customHeight="1"/>
    <row r="37020" ht="15" hidden="1" customHeight="1"/>
    <row r="37021" ht="15" hidden="1" customHeight="1"/>
    <row r="37022" ht="15" hidden="1" customHeight="1"/>
    <row r="37023" ht="15" hidden="1" customHeight="1"/>
    <row r="37024" ht="15" hidden="1" customHeight="1"/>
    <row r="37025" ht="15" hidden="1" customHeight="1"/>
    <row r="37026" ht="15" hidden="1" customHeight="1"/>
    <row r="37027" ht="15" hidden="1" customHeight="1"/>
    <row r="37028" ht="15" hidden="1" customHeight="1"/>
    <row r="37029" ht="15" hidden="1" customHeight="1"/>
    <row r="37030" ht="15" hidden="1" customHeight="1"/>
    <row r="37031" ht="15" hidden="1" customHeight="1"/>
    <row r="37032" ht="15" hidden="1" customHeight="1"/>
    <row r="37033" ht="15" hidden="1" customHeight="1"/>
    <row r="37034" ht="15" hidden="1" customHeight="1"/>
    <row r="37035" ht="15" hidden="1" customHeight="1"/>
    <row r="37036" ht="15" hidden="1" customHeight="1"/>
    <row r="37037" ht="15" hidden="1" customHeight="1"/>
    <row r="37038" ht="15" hidden="1" customHeight="1"/>
    <row r="37039" ht="15" hidden="1" customHeight="1"/>
    <row r="37040" ht="15" hidden="1" customHeight="1"/>
    <row r="37041" ht="15" hidden="1" customHeight="1"/>
    <row r="37042" ht="15" hidden="1" customHeight="1"/>
    <row r="37043" ht="15" hidden="1" customHeight="1"/>
    <row r="37044" ht="15" hidden="1" customHeight="1"/>
    <row r="37045" ht="15" hidden="1" customHeight="1"/>
    <row r="37046" ht="15" hidden="1" customHeight="1"/>
    <row r="37047" ht="15" hidden="1" customHeight="1"/>
    <row r="37048" ht="15" hidden="1" customHeight="1"/>
    <row r="37049" ht="15" hidden="1" customHeight="1"/>
    <row r="37050" ht="15" hidden="1" customHeight="1"/>
    <row r="37051" ht="15" hidden="1" customHeight="1"/>
    <row r="37052" ht="15" hidden="1" customHeight="1"/>
    <row r="37053" ht="15" hidden="1" customHeight="1"/>
    <row r="37054" ht="15" hidden="1" customHeight="1"/>
    <row r="37055" ht="15" hidden="1" customHeight="1"/>
    <row r="37056" ht="15" hidden="1" customHeight="1"/>
    <row r="37057" ht="15" hidden="1" customHeight="1"/>
    <row r="37058" ht="15" hidden="1" customHeight="1"/>
    <row r="37059" ht="15" hidden="1" customHeight="1"/>
    <row r="37060" ht="15" hidden="1" customHeight="1"/>
    <row r="37061" ht="15" hidden="1" customHeight="1"/>
    <row r="37062" ht="15" hidden="1" customHeight="1"/>
    <row r="37063" ht="15" hidden="1" customHeight="1"/>
    <row r="37064" ht="15" hidden="1" customHeight="1"/>
    <row r="37065" ht="15" hidden="1" customHeight="1"/>
    <row r="37066" ht="15" hidden="1" customHeight="1"/>
    <row r="37067" ht="15" hidden="1" customHeight="1"/>
    <row r="37068" ht="15" hidden="1" customHeight="1"/>
    <row r="37069" ht="15" hidden="1" customHeight="1"/>
    <row r="37070" ht="15" hidden="1" customHeight="1"/>
    <row r="37071" ht="15" hidden="1" customHeight="1"/>
    <row r="37072" ht="15" hidden="1" customHeight="1"/>
    <row r="37073" ht="15" hidden="1" customHeight="1"/>
    <row r="37074" ht="15" hidden="1" customHeight="1"/>
    <row r="37075" ht="15" hidden="1" customHeight="1"/>
    <row r="37076" ht="15" hidden="1" customHeight="1"/>
    <row r="37077" ht="15" hidden="1" customHeight="1"/>
    <row r="37078" ht="15" hidden="1" customHeight="1"/>
    <row r="37079" ht="15" hidden="1" customHeight="1"/>
    <row r="37080" ht="15" hidden="1" customHeight="1"/>
    <row r="37081" ht="15" hidden="1" customHeight="1"/>
    <row r="37082" ht="15" hidden="1" customHeight="1"/>
    <row r="37083" ht="15" hidden="1" customHeight="1"/>
    <row r="37084" ht="15" hidden="1" customHeight="1"/>
    <row r="37085" ht="15" hidden="1" customHeight="1"/>
    <row r="37086" ht="15" hidden="1" customHeight="1"/>
    <row r="37087" ht="15" hidden="1" customHeight="1"/>
    <row r="37088" ht="15" hidden="1" customHeight="1"/>
    <row r="37089" ht="15" hidden="1" customHeight="1"/>
    <row r="37090" ht="15" hidden="1" customHeight="1"/>
    <row r="37091" ht="15" hidden="1" customHeight="1"/>
    <row r="37092" ht="15" hidden="1" customHeight="1"/>
    <row r="37093" ht="15" hidden="1" customHeight="1"/>
    <row r="37094" ht="15" hidden="1" customHeight="1"/>
    <row r="37095" ht="15" hidden="1" customHeight="1"/>
    <row r="37096" ht="15" hidden="1" customHeight="1"/>
    <row r="37097" ht="15" hidden="1" customHeight="1"/>
    <row r="37098" ht="15" hidden="1" customHeight="1"/>
    <row r="37099" ht="15" hidden="1" customHeight="1"/>
    <row r="37100" ht="15" hidden="1" customHeight="1"/>
    <row r="37101" ht="15" hidden="1" customHeight="1"/>
    <row r="37102" ht="15" hidden="1" customHeight="1"/>
    <row r="37103" ht="15" hidden="1" customHeight="1"/>
    <row r="37104" ht="15" hidden="1" customHeight="1"/>
    <row r="37105" ht="15" hidden="1" customHeight="1"/>
    <row r="37106" ht="15" hidden="1" customHeight="1"/>
    <row r="37107" ht="15" hidden="1" customHeight="1"/>
    <row r="37108" ht="15" hidden="1" customHeight="1"/>
    <row r="37109" ht="15" hidden="1" customHeight="1"/>
    <row r="37110" ht="15" hidden="1" customHeight="1"/>
    <row r="37111" ht="15" hidden="1" customHeight="1"/>
    <row r="37112" ht="15" hidden="1" customHeight="1"/>
    <row r="37113" ht="15" hidden="1" customHeight="1"/>
    <row r="37114" ht="15" hidden="1" customHeight="1"/>
    <row r="37115" ht="15" hidden="1" customHeight="1"/>
    <row r="37116" ht="15" hidden="1" customHeight="1"/>
    <row r="37117" ht="15" hidden="1" customHeight="1"/>
    <row r="37118" ht="15" hidden="1" customHeight="1"/>
    <row r="37119" ht="15" hidden="1" customHeight="1"/>
    <row r="37120" ht="15" hidden="1" customHeight="1"/>
    <row r="37121" ht="15" hidden="1" customHeight="1"/>
    <row r="37122" ht="15" hidden="1" customHeight="1"/>
    <row r="37123" ht="15" hidden="1" customHeight="1"/>
    <row r="37124" ht="15" hidden="1" customHeight="1"/>
    <row r="37125" ht="15" hidden="1" customHeight="1"/>
    <row r="37126" ht="15" hidden="1" customHeight="1"/>
    <row r="37127" ht="15" hidden="1" customHeight="1"/>
    <row r="37128" ht="15" hidden="1" customHeight="1"/>
    <row r="37129" ht="15" hidden="1" customHeight="1"/>
    <row r="37130" ht="15" hidden="1" customHeight="1"/>
    <row r="37131" ht="15" hidden="1" customHeight="1"/>
    <row r="37132" ht="15" hidden="1" customHeight="1"/>
    <row r="37133" ht="15" hidden="1" customHeight="1"/>
    <row r="37134" ht="15" hidden="1" customHeight="1"/>
    <row r="37135" ht="15" hidden="1" customHeight="1"/>
    <row r="37136" ht="15" hidden="1" customHeight="1"/>
    <row r="37137" ht="15" hidden="1" customHeight="1"/>
    <row r="37138" ht="15" hidden="1" customHeight="1"/>
    <row r="37139" ht="15" hidden="1" customHeight="1"/>
    <row r="37140" ht="15" hidden="1" customHeight="1"/>
    <row r="37141" ht="15" hidden="1" customHeight="1"/>
    <row r="37142" ht="15" hidden="1" customHeight="1"/>
    <row r="37143" ht="15" hidden="1" customHeight="1"/>
    <row r="37144" ht="15" hidden="1" customHeight="1"/>
    <row r="37145" ht="15" hidden="1" customHeight="1"/>
    <row r="37146" ht="15" hidden="1" customHeight="1"/>
    <row r="37147" ht="15" hidden="1" customHeight="1"/>
    <row r="37148" ht="15" hidden="1" customHeight="1"/>
    <row r="37149" ht="15" hidden="1" customHeight="1"/>
    <row r="37150" ht="15" hidden="1" customHeight="1"/>
    <row r="37151" ht="15" hidden="1" customHeight="1"/>
    <row r="37152" ht="15" hidden="1" customHeight="1"/>
    <row r="37153" ht="15" hidden="1" customHeight="1"/>
    <row r="37154" ht="15" hidden="1" customHeight="1"/>
    <row r="37155" ht="15" hidden="1" customHeight="1"/>
    <row r="37156" ht="15" hidden="1" customHeight="1"/>
    <row r="37157" ht="15" hidden="1" customHeight="1"/>
    <row r="37158" ht="15" hidden="1" customHeight="1"/>
    <row r="37159" ht="15" hidden="1" customHeight="1"/>
    <row r="37160" ht="15" hidden="1" customHeight="1"/>
    <row r="37161" ht="15" hidden="1" customHeight="1"/>
    <row r="37162" ht="15" hidden="1" customHeight="1"/>
    <row r="37163" ht="15" hidden="1" customHeight="1"/>
    <row r="37164" ht="15" hidden="1" customHeight="1"/>
    <row r="37165" ht="15" hidden="1" customHeight="1"/>
    <row r="37166" ht="15" hidden="1" customHeight="1"/>
    <row r="37167" ht="15" hidden="1" customHeight="1"/>
    <row r="37168" ht="15" hidden="1" customHeight="1"/>
    <row r="37169" ht="15" hidden="1" customHeight="1"/>
    <row r="37170" ht="15" hidden="1" customHeight="1"/>
    <row r="37171" ht="15" hidden="1" customHeight="1"/>
    <row r="37172" ht="15" hidden="1" customHeight="1"/>
    <row r="37173" ht="15" hidden="1" customHeight="1"/>
    <row r="37174" ht="15" hidden="1" customHeight="1"/>
    <row r="37175" ht="15" hidden="1" customHeight="1"/>
    <row r="37176" ht="15" hidden="1" customHeight="1"/>
    <row r="37177" ht="15" hidden="1" customHeight="1"/>
    <row r="37178" ht="15" hidden="1" customHeight="1"/>
    <row r="37179" ht="15" hidden="1" customHeight="1"/>
    <row r="37180" ht="15" hidden="1" customHeight="1"/>
    <row r="37181" ht="15" hidden="1" customHeight="1"/>
    <row r="37182" ht="15" hidden="1" customHeight="1"/>
    <row r="37183" ht="15" hidden="1" customHeight="1"/>
    <row r="37184" ht="15" hidden="1" customHeight="1"/>
    <row r="37185" ht="15" hidden="1" customHeight="1"/>
    <row r="37186" ht="15" hidden="1" customHeight="1"/>
    <row r="37187" ht="15" hidden="1" customHeight="1"/>
    <row r="37188" ht="15" hidden="1" customHeight="1"/>
    <row r="37189" ht="15" hidden="1" customHeight="1"/>
    <row r="37190" ht="15" hidden="1" customHeight="1"/>
    <row r="37191" ht="15" hidden="1" customHeight="1"/>
    <row r="37192" ht="15" hidden="1" customHeight="1"/>
    <row r="37193" ht="15" hidden="1" customHeight="1"/>
    <row r="37194" ht="15" hidden="1" customHeight="1"/>
    <row r="37195" ht="15" hidden="1" customHeight="1"/>
    <row r="37196" ht="15" hidden="1" customHeight="1"/>
    <row r="37197" ht="15" hidden="1" customHeight="1"/>
    <row r="37198" ht="15" hidden="1" customHeight="1"/>
    <row r="37199" ht="15" hidden="1" customHeight="1"/>
    <row r="37200" ht="15" hidden="1" customHeight="1"/>
    <row r="37201" ht="15" hidden="1" customHeight="1"/>
    <row r="37202" ht="15" hidden="1" customHeight="1"/>
    <row r="37203" ht="15" hidden="1" customHeight="1"/>
    <row r="37204" ht="15" hidden="1" customHeight="1"/>
    <row r="37205" ht="15" hidden="1" customHeight="1"/>
    <row r="37206" ht="15" hidden="1" customHeight="1"/>
    <row r="37207" ht="15" hidden="1" customHeight="1"/>
    <row r="37208" ht="15" hidden="1" customHeight="1"/>
    <row r="37209" ht="15" hidden="1" customHeight="1"/>
    <row r="37210" ht="15" hidden="1" customHeight="1"/>
    <row r="37211" ht="15" hidden="1" customHeight="1"/>
    <row r="37212" ht="15" hidden="1" customHeight="1"/>
    <row r="37213" ht="15" hidden="1" customHeight="1"/>
    <row r="37214" ht="15" hidden="1" customHeight="1"/>
    <row r="37215" ht="15" hidden="1" customHeight="1"/>
    <row r="37216" ht="15" hidden="1" customHeight="1"/>
    <row r="37217" ht="15" hidden="1" customHeight="1"/>
    <row r="37218" ht="15" hidden="1" customHeight="1"/>
    <row r="37219" ht="15" hidden="1" customHeight="1"/>
    <row r="37220" ht="15" hidden="1" customHeight="1"/>
    <row r="37221" ht="15" hidden="1" customHeight="1"/>
    <row r="37222" ht="15" hidden="1" customHeight="1"/>
    <row r="37223" ht="15" hidden="1" customHeight="1"/>
    <row r="37224" ht="15" hidden="1" customHeight="1"/>
    <row r="37225" ht="15" hidden="1" customHeight="1"/>
    <row r="37226" ht="15" hidden="1" customHeight="1"/>
    <row r="37227" ht="15" hidden="1" customHeight="1"/>
    <row r="37228" ht="15" hidden="1" customHeight="1"/>
    <row r="37229" ht="15" hidden="1" customHeight="1"/>
    <row r="37230" ht="15" hidden="1" customHeight="1"/>
    <row r="37231" ht="15" hidden="1" customHeight="1"/>
    <row r="37232" ht="15" hidden="1" customHeight="1"/>
    <row r="37233" ht="15" hidden="1" customHeight="1"/>
    <row r="37234" ht="15" hidden="1" customHeight="1"/>
    <row r="37235" ht="15" hidden="1" customHeight="1"/>
    <row r="37236" ht="15" hidden="1" customHeight="1"/>
    <row r="37237" ht="15" hidden="1" customHeight="1"/>
    <row r="37238" ht="15" hidden="1" customHeight="1"/>
    <row r="37239" ht="15" hidden="1" customHeight="1"/>
    <row r="37240" ht="15" hidden="1" customHeight="1"/>
    <row r="37241" ht="15" hidden="1" customHeight="1"/>
    <row r="37242" ht="15" hidden="1" customHeight="1"/>
    <row r="37243" ht="15" hidden="1" customHeight="1"/>
    <row r="37244" ht="15" hidden="1" customHeight="1"/>
    <row r="37245" ht="15" hidden="1" customHeight="1"/>
    <row r="37246" ht="15" hidden="1" customHeight="1"/>
    <row r="37247" ht="15" hidden="1" customHeight="1"/>
    <row r="37248" ht="15" hidden="1" customHeight="1"/>
    <row r="37249" ht="15" hidden="1" customHeight="1"/>
    <row r="37250" ht="15" hidden="1" customHeight="1"/>
    <row r="37251" ht="15" hidden="1" customHeight="1"/>
    <row r="37252" ht="15" hidden="1" customHeight="1"/>
    <row r="37253" ht="15" hidden="1" customHeight="1"/>
    <row r="37254" ht="15" hidden="1" customHeight="1"/>
    <row r="37255" ht="15" hidden="1" customHeight="1"/>
    <row r="37256" ht="15" hidden="1" customHeight="1"/>
    <row r="37257" ht="15" hidden="1" customHeight="1"/>
    <row r="37258" ht="15" hidden="1" customHeight="1"/>
    <row r="37259" ht="15" hidden="1" customHeight="1"/>
    <row r="37260" ht="15" hidden="1" customHeight="1"/>
    <row r="37261" ht="15" hidden="1" customHeight="1"/>
    <row r="37262" ht="15" hidden="1" customHeight="1"/>
    <row r="37263" ht="15" hidden="1" customHeight="1"/>
    <row r="37264" ht="15" hidden="1" customHeight="1"/>
    <row r="37265" ht="15" hidden="1" customHeight="1"/>
    <row r="37266" ht="15" hidden="1" customHeight="1"/>
    <row r="37267" ht="15" hidden="1" customHeight="1"/>
    <row r="37268" ht="15" hidden="1" customHeight="1"/>
    <row r="37269" ht="15" hidden="1" customHeight="1"/>
    <row r="37270" ht="15" hidden="1" customHeight="1"/>
    <row r="37271" ht="15" hidden="1" customHeight="1"/>
    <row r="37272" ht="15" hidden="1" customHeight="1"/>
    <row r="37273" ht="15" hidden="1" customHeight="1"/>
    <row r="37274" ht="15" hidden="1" customHeight="1"/>
    <row r="37275" ht="15" hidden="1" customHeight="1"/>
    <row r="37276" ht="15" hidden="1" customHeight="1"/>
    <row r="37277" ht="15" hidden="1" customHeight="1"/>
    <row r="37278" ht="15" hidden="1" customHeight="1"/>
    <row r="37279" ht="15" hidden="1" customHeight="1"/>
    <row r="37280" ht="15" hidden="1" customHeight="1"/>
    <row r="37281" ht="15" hidden="1" customHeight="1"/>
    <row r="37282" ht="15" hidden="1" customHeight="1"/>
    <row r="37283" ht="15" hidden="1" customHeight="1"/>
    <row r="37284" ht="15" hidden="1" customHeight="1"/>
    <row r="37285" ht="15" hidden="1" customHeight="1"/>
    <row r="37286" ht="15" hidden="1" customHeight="1"/>
    <row r="37287" ht="15" hidden="1" customHeight="1"/>
    <row r="37288" ht="15" hidden="1" customHeight="1"/>
    <row r="37289" ht="15" hidden="1" customHeight="1"/>
    <row r="37290" ht="15" hidden="1" customHeight="1"/>
    <row r="37291" ht="15" hidden="1" customHeight="1"/>
    <row r="37292" ht="15" hidden="1" customHeight="1"/>
    <row r="37293" ht="15" hidden="1" customHeight="1"/>
    <row r="37294" ht="15" hidden="1" customHeight="1"/>
    <row r="37295" ht="15" hidden="1" customHeight="1"/>
    <row r="37296" ht="15" hidden="1" customHeight="1"/>
    <row r="37297" ht="15" hidden="1" customHeight="1"/>
    <row r="37298" ht="15" hidden="1" customHeight="1"/>
    <row r="37299" ht="15" hidden="1" customHeight="1"/>
    <row r="37300" ht="15" hidden="1" customHeight="1"/>
    <row r="37301" ht="15" hidden="1" customHeight="1"/>
    <row r="37302" ht="15" hidden="1" customHeight="1"/>
    <row r="37303" ht="15" hidden="1" customHeight="1"/>
    <row r="37304" ht="15" hidden="1" customHeight="1"/>
    <row r="37305" ht="15" hidden="1" customHeight="1"/>
    <row r="37306" ht="15" hidden="1" customHeight="1"/>
    <row r="37307" ht="15" hidden="1" customHeight="1"/>
    <row r="37308" ht="15" hidden="1" customHeight="1"/>
    <row r="37309" ht="15" hidden="1" customHeight="1"/>
    <row r="37310" ht="15" hidden="1" customHeight="1"/>
    <row r="37311" ht="15" hidden="1" customHeight="1"/>
    <row r="37312" ht="15" hidden="1" customHeight="1"/>
    <row r="37313" ht="15" hidden="1" customHeight="1"/>
    <row r="37314" ht="15" hidden="1" customHeight="1"/>
    <row r="37315" ht="15" hidden="1" customHeight="1"/>
    <row r="37316" ht="15" hidden="1" customHeight="1"/>
    <row r="37317" ht="15" hidden="1" customHeight="1"/>
    <row r="37318" ht="15" hidden="1" customHeight="1"/>
    <row r="37319" ht="15" hidden="1" customHeight="1"/>
    <row r="37320" ht="15" hidden="1" customHeight="1"/>
    <row r="37321" ht="15" hidden="1" customHeight="1"/>
    <row r="37322" ht="15" hidden="1" customHeight="1"/>
    <row r="37323" ht="15" hidden="1" customHeight="1"/>
    <row r="37324" ht="15" hidden="1" customHeight="1"/>
    <row r="37325" ht="15" hidden="1" customHeight="1"/>
    <row r="37326" ht="15" hidden="1" customHeight="1"/>
    <row r="37327" ht="15" hidden="1" customHeight="1"/>
    <row r="37328" ht="15" hidden="1" customHeight="1"/>
    <row r="37329" ht="15" hidden="1" customHeight="1"/>
    <row r="37330" ht="15" hidden="1" customHeight="1"/>
    <row r="37331" ht="15" hidden="1" customHeight="1"/>
    <row r="37332" ht="15" hidden="1" customHeight="1"/>
    <row r="37333" ht="15" hidden="1" customHeight="1"/>
    <row r="37334" ht="15" hidden="1" customHeight="1"/>
    <row r="37335" ht="15" hidden="1" customHeight="1"/>
    <row r="37336" ht="15" hidden="1" customHeight="1"/>
    <row r="37337" ht="15" hidden="1" customHeight="1"/>
    <row r="37338" ht="15" hidden="1" customHeight="1"/>
    <row r="37339" ht="15" hidden="1" customHeight="1"/>
    <row r="37340" ht="15" hidden="1" customHeight="1"/>
    <row r="37341" ht="15" hidden="1" customHeight="1"/>
    <row r="37342" ht="15" hidden="1" customHeight="1"/>
    <row r="37343" ht="15" hidden="1" customHeight="1"/>
    <row r="37344" ht="15" hidden="1" customHeight="1"/>
    <row r="37345" ht="15" hidden="1" customHeight="1"/>
    <row r="37346" ht="15" hidden="1" customHeight="1"/>
    <row r="37347" ht="15" hidden="1" customHeight="1"/>
    <row r="37348" ht="15" hidden="1" customHeight="1"/>
    <row r="37349" ht="15" hidden="1" customHeight="1"/>
    <row r="37350" ht="15" hidden="1" customHeight="1"/>
    <row r="37351" ht="15" hidden="1" customHeight="1"/>
    <row r="37352" ht="15" hidden="1" customHeight="1"/>
    <row r="37353" ht="15" hidden="1" customHeight="1"/>
    <row r="37354" ht="15" hidden="1" customHeight="1"/>
    <row r="37355" ht="15" hidden="1" customHeight="1"/>
    <row r="37356" ht="15" hidden="1" customHeight="1"/>
    <row r="37357" ht="15" hidden="1" customHeight="1"/>
    <row r="37358" ht="15" hidden="1" customHeight="1"/>
    <row r="37359" ht="15" hidden="1" customHeight="1"/>
    <row r="37360" ht="15" hidden="1" customHeight="1"/>
    <row r="37361" ht="15" hidden="1" customHeight="1"/>
    <row r="37362" ht="15" hidden="1" customHeight="1"/>
    <row r="37363" ht="15" hidden="1" customHeight="1"/>
    <row r="37364" ht="15" hidden="1" customHeight="1"/>
    <row r="37365" ht="15" hidden="1" customHeight="1"/>
    <row r="37366" ht="15" hidden="1" customHeight="1"/>
    <row r="37367" ht="15" hidden="1" customHeight="1"/>
    <row r="37368" ht="15" hidden="1" customHeight="1"/>
    <row r="37369" ht="15" hidden="1" customHeight="1"/>
    <row r="37370" ht="15" hidden="1" customHeight="1"/>
    <row r="37371" ht="15" hidden="1" customHeight="1"/>
    <row r="37372" ht="15" hidden="1" customHeight="1"/>
    <row r="37373" ht="15" hidden="1" customHeight="1"/>
    <row r="37374" ht="15" hidden="1" customHeight="1"/>
    <row r="37375" ht="15" hidden="1" customHeight="1"/>
    <row r="37376" ht="15" hidden="1" customHeight="1"/>
    <row r="37377" ht="15" hidden="1" customHeight="1"/>
    <row r="37378" ht="15" hidden="1" customHeight="1"/>
    <row r="37379" ht="15" hidden="1" customHeight="1"/>
    <row r="37380" ht="15" hidden="1" customHeight="1"/>
    <row r="37381" ht="15" hidden="1" customHeight="1"/>
    <row r="37382" ht="15" hidden="1" customHeight="1"/>
    <row r="37383" ht="15" hidden="1" customHeight="1"/>
    <row r="37384" ht="15" hidden="1" customHeight="1"/>
    <row r="37385" ht="15" hidden="1" customHeight="1"/>
    <row r="37386" ht="15" hidden="1" customHeight="1"/>
    <row r="37387" ht="15" hidden="1" customHeight="1"/>
    <row r="37388" ht="15" hidden="1" customHeight="1"/>
    <row r="37389" ht="15" hidden="1" customHeight="1"/>
    <row r="37390" ht="15" hidden="1" customHeight="1"/>
    <row r="37391" ht="15" hidden="1" customHeight="1"/>
    <row r="37392" ht="15" hidden="1" customHeight="1"/>
    <row r="37393" ht="15" hidden="1" customHeight="1"/>
    <row r="37394" ht="15" hidden="1" customHeight="1"/>
    <row r="37395" ht="15" hidden="1" customHeight="1"/>
    <row r="37396" ht="15" hidden="1" customHeight="1"/>
    <row r="37397" ht="15" hidden="1" customHeight="1"/>
    <row r="37398" ht="15" hidden="1" customHeight="1"/>
    <row r="37399" ht="15" hidden="1" customHeight="1"/>
    <row r="37400" ht="15" hidden="1" customHeight="1"/>
    <row r="37401" ht="15" hidden="1" customHeight="1"/>
    <row r="37402" ht="15" hidden="1" customHeight="1"/>
    <row r="37403" ht="15" hidden="1" customHeight="1"/>
    <row r="37404" ht="15" hidden="1" customHeight="1"/>
    <row r="37405" ht="15" hidden="1" customHeight="1"/>
    <row r="37406" ht="15" hidden="1" customHeight="1"/>
    <row r="37407" ht="15" hidden="1" customHeight="1"/>
    <row r="37408" ht="15" hidden="1" customHeight="1"/>
    <row r="37409" ht="15" hidden="1" customHeight="1"/>
    <row r="37410" ht="15" hidden="1" customHeight="1"/>
    <row r="37411" ht="15" hidden="1" customHeight="1"/>
    <row r="37412" ht="15" hidden="1" customHeight="1"/>
    <row r="37413" ht="15" hidden="1" customHeight="1"/>
    <row r="37414" ht="15" hidden="1" customHeight="1"/>
    <row r="37415" ht="15" hidden="1" customHeight="1"/>
    <row r="37416" ht="15" hidden="1" customHeight="1"/>
    <row r="37417" ht="15" hidden="1" customHeight="1"/>
    <row r="37418" ht="15" hidden="1" customHeight="1"/>
    <row r="37419" ht="15" hidden="1" customHeight="1"/>
    <row r="37420" ht="15" hidden="1" customHeight="1"/>
    <row r="37421" ht="15" hidden="1" customHeight="1"/>
    <row r="37422" ht="15" hidden="1" customHeight="1"/>
    <row r="37423" ht="15" hidden="1" customHeight="1"/>
    <row r="37424" ht="15" hidden="1" customHeight="1"/>
    <row r="37425" ht="15" hidden="1" customHeight="1"/>
    <row r="37426" ht="15" hidden="1" customHeight="1"/>
    <row r="37427" ht="15" hidden="1" customHeight="1"/>
    <row r="37428" ht="15" hidden="1" customHeight="1"/>
    <row r="37429" ht="15" hidden="1" customHeight="1"/>
    <row r="37430" ht="15" hidden="1" customHeight="1"/>
    <row r="37431" ht="15" hidden="1" customHeight="1"/>
    <row r="37432" ht="15" hidden="1" customHeight="1"/>
    <row r="37433" ht="15" hidden="1" customHeight="1"/>
    <row r="37434" ht="15" hidden="1" customHeight="1"/>
    <row r="37435" ht="15" hidden="1" customHeight="1"/>
    <row r="37436" ht="15" hidden="1" customHeight="1"/>
    <row r="37437" ht="15" hidden="1" customHeight="1"/>
    <row r="37438" ht="15" hidden="1" customHeight="1"/>
    <row r="37439" ht="15" hidden="1" customHeight="1"/>
    <row r="37440" ht="15" hidden="1" customHeight="1"/>
    <row r="37441" ht="15" hidden="1" customHeight="1"/>
    <row r="37442" ht="15" hidden="1" customHeight="1"/>
    <row r="37443" ht="15" hidden="1" customHeight="1"/>
    <row r="37444" ht="15" hidden="1" customHeight="1"/>
    <row r="37445" ht="15" hidden="1" customHeight="1"/>
    <row r="37446" ht="15" hidden="1" customHeight="1"/>
    <row r="37447" ht="15" hidden="1" customHeight="1"/>
    <row r="37448" ht="15" hidden="1" customHeight="1"/>
    <row r="37449" ht="15" hidden="1" customHeight="1"/>
    <row r="37450" ht="15" hidden="1" customHeight="1"/>
    <row r="37451" ht="15" hidden="1" customHeight="1"/>
    <row r="37452" ht="15" hidden="1" customHeight="1"/>
    <row r="37453" ht="15" hidden="1" customHeight="1"/>
    <row r="37454" ht="15" hidden="1" customHeight="1"/>
    <row r="37455" ht="15" hidden="1" customHeight="1"/>
    <row r="37456" ht="15" hidden="1" customHeight="1"/>
    <row r="37457" ht="15" hidden="1" customHeight="1"/>
    <row r="37458" ht="15" hidden="1" customHeight="1"/>
    <row r="37459" ht="15" hidden="1" customHeight="1"/>
    <row r="37460" ht="15" hidden="1" customHeight="1"/>
    <row r="37461" ht="15" hidden="1" customHeight="1"/>
    <row r="37462" ht="15" hidden="1" customHeight="1"/>
    <row r="37463" ht="15" hidden="1" customHeight="1"/>
    <row r="37464" ht="15" hidden="1" customHeight="1"/>
    <row r="37465" ht="15" hidden="1" customHeight="1"/>
    <row r="37466" ht="15" hidden="1" customHeight="1"/>
    <row r="37467" ht="15" hidden="1" customHeight="1"/>
    <row r="37468" ht="15" hidden="1" customHeight="1"/>
    <row r="37469" ht="15" hidden="1" customHeight="1"/>
    <row r="37470" ht="15" hidden="1" customHeight="1"/>
    <row r="37471" ht="15" hidden="1" customHeight="1"/>
    <row r="37472" ht="15" hidden="1" customHeight="1"/>
    <row r="37473" ht="15" hidden="1" customHeight="1"/>
    <row r="37474" ht="15" hidden="1" customHeight="1"/>
    <row r="37475" ht="15" hidden="1" customHeight="1"/>
    <row r="37476" ht="15" hidden="1" customHeight="1"/>
    <row r="37477" ht="15" hidden="1" customHeight="1"/>
    <row r="37478" ht="15" hidden="1" customHeight="1"/>
    <row r="37479" ht="15" hidden="1" customHeight="1"/>
    <row r="37480" ht="15" hidden="1" customHeight="1"/>
    <row r="37481" ht="15" hidden="1" customHeight="1"/>
    <row r="37482" ht="15" hidden="1" customHeight="1"/>
    <row r="37483" ht="15" hidden="1" customHeight="1"/>
    <row r="37484" ht="15" hidden="1" customHeight="1"/>
    <row r="37485" ht="15" hidden="1" customHeight="1"/>
    <row r="37486" ht="15" hidden="1" customHeight="1"/>
    <row r="37487" ht="15" hidden="1" customHeight="1"/>
    <row r="37488" ht="15" hidden="1" customHeight="1"/>
    <row r="37489" ht="15" hidden="1" customHeight="1"/>
    <row r="37490" ht="15" hidden="1" customHeight="1"/>
    <row r="37491" ht="15" hidden="1" customHeight="1"/>
    <row r="37492" ht="15" hidden="1" customHeight="1"/>
    <row r="37493" ht="15" hidden="1" customHeight="1"/>
    <row r="37494" ht="15" hidden="1" customHeight="1"/>
    <row r="37495" ht="15" hidden="1" customHeight="1"/>
    <row r="37496" ht="15" hidden="1" customHeight="1"/>
    <row r="37497" ht="15" hidden="1" customHeight="1"/>
    <row r="37498" ht="15" hidden="1" customHeight="1"/>
    <row r="37499" ht="15" hidden="1" customHeight="1"/>
    <row r="37500" ht="15" hidden="1" customHeight="1"/>
    <row r="37501" ht="15" hidden="1" customHeight="1"/>
    <row r="37502" ht="15" hidden="1" customHeight="1"/>
    <row r="37503" ht="15" hidden="1" customHeight="1"/>
    <row r="37504" ht="15" hidden="1" customHeight="1"/>
    <row r="37505" ht="15" hidden="1" customHeight="1"/>
    <row r="37506" ht="15" hidden="1" customHeight="1"/>
    <row r="37507" ht="15" hidden="1" customHeight="1"/>
    <row r="37508" ht="15" hidden="1" customHeight="1"/>
    <row r="37509" ht="15" hidden="1" customHeight="1"/>
    <row r="37510" ht="15" hidden="1" customHeight="1"/>
    <row r="37511" ht="15" hidden="1" customHeight="1"/>
    <row r="37512" ht="15" hidden="1" customHeight="1"/>
    <row r="37513" ht="15" hidden="1" customHeight="1"/>
    <row r="37514" ht="15" hidden="1" customHeight="1"/>
    <row r="37515" ht="15" hidden="1" customHeight="1"/>
    <row r="37516" ht="15" hidden="1" customHeight="1"/>
    <row r="37517" ht="15" hidden="1" customHeight="1"/>
    <row r="37518" ht="15" hidden="1" customHeight="1"/>
    <row r="37519" ht="15" hidden="1" customHeight="1"/>
    <row r="37520" ht="15" hidden="1" customHeight="1"/>
    <row r="37521" ht="15" hidden="1" customHeight="1"/>
    <row r="37522" ht="15" hidden="1" customHeight="1"/>
    <row r="37523" ht="15" hidden="1" customHeight="1"/>
    <row r="37524" ht="15" hidden="1" customHeight="1"/>
    <row r="37525" ht="15" hidden="1" customHeight="1"/>
    <row r="37526" ht="15" hidden="1" customHeight="1"/>
    <row r="37527" ht="15" hidden="1" customHeight="1"/>
    <row r="37528" ht="15" hidden="1" customHeight="1"/>
    <row r="37529" ht="15" hidden="1" customHeight="1"/>
    <row r="37530" ht="15" hidden="1" customHeight="1"/>
    <row r="37531" ht="15" hidden="1" customHeight="1"/>
    <row r="37532" ht="15" hidden="1" customHeight="1"/>
    <row r="37533" ht="15" hidden="1" customHeight="1"/>
    <row r="37534" ht="15" hidden="1" customHeight="1"/>
    <row r="37535" ht="15" hidden="1" customHeight="1"/>
    <row r="37536" ht="15" hidden="1" customHeight="1"/>
    <row r="37537" ht="15" hidden="1" customHeight="1"/>
    <row r="37538" ht="15" hidden="1" customHeight="1"/>
    <row r="37539" ht="15" hidden="1" customHeight="1"/>
    <row r="37540" ht="15" hidden="1" customHeight="1"/>
    <row r="37541" ht="15" hidden="1" customHeight="1"/>
    <row r="37542" ht="15" hidden="1" customHeight="1"/>
    <row r="37543" ht="15" hidden="1" customHeight="1"/>
    <row r="37544" ht="15" hidden="1" customHeight="1"/>
    <row r="37545" ht="15" hidden="1" customHeight="1"/>
    <row r="37546" ht="15" hidden="1" customHeight="1"/>
    <row r="37547" ht="15" hidden="1" customHeight="1"/>
    <row r="37548" ht="15" hidden="1" customHeight="1"/>
    <row r="37549" ht="15" hidden="1" customHeight="1"/>
    <row r="37550" ht="15" hidden="1" customHeight="1"/>
    <row r="37551" ht="15" hidden="1" customHeight="1"/>
    <row r="37552" ht="15" hidden="1" customHeight="1"/>
    <row r="37553" ht="15" hidden="1" customHeight="1"/>
    <row r="37554" ht="15" hidden="1" customHeight="1"/>
    <row r="37555" ht="15" hidden="1" customHeight="1"/>
    <row r="37556" ht="15" hidden="1" customHeight="1"/>
    <row r="37557" ht="15" hidden="1" customHeight="1"/>
    <row r="37558" ht="15" hidden="1" customHeight="1"/>
    <row r="37559" ht="15" hidden="1" customHeight="1"/>
    <row r="37560" ht="15" hidden="1" customHeight="1"/>
    <row r="37561" ht="15" hidden="1" customHeight="1"/>
    <row r="37562" ht="15" hidden="1" customHeight="1"/>
    <row r="37563" ht="15" hidden="1" customHeight="1"/>
    <row r="37564" ht="15" hidden="1" customHeight="1"/>
    <row r="37565" ht="15" hidden="1" customHeight="1"/>
    <row r="37566" ht="15" hidden="1" customHeight="1"/>
    <row r="37567" ht="15" hidden="1" customHeight="1"/>
    <row r="37568" ht="15" hidden="1" customHeight="1"/>
    <row r="37569" ht="15" hidden="1" customHeight="1"/>
    <row r="37570" ht="15" hidden="1" customHeight="1"/>
    <row r="37571" ht="15" hidden="1" customHeight="1"/>
    <row r="37572" ht="15" hidden="1" customHeight="1"/>
    <row r="37573" ht="15" hidden="1" customHeight="1"/>
    <row r="37574" ht="15" hidden="1" customHeight="1"/>
    <row r="37575" ht="15" hidden="1" customHeight="1"/>
    <row r="37576" ht="15" hidden="1" customHeight="1"/>
    <row r="37577" ht="15" hidden="1" customHeight="1"/>
    <row r="37578" ht="15" hidden="1" customHeight="1"/>
    <row r="37579" ht="15" hidden="1" customHeight="1"/>
    <row r="37580" ht="15" hidden="1" customHeight="1"/>
    <row r="37581" ht="15" hidden="1" customHeight="1"/>
    <row r="37582" ht="15" hidden="1" customHeight="1"/>
    <row r="37583" ht="15" hidden="1" customHeight="1"/>
    <row r="37584" ht="15" hidden="1" customHeight="1"/>
    <row r="37585" ht="15" hidden="1" customHeight="1"/>
    <row r="37586" ht="15" hidden="1" customHeight="1"/>
    <row r="37587" ht="15" hidden="1" customHeight="1"/>
    <row r="37588" ht="15" hidden="1" customHeight="1"/>
    <row r="37589" ht="15" hidden="1" customHeight="1"/>
    <row r="37590" ht="15" hidden="1" customHeight="1"/>
    <row r="37591" ht="15" hidden="1" customHeight="1"/>
    <row r="37592" ht="15" hidden="1" customHeight="1"/>
    <row r="37593" ht="15" hidden="1" customHeight="1"/>
    <row r="37594" ht="15" hidden="1" customHeight="1"/>
    <row r="37595" ht="15" hidden="1" customHeight="1"/>
    <row r="37596" ht="15" hidden="1" customHeight="1"/>
    <row r="37597" ht="15" hidden="1" customHeight="1"/>
    <row r="37598" ht="15" hidden="1" customHeight="1"/>
    <row r="37599" ht="15" hidden="1" customHeight="1"/>
    <row r="37600" ht="15" hidden="1" customHeight="1"/>
    <row r="37601" ht="15" hidden="1" customHeight="1"/>
    <row r="37602" ht="15" hidden="1" customHeight="1"/>
    <row r="37603" ht="15" hidden="1" customHeight="1"/>
    <row r="37604" ht="15" hidden="1" customHeight="1"/>
    <row r="37605" ht="15" hidden="1" customHeight="1"/>
    <row r="37606" ht="15" hidden="1" customHeight="1"/>
    <row r="37607" ht="15" hidden="1" customHeight="1"/>
    <row r="37608" ht="15" hidden="1" customHeight="1"/>
    <row r="37609" ht="15" hidden="1" customHeight="1"/>
    <row r="37610" ht="15" hidden="1" customHeight="1"/>
    <row r="37611" ht="15" hidden="1" customHeight="1"/>
    <row r="37612" ht="15" hidden="1" customHeight="1"/>
    <row r="37613" ht="15" hidden="1" customHeight="1"/>
    <row r="37614" ht="15" hidden="1" customHeight="1"/>
    <row r="37615" ht="15" hidden="1" customHeight="1"/>
    <row r="37616" ht="15" hidden="1" customHeight="1"/>
    <row r="37617" ht="15" hidden="1" customHeight="1"/>
    <row r="37618" ht="15" hidden="1" customHeight="1"/>
    <row r="37619" ht="15" hidden="1" customHeight="1"/>
    <row r="37620" ht="15" hidden="1" customHeight="1"/>
    <row r="37621" ht="15" hidden="1" customHeight="1"/>
    <row r="37622" ht="15" hidden="1" customHeight="1"/>
    <row r="37623" ht="15" hidden="1" customHeight="1"/>
    <row r="37624" ht="15" hidden="1" customHeight="1"/>
    <row r="37625" ht="15" hidden="1" customHeight="1"/>
    <row r="37626" ht="15" hidden="1" customHeight="1"/>
    <row r="37627" ht="15" hidden="1" customHeight="1"/>
    <row r="37628" ht="15" hidden="1" customHeight="1"/>
    <row r="37629" ht="15" hidden="1" customHeight="1"/>
    <row r="37630" ht="15" hidden="1" customHeight="1"/>
    <row r="37631" ht="15" hidden="1" customHeight="1"/>
    <row r="37632" ht="15" hidden="1" customHeight="1"/>
    <row r="37633" ht="15" hidden="1" customHeight="1"/>
    <row r="37634" ht="15" hidden="1" customHeight="1"/>
    <row r="37635" ht="15" hidden="1" customHeight="1"/>
    <row r="37636" ht="15" hidden="1" customHeight="1"/>
    <row r="37637" ht="15" hidden="1" customHeight="1"/>
    <row r="37638" ht="15" hidden="1" customHeight="1"/>
    <row r="37639" ht="15" hidden="1" customHeight="1"/>
    <row r="37640" ht="15" hidden="1" customHeight="1"/>
    <row r="37641" ht="15" hidden="1" customHeight="1"/>
    <row r="37642" ht="15" hidden="1" customHeight="1"/>
    <row r="37643" ht="15" hidden="1" customHeight="1"/>
    <row r="37644" ht="15" hidden="1" customHeight="1"/>
    <row r="37645" ht="15" hidden="1" customHeight="1"/>
    <row r="37646" ht="15" hidden="1" customHeight="1"/>
    <row r="37647" ht="15" hidden="1" customHeight="1"/>
    <row r="37648" ht="15" hidden="1" customHeight="1"/>
    <row r="37649" ht="15" hidden="1" customHeight="1"/>
    <row r="37650" ht="15" hidden="1" customHeight="1"/>
    <row r="37651" ht="15" hidden="1" customHeight="1"/>
    <row r="37652" ht="15" hidden="1" customHeight="1"/>
    <row r="37653" ht="15" hidden="1" customHeight="1"/>
    <row r="37654" ht="15" hidden="1" customHeight="1"/>
    <row r="37655" ht="15" hidden="1" customHeight="1"/>
    <row r="37656" ht="15" hidden="1" customHeight="1"/>
    <row r="37657" ht="15" hidden="1" customHeight="1"/>
    <row r="37658" ht="15" hidden="1" customHeight="1"/>
    <row r="37659" ht="15" hidden="1" customHeight="1"/>
    <row r="37660" ht="15" hidden="1" customHeight="1"/>
    <row r="37661" ht="15" hidden="1" customHeight="1"/>
    <row r="37662" ht="15" hidden="1" customHeight="1"/>
    <row r="37663" ht="15" hidden="1" customHeight="1"/>
    <row r="37664" ht="15" hidden="1" customHeight="1"/>
    <row r="37665" ht="15" hidden="1" customHeight="1"/>
    <row r="37666" ht="15" hidden="1" customHeight="1"/>
    <row r="37667" ht="15" hidden="1" customHeight="1"/>
    <row r="37668" ht="15" hidden="1" customHeight="1"/>
    <row r="37669" ht="15" hidden="1" customHeight="1"/>
    <row r="37670" ht="15" hidden="1" customHeight="1"/>
    <row r="37671" ht="15" hidden="1" customHeight="1"/>
    <row r="37672" ht="15" hidden="1" customHeight="1"/>
    <row r="37673" ht="15" hidden="1" customHeight="1"/>
    <row r="37674" ht="15" hidden="1" customHeight="1"/>
    <row r="37675" ht="15" hidden="1" customHeight="1"/>
    <row r="37676" ht="15" hidden="1" customHeight="1"/>
    <row r="37677" ht="15" hidden="1" customHeight="1"/>
    <row r="37678" ht="15" hidden="1" customHeight="1"/>
    <row r="37679" ht="15" hidden="1" customHeight="1"/>
    <row r="37680" ht="15" hidden="1" customHeight="1"/>
    <row r="37681" ht="15" hidden="1" customHeight="1"/>
    <row r="37682" ht="15" hidden="1" customHeight="1"/>
    <row r="37683" ht="15" hidden="1" customHeight="1"/>
    <row r="37684" ht="15" hidden="1" customHeight="1"/>
    <row r="37685" ht="15" hidden="1" customHeight="1"/>
    <row r="37686" ht="15" hidden="1" customHeight="1"/>
    <row r="37687" ht="15" hidden="1" customHeight="1"/>
    <row r="37688" ht="15" hidden="1" customHeight="1"/>
    <row r="37689" ht="15" hidden="1" customHeight="1"/>
    <row r="37690" ht="15" hidden="1" customHeight="1"/>
    <row r="37691" ht="15" hidden="1" customHeight="1"/>
    <row r="37692" ht="15" hidden="1" customHeight="1"/>
    <row r="37693" ht="15" hidden="1" customHeight="1"/>
    <row r="37694" ht="15" hidden="1" customHeight="1"/>
    <row r="37695" ht="15" hidden="1" customHeight="1"/>
    <row r="37696" ht="15" hidden="1" customHeight="1"/>
    <row r="37697" ht="15" hidden="1" customHeight="1"/>
    <row r="37698" ht="15" hidden="1" customHeight="1"/>
    <row r="37699" ht="15" hidden="1" customHeight="1"/>
    <row r="37700" ht="15" hidden="1" customHeight="1"/>
    <row r="37701" ht="15" hidden="1" customHeight="1"/>
    <row r="37702" ht="15" hidden="1" customHeight="1"/>
    <row r="37703" ht="15" hidden="1" customHeight="1"/>
    <row r="37704" ht="15" hidden="1" customHeight="1"/>
    <row r="37705" ht="15" hidden="1" customHeight="1"/>
    <row r="37706" ht="15" hidden="1" customHeight="1"/>
    <row r="37707" ht="15" hidden="1" customHeight="1"/>
    <row r="37708" ht="15" hidden="1" customHeight="1"/>
    <row r="37709" ht="15" hidden="1" customHeight="1"/>
    <row r="37710" ht="15" hidden="1" customHeight="1"/>
    <row r="37711" ht="15" hidden="1" customHeight="1"/>
    <row r="37712" ht="15" hidden="1" customHeight="1"/>
    <row r="37713" ht="15" hidden="1" customHeight="1"/>
    <row r="37714" ht="15" hidden="1" customHeight="1"/>
    <row r="37715" ht="15" hidden="1" customHeight="1"/>
    <row r="37716" ht="15" hidden="1" customHeight="1"/>
    <row r="37717" ht="15" hidden="1" customHeight="1"/>
    <row r="37718" ht="15" hidden="1" customHeight="1"/>
    <row r="37719" ht="15" hidden="1" customHeight="1"/>
    <row r="37720" ht="15" hidden="1" customHeight="1"/>
    <row r="37721" ht="15" hidden="1" customHeight="1"/>
    <row r="37722" ht="15" hidden="1" customHeight="1"/>
    <row r="37723" ht="15" hidden="1" customHeight="1"/>
    <row r="37724" ht="15" hidden="1" customHeight="1"/>
    <row r="37725" ht="15" hidden="1" customHeight="1"/>
    <row r="37726" ht="15" hidden="1" customHeight="1"/>
    <row r="37727" ht="15" hidden="1" customHeight="1"/>
    <row r="37728" ht="15" hidden="1" customHeight="1"/>
    <row r="37729" ht="15" hidden="1" customHeight="1"/>
    <row r="37730" ht="15" hidden="1" customHeight="1"/>
    <row r="37731" ht="15" hidden="1" customHeight="1"/>
    <row r="37732" ht="15" hidden="1" customHeight="1"/>
    <row r="37733" ht="15" hidden="1" customHeight="1"/>
    <row r="37734" ht="15" hidden="1" customHeight="1"/>
    <row r="37735" ht="15" hidden="1" customHeight="1"/>
    <row r="37736" ht="15" hidden="1" customHeight="1"/>
    <row r="37737" ht="15" hidden="1" customHeight="1"/>
    <row r="37738" ht="15" hidden="1" customHeight="1"/>
    <row r="37739" ht="15" hidden="1" customHeight="1"/>
    <row r="37740" ht="15" hidden="1" customHeight="1"/>
    <row r="37741" ht="15" hidden="1" customHeight="1"/>
    <row r="37742" ht="15" hidden="1" customHeight="1"/>
    <row r="37743" ht="15" hidden="1" customHeight="1"/>
    <row r="37744" ht="15" hidden="1" customHeight="1"/>
    <row r="37745" ht="15" hidden="1" customHeight="1"/>
    <row r="37746" ht="15" hidden="1" customHeight="1"/>
    <row r="37747" ht="15" hidden="1" customHeight="1"/>
    <row r="37748" ht="15" hidden="1" customHeight="1"/>
    <row r="37749" ht="15" hidden="1" customHeight="1"/>
    <row r="37750" ht="15" hidden="1" customHeight="1"/>
    <row r="37751" ht="15" hidden="1" customHeight="1"/>
    <row r="37752" ht="15" hidden="1" customHeight="1"/>
    <row r="37753" ht="15" hidden="1" customHeight="1"/>
    <row r="37754" ht="15" hidden="1" customHeight="1"/>
    <row r="37755" ht="15" hidden="1" customHeight="1"/>
    <row r="37756" ht="15" hidden="1" customHeight="1"/>
    <row r="37757" ht="15" hidden="1" customHeight="1"/>
    <row r="37758" ht="15" hidden="1" customHeight="1"/>
    <row r="37759" ht="15" hidden="1" customHeight="1"/>
    <row r="37760" ht="15" hidden="1" customHeight="1"/>
    <row r="37761" ht="15" hidden="1" customHeight="1"/>
    <row r="37762" ht="15" hidden="1" customHeight="1"/>
    <row r="37763" ht="15" hidden="1" customHeight="1"/>
    <row r="37764" ht="15" hidden="1" customHeight="1"/>
    <row r="37765" ht="15" hidden="1" customHeight="1"/>
    <row r="37766" ht="15" hidden="1" customHeight="1"/>
    <row r="37767" ht="15" hidden="1" customHeight="1"/>
    <row r="37768" ht="15" hidden="1" customHeight="1"/>
    <row r="37769" ht="15" hidden="1" customHeight="1"/>
    <row r="37770" ht="15" hidden="1" customHeight="1"/>
    <row r="37771" ht="15" hidden="1" customHeight="1"/>
    <row r="37772" ht="15" hidden="1" customHeight="1"/>
    <row r="37773" ht="15" hidden="1" customHeight="1"/>
    <row r="37774" ht="15" hidden="1" customHeight="1"/>
    <row r="37775" ht="15" hidden="1" customHeight="1"/>
    <row r="37776" ht="15" hidden="1" customHeight="1"/>
    <row r="37777" ht="15" hidden="1" customHeight="1"/>
    <row r="37778" ht="15" hidden="1" customHeight="1"/>
    <row r="37779" ht="15" hidden="1" customHeight="1"/>
    <row r="37780" ht="15" hidden="1" customHeight="1"/>
    <row r="37781" ht="15" hidden="1" customHeight="1"/>
    <row r="37782" ht="15" hidden="1" customHeight="1"/>
    <row r="37783" ht="15" hidden="1" customHeight="1"/>
    <row r="37784" ht="15" hidden="1" customHeight="1"/>
    <row r="37785" ht="15" hidden="1" customHeight="1"/>
    <row r="37786" ht="15" hidden="1" customHeight="1"/>
    <row r="37787" ht="15" hidden="1" customHeight="1"/>
    <row r="37788" ht="15" hidden="1" customHeight="1"/>
    <row r="37789" ht="15" hidden="1" customHeight="1"/>
    <row r="37790" ht="15" hidden="1" customHeight="1"/>
    <row r="37791" ht="15" hidden="1" customHeight="1"/>
    <row r="37792" ht="15" hidden="1" customHeight="1"/>
    <row r="37793" ht="15" hidden="1" customHeight="1"/>
    <row r="37794" ht="15" hidden="1" customHeight="1"/>
    <row r="37795" ht="15" hidden="1" customHeight="1"/>
    <row r="37796" ht="15" hidden="1" customHeight="1"/>
    <row r="37797" ht="15" hidden="1" customHeight="1"/>
    <row r="37798" ht="15" hidden="1" customHeight="1"/>
    <row r="37799" ht="15" hidden="1" customHeight="1"/>
    <row r="37800" ht="15" hidden="1" customHeight="1"/>
    <row r="37801" ht="15" hidden="1" customHeight="1"/>
    <row r="37802" ht="15" hidden="1" customHeight="1"/>
    <row r="37803" ht="15" hidden="1" customHeight="1"/>
    <row r="37804" ht="15" hidden="1" customHeight="1"/>
    <row r="37805" ht="15" hidden="1" customHeight="1"/>
    <row r="37806" ht="15" hidden="1" customHeight="1"/>
    <row r="37807" ht="15" hidden="1" customHeight="1"/>
    <row r="37808" ht="15" hidden="1" customHeight="1"/>
    <row r="37809" ht="15" hidden="1" customHeight="1"/>
    <row r="37810" ht="15" hidden="1" customHeight="1"/>
    <row r="37811" ht="15" hidden="1" customHeight="1"/>
    <row r="37812" ht="15" hidden="1" customHeight="1"/>
    <row r="37813" ht="15" hidden="1" customHeight="1"/>
    <row r="37814" ht="15" hidden="1" customHeight="1"/>
    <row r="37815" ht="15" hidden="1" customHeight="1"/>
    <row r="37816" ht="15" hidden="1" customHeight="1"/>
    <row r="37817" ht="15" hidden="1" customHeight="1"/>
    <row r="37818" ht="15" hidden="1" customHeight="1"/>
    <row r="37819" ht="15" hidden="1" customHeight="1"/>
    <row r="37820" ht="15" hidden="1" customHeight="1"/>
    <row r="37821" ht="15" hidden="1" customHeight="1"/>
    <row r="37822" ht="15" hidden="1" customHeight="1"/>
    <row r="37823" ht="15" hidden="1" customHeight="1"/>
    <row r="37824" ht="15" hidden="1" customHeight="1"/>
    <row r="37825" ht="15" hidden="1" customHeight="1"/>
    <row r="37826" ht="15" hidden="1" customHeight="1"/>
    <row r="37827" ht="15" hidden="1" customHeight="1"/>
    <row r="37828" ht="15" hidden="1" customHeight="1"/>
    <row r="37829" ht="15" hidden="1" customHeight="1"/>
    <row r="37830" ht="15" hidden="1" customHeight="1"/>
    <row r="37831" ht="15" hidden="1" customHeight="1"/>
    <row r="37832" ht="15" hidden="1" customHeight="1"/>
    <row r="37833" ht="15" hidden="1" customHeight="1"/>
    <row r="37834" ht="15" hidden="1" customHeight="1"/>
    <row r="37835" ht="15" hidden="1" customHeight="1"/>
    <row r="37836" ht="15" hidden="1" customHeight="1"/>
    <row r="37837" ht="15" hidden="1" customHeight="1"/>
    <row r="37838" ht="15" hidden="1" customHeight="1"/>
    <row r="37839" ht="15" hidden="1" customHeight="1"/>
    <row r="37840" ht="15" hidden="1" customHeight="1"/>
    <row r="37841" ht="15" hidden="1" customHeight="1"/>
    <row r="37842" ht="15" hidden="1" customHeight="1"/>
    <row r="37843" ht="15" hidden="1" customHeight="1"/>
    <row r="37844" ht="15" hidden="1" customHeight="1"/>
    <row r="37845" ht="15" hidden="1" customHeight="1"/>
    <row r="37846" ht="15" hidden="1" customHeight="1"/>
    <row r="37847" ht="15" hidden="1" customHeight="1"/>
    <row r="37848" ht="15" hidden="1" customHeight="1"/>
    <row r="37849" ht="15" hidden="1" customHeight="1"/>
    <row r="37850" ht="15" hidden="1" customHeight="1"/>
    <row r="37851" ht="15" hidden="1" customHeight="1"/>
    <row r="37852" ht="15" hidden="1" customHeight="1"/>
    <row r="37853" ht="15" hidden="1" customHeight="1"/>
    <row r="37854" ht="15" hidden="1" customHeight="1"/>
    <row r="37855" ht="15" hidden="1" customHeight="1"/>
    <row r="37856" ht="15" hidden="1" customHeight="1"/>
    <row r="37857" ht="15" hidden="1" customHeight="1"/>
    <row r="37858" ht="15" hidden="1" customHeight="1"/>
    <row r="37859" ht="15" hidden="1" customHeight="1"/>
    <row r="37860" ht="15" hidden="1" customHeight="1"/>
    <row r="37861" ht="15" hidden="1" customHeight="1"/>
    <row r="37862" ht="15" hidden="1" customHeight="1"/>
    <row r="37863" ht="15" hidden="1" customHeight="1"/>
    <row r="37864" ht="15" hidden="1" customHeight="1"/>
    <row r="37865" ht="15" hidden="1" customHeight="1"/>
    <row r="37866" ht="15" hidden="1" customHeight="1"/>
    <row r="37867" ht="15" hidden="1" customHeight="1"/>
    <row r="37868" ht="15" hidden="1" customHeight="1"/>
    <row r="37869" ht="15" hidden="1" customHeight="1"/>
    <row r="37870" ht="15" hidden="1" customHeight="1"/>
    <row r="37871" ht="15" hidden="1" customHeight="1"/>
    <row r="37872" ht="15" hidden="1" customHeight="1"/>
    <row r="37873" ht="15" hidden="1" customHeight="1"/>
    <row r="37874" ht="15" hidden="1" customHeight="1"/>
    <row r="37875" ht="15" hidden="1" customHeight="1"/>
    <row r="37876" ht="15" hidden="1" customHeight="1"/>
    <row r="37877" ht="15" hidden="1" customHeight="1"/>
    <row r="37878" ht="15" hidden="1" customHeight="1"/>
    <row r="37879" ht="15" hidden="1" customHeight="1"/>
    <row r="37880" ht="15" hidden="1" customHeight="1"/>
    <row r="37881" ht="15" hidden="1" customHeight="1"/>
    <row r="37882" ht="15" hidden="1" customHeight="1"/>
    <row r="37883" ht="15" hidden="1" customHeight="1"/>
    <row r="37884" ht="15" hidden="1" customHeight="1"/>
    <row r="37885" ht="15" hidden="1" customHeight="1"/>
    <row r="37886" ht="15" hidden="1" customHeight="1"/>
    <row r="37887" ht="15" hidden="1" customHeight="1"/>
    <row r="37888" ht="15" hidden="1" customHeight="1"/>
    <row r="37889" ht="15" hidden="1" customHeight="1"/>
    <row r="37890" ht="15" hidden="1" customHeight="1"/>
    <row r="37891" ht="15" hidden="1" customHeight="1"/>
    <row r="37892" ht="15" hidden="1" customHeight="1"/>
    <row r="37893" ht="15" hidden="1" customHeight="1"/>
    <row r="37894" ht="15" hidden="1" customHeight="1"/>
    <row r="37895" ht="15" hidden="1" customHeight="1"/>
    <row r="37896" ht="15" hidden="1" customHeight="1"/>
    <row r="37897" ht="15" hidden="1" customHeight="1"/>
    <row r="37898" ht="15" hidden="1" customHeight="1"/>
    <row r="37899" ht="15" hidden="1" customHeight="1"/>
    <row r="37900" ht="15" hidden="1" customHeight="1"/>
    <row r="37901" ht="15" hidden="1" customHeight="1"/>
    <row r="37902" ht="15" hidden="1" customHeight="1"/>
    <row r="37903" ht="15" hidden="1" customHeight="1"/>
    <row r="37904" ht="15" hidden="1" customHeight="1"/>
    <row r="37905" ht="15" hidden="1" customHeight="1"/>
    <row r="37906" ht="15" hidden="1" customHeight="1"/>
    <row r="37907" ht="15" hidden="1" customHeight="1"/>
    <row r="37908" ht="15" hidden="1" customHeight="1"/>
    <row r="37909" ht="15" hidden="1" customHeight="1"/>
    <row r="37910" ht="15" hidden="1" customHeight="1"/>
    <row r="37911" ht="15" hidden="1" customHeight="1"/>
    <row r="37912" ht="15" hidden="1" customHeight="1"/>
    <row r="37913" ht="15" hidden="1" customHeight="1"/>
    <row r="37914" ht="15" hidden="1" customHeight="1"/>
    <row r="37915" ht="15" hidden="1" customHeight="1"/>
    <row r="37916" ht="15" hidden="1" customHeight="1"/>
    <row r="37917" ht="15" hidden="1" customHeight="1"/>
    <row r="37918" ht="15" hidden="1" customHeight="1"/>
    <row r="37919" ht="15" hidden="1" customHeight="1"/>
    <row r="37920" ht="15" hidden="1" customHeight="1"/>
    <row r="37921" ht="15" hidden="1" customHeight="1"/>
    <row r="37922" ht="15" hidden="1" customHeight="1"/>
    <row r="37923" ht="15" hidden="1" customHeight="1"/>
    <row r="37924" ht="15" hidden="1" customHeight="1"/>
    <row r="37925" ht="15" hidden="1" customHeight="1"/>
    <row r="37926" ht="15" hidden="1" customHeight="1"/>
    <row r="37927" ht="15" hidden="1" customHeight="1"/>
    <row r="37928" ht="15" hidden="1" customHeight="1"/>
    <row r="37929" ht="15" hidden="1" customHeight="1"/>
    <row r="37930" ht="15" hidden="1" customHeight="1"/>
    <row r="37931" ht="15" hidden="1" customHeight="1"/>
    <row r="37932" ht="15" hidden="1" customHeight="1"/>
    <row r="37933" ht="15" hidden="1" customHeight="1"/>
    <row r="37934" ht="15" hidden="1" customHeight="1"/>
    <row r="37935" ht="15" hidden="1" customHeight="1"/>
    <row r="37936" ht="15" hidden="1" customHeight="1"/>
    <row r="37937" ht="15" hidden="1" customHeight="1"/>
    <row r="37938" ht="15" hidden="1" customHeight="1"/>
    <row r="37939" ht="15" hidden="1" customHeight="1"/>
    <row r="37940" ht="15" hidden="1" customHeight="1"/>
    <row r="37941" ht="15" hidden="1" customHeight="1"/>
    <row r="37942" ht="15" hidden="1" customHeight="1"/>
    <row r="37943" ht="15" hidden="1" customHeight="1"/>
    <row r="37944" ht="15" hidden="1" customHeight="1"/>
    <row r="37945" ht="15" hidden="1" customHeight="1"/>
    <row r="37946" ht="15" hidden="1" customHeight="1"/>
    <row r="37947" ht="15" hidden="1" customHeight="1"/>
    <row r="37948" ht="15" hidden="1" customHeight="1"/>
    <row r="37949" ht="15" hidden="1" customHeight="1"/>
    <row r="37950" ht="15" hidden="1" customHeight="1"/>
    <row r="37951" ht="15" hidden="1" customHeight="1"/>
    <row r="37952" ht="15" hidden="1" customHeight="1"/>
    <row r="37953" ht="15" hidden="1" customHeight="1"/>
    <row r="37954" ht="15" hidden="1" customHeight="1"/>
    <row r="37955" ht="15" hidden="1" customHeight="1"/>
    <row r="37956" ht="15" hidden="1" customHeight="1"/>
    <row r="37957" ht="15" hidden="1" customHeight="1"/>
    <row r="37958" ht="15" hidden="1" customHeight="1"/>
    <row r="37959" ht="15" hidden="1" customHeight="1"/>
    <row r="37960" ht="15" hidden="1" customHeight="1"/>
    <row r="37961" ht="15" hidden="1" customHeight="1"/>
    <row r="37962" ht="15" hidden="1" customHeight="1"/>
    <row r="37963" ht="15" hidden="1" customHeight="1"/>
    <row r="37964" ht="15" hidden="1" customHeight="1"/>
    <row r="37965" ht="15" hidden="1" customHeight="1"/>
    <row r="37966" ht="15" hidden="1" customHeight="1"/>
    <row r="37967" ht="15" hidden="1" customHeight="1"/>
    <row r="37968" ht="15" hidden="1" customHeight="1"/>
    <row r="37969" ht="15" hidden="1" customHeight="1"/>
    <row r="37970" ht="15" hidden="1" customHeight="1"/>
    <row r="37971" ht="15" hidden="1" customHeight="1"/>
    <row r="37972" ht="15" hidden="1" customHeight="1"/>
    <row r="37973" ht="15" hidden="1" customHeight="1"/>
    <row r="37974" ht="15" hidden="1" customHeight="1"/>
    <row r="37975" ht="15" hidden="1" customHeight="1"/>
    <row r="37976" ht="15" hidden="1" customHeight="1"/>
    <row r="37977" ht="15" hidden="1" customHeight="1"/>
    <row r="37978" ht="15" hidden="1" customHeight="1"/>
    <row r="37979" ht="15" hidden="1" customHeight="1"/>
    <row r="37980" ht="15" hidden="1" customHeight="1"/>
    <row r="37981" ht="15" hidden="1" customHeight="1"/>
    <row r="37982" ht="15" hidden="1" customHeight="1"/>
    <row r="37983" ht="15" hidden="1" customHeight="1"/>
    <row r="37984" ht="15" hidden="1" customHeight="1"/>
    <row r="37985" ht="15" hidden="1" customHeight="1"/>
    <row r="37986" ht="15" hidden="1" customHeight="1"/>
    <row r="37987" ht="15" hidden="1" customHeight="1"/>
    <row r="37988" ht="15" hidden="1" customHeight="1"/>
    <row r="37989" ht="15" hidden="1" customHeight="1"/>
    <row r="37990" ht="15" hidden="1" customHeight="1"/>
    <row r="37991" ht="15" hidden="1" customHeight="1"/>
    <row r="37992" ht="15" hidden="1" customHeight="1"/>
    <row r="37993" ht="15" hidden="1" customHeight="1"/>
    <row r="37994" ht="15" hidden="1" customHeight="1"/>
    <row r="37995" ht="15" hidden="1" customHeight="1"/>
    <row r="37996" ht="15" hidden="1" customHeight="1"/>
    <row r="37997" ht="15" hidden="1" customHeight="1"/>
    <row r="37998" ht="15" hidden="1" customHeight="1"/>
    <row r="37999" ht="15" hidden="1" customHeight="1"/>
    <row r="38000" ht="15" hidden="1" customHeight="1"/>
    <row r="38001" ht="15" hidden="1" customHeight="1"/>
    <row r="38002" ht="15" hidden="1" customHeight="1"/>
    <row r="38003" ht="15" hidden="1" customHeight="1"/>
    <row r="38004" ht="15" hidden="1" customHeight="1"/>
    <row r="38005" ht="15" hidden="1" customHeight="1"/>
    <row r="38006" ht="15" hidden="1" customHeight="1"/>
    <row r="38007" ht="15" hidden="1" customHeight="1"/>
    <row r="38008" ht="15" hidden="1" customHeight="1"/>
    <row r="38009" ht="15" hidden="1" customHeight="1"/>
    <row r="38010" ht="15" hidden="1" customHeight="1"/>
    <row r="38011" ht="15" hidden="1" customHeight="1"/>
    <row r="38012" ht="15" hidden="1" customHeight="1"/>
    <row r="38013" ht="15" hidden="1" customHeight="1"/>
    <row r="38014" ht="15" hidden="1" customHeight="1"/>
    <row r="38015" ht="15" hidden="1" customHeight="1"/>
    <row r="38016" ht="15" hidden="1" customHeight="1"/>
    <row r="38017" ht="15" hidden="1" customHeight="1"/>
    <row r="38018" ht="15" hidden="1" customHeight="1"/>
    <row r="38019" ht="15" hidden="1" customHeight="1"/>
    <row r="38020" ht="15" hidden="1" customHeight="1"/>
    <row r="38021" ht="15" hidden="1" customHeight="1"/>
    <row r="38022" ht="15" hidden="1" customHeight="1"/>
    <row r="38023" ht="15" hidden="1" customHeight="1"/>
    <row r="38024" ht="15" hidden="1" customHeight="1"/>
    <row r="38025" ht="15" hidden="1" customHeight="1"/>
    <row r="38026" ht="15" hidden="1" customHeight="1"/>
    <row r="38027" ht="15" hidden="1" customHeight="1"/>
    <row r="38028" ht="15" hidden="1" customHeight="1"/>
    <row r="38029" ht="15" hidden="1" customHeight="1"/>
    <row r="38030" ht="15" hidden="1" customHeight="1"/>
    <row r="38031" ht="15" hidden="1" customHeight="1"/>
    <row r="38032" ht="15" hidden="1" customHeight="1"/>
    <row r="38033" ht="15" hidden="1" customHeight="1"/>
    <row r="38034" ht="15" hidden="1" customHeight="1"/>
    <row r="38035" ht="15" hidden="1" customHeight="1"/>
    <row r="38036" ht="15" hidden="1" customHeight="1"/>
    <row r="38037" ht="15" hidden="1" customHeight="1"/>
    <row r="38038" ht="15" hidden="1" customHeight="1"/>
    <row r="38039" ht="15" hidden="1" customHeight="1"/>
    <row r="38040" ht="15" hidden="1" customHeight="1"/>
    <row r="38041" ht="15" hidden="1" customHeight="1"/>
    <row r="38042" ht="15" hidden="1" customHeight="1"/>
    <row r="38043" ht="15" hidden="1" customHeight="1"/>
    <row r="38044" ht="15" hidden="1" customHeight="1"/>
    <row r="38045" ht="15" hidden="1" customHeight="1"/>
    <row r="38046" ht="15" hidden="1" customHeight="1"/>
    <row r="38047" ht="15" hidden="1" customHeight="1"/>
    <row r="38048" ht="15" hidden="1" customHeight="1"/>
    <row r="38049" ht="15" hidden="1" customHeight="1"/>
    <row r="38050" ht="15" hidden="1" customHeight="1"/>
    <row r="38051" ht="15" hidden="1" customHeight="1"/>
    <row r="38052" ht="15" hidden="1" customHeight="1"/>
    <row r="38053" ht="15" hidden="1" customHeight="1"/>
    <row r="38054" ht="15" hidden="1" customHeight="1"/>
    <row r="38055" ht="15" hidden="1" customHeight="1"/>
    <row r="38056" ht="15" hidden="1" customHeight="1"/>
    <row r="38057" ht="15" hidden="1" customHeight="1"/>
    <row r="38058" ht="15" hidden="1" customHeight="1"/>
    <row r="38059" ht="15" hidden="1" customHeight="1"/>
    <row r="38060" ht="15" hidden="1" customHeight="1"/>
    <row r="38061" ht="15" hidden="1" customHeight="1"/>
    <row r="38062" ht="15" hidden="1" customHeight="1"/>
    <row r="38063" ht="15" hidden="1" customHeight="1"/>
    <row r="38064" ht="15" hidden="1" customHeight="1"/>
    <row r="38065" ht="15" hidden="1" customHeight="1"/>
    <row r="38066" ht="15" hidden="1" customHeight="1"/>
    <row r="38067" ht="15" hidden="1" customHeight="1"/>
    <row r="38068" ht="15" hidden="1" customHeight="1"/>
    <row r="38069" ht="15" hidden="1" customHeight="1"/>
    <row r="38070" ht="15" hidden="1" customHeight="1"/>
    <row r="38071" ht="15" hidden="1" customHeight="1"/>
    <row r="38072" ht="15" hidden="1" customHeight="1"/>
    <row r="38073" ht="15" hidden="1" customHeight="1"/>
    <row r="38074" ht="15" hidden="1" customHeight="1"/>
    <row r="38075" ht="15" hidden="1" customHeight="1"/>
    <row r="38076" ht="15" hidden="1" customHeight="1"/>
    <row r="38077" ht="15" hidden="1" customHeight="1"/>
    <row r="38078" ht="15" hidden="1" customHeight="1"/>
    <row r="38079" ht="15" hidden="1" customHeight="1"/>
    <row r="38080" ht="15" hidden="1" customHeight="1"/>
    <row r="38081" ht="15" hidden="1" customHeight="1"/>
    <row r="38082" ht="15" hidden="1" customHeight="1"/>
    <row r="38083" ht="15" hidden="1" customHeight="1"/>
    <row r="38084" ht="15" hidden="1" customHeight="1"/>
    <row r="38085" ht="15" hidden="1" customHeight="1"/>
    <row r="38086" ht="15" hidden="1" customHeight="1"/>
    <row r="38087" ht="15" hidden="1" customHeight="1"/>
    <row r="38088" ht="15" hidden="1" customHeight="1"/>
    <row r="38089" ht="15" hidden="1" customHeight="1"/>
    <row r="38090" ht="15" hidden="1" customHeight="1"/>
    <row r="38091" ht="15" hidden="1" customHeight="1"/>
    <row r="38092" ht="15" hidden="1" customHeight="1"/>
    <row r="38093" ht="15" hidden="1" customHeight="1"/>
    <row r="38094" ht="15" hidden="1" customHeight="1"/>
    <row r="38095" ht="15" hidden="1" customHeight="1"/>
    <row r="38096" ht="15" hidden="1" customHeight="1"/>
    <row r="38097" ht="15" hidden="1" customHeight="1"/>
    <row r="38098" ht="15" hidden="1" customHeight="1"/>
    <row r="38099" ht="15" hidden="1" customHeight="1"/>
    <row r="38100" ht="15" hidden="1" customHeight="1"/>
    <row r="38101" ht="15" hidden="1" customHeight="1"/>
    <row r="38102" ht="15" hidden="1" customHeight="1"/>
    <row r="38103" ht="15" hidden="1" customHeight="1"/>
    <row r="38104" ht="15" hidden="1" customHeight="1"/>
    <row r="38105" ht="15" hidden="1" customHeight="1"/>
    <row r="38106" ht="15" hidden="1" customHeight="1"/>
    <row r="38107" ht="15" hidden="1" customHeight="1"/>
    <row r="38108" ht="15" hidden="1" customHeight="1"/>
    <row r="38109" ht="15" hidden="1" customHeight="1"/>
    <row r="38110" ht="15" hidden="1" customHeight="1"/>
    <row r="38111" ht="15" hidden="1" customHeight="1"/>
    <row r="38112" ht="15" hidden="1" customHeight="1"/>
    <row r="38113" ht="15" hidden="1" customHeight="1"/>
    <row r="38114" ht="15" hidden="1" customHeight="1"/>
    <row r="38115" ht="15" hidden="1" customHeight="1"/>
    <row r="38116" ht="15" hidden="1" customHeight="1"/>
    <row r="38117" ht="15" hidden="1" customHeight="1"/>
    <row r="38118" ht="15" hidden="1" customHeight="1"/>
    <row r="38119" ht="15" hidden="1" customHeight="1"/>
    <row r="38120" ht="15" hidden="1" customHeight="1"/>
    <row r="38121" ht="15" hidden="1" customHeight="1"/>
    <row r="38122" ht="15" hidden="1" customHeight="1"/>
    <row r="38123" ht="15" hidden="1" customHeight="1"/>
    <row r="38124" ht="15" hidden="1" customHeight="1"/>
    <row r="38125" ht="15" hidden="1" customHeight="1"/>
    <row r="38126" ht="15" hidden="1" customHeight="1"/>
    <row r="38127" ht="15" hidden="1" customHeight="1"/>
    <row r="38128" ht="15" hidden="1" customHeight="1"/>
    <row r="38129" ht="15" hidden="1" customHeight="1"/>
    <row r="38130" ht="15" hidden="1" customHeight="1"/>
    <row r="38131" ht="15" hidden="1" customHeight="1"/>
    <row r="38132" ht="15" hidden="1" customHeight="1"/>
    <row r="38133" ht="15" hidden="1" customHeight="1"/>
    <row r="38134" ht="15" hidden="1" customHeight="1"/>
    <row r="38135" ht="15" hidden="1" customHeight="1"/>
    <row r="38136" ht="15" hidden="1" customHeight="1"/>
    <row r="38137" ht="15" hidden="1" customHeight="1"/>
    <row r="38138" ht="15" hidden="1" customHeight="1"/>
    <row r="38139" ht="15" hidden="1" customHeight="1"/>
    <row r="38140" ht="15" hidden="1" customHeight="1"/>
    <row r="38141" ht="15" hidden="1" customHeight="1"/>
    <row r="38142" ht="15" hidden="1" customHeight="1"/>
    <row r="38143" ht="15" hidden="1" customHeight="1"/>
    <row r="38144" ht="15" hidden="1" customHeight="1"/>
    <row r="38145" ht="15" hidden="1" customHeight="1"/>
    <row r="38146" ht="15" hidden="1" customHeight="1"/>
    <row r="38147" ht="15" hidden="1" customHeight="1"/>
    <row r="38148" ht="15" hidden="1" customHeight="1"/>
    <row r="38149" ht="15" hidden="1" customHeight="1"/>
    <row r="38150" ht="15" hidden="1" customHeight="1"/>
    <row r="38151" ht="15" hidden="1" customHeight="1"/>
    <row r="38152" ht="15" hidden="1" customHeight="1"/>
    <row r="38153" ht="15" hidden="1" customHeight="1"/>
    <row r="38154" ht="15" hidden="1" customHeight="1"/>
    <row r="38155" ht="15" hidden="1" customHeight="1"/>
    <row r="38156" ht="15" hidden="1" customHeight="1"/>
    <row r="38157" ht="15" hidden="1" customHeight="1"/>
    <row r="38158" ht="15" hidden="1" customHeight="1"/>
    <row r="38159" ht="15" hidden="1" customHeight="1"/>
    <row r="38160" ht="15" hidden="1" customHeight="1"/>
    <row r="38161" ht="15" hidden="1" customHeight="1"/>
    <row r="38162" ht="15" hidden="1" customHeight="1"/>
    <row r="38163" ht="15" hidden="1" customHeight="1"/>
    <row r="38164" ht="15" hidden="1" customHeight="1"/>
    <row r="38165" ht="15" hidden="1" customHeight="1"/>
    <row r="38166" ht="15" hidden="1" customHeight="1"/>
    <row r="38167" ht="15" hidden="1" customHeight="1"/>
    <row r="38168" ht="15" hidden="1" customHeight="1"/>
    <row r="38169" ht="15" hidden="1" customHeight="1"/>
    <row r="38170" ht="15" hidden="1" customHeight="1"/>
    <row r="38171" ht="15" hidden="1" customHeight="1"/>
    <row r="38172" ht="15" hidden="1" customHeight="1"/>
    <row r="38173" ht="15" hidden="1" customHeight="1"/>
    <row r="38174" ht="15" hidden="1" customHeight="1"/>
    <row r="38175" ht="15" hidden="1" customHeight="1"/>
    <row r="38176" ht="15" hidden="1" customHeight="1"/>
    <row r="38177" ht="15" hidden="1" customHeight="1"/>
    <row r="38178" ht="15" hidden="1" customHeight="1"/>
    <row r="38179" ht="15" hidden="1" customHeight="1"/>
    <row r="38180" ht="15" hidden="1" customHeight="1"/>
    <row r="38181" ht="15" hidden="1" customHeight="1"/>
    <row r="38182" ht="15" hidden="1" customHeight="1"/>
    <row r="38183" ht="15" hidden="1" customHeight="1"/>
    <row r="38184" ht="15" hidden="1" customHeight="1"/>
    <row r="38185" ht="15" hidden="1" customHeight="1"/>
    <row r="38186" ht="15" hidden="1" customHeight="1"/>
    <row r="38187" ht="15" hidden="1" customHeight="1"/>
    <row r="38188" ht="15" hidden="1" customHeight="1"/>
    <row r="38189" ht="15" hidden="1" customHeight="1"/>
    <row r="38190" ht="15" hidden="1" customHeight="1"/>
    <row r="38191" ht="15" hidden="1" customHeight="1"/>
    <row r="38192" ht="15" hidden="1" customHeight="1"/>
    <row r="38193" ht="15" hidden="1" customHeight="1"/>
    <row r="38194" ht="15" hidden="1" customHeight="1"/>
    <row r="38195" ht="15" hidden="1" customHeight="1"/>
    <row r="38196" ht="15" hidden="1" customHeight="1"/>
    <row r="38197" ht="15" hidden="1" customHeight="1"/>
    <row r="38198" ht="15" hidden="1" customHeight="1"/>
    <row r="38199" ht="15" hidden="1" customHeight="1"/>
    <row r="38200" ht="15" hidden="1" customHeight="1"/>
    <row r="38201" ht="15" hidden="1" customHeight="1"/>
    <row r="38202" ht="15" hidden="1" customHeight="1"/>
    <row r="38203" ht="15" hidden="1" customHeight="1"/>
    <row r="38204" ht="15" hidden="1" customHeight="1"/>
    <row r="38205" ht="15" hidden="1" customHeight="1"/>
    <row r="38206" ht="15" hidden="1" customHeight="1"/>
    <row r="38207" ht="15" hidden="1" customHeight="1"/>
    <row r="38208" ht="15" hidden="1" customHeight="1"/>
    <row r="38209" ht="15" hidden="1" customHeight="1"/>
    <row r="38210" ht="15" hidden="1" customHeight="1"/>
    <row r="38211" ht="15" hidden="1" customHeight="1"/>
    <row r="38212" ht="15" hidden="1" customHeight="1"/>
    <row r="38213" ht="15" hidden="1" customHeight="1"/>
    <row r="38214" ht="15" hidden="1" customHeight="1"/>
    <row r="38215" ht="15" hidden="1" customHeight="1"/>
    <row r="38216" ht="15" hidden="1" customHeight="1"/>
    <row r="38217" ht="15" hidden="1" customHeight="1"/>
    <row r="38218" ht="15" hidden="1" customHeight="1"/>
    <row r="38219" ht="15" hidden="1" customHeight="1"/>
    <row r="38220" ht="15" hidden="1" customHeight="1"/>
    <row r="38221" ht="15" hidden="1" customHeight="1"/>
    <row r="38222" ht="15" hidden="1" customHeight="1"/>
    <row r="38223" ht="15" hidden="1" customHeight="1"/>
    <row r="38224" ht="15" hidden="1" customHeight="1"/>
    <row r="38225" ht="15" hidden="1" customHeight="1"/>
    <row r="38226" ht="15" hidden="1" customHeight="1"/>
    <row r="38227" ht="15" hidden="1" customHeight="1"/>
    <row r="38228" ht="15" hidden="1" customHeight="1"/>
    <row r="38229" ht="15" hidden="1" customHeight="1"/>
    <row r="38230" ht="15" hidden="1" customHeight="1"/>
    <row r="38231" ht="15" hidden="1" customHeight="1"/>
    <row r="38232" ht="15" hidden="1" customHeight="1"/>
    <row r="38233" ht="15" hidden="1" customHeight="1"/>
    <row r="38234" ht="15" hidden="1" customHeight="1"/>
    <row r="38235" ht="15" hidden="1" customHeight="1"/>
    <row r="38236" ht="15" hidden="1" customHeight="1"/>
    <row r="38237" ht="15" hidden="1" customHeight="1"/>
    <row r="38238" ht="15" hidden="1" customHeight="1"/>
    <row r="38239" ht="15" hidden="1" customHeight="1"/>
    <row r="38240" ht="15" hidden="1" customHeight="1"/>
    <row r="38241" ht="15" hidden="1" customHeight="1"/>
    <row r="38242" ht="15" hidden="1" customHeight="1"/>
    <row r="38243" ht="15" hidden="1" customHeight="1"/>
    <row r="38244" ht="15" hidden="1" customHeight="1"/>
    <row r="38245" ht="15" hidden="1" customHeight="1"/>
    <row r="38246" ht="15" hidden="1" customHeight="1"/>
    <row r="38247" ht="15" hidden="1" customHeight="1"/>
    <row r="38248" ht="15" hidden="1" customHeight="1"/>
    <row r="38249" ht="15" hidden="1" customHeight="1"/>
    <row r="38250" ht="15" hidden="1" customHeight="1"/>
    <row r="38251" ht="15" hidden="1" customHeight="1"/>
    <row r="38252" ht="15" hidden="1" customHeight="1"/>
    <row r="38253" ht="15" hidden="1" customHeight="1"/>
    <row r="38254" ht="15" hidden="1" customHeight="1"/>
    <row r="38255" ht="15" hidden="1" customHeight="1"/>
    <row r="38256" ht="15" hidden="1" customHeight="1"/>
    <row r="38257" ht="15" hidden="1" customHeight="1"/>
    <row r="38258" ht="15" hidden="1" customHeight="1"/>
    <row r="38259" ht="15" hidden="1" customHeight="1"/>
    <row r="38260" ht="15" hidden="1" customHeight="1"/>
    <row r="38261" ht="15" hidden="1" customHeight="1"/>
    <row r="38262" ht="15" hidden="1" customHeight="1"/>
    <row r="38263" ht="15" hidden="1" customHeight="1"/>
    <row r="38264" ht="15" hidden="1" customHeight="1"/>
    <row r="38265" ht="15" hidden="1" customHeight="1"/>
    <row r="38266" ht="15" hidden="1" customHeight="1"/>
    <row r="38267" ht="15" hidden="1" customHeight="1"/>
    <row r="38268" ht="15" hidden="1" customHeight="1"/>
    <row r="38269" ht="15" hidden="1" customHeight="1"/>
    <row r="38270" ht="15" hidden="1" customHeight="1"/>
    <row r="38271" ht="15" hidden="1" customHeight="1"/>
    <row r="38272" ht="15" hidden="1" customHeight="1"/>
    <row r="38273" ht="15" hidden="1" customHeight="1"/>
    <row r="38274" ht="15" hidden="1" customHeight="1"/>
    <row r="38275" ht="15" hidden="1" customHeight="1"/>
    <row r="38276" ht="15" hidden="1" customHeight="1"/>
    <row r="38277" ht="15" hidden="1" customHeight="1"/>
    <row r="38278" ht="15" hidden="1" customHeight="1"/>
    <row r="38279" ht="15" hidden="1" customHeight="1"/>
    <row r="38280" ht="15" hidden="1" customHeight="1"/>
    <row r="38281" ht="15" hidden="1" customHeight="1"/>
    <row r="38282" ht="15" hidden="1" customHeight="1"/>
    <row r="38283" ht="15" hidden="1" customHeight="1"/>
    <row r="38284" ht="15" hidden="1" customHeight="1"/>
    <row r="38285" ht="15" hidden="1" customHeight="1"/>
    <row r="38286" ht="15" hidden="1" customHeight="1"/>
    <row r="38287" ht="15" hidden="1" customHeight="1"/>
    <row r="38288" ht="15" hidden="1" customHeight="1"/>
    <row r="38289" ht="15" hidden="1" customHeight="1"/>
    <row r="38290" ht="15" hidden="1" customHeight="1"/>
    <row r="38291" ht="15" hidden="1" customHeight="1"/>
    <row r="38292" ht="15" hidden="1" customHeight="1"/>
    <row r="38293" ht="15" hidden="1" customHeight="1"/>
    <row r="38294" ht="15" hidden="1" customHeight="1"/>
    <row r="38295" ht="15" hidden="1" customHeight="1"/>
    <row r="38296" ht="15" hidden="1" customHeight="1"/>
    <row r="38297" ht="15" hidden="1" customHeight="1"/>
    <row r="38298" ht="15" hidden="1" customHeight="1"/>
    <row r="38299" ht="15" hidden="1" customHeight="1"/>
    <row r="38300" ht="15" hidden="1" customHeight="1"/>
    <row r="38301" ht="15" hidden="1" customHeight="1"/>
    <row r="38302" ht="15" hidden="1" customHeight="1"/>
    <row r="38303" ht="15" hidden="1" customHeight="1"/>
    <row r="38304" ht="15" hidden="1" customHeight="1"/>
    <row r="38305" ht="15" hidden="1" customHeight="1"/>
    <row r="38306" ht="15" hidden="1" customHeight="1"/>
    <row r="38307" ht="15" hidden="1" customHeight="1"/>
    <row r="38308" ht="15" hidden="1" customHeight="1"/>
    <row r="38309" ht="15" hidden="1" customHeight="1"/>
    <row r="38310" ht="15" hidden="1" customHeight="1"/>
    <row r="38311" ht="15" hidden="1" customHeight="1"/>
    <row r="38312" ht="15" hidden="1" customHeight="1"/>
    <row r="38313" ht="15" hidden="1" customHeight="1"/>
    <row r="38314" ht="15" hidden="1" customHeight="1"/>
    <row r="38315" ht="15" hidden="1" customHeight="1"/>
    <row r="38316" ht="15" hidden="1" customHeight="1"/>
    <row r="38317" ht="15" hidden="1" customHeight="1"/>
    <row r="38318" ht="15" hidden="1" customHeight="1"/>
    <row r="38319" ht="15" hidden="1" customHeight="1"/>
    <row r="38320" ht="15" hidden="1" customHeight="1"/>
    <row r="38321" ht="15" hidden="1" customHeight="1"/>
    <row r="38322" ht="15" hidden="1" customHeight="1"/>
    <row r="38323" ht="15" hidden="1" customHeight="1"/>
    <row r="38324" ht="15" hidden="1" customHeight="1"/>
    <row r="38325" ht="15" hidden="1" customHeight="1"/>
    <row r="38326" ht="15" hidden="1" customHeight="1"/>
    <row r="38327" ht="15" hidden="1" customHeight="1"/>
    <row r="38328" ht="15" hidden="1" customHeight="1"/>
    <row r="38329" ht="15" hidden="1" customHeight="1"/>
    <row r="38330" ht="15" hidden="1" customHeight="1"/>
    <row r="38331" ht="15" hidden="1" customHeight="1"/>
    <row r="38332" ht="15" hidden="1" customHeight="1"/>
    <row r="38333" ht="15" hidden="1" customHeight="1"/>
    <row r="38334" ht="15" hidden="1" customHeight="1"/>
    <row r="38335" ht="15" hidden="1" customHeight="1"/>
    <row r="38336" ht="15" hidden="1" customHeight="1"/>
    <row r="38337" ht="15" hidden="1" customHeight="1"/>
    <row r="38338" ht="15" hidden="1" customHeight="1"/>
    <row r="38339" ht="15" hidden="1" customHeight="1"/>
    <row r="38340" ht="15" hidden="1" customHeight="1"/>
    <row r="38341" ht="15" hidden="1" customHeight="1"/>
    <row r="38342" ht="15" hidden="1" customHeight="1"/>
    <row r="38343" ht="15" hidden="1" customHeight="1"/>
    <row r="38344" ht="15" hidden="1" customHeight="1"/>
    <row r="38345" ht="15" hidden="1" customHeight="1"/>
    <row r="38346" ht="15" hidden="1" customHeight="1"/>
    <row r="38347" ht="15" hidden="1" customHeight="1"/>
    <row r="38348" ht="15" hidden="1" customHeight="1"/>
    <row r="38349" ht="15" hidden="1" customHeight="1"/>
    <row r="38350" ht="15" hidden="1" customHeight="1"/>
    <row r="38351" ht="15" hidden="1" customHeight="1"/>
    <row r="38352" ht="15" hidden="1" customHeight="1"/>
    <row r="38353" ht="15" hidden="1" customHeight="1"/>
    <row r="38354" ht="15" hidden="1" customHeight="1"/>
    <row r="38355" ht="15" hidden="1" customHeight="1"/>
    <row r="38356" ht="15" hidden="1" customHeight="1"/>
    <row r="38357" ht="15" hidden="1" customHeight="1"/>
    <row r="38358" ht="15" hidden="1" customHeight="1"/>
    <row r="38359" ht="15" hidden="1" customHeight="1"/>
    <row r="38360" ht="15" hidden="1" customHeight="1"/>
    <row r="38361" ht="15" hidden="1" customHeight="1"/>
    <row r="38362" ht="15" hidden="1" customHeight="1"/>
    <row r="38363" ht="15" hidden="1" customHeight="1"/>
    <row r="38364" ht="15" hidden="1" customHeight="1"/>
    <row r="38365" ht="15" hidden="1" customHeight="1"/>
    <row r="38366" ht="15" hidden="1" customHeight="1"/>
    <row r="38367" ht="15" hidden="1" customHeight="1"/>
    <row r="38368" ht="15" hidden="1" customHeight="1"/>
    <row r="38369" ht="15" hidden="1" customHeight="1"/>
    <row r="38370" ht="15" hidden="1" customHeight="1"/>
    <row r="38371" ht="15" hidden="1" customHeight="1"/>
    <row r="38372" ht="15" hidden="1" customHeight="1"/>
    <row r="38373" ht="15" hidden="1" customHeight="1"/>
    <row r="38374" ht="15" hidden="1" customHeight="1"/>
    <row r="38375" ht="15" hidden="1" customHeight="1"/>
    <row r="38376" ht="15" hidden="1" customHeight="1"/>
    <row r="38377" ht="15" hidden="1" customHeight="1"/>
    <row r="38378" ht="15" hidden="1" customHeight="1"/>
    <row r="38379" ht="15" hidden="1" customHeight="1"/>
    <row r="38380" ht="15" hidden="1" customHeight="1"/>
    <row r="38381" ht="15" hidden="1" customHeight="1"/>
    <row r="38382" ht="15" hidden="1" customHeight="1"/>
    <row r="38383" ht="15" hidden="1" customHeight="1"/>
    <row r="38384" ht="15" hidden="1" customHeight="1"/>
    <row r="38385" ht="15" hidden="1" customHeight="1"/>
    <row r="38386" ht="15" hidden="1" customHeight="1"/>
    <row r="38387" ht="15" hidden="1" customHeight="1"/>
    <row r="38388" ht="15" hidden="1" customHeight="1"/>
    <row r="38389" ht="15" hidden="1" customHeight="1"/>
    <row r="38390" ht="15" hidden="1" customHeight="1"/>
    <row r="38391" ht="15" hidden="1" customHeight="1"/>
    <row r="38392" ht="15" hidden="1" customHeight="1"/>
    <row r="38393" ht="15" hidden="1" customHeight="1"/>
    <row r="38394" ht="15" hidden="1" customHeight="1"/>
    <row r="38395" ht="15" hidden="1" customHeight="1"/>
    <row r="38396" ht="15" hidden="1" customHeight="1"/>
    <row r="38397" ht="15" hidden="1" customHeight="1"/>
    <row r="38398" ht="15" hidden="1" customHeight="1"/>
    <row r="38399" ht="15" hidden="1" customHeight="1"/>
    <row r="38400" ht="15" hidden="1" customHeight="1"/>
    <row r="38401" ht="15" hidden="1" customHeight="1"/>
    <row r="38402" ht="15" hidden="1" customHeight="1"/>
    <row r="38403" ht="15" hidden="1" customHeight="1"/>
    <row r="38404" ht="15" hidden="1" customHeight="1"/>
    <row r="38405" ht="15" hidden="1" customHeight="1"/>
    <row r="38406" ht="15" hidden="1" customHeight="1"/>
    <row r="38407" ht="15" hidden="1" customHeight="1"/>
    <row r="38408" ht="15" hidden="1" customHeight="1"/>
    <row r="38409" ht="15" hidden="1" customHeight="1"/>
    <row r="38410" ht="15" hidden="1" customHeight="1"/>
    <row r="38411" ht="15" hidden="1" customHeight="1"/>
    <row r="38412" ht="15" hidden="1" customHeight="1"/>
    <row r="38413" ht="15" hidden="1" customHeight="1"/>
    <row r="38414" ht="15" hidden="1" customHeight="1"/>
    <row r="38415" ht="15" hidden="1" customHeight="1"/>
    <row r="38416" ht="15" hidden="1" customHeight="1"/>
    <row r="38417" ht="15" hidden="1" customHeight="1"/>
    <row r="38418" ht="15" hidden="1" customHeight="1"/>
    <row r="38419" ht="15" hidden="1" customHeight="1"/>
    <row r="38420" ht="15" hidden="1" customHeight="1"/>
    <row r="38421" ht="15" hidden="1" customHeight="1"/>
    <row r="38422" ht="15" hidden="1" customHeight="1"/>
    <row r="38423" ht="15" hidden="1" customHeight="1"/>
    <row r="38424" ht="15" hidden="1" customHeight="1"/>
    <row r="38425" ht="15" hidden="1" customHeight="1"/>
    <row r="38426" ht="15" hidden="1" customHeight="1"/>
    <row r="38427" ht="15" hidden="1" customHeight="1"/>
    <row r="38428" ht="15" hidden="1" customHeight="1"/>
    <row r="38429" ht="15" hidden="1" customHeight="1"/>
    <row r="38430" ht="15" hidden="1" customHeight="1"/>
    <row r="38431" ht="15" hidden="1" customHeight="1"/>
    <row r="38432" ht="15" hidden="1" customHeight="1"/>
    <row r="38433" ht="15" hidden="1" customHeight="1"/>
    <row r="38434" ht="15" hidden="1" customHeight="1"/>
    <row r="38435" ht="15" hidden="1" customHeight="1"/>
    <row r="38436" ht="15" hidden="1" customHeight="1"/>
    <row r="38437" ht="15" hidden="1" customHeight="1"/>
    <row r="38438" ht="15" hidden="1" customHeight="1"/>
    <row r="38439" ht="15" hidden="1" customHeight="1"/>
    <row r="38440" ht="15" hidden="1" customHeight="1"/>
    <row r="38441" ht="15" hidden="1" customHeight="1"/>
    <row r="38442" ht="15" hidden="1" customHeight="1"/>
    <row r="38443" ht="15" hidden="1" customHeight="1"/>
    <row r="38444" ht="15" hidden="1" customHeight="1"/>
    <row r="38445" ht="15" hidden="1" customHeight="1"/>
    <row r="38446" ht="15" hidden="1" customHeight="1"/>
    <row r="38447" ht="15" hidden="1" customHeight="1"/>
    <row r="38448" ht="15" hidden="1" customHeight="1"/>
    <row r="38449" ht="15" hidden="1" customHeight="1"/>
    <row r="38450" ht="15" hidden="1" customHeight="1"/>
    <row r="38451" ht="15" hidden="1" customHeight="1"/>
    <row r="38452" ht="15" hidden="1" customHeight="1"/>
    <row r="38453" ht="15" hidden="1" customHeight="1"/>
    <row r="38454" ht="15" hidden="1" customHeight="1"/>
    <row r="38455" ht="15" hidden="1" customHeight="1"/>
    <row r="38456" ht="15" hidden="1" customHeight="1"/>
    <row r="38457" ht="15" hidden="1" customHeight="1"/>
    <row r="38458" ht="15" hidden="1" customHeight="1"/>
    <row r="38459" ht="15" hidden="1" customHeight="1"/>
    <row r="38460" ht="15" hidden="1" customHeight="1"/>
    <row r="38461" ht="15" hidden="1" customHeight="1"/>
    <row r="38462" ht="15" hidden="1" customHeight="1"/>
    <row r="38463" ht="15" hidden="1" customHeight="1"/>
    <row r="38464" ht="15" hidden="1" customHeight="1"/>
    <row r="38465" ht="15" hidden="1" customHeight="1"/>
    <row r="38466" ht="15" hidden="1" customHeight="1"/>
    <row r="38467" ht="15" hidden="1" customHeight="1"/>
    <row r="38468" ht="15" hidden="1" customHeight="1"/>
    <row r="38469" ht="15" hidden="1" customHeight="1"/>
    <row r="38470" ht="15" hidden="1" customHeight="1"/>
    <row r="38471" ht="15" hidden="1" customHeight="1"/>
    <row r="38472" ht="15" hidden="1" customHeight="1"/>
    <row r="38473" ht="15" hidden="1" customHeight="1"/>
    <row r="38474" ht="15" hidden="1" customHeight="1"/>
    <row r="38475" ht="15" hidden="1" customHeight="1"/>
    <row r="38476" ht="15" hidden="1" customHeight="1"/>
    <row r="38477" ht="15" hidden="1" customHeight="1"/>
    <row r="38478" ht="15" hidden="1" customHeight="1"/>
    <row r="38479" ht="15" hidden="1" customHeight="1"/>
    <row r="38480" ht="15" hidden="1" customHeight="1"/>
    <row r="38481" ht="15" hidden="1" customHeight="1"/>
    <row r="38482" ht="15" hidden="1" customHeight="1"/>
    <row r="38483" ht="15" hidden="1" customHeight="1"/>
    <row r="38484" ht="15" hidden="1" customHeight="1"/>
    <row r="38485" ht="15" hidden="1" customHeight="1"/>
    <row r="38486" ht="15" hidden="1" customHeight="1"/>
    <row r="38487" ht="15" hidden="1" customHeight="1"/>
    <row r="38488" ht="15" hidden="1" customHeight="1"/>
    <row r="38489" ht="15" hidden="1" customHeight="1"/>
    <row r="38490" ht="15" hidden="1" customHeight="1"/>
    <row r="38491" ht="15" hidden="1" customHeight="1"/>
    <row r="38492" ht="15" hidden="1" customHeight="1"/>
    <row r="38493" ht="15" hidden="1" customHeight="1"/>
    <row r="38494" ht="15" hidden="1" customHeight="1"/>
    <row r="38495" ht="15" hidden="1" customHeight="1"/>
    <row r="38496" ht="15" hidden="1" customHeight="1"/>
    <row r="38497" ht="15" hidden="1" customHeight="1"/>
    <row r="38498" ht="15" hidden="1" customHeight="1"/>
    <row r="38499" ht="15" hidden="1" customHeight="1"/>
    <row r="38500" ht="15" hidden="1" customHeight="1"/>
    <row r="38501" ht="15" hidden="1" customHeight="1"/>
    <row r="38502" ht="15" hidden="1" customHeight="1"/>
    <row r="38503" ht="15" hidden="1" customHeight="1"/>
    <row r="38504" ht="15" hidden="1" customHeight="1"/>
    <row r="38505" ht="15" hidden="1" customHeight="1"/>
    <row r="38506" ht="15" hidden="1" customHeight="1"/>
    <row r="38507" ht="15" hidden="1" customHeight="1"/>
    <row r="38508" ht="15" hidden="1" customHeight="1"/>
    <row r="38509" ht="15" hidden="1" customHeight="1"/>
    <row r="38510" ht="15" hidden="1" customHeight="1"/>
    <row r="38511" ht="15" hidden="1" customHeight="1"/>
    <row r="38512" ht="15" hidden="1" customHeight="1"/>
    <row r="38513" ht="15" hidden="1" customHeight="1"/>
    <row r="38514" ht="15" hidden="1" customHeight="1"/>
    <row r="38515" ht="15" hidden="1" customHeight="1"/>
    <row r="38516" ht="15" hidden="1" customHeight="1"/>
    <row r="38517" ht="15" hidden="1" customHeight="1"/>
    <row r="38518" ht="15" hidden="1" customHeight="1"/>
    <row r="38519" ht="15" hidden="1" customHeight="1"/>
    <row r="38520" ht="15" hidden="1" customHeight="1"/>
    <row r="38521" ht="15" hidden="1" customHeight="1"/>
    <row r="38522" ht="15" hidden="1" customHeight="1"/>
    <row r="38523" ht="15" hidden="1" customHeight="1"/>
    <row r="38524" ht="15" hidden="1" customHeight="1"/>
    <row r="38525" ht="15" hidden="1" customHeight="1"/>
    <row r="38526" ht="15" hidden="1" customHeight="1"/>
    <row r="38527" ht="15" hidden="1" customHeight="1"/>
    <row r="38528" ht="15" hidden="1" customHeight="1"/>
    <row r="38529" ht="15" hidden="1" customHeight="1"/>
    <row r="38530" ht="15" hidden="1" customHeight="1"/>
    <row r="38531" ht="15" hidden="1" customHeight="1"/>
    <row r="38532" ht="15" hidden="1" customHeight="1"/>
    <row r="38533" ht="15" hidden="1" customHeight="1"/>
    <row r="38534" ht="15" hidden="1" customHeight="1"/>
    <row r="38535" ht="15" hidden="1" customHeight="1"/>
    <row r="38536" ht="15" hidden="1" customHeight="1"/>
    <row r="38537" ht="15" hidden="1" customHeight="1"/>
    <row r="38538" ht="15" hidden="1" customHeight="1"/>
    <row r="38539" ht="15" hidden="1" customHeight="1"/>
    <row r="38540" ht="15" hidden="1" customHeight="1"/>
    <row r="38541" ht="15" hidden="1" customHeight="1"/>
    <row r="38542" ht="15" hidden="1" customHeight="1"/>
    <row r="38543" ht="15" hidden="1" customHeight="1"/>
    <row r="38544" ht="15" hidden="1" customHeight="1"/>
    <row r="38545" ht="15" hidden="1" customHeight="1"/>
    <row r="38546" ht="15" hidden="1" customHeight="1"/>
    <row r="38547" ht="15" hidden="1" customHeight="1"/>
    <row r="38548" ht="15" hidden="1" customHeight="1"/>
    <row r="38549" ht="15" hidden="1" customHeight="1"/>
    <row r="38550" ht="15" hidden="1" customHeight="1"/>
    <row r="38551" ht="15" hidden="1" customHeight="1"/>
    <row r="38552" ht="15" hidden="1" customHeight="1"/>
    <row r="38553" ht="15" hidden="1" customHeight="1"/>
    <row r="38554" ht="15" hidden="1" customHeight="1"/>
    <row r="38555" ht="15" hidden="1" customHeight="1"/>
    <row r="38556" ht="15" hidden="1" customHeight="1"/>
    <row r="38557" ht="15" hidden="1" customHeight="1"/>
    <row r="38558" ht="15" hidden="1" customHeight="1"/>
    <row r="38559" ht="15" hidden="1" customHeight="1"/>
    <row r="38560" ht="15" hidden="1" customHeight="1"/>
    <row r="38561" ht="15" hidden="1" customHeight="1"/>
    <row r="38562" ht="15" hidden="1" customHeight="1"/>
    <row r="38563" ht="15" hidden="1" customHeight="1"/>
    <row r="38564" ht="15" hidden="1" customHeight="1"/>
    <row r="38565" ht="15" hidden="1" customHeight="1"/>
    <row r="38566" ht="15" hidden="1" customHeight="1"/>
    <row r="38567" ht="15" hidden="1" customHeight="1"/>
    <row r="38568" ht="15" hidden="1" customHeight="1"/>
    <row r="38569" ht="15" hidden="1" customHeight="1"/>
    <row r="38570" ht="15" hidden="1" customHeight="1"/>
    <row r="38571" ht="15" hidden="1" customHeight="1"/>
    <row r="38572" ht="15" hidden="1" customHeight="1"/>
    <row r="38573" ht="15" hidden="1" customHeight="1"/>
    <row r="38574" ht="15" hidden="1" customHeight="1"/>
    <row r="38575" ht="15" hidden="1" customHeight="1"/>
    <row r="38576" ht="15" hidden="1" customHeight="1"/>
    <row r="38577" ht="15" hidden="1" customHeight="1"/>
    <row r="38578" ht="15" hidden="1" customHeight="1"/>
    <row r="38579" ht="15" hidden="1" customHeight="1"/>
    <row r="38580" ht="15" hidden="1" customHeight="1"/>
    <row r="38581" ht="15" hidden="1" customHeight="1"/>
    <row r="38582" ht="15" hidden="1" customHeight="1"/>
    <row r="38583" ht="15" hidden="1" customHeight="1"/>
    <row r="38584" ht="15" hidden="1" customHeight="1"/>
    <row r="38585" ht="15" hidden="1" customHeight="1"/>
    <row r="38586" ht="15" hidden="1" customHeight="1"/>
    <row r="38587" ht="15" hidden="1" customHeight="1"/>
    <row r="38588" ht="15" hidden="1" customHeight="1"/>
    <row r="38589" ht="15" hidden="1" customHeight="1"/>
    <row r="38590" ht="15" hidden="1" customHeight="1"/>
    <row r="38591" ht="15" hidden="1" customHeight="1"/>
    <row r="38592" ht="15" hidden="1" customHeight="1"/>
    <row r="38593" ht="15" hidden="1" customHeight="1"/>
    <row r="38594" ht="15" hidden="1" customHeight="1"/>
    <row r="38595" ht="15" hidden="1" customHeight="1"/>
    <row r="38596" ht="15" hidden="1" customHeight="1"/>
    <row r="38597" ht="15" hidden="1" customHeight="1"/>
    <row r="38598" ht="15" hidden="1" customHeight="1"/>
    <row r="38599" ht="15" hidden="1" customHeight="1"/>
    <row r="38600" ht="15" hidden="1" customHeight="1"/>
    <row r="38601" ht="15" hidden="1" customHeight="1"/>
    <row r="38602" ht="15" hidden="1" customHeight="1"/>
    <row r="38603" ht="15" hidden="1" customHeight="1"/>
    <row r="38604" ht="15" hidden="1" customHeight="1"/>
    <row r="38605" ht="15" hidden="1" customHeight="1"/>
    <row r="38606" ht="15" hidden="1" customHeight="1"/>
    <row r="38607" ht="15" hidden="1" customHeight="1"/>
    <row r="38608" ht="15" hidden="1" customHeight="1"/>
    <row r="38609" ht="15" hidden="1" customHeight="1"/>
    <row r="38610" ht="15" hidden="1" customHeight="1"/>
    <row r="38611" ht="15" hidden="1" customHeight="1"/>
    <row r="38612" ht="15" hidden="1" customHeight="1"/>
    <row r="38613" ht="15" hidden="1" customHeight="1"/>
    <row r="38614" ht="15" hidden="1" customHeight="1"/>
    <row r="38615" ht="15" hidden="1" customHeight="1"/>
    <row r="38616" ht="15" hidden="1" customHeight="1"/>
    <row r="38617" ht="15" hidden="1" customHeight="1"/>
    <row r="38618" ht="15" hidden="1" customHeight="1"/>
    <row r="38619" ht="15" hidden="1" customHeight="1"/>
    <row r="38620" ht="15" hidden="1" customHeight="1"/>
    <row r="38621" ht="15" hidden="1" customHeight="1"/>
    <row r="38622" ht="15" hidden="1" customHeight="1"/>
    <row r="38623" ht="15" hidden="1" customHeight="1"/>
    <row r="38624" ht="15" hidden="1" customHeight="1"/>
    <row r="38625" ht="15" hidden="1" customHeight="1"/>
    <row r="38626" ht="15" hidden="1" customHeight="1"/>
    <row r="38627" ht="15" hidden="1" customHeight="1"/>
    <row r="38628" ht="15" hidden="1" customHeight="1"/>
    <row r="38629" ht="15" hidden="1" customHeight="1"/>
    <row r="38630" ht="15" hidden="1" customHeight="1"/>
    <row r="38631" ht="15" hidden="1" customHeight="1"/>
    <row r="38632" ht="15" hidden="1" customHeight="1"/>
    <row r="38633" ht="15" hidden="1" customHeight="1"/>
    <row r="38634" ht="15" hidden="1" customHeight="1"/>
    <row r="38635" ht="15" hidden="1" customHeight="1"/>
    <row r="38636" ht="15" hidden="1" customHeight="1"/>
    <row r="38637" ht="15" hidden="1" customHeight="1"/>
    <row r="38638" ht="15" hidden="1" customHeight="1"/>
    <row r="38639" ht="15" hidden="1" customHeight="1"/>
    <row r="38640" ht="15" hidden="1" customHeight="1"/>
    <row r="38641" ht="15" hidden="1" customHeight="1"/>
    <row r="38642" ht="15" hidden="1" customHeight="1"/>
    <row r="38643" ht="15" hidden="1" customHeight="1"/>
    <row r="38644" ht="15" hidden="1" customHeight="1"/>
    <row r="38645" ht="15" hidden="1" customHeight="1"/>
    <row r="38646" ht="15" hidden="1" customHeight="1"/>
    <row r="38647" ht="15" hidden="1" customHeight="1"/>
    <row r="38648" ht="15" hidden="1" customHeight="1"/>
    <row r="38649" ht="15" hidden="1" customHeight="1"/>
    <row r="38650" ht="15" hidden="1" customHeight="1"/>
    <row r="38651" ht="15" hidden="1" customHeight="1"/>
    <row r="38652" ht="15" hidden="1" customHeight="1"/>
    <row r="38653" ht="15" hidden="1" customHeight="1"/>
    <row r="38654" ht="15" hidden="1" customHeight="1"/>
    <row r="38655" ht="15" hidden="1" customHeight="1"/>
    <row r="38656" ht="15" hidden="1" customHeight="1"/>
    <row r="38657" ht="15" hidden="1" customHeight="1"/>
    <row r="38658" ht="15" hidden="1" customHeight="1"/>
    <row r="38659" ht="15" hidden="1" customHeight="1"/>
    <row r="38660" ht="15" hidden="1" customHeight="1"/>
    <row r="38661" ht="15" hidden="1" customHeight="1"/>
    <row r="38662" ht="15" hidden="1" customHeight="1"/>
    <row r="38663" ht="15" hidden="1" customHeight="1"/>
    <row r="38664" ht="15" hidden="1" customHeight="1"/>
    <row r="38665" ht="15" hidden="1" customHeight="1"/>
    <row r="38666" ht="15" hidden="1" customHeight="1"/>
    <row r="38667" ht="15" hidden="1" customHeight="1"/>
    <row r="38668" ht="15" hidden="1" customHeight="1"/>
    <row r="38669" ht="15" hidden="1" customHeight="1"/>
    <row r="38670" ht="15" hidden="1" customHeight="1"/>
    <row r="38671" ht="15" hidden="1" customHeight="1"/>
    <row r="38672" ht="15" hidden="1" customHeight="1"/>
    <row r="38673" ht="15" hidden="1" customHeight="1"/>
    <row r="38674" ht="15" hidden="1" customHeight="1"/>
    <row r="38675" ht="15" hidden="1" customHeight="1"/>
    <row r="38676" ht="15" hidden="1" customHeight="1"/>
    <row r="38677" ht="15" hidden="1" customHeight="1"/>
    <row r="38678" ht="15" hidden="1" customHeight="1"/>
    <row r="38679" ht="15" hidden="1" customHeight="1"/>
    <row r="38680" ht="15" hidden="1" customHeight="1"/>
    <row r="38681" ht="15" hidden="1" customHeight="1"/>
    <row r="38682" ht="15" hidden="1" customHeight="1"/>
    <row r="38683" ht="15" hidden="1" customHeight="1"/>
    <row r="38684" ht="15" hidden="1" customHeight="1"/>
    <row r="38685" ht="15" hidden="1" customHeight="1"/>
    <row r="38686" ht="15" hidden="1" customHeight="1"/>
    <row r="38687" ht="15" hidden="1" customHeight="1"/>
    <row r="38688" ht="15" hidden="1" customHeight="1"/>
    <row r="38689" ht="15" hidden="1" customHeight="1"/>
    <row r="38690" ht="15" hidden="1" customHeight="1"/>
    <row r="38691" ht="15" hidden="1" customHeight="1"/>
    <row r="38692" ht="15" hidden="1" customHeight="1"/>
    <row r="38693" ht="15" hidden="1" customHeight="1"/>
    <row r="38694" ht="15" hidden="1" customHeight="1"/>
    <row r="38695" ht="15" hidden="1" customHeight="1"/>
    <row r="38696" ht="15" hidden="1" customHeight="1"/>
    <row r="38697" ht="15" hidden="1" customHeight="1"/>
    <row r="38698" ht="15" hidden="1" customHeight="1"/>
    <row r="38699" ht="15" hidden="1" customHeight="1"/>
    <row r="38700" ht="15" hidden="1" customHeight="1"/>
    <row r="38701" ht="15" hidden="1" customHeight="1"/>
    <row r="38702" ht="15" hidden="1" customHeight="1"/>
    <row r="38703" ht="15" hidden="1" customHeight="1"/>
    <row r="38704" ht="15" hidden="1" customHeight="1"/>
    <row r="38705" ht="15" hidden="1" customHeight="1"/>
    <row r="38706" ht="15" hidden="1" customHeight="1"/>
    <row r="38707" ht="15" hidden="1" customHeight="1"/>
    <row r="38708" ht="15" hidden="1" customHeight="1"/>
    <row r="38709" ht="15" hidden="1" customHeight="1"/>
    <row r="38710" ht="15" hidden="1" customHeight="1"/>
    <row r="38711" ht="15" hidden="1" customHeight="1"/>
    <row r="38712" ht="15" hidden="1" customHeight="1"/>
    <row r="38713" ht="15" hidden="1" customHeight="1"/>
    <row r="38714" ht="15" hidden="1" customHeight="1"/>
    <row r="38715" ht="15" hidden="1" customHeight="1"/>
    <row r="38716" ht="15" hidden="1" customHeight="1"/>
    <row r="38717" ht="15" hidden="1" customHeight="1"/>
    <row r="38718" ht="15" hidden="1" customHeight="1"/>
    <row r="38719" ht="15" hidden="1" customHeight="1"/>
    <row r="38720" ht="15" hidden="1" customHeight="1"/>
    <row r="38721" ht="15" hidden="1" customHeight="1"/>
    <row r="38722" ht="15" hidden="1" customHeight="1"/>
    <row r="38723" ht="15" hidden="1" customHeight="1"/>
    <row r="38724" ht="15" hidden="1" customHeight="1"/>
    <row r="38725" ht="15" hidden="1" customHeight="1"/>
    <row r="38726" ht="15" hidden="1" customHeight="1"/>
    <row r="38727" ht="15" hidden="1" customHeight="1"/>
    <row r="38728" ht="15" hidden="1" customHeight="1"/>
    <row r="38729" ht="15" hidden="1" customHeight="1"/>
    <row r="38730" ht="15" hidden="1" customHeight="1"/>
    <row r="38731" ht="15" hidden="1" customHeight="1"/>
    <row r="38732" ht="15" hidden="1" customHeight="1"/>
    <row r="38733" ht="15" hidden="1" customHeight="1"/>
    <row r="38734" ht="15" hidden="1" customHeight="1"/>
    <row r="38735" ht="15" hidden="1" customHeight="1"/>
    <row r="38736" ht="15" hidden="1" customHeight="1"/>
    <row r="38737" ht="15" hidden="1" customHeight="1"/>
    <row r="38738" ht="15" hidden="1" customHeight="1"/>
    <row r="38739" ht="15" hidden="1" customHeight="1"/>
    <row r="38740" ht="15" hidden="1" customHeight="1"/>
    <row r="38741" ht="15" hidden="1" customHeight="1"/>
    <row r="38742" ht="15" hidden="1" customHeight="1"/>
    <row r="38743" ht="15" hidden="1" customHeight="1"/>
    <row r="38744" ht="15" hidden="1" customHeight="1"/>
    <row r="38745" ht="15" hidden="1" customHeight="1"/>
    <row r="38746" ht="15" hidden="1" customHeight="1"/>
    <row r="38747" ht="15" hidden="1" customHeight="1"/>
    <row r="38748" ht="15" hidden="1" customHeight="1"/>
    <row r="38749" ht="15" hidden="1" customHeight="1"/>
    <row r="38750" ht="15" hidden="1" customHeight="1"/>
    <row r="38751" ht="15" hidden="1" customHeight="1"/>
    <row r="38752" ht="15" hidden="1" customHeight="1"/>
    <row r="38753" ht="15" hidden="1" customHeight="1"/>
    <row r="38754" ht="15" hidden="1" customHeight="1"/>
    <row r="38755" ht="15" hidden="1" customHeight="1"/>
    <row r="38756" ht="15" hidden="1" customHeight="1"/>
    <row r="38757" ht="15" hidden="1" customHeight="1"/>
    <row r="38758" ht="15" hidden="1" customHeight="1"/>
    <row r="38759" ht="15" hidden="1" customHeight="1"/>
    <row r="38760" ht="15" hidden="1" customHeight="1"/>
    <row r="38761" ht="15" hidden="1" customHeight="1"/>
    <row r="38762" ht="15" hidden="1" customHeight="1"/>
    <row r="38763" ht="15" hidden="1" customHeight="1"/>
    <row r="38764" ht="15" hidden="1" customHeight="1"/>
    <row r="38765" ht="15" hidden="1" customHeight="1"/>
    <row r="38766" ht="15" hidden="1" customHeight="1"/>
    <row r="38767" ht="15" hidden="1" customHeight="1"/>
    <row r="38768" ht="15" hidden="1" customHeight="1"/>
    <row r="38769" ht="15" hidden="1" customHeight="1"/>
    <row r="38770" ht="15" hidden="1" customHeight="1"/>
    <row r="38771" ht="15" hidden="1" customHeight="1"/>
    <row r="38772" ht="15" hidden="1" customHeight="1"/>
    <row r="38773" ht="15" hidden="1" customHeight="1"/>
    <row r="38774" ht="15" hidden="1" customHeight="1"/>
    <row r="38775" ht="15" hidden="1" customHeight="1"/>
    <row r="38776" ht="15" hidden="1" customHeight="1"/>
    <row r="38777" ht="15" hidden="1" customHeight="1"/>
    <row r="38778" ht="15" hidden="1" customHeight="1"/>
    <row r="38779" ht="15" hidden="1" customHeight="1"/>
    <row r="38780" ht="15" hidden="1" customHeight="1"/>
    <row r="38781" ht="15" hidden="1" customHeight="1"/>
    <row r="38782" ht="15" hidden="1" customHeight="1"/>
    <row r="38783" ht="15" hidden="1" customHeight="1"/>
    <row r="38784" ht="15" hidden="1" customHeight="1"/>
    <row r="38785" ht="15" hidden="1" customHeight="1"/>
    <row r="38786" ht="15" hidden="1" customHeight="1"/>
    <row r="38787" ht="15" hidden="1" customHeight="1"/>
    <row r="38788" ht="15" hidden="1" customHeight="1"/>
    <row r="38789" ht="15" hidden="1" customHeight="1"/>
    <row r="38790" ht="15" hidden="1" customHeight="1"/>
    <row r="38791" ht="15" hidden="1" customHeight="1"/>
    <row r="38792" ht="15" hidden="1" customHeight="1"/>
    <row r="38793" ht="15" hidden="1" customHeight="1"/>
    <row r="38794" ht="15" hidden="1" customHeight="1"/>
    <row r="38795" ht="15" hidden="1" customHeight="1"/>
    <row r="38796" ht="15" hidden="1" customHeight="1"/>
    <row r="38797" ht="15" hidden="1" customHeight="1"/>
    <row r="38798" ht="15" hidden="1" customHeight="1"/>
    <row r="38799" ht="15" hidden="1" customHeight="1"/>
    <row r="38800" ht="15" hidden="1" customHeight="1"/>
    <row r="38801" ht="15" hidden="1" customHeight="1"/>
    <row r="38802" ht="15" hidden="1" customHeight="1"/>
    <row r="38803" ht="15" hidden="1" customHeight="1"/>
    <row r="38804" ht="15" hidden="1" customHeight="1"/>
    <row r="38805" ht="15" hidden="1" customHeight="1"/>
    <row r="38806" ht="15" hidden="1" customHeight="1"/>
    <row r="38807" ht="15" hidden="1" customHeight="1"/>
    <row r="38808" ht="15" hidden="1" customHeight="1"/>
    <row r="38809" ht="15" hidden="1" customHeight="1"/>
    <row r="38810" ht="15" hidden="1" customHeight="1"/>
    <row r="38811" ht="15" hidden="1" customHeight="1"/>
    <row r="38812" ht="15" hidden="1" customHeight="1"/>
    <row r="38813" ht="15" hidden="1" customHeight="1"/>
    <row r="38814" ht="15" hidden="1" customHeight="1"/>
    <row r="38815" ht="15" hidden="1" customHeight="1"/>
    <row r="38816" ht="15" hidden="1" customHeight="1"/>
    <row r="38817" ht="15" hidden="1" customHeight="1"/>
    <row r="38818" ht="15" hidden="1" customHeight="1"/>
    <row r="38819" ht="15" hidden="1" customHeight="1"/>
    <row r="38820" ht="15" hidden="1" customHeight="1"/>
    <row r="38821" ht="15" hidden="1" customHeight="1"/>
    <row r="38822" ht="15" hidden="1" customHeight="1"/>
    <row r="38823" ht="15" hidden="1" customHeight="1"/>
    <row r="38824" ht="15" hidden="1" customHeight="1"/>
    <row r="38825" ht="15" hidden="1" customHeight="1"/>
    <row r="38826" ht="15" hidden="1" customHeight="1"/>
    <row r="38827" ht="15" hidden="1" customHeight="1"/>
    <row r="38828" ht="15" hidden="1" customHeight="1"/>
    <row r="38829" ht="15" hidden="1" customHeight="1"/>
    <row r="38830" ht="15" hidden="1" customHeight="1"/>
    <row r="38831" ht="15" hidden="1" customHeight="1"/>
    <row r="38832" ht="15" hidden="1" customHeight="1"/>
    <row r="38833" ht="15" hidden="1" customHeight="1"/>
    <row r="38834" ht="15" hidden="1" customHeight="1"/>
    <row r="38835" ht="15" hidden="1" customHeight="1"/>
    <row r="38836" ht="15" hidden="1" customHeight="1"/>
    <row r="38837" ht="15" hidden="1" customHeight="1"/>
    <row r="38838" ht="15" hidden="1" customHeight="1"/>
    <row r="38839" ht="15" hidden="1" customHeight="1"/>
    <row r="38840" ht="15" hidden="1" customHeight="1"/>
    <row r="38841" ht="15" hidden="1" customHeight="1"/>
    <row r="38842" ht="15" hidden="1" customHeight="1"/>
    <row r="38843" ht="15" hidden="1" customHeight="1"/>
    <row r="38844" ht="15" hidden="1" customHeight="1"/>
    <row r="38845" ht="15" hidden="1" customHeight="1"/>
    <row r="38846" ht="15" hidden="1" customHeight="1"/>
    <row r="38847" ht="15" hidden="1" customHeight="1"/>
    <row r="38848" ht="15" hidden="1" customHeight="1"/>
    <row r="38849" ht="15" hidden="1" customHeight="1"/>
    <row r="38850" ht="15" hidden="1" customHeight="1"/>
    <row r="38851" ht="15" hidden="1" customHeight="1"/>
    <row r="38852" ht="15" hidden="1" customHeight="1"/>
    <row r="38853" ht="15" hidden="1" customHeight="1"/>
    <row r="38854" ht="15" hidden="1" customHeight="1"/>
    <row r="38855" ht="15" hidden="1" customHeight="1"/>
    <row r="38856" ht="15" hidden="1" customHeight="1"/>
    <row r="38857" ht="15" hidden="1" customHeight="1"/>
    <row r="38858" ht="15" hidden="1" customHeight="1"/>
    <row r="38859" ht="15" hidden="1" customHeight="1"/>
    <row r="38860" ht="15" hidden="1" customHeight="1"/>
    <row r="38861" ht="15" hidden="1" customHeight="1"/>
    <row r="38862" ht="15" hidden="1" customHeight="1"/>
    <row r="38863" ht="15" hidden="1" customHeight="1"/>
    <row r="38864" ht="15" hidden="1" customHeight="1"/>
    <row r="38865" ht="15" hidden="1" customHeight="1"/>
    <row r="38866" ht="15" hidden="1" customHeight="1"/>
    <row r="38867" ht="15" hidden="1" customHeight="1"/>
    <row r="38868" ht="15" hidden="1" customHeight="1"/>
    <row r="38869" ht="15" hidden="1" customHeight="1"/>
    <row r="38870" ht="15" hidden="1" customHeight="1"/>
    <row r="38871" ht="15" hidden="1" customHeight="1"/>
    <row r="38872" ht="15" hidden="1" customHeight="1"/>
    <row r="38873" ht="15" hidden="1" customHeight="1"/>
    <row r="38874" ht="15" hidden="1" customHeight="1"/>
    <row r="38875" ht="15" hidden="1" customHeight="1"/>
    <row r="38876" ht="15" hidden="1" customHeight="1"/>
    <row r="38877" ht="15" hidden="1" customHeight="1"/>
    <row r="38878" ht="15" hidden="1" customHeight="1"/>
    <row r="38879" ht="15" hidden="1" customHeight="1"/>
    <row r="38880" ht="15" hidden="1" customHeight="1"/>
    <row r="38881" ht="15" hidden="1" customHeight="1"/>
    <row r="38882" ht="15" hidden="1" customHeight="1"/>
    <row r="38883" ht="15" hidden="1" customHeight="1"/>
    <row r="38884" ht="15" hidden="1" customHeight="1"/>
    <row r="38885" ht="15" hidden="1" customHeight="1"/>
    <row r="38886" ht="15" hidden="1" customHeight="1"/>
    <row r="38887" ht="15" hidden="1" customHeight="1"/>
    <row r="38888" ht="15" hidden="1" customHeight="1"/>
    <row r="38889" ht="15" hidden="1" customHeight="1"/>
    <row r="38890" ht="15" hidden="1" customHeight="1"/>
    <row r="38891" ht="15" hidden="1" customHeight="1"/>
    <row r="38892" ht="15" hidden="1" customHeight="1"/>
    <row r="38893" ht="15" hidden="1" customHeight="1"/>
    <row r="38894" ht="15" hidden="1" customHeight="1"/>
    <row r="38895" ht="15" hidden="1" customHeight="1"/>
    <row r="38896" ht="15" hidden="1" customHeight="1"/>
    <row r="38897" ht="15" hidden="1" customHeight="1"/>
    <row r="38898" ht="15" hidden="1" customHeight="1"/>
    <row r="38899" ht="15" hidden="1" customHeight="1"/>
    <row r="38900" ht="15" hidden="1" customHeight="1"/>
    <row r="38901" ht="15" hidden="1" customHeight="1"/>
    <row r="38902" ht="15" hidden="1" customHeight="1"/>
    <row r="38903" ht="15" hidden="1" customHeight="1"/>
    <row r="38904" ht="15" hidden="1" customHeight="1"/>
    <row r="38905" ht="15" hidden="1" customHeight="1"/>
    <row r="38906" ht="15" hidden="1" customHeight="1"/>
    <row r="38907" ht="15" hidden="1" customHeight="1"/>
    <row r="38908" ht="15" hidden="1" customHeight="1"/>
    <row r="38909" ht="15" hidden="1" customHeight="1"/>
    <row r="38910" ht="15" hidden="1" customHeight="1"/>
    <row r="38911" ht="15" hidden="1" customHeight="1"/>
    <row r="38912" ht="15" hidden="1" customHeight="1"/>
    <row r="38913" ht="15" hidden="1" customHeight="1"/>
    <row r="38914" ht="15" hidden="1" customHeight="1"/>
    <row r="38915" ht="15" hidden="1" customHeight="1"/>
    <row r="38916" ht="15" hidden="1" customHeight="1"/>
    <row r="38917" ht="15" hidden="1" customHeight="1"/>
    <row r="38918" ht="15" hidden="1" customHeight="1"/>
    <row r="38919" ht="15" hidden="1" customHeight="1"/>
    <row r="38920" ht="15" hidden="1" customHeight="1"/>
    <row r="38921" ht="15" hidden="1" customHeight="1"/>
    <row r="38922" ht="15" hidden="1" customHeight="1"/>
    <row r="38923" ht="15" hidden="1" customHeight="1"/>
    <row r="38924" ht="15" hidden="1" customHeight="1"/>
    <row r="38925" ht="15" hidden="1" customHeight="1"/>
    <row r="38926" ht="15" hidden="1" customHeight="1"/>
    <row r="38927" ht="15" hidden="1" customHeight="1"/>
    <row r="38928" ht="15" hidden="1" customHeight="1"/>
    <row r="38929" ht="15" hidden="1" customHeight="1"/>
    <row r="38930" ht="15" hidden="1" customHeight="1"/>
    <row r="38931" ht="15" hidden="1" customHeight="1"/>
    <row r="38932" ht="15" hidden="1" customHeight="1"/>
    <row r="38933" ht="15" hidden="1" customHeight="1"/>
    <row r="38934" ht="15" hidden="1" customHeight="1"/>
    <row r="38935" ht="15" hidden="1" customHeight="1"/>
    <row r="38936" ht="15" hidden="1" customHeight="1"/>
    <row r="38937" ht="15" hidden="1" customHeight="1"/>
    <row r="38938" ht="15" hidden="1" customHeight="1"/>
    <row r="38939" ht="15" hidden="1" customHeight="1"/>
    <row r="38940" ht="15" hidden="1" customHeight="1"/>
    <row r="38941" ht="15" hidden="1" customHeight="1"/>
    <row r="38942" ht="15" hidden="1" customHeight="1"/>
    <row r="38943" ht="15" hidden="1" customHeight="1"/>
    <row r="38944" ht="15" hidden="1" customHeight="1"/>
    <row r="38945" ht="15" hidden="1" customHeight="1"/>
    <row r="38946" ht="15" hidden="1" customHeight="1"/>
    <row r="38947" ht="15" hidden="1" customHeight="1"/>
    <row r="38948" ht="15" hidden="1" customHeight="1"/>
    <row r="38949" ht="15" hidden="1" customHeight="1"/>
    <row r="38950" ht="15" hidden="1" customHeight="1"/>
    <row r="38951" ht="15" hidden="1" customHeight="1"/>
    <row r="38952" ht="15" hidden="1" customHeight="1"/>
    <row r="38953" ht="15" hidden="1" customHeight="1"/>
    <row r="38954" ht="15" hidden="1" customHeight="1"/>
    <row r="38955" ht="15" hidden="1" customHeight="1"/>
    <row r="38956" ht="15" hidden="1" customHeight="1"/>
    <row r="38957" ht="15" hidden="1" customHeight="1"/>
    <row r="38958" ht="15" hidden="1" customHeight="1"/>
    <row r="38959" ht="15" hidden="1" customHeight="1"/>
    <row r="38960" ht="15" hidden="1" customHeight="1"/>
    <row r="38961" ht="15" hidden="1" customHeight="1"/>
    <row r="38962" ht="15" hidden="1" customHeight="1"/>
    <row r="38963" ht="15" hidden="1" customHeight="1"/>
    <row r="38964" ht="15" hidden="1" customHeight="1"/>
    <row r="38965" ht="15" hidden="1" customHeight="1"/>
    <row r="38966" ht="15" hidden="1" customHeight="1"/>
    <row r="38967" ht="15" hidden="1" customHeight="1"/>
    <row r="38968" ht="15" hidden="1" customHeight="1"/>
    <row r="38969" ht="15" hidden="1" customHeight="1"/>
    <row r="38970" ht="15" hidden="1" customHeight="1"/>
    <row r="38971" ht="15" hidden="1" customHeight="1"/>
    <row r="38972" ht="15" hidden="1" customHeight="1"/>
    <row r="38973" ht="15" hidden="1" customHeight="1"/>
    <row r="38974" ht="15" hidden="1" customHeight="1"/>
    <row r="38975" ht="15" hidden="1" customHeight="1"/>
    <row r="38976" ht="15" hidden="1" customHeight="1"/>
    <row r="38977" ht="15" hidden="1" customHeight="1"/>
    <row r="38978" ht="15" hidden="1" customHeight="1"/>
    <row r="38979" ht="15" hidden="1" customHeight="1"/>
    <row r="38980" ht="15" hidden="1" customHeight="1"/>
    <row r="38981" ht="15" hidden="1" customHeight="1"/>
    <row r="38982" ht="15" hidden="1" customHeight="1"/>
    <row r="38983" ht="15" hidden="1" customHeight="1"/>
    <row r="38984" ht="15" hidden="1" customHeight="1"/>
    <row r="38985" ht="15" hidden="1" customHeight="1"/>
    <row r="38986" ht="15" hidden="1" customHeight="1"/>
    <row r="38987" ht="15" hidden="1" customHeight="1"/>
    <row r="38988" ht="15" hidden="1" customHeight="1"/>
    <row r="38989" ht="15" hidden="1" customHeight="1"/>
    <row r="38990" ht="15" hidden="1" customHeight="1"/>
    <row r="38991" ht="15" hidden="1" customHeight="1"/>
    <row r="38992" ht="15" hidden="1" customHeight="1"/>
    <row r="38993" ht="15" hidden="1" customHeight="1"/>
    <row r="38994" ht="15" hidden="1" customHeight="1"/>
    <row r="38995" ht="15" hidden="1" customHeight="1"/>
    <row r="38996" ht="15" hidden="1" customHeight="1"/>
    <row r="38997" ht="15" hidden="1" customHeight="1"/>
    <row r="38998" ht="15" hidden="1" customHeight="1"/>
    <row r="38999" ht="15" hidden="1" customHeight="1"/>
    <row r="39000" ht="15" hidden="1" customHeight="1"/>
    <row r="39001" ht="15" hidden="1" customHeight="1"/>
    <row r="39002" ht="15" hidden="1" customHeight="1"/>
    <row r="39003" ht="15" hidden="1" customHeight="1"/>
    <row r="39004" ht="15" hidden="1" customHeight="1"/>
    <row r="39005" ht="15" hidden="1" customHeight="1"/>
    <row r="39006" ht="15" hidden="1" customHeight="1"/>
    <row r="39007" ht="15" hidden="1" customHeight="1"/>
    <row r="39008" ht="15" hidden="1" customHeight="1"/>
    <row r="39009" ht="15" hidden="1" customHeight="1"/>
    <row r="39010" ht="15" hidden="1" customHeight="1"/>
    <row r="39011" ht="15" hidden="1" customHeight="1"/>
    <row r="39012" ht="15" hidden="1" customHeight="1"/>
    <row r="39013" ht="15" hidden="1" customHeight="1"/>
    <row r="39014" ht="15" hidden="1" customHeight="1"/>
    <row r="39015" ht="15" hidden="1" customHeight="1"/>
    <row r="39016" ht="15" hidden="1" customHeight="1"/>
    <row r="39017" ht="15" hidden="1" customHeight="1"/>
    <row r="39018" ht="15" hidden="1" customHeight="1"/>
    <row r="39019" ht="15" hidden="1" customHeight="1"/>
    <row r="39020" ht="15" hidden="1" customHeight="1"/>
    <row r="39021" ht="15" hidden="1" customHeight="1"/>
    <row r="39022" ht="15" hidden="1" customHeight="1"/>
    <row r="39023" ht="15" hidden="1" customHeight="1"/>
    <row r="39024" ht="15" hidden="1" customHeight="1"/>
    <row r="39025" ht="15" hidden="1" customHeight="1"/>
    <row r="39026" ht="15" hidden="1" customHeight="1"/>
    <row r="39027" ht="15" hidden="1" customHeight="1"/>
    <row r="39028" ht="15" hidden="1" customHeight="1"/>
    <row r="39029" ht="15" hidden="1" customHeight="1"/>
    <row r="39030" ht="15" hidden="1" customHeight="1"/>
    <row r="39031" ht="15" hidden="1" customHeight="1"/>
    <row r="39032" ht="15" hidden="1" customHeight="1"/>
    <row r="39033" ht="15" hidden="1" customHeight="1"/>
    <row r="39034" ht="15" hidden="1" customHeight="1"/>
    <row r="39035" ht="15" hidden="1" customHeight="1"/>
    <row r="39036" ht="15" hidden="1" customHeight="1"/>
    <row r="39037" ht="15" hidden="1" customHeight="1"/>
    <row r="39038" ht="15" hidden="1" customHeight="1"/>
    <row r="39039" ht="15" hidden="1" customHeight="1"/>
    <row r="39040" ht="15" hidden="1" customHeight="1"/>
    <row r="39041" ht="15" hidden="1" customHeight="1"/>
    <row r="39042" ht="15" hidden="1" customHeight="1"/>
    <row r="39043" ht="15" hidden="1" customHeight="1"/>
    <row r="39044" ht="15" hidden="1" customHeight="1"/>
    <row r="39045" ht="15" hidden="1" customHeight="1"/>
    <row r="39046" ht="15" hidden="1" customHeight="1"/>
    <row r="39047" ht="15" hidden="1" customHeight="1"/>
    <row r="39048" ht="15" hidden="1" customHeight="1"/>
    <row r="39049" ht="15" hidden="1" customHeight="1"/>
    <row r="39050" ht="15" hidden="1" customHeight="1"/>
    <row r="39051" ht="15" hidden="1" customHeight="1"/>
    <row r="39052" ht="15" hidden="1" customHeight="1"/>
    <row r="39053" ht="15" hidden="1" customHeight="1"/>
    <row r="39054" ht="15" hidden="1" customHeight="1"/>
    <row r="39055" ht="15" hidden="1" customHeight="1"/>
    <row r="39056" ht="15" hidden="1" customHeight="1"/>
    <row r="39057" ht="15" hidden="1" customHeight="1"/>
    <row r="39058" ht="15" hidden="1" customHeight="1"/>
    <row r="39059" ht="15" hidden="1" customHeight="1"/>
    <row r="39060" ht="15" hidden="1" customHeight="1"/>
    <row r="39061" ht="15" hidden="1" customHeight="1"/>
    <row r="39062" ht="15" hidden="1" customHeight="1"/>
    <row r="39063" ht="15" hidden="1" customHeight="1"/>
    <row r="39064" ht="15" hidden="1" customHeight="1"/>
    <row r="39065" ht="15" hidden="1" customHeight="1"/>
    <row r="39066" ht="15" hidden="1" customHeight="1"/>
    <row r="39067" ht="15" hidden="1" customHeight="1"/>
    <row r="39068" ht="15" hidden="1" customHeight="1"/>
    <row r="39069" ht="15" hidden="1" customHeight="1"/>
    <row r="39070" ht="15" hidden="1" customHeight="1"/>
    <row r="39071" ht="15" hidden="1" customHeight="1"/>
    <row r="39072" ht="15" hidden="1" customHeight="1"/>
    <row r="39073" ht="15" hidden="1" customHeight="1"/>
    <row r="39074" ht="15" hidden="1" customHeight="1"/>
    <row r="39075" ht="15" hidden="1" customHeight="1"/>
    <row r="39076" ht="15" hidden="1" customHeight="1"/>
    <row r="39077" ht="15" hidden="1" customHeight="1"/>
    <row r="39078" ht="15" hidden="1" customHeight="1"/>
    <row r="39079" ht="15" hidden="1" customHeight="1"/>
    <row r="39080" ht="15" hidden="1" customHeight="1"/>
    <row r="39081" ht="15" hidden="1" customHeight="1"/>
    <row r="39082" ht="15" hidden="1" customHeight="1"/>
    <row r="39083" ht="15" hidden="1" customHeight="1"/>
    <row r="39084" ht="15" hidden="1" customHeight="1"/>
    <row r="39085" ht="15" hidden="1" customHeight="1"/>
    <row r="39086" ht="15" hidden="1" customHeight="1"/>
    <row r="39087" ht="15" hidden="1" customHeight="1"/>
    <row r="39088" ht="15" hidden="1" customHeight="1"/>
    <row r="39089" ht="15" hidden="1" customHeight="1"/>
    <row r="39090" ht="15" hidden="1" customHeight="1"/>
    <row r="39091" ht="15" hidden="1" customHeight="1"/>
    <row r="39092" ht="15" hidden="1" customHeight="1"/>
    <row r="39093" ht="15" hidden="1" customHeight="1"/>
    <row r="39094" ht="15" hidden="1" customHeight="1"/>
    <row r="39095" ht="15" hidden="1" customHeight="1"/>
    <row r="39096" ht="15" hidden="1" customHeight="1"/>
    <row r="39097" ht="15" hidden="1" customHeight="1"/>
    <row r="39098" ht="15" hidden="1" customHeight="1"/>
    <row r="39099" ht="15" hidden="1" customHeight="1"/>
    <row r="39100" ht="15" hidden="1" customHeight="1"/>
    <row r="39101" ht="15" hidden="1" customHeight="1"/>
    <row r="39102" ht="15" hidden="1" customHeight="1"/>
    <row r="39103" ht="15" hidden="1" customHeight="1"/>
    <row r="39104" ht="15" hidden="1" customHeight="1"/>
    <row r="39105" ht="15" hidden="1" customHeight="1"/>
    <row r="39106" ht="15" hidden="1" customHeight="1"/>
    <row r="39107" ht="15" hidden="1" customHeight="1"/>
    <row r="39108" ht="15" hidden="1" customHeight="1"/>
    <row r="39109" ht="15" hidden="1" customHeight="1"/>
    <row r="39110" ht="15" hidden="1" customHeight="1"/>
    <row r="39111" ht="15" hidden="1" customHeight="1"/>
    <row r="39112" ht="15" hidden="1" customHeight="1"/>
    <row r="39113" ht="15" hidden="1" customHeight="1"/>
    <row r="39114" ht="15" hidden="1" customHeight="1"/>
    <row r="39115" ht="15" hidden="1" customHeight="1"/>
    <row r="39116" ht="15" hidden="1" customHeight="1"/>
    <row r="39117" ht="15" hidden="1" customHeight="1"/>
    <row r="39118" ht="15" hidden="1" customHeight="1"/>
    <row r="39119" ht="15" hidden="1" customHeight="1"/>
    <row r="39120" ht="15" hidden="1" customHeight="1"/>
    <row r="39121" ht="15" hidden="1" customHeight="1"/>
    <row r="39122" ht="15" hidden="1" customHeight="1"/>
    <row r="39123" ht="15" hidden="1" customHeight="1"/>
    <row r="39124" ht="15" hidden="1" customHeight="1"/>
    <row r="39125" ht="15" hidden="1" customHeight="1"/>
    <row r="39126" ht="15" hidden="1" customHeight="1"/>
    <row r="39127" ht="15" hidden="1" customHeight="1"/>
    <row r="39128" ht="15" hidden="1" customHeight="1"/>
    <row r="39129" ht="15" hidden="1" customHeight="1"/>
    <row r="39130" ht="15" hidden="1" customHeight="1"/>
    <row r="39131" ht="15" hidden="1" customHeight="1"/>
    <row r="39132" ht="15" hidden="1" customHeight="1"/>
    <row r="39133" ht="15" hidden="1" customHeight="1"/>
    <row r="39134" ht="15" hidden="1" customHeight="1"/>
    <row r="39135" ht="15" hidden="1" customHeight="1"/>
    <row r="39136" ht="15" hidden="1" customHeight="1"/>
    <row r="39137" ht="15" hidden="1" customHeight="1"/>
    <row r="39138" ht="15" hidden="1" customHeight="1"/>
    <row r="39139" ht="15" hidden="1" customHeight="1"/>
    <row r="39140" ht="15" hidden="1" customHeight="1"/>
    <row r="39141" ht="15" hidden="1" customHeight="1"/>
    <row r="39142" ht="15" hidden="1" customHeight="1"/>
    <row r="39143" ht="15" hidden="1" customHeight="1"/>
    <row r="39144" ht="15" hidden="1" customHeight="1"/>
    <row r="39145" ht="15" hidden="1" customHeight="1"/>
    <row r="39146" ht="15" hidden="1" customHeight="1"/>
    <row r="39147" ht="15" hidden="1" customHeight="1"/>
    <row r="39148" ht="15" hidden="1" customHeight="1"/>
    <row r="39149" ht="15" hidden="1" customHeight="1"/>
    <row r="39150" ht="15" hidden="1" customHeight="1"/>
    <row r="39151" ht="15" hidden="1" customHeight="1"/>
    <row r="39152" ht="15" hidden="1" customHeight="1"/>
    <row r="39153" ht="15" hidden="1" customHeight="1"/>
    <row r="39154" ht="15" hidden="1" customHeight="1"/>
    <row r="39155" ht="15" hidden="1" customHeight="1"/>
    <row r="39156" ht="15" hidden="1" customHeight="1"/>
    <row r="39157" ht="15" hidden="1" customHeight="1"/>
    <row r="39158" ht="15" hidden="1" customHeight="1"/>
    <row r="39159" ht="15" hidden="1" customHeight="1"/>
    <row r="39160" ht="15" hidden="1" customHeight="1"/>
    <row r="39161" ht="15" hidden="1" customHeight="1"/>
    <row r="39162" ht="15" hidden="1" customHeight="1"/>
    <row r="39163" ht="15" hidden="1" customHeight="1"/>
    <row r="39164" ht="15" hidden="1" customHeight="1"/>
    <row r="39165" ht="15" hidden="1" customHeight="1"/>
    <row r="39166" ht="15" hidden="1" customHeight="1"/>
    <row r="39167" ht="15" hidden="1" customHeight="1"/>
    <row r="39168" ht="15" hidden="1" customHeight="1"/>
    <row r="39169" ht="15" hidden="1" customHeight="1"/>
    <row r="39170" ht="15" hidden="1" customHeight="1"/>
    <row r="39171" ht="15" hidden="1" customHeight="1"/>
    <row r="39172" ht="15" hidden="1" customHeight="1"/>
    <row r="39173" ht="15" hidden="1" customHeight="1"/>
    <row r="39174" ht="15" hidden="1" customHeight="1"/>
    <row r="39175" ht="15" hidden="1" customHeight="1"/>
    <row r="39176" ht="15" hidden="1" customHeight="1"/>
    <row r="39177" ht="15" hidden="1" customHeight="1"/>
    <row r="39178" ht="15" hidden="1" customHeight="1"/>
    <row r="39179" ht="15" hidden="1" customHeight="1"/>
    <row r="39180" ht="15" hidden="1" customHeight="1"/>
    <row r="39181" ht="15" hidden="1" customHeight="1"/>
    <row r="39182" ht="15" hidden="1" customHeight="1"/>
    <row r="39183" ht="15" hidden="1" customHeight="1"/>
    <row r="39184" ht="15" hidden="1" customHeight="1"/>
    <row r="39185" ht="15" hidden="1" customHeight="1"/>
    <row r="39186" ht="15" hidden="1" customHeight="1"/>
    <row r="39187" ht="15" hidden="1" customHeight="1"/>
    <row r="39188" ht="15" hidden="1" customHeight="1"/>
    <row r="39189" ht="15" hidden="1" customHeight="1"/>
    <row r="39190" ht="15" hidden="1" customHeight="1"/>
    <row r="39191" ht="15" hidden="1" customHeight="1"/>
    <row r="39192" ht="15" hidden="1" customHeight="1"/>
    <row r="39193" ht="15" hidden="1" customHeight="1"/>
    <row r="39194" ht="15" hidden="1" customHeight="1"/>
    <row r="39195" ht="15" hidden="1" customHeight="1"/>
    <row r="39196" ht="15" hidden="1" customHeight="1"/>
    <row r="39197" ht="15" hidden="1" customHeight="1"/>
    <row r="39198" ht="15" hidden="1" customHeight="1"/>
    <row r="39199" ht="15" hidden="1" customHeight="1"/>
    <row r="39200" ht="15" hidden="1" customHeight="1"/>
    <row r="39201" ht="15" hidden="1" customHeight="1"/>
    <row r="39202" ht="15" hidden="1" customHeight="1"/>
    <row r="39203" ht="15" hidden="1" customHeight="1"/>
    <row r="39204" ht="15" hidden="1" customHeight="1"/>
    <row r="39205" ht="15" hidden="1" customHeight="1"/>
    <row r="39206" ht="15" hidden="1" customHeight="1"/>
    <row r="39207" ht="15" hidden="1" customHeight="1"/>
    <row r="39208" ht="15" hidden="1" customHeight="1"/>
    <row r="39209" ht="15" hidden="1" customHeight="1"/>
    <row r="39210" ht="15" hidden="1" customHeight="1"/>
    <row r="39211" ht="15" hidden="1" customHeight="1"/>
    <row r="39212" ht="15" hidden="1" customHeight="1"/>
    <row r="39213" ht="15" hidden="1" customHeight="1"/>
    <row r="39214" ht="15" hidden="1" customHeight="1"/>
    <row r="39215" ht="15" hidden="1" customHeight="1"/>
    <row r="39216" ht="15" hidden="1" customHeight="1"/>
    <row r="39217" ht="15" hidden="1" customHeight="1"/>
    <row r="39218" ht="15" hidden="1" customHeight="1"/>
    <row r="39219" ht="15" hidden="1" customHeight="1"/>
    <row r="39220" ht="15" hidden="1" customHeight="1"/>
    <row r="39221" ht="15" hidden="1" customHeight="1"/>
    <row r="39222" ht="15" hidden="1" customHeight="1"/>
    <row r="39223" ht="15" hidden="1" customHeight="1"/>
    <row r="39224" ht="15" hidden="1" customHeight="1"/>
    <row r="39225" ht="15" hidden="1" customHeight="1"/>
    <row r="39226" ht="15" hidden="1" customHeight="1"/>
    <row r="39227" ht="15" hidden="1" customHeight="1"/>
    <row r="39228" ht="15" hidden="1" customHeight="1"/>
    <row r="39229" ht="15" hidden="1" customHeight="1"/>
    <row r="39230" ht="15" hidden="1" customHeight="1"/>
    <row r="39231" ht="15" hidden="1" customHeight="1"/>
    <row r="39232" ht="15" hidden="1" customHeight="1"/>
    <row r="39233" ht="15" hidden="1" customHeight="1"/>
    <row r="39234" ht="15" hidden="1" customHeight="1"/>
    <row r="39235" ht="15" hidden="1" customHeight="1"/>
    <row r="39236" ht="15" hidden="1" customHeight="1"/>
    <row r="39237" ht="15" hidden="1" customHeight="1"/>
    <row r="39238" ht="15" hidden="1" customHeight="1"/>
    <row r="39239" ht="15" hidden="1" customHeight="1"/>
    <row r="39240" ht="15" hidden="1" customHeight="1"/>
    <row r="39241" ht="15" hidden="1" customHeight="1"/>
    <row r="39242" ht="15" hidden="1" customHeight="1"/>
    <row r="39243" ht="15" hidden="1" customHeight="1"/>
    <row r="39244" ht="15" hidden="1" customHeight="1"/>
    <row r="39245" ht="15" hidden="1" customHeight="1"/>
    <row r="39246" ht="15" hidden="1" customHeight="1"/>
    <row r="39247" ht="15" hidden="1" customHeight="1"/>
    <row r="39248" ht="15" hidden="1" customHeight="1"/>
    <row r="39249" ht="15" hidden="1" customHeight="1"/>
    <row r="39250" ht="15" hidden="1" customHeight="1"/>
    <row r="39251" ht="15" hidden="1" customHeight="1"/>
    <row r="39252" ht="15" hidden="1" customHeight="1"/>
    <row r="39253" ht="15" hidden="1" customHeight="1"/>
    <row r="39254" ht="15" hidden="1" customHeight="1"/>
    <row r="39255" ht="15" hidden="1" customHeight="1"/>
    <row r="39256" ht="15" hidden="1" customHeight="1"/>
    <row r="39257" ht="15" hidden="1" customHeight="1"/>
    <row r="39258" ht="15" hidden="1" customHeight="1"/>
    <row r="39259" ht="15" hidden="1" customHeight="1"/>
    <row r="39260" ht="15" hidden="1" customHeight="1"/>
    <row r="39261" ht="15" hidden="1" customHeight="1"/>
    <row r="39262" ht="15" hidden="1" customHeight="1"/>
    <row r="39263" ht="15" hidden="1" customHeight="1"/>
    <row r="39264" ht="15" hidden="1" customHeight="1"/>
    <row r="39265" ht="15" hidden="1" customHeight="1"/>
    <row r="39266" ht="15" hidden="1" customHeight="1"/>
    <row r="39267" ht="15" hidden="1" customHeight="1"/>
    <row r="39268" ht="15" hidden="1" customHeight="1"/>
    <row r="39269" ht="15" hidden="1" customHeight="1"/>
    <row r="39270" ht="15" hidden="1" customHeight="1"/>
    <row r="39271" ht="15" hidden="1" customHeight="1"/>
    <row r="39272" ht="15" hidden="1" customHeight="1"/>
    <row r="39273" ht="15" hidden="1" customHeight="1"/>
    <row r="39274" ht="15" hidden="1" customHeight="1"/>
    <row r="39275" ht="15" hidden="1" customHeight="1"/>
    <row r="39276" ht="15" hidden="1" customHeight="1"/>
    <row r="39277" ht="15" hidden="1" customHeight="1"/>
    <row r="39278" ht="15" hidden="1" customHeight="1"/>
    <row r="39279" ht="15" hidden="1" customHeight="1"/>
    <row r="39280" ht="15" hidden="1" customHeight="1"/>
    <row r="39281" ht="15" hidden="1" customHeight="1"/>
    <row r="39282" ht="15" hidden="1" customHeight="1"/>
    <row r="39283" ht="15" hidden="1" customHeight="1"/>
    <row r="39284" ht="15" hidden="1" customHeight="1"/>
    <row r="39285" ht="15" hidden="1" customHeight="1"/>
    <row r="39286" ht="15" hidden="1" customHeight="1"/>
    <row r="39287" ht="15" hidden="1" customHeight="1"/>
    <row r="39288" ht="15" hidden="1" customHeight="1"/>
    <row r="39289" ht="15" hidden="1" customHeight="1"/>
    <row r="39290" ht="15" hidden="1" customHeight="1"/>
    <row r="39291" ht="15" hidden="1" customHeight="1"/>
    <row r="39292" ht="15" hidden="1" customHeight="1"/>
    <row r="39293" ht="15" hidden="1" customHeight="1"/>
    <row r="39294" ht="15" hidden="1" customHeight="1"/>
    <row r="39295" ht="15" hidden="1" customHeight="1"/>
    <row r="39296" ht="15" hidden="1" customHeight="1"/>
    <row r="39297" ht="15" hidden="1" customHeight="1"/>
    <row r="39298" ht="15" hidden="1" customHeight="1"/>
    <row r="39299" ht="15" hidden="1" customHeight="1"/>
    <row r="39300" ht="15" hidden="1" customHeight="1"/>
    <row r="39301" ht="15" hidden="1" customHeight="1"/>
    <row r="39302" ht="15" hidden="1" customHeight="1"/>
    <row r="39303" ht="15" hidden="1" customHeight="1"/>
    <row r="39304" ht="15" hidden="1" customHeight="1"/>
    <row r="39305" ht="15" hidden="1" customHeight="1"/>
    <row r="39306" ht="15" hidden="1" customHeight="1"/>
    <row r="39307" ht="15" hidden="1" customHeight="1"/>
    <row r="39308" ht="15" hidden="1" customHeight="1"/>
    <row r="39309" ht="15" hidden="1" customHeight="1"/>
    <row r="39310" ht="15" hidden="1" customHeight="1"/>
    <row r="39311" ht="15" hidden="1" customHeight="1"/>
    <row r="39312" ht="15" hidden="1" customHeight="1"/>
    <row r="39313" ht="15" hidden="1" customHeight="1"/>
    <row r="39314" ht="15" hidden="1" customHeight="1"/>
    <row r="39315" ht="15" hidden="1" customHeight="1"/>
    <row r="39316" ht="15" hidden="1" customHeight="1"/>
    <row r="39317" ht="15" hidden="1" customHeight="1"/>
    <row r="39318" ht="15" hidden="1" customHeight="1"/>
    <row r="39319" ht="15" hidden="1" customHeight="1"/>
    <row r="39320" ht="15" hidden="1" customHeight="1"/>
    <row r="39321" ht="15" hidden="1" customHeight="1"/>
    <row r="39322" ht="15" hidden="1" customHeight="1"/>
    <row r="39323" ht="15" hidden="1" customHeight="1"/>
    <row r="39324" ht="15" hidden="1" customHeight="1"/>
    <row r="39325" ht="15" hidden="1" customHeight="1"/>
    <row r="39326" ht="15" hidden="1" customHeight="1"/>
    <row r="39327" ht="15" hidden="1" customHeight="1"/>
    <row r="39328" ht="15" hidden="1" customHeight="1"/>
    <row r="39329" ht="15" hidden="1" customHeight="1"/>
    <row r="39330" ht="15" hidden="1" customHeight="1"/>
    <row r="39331" ht="15" hidden="1" customHeight="1"/>
    <row r="39332" ht="15" hidden="1" customHeight="1"/>
    <row r="39333" ht="15" hidden="1" customHeight="1"/>
    <row r="39334" ht="15" hidden="1" customHeight="1"/>
    <row r="39335" ht="15" hidden="1" customHeight="1"/>
    <row r="39336" ht="15" hidden="1" customHeight="1"/>
    <row r="39337" ht="15" hidden="1" customHeight="1"/>
    <row r="39338" ht="15" hidden="1" customHeight="1"/>
    <row r="39339" ht="15" hidden="1" customHeight="1"/>
    <row r="39340" ht="15" hidden="1" customHeight="1"/>
    <row r="39341" ht="15" hidden="1" customHeight="1"/>
    <row r="39342" ht="15" hidden="1" customHeight="1"/>
    <row r="39343" ht="15" hidden="1" customHeight="1"/>
    <row r="39344" ht="15" hidden="1" customHeight="1"/>
    <row r="39345" ht="15" hidden="1" customHeight="1"/>
    <row r="39346" ht="15" hidden="1" customHeight="1"/>
    <row r="39347" ht="15" hidden="1" customHeight="1"/>
    <row r="39348" ht="15" hidden="1" customHeight="1"/>
    <row r="39349" ht="15" hidden="1" customHeight="1"/>
    <row r="39350" ht="15" hidden="1" customHeight="1"/>
    <row r="39351" ht="15" hidden="1" customHeight="1"/>
    <row r="39352" ht="15" hidden="1" customHeight="1"/>
    <row r="39353" ht="15" hidden="1" customHeight="1"/>
    <row r="39354" ht="15" hidden="1" customHeight="1"/>
    <row r="39355" ht="15" hidden="1" customHeight="1"/>
    <row r="39356" ht="15" hidden="1" customHeight="1"/>
    <row r="39357" ht="15" hidden="1" customHeight="1"/>
    <row r="39358" ht="15" hidden="1" customHeight="1"/>
    <row r="39359" ht="15" hidden="1" customHeight="1"/>
    <row r="39360" ht="15" hidden="1" customHeight="1"/>
    <row r="39361" ht="15" hidden="1" customHeight="1"/>
    <row r="39362" ht="15" hidden="1" customHeight="1"/>
    <row r="39363" ht="15" hidden="1" customHeight="1"/>
    <row r="39364" ht="15" hidden="1" customHeight="1"/>
    <row r="39365" ht="15" hidden="1" customHeight="1"/>
    <row r="39366" ht="15" hidden="1" customHeight="1"/>
    <row r="39367" ht="15" hidden="1" customHeight="1"/>
    <row r="39368" ht="15" hidden="1" customHeight="1"/>
    <row r="39369" ht="15" hidden="1" customHeight="1"/>
    <row r="39370" ht="15" hidden="1" customHeight="1"/>
    <row r="39371" ht="15" hidden="1" customHeight="1"/>
    <row r="39372" ht="15" hidden="1" customHeight="1"/>
    <row r="39373" ht="15" hidden="1" customHeight="1"/>
    <row r="39374" ht="15" hidden="1" customHeight="1"/>
    <row r="39375" ht="15" hidden="1" customHeight="1"/>
    <row r="39376" ht="15" hidden="1" customHeight="1"/>
    <row r="39377" ht="15" hidden="1" customHeight="1"/>
    <row r="39378" ht="15" hidden="1" customHeight="1"/>
    <row r="39379" ht="15" hidden="1" customHeight="1"/>
    <row r="39380" ht="15" hidden="1" customHeight="1"/>
    <row r="39381" ht="15" hidden="1" customHeight="1"/>
    <row r="39382" ht="15" hidden="1" customHeight="1"/>
    <row r="39383" ht="15" hidden="1" customHeight="1"/>
    <row r="39384" ht="15" hidden="1" customHeight="1"/>
    <row r="39385" ht="15" hidden="1" customHeight="1"/>
    <row r="39386" ht="15" hidden="1" customHeight="1"/>
    <row r="39387" ht="15" hidden="1" customHeight="1"/>
    <row r="39388" ht="15" hidden="1" customHeight="1"/>
    <row r="39389" ht="15" hidden="1" customHeight="1"/>
    <row r="39390" ht="15" hidden="1" customHeight="1"/>
    <row r="39391" ht="15" hidden="1" customHeight="1"/>
    <row r="39392" ht="15" hidden="1" customHeight="1"/>
    <row r="39393" ht="15" hidden="1" customHeight="1"/>
    <row r="39394" ht="15" hidden="1" customHeight="1"/>
    <row r="39395" ht="15" hidden="1" customHeight="1"/>
    <row r="39396" ht="15" hidden="1" customHeight="1"/>
    <row r="39397" ht="15" hidden="1" customHeight="1"/>
    <row r="39398" ht="15" hidden="1" customHeight="1"/>
    <row r="39399" ht="15" hidden="1" customHeight="1"/>
    <row r="39400" ht="15" hidden="1" customHeight="1"/>
    <row r="39401" ht="15" hidden="1" customHeight="1"/>
    <row r="39402" ht="15" hidden="1" customHeight="1"/>
    <row r="39403" ht="15" hidden="1" customHeight="1"/>
    <row r="39404" ht="15" hidden="1" customHeight="1"/>
    <row r="39405" ht="15" hidden="1" customHeight="1"/>
    <row r="39406" ht="15" hidden="1" customHeight="1"/>
    <row r="39407" ht="15" hidden="1" customHeight="1"/>
    <row r="39408" ht="15" hidden="1" customHeight="1"/>
    <row r="39409" ht="15" hidden="1" customHeight="1"/>
    <row r="39410" ht="15" hidden="1" customHeight="1"/>
    <row r="39411" ht="15" hidden="1" customHeight="1"/>
    <row r="39412" ht="15" hidden="1" customHeight="1"/>
    <row r="39413" ht="15" hidden="1" customHeight="1"/>
    <row r="39414" ht="15" hidden="1" customHeight="1"/>
    <row r="39415" ht="15" hidden="1" customHeight="1"/>
    <row r="39416" ht="15" hidden="1" customHeight="1"/>
    <row r="39417" ht="15" hidden="1" customHeight="1"/>
    <row r="39418" ht="15" hidden="1" customHeight="1"/>
    <row r="39419" ht="15" hidden="1" customHeight="1"/>
    <row r="39420" ht="15" hidden="1" customHeight="1"/>
    <row r="39421" ht="15" hidden="1" customHeight="1"/>
    <row r="39422" ht="15" hidden="1" customHeight="1"/>
    <row r="39423" ht="15" hidden="1" customHeight="1"/>
    <row r="39424" ht="15" hidden="1" customHeight="1"/>
    <row r="39425" ht="15" hidden="1" customHeight="1"/>
    <row r="39426" ht="15" hidden="1" customHeight="1"/>
    <row r="39427" ht="15" hidden="1" customHeight="1"/>
    <row r="39428" ht="15" hidden="1" customHeight="1"/>
    <row r="39429" ht="15" hidden="1" customHeight="1"/>
    <row r="39430" ht="15" hidden="1" customHeight="1"/>
    <row r="39431" ht="15" hidden="1" customHeight="1"/>
    <row r="39432" ht="15" hidden="1" customHeight="1"/>
    <row r="39433" ht="15" hidden="1" customHeight="1"/>
    <row r="39434" ht="15" hidden="1" customHeight="1"/>
    <row r="39435" ht="15" hidden="1" customHeight="1"/>
    <row r="39436" ht="15" hidden="1" customHeight="1"/>
    <row r="39437" ht="15" hidden="1" customHeight="1"/>
    <row r="39438" ht="15" hidden="1" customHeight="1"/>
    <row r="39439" ht="15" hidden="1" customHeight="1"/>
    <row r="39440" ht="15" hidden="1" customHeight="1"/>
    <row r="39441" ht="15" hidden="1" customHeight="1"/>
    <row r="39442" ht="15" hidden="1" customHeight="1"/>
    <row r="39443" ht="15" hidden="1" customHeight="1"/>
    <row r="39444" ht="15" hidden="1" customHeight="1"/>
    <row r="39445" ht="15" hidden="1" customHeight="1"/>
    <row r="39446" ht="15" hidden="1" customHeight="1"/>
    <row r="39447" ht="15" hidden="1" customHeight="1"/>
    <row r="39448" ht="15" hidden="1" customHeight="1"/>
    <row r="39449" ht="15" hidden="1" customHeight="1"/>
    <row r="39450" ht="15" hidden="1" customHeight="1"/>
    <row r="39451" ht="15" hidden="1" customHeight="1"/>
    <row r="39452" ht="15" hidden="1" customHeight="1"/>
    <row r="39453" ht="15" hidden="1" customHeight="1"/>
    <row r="39454" ht="15" hidden="1" customHeight="1"/>
    <row r="39455" ht="15" hidden="1" customHeight="1"/>
    <row r="39456" ht="15" hidden="1" customHeight="1"/>
    <row r="39457" ht="15" hidden="1" customHeight="1"/>
    <row r="39458" ht="15" hidden="1" customHeight="1"/>
    <row r="39459" ht="15" hidden="1" customHeight="1"/>
    <row r="39460" ht="15" hidden="1" customHeight="1"/>
    <row r="39461" ht="15" hidden="1" customHeight="1"/>
    <row r="39462" ht="15" hidden="1" customHeight="1"/>
    <row r="39463" ht="15" hidden="1" customHeight="1"/>
    <row r="39464" ht="15" hidden="1" customHeight="1"/>
    <row r="39465" ht="15" hidden="1" customHeight="1"/>
    <row r="39466" ht="15" hidden="1" customHeight="1"/>
    <row r="39467" ht="15" hidden="1" customHeight="1"/>
    <row r="39468" ht="15" hidden="1" customHeight="1"/>
    <row r="39469" ht="15" hidden="1" customHeight="1"/>
    <row r="39470" ht="15" hidden="1" customHeight="1"/>
    <row r="39471" ht="15" hidden="1" customHeight="1"/>
    <row r="39472" ht="15" hidden="1" customHeight="1"/>
    <row r="39473" ht="15" hidden="1" customHeight="1"/>
    <row r="39474" ht="15" hidden="1" customHeight="1"/>
    <row r="39475" ht="15" hidden="1" customHeight="1"/>
    <row r="39476" ht="15" hidden="1" customHeight="1"/>
    <row r="39477" ht="15" hidden="1" customHeight="1"/>
    <row r="39478" ht="15" hidden="1" customHeight="1"/>
    <row r="39479" ht="15" hidden="1" customHeight="1"/>
    <row r="39480" ht="15" hidden="1" customHeight="1"/>
    <row r="39481" ht="15" hidden="1" customHeight="1"/>
    <row r="39482" ht="15" hidden="1" customHeight="1"/>
    <row r="39483" ht="15" hidden="1" customHeight="1"/>
    <row r="39484" ht="15" hidden="1" customHeight="1"/>
    <row r="39485" ht="15" hidden="1" customHeight="1"/>
    <row r="39486" ht="15" hidden="1" customHeight="1"/>
    <row r="39487" ht="15" hidden="1" customHeight="1"/>
    <row r="39488" ht="15" hidden="1" customHeight="1"/>
    <row r="39489" ht="15" hidden="1" customHeight="1"/>
    <row r="39490" ht="15" hidden="1" customHeight="1"/>
    <row r="39491" ht="15" hidden="1" customHeight="1"/>
    <row r="39492" ht="15" hidden="1" customHeight="1"/>
    <row r="39493" ht="15" hidden="1" customHeight="1"/>
    <row r="39494" ht="15" hidden="1" customHeight="1"/>
    <row r="39495" ht="15" hidden="1" customHeight="1"/>
    <row r="39496" ht="15" hidden="1" customHeight="1"/>
    <row r="39497" ht="15" hidden="1" customHeight="1"/>
    <row r="39498" ht="15" hidden="1" customHeight="1"/>
    <row r="39499" ht="15" hidden="1" customHeight="1"/>
    <row r="39500" ht="15" hidden="1" customHeight="1"/>
    <row r="39501" ht="15" hidden="1" customHeight="1"/>
    <row r="39502" ht="15" hidden="1" customHeight="1"/>
    <row r="39503" ht="15" hidden="1" customHeight="1"/>
    <row r="39504" ht="15" hidden="1" customHeight="1"/>
    <row r="39505" ht="15" hidden="1" customHeight="1"/>
    <row r="39506" ht="15" hidden="1" customHeight="1"/>
    <row r="39507" ht="15" hidden="1" customHeight="1"/>
    <row r="39508" ht="15" hidden="1" customHeight="1"/>
    <row r="39509" ht="15" hidden="1" customHeight="1"/>
    <row r="39510" ht="15" hidden="1" customHeight="1"/>
    <row r="39511" ht="15" hidden="1" customHeight="1"/>
    <row r="39512" ht="15" hidden="1" customHeight="1"/>
    <row r="39513" ht="15" hidden="1" customHeight="1"/>
    <row r="39514" ht="15" hidden="1" customHeight="1"/>
    <row r="39515" ht="15" hidden="1" customHeight="1"/>
    <row r="39516" ht="15" hidden="1" customHeight="1"/>
    <row r="39517" ht="15" hidden="1" customHeight="1"/>
    <row r="39518" ht="15" hidden="1" customHeight="1"/>
    <row r="39519" ht="15" hidden="1" customHeight="1"/>
    <row r="39520" ht="15" hidden="1" customHeight="1"/>
    <row r="39521" ht="15" hidden="1" customHeight="1"/>
    <row r="39522" ht="15" hidden="1" customHeight="1"/>
    <row r="39523" ht="15" hidden="1" customHeight="1"/>
    <row r="39524" ht="15" hidden="1" customHeight="1"/>
    <row r="39525" ht="15" hidden="1" customHeight="1"/>
    <row r="39526" ht="15" hidden="1" customHeight="1"/>
    <row r="39527" ht="15" hidden="1" customHeight="1"/>
    <row r="39528" ht="15" hidden="1" customHeight="1"/>
    <row r="39529" ht="15" hidden="1" customHeight="1"/>
    <row r="39530" ht="15" hidden="1" customHeight="1"/>
    <row r="39531" ht="15" hidden="1" customHeight="1"/>
    <row r="39532" ht="15" hidden="1" customHeight="1"/>
    <row r="39533" ht="15" hidden="1" customHeight="1"/>
    <row r="39534" ht="15" hidden="1" customHeight="1"/>
    <row r="39535" ht="15" hidden="1" customHeight="1"/>
    <row r="39536" ht="15" hidden="1" customHeight="1"/>
    <row r="39537" ht="15" hidden="1" customHeight="1"/>
    <row r="39538" ht="15" hidden="1" customHeight="1"/>
    <row r="39539" ht="15" hidden="1" customHeight="1"/>
    <row r="39540" ht="15" hidden="1" customHeight="1"/>
    <row r="39541" ht="15" hidden="1" customHeight="1"/>
    <row r="39542" ht="15" hidden="1" customHeight="1"/>
    <row r="39543" ht="15" hidden="1" customHeight="1"/>
    <row r="39544" ht="15" hidden="1" customHeight="1"/>
    <row r="39545" ht="15" hidden="1" customHeight="1"/>
    <row r="39546" ht="15" hidden="1" customHeight="1"/>
    <row r="39547" ht="15" hidden="1" customHeight="1"/>
    <row r="39548" ht="15" hidden="1" customHeight="1"/>
    <row r="39549" ht="15" hidden="1" customHeight="1"/>
    <row r="39550" ht="15" hidden="1" customHeight="1"/>
    <row r="39551" ht="15" hidden="1" customHeight="1"/>
    <row r="39552" ht="15" hidden="1" customHeight="1"/>
    <row r="39553" ht="15" hidden="1" customHeight="1"/>
    <row r="39554" ht="15" hidden="1" customHeight="1"/>
    <row r="39555" ht="15" hidden="1" customHeight="1"/>
    <row r="39556" ht="15" hidden="1" customHeight="1"/>
    <row r="39557" ht="15" hidden="1" customHeight="1"/>
    <row r="39558" ht="15" hidden="1" customHeight="1"/>
    <row r="39559" ht="15" hidden="1" customHeight="1"/>
    <row r="39560" ht="15" hidden="1" customHeight="1"/>
    <row r="39561" ht="15" hidden="1" customHeight="1"/>
    <row r="39562" ht="15" hidden="1" customHeight="1"/>
    <row r="39563" ht="15" hidden="1" customHeight="1"/>
    <row r="39564" ht="15" hidden="1" customHeight="1"/>
    <row r="39565" ht="15" hidden="1" customHeight="1"/>
    <row r="39566" ht="15" hidden="1" customHeight="1"/>
    <row r="39567" ht="15" hidden="1" customHeight="1"/>
    <row r="39568" ht="15" hidden="1" customHeight="1"/>
    <row r="39569" ht="15" hidden="1" customHeight="1"/>
    <row r="39570" ht="15" hidden="1" customHeight="1"/>
    <row r="39571" ht="15" hidden="1" customHeight="1"/>
    <row r="39572" ht="15" hidden="1" customHeight="1"/>
    <row r="39573" ht="15" hidden="1" customHeight="1"/>
    <row r="39574" ht="15" hidden="1" customHeight="1"/>
    <row r="39575" ht="15" hidden="1" customHeight="1"/>
    <row r="39576" ht="15" hidden="1" customHeight="1"/>
    <row r="39577" ht="15" hidden="1" customHeight="1"/>
    <row r="39578" ht="15" hidden="1" customHeight="1"/>
    <row r="39579" ht="15" hidden="1" customHeight="1"/>
    <row r="39580" ht="15" hidden="1" customHeight="1"/>
    <row r="39581" ht="15" hidden="1" customHeight="1"/>
    <row r="39582" ht="15" hidden="1" customHeight="1"/>
    <row r="39583" ht="15" hidden="1" customHeight="1"/>
    <row r="39584" ht="15" hidden="1" customHeight="1"/>
    <row r="39585" ht="15" hidden="1" customHeight="1"/>
    <row r="39586" ht="15" hidden="1" customHeight="1"/>
    <row r="39587" ht="15" hidden="1" customHeight="1"/>
    <row r="39588" ht="15" hidden="1" customHeight="1"/>
    <row r="39589" ht="15" hidden="1" customHeight="1"/>
    <row r="39590" ht="15" hidden="1" customHeight="1"/>
    <row r="39591" ht="15" hidden="1" customHeight="1"/>
    <row r="39592" ht="15" hidden="1" customHeight="1"/>
    <row r="39593" ht="15" hidden="1" customHeight="1"/>
    <row r="39594" ht="15" hidden="1" customHeight="1"/>
    <row r="39595" ht="15" hidden="1" customHeight="1"/>
    <row r="39596" ht="15" hidden="1" customHeight="1"/>
    <row r="39597" ht="15" hidden="1" customHeight="1"/>
    <row r="39598" ht="15" hidden="1" customHeight="1"/>
    <row r="39599" ht="15" hidden="1" customHeight="1"/>
    <row r="39600" ht="15" hidden="1" customHeight="1"/>
    <row r="39601" ht="15" hidden="1" customHeight="1"/>
    <row r="39602" ht="15" hidden="1" customHeight="1"/>
    <row r="39603" ht="15" hidden="1" customHeight="1"/>
    <row r="39604" ht="15" hidden="1" customHeight="1"/>
    <row r="39605" ht="15" hidden="1" customHeight="1"/>
    <row r="39606" ht="15" hidden="1" customHeight="1"/>
    <row r="39607" ht="15" hidden="1" customHeight="1"/>
    <row r="39608" ht="15" hidden="1" customHeight="1"/>
    <row r="39609" ht="15" hidden="1" customHeight="1"/>
    <row r="39610" ht="15" hidden="1" customHeight="1"/>
    <row r="39611" ht="15" hidden="1" customHeight="1"/>
    <row r="39612" ht="15" hidden="1" customHeight="1"/>
    <row r="39613" ht="15" hidden="1" customHeight="1"/>
    <row r="39614" ht="15" hidden="1" customHeight="1"/>
    <row r="39615" ht="15" hidden="1" customHeight="1"/>
    <row r="39616" ht="15" hidden="1" customHeight="1"/>
    <row r="39617" ht="15" hidden="1" customHeight="1"/>
    <row r="39618" ht="15" hidden="1" customHeight="1"/>
    <row r="39619" ht="15" hidden="1" customHeight="1"/>
    <row r="39620" ht="15" hidden="1" customHeight="1"/>
    <row r="39621" ht="15" hidden="1" customHeight="1"/>
    <row r="39622" ht="15" hidden="1" customHeight="1"/>
    <row r="39623" ht="15" hidden="1" customHeight="1"/>
    <row r="39624" ht="15" hidden="1" customHeight="1"/>
    <row r="39625" ht="15" hidden="1" customHeight="1"/>
    <row r="39626" ht="15" hidden="1" customHeight="1"/>
    <row r="39627" ht="15" hidden="1" customHeight="1"/>
    <row r="39628" ht="15" hidden="1" customHeight="1"/>
    <row r="39629" ht="15" hidden="1" customHeight="1"/>
    <row r="39630" ht="15" hidden="1" customHeight="1"/>
    <row r="39631" ht="15" hidden="1" customHeight="1"/>
    <row r="39632" ht="15" hidden="1" customHeight="1"/>
    <row r="39633" ht="15" hidden="1" customHeight="1"/>
    <row r="39634" ht="15" hidden="1" customHeight="1"/>
    <row r="39635" ht="15" hidden="1" customHeight="1"/>
    <row r="39636" ht="15" hidden="1" customHeight="1"/>
    <row r="39637" ht="15" hidden="1" customHeight="1"/>
    <row r="39638" ht="15" hidden="1" customHeight="1"/>
    <row r="39639" ht="15" hidden="1" customHeight="1"/>
    <row r="39640" ht="15" hidden="1" customHeight="1"/>
    <row r="39641" ht="15" hidden="1" customHeight="1"/>
    <row r="39642" ht="15" hidden="1" customHeight="1"/>
    <row r="39643" ht="15" hidden="1" customHeight="1"/>
    <row r="39644" ht="15" hidden="1" customHeight="1"/>
    <row r="39645" ht="15" hidden="1" customHeight="1"/>
    <row r="39646" ht="15" hidden="1" customHeight="1"/>
    <row r="39647" ht="15" hidden="1" customHeight="1"/>
    <row r="39648" ht="15" hidden="1" customHeight="1"/>
    <row r="39649" ht="15" hidden="1" customHeight="1"/>
    <row r="39650" ht="15" hidden="1" customHeight="1"/>
    <row r="39651" ht="15" hidden="1" customHeight="1"/>
    <row r="39652" ht="15" hidden="1" customHeight="1"/>
    <row r="39653" ht="15" hidden="1" customHeight="1"/>
    <row r="39654" ht="15" hidden="1" customHeight="1"/>
    <row r="39655" ht="15" hidden="1" customHeight="1"/>
    <row r="39656" ht="15" hidden="1" customHeight="1"/>
    <row r="39657" ht="15" hidden="1" customHeight="1"/>
    <row r="39658" ht="15" hidden="1" customHeight="1"/>
    <row r="39659" ht="15" hidden="1" customHeight="1"/>
    <row r="39660" ht="15" hidden="1" customHeight="1"/>
    <row r="39661" ht="15" hidden="1" customHeight="1"/>
    <row r="39662" ht="15" hidden="1" customHeight="1"/>
    <row r="39663" ht="15" hidden="1" customHeight="1"/>
    <row r="39664" ht="15" hidden="1" customHeight="1"/>
    <row r="39665" ht="15" hidden="1" customHeight="1"/>
    <row r="39666" ht="15" hidden="1" customHeight="1"/>
    <row r="39667" ht="15" hidden="1" customHeight="1"/>
    <row r="39668" ht="15" hidden="1" customHeight="1"/>
    <row r="39669" ht="15" hidden="1" customHeight="1"/>
    <row r="39670" ht="15" hidden="1" customHeight="1"/>
    <row r="39671" ht="15" hidden="1" customHeight="1"/>
    <row r="39672" ht="15" hidden="1" customHeight="1"/>
    <row r="39673" ht="15" hidden="1" customHeight="1"/>
    <row r="39674" ht="15" hidden="1" customHeight="1"/>
    <row r="39675" ht="15" hidden="1" customHeight="1"/>
    <row r="39676" ht="15" hidden="1" customHeight="1"/>
    <row r="39677" ht="15" hidden="1" customHeight="1"/>
    <row r="39678" ht="15" hidden="1" customHeight="1"/>
    <row r="39679" ht="15" hidden="1" customHeight="1"/>
    <row r="39680" ht="15" hidden="1" customHeight="1"/>
    <row r="39681" ht="15" hidden="1" customHeight="1"/>
    <row r="39682" ht="15" hidden="1" customHeight="1"/>
    <row r="39683" ht="15" hidden="1" customHeight="1"/>
    <row r="39684" ht="15" hidden="1" customHeight="1"/>
    <row r="39685" ht="15" hidden="1" customHeight="1"/>
    <row r="39686" ht="15" hidden="1" customHeight="1"/>
    <row r="39687" ht="15" hidden="1" customHeight="1"/>
    <row r="39688" ht="15" hidden="1" customHeight="1"/>
    <row r="39689" ht="15" hidden="1" customHeight="1"/>
    <row r="39690" ht="15" hidden="1" customHeight="1"/>
    <row r="39691" ht="15" hidden="1" customHeight="1"/>
    <row r="39692" ht="15" hidden="1" customHeight="1"/>
    <row r="39693" ht="15" hidden="1" customHeight="1"/>
    <row r="39694" ht="15" hidden="1" customHeight="1"/>
    <row r="39695" ht="15" hidden="1" customHeight="1"/>
    <row r="39696" ht="15" hidden="1" customHeight="1"/>
    <row r="39697" ht="15" hidden="1" customHeight="1"/>
    <row r="39698" ht="15" hidden="1" customHeight="1"/>
    <row r="39699" ht="15" hidden="1" customHeight="1"/>
    <row r="39700" ht="15" hidden="1" customHeight="1"/>
    <row r="39701" ht="15" hidden="1" customHeight="1"/>
    <row r="39702" ht="15" hidden="1" customHeight="1"/>
    <row r="39703" ht="15" hidden="1" customHeight="1"/>
    <row r="39704" ht="15" hidden="1" customHeight="1"/>
    <row r="39705" ht="15" hidden="1" customHeight="1"/>
    <row r="39706" ht="15" hidden="1" customHeight="1"/>
    <row r="39707" ht="15" hidden="1" customHeight="1"/>
    <row r="39708" ht="15" hidden="1" customHeight="1"/>
    <row r="39709" ht="15" hidden="1" customHeight="1"/>
    <row r="39710" ht="15" hidden="1" customHeight="1"/>
    <row r="39711" ht="15" hidden="1" customHeight="1"/>
    <row r="39712" ht="15" hidden="1" customHeight="1"/>
    <row r="39713" ht="15" hidden="1" customHeight="1"/>
    <row r="39714" ht="15" hidden="1" customHeight="1"/>
    <row r="39715" ht="15" hidden="1" customHeight="1"/>
    <row r="39716" ht="15" hidden="1" customHeight="1"/>
    <row r="39717" ht="15" hidden="1" customHeight="1"/>
    <row r="39718" ht="15" hidden="1" customHeight="1"/>
    <row r="39719" ht="15" hidden="1" customHeight="1"/>
    <row r="39720" ht="15" hidden="1" customHeight="1"/>
    <row r="39721" ht="15" hidden="1" customHeight="1"/>
    <row r="39722" ht="15" hidden="1" customHeight="1"/>
    <row r="39723" ht="15" hidden="1" customHeight="1"/>
    <row r="39724" ht="15" hidden="1" customHeight="1"/>
    <row r="39725" ht="15" hidden="1" customHeight="1"/>
    <row r="39726" ht="15" hidden="1" customHeight="1"/>
    <row r="39727" ht="15" hidden="1" customHeight="1"/>
    <row r="39728" ht="15" hidden="1" customHeight="1"/>
    <row r="39729" ht="15" hidden="1" customHeight="1"/>
    <row r="39730" ht="15" hidden="1" customHeight="1"/>
    <row r="39731" ht="15" hidden="1" customHeight="1"/>
    <row r="39732" ht="15" hidden="1" customHeight="1"/>
    <row r="39733" ht="15" hidden="1" customHeight="1"/>
    <row r="39734" ht="15" hidden="1" customHeight="1"/>
    <row r="39735" ht="15" hidden="1" customHeight="1"/>
    <row r="39736" ht="15" hidden="1" customHeight="1"/>
    <row r="39737" ht="15" hidden="1" customHeight="1"/>
    <row r="39738" ht="15" hidden="1" customHeight="1"/>
    <row r="39739" ht="15" hidden="1" customHeight="1"/>
    <row r="39740" ht="15" hidden="1" customHeight="1"/>
    <row r="39741" ht="15" hidden="1" customHeight="1"/>
    <row r="39742" ht="15" hidden="1" customHeight="1"/>
    <row r="39743" ht="15" hidden="1" customHeight="1"/>
    <row r="39744" ht="15" hidden="1" customHeight="1"/>
    <row r="39745" ht="15" hidden="1" customHeight="1"/>
    <row r="39746" ht="15" hidden="1" customHeight="1"/>
    <row r="39747" ht="15" hidden="1" customHeight="1"/>
    <row r="39748" ht="15" hidden="1" customHeight="1"/>
    <row r="39749" ht="15" hidden="1" customHeight="1"/>
    <row r="39750" ht="15" hidden="1" customHeight="1"/>
    <row r="39751" ht="15" hidden="1" customHeight="1"/>
    <row r="39752" ht="15" hidden="1" customHeight="1"/>
    <row r="39753" ht="15" hidden="1" customHeight="1"/>
    <row r="39754" ht="15" hidden="1" customHeight="1"/>
    <row r="39755" ht="15" hidden="1" customHeight="1"/>
    <row r="39756" ht="15" hidden="1" customHeight="1"/>
    <row r="39757" ht="15" hidden="1" customHeight="1"/>
    <row r="39758" ht="15" hidden="1" customHeight="1"/>
    <row r="39759" ht="15" hidden="1" customHeight="1"/>
    <row r="39760" ht="15" hidden="1" customHeight="1"/>
    <row r="39761" ht="15" hidden="1" customHeight="1"/>
    <row r="39762" ht="15" hidden="1" customHeight="1"/>
    <row r="39763" ht="15" hidden="1" customHeight="1"/>
    <row r="39764" ht="15" hidden="1" customHeight="1"/>
    <row r="39765" ht="15" hidden="1" customHeight="1"/>
    <row r="39766" ht="15" hidden="1" customHeight="1"/>
    <row r="39767" ht="15" hidden="1" customHeight="1"/>
    <row r="39768" ht="15" hidden="1" customHeight="1"/>
    <row r="39769" ht="15" hidden="1" customHeight="1"/>
    <row r="39770" ht="15" hidden="1" customHeight="1"/>
    <row r="39771" ht="15" hidden="1" customHeight="1"/>
    <row r="39772" ht="15" hidden="1" customHeight="1"/>
    <row r="39773" ht="15" hidden="1" customHeight="1"/>
    <row r="39774" ht="15" hidden="1" customHeight="1"/>
    <row r="39775" ht="15" hidden="1" customHeight="1"/>
    <row r="39776" ht="15" hidden="1" customHeight="1"/>
    <row r="39777" ht="15" hidden="1" customHeight="1"/>
    <row r="39778" ht="15" hidden="1" customHeight="1"/>
    <row r="39779" ht="15" hidden="1" customHeight="1"/>
    <row r="39780" ht="15" hidden="1" customHeight="1"/>
    <row r="39781" ht="15" hidden="1" customHeight="1"/>
    <row r="39782" ht="15" hidden="1" customHeight="1"/>
    <row r="39783" ht="15" hidden="1" customHeight="1"/>
    <row r="39784" ht="15" hidden="1" customHeight="1"/>
    <row r="39785" ht="15" hidden="1" customHeight="1"/>
    <row r="39786" ht="15" hidden="1" customHeight="1"/>
    <row r="39787" ht="15" hidden="1" customHeight="1"/>
    <row r="39788" ht="15" hidden="1" customHeight="1"/>
    <row r="39789" ht="15" hidden="1" customHeight="1"/>
    <row r="39790" ht="15" hidden="1" customHeight="1"/>
    <row r="39791" ht="15" hidden="1" customHeight="1"/>
    <row r="39792" ht="15" hidden="1" customHeight="1"/>
    <row r="39793" ht="15" hidden="1" customHeight="1"/>
    <row r="39794" ht="15" hidden="1" customHeight="1"/>
    <row r="39795" ht="15" hidden="1" customHeight="1"/>
    <row r="39796" ht="15" hidden="1" customHeight="1"/>
    <row r="39797" ht="15" hidden="1" customHeight="1"/>
    <row r="39798" ht="15" hidden="1" customHeight="1"/>
    <row r="39799" ht="15" hidden="1" customHeight="1"/>
    <row r="39800" ht="15" hidden="1" customHeight="1"/>
    <row r="39801" ht="15" hidden="1" customHeight="1"/>
    <row r="39802" ht="15" hidden="1" customHeight="1"/>
    <row r="39803" ht="15" hidden="1" customHeight="1"/>
    <row r="39804" ht="15" hidden="1" customHeight="1"/>
    <row r="39805" ht="15" hidden="1" customHeight="1"/>
    <row r="39806" ht="15" hidden="1" customHeight="1"/>
    <row r="39807" ht="15" hidden="1" customHeight="1"/>
    <row r="39808" ht="15" hidden="1" customHeight="1"/>
    <row r="39809" ht="15" hidden="1" customHeight="1"/>
    <row r="39810" ht="15" hidden="1" customHeight="1"/>
    <row r="39811" ht="15" hidden="1" customHeight="1"/>
    <row r="39812" ht="15" hidden="1" customHeight="1"/>
    <row r="39813" ht="15" hidden="1" customHeight="1"/>
    <row r="39814" ht="15" hidden="1" customHeight="1"/>
    <row r="39815" ht="15" hidden="1" customHeight="1"/>
    <row r="39816" ht="15" hidden="1" customHeight="1"/>
    <row r="39817" ht="15" hidden="1" customHeight="1"/>
    <row r="39818" ht="15" hidden="1" customHeight="1"/>
    <row r="39819" ht="15" hidden="1" customHeight="1"/>
    <row r="39820" ht="15" hidden="1" customHeight="1"/>
    <row r="39821" ht="15" hidden="1" customHeight="1"/>
    <row r="39822" ht="15" hidden="1" customHeight="1"/>
    <row r="39823" ht="15" hidden="1" customHeight="1"/>
    <row r="39824" ht="15" hidden="1" customHeight="1"/>
    <row r="39825" ht="15" hidden="1" customHeight="1"/>
    <row r="39826" ht="15" hidden="1" customHeight="1"/>
    <row r="39827" ht="15" hidden="1" customHeight="1"/>
    <row r="39828" ht="15" hidden="1" customHeight="1"/>
    <row r="39829" ht="15" hidden="1" customHeight="1"/>
    <row r="39830" ht="15" hidden="1" customHeight="1"/>
    <row r="39831" ht="15" hidden="1" customHeight="1"/>
    <row r="39832" ht="15" hidden="1" customHeight="1"/>
    <row r="39833" ht="15" hidden="1" customHeight="1"/>
    <row r="39834" ht="15" hidden="1" customHeight="1"/>
    <row r="39835" ht="15" hidden="1" customHeight="1"/>
    <row r="39836" ht="15" hidden="1" customHeight="1"/>
    <row r="39837" ht="15" hidden="1" customHeight="1"/>
    <row r="39838" ht="15" hidden="1" customHeight="1"/>
    <row r="39839" ht="15" hidden="1" customHeight="1"/>
    <row r="39840" ht="15" hidden="1" customHeight="1"/>
    <row r="39841" ht="15" hidden="1" customHeight="1"/>
    <row r="39842" ht="15" hidden="1" customHeight="1"/>
    <row r="39843" ht="15" hidden="1" customHeight="1"/>
    <row r="39844" ht="15" hidden="1" customHeight="1"/>
    <row r="39845" ht="15" hidden="1" customHeight="1"/>
    <row r="39846" ht="15" hidden="1" customHeight="1"/>
    <row r="39847" ht="15" hidden="1" customHeight="1"/>
    <row r="39848" ht="15" hidden="1" customHeight="1"/>
    <row r="39849" ht="15" hidden="1" customHeight="1"/>
    <row r="39850" ht="15" hidden="1" customHeight="1"/>
    <row r="39851" ht="15" hidden="1" customHeight="1"/>
    <row r="39852" ht="15" hidden="1" customHeight="1"/>
    <row r="39853" ht="15" hidden="1" customHeight="1"/>
    <row r="39854" ht="15" hidden="1" customHeight="1"/>
    <row r="39855" ht="15" hidden="1" customHeight="1"/>
    <row r="39856" ht="15" hidden="1" customHeight="1"/>
    <row r="39857" ht="15" hidden="1" customHeight="1"/>
    <row r="39858" ht="15" hidden="1" customHeight="1"/>
    <row r="39859" ht="15" hidden="1" customHeight="1"/>
    <row r="39860" ht="15" hidden="1" customHeight="1"/>
    <row r="39861" ht="15" hidden="1" customHeight="1"/>
    <row r="39862" ht="15" hidden="1" customHeight="1"/>
    <row r="39863" ht="15" hidden="1" customHeight="1"/>
    <row r="39864" ht="15" hidden="1" customHeight="1"/>
    <row r="39865" ht="15" hidden="1" customHeight="1"/>
    <row r="39866" ht="15" hidden="1" customHeight="1"/>
    <row r="39867" ht="15" hidden="1" customHeight="1"/>
    <row r="39868" ht="15" hidden="1" customHeight="1"/>
    <row r="39869" ht="15" hidden="1" customHeight="1"/>
    <row r="39870" ht="15" hidden="1" customHeight="1"/>
    <row r="39871" ht="15" hidden="1" customHeight="1"/>
    <row r="39872" ht="15" hidden="1" customHeight="1"/>
    <row r="39873" ht="15" hidden="1" customHeight="1"/>
    <row r="39874" ht="15" hidden="1" customHeight="1"/>
    <row r="39875" ht="15" hidden="1" customHeight="1"/>
    <row r="39876" ht="15" hidden="1" customHeight="1"/>
    <row r="39877" ht="15" hidden="1" customHeight="1"/>
    <row r="39878" ht="15" hidden="1" customHeight="1"/>
    <row r="39879" ht="15" hidden="1" customHeight="1"/>
    <row r="39880" ht="15" hidden="1" customHeight="1"/>
    <row r="39881" ht="15" hidden="1" customHeight="1"/>
    <row r="39882" ht="15" hidden="1" customHeight="1"/>
    <row r="39883" ht="15" hidden="1" customHeight="1"/>
    <row r="39884" ht="15" hidden="1" customHeight="1"/>
    <row r="39885" ht="15" hidden="1" customHeight="1"/>
    <row r="39886" ht="15" hidden="1" customHeight="1"/>
    <row r="39887" ht="15" hidden="1" customHeight="1"/>
    <row r="39888" ht="15" hidden="1" customHeight="1"/>
    <row r="39889" ht="15" hidden="1" customHeight="1"/>
    <row r="39890" ht="15" hidden="1" customHeight="1"/>
    <row r="39891" ht="15" hidden="1" customHeight="1"/>
    <row r="39892" ht="15" hidden="1" customHeight="1"/>
    <row r="39893" ht="15" hidden="1" customHeight="1"/>
    <row r="39894" ht="15" hidden="1" customHeight="1"/>
    <row r="39895" ht="15" hidden="1" customHeight="1"/>
    <row r="39896" ht="15" hidden="1" customHeight="1"/>
    <row r="39897" ht="15" hidden="1" customHeight="1"/>
    <row r="39898" ht="15" hidden="1" customHeight="1"/>
    <row r="39899" ht="15" hidden="1" customHeight="1"/>
    <row r="39900" ht="15" hidden="1" customHeight="1"/>
    <row r="39901" ht="15" hidden="1" customHeight="1"/>
    <row r="39902" ht="15" hidden="1" customHeight="1"/>
    <row r="39903" ht="15" hidden="1" customHeight="1"/>
    <row r="39904" ht="15" hidden="1" customHeight="1"/>
    <row r="39905" ht="15" hidden="1" customHeight="1"/>
    <row r="39906" ht="15" hidden="1" customHeight="1"/>
    <row r="39907" ht="15" hidden="1" customHeight="1"/>
    <row r="39908" ht="15" hidden="1" customHeight="1"/>
    <row r="39909" ht="15" hidden="1" customHeight="1"/>
    <row r="39910" ht="15" hidden="1" customHeight="1"/>
    <row r="39911" ht="15" hidden="1" customHeight="1"/>
    <row r="39912" ht="15" hidden="1" customHeight="1"/>
    <row r="39913" ht="15" hidden="1" customHeight="1"/>
    <row r="39914" ht="15" hidden="1" customHeight="1"/>
    <row r="39915" ht="15" hidden="1" customHeight="1"/>
    <row r="39916" ht="15" hidden="1" customHeight="1"/>
    <row r="39917" ht="15" hidden="1" customHeight="1"/>
    <row r="39918" ht="15" hidden="1" customHeight="1"/>
    <row r="39919" ht="15" hidden="1" customHeight="1"/>
    <row r="39920" ht="15" hidden="1" customHeight="1"/>
    <row r="39921" ht="15" hidden="1" customHeight="1"/>
    <row r="39922" ht="15" hidden="1" customHeight="1"/>
    <row r="39923" ht="15" hidden="1" customHeight="1"/>
    <row r="39924" ht="15" hidden="1" customHeight="1"/>
    <row r="39925" ht="15" hidden="1" customHeight="1"/>
    <row r="39926" ht="15" hidden="1" customHeight="1"/>
    <row r="39927" ht="15" hidden="1" customHeight="1"/>
    <row r="39928" ht="15" hidden="1" customHeight="1"/>
    <row r="39929" ht="15" hidden="1" customHeight="1"/>
    <row r="39930" ht="15" hidden="1" customHeight="1"/>
    <row r="39931" ht="15" hidden="1" customHeight="1"/>
    <row r="39932" ht="15" hidden="1" customHeight="1"/>
    <row r="39933" ht="15" hidden="1" customHeight="1"/>
    <row r="39934" ht="15" hidden="1" customHeight="1"/>
    <row r="39935" ht="15" hidden="1" customHeight="1"/>
    <row r="39936" ht="15" hidden="1" customHeight="1"/>
    <row r="39937" ht="15" hidden="1" customHeight="1"/>
    <row r="39938" ht="15" hidden="1" customHeight="1"/>
    <row r="39939" ht="15" hidden="1" customHeight="1"/>
    <row r="39940" ht="15" hidden="1" customHeight="1"/>
    <row r="39941" ht="15" hidden="1" customHeight="1"/>
    <row r="39942" ht="15" hidden="1" customHeight="1"/>
    <row r="39943" ht="15" hidden="1" customHeight="1"/>
    <row r="39944" ht="15" hidden="1" customHeight="1"/>
    <row r="39945" ht="15" hidden="1" customHeight="1"/>
    <row r="39946" ht="15" hidden="1" customHeight="1"/>
    <row r="39947" ht="15" hidden="1" customHeight="1"/>
    <row r="39948" ht="15" hidden="1" customHeight="1"/>
    <row r="39949" ht="15" hidden="1" customHeight="1"/>
    <row r="39950" ht="15" hidden="1" customHeight="1"/>
    <row r="39951" ht="15" hidden="1" customHeight="1"/>
    <row r="39952" ht="15" hidden="1" customHeight="1"/>
    <row r="39953" ht="15" hidden="1" customHeight="1"/>
    <row r="39954" ht="15" hidden="1" customHeight="1"/>
    <row r="39955" ht="15" hidden="1" customHeight="1"/>
    <row r="39956" ht="15" hidden="1" customHeight="1"/>
    <row r="39957" ht="15" hidden="1" customHeight="1"/>
    <row r="39958" ht="15" hidden="1" customHeight="1"/>
    <row r="39959" ht="15" hidden="1" customHeight="1"/>
    <row r="39960" ht="15" hidden="1" customHeight="1"/>
    <row r="39961" ht="15" hidden="1" customHeight="1"/>
    <row r="39962" ht="15" hidden="1" customHeight="1"/>
    <row r="39963" ht="15" hidden="1" customHeight="1"/>
    <row r="39964" ht="15" hidden="1" customHeight="1"/>
    <row r="39965" ht="15" hidden="1" customHeight="1"/>
    <row r="39966" ht="15" hidden="1" customHeight="1"/>
    <row r="39967" ht="15" hidden="1" customHeight="1"/>
    <row r="39968" ht="15" hidden="1" customHeight="1"/>
    <row r="39969" ht="15" hidden="1" customHeight="1"/>
    <row r="39970" ht="15" hidden="1" customHeight="1"/>
    <row r="39971" ht="15" hidden="1" customHeight="1"/>
    <row r="39972" ht="15" hidden="1" customHeight="1"/>
    <row r="39973" ht="15" hidden="1" customHeight="1"/>
    <row r="39974" ht="15" hidden="1" customHeight="1"/>
    <row r="39975" ht="15" hidden="1" customHeight="1"/>
    <row r="39976" ht="15" hidden="1" customHeight="1"/>
    <row r="39977" ht="15" hidden="1" customHeight="1"/>
    <row r="39978" ht="15" hidden="1" customHeight="1"/>
    <row r="39979" ht="15" hidden="1" customHeight="1"/>
    <row r="39980" ht="15" hidden="1" customHeight="1"/>
    <row r="39981" ht="15" hidden="1" customHeight="1"/>
    <row r="39982" ht="15" hidden="1" customHeight="1"/>
    <row r="39983" ht="15" hidden="1" customHeight="1"/>
    <row r="39984" ht="15" hidden="1" customHeight="1"/>
    <row r="39985" ht="15" hidden="1" customHeight="1"/>
    <row r="39986" ht="15" hidden="1" customHeight="1"/>
    <row r="39987" ht="15" hidden="1" customHeight="1"/>
    <row r="39988" ht="15" hidden="1" customHeight="1"/>
    <row r="39989" ht="15" hidden="1" customHeight="1"/>
    <row r="39990" ht="15" hidden="1" customHeight="1"/>
    <row r="39991" ht="15" hidden="1" customHeight="1"/>
    <row r="39992" ht="15" hidden="1" customHeight="1"/>
    <row r="39993" ht="15" hidden="1" customHeight="1"/>
    <row r="39994" ht="15" hidden="1" customHeight="1"/>
    <row r="39995" ht="15" hidden="1" customHeight="1"/>
    <row r="39996" ht="15" hidden="1" customHeight="1"/>
    <row r="39997" ht="15" hidden="1" customHeight="1"/>
    <row r="39998" ht="15" hidden="1" customHeight="1"/>
    <row r="39999" ht="15" hidden="1" customHeight="1"/>
    <row r="40000" ht="15" hidden="1" customHeight="1"/>
    <row r="40001" ht="15" hidden="1" customHeight="1"/>
    <row r="40002" ht="15" hidden="1" customHeight="1"/>
    <row r="40003" ht="15" hidden="1" customHeight="1"/>
    <row r="40004" ht="15" hidden="1" customHeight="1"/>
    <row r="40005" ht="15" hidden="1" customHeight="1"/>
    <row r="40006" ht="15" hidden="1" customHeight="1"/>
    <row r="40007" ht="15" hidden="1" customHeight="1"/>
    <row r="40008" ht="15" hidden="1" customHeight="1"/>
    <row r="40009" ht="15" hidden="1" customHeight="1"/>
    <row r="40010" ht="15" hidden="1" customHeight="1"/>
    <row r="40011" ht="15" hidden="1" customHeight="1"/>
    <row r="40012" ht="15" hidden="1" customHeight="1"/>
    <row r="40013" ht="15" hidden="1" customHeight="1"/>
    <row r="40014" ht="15" hidden="1" customHeight="1"/>
    <row r="40015" ht="15" hidden="1" customHeight="1"/>
    <row r="40016" ht="15" hidden="1" customHeight="1"/>
    <row r="40017" ht="15" hidden="1" customHeight="1"/>
    <row r="40018" ht="15" hidden="1" customHeight="1"/>
    <row r="40019" ht="15" hidden="1" customHeight="1"/>
    <row r="40020" ht="15" hidden="1" customHeight="1"/>
    <row r="40021" ht="15" hidden="1" customHeight="1"/>
    <row r="40022" ht="15" hidden="1" customHeight="1"/>
    <row r="40023" ht="15" hidden="1" customHeight="1"/>
    <row r="40024" ht="15" hidden="1" customHeight="1"/>
    <row r="40025" ht="15" hidden="1" customHeight="1"/>
    <row r="40026" ht="15" hidden="1" customHeight="1"/>
    <row r="40027" ht="15" hidden="1" customHeight="1"/>
    <row r="40028" ht="15" hidden="1" customHeight="1"/>
    <row r="40029" ht="15" hidden="1" customHeight="1"/>
    <row r="40030" ht="15" hidden="1" customHeight="1"/>
    <row r="40031" ht="15" hidden="1" customHeight="1"/>
    <row r="40032" ht="15" hidden="1" customHeight="1"/>
    <row r="40033" ht="15" hidden="1" customHeight="1"/>
    <row r="40034" ht="15" hidden="1" customHeight="1"/>
    <row r="40035" ht="15" hidden="1" customHeight="1"/>
    <row r="40036" ht="15" hidden="1" customHeight="1"/>
    <row r="40037" ht="15" hidden="1" customHeight="1"/>
    <row r="40038" ht="15" hidden="1" customHeight="1"/>
    <row r="40039" ht="15" hidden="1" customHeight="1"/>
    <row r="40040" ht="15" hidden="1" customHeight="1"/>
    <row r="40041" ht="15" hidden="1" customHeight="1"/>
    <row r="40042" ht="15" hidden="1" customHeight="1"/>
    <row r="40043" ht="15" hidden="1" customHeight="1"/>
    <row r="40044" ht="15" hidden="1" customHeight="1"/>
    <row r="40045" ht="15" hidden="1" customHeight="1"/>
    <row r="40046" ht="15" hidden="1" customHeight="1"/>
    <row r="40047" ht="15" hidden="1" customHeight="1"/>
    <row r="40048" ht="15" hidden="1" customHeight="1"/>
    <row r="40049" ht="15" hidden="1" customHeight="1"/>
    <row r="40050" ht="15" hidden="1" customHeight="1"/>
    <row r="40051" ht="15" hidden="1" customHeight="1"/>
    <row r="40052" ht="15" hidden="1" customHeight="1"/>
    <row r="40053" ht="15" hidden="1" customHeight="1"/>
    <row r="40054" ht="15" hidden="1" customHeight="1"/>
    <row r="40055" ht="15" hidden="1" customHeight="1"/>
    <row r="40056" ht="15" hidden="1" customHeight="1"/>
    <row r="40057" ht="15" hidden="1" customHeight="1"/>
    <row r="40058" ht="15" hidden="1" customHeight="1"/>
    <row r="40059" ht="15" hidden="1" customHeight="1"/>
    <row r="40060" ht="15" hidden="1" customHeight="1"/>
    <row r="40061" ht="15" hidden="1" customHeight="1"/>
    <row r="40062" ht="15" hidden="1" customHeight="1"/>
    <row r="40063" ht="15" hidden="1" customHeight="1"/>
    <row r="40064" ht="15" hidden="1" customHeight="1"/>
    <row r="40065" ht="15" hidden="1" customHeight="1"/>
    <row r="40066" ht="15" hidden="1" customHeight="1"/>
    <row r="40067" ht="15" hidden="1" customHeight="1"/>
    <row r="40068" ht="15" hidden="1" customHeight="1"/>
    <row r="40069" ht="15" hidden="1" customHeight="1"/>
    <row r="40070" ht="15" hidden="1" customHeight="1"/>
    <row r="40071" ht="15" hidden="1" customHeight="1"/>
    <row r="40072" ht="15" hidden="1" customHeight="1"/>
    <row r="40073" ht="15" hidden="1" customHeight="1"/>
    <row r="40074" ht="15" hidden="1" customHeight="1"/>
    <row r="40075" ht="15" hidden="1" customHeight="1"/>
    <row r="40076" ht="15" hidden="1" customHeight="1"/>
    <row r="40077" ht="15" hidden="1" customHeight="1"/>
    <row r="40078" ht="15" hidden="1" customHeight="1"/>
    <row r="40079" ht="15" hidden="1" customHeight="1"/>
    <row r="40080" ht="15" hidden="1" customHeight="1"/>
    <row r="40081" ht="15" hidden="1" customHeight="1"/>
    <row r="40082" ht="15" hidden="1" customHeight="1"/>
    <row r="40083" ht="15" hidden="1" customHeight="1"/>
    <row r="40084" ht="15" hidden="1" customHeight="1"/>
    <row r="40085" ht="15" hidden="1" customHeight="1"/>
    <row r="40086" ht="15" hidden="1" customHeight="1"/>
    <row r="40087" ht="15" hidden="1" customHeight="1"/>
    <row r="40088" ht="15" hidden="1" customHeight="1"/>
    <row r="40089" ht="15" hidden="1" customHeight="1"/>
    <row r="40090" ht="15" hidden="1" customHeight="1"/>
    <row r="40091" ht="15" hidden="1" customHeight="1"/>
    <row r="40092" ht="15" hidden="1" customHeight="1"/>
    <row r="40093" ht="15" hidden="1" customHeight="1"/>
    <row r="40094" ht="15" hidden="1" customHeight="1"/>
    <row r="40095" ht="15" hidden="1" customHeight="1"/>
    <row r="40096" ht="15" hidden="1" customHeight="1"/>
    <row r="40097" ht="15" hidden="1" customHeight="1"/>
    <row r="40098" ht="15" hidden="1" customHeight="1"/>
    <row r="40099" ht="15" hidden="1" customHeight="1"/>
    <row r="40100" ht="15" hidden="1" customHeight="1"/>
    <row r="40101" ht="15" hidden="1" customHeight="1"/>
    <row r="40102" ht="15" hidden="1" customHeight="1"/>
    <row r="40103" ht="15" hidden="1" customHeight="1"/>
    <row r="40104" ht="15" hidden="1" customHeight="1"/>
    <row r="40105" ht="15" hidden="1" customHeight="1"/>
    <row r="40106" ht="15" hidden="1" customHeight="1"/>
    <row r="40107" ht="15" hidden="1" customHeight="1"/>
    <row r="40108" ht="15" hidden="1" customHeight="1"/>
    <row r="40109" ht="15" hidden="1" customHeight="1"/>
    <row r="40110" ht="15" hidden="1" customHeight="1"/>
    <row r="40111" ht="15" hidden="1" customHeight="1"/>
    <row r="40112" ht="15" hidden="1" customHeight="1"/>
    <row r="40113" ht="15" hidden="1" customHeight="1"/>
    <row r="40114" ht="15" hidden="1" customHeight="1"/>
    <row r="40115" ht="15" hidden="1" customHeight="1"/>
    <row r="40116" ht="15" hidden="1" customHeight="1"/>
    <row r="40117" ht="15" hidden="1" customHeight="1"/>
    <row r="40118" ht="15" hidden="1" customHeight="1"/>
    <row r="40119" ht="15" hidden="1" customHeight="1"/>
    <row r="40120" ht="15" hidden="1" customHeight="1"/>
    <row r="40121" ht="15" hidden="1" customHeight="1"/>
    <row r="40122" ht="15" hidden="1" customHeight="1"/>
    <row r="40123" ht="15" hidden="1" customHeight="1"/>
    <row r="40124" ht="15" hidden="1" customHeight="1"/>
    <row r="40125" ht="15" hidden="1" customHeight="1"/>
    <row r="40126" ht="15" hidden="1" customHeight="1"/>
    <row r="40127" ht="15" hidden="1" customHeight="1"/>
    <row r="40128" ht="15" hidden="1" customHeight="1"/>
    <row r="40129" ht="15" hidden="1" customHeight="1"/>
    <row r="40130" ht="15" hidden="1" customHeight="1"/>
    <row r="40131" ht="15" hidden="1" customHeight="1"/>
    <row r="40132" ht="15" hidden="1" customHeight="1"/>
    <row r="40133" ht="15" hidden="1" customHeight="1"/>
    <row r="40134" ht="15" hidden="1" customHeight="1"/>
    <row r="40135" ht="15" hidden="1" customHeight="1"/>
    <row r="40136" ht="15" hidden="1" customHeight="1"/>
    <row r="40137" ht="15" hidden="1" customHeight="1"/>
    <row r="40138" ht="15" hidden="1" customHeight="1"/>
    <row r="40139" ht="15" hidden="1" customHeight="1"/>
    <row r="40140" ht="15" hidden="1" customHeight="1"/>
    <row r="40141" ht="15" hidden="1" customHeight="1"/>
    <row r="40142" ht="15" hidden="1" customHeight="1"/>
    <row r="40143" ht="15" hidden="1" customHeight="1"/>
    <row r="40144" ht="15" hidden="1" customHeight="1"/>
    <row r="40145" ht="15" hidden="1" customHeight="1"/>
    <row r="40146" ht="15" hidden="1" customHeight="1"/>
    <row r="40147" ht="15" hidden="1" customHeight="1"/>
    <row r="40148" ht="15" hidden="1" customHeight="1"/>
    <row r="40149" ht="15" hidden="1" customHeight="1"/>
    <row r="40150" ht="15" hidden="1" customHeight="1"/>
    <row r="40151" ht="15" hidden="1" customHeight="1"/>
    <row r="40152" ht="15" hidden="1" customHeight="1"/>
    <row r="40153" ht="15" hidden="1" customHeight="1"/>
    <row r="40154" ht="15" hidden="1" customHeight="1"/>
    <row r="40155" ht="15" hidden="1" customHeight="1"/>
    <row r="40156" ht="15" hidden="1" customHeight="1"/>
    <row r="40157" ht="15" hidden="1" customHeight="1"/>
    <row r="40158" ht="15" hidden="1" customHeight="1"/>
    <row r="40159" ht="15" hidden="1" customHeight="1"/>
    <row r="40160" ht="15" hidden="1" customHeight="1"/>
    <row r="40161" ht="15" hidden="1" customHeight="1"/>
    <row r="40162" ht="15" hidden="1" customHeight="1"/>
    <row r="40163" ht="15" hidden="1" customHeight="1"/>
    <row r="40164" ht="15" hidden="1" customHeight="1"/>
    <row r="40165" ht="15" hidden="1" customHeight="1"/>
    <row r="40166" ht="15" hidden="1" customHeight="1"/>
    <row r="40167" ht="15" hidden="1" customHeight="1"/>
    <row r="40168" ht="15" hidden="1" customHeight="1"/>
    <row r="40169" ht="15" hidden="1" customHeight="1"/>
    <row r="40170" ht="15" hidden="1" customHeight="1"/>
    <row r="40171" ht="15" hidden="1" customHeight="1"/>
    <row r="40172" ht="15" hidden="1" customHeight="1"/>
    <row r="40173" ht="15" hidden="1" customHeight="1"/>
    <row r="40174" ht="15" hidden="1" customHeight="1"/>
    <row r="40175" ht="15" hidden="1" customHeight="1"/>
    <row r="40176" ht="15" hidden="1" customHeight="1"/>
    <row r="40177" ht="15" hidden="1" customHeight="1"/>
    <row r="40178" ht="15" hidden="1" customHeight="1"/>
    <row r="40179" ht="15" hidden="1" customHeight="1"/>
    <row r="40180" ht="15" hidden="1" customHeight="1"/>
    <row r="40181" ht="15" hidden="1" customHeight="1"/>
    <row r="40182" ht="15" hidden="1" customHeight="1"/>
    <row r="40183" ht="15" hidden="1" customHeight="1"/>
    <row r="40184" ht="15" hidden="1" customHeight="1"/>
    <row r="40185" ht="15" hidden="1" customHeight="1"/>
    <row r="40186" ht="15" hidden="1" customHeight="1"/>
    <row r="40187" ht="15" hidden="1" customHeight="1"/>
    <row r="40188" ht="15" hidden="1" customHeight="1"/>
    <row r="40189" ht="15" hidden="1" customHeight="1"/>
    <row r="40190" ht="15" hidden="1" customHeight="1"/>
    <row r="40191" ht="15" hidden="1" customHeight="1"/>
    <row r="40192" ht="15" hidden="1" customHeight="1"/>
    <row r="40193" ht="15" hidden="1" customHeight="1"/>
    <row r="40194" ht="15" hidden="1" customHeight="1"/>
    <row r="40195" ht="15" hidden="1" customHeight="1"/>
    <row r="40196" ht="15" hidden="1" customHeight="1"/>
    <row r="40197" ht="15" hidden="1" customHeight="1"/>
    <row r="40198" ht="15" hidden="1" customHeight="1"/>
    <row r="40199" ht="15" hidden="1" customHeight="1"/>
    <row r="40200" ht="15" hidden="1" customHeight="1"/>
    <row r="40201" ht="15" hidden="1" customHeight="1"/>
    <row r="40202" ht="15" hidden="1" customHeight="1"/>
    <row r="40203" ht="15" hidden="1" customHeight="1"/>
    <row r="40204" ht="15" hidden="1" customHeight="1"/>
    <row r="40205" ht="15" hidden="1" customHeight="1"/>
    <row r="40206" ht="15" hidden="1" customHeight="1"/>
    <row r="40207" ht="15" hidden="1" customHeight="1"/>
    <row r="40208" ht="15" hidden="1" customHeight="1"/>
    <row r="40209" ht="15" hidden="1" customHeight="1"/>
    <row r="40210" ht="15" hidden="1" customHeight="1"/>
    <row r="40211" ht="15" hidden="1" customHeight="1"/>
    <row r="40212" ht="15" hidden="1" customHeight="1"/>
    <row r="40213" ht="15" hidden="1" customHeight="1"/>
    <row r="40214" ht="15" hidden="1" customHeight="1"/>
    <row r="40215" ht="15" hidden="1" customHeight="1"/>
    <row r="40216" ht="15" hidden="1" customHeight="1"/>
    <row r="40217" ht="15" hidden="1" customHeight="1"/>
    <row r="40218" ht="15" hidden="1" customHeight="1"/>
    <row r="40219" ht="15" hidden="1" customHeight="1"/>
    <row r="40220" ht="15" hidden="1" customHeight="1"/>
    <row r="40221" ht="15" hidden="1" customHeight="1"/>
    <row r="40222" ht="15" hidden="1" customHeight="1"/>
    <row r="40223" ht="15" hidden="1" customHeight="1"/>
    <row r="40224" ht="15" hidden="1" customHeight="1"/>
    <row r="40225" ht="15" hidden="1" customHeight="1"/>
    <row r="40226" ht="15" hidden="1" customHeight="1"/>
    <row r="40227" ht="15" hidden="1" customHeight="1"/>
    <row r="40228" ht="15" hidden="1" customHeight="1"/>
    <row r="40229" ht="15" hidden="1" customHeight="1"/>
    <row r="40230" ht="15" hidden="1" customHeight="1"/>
    <row r="40231" ht="15" hidden="1" customHeight="1"/>
    <row r="40232" ht="15" hidden="1" customHeight="1"/>
    <row r="40233" ht="15" hidden="1" customHeight="1"/>
    <row r="40234" ht="15" hidden="1" customHeight="1"/>
    <row r="40235" ht="15" hidden="1" customHeight="1"/>
    <row r="40236" ht="15" hidden="1" customHeight="1"/>
    <row r="40237" ht="15" hidden="1" customHeight="1"/>
    <row r="40238" ht="15" hidden="1" customHeight="1"/>
    <row r="40239" ht="15" hidden="1" customHeight="1"/>
    <row r="40240" ht="15" hidden="1" customHeight="1"/>
    <row r="40241" ht="15" hidden="1" customHeight="1"/>
    <row r="40242" ht="15" hidden="1" customHeight="1"/>
    <row r="40243" ht="15" hidden="1" customHeight="1"/>
    <row r="40244" ht="15" hidden="1" customHeight="1"/>
    <row r="40245" ht="15" hidden="1" customHeight="1"/>
    <row r="40246" ht="15" hidden="1" customHeight="1"/>
    <row r="40247" ht="15" hidden="1" customHeight="1"/>
    <row r="40248" ht="15" hidden="1" customHeight="1"/>
    <row r="40249" ht="15" hidden="1" customHeight="1"/>
    <row r="40250" ht="15" hidden="1" customHeight="1"/>
    <row r="40251" ht="15" hidden="1" customHeight="1"/>
    <row r="40252" ht="15" hidden="1" customHeight="1"/>
    <row r="40253" ht="15" hidden="1" customHeight="1"/>
    <row r="40254" ht="15" hidden="1" customHeight="1"/>
    <row r="40255" ht="15" hidden="1" customHeight="1"/>
    <row r="40256" ht="15" hidden="1" customHeight="1"/>
    <row r="40257" ht="15" hidden="1" customHeight="1"/>
    <row r="40258" ht="15" hidden="1" customHeight="1"/>
    <row r="40259" ht="15" hidden="1" customHeight="1"/>
    <row r="40260" ht="15" hidden="1" customHeight="1"/>
    <row r="40261" ht="15" hidden="1" customHeight="1"/>
    <row r="40262" ht="15" hidden="1" customHeight="1"/>
    <row r="40263" ht="15" hidden="1" customHeight="1"/>
    <row r="40264" ht="15" hidden="1" customHeight="1"/>
    <row r="40265" ht="15" hidden="1" customHeight="1"/>
    <row r="40266" ht="15" hidden="1" customHeight="1"/>
    <row r="40267" ht="15" hidden="1" customHeight="1"/>
    <row r="40268" ht="15" hidden="1" customHeight="1"/>
    <row r="40269" ht="15" hidden="1" customHeight="1"/>
    <row r="40270" ht="15" hidden="1" customHeight="1"/>
    <row r="40271" ht="15" hidden="1" customHeight="1"/>
    <row r="40272" ht="15" hidden="1" customHeight="1"/>
    <row r="40273" ht="15" hidden="1" customHeight="1"/>
    <row r="40274" ht="15" hidden="1" customHeight="1"/>
    <row r="40275" ht="15" hidden="1" customHeight="1"/>
    <row r="40276" ht="15" hidden="1" customHeight="1"/>
    <row r="40277" ht="15" hidden="1" customHeight="1"/>
    <row r="40278" ht="15" hidden="1" customHeight="1"/>
    <row r="40279" ht="15" hidden="1" customHeight="1"/>
    <row r="40280" ht="15" hidden="1" customHeight="1"/>
    <row r="40281" ht="15" hidden="1" customHeight="1"/>
    <row r="40282" ht="15" hidden="1" customHeight="1"/>
    <row r="40283" ht="15" hidden="1" customHeight="1"/>
    <row r="40284" ht="15" hidden="1" customHeight="1"/>
    <row r="40285" ht="15" hidden="1" customHeight="1"/>
    <row r="40286" ht="15" hidden="1" customHeight="1"/>
    <row r="40287" ht="15" hidden="1" customHeight="1"/>
    <row r="40288" ht="15" hidden="1" customHeight="1"/>
    <row r="40289" ht="15" hidden="1" customHeight="1"/>
    <row r="40290" ht="15" hidden="1" customHeight="1"/>
    <row r="40291" ht="15" hidden="1" customHeight="1"/>
    <row r="40292" ht="15" hidden="1" customHeight="1"/>
    <row r="40293" ht="15" hidden="1" customHeight="1"/>
    <row r="40294" ht="15" hidden="1" customHeight="1"/>
    <row r="40295" ht="15" hidden="1" customHeight="1"/>
    <row r="40296" ht="15" hidden="1" customHeight="1"/>
    <row r="40297" ht="15" hidden="1" customHeight="1"/>
    <row r="40298" ht="15" hidden="1" customHeight="1"/>
    <row r="40299" ht="15" hidden="1" customHeight="1"/>
    <row r="40300" ht="15" hidden="1" customHeight="1"/>
    <row r="40301" ht="15" hidden="1" customHeight="1"/>
    <row r="40302" ht="15" hidden="1" customHeight="1"/>
    <row r="40303" ht="15" hidden="1" customHeight="1"/>
    <row r="40304" ht="15" hidden="1" customHeight="1"/>
    <row r="40305" ht="15" hidden="1" customHeight="1"/>
    <row r="40306" ht="15" hidden="1" customHeight="1"/>
    <row r="40307" ht="15" hidden="1" customHeight="1"/>
    <row r="40308" ht="15" hidden="1" customHeight="1"/>
    <row r="40309" ht="15" hidden="1" customHeight="1"/>
    <row r="40310" ht="15" hidden="1" customHeight="1"/>
    <row r="40311" ht="15" hidden="1" customHeight="1"/>
    <row r="40312" ht="15" hidden="1" customHeight="1"/>
    <row r="40313" ht="15" hidden="1" customHeight="1"/>
    <row r="40314" ht="15" hidden="1" customHeight="1"/>
    <row r="40315" ht="15" hidden="1" customHeight="1"/>
    <row r="40316" ht="15" hidden="1" customHeight="1"/>
    <row r="40317" ht="15" hidden="1" customHeight="1"/>
    <row r="40318" ht="15" hidden="1" customHeight="1"/>
    <row r="40319" ht="15" hidden="1" customHeight="1"/>
    <row r="40320" ht="15" hidden="1" customHeight="1"/>
    <row r="40321" ht="15" hidden="1" customHeight="1"/>
    <row r="40322" ht="15" hidden="1" customHeight="1"/>
    <row r="40323" ht="15" hidden="1" customHeight="1"/>
    <row r="40324" ht="15" hidden="1" customHeight="1"/>
    <row r="40325" ht="15" hidden="1" customHeight="1"/>
    <row r="40326" ht="15" hidden="1" customHeight="1"/>
    <row r="40327" ht="15" hidden="1" customHeight="1"/>
    <row r="40328" ht="15" hidden="1" customHeight="1"/>
    <row r="40329" ht="15" hidden="1" customHeight="1"/>
    <row r="40330" ht="15" hidden="1" customHeight="1"/>
    <row r="40331" ht="15" hidden="1" customHeight="1"/>
    <row r="40332" ht="15" hidden="1" customHeight="1"/>
    <row r="40333" ht="15" hidden="1" customHeight="1"/>
    <row r="40334" ht="15" hidden="1" customHeight="1"/>
    <row r="40335" ht="15" hidden="1" customHeight="1"/>
    <row r="40336" ht="15" hidden="1" customHeight="1"/>
    <row r="40337" ht="15" hidden="1" customHeight="1"/>
    <row r="40338" ht="15" hidden="1" customHeight="1"/>
    <row r="40339" ht="15" hidden="1" customHeight="1"/>
    <row r="40340" ht="15" hidden="1" customHeight="1"/>
    <row r="40341" ht="15" hidden="1" customHeight="1"/>
    <row r="40342" ht="15" hidden="1" customHeight="1"/>
    <row r="40343" ht="15" hidden="1" customHeight="1"/>
    <row r="40344" ht="15" hidden="1" customHeight="1"/>
    <row r="40345" ht="15" hidden="1" customHeight="1"/>
    <row r="40346" ht="15" hidden="1" customHeight="1"/>
    <row r="40347" ht="15" hidden="1" customHeight="1"/>
    <row r="40348" ht="15" hidden="1" customHeight="1"/>
    <row r="40349" ht="15" hidden="1" customHeight="1"/>
    <row r="40350" ht="15" hidden="1" customHeight="1"/>
    <row r="40351" ht="15" hidden="1" customHeight="1"/>
    <row r="40352" ht="15" hidden="1" customHeight="1"/>
    <row r="40353" ht="15" hidden="1" customHeight="1"/>
    <row r="40354" ht="15" hidden="1" customHeight="1"/>
    <row r="40355" ht="15" hidden="1" customHeight="1"/>
    <row r="40356" ht="15" hidden="1" customHeight="1"/>
    <row r="40357" ht="15" hidden="1" customHeight="1"/>
    <row r="40358" ht="15" hidden="1" customHeight="1"/>
    <row r="40359" ht="15" hidden="1" customHeight="1"/>
    <row r="40360" ht="15" hidden="1" customHeight="1"/>
    <row r="40361" ht="15" hidden="1" customHeight="1"/>
    <row r="40362" ht="15" hidden="1" customHeight="1"/>
    <row r="40363" ht="15" hidden="1" customHeight="1"/>
    <row r="40364" ht="15" hidden="1" customHeight="1"/>
    <row r="40365" ht="15" hidden="1" customHeight="1"/>
    <row r="40366" ht="15" hidden="1" customHeight="1"/>
    <row r="40367" ht="15" hidden="1" customHeight="1"/>
    <row r="40368" ht="15" hidden="1" customHeight="1"/>
    <row r="40369" ht="15" hidden="1" customHeight="1"/>
    <row r="40370" ht="15" hidden="1" customHeight="1"/>
    <row r="40371" ht="15" hidden="1" customHeight="1"/>
    <row r="40372" ht="15" hidden="1" customHeight="1"/>
    <row r="40373" ht="15" hidden="1" customHeight="1"/>
    <row r="40374" ht="15" hidden="1" customHeight="1"/>
    <row r="40375" ht="15" hidden="1" customHeight="1"/>
    <row r="40376" ht="15" hidden="1" customHeight="1"/>
    <row r="40377" ht="15" hidden="1" customHeight="1"/>
    <row r="40378" ht="15" hidden="1" customHeight="1"/>
    <row r="40379" ht="15" hidden="1" customHeight="1"/>
    <row r="40380" ht="15" hidden="1" customHeight="1"/>
    <row r="40381" ht="15" hidden="1" customHeight="1"/>
    <row r="40382" ht="15" hidden="1" customHeight="1"/>
    <row r="40383" ht="15" hidden="1" customHeight="1"/>
    <row r="40384" ht="15" hidden="1" customHeight="1"/>
    <row r="40385" ht="15" hidden="1" customHeight="1"/>
    <row r="40386" ht="15" hidden="1" customHeight="1"/>
    <row r="40387" ht="15" hidden="1" customHeight="1"/>
    <row r="40388" ht="15" hidden="1" customHeight="1"/>
    <row r="40389" ht="15" hidden="1" customHeight="1"/>
    <row r="40390" ht="15" hidden="1" customHeight="1"/>
    <row r="40391" ht="15" hidden="1" customHeight="1"/>
    <row r="40392" ht="15" hidden="1" customHeight="1"/>
    <row r="40393" ht="15" hidden="1" customHeight="1"/>
    <row r="40394" ht="15" hidden="1" customHeight="1"/>
    <row r="40395" ht="15" hidden="1" customHeight="1"/>
    <row r="40396" ht="15" hidden="1" customHeight="1"/>
    <row r="40397" ht="15" hidden="1" customHeight="1"/>
    <row r="40398" ht="15" hidden="1" customHeight="1"/>
    <row r="40399" ht="15" hidden="1" customHeight="1"/>
    <row r="40400" ht="15" hidden="1" customHeight="1"/>
    <row r="40401" ht="15" hidden="1" customHeight="1"/>
    <row r="40402" ht="15" hidden="1" customHeight="1"/>
    <row r="40403" ht="15" hidden="1" customHeight="1"/>
    <row r="40404" ht="15" hidden="1" customHeight="1"/>
    <row r="40405" ht="15" hidden="1" customHeight="1"/>
    <row r="40406" ht="15" hidden="1" customHeight="1"/>
    <row r="40407" ht="15" hidden="1" customHeight="1"/>
    <row r="40408" ht="15" hidden="1" customHeight="1"/>
    <row r="40409" ht="15" hidden="1" customHeight="1"/>
    <row r="40410" ht="15" hidden="1" customHeight="1"/>
    <row r="40411" ht="15" hidden="1" customHeight="1"/>
    <row r="40412" ht="15" hidden="1" customHeight="1"/>
    <row r="40413" ht="15" hidden="1" customHeight="1"/>
    <row r="40414" ht="15" hidden="1" customHeight="1"/>
    <row r="40415" ht="15" hidden="1" customHeight="1"/>
    <row r="40416" ht="15" hidden="1" customHeight="1"/>
    <row r="40417" ht="15" hidden="1" customHeight="1"/>
    <row r="40418" ht="15" hidden="1" customHeight="1"/>
    <row r="40419" ht="15" hidden="1" customHeight="1"/>
    <row r="40420" ht="15" hidden="1" customHeight="1"/>
    <row r="40421" ht="15" hidden="1" customHeight="1"/>
    <row r="40422" ht="15" hidden="1" customHeight="1"/>
    <row r="40423" ht="15" hidden="1" customHeight="1"/>
    <row r="40424" ht="15" hidden="1" customHeight="1"/>
    <row r="40425" ht="15" hidden="1" customHeight="1"/>
    <row r="40426" ht="15" hidden="1" customHeight="1"/>
    <row r="40427" ht="15" hidden="1" customHeight="1"/>
    <row r="40428" ht="15" hidden="1" customHeight="1"/>
    <row r="40429" ht="15" hidden="1" customHeight="1"/>
    <row r="40430" ht="15" hidden="1" customHeight="1"/>
    <row r="40431" ht="15" hidden="1" customHeight="1"/>
    <row r="40432" ht="15" hidden="1" customHeight="1"/>
    <row r="40433" ht="15" hidden="1" customHeight="1"/>
    <row r="40434" ht="15" hidden="1" customHeight="1"/>
    <row r="40435" ht="15" hidden="1" customHeight="1"/>
    <row r="40436" ht="15" hidden="1" customHeight="1"/>
    <row r="40437" ht="15" hidden="1" customHeight="1"/>
    <row r="40438" ht="15" hidden="1" customHeight="1"/>
    <row r="40439" ht="15" hidden="1" customHeight="1"/>
    <row r="40440" ht="15" hidden="1" customHeight="1"/>
    <row r="40441" ht="15" hidden="1" customHeight="1"/>
    <row r="40442" ht="15" hidden="1" customHeight="1"/>
    <row r="40443" ht="15" hidden="1" customHeight="1"/>
    <row r="40444" ht="15" hidden="1" customHeight="1"/>
    <row r="40445" ht="15" hidden="1" customHeight="1"/>
    <row r="40446" ht="15" hidden="1" customHeight="1"/>
    <row r="40447" ht="15" hidden="1" customHeight="1"/>
    <row r="40448" ht="15" hidden="1" customHeight="1"/>
    <row r="40449" ht="15" hidden="1" customHeight="1"/>
    <row r="40450" ht="15" hidden="1" customHeight="1"/>
    <row r="40451" ht="15" hidden="1" customHeight="1"/>
    <row r="40452" ht="15" hidden="1" customHeight="1"/>
    <row r="40453" ht="15" hidden="1" customHeight="1"/>
    <row r="40454" ht="15" hidden="1" customHeight="1"/>
    <row r="40455" ht="15" hidden="1" customHeight="1"/>
    <row r="40456" ht="15" hidden="1" customHeight="1"/>
    <row r="40457" ht="15" hidden="1" customHeight="1"/>
    <row r="40458" ht="15" hidden="1" customHeight="1"/>
    <row r="40459" ht="15" hidden="1" customHeight="1"/>
    <row r="40460" ht="15" hidden="1" customHeight="1"/>
    <row r="40461" ht="15" hidden="1" customHeight="1"/>
    <row r="40462" ht="15" hidden="1" customHeight="1"/>
    <row r="40463" ht="15" hidden="1" customHeight="1"/>
    <row r="40464" ht="15" hidden="1" customHeight="1"/>
    <row r="40465" ht="15" hidden="1" customHeight="1"/>
    <row r="40466" ht="15" hidden="1" customHeight="1"/>
    <row r="40467" ht="15" hidden="1" customHeight="1"/>
    <row r="40468" ht="15" hidden="1" customHeight="1"/>
    <row r="40469" ht="15" hidden="1" customHeight="1"/>
    <row r="40470" ht="15" hidden="1" customHeight="1"/>
    <row r="40471" ht="15" hidden="1" customHeight="1"/>
    <row r="40472" ht="15" hidden="1" customHeight="1"/>
    <row r="40473" ht="15" hidden="1" customHeight="1"/>
    <row r="40474" ht="15" hidden="1" customHeight="1"/>
    <row r="40475" ht="15" hidden="1" customHeight="1"/>
    <row r="40476" ht="15" hidden="1" customHeight="1"/>
    <row r="40477" ht="15" hidden="1" customHeight="1"/>
    <row r="40478" ht="15" hidden="1" customHeight="1"/>
    <row r="40479" ht="15" hidden="1" customHeight="1"/>
    <row r="40480" ht="15" hidden="1" customHeight="1"/>
    <row r="40481" ht="15" hidden="1" customHeight="1"/>
    <row r="40482" ht="15" hidden="1" customHeight="1"/>
    <row r="40483" ht="15" hidden="1" customHeight="1"/>
    <row r="40484" ht="15" hidden="1" customHeight="1"/>
    <row r="40485" ht="15" hidden="1" customHeight="1"/>
    <row r="40486" ht="15" hidden="1" customHeight="1"/>
    <row r="40487" ht="15" hidden="1" customHeight="1"/>
    <row r="40488" ht="15" hidden="1" customHeight="1"/>
    <row r="40489" ht="15" hidden="1" customHeight="1"/>
    <row r="40490" ht="15" hidden="1" customHeight="1"/>
    <row r="40491" ht="15" hidden="1" customHeight="1"/>
    <row r="40492" ht="15" hidden="1" customHeight="1"/>
    <row r="40493" ht="15" hidden="1" customHeight="1"/>
    <row r="40494" ht="15" hidden="1" customHeight="1"/>
    <row r="40495" ht="15" hidden="1" customHeight="1"/>
    <row r="40496" ht="15" hidden="1" customHeight="1"/>
    <row r="40497" ht="15" hidden="1" customHeight="1"/>
    <row r="40498" ht="15" hidden="1" customHeight="1"/>
    <row r="40499" ht="15" hidden="1" customHeight="1"/>
    <row r="40500" ht="15" hidden="1" customHeight="1"/>
    <row r="40501" ht="15" hidden="1" customHeight="1"/>
    <row r="40502" ht="15" hidden="1" customHeight="1"/>
    <row r="40503" ht="15" hidden="1" customHeight="1"/>
    <row r="40504" ht="15" hidden="1" customHeight="1"/>
    <row r="40505" ht="15" hidden="1" customHeight="1"/>
    <row r="40506" ht="15" hidden="1" customHeight="1"/>
    <row r="40507" ht="15" hidden="1" customHeight="1"/>
    <row r="40508" ht="15" hidden="1" customHeight="1"/>
    <row r="40509" ht="15" hidden="1" customHeight="1"/>
    <row r="40510" ht="15" hidden="1" customHeight="1"/>
    <row r="40511" ht="15" hidden="1" customHeight="1"/>
    <row r="40512" ht="15" hidden="1" customHeight="1"/>
    <row r="40513" ht="15" hidden="1" customHeight="1"/>
    <row r="40514" ht="15" hidden="1" customHeight="1"/>
    <row r="40515" ht="15" hidden="1" customHeight="1"/>
    <row r="40516" ht="15" hidden="1" customHeight="1"/>
    <row r="40517" ht="15" hidden="1" customHeight="1"/>
    <row r="40518" ht="15" hidden="1" customHeight="1"/>
    <row r="40519" ht="15" hidden="1" customHeight="1"/>
    <row r="40520" ht="15" hidden="1" customHeight="1"/>
    <row r="40521" ht="15" hidden="1" customHeight="1"/>
    <row r="40522" ht="15" hidden="1" customHeight="1"/>
    <row r="40523" ht="15" hidden="1" customHeight="1"/>
    <row r="40524" ht="15" hidden="1" customHeight="1"/>
    <row r="40525" ht="15" hidden="1" customHeight="1"/>
    <row r="40526" ht="15" hidden="1" customHeight="1"/>
    <row r="40527" ht="15" hidden="1" customHeight="1"/>
    <row r="40528" ht="15" hidden="1" customHeight="1"/>
    <row r="40529" ht="15" hidden="1" customHeight="1"/>
    <row r="40530" ht="15" hidden="1" customHeight="1"/>
    <row r="40531" ht="15" hidden="1" customHeight="1"/>
    <row r="40532" ht="15" hidden="1" customHeight="1"/>
    <row r="40533" ht="15" hidden="1" customHeight="1"/>
    <row r="40534" ht="15" hidden="1" customHeight="1"/>
    <row r="40535" ht="15" hidden="1" customHeight="1"/>
    <row r="40536" ht="15" hidden="1" customHeight="1"/>
    <row r="40537" ht="15" hidden="1" customHeight="1"/>
    <row r="40538" ht="15" hidden="1" customHeight="1"/>
    <row r="40539" ht="15" hidden="1" customHeight="1"/>
    <row r="40540" ht="15" hidden="1" customHeight="1"/>
    <row r="40541" ht="15" hidden="1" customHeight="1"/>
    <row r="40542" ht="15" hidden="1" customHeight="1"/>
    <row r="40543" ht="15" hidden="1" customHeight="1"/>
    <row r="40544" ht="15" hidden="1" customHeight="1"/>
    <row r="40545" ht="15" hidden="1" customHeight="1"/>
    <row r="40546" ht="15" hidden="1" customHeight="1"/>
    <row r="40547" ht="15" hidden="1" customHeight="1"/>
    <row r="40548" ht="15" hidden="1" customHeight="1"/>
    <row r="40549" ht="15" hidden="1" customHeight="1"/>
    <row r="40550" ht="15" hidden="1" customHeight="1"/>
    <row r="40551" ht="15" hidden="1" customHeight="1"/>
    <row r="40552" ht="15" hidden="1" customHeight="1"/>
    <row r="40553" ht="15" hidden="1" customHeight="1"/>
    <row r="40554" ht="15" hidden="1" customHeight="1"/>
    <row r="40555" ht="15" hidden="1" customHeight="1"/>
    <row r="40556" ht="15" hidden="1" customHeight="1"/>
    <row r="40557" ht="15" hidden="1" customHeight="1"/>
    <row r="40558" ht="15" hidden="1" customHeight="1"/>
    <row r="40559" ht="15" hidden="1" customHeight="1"/>
    <row r="40560" ht="15" hidden="1" customHeight="1"/>
    <row r="40561" ht="15" hidden="1" customHeight="1"/>
    <row r="40562" ht="15" hidden="1" customHeight="1"/>
    <row r="40563" ht="15" hidden="1" customHeight="1"/>
    <row r="40564" ht="15" hidden="1" customHeight="1"/>
    <row r="40565" ht="15" hidden="1" customHeight="1"/>
    <row r="40566" ht="15" hidden="1" customHeight="1"/>
    <row r="40567" ht="15" hidden="1" customHeight="1"/>
    <row r="40568" ht="15" hidden="1" customHeight="1"/>
    <row r="40569" ht="15" hidden="1" customHeight="1"/>
    <row r="40570" ht="15" hidden="1" customHeight="1"/>
    <row r="40571" ht="15" hidden="1" customHeight="1"/>
    <row r="40572" ht="15" hidden="1" customHeight="1"/>
    <row r="40573" ht="15" hidden="1" customHeight="1"/>
    <row r="40574" ht="15" hidden="1" customHeight="1"/>
    <row r="40575" ht="15" hidden="1" customHeight="1"/>
    <row r="40576" ht="15" hidden="1" customHeight="1"/>
    <row r="40577" ht="15" hidden="1" customHeight="1"/>
    <row r="40578" ht="15" hidden="1" customHeight="1"/>
    <row r="40579" ht="15" hidden="1" customHeight="1"/>
    <row r="40580" ht="15" hidden="1" customHeight="1"/>
    <row r="40581" ht="15" hidden="1" customHeight="1"/>
    <row r="40582" ht="15" hidden="1" customHeight="1"/>
    <row r="40583" ht="15" hidden="1" customHeight="1"/>
    <row r="40584" ht="15" hidden="1" customHeight="1"/>
    <row r="40585" ht="15" hidden="1" customHeight="1"/>
    <row r="40586" ht="15" hidden="1" customHeight="1"/>
    <row r="40587" ht="15" hidden="1" customHeight="1"/>
    <row r="40588" ht="15" hidden="1" customHeight="1"/>
    <row r="40589" ht="15" hidden="1" customHeight="1"/>
    <row r="40590" ht="15" hidden="1" customHeight="1"/>
    <row r="40591" ht="15" hidden="1" customHeight="1"/>
    <row r="40592" ht="15" hidden="1" customHeight="1"/>
    <row r="40593" ht="15" hidden="1" customHeight="1"/>
    <row r="40594" ht="15" hidden="1" customHeight="1"/>
    <row r="40595" ht="15" hidden="1" customHeight="1"/>
    <row r="40596" ht="15" hidden="1" customHeight="1"/>
    <row r="40597" ht="15" hidden="1" customHeight="1"/>
    <row r="40598" ht="15" hidden="1" customHeight="1"/>
    <row r="40599" ht="15" hidden="1" customHeight="1"/>
    <row r="40600" ht="15" hidden="1" customHeight="1"/>
    <row r="40601" ht="15" hidden="1" customHeight="1"/>
    <row r="40602" ht="15" hidden="1" customHeight="1"/>
    <row r="40603" ht="15" hidden="1" customHeight="1"/>
    <row r="40604" ht="15" hidden="1" customHeight="1"/>
    <row r="40605" ht="15" hidden="1" customHeight="1"/>
    <row r="40606" ht="15" hidden="1" customHeight="1"/>
    <row r="40607" ht="15" hidden="1" customHeight="1"/>
    <row r="40608" ht="15" hidden="1" customHeight="1"/>
    <row r="40609" ht="15" hidden="1" customHeight="1"/>
    <row r="40610" ht="15" hidden="1" customHeight="1"/>
    <row r="40611" ht="15" hidden="1" customHeight="1"/>
    <row r="40612" ht="15" hidden="1" customHeight="1"/>
    <row r="40613" ht="15" hidden="1" customHeight="1"/>
    <row r="40614" ht="15" hidden="1" customHeight="1"/>
    <row r="40615" ht="15" hidden="1" customHeight="1"/>
    <row r="40616" ht="15" hidden="1" customHeight="1"/>
    <row r="40617" ht="15" hidden="1" customHeight="1"/>
    <row r="40618" ht="15" hidden="1" customHeight="1"/>
    <row r="40619" ht="15" hidden="1" customHeight="1"/>
    <row r="40620" ht="15" hidden="1" customHeight="1"/>
    <row r="40621" ht="15" hidden="1" customHeight="1"/>
    <row r="40622" ht="15" hidden="1" customHeight="1"/>
    <row r="40623" ht="15" hidden="1" customHeight="1"/>
    <row r="40624" ht="15" hidden="1" customHeight="1"/>
    <row r="40625" ht="15" hidden="1" customHeight="1"/>
    <row r="40626" ht="15" hidden="1" customHeight="1"/>
    <row r="40627" ht="15" hidden="1" customHeight="1"/>
    <row r="40628" ht="15" hidden="1" customHeight="1"/>
    <row r="40629" ht="15" hidden="1" customHeight="1"/>
    <row r="40630" ht="15" hidden="1" customHeight="1"/>
    <row r="40631" ht="15" hidden="1" customHeight="1"/>
    <row r="40632" ht="15" hidden="1" customHeight="1"/>
    <row r="40633" ht="15" hidden="1" customHeight="1"/>
    <row r="40634" ht="15" hidden="1" customHeight="1"/>
    <row r="40635" ht="15" hidden="1" customHeight="1"/>
    <row r="40636" ht="15" hidden="1" customHeight="1"/>
    <row r="40637" ht="15" hidden="1" customHeight="1"/>
    <row r="40638" ht="15" hidden="1" customHeight="1"/>
    <row r="40639" ht="15" hidden="1" customHeight="1"/>
    <row r="40640" ht="15" hidden="1" customHeight="1"/>
    <row r="40641" ht="15" hidden="1" customHeight="1"/>
    <row r="40642" ht="15" hidden="1" customHeight="1"/>
    <row r="40643" ht="15" hidden="1" customHeight="1"/>
    <row r="40644" ht="15" hidden="1" customHeight="1"/>
    <row r="40645" ht="15" hidden="1" customHeight="1"/>
    <row r="40646" ht="15" hidden="1" customHeight="1"/>
    <row r="40647" ht="15" hidden="1" customHeight="1"/>
    <row r="40648" ht="15" hidden="1" customHeight="1"/>
    <row r="40649" ht="15" hidden="1" customHeight="1"/>
    <row r="40650" ht="15" hidden="1" customHeight="1"/>
    <row r="40651" ht="15" hidden="1" customHeight="1"/>
    <row r="40652" ht="15" hidden="1" customHeight="1"/>
    <row r="40653" ht="15" hidden="1" customHeight="1"/>
    <row r="40654" ht="15" hidden="1" customHeight="1"/>
    <row r="40655" ht="15" hidden="1" customHeight="1"/>
    <row r="40656" ht="15" hidden="1" customHeight="1"/>
    <row r="40657" ht="15" hidden="1" customHeight="1"/>
    <row r="40658" ht="15" hidden="1" customHeight="1"/>
    <row r="40659" ht="15" hidden="1" customHeight="1"/>
    <row r="40660" ht="15" hidden="1" customHeight="1"/>
    <row r="40661" ht="15" hidden="1" customHeight="1"/>
    <row r="40662" ht="15" hidden="1" customHeight="1"/>
    <row r="40663" ht="15" hidden="1" customHeight="1"/>
    <row r="40664" ht="15" hidden="1" customHeight="1"/>
    <row r="40665" ht="15" hidden="1" customHeight="1"/>
    <row r="40666" ht="15" hidden="1" customHeight="1"/>
    <row r="40667" ht="15" hidden="1" customHeight="1"/>
    <row r="40668" ht="15" hidden="1" customHeight="1"/>
    <row r="40669" ht="15" hidden="1" customHeight="1"/>
    <row r="40670" ht="15" hidden="1" customHeight="1"/>
    <row r="40671" ht="15" hidden="1" customHeight="1"/>
    <row r="40672" ht="15" hidden="1" customHeight="1"/>
    <row r="40673" ht="15" hidden="1" customHeight="1"/>
    <row r="40674" ht="15" hidden="1" customHeight="1"/>
    <row r="40675" ht="15" hidden="1" customHeight="1"/>
    <row r="40676" ht="15" hidden="1" customHeight="1"/>
    <row r="40677" ht="15" hidden="1" customHeight="1"/>
    <row r="40678" ht="15" hidden="1" customHeight="1"/>
    <row r="40679" ht="15" hidden="1" customHeight="1"/>
    <row r="40680" ht="15" hidden="1" customHeight="1"/>
    <row r="40681" ht="15" hidden="1" customHeight="1"/>
    <row r="40682" ht="15" hidden="1" customHeight="1"/>
    <row r="40683" ht="15" hidden="1" customHeight="1"/>
    <row r="40684" ht="15" hidden="1" customHeight="1"/>
    <row r="40685" ht="15" hidden="1" customHeight="1"/>
    <row r="40686" ht="15" hidden="1" customHeight="1"/>
    <row r="40687" ht="15" hidden="1" customHeight="1"/>
    <row r="40688" ht="15" hidden="1" customHeight="1"/>
    <row r="40689" ht="15" hidden="1" customHeight="1"/>
    <row r="40690" ht="15" hidden="1" customHeight="1"/>
    <row r="40691" ht="15" hidden="1" customHeight="1"/>
    <row r="40692" ht="15" hidden="1" customHeight="1"/>
    <row r="40693" ht="15" hidden="1" customHeight="1"/>
    <row r="40694" ht="15" hidden="1" customHeight="1"/>
    <row r="40695" ht="15" hidden="1" customHeight="1"/>
    <row r="40696" ht="15" hidden="1" customHeight="1"/>
    <row r="40697" ht="15" hidden="1" customHeight="1"/>
    <row r="40698" ht="15" hidden="1" customHeight="1"/>
    <row r="40699" ht="15" hidden="1" customHeight="1"/>
    <row r="40700" ht="15" hidden="1" customHeight="1"/>
    <row r="40701" ht="15" hidden="1" customHeight="1"/>
    <row r="40702" ht="15" hidden="1" customHeight="1"/>
    <row r="40703" ht="15" hidden="1" customHeight="1"/>
    <row r="40704" ht="15" hidden="1" customHeight="1"/>
    <row r="40705" ht="15" hidden="1" customHeight="1"/>
    <row r="40706" ht="15" hidden="1" customHeight="1"/>
    <row r="40707" ht="15" hidden="1" customHeight="1"/>
    <row r="40708" ht="15" hidden="1" customHeight="1"/>
    <row r="40709" ht="15" hidden="1" customHeight="1"/>
    <row r="40710" ht="15" hidden="1" customHeight="1"/>
    <row r="40711" ht="15" hidden="1" customHeight="1"/>
    <row r="40712" ht="15" hidden="1" customHeight="1"/>
    <row r="40713" ht="15" hidden="1" customHeight="1"/>
    <row r="40714" ht="15" hidden="1" customHeight="1"/>
    <row r="40715" ht="15" hidden="1" customHeight="1"/>
    <row r="40716" ht="15" hidden="1" customHeight="1"/>
    <row r="40717" ht="15" hidden="1" customHeight="1"/>
    <row r="40718" ht="15" hidden="1" customHeight="1"/>
    <row r="40719" ht="15" hidden="1" customHeight="1"/>
    <row r="40720" ht="15" hidden="1" customHeight="1"/>
    <row r="40721" ht="15" hidden="1" customHeight="1"/>
    <row r="40722" ht="15" hidden="1" customHeight="1"/>
    <row r="40723" ht="15" hidden="1" customHeight="1"/>
    <row r="40724" ht="15" hidden="1" customHeight="1"/>
    <row r="40725" ht="15" hidden="1" customHeight="1"/>
    <row r="40726" ht="15" hidden="1" customHeight="1"/>
    <row r="40727" ht="15" hidden="1" customHeight="1"/>
    <row r="40728" ht="15" hidden="1" customHeight="1"/>
    <row r="40729" ht="15" hidden="1" customHeight="1"/>
    <row r="40730" ht="15" hidden="1" customHeight="1"/>
    <row r="40731" ht="15" hidden="1" customHeight="1"/>
    <row r="40732" ht="15" hidden="1" customHeight="1"/>
    <row r="40733" ht="15" hidden="1" customHeight="1"/>
    <row r="40734" ht="15" hidden="1" customHeight="1"/>
    <row r="40735" ht="15" hidden="1" customHeight="1"/>
    <row r="40736" ht="15" hidden="1" customHeight="1"/>
    <row r="40737" ht="15" hidden="1" customHeight="1"/>
    <row r="40738" ht="15" hidden="1" customHeight="1"/>
    <row r="40739" ht="15" hidden="1" customHeight="1"/>
    <row r="40740" ht="15" hidden="1" customHeight="1"/>
    <row r="40741" ht="15" hidden="1" customHeight="1"/>
    <row r="40742" ht="15" hidden="1" customHeight="1"/>
    <row r="40743" ht="15" hidden="1" customHeight="1"/>
    <row r="40744" ht="15" hidden="1" customHeight="1"/>
    <row r="40745" ht="15" hidden="1" customHeight="1"/>
    <row r="40746" ht="15" hidden="1" customHeight="1"/>
    <row r="40747" ht="15" hidden="1" customHeight="1"/>
    <row r="40748" ht="15" hidden="1" customHeight="1"/>
    <row r="40749" ht="15" hidden="1" customHeight="1"/>
    <row r="40750" ht="15" hidden="1" customHeight="1"/>
    <row r="40751" ht="15" hidden="1" customHeight="1"/>
    <row r="40752" ht="15" hidden="1" customHeight="1"/>
    <row r="40753" ht="15" hidden="1" customHeight="1"/>
    <row r="40754" ht="15" hidden="1" customHeight="1"/>
    <row r="40755" ht="15" hidden="1" customHeight="1"/>
    <row r="40756" ht="15" hidden="1" customHeight="1"/>
    <row r="40757" ht="15" hidden="1" customHeight="1"/>
    <row r="40758" ht="15" hidden="1" customHeight="1"/>
    <row r="40759" ht="15" hidden="1" customHeight="1"/>
    <row r="40760" ht="15" hidden="1" customHeight="1"/>
    <row r="40761" ht="15" hidden="1" customHeight="1"/>
    <row r="40762" ht="15" hidden="1" customHeight="1"/>
    <row r="40763" ht="15" hidden="1" customHeight="1"/>
    <row r="40764" ht="15" hidden="1" customHeight="1"/>
    <row r="40765" ht="15" hidden="1" customHeight="1"/>
    <row r="40766" ht="15" hidden="1" customHeight="1"/>
    <row r="40767" ht="15" hidden="1" customHeight="1"/>
    <row r="40768" ht="15" hidden="1" customHeight="1"/>
    <row r="40769" ht="15" hidden="1" customHeight="1"/>
    <row r="40770" ht="15" hidden="1" customHeight="1"/>
    <row r="40771" ht="15" hidden="1" customHeight="1"/>
    <row r="40772" ht="15" hidden="1" customHeight="1"/>
    <row r="40773" ht="15" hidden="1" customHeight="1"/>
    <row r="40774" ht="15" hidden="1" customHeight="1"/>
    <row r="40775" ht="15" hidden="1" customHeight="1"/>
    <row r="40776" ht="15" hidden="1" customHeight="1"/>
    <row r="40777" ht="15" hidden="1" customHeight="1"/>
    <row r="40778" ht="15" hidden="1" customHeight="1"/>
    <row r="40779" ht="15" hidden="1" customHeight="1"/>
    <row r="40780" ht="15" hidden="1" customHeight="1"/>
    <row r="40781" ht="15" hidden="1" customHeight="1"/>
    <row r="40782" ht="15" hidden="1" customHeight="1"/>
    <row r="40783" ht="15" hidden="1" customHeight="1"/>
    <row r="40784" ht="15" hidden="1" customHeight="1"/>
    <row r="40785" ht="15" hidden="1" customHeight="1"/>
    <row r="40786" ht="15" hidden="1" customHeight="1"/>
    <row r="40787" ht="15" hidden="1" customHeight="1"/>
    <row r="40788" ht="15" hidden="1" customHeight="1"/>
    <row r="40789" ht="15" hidden="1" customHeight="1"/>
    <row r="40790" ht="15" hidden="1" customHeight="1"/>
    <row r="40791" ht="15" hidden="1" customHeight="1"/>
    <row r="40792" ht="15" hidden="1" customHeight="1"/>
    <row r="40793" ht="15" hidden="1" customHeight="1"/>
    <row r="40794" ht="15" hidden="1" customHeight="1"/>
    <row r="40795" ht="15" hidden="1" customHeight="1"/>
    <row r="40796" ht="15" hidden="1" customHeight="1"/>
    <row r="40797" ht="15" hidden="1" customHeight="1"/>
    <row r="40798" ht="15" hidden="1" customHeight="1"/>
    <row r="40799" ht="15" hidden="1" customHeight="1"/>
    <row r="40800" ht="15" hidden="1" customHeight="1"/>
    <row r="40801" ht="15" hidden="1" customHeight="1"/>
    <row r="40802" ht="15" hidden="1" customHeight="1"/>
    <row r="40803" ht="15" hidden="1" customHeight="1"/>
    <row r="40804" ht="15" hidden="1" customHeight="1"/>
    <row r="40805" ht="15" hidden="1" customHeight="1"/>
    <row r="40806" ht="15" hidden="1" customHeight="1"/>
    <row r="40807" ht="15" hidden="1" customHeight="1"/>
    <row r="40808" ht="15" hidden="1" customHeight="1"/>
    <row r="40809" ht="15" hidden="1" customHeight="1"/>
    <row r="40810" ht="15" hidden="1" customHeight="1"/>
    <row r="40811" ht="15" hidden="1" customHeight="1"/>
    <row r="40812" ht="15" hidden="1" customHeight="1"/>
    <row r="40813" ht="15" hidden="1" customHeight="1"/>
    <row r="40814" ht="15" hidden="1" customHeight="1"/>
    <row r="40815" ht="15" hidden="1" customHeight="1"/>
    <row r="40816" ht="15" hidden="1" customHeight="1"/>
    <row r="40817" ht="15" hidden="1" customHeight="1"/>
    <row r="40818" ht="15" hidden="1" customHeight="1"/>
    <row r="40819" ht="15" hidden="1" customHeight="1"/>
    <row r="40820" ht="15" hidden="1" customHeight="1"/>
    <row r="40821" ht="15" hidden="1" customHeight="1"/>
    <row r="40822" ht="15" hidden="1" customHeight="1"/>
    <row r="40823" ht="15" hidden="1" customHeight="1"/>
    <row r="40824" ht="15" hidden="1" customHeight="1"/>
    <row r="40825" ht="15" hidden="1" customHeight="1"/>
    <row r="40826" ht="15" hidden="1" customHeight="1"/>
    <row r="40827" ht="15" hidden="1" customHeight="1"/>
    <row r="40828" ht="15" hidden="1" customHeight="1"/>
    <row r="40829" ht="15" hidden="1" customHeight="1"/>
    <row r="40830" ht="15" hidden="1" customHeight="1"/>
    <row r="40831" ht="15" hidden="1" customHeight="1"/>
    <row r="40832" ht="15" hidden="1" customHeight="1"/>
    <row r="40833" ht="15" hidden="1" customHeight="1"/>
    <row r="40834" ht="15" hidden="1" customHeight="1"/>
    <row r="40835" ht="15" hidden="1" customHeight="1"/>
    <row r="40836" ht="15" hidden="1" customHeight="1"/>
    <row r="40837" ht="15" hidden="1" customHeight="1"/>
    <row r="40838" ht="15" hidden="1" customHeight="1"/>
    <row r="40839" ht="15" hidden="1" customHeight="1"/>
    <row r="40840" ht="15" hidden="1" customHeight="1"/>
    <row r="40841" ht="15" hidden="1" customHeight="1"/>
    <row r="40842" ht="15" hidden="1" customHeight="1"/>
    <row r="40843" ht="15" hidden="1" customHeight="1"/>
    <row r="40844" ht="15" hidden="1" customHeight="1"/>
    <row r="40845" ht="15" hidden="1" customHeight="1"/>
    <row r="40846" ht="15" hidden="1" customHeight="1"/>
    <row r="40847" ht="15" hidden="1" customHeight="1"/>
    <row r="40848" ht="15" hidden="1" customHeight="1"/>
    <row r="40849" ht="15" hidden="1" customHeight="1"/>
    <row r="40850" ht="15" hidden="1" customHeight="1"/>
    <row r="40851" ht="15" hidden="1" customHeight="1"/>
    <row r="40852" ht="15" hidden="1" customHeight="1"/>
    <row r="40853" ht="15" hidden="1" customHeight="1"/>
    <row r="40854" ht="15" hidden="1" customHeight="1"/>
    <row r="40855" ht="15" hidden="1" customHeight="1"/>
    <row r="40856" ht="15" hidden="1" customHeight="1"/>
    <row r="40857" ht="15" hidden="1" customHeight="1"/>
    <row r="40858" ht="15" hidden="1" customHeight="1"/>
    <row r="40859" ht="15" hidden="1" customHeight="1"/>
    <row r="40860" ht="15" hidden="1" customHeight="1"/>
    <row r="40861" ht="15" hidden="1" customHeight="1"/>
    <row r="40862" ht="15" hidden="1" customHeight="1"/>
    <row r="40863" ht="15" hidden="1" customHeight="1"/>
    <row r="40864" ht="15" hidden="1" customHeight="1"/>
    <row r="40865" ht="15" hidden="1" customHeight="1"/>
    <row r="40866" ht="15" hidden="1" customHeight="1"/>
    <row r="40867" ht="15" hidden="1" customHeight="1"/>
    <row r="40868" ht="15" hidden="1" customHeight="1"/>
    <row r="40869" ht="15" hidden="1" customHeight="1"/>
    <row r="40870" ht="15" hidden="1" customHeight="1"/>
    <row r="40871" ht="15" hidden="1" customHeight="1"/>
    <row r="40872" ht="15" hidden="1" customHeight="1"/>
    <row r="40873" ht="15" hidden="1" customHeight="1"/>
    <row r="40874" ht="15" hidden="1" customHeight="1"/>
    <row r="40875" ht="15" hidden="1" customHeight="1"/>
    <row r="40876" ht="15" hidden="1" customHeight="1"/>
    <row r="40877" ht="15" hidden="1" customHeight="1"/>
    <row r="40878" ht="15" hidden="1" customHeight="1"/>
    <row r="40879" ht="15" hidden="1" customHeight="1"/>
    <row r="40880" ht="15" hidden="1" customHeight="1"/>
    <row r="40881" ht="15" hidden="1" customHeight="1"/>
    <row r="40882" ht="15" hidden="1" customHeight="1"/>
    <row r="40883" ht="15" hidden="1" customHeight="1"/>
    <row r="40884" ht="15" hidden="1" customHeight="1"/>
    <row r="40885" ht="15" hidden="1" customHeight="1"/>
    <row r="40886" ht="15" hidden="1" customHeight="1"/>
    <row r="40887" ht="15" hidden="1" customHeight="1"/>
    <row r="40888" ht="15" hidden="1" customHeight="1"/>
    <row r="40889" ht="15" hidden="1" customHeight="1"/>
    <row r="40890" ht="15" hidden="1" customHeight="1"/>
    <row r="40891" ht="15" hidden="1" customHeight="1"/>
    <row r="40892" ht="15" hidden="1" customHeight="1"/>
    <row r="40893" ht="15" hidden="1" customHeight="1"/>
    <row r="40894" ht="15" hidden="1" customHeight="1"/>
    <row r="40895" ht="15" hidden="1" customHeight="1"/>
    <row r="40896" ht="15" hidden="1" customHeight="1"/>
    <row r="40897" ht="15" hidden="1" customHeight="1"/>
    <row r="40898" ht="15" hidden="1" customHeight="1"/>
    <row r="40899" ht="15" hidden="1" customHeight="1"/>
    <row r="40900" ht="15" hidden="1" customHeight="1"/>
    <row r="40901" ht="15" hidden="1" customHeight="1"/>
    <row r="40902" ht="15" hidden="1" customHeight="1"/>
    <row r="40903" ht="15" hidden="1" customHeight="1"/>
    <row r="40904" ht="15" hidden="1" customHeight="1"/>
    <row r="40905" ht="15" hidden="1" customHeight="1"/>
    <row r="40906" ht="15" hidden="1" customHeight="1"/>
    <row r="40907" ht="15" hidden="1" customHeight="1"/>
    <row r="40908" ht="15" hidden="1" customHeight="1"/>
    <row r="40909" ht="15" hidden="1" customHeight="1"/>
    <row r="40910" ht="15" hidden="1" customHeight="1"/>
    <row r="40911" ht="15" hidden="1" customHeight="1"/>
    <row r="40912" ht="15" hidden="1" customHeight="1"/>
    <row r="40913" ht="15" hidden="1" customHeight="1"/>
    <row r="40914" ht="15" hidden="1" customHeight="1"/>
    <row r="40915" ht="15" hidden="1" customHeight="1"/>
    <row r="40916" ht="15" hidden="1" customHeight="1"/>
    <row r="40917" ht="15" hidden="1" customHeight="1"/>
    <row r="40918" ht="15" hidden="1" customHeight="1"/>
    <row r="40919" ht="15" hidden="1" customHeight="1"/>
    <row r="40920" ht="15" hidden="1" customHeight="1"/>
    <row r="40921" ht="15" hidden="1" customHeight="1"/>
    <row r="40922" ht="15" hidden="1" customHeight="1"/>
    <row r="40923" ht="15" hidden="1" customHeight="1"/>
    <row r="40924" ht="15" hidden="1" customHeight="1"/>
    <row r="40925" ht="15" hidden="1" customHeight="1"/>
    <row r="40926" ht="15" hidden="1" customHeight="1"/>
    <row r="40927" ht="15" hidden="1" customHeight="1"/>
    <row r="40928" ht="15" hidden="1" customHeight="1"/>
    <row r="40929" ht="15" hidden="1" customHeight="1"/>
    <row r="40930" ht="15" hidden="1" customHeight="1"/>
    <row r="40931" ht="15" hidden="1" customHeight="1"/>
    <row r="40932" ht="15" hidden="1" customHeight="1"/>
    <row r="40933" ht="15" hidden="1" customHeight="1"/>
    <row r="40934" ht="15" hidden="1" customHeight="1"/>
    <row r="40935" ht="15" hidden="1" customHeight="1"/>
    <row r="40936" ht="15" hidden="1" customHeight="1"/>
    <row r="40937" ht="15" hidden="1" customHeight="1"/>
    <row r="40938" ht="15" hidden="1" customHeight="1"/>
    <row r="40939" ht="15" hidden="1" customHeight="1"/>
    <row r="40940" ht="15" hidden="1" customHeight="1"/>
    <row r="40941" ht="15" hidden="1" customHeight="1"/>
    <row r="40942" ht="15" hidden="1" customHeight="1"/>
    <row r="40943" ht="15" hidden="1" customHeight="1"/>
    <row r="40944" ht="15" hidden="1" customHeight="1"/>
    <row r="40945" ht="15" hidden="1" customHeight="1"/>
    <row r="40946" ht="15" hidden="1" customHeight="1"/>
    <row r="40947" ht="15" hidden="1" customHeight="1"/>
    <row r="40948" ht="15" hidden="1" customHeight="1"/>
    <row r="40949" ht="15" hidden="1" customHeight="1"/>
    <row r="40950" ht="15" hidden="1" customHeight="1"/>
    <row r="40951" ht="15" hidden="1" customHeight="1"/>
    <row r="40952" ht="15" hidden="1" customHeight="1"/>
    <row r="40953" ht="15" hidden="1" customHeight="1"/>
    <row r="40954" ht="15" hidden="1" customHeight="1"/>
    <row r="40955" ht="15" hidden="1" customHeight="1"/>
    <row r="40956" ht="15" hidden="1" customHeight="1"/>
    <row r="40957" ht="15" hidden="1" customHeight="1"/>
    <row r="40958" ht="15" hidden="1" customHeight="1"/>
    <row r="40959" ht="15" hidden="1" customHeight="1"/>
    <row r="40960" ht="15" hidden="1" customHeight="1"/>
    <row r="40961" ht="15" hidden="1" customHeight="1"/>
    <row r="40962" ht="15" hidden="1" customHeight="1"/>
    <row r="40963" ht="15" hidden="1" customHeight="1"/>
    <row r="40964" ht="15" hidden="1" customHeight="1"/>
    <row r="40965" ht="15" hidden="1" customHeight="1"/>
    <row r="40966" ht="15" hidden="1" customHeight="1"/>
    <row r="40967" ht="15" hidden="1" customHeight="1"/>
    <row r="40968" ht="15" hidden="1" customHeight="1"/>
    <row r="40969" ht="15" hidden="1" customHeight="1"/>
    <row r="40970" ht="15" hidden="1" customHeight="1"/>
    <row r="40971" ht="15" hidden="1" customHeight="1"/>
    <row r="40972" ht="15" hidden="1" customHeight="1"/>
    <row r="40973" ht="15" hidden="1" customHeight="1"/>
    <row r="40974" ht="15" hidden="1" customHeight="1"/>
    <row r="40975" ht="15" hidden="1" customHeight="1"/>
    <row r="40976" ht="15" hidden="1" customHeight="1"/>
    <row r="40977" ht="15" hidden="1" customHeight="1"/>
    <row r="40978" ht="15" hidden="1" customHeight="1"/>
    <row r="40979" ht="15" hidden="1" customHeight="1"/>
    <row r="40980" ht="15" hidden="1" customHeight="1"/>
    <row r="40981" ht="15" hidden="1" customHeight="1"/>
    <row r="40982" ht="15" hidden="1" customHeight="1"/>
    <row r="40983" ht="15" hidden="1" customHeight="1"/>
    <row r="40984" ht="15" hidden="1" customHeight="1"/>
    <row r="40985" ht="15" hidden="1" customHeight="1"/>
    <row r="40986" ht="15" hidden="1" customHeight="1"/>
    <row r="40987" ht="15" hidden="1" customHeight="1"/>
    <row r="40988" ht="15" hidden="1" customHeight="1"/>
    <row r="40989" ht="15" hidden="1" customHeight="1"/>
    <row r="40990" ht="15" hidden="1" customHeight="1"/>
    <row r="40991" ht="15" hidden="1" customHeight="1"/>
    <row r="40992" ht="15" hidden="1" customHeight="1"/>
    <row r="40993" ht="15" hidden="1" customHeight="1"/>
    <row r="40994" ht="15" hidden="1" customHeight="1"/>
    <row r="40995" ht="15" hidden="1" customHeight="1"/>
    <row r="40996" ht="15" hidden="1" customHeight="1"/>
    <row r="40997" ht="15" hidden="1" customHeight="1"/>
    <row r="40998" ht="15" hidden="1" customHeight="1"/>
    <row r="40999" ht="15" hidden="1" customHeight="1"/>
    <row r="41000" ht="15" hidden="1" customHeight="1"/>
    <row r="41001" ht="15" hidden="1" customHeight="1"/>
    <row r="41002" ht="15" hidden="1" customHeight="1"/>
    <row r="41003" ht="15" hidden="1" customHeight="1"/>
    <row r="41004" ht="15" hidden="1" customHeight="1"/>
    <row r="41005" ht="15" hidden="1" customHeight="1"/>
    <row r="41006" ht="15" hidden="1" customHeight="1"/>
    <row r="41007" ht="15" hidden="1" customHeight="1"/>
    <row r="41008" ht="15" hidden="1" customHeight="1"/>
    <row r="41009" ht="15" hidden="1" customHeight="1"/>
    <row r="41010" ht="15" hidden="1" customHeight="1"/>
    <row r="41011" ht="15" hidden="1" customHeight="1"/>
    <row r="41012" ht="15" hidden="1" customHeight="1"/>
    <row r="41013" ht="15" hidden="1" customHeight="1"/>
    <row r="41014" ht="15" hidden="1" customHeight="1"/>
    <row r="41015" ht="15" hidden="1" customHeight="1"/>
    <row r="41016" ht="15" hidden="1" customHeight="1"/>
    <row r="41017" ht="15" hidden="1" customHeight="1"/>
    <row r="41018" ht="15" hidden="1" customHeight="1"/>
    <row r="41019" ht="15" hidden="1" customHeight="1"/>
    <row r="41020" ht="15" hidden="1" customHeight="1"/>
    <row r="41021" ht="15" hidden="1" customHeight="1"/>
    <row r="41022" ht="15" hidden="1" customHeight="1"/>
    <row r="41023" ht="15" hidden="1" customHeight="1"/>
    <row r="41024" ht="15" hidden="1" customHeight="1"/>
    <row r="41025" ht="15" hidden="1" customHeight="1"/>
    <row r="41026" ht="15" hidden="1" customHeight="1"/>
    <row r="41027" ht="15" hidden="1" customHeight="1"/>
    <row r="41028" ht="15" hidden="1" customHeight="1"/>
    <row r="41029" ht="15" hidden="1" customHeight="1"/>
    <row r="41030" ht="15" hidden="1" customHeight="1"/>
    <row r="41031" ht="15" hidden="1" customHeight="1"/>
    <row r="41032" ht="15" hidden="1" customHeight="1"/>
    <row r="41033" ht="15" hidden="1" customHeight="1"/>
    <row r="41034" ht="15" hidden="1" customHeight="1"/>
    <row r="41035" ht="15" hidden="1" customHeight="1"/>
    <row r="41036" ht="15" hidden="1" customHeight="1"/>
    <row r="41037" ht="15" hidden="1" customHeight="1"/>
    <row r="41038" ht="15" hidden="1" customHeight="1"/>
    <row r="41039" ht="15" hidden="1" customHeight="1"/>
    <row r="41040" ht="15" hidden="1" customHeight="1"/>
    <row r="41041" ht="15" hidden="1" customHeight="1"/>
    <row r="41042" ht="15" hidden="1" customHeight="1"/>
    <row r="41043" ht="15" hidden="1" customHeight="1"/>
    <row r="41044" ht="15" hidden="1" customHeight="1"/>
    <row r="41045" ht="15" hidden="1" customHeight="1"/>
    <row r="41046" ht="15" hidden="1" customHeight="1"/>
    <row r="41047" ht="15" hidden="1" customHeight="1"/>
    <row r="41048" ht="15" hidden="1" customHeight="1"/>
    <row r="41049" ht="15" hidden="1" customHeight="1"/>
    <row r="41050" ht="15" hidden="1" customHeight="1"/>
    <row r="41051" ht="15" hidden="1" customHeight="1"/>
    <row r="41052" ht="15" hidden="1" customHeight="1"/>
    <row r="41053" ht="15" hidden="1" customHeight="1"/>
    <row r="41054" ht="15" hidden="1" customHeight="1"/>
    <row r="41055" ht="15" hidden="1" customHeight="1"/>
    <row r="41056" ht="15" hidden="1" customHeight="1"/>
    <row r="41057" ht="15" hidden="1" customHeight="1"/>
    <row r="41058" ht="15" hidden="1" customHeight="1"/>
    <row r="41059" ht="15" hidden="1" customHeight="1"/>
    <row r="41060" ht="15" hidden="1" customHeight="1"/>
    <row r="41061" ht="15" hidden="1" customHeight="1"/>
    <row r="41062" ht="15" hidden="1" customHeight="1"/>
    <row r="41063" ht="15" hidden="1" customHeight="1"/>
    <row r="41064" ht="15" hidden="1" customHeight="1"/>
    <row r="41065" ht="15" hidden="1" customHeight="1"/>
    <row r="41066" ht="15" hidden="1" customHeight="1"/>
    <row r="41067" ht="15" hidden="1" customHeight="1"/>
    <row r="41068" ht="15" hidden="1" customHeight="1"/>
    <row r="41069" ht="15" hidden="1" customHeight="1"/>
    <row r="41070" ht="15" hidden="1" customHeight="1"/>
    <row r="41071" ht="15" hidden="1" customHeight="1"/>
    <row r="41072" ht="15" hidden="1" customHeight="1"/>
    <row r="41073" ht="15" hidden="1" customHeight="1"/>
    <row r="41074" ht="15" hidden="1" customHeight="1"/>
    <row r="41075" ht="15" hidden="1" customHeight="1"/>
    <row r="41076" ht="15" hidden="1" customHeight="1"/>
    <row r="41077" ht="15" hidden="1" customHeight="1"/>
    <row r="41078" ht="15" hidden="1" customHeight="1"/>
    <row r="41079" ht="15" hidden="1" customHeight="1"/>
    <row r="41080" ht="15" hidden="1" customHeight="1"/>
    <row r="41081" ht="15" hidden="1" customHeight="1"/>
    <row r="41082" ht="15" hidden="1" customHeight="1"/>
    <row r="41083" ht="15" hidden="1" customHeight="1"/>
    <row r="41084" ht="15" hidden="1" customHeight="1"/>
    <row r="41085" ht="15" hidden="1" customHeight="1"/>
    <row r="41086" ht="15" hidden="1" customHeight="1"/>
    <row r="41087" ht="15" hidden="1" customHeight="1"/>
    <row r="41088" ht="15" hidden="1" customHeight="1"/>
    <row r="41089" ht="15" hidden="1" customHeight="1"/>
    <row r="41090" ht="15" hidden="1" customHeight="1"/>
    <row r="41091" ht="15" hidden="1" customHeight="1"/>
    <row r="41092" ht="15" hidden="1" customHeight="1"/>
    <row r="41093" ht="15" hidden="1" customHeight="1"/>
    <row r="41094" ht="15" hidden="1" customHeight="1"/>
    <row r="41095" ht="15" hidden="1" customHeight="1"/>
    <row r="41096" ht="15" hidden="1" customHeight="1"/>
    <row r="41097" ht="15" hidden="1" customHeight="1"/>
    <row r="41098" ht="15" hidden="1" customHeight="1"/>
    <row r="41099" ht="15" hidden="1" customHeight="1"/>
    <row r="41100" ht="15" hidden="1" customHeight="1"/>
    <row r="41101" ht="15" hidden="1" customHeight="1"/>
    <row r="41102" ht="15" hidden="1" customHeight="1"/>
    <row r="41103" ht="15" hidden="1" customHeight="1"/>
    <row r="41104" ht="15" hidden="1" customHeight="1"/>
    <row r="41105" ht="15" hidden="1" customHeight="1"/>
    <row r="41106" ht="15" hidden="1" customHeight="1"/>
    <row r="41107" ht="15" hidden="1" customHeight="1"/>
    <row r="41108" ht="15" hidden="1" customHeight="1"/>
    <row r="41109" ht="15" hidden="1" customHeight="1"/>
    <row r="41110" ht="15" hidden="1" customHeight="1"/>
    <row r="41111" ht="15" hidden="1" customHeight="1"/>
    <row r="41112" ht="15" hidden="1" customHeight="1"/>
    <row r="41113" ht="15" hidden="1" customHeight="1"/>
    <row r="41114" ht="15" hidden="1" customHeight="1"/>
    <row r="41115" ht="15" hidden="1" customHeight="1"/>
    <row r="41116" ht="15" hidden="1" customHeight="1"/>
    <row r="41117" ht="15" hidden="1" customHeight="1"/>
    <row r="41118" ht="15" hidden="1" customHeight="1"/>
    <row r="41119" ht="15" hidden="1" customHeight="1"/>
    <row r="41120" ht="15" hidden="1" customHeight="1"/>
    <row r="41121" ht="15" hidden="1" customHeight="1"/>
    <row r="41122" ht="15" hidden="1" customHeight="1"/>
    <row r="41123" ht="15" hidden="1" customHeight="1"/>
    <row r="41124" ht="15" hidden="1" customHeight="1"/>
    <row r="41125" ht="15" hidden="1" customHeight="1"/>
    <row r="41126" ht="15" hidden="1" customHeight="1"/>
    <row r="41127" ht="15" hidden="1" customHeight="1"/>
    <row r="41128" ht="15" hidden="1" customHeight="1"/>
    <row r="41129" ht="15" hidden="1" customHeight="1"/>
    <row r="41130" ht="15" hidden="1" customHeight="1"/>
    <row r="41131" ht="15" hidden="1" customHeight="1"/>
    <row r="41132" ht="15" hidden="1" customHeight="1"/>
    <row r="41133" ht="15" hidden="1" customHeight="1"/>
    <row r="41134" ht="15" hidden="1" customHeight="1"/>
    <row r="41135" ht="15" hidden="1" customHeight="1"/>
    <row r="41136" ht="15" hidden="1" customHeight="1"/>
    <row r="41137" ht="15" hidden="1" customHeight="1"/>
    <row r="41138" ht="15" hidden="1" customHeight="1"/>
    <row r="41139" ht="15" hidden="1" customHeight="1"/>
    <row r="41140" ht="15" hidden="1" customHeight="1"/>
    <row r="41141" ht="15" hidden="1" customHeight="1"/>
    <row r="41142" ht="15" hidden="1" customHeight="1"/>
    <row r="41143" ht="15" hidden="1" customHeight="1"/>
    <row r="41144" ht="15" hidden="1" customHeight="1"/>
    <row r="41145" ht="15" hidden="1" customHeight="1"/>
    <row r="41146" ht="15" hidden="1" customHeight="1"/>
    <row r="41147" ht="15" hidden="1" customHeight="1"/>
    <row r="41148" ht="15" hidden="1" customHeight="1"/>
    <row r="41149" ht="15" hidden="1" customHeight="1"/>
    <row r="41150" ht="15" hidden="1" customHeight="1"/>
    <row r="41151" ht="15" hidden="1" customHeight="1"/>
    <row r="41152" ht="15" hidden="1" customHeight="1"/>
    <row r="41153" ht="15" hidden="1" customHeight="1"/>
    <row r="41154" ht="15" hidden="1" customHeight="1"/>
    <row r="41155" ht="15" hidden="1" customHeight="1"/>
    <row r="41156" ht="15" hidden="1" customHeight="1"/>
    <row r="41157" ht="15" hidden="1" customHeight="1"/>
    <row r="41158" ht="15" hidden="1" customHeight="1"/>
    <row r="41159" ht="15" hidden="1" customHeight="1"/>
    <row r="41160" ht="15" hidden="1" customHeight="1"/>
    <row r="41161" ht="15" hidden="1" customHeight="1"/>
    <row r="41162" ht="15" hidden="1" customHeight="1"/>
    <row r="41163" ht="15" hidden="1" customHeight="1"/>
    <row r="41164" ht="15" hidden="1" customHeight="1"/>
    <row r="41165" ht="15" hidden="1" customHeight="1"/>
    <row r="41166" ht="15" hidden="1" customHeight="1"/>
    <row r="41167" ht="15" hidden="1" customHeight="1"/>
    <row r="41168" ht="15" hidden="1" customHeight="1"/>
    <row r="41169" ht="15" hidden="1" customHeight="1"/>
    <row r="41170" ht="15" hidden="1" customHeight="1"/>
    <row r="41171" ht="15" hidden="1" customHeight="1"/>
    <row r="41172" ht="15" hidden="1" customHeight="1"/>
    <row r="41173" ht="15" hidden="1" customHeight="1"/>
    <row r="41174" ht="15" hidden="1" customHeight="1"/>
    <row r="41175" ht="15" hidden="1" customHeight="1"/>
    <row r="41176" ht="15" hidden="1" customHeight="1"/>
    <row r="41177" ht="15" hidden="1" customHeight="1"/>
    <row r="41178" ht="15" hidden="1" customHeight="1"/>
    <row r="41179" ht="15" hidden="1" customHeight="1"/>
    <row r="41180" ht="15" hidden="1" customHeight="1"/>
    <row r="41181" ht="15" hidden="1" customHeight="1"/>
    <row r="41182" ht="15" hidden="1" customHeight="1"/>
    <row r="41183" ht="15" hidden="1" customHeight="1"/>
    <row r="41184" ht="15" hidden="1" customHeight="1"/>
    <row r="41185" ht="15" hidden="1" customHeight="1"/>
    <row r="41186" ht="15" hidden="1" customHeight="1"/>
    <row r="41187" ht="15" hidden="1" customHeight="1"/>
    <row r="41188" ht="15" hidden="1" customHeight="1"/>
    <row r="41189" ht="15" hidden="1" customHeight="1"/>
    <row r="41190" ht="15" hidden="1" customHeight="1"/>
    <row r="41191" ht="15" hidden="1" customHeight="1"/>
    <row r="41192" ht="15" hidden="1" customHeight="1"/>
    <row r="41193" ht="15" hidden="1" customHeight="1"/>
    <row r="41194" ht="15" hidden="1" customHeight="1"/>
    <row r="41195" ht="15" hidden="1" customHeight="1"/>
    <row r="41196" ht="15" hidden="1" customHeight="1"/>
    <row r="41197" ht="15" hidden="1" customHeight="1"/>
    <row r="41198" ht="15" hidden="1" customHeight="1"/>
    <row r="41199" ht="15" hidden="1" customHeight="1"/>
    <row r="41200" ht="15" hidden="1" customHeight="1"/>
    <row r="41201" ht="15" hidden="1" customHeight="1"/>
    <row r="41202" ht="15" hidden="1" customHeight="1"/>
    <row r="41203" ht="15" hidden="1" customHeight="1"/>
    <row r="41204" ht="15" hidden="1" customHeight="1"/>
    <row r="41205" ht="15" hidden="1" customHeight="1"/>
    <row r="41206" ht="15" hidden="1" customHeight="1"/>
    <row r="41207" ht="15" hidden="1" customHeight="1"/>
    <row r="41208" ht="15" hidden="1" customHeight="1"/>
    <row r="41209" ht="15" hidden="1" customHeight="1"/>
    <row r="41210" ht="15" hidden="1" customHeight="1"/>
    <row r="41211" ht="15" hidden="1" customHeight="1"/>
    <row r="41212" ht="15" hidden="1" customHeight="1"/>
    <row r="41213" ht="15" hidden="1" customHeight="1"/>
    <row r="41214" ht="15" hidden="1" customHeight="1"/>
    <row r="41215" ht="15" hidden="1" customHeight="1"/>
    <row r="41216" ht="15" hidden="1" customHeight="1"/>
    <row r="41217" ht="15" hidden="1" customHeight="1"/>
    <row r="41218" ht="15" hidden="1" customHeight="1"/>
    <row r="41219" ht="15" hidden="1" customHeight="1"/>
    <row r="41220" ht="15" hidden="1" customHeight="1"/>
    <row r="41221" ht="15" hidden="1" customHeight="1"/>
    <row r="41222" ht="15" hidden="1" customHeight="1"/>
    <row r="41223" ht="15" hidden="1" customHeight="1"/>
    <row r="41224" ht="15" hidden="1" customHeight="1"/>
    <row r="41225" ht="15" hidden="1" customHeight="1"/>
    <row r="41226" ht="15" hidden="1" customHeight="1"/>
    <row r="41227" ht="15" hidden="1" customHeight="1"/>
    <row r="41228" ht="15" hidden="1" customHeight="1"/>
    <row r="41229" ht="15" hidden="1" customHeight="1"/>
    <row r="41230" ht="15" hidden="1" customHeight="1"/>
    <row r="41231" ht="15" hidden="1" customHeight="1"/>
    <row r="41232" ht="15" hidden="1" customHeight="1"/>
    <row r="41233" ht="15" hidden="1" customHeight="1"/>
    <row r="41234" ht="15" hidden="1" customHeight="1"/>
    <row r="41235" ht="15" hidden="1" customHeight="1"/>
    <row r="41236" ht="15" hidden="1" customHeight="1"/>
    <row r="41237" ht="15" hidden="1" customHeight="1"/>
    <row r="41238" ht="15" hidden="1" customHeight="1"/>
    <row r="41239" ht="15" hidden="1" customHeight="1"/>
    <row r="41240" ht="15" hidden="1" customHeight="1"/>
    <row r="41241" ht="15" hidden="1" customHeight="1"/>
    <row r="41242" ht="15" hidden="1" customHeight="1"/>
    <row r="41243" ht="15" hidden="1" customHeight="1"/>
    <row r="41244" ht="15" hidden="1" customHeight="1"/>
    <row r="41245" ht="15" hidden="1" customHeight="1"/>
    <row r="41246" ht="15" hidden="1" customHeight="1"/>
    <row r="41247" ht="15" hidden="1" customHeight="1"/>
    <row r="41248" ht="15" hidden="1" customHeight="1"/>
    <row r="41249" ht="15" hidden="1" customHeight="1"/>
    <row r="41250" ht="15" hidden="1" customHeight="1"/>
    <row r="41251" ht="15" hidden="1" customHeight="1"/>
    <row r="41252" ht="15" hidden="1" customHeight="1"/>
    <row r="41253" ht="15" hidden="1" customHeight="1"/>
    <row r="41254" ht="15" hidden="1" customHeight="1"/>
    <row r="41255" ht="15" hidden="1" customHeight="1"/>
    <row r="41256" ht="15" hidden="1" customHeight="1"/>
    <row r="41257" ht="15" hidden="1" customHeight="1"/>
    <row r="41258" ht="15" hidden="1" customHeight="1"/>
    <row r="41259" ht="15" hidden="1" customHeight="1"/>
    <row r="41260" ht="15" hidden="1" customHeight="1"/>
    <row r="41261" ht="15" hidden="1" customHeight="1"/>
    <row r="41262" ht="15" hidden="1" customHeight="1"/>
    <row r="41263" ht="15" hidden="1" customHeight="1"/>
    <row r="41264" ht="15" hidden="1" customHeight="1"/>
    <row r="41265" ht="15" hidden="1" customHeight="1"/>
    <row r="41266" ht="15" hidden="1" customHeight="1"/>
    <row r="41267" ht="15" hidden="1" customHeight="1"/>
    <row r="41268" ht="15" hidden="1" customHeight="1"/>
    <row r="41269" ht="15" hidden="1" customHeight="1"/>
    <row r="41270" ht="15" hidden="1" customHeight="1"/>
    <row r="41271" ht="15" hidden="1" customHeight="1"/>
    <row r="41272" ht="15" hidden="1" customHeight="1"/>
    <row r="41273" ht="15" hidden="1" customHeight="1"/>
    <row r="41274" ht="15" hidden="1" customHeight="1"/>
    <row r="41275" ht="15" hidden="1" customHeight="1"/>
    <row r="41276" ht="15" hidden="1" customHeight="1"/>
    <row r="41277" ht="15" hidden="1" customHeight="1"/>
    <row r="41278" ht="15" hidden="1" customHeight="1"/>
    <row r="41279" ht="15" hidden="1" customHeight="1"/>
    <row r="41280" ht="15" hidden="1" customHeight="1"/>
    <row r="41281" ht="15" hidden="1" customHeight="1"/>
    <row r="41282" ht="15" hidden="1" customHeight="1"/>
    <row r="41283" ht="15" hidden="1" customHeight="1"/>
    <row r="41284" ht="15" hidden="1" customHeight="1"/>
    <row r="41285" ht="15" hidden="1" customHeight="1"/>
    <row r="41286" ht="15" hidden="1" customHeight="1"/>
    <row r="41287" ht="15" hidden="1" customHeight="1"/>
    <row r="41288" ht="15" hidden="1" customHeight="1"/>
    <row r="41289" ht="15" hidden="1" customHeight="1"/>
    <row r="41290" ht="15" hidden="1" customHeight="1"/>
    <row r="41291" ht="15" hidden="1" customHeight="1"/>
    <row r="41292" ht="15" hidden="1" customHeight="1"/>
    <row r="41293" ht="15" hidden="1" customHeight="1"/>
    <row r="41294" ht="15" hidden="1" customHeight="1"/>
    <row r="41295" ht="15" hidden="1" customHeight="1"/>
    <row r="41296" ht="15" hidden="1" customHeight="1"/>
    <row r="41297" ht="15" hidden="1" customHeight="1"/>
    <row r="41298" ht="15" hidden="1" customHeight="1"/>
    <row r="41299" ht="15" hidden="1" customHeight="1"/>
    <row r="41300" ht="15" hidden="1" customHeight="1"/>
    <row r="41301" ht="15" hidden="1" customHeight="1"/>
    <row r="41302" ht="15" hidden="1" customHeight="1"/>
    <row r="41303" ht="15" hidden="1" customHeight="1"/>
    <row r="41304" ht="15" hidden="1" customHeight="1"/>
    <row r="41305" ht="15" hidden="1" customHeight="1"/>
    <row r="41306" ht="15" hidden="1" customHeight="1"/>
    <row r="41307" ht="15" hidden="1" customHeight="1"/>
    <row r="41308" ht="15" hidden="1" customHeight="1"/>
    <row r="41309" ht="15" hidden="1" customHeight="1"/>
    <row r="41310" ht="15" hidden="1" customHeight="1"/>
    <row r="41311" ht="15" hidden="1" customHeight="1"/>
    <row r="41312" ht="15" hidden="1" customHeight="1"/>
    <row r="41313" ht="15" hidden="1" customHeight="1"/>
    <row r="41314" ht="15" hidden="1" customHeight="1"/>
    <row r="41315" ht="15" hidden="1" customHeight="1"/>
    <row r="41316" ht="15" hidden="1" customHeight="1"/>
    <row r="41317" ht="15" hidden="1" customHeight="1"/>
    <row r="41318" ht="15" hidden="1" customHeight="1"/>
    <row r="41319" ht="15" hidden="1" customHeight="1"/>
    <row r="41320" ht="15" hidden="1" customHeight="1"/>
    <row r="41321" ht="15" hidden="1" customHeight="1"/>
    <row r="41322" ht="15" hidden="1" customHeight="1"/>
    <row r="41323" ht="15" hidden="1" customHeight="1"/>
    <row r="41324" ht="15" hidden="1" customHeight="1"/>
    <row r="41325" ht="15" hidden="1" customHeight="1"/>
    <row r="41326" ht="15" hidden="1" customHeight="1"/>
    <row r="41327" ht="15" hidden="1" customHeight="1"/>
    <row r="41328" ht="15" hidden="1" customHeight="1"/>
    <row r="41329" ht="15" hidden="1" customHeight="1"/>
    <row r="41330" ht="15" hidden="1" customHeight="1"/>
    <row r="41331" ht="15" hidden="1" customHeight="1"/>
    <row r="41332" ht="15" hidden="1" customHeight="1"/>
    <row r="41333" ht="15" hidden="1" customHeight="1"/>
    <row r="41334" ht="15" hidden="1" customHeight="1"/>
    <row r="41335" ht="15" hidden="1" customHeight="1"/>
    <row r="41336" ht="15" hidden="1" customHeight="1"/>
    <row r="41337" ht="15" hidden="1" customHeight="1"/>
    <row r="41338" ht="15" hidden="1" customHeight="1"/>
    <row r="41339" ht="15" hidden="1" customHeight="1"/>
    <row r="41340" ht="15" hidden="1" customHeight="1"/>
    <row r="41341" ht="15" hidden="1" customHeight="1"/>
    <row r="41342" ht="15" hidden="1" customHeight="1"/>
    <row r="41343" ht="15" hidden="1" customHeight="1"/>
    <row r="41344" ht="15" hidden="1" customHeight="1"/>
    <row r="41345" ht="15" hidden="1" customHeight="1"/>
    <row r="41346" ht="15" hidden="1" customHeight="1"/>
    <row r="41347" ht="15" hidden="1" customHeight="1"/>
    <row r="41348" ht="15" hidden="1" customHeight="1"/>
    <row r="41349" ht="15" hidden="1" customHeight="1"/>
    <row r="41350" ht="15" hidden="1" customHeight="1"/>
    <row r="41351" ht="15" hidden="1" customHeight="1"/>
    <row r="41352" ht="15" hidden="1" customHeight="1"/>
    <row r="41353" ht="15" hidden="1" customHeight="1"/>
    <row r="41354" ht="15" hidden="1" customHeight="1"/>
    <row r="41355" ht="15" hidden="1" customHeight="1"/>
    <row r="41356" ht="15" hidden="1" customHeight="1"/>
    <row r="41357" ht="15" hidden="1" customHeight="1"/>
    <row r="41358" ht="15" hidden="1" customHeight="1"/>
    <row r="41359" ht="15" hidden="1" customHeight="1"/>
    <row r="41360" ht="15" hidden="1" customHeight="1"/>
    <row r="41361" ht="15" hidden="1" customHeight="1"/>
    <row r="41362" ht="15" hidden="1" customHeight="1"/>
    <row r="41363" ht="15" hidden="1" customHeight="1"/>
    <row r="41364" ht="15" hidden="1" customHeight="1"/>
    <row r="41365" ht="15" hidden="1" customHeight="1"/>
    <row r="41366" ht="15" hidden="1" customHeight="1"/>
    <row r="41367" ht="15" hidden="1" customHeight="1"/>
    <row r="41368" ht="15" hidden="1" customHeight="1"/>
    <row r="41369" ht="15" hidden="1" customHeight="1"/>
    <row r="41370" ht="15" hidden="1" customHeight="1"/>
    <row r="41371" ht="15" hidden="1" customHeight="1"/>
    <row r="41372" ht="15" hidden="1" customHeight="1"/>
    <row r="41373" ht="15" hidden="1" customHeight="1"/>
    <row r="41374" ht="15" hidden="1" customHeight="1"/>
    <row r="41375" ht="15" hidden="1" customHeight="1"/>
    <row r="41376" ht="15" hidden="1" customHeight="1"/>
    <row r="41377" ht="15" hidden="1" customHeight="1"/>
    <row r="41378" ht="15" hidden="1" customHeight="1"/>
    <row r="41379" ht="15" hidden="1" customHeight="1"/>
    <row r="41380" ht="15" hidden="1" customHeight="1"/>
    <row r="41381" ht="15" hidden="1" customHeight="1"/>
    <row r="41382" ht="15" hidden="1" customHeight="1"/>
    <row r="41383" ht="15" hidden="1" customHeight="1"/>
    <row r="41384" ht="15" hidden="1" customHeight="1"/>
    <row r="41385" ht="15" hidden="1" customHeight="1"/>
    <row r="41386" ht="15" hidden="1" customHeight="1"/>
    <row r="41387" ht="15" hidden="1" customHeight="1"/>
    <row r="41388" ht="15" hidden="1" customHeight="1"/>
    <row r="41389" ht="15" hidden="1" customHeight="1"/>
    <row r="41390" ht="15" hidden="1" customHeight="1"/>
    <row r="41391" ht="15" hidden="1" customHeight="1"/>
    <row r="41392" ht="15" hidden="1" customHeight="1"/>
    <row r="41393" ht="15" hidden="1" customHeight="1"/>
    <row r="41394" ht="15" hidden="1" customHeight="1"/>
    <row r="41395" ht="15" hidden="1" customHeight="1"/>
    <row r="41396" ht="15" hidden="1" customHeight="1"/>
    <row r="41397" ht="15" hidden="1" customHeight="1"/>
    <row r="41398" ht="15" hidden="1" customHeight="1"/>
    <row r="41399" ht="15" hidden="1" customHeight="1"/>
    <row r="41400" ht="15" hidden="1" customHeight="1"/>
    <row r="41401" ht="15" hidden="1" customHeight="1"/>
    <row r="41402" ht="15" hidden="1" customHeight="1"/>
    <row r="41403" ht="15" hidden="1" customHeight="1"/>
    <row r="41404" ht="15" hidden="1" customHeight="1"/>
    <row r="41405" ht="15" hidden="1" customHeight="1"/>
    <row r="41406" ht="15" hidden="1" customHeight="1"/>
    <row r="41407" ht="15" hidden="1" customHeight="1"/>
    <row r="41408" ht="15" hidden="1" customHeight="1"/>
    <row r="41409" ht="15" hidden="1" customHeight="1"/>
    <row r="41410" ht="15" hidden="1" customHeight="1"/>
    <row r="41411" ht="15" hidden="1" customHeight="1"/>
    <row r="41412" ht="15" hidden="1" customHeight="1"/>
    <row r="41413" ht="15" hidden="1" customHeight="1"/>
    <row r="41414" ht="15" hidden="1" customHeight="1"/>
    <row r="41415" ht="15" hidden="1" customHeight="1"/>
    <row r="41416" ht="15" hidden="1" customHeight="1"/>
    <row r="41417" ht="15" hidden="1" customHeight="1"/>
    <row r="41418" ht="15" hidden="1" customHeight="1"/>
    <row r="41419" ht="15" hidden="1" customHeight="1"/>
    <row r="41420" ht="15" hidden="1" customHeight="1"/>
    <row r="41421" ht="15" hidden="1" customHeight="1"/>
    <row r="41422" ht="15" hidden="1" customHeight="1"/>
    <row r="41423" ht="15" hidden="1" customHeight="1"/>
    <row r="41424" ht="15" hidden="1" customHeight="1"/>
    <row r="41425" ht="15" hidden="1" customHeight="1"/>
    <row r="41426" ht="15" hidden="1" customHeight="1"/>
    <row r="41427" ht="15" hidden="1" customHeight="1"/>
    <row r="41428" ht="15" hidden="1" customHeight="1"/>
    <row r="41429" ht="15" hidden="1" customHeight="1"/>
    <row r="41430" ht="15" hidden="1" customHeight="1"/>
    <row r="41431" ht="15" hidden="1" customHeight="1"/>
    <row r="41432" ht="15" hidden="1" customHeight="1"/>
    <row r="41433" ht="15" hidden="1" customHeight="1"/>
    <row r="41434" ht="15" hidden="1" customHeight="1"/>
    <row r="41435" ht="15" hidden="1" customHeight="1"/>
    <row r="41436" ht="15" hidden="1" customHeight="1"/>
    <row r="41437" ht="15" hidden="1" customHeight="1"/>
    <row r="41438" ht="15" hidden="1" customHeight="1"/>
    <row r="41439" ht="15" hidden="1" customHeight="1"/>
    <row r="41440" ht="15" hidden="1" customHeight="1"/>
    <row r="41441" ht="15" hidden="1" customHeight="1"/>
    <row r="41442" ht="15" hidden="1" customHeight="1"/>
    <row r="41443" ht="15" hidden="1" customHeight="1"/>
    <row r="41444" ht="15" hidden="1" customHeight="1"/>
    <row r="41445" ht="15" hidden="1" customHeight="1"/>
    <row r="41446" ht="15" hidden="1" customHeight="1"/>
    <row r="41447" ht="15" hidden="1" customHeight="1"/>
    <row r="41448" ht="15" hidden="1" customHeight="1"/>
    <row r="41449" ht="15" hidden="1" customHeight="1"/>
    <row r="41450" ht="15" hidden="1" customHeight="1"/>
    <row r="41451" ht="15" hidden="1" customHeight="1"/>
    <row r="41452" ht="15" hidden="1" customHeight="1"/>
    <row r="41453" ht="15" hidden="1" customHeight="1"/>
    <row r="41454" ht="15" hidden="1" customHeight="1"/>
    <row r="41455" ht="15" hidden="1" customHeight="1"/>
    <row r="41456" ht="15" hidden="1" customHeight="1"/>
    <row r="41457" ht="15" hidden="1" customHeight="1"/>
    <row r="41458" ht="15" hidden="1" customHeight="1"/>
    <row r="41459" ht="15" hidden="1" customHeight="1"/>
    <row r="41460" ht="15" hidden="1" customHeight="1"/>
    <row r="41461" ht="15" hidden="1" customHeight="1"/>
    <row r="41462" ht="15" hidden="1" customHeight="1"/>
    <row r="41463" ht="15" hidden="1" customHeight="1"/>
    <row r="41464" ht="15" hidden="1" customHeight="1"/>
    <row r="41465" ht="15" hidden="1" customHeight="1"/>
    <row r="41466" ht="15" hidden="1" customHeight="1"/>
    <row r="41467" ht="15" hidden="1" customHeight="1"/>
    <row r="41468" ht="15" hidden="1" customHeight="1"/>
    <row r="41469" ht="15" hidden="1" customHeight="1"/>
    <row r="41470" ht="15" hidden="1" customHeight="1"/>
    <row r="41471" ht="15" hidden="1" customHeight="1"/>
    <row r="41472" ht="15" hidden="1" customHeight="1"/>
    <row r="41473" ht="15" hidden="1" customHeight="1"/>
    <row r="41474" ht="15" hidden="1" customHeight="1"/>
    <row r="41475" ht="15" hidden="1" customHeight="1"/>
    <row r="41476" ht="15" hidden="1" customHeight="1"/>
    <row r="41477" ht="15" hidden="1" customHeight="1"/>
    <row r="41478" ht="15" hidden="1" customHeight="1"/>
    <row r="41479" ht="15" hidden="1" customHeight="1"/>
    <row r="41480" ht="15" hidden="1" customHeight="1"/>
    <row r="41481" ht="15" hidden="1" customHeight="1"/>
    <row r="41482" ht="15" hidden="1" customHeight="1"/>
    <row r="41483" ht="15" hidden="1" customHeight="1"/>
    <row r="41484" ht="15" hidden="1" customHeight="1"/>
    <row r="41485" ht="15" hidden="1" customHeight="1"/>
    <row r="41486" ht="15" hidden="1" customHeight="1"/>
    <row r="41487" ht="15" hidden="1" customHeight="1"/>
    <row r="41488" ht="15" hidden="1" customHeight="1"/>
    <row r="41489" ht="15" hidden="1" customHeight="1"/>
    <row r="41490" ht="15" hidden="1" customHeight="1"/>
    <row r="41491" ht="15" hidden="1" customHeight="1"/>
    <row r="41492" ht="15" hidden="1" customHeight="1"/>
    <row r="41493" ht="15" hidden="1" customHeight="1"/>
    <row r="41494" ht="15" hidden="1" customHeight="1"/>
    <row r="41495" ht="15" hidden="1" customHeight="1"/>
    <row r="41496" ht="15" hidden="1" customHeight="1"/>
    <row r="41497" ht="15" hidden="1" customHeight="1"/>
    <row r="41498" ht="15" hidden="1" customHeight="1"/>
    <row r="41499" ht="15" hidden="1" customHeight="1"/>
    <row r="41500" ht="15" hidden="1" customHeight="1"/>
    <row r="41501" ht="15" hidden="1" customHeight="1"/>
    <row r="41502" ht="15" hidden="1" customHeight="1"/>
    <row r="41503" ht="15" hidden="1" customHeight="1"/>
    <row r="41504" ht="15" hidden="1" customHeight="1"/>
    <row r="41505" ht="15" hidden="1" customHeight="1"/>
    <row r="41506" ht="15" hidden="1" customHeight="1"/>
    <row r="41507" ht="15" hidden="1" customHeight="1"/>
    <row r="41508" ht="15" hidden="1" customHeight="1"/>
    <row r="41509" ht="15" hidden="1" customHeight="1"/>
    <row r="41510" ht="15" hidden="1" customHeight="1"/>
    <row r="41511" ht="15" hidden="1" customHeight="1"/>
    <row r="41512" ht="15" hidden="1" customHeight="1"/>
    <row r="41513" ht="15" hidden="1" customHeight="1"/>
    <row r="41514" ht="15" hidden="1" customHeight="1"/>
    <row r="41515" ht="15" hidden="1" customHeight="1"/>
    <row r="41516" ht="15" hidden="1" customHeight="1"/>
    <row r="41517" ht="15" hidden="1" customHeight="1"/>
    <row r="41518" ht="15" hidden="1" customHeight="1"/>
    <row r="41519" ht="15" hidden="1" customHeight="1"/>
    <row r="41520" ht="15" hidden="1" customHeight="1"/>
    <row r="41521" ht="15" hidden="1" customHeight="1"/>
    <row r="41522" ht="15" hidden="1" customHeight="1"/>
    <row r="41523" ht="15" hidden="1" customHeight="1"/>
    <row r="41524" ht="15" hidden="1" customHeight="1"/>
    <row r="41525" ht="15" hidden="1" customHeight="1"/>
    <row r="41526" ht="15" hidden="1" customHeight="1"/>
    <row r="41527" ht="15" hidden="1" customHeight="1"/>
    <row r="41528" ht="15" hidden="1" customHeight="1"/>
    <row r="41529" ht="15" hidden="1" customHeight="1"/>
    <row r="41530" ht="15" hidden="1" customHeight="1"/>
    <row r="41531" ht="15" hidden="1" customHeight="1"/>
    <row r="41532" ht="15" hidden="1" customHeight="1"/>
    <row r="41533" ht="15" hidden="1" customHeight="1"/>
    <row r="41534" ht="15" hidden="1" customHeight="1"/>
    <row r="41535" ht="15" hidden="1" customHeight="1"/>
    <row r="41536" ht="15" hidden="1" customHeight="1"/>
    <row r="41537" ht="15" hidden="1" customHeight="1"/>
    <row r="41538" ht="15" hidden="1" customHeight="1"/>
    <row r="41539" ht="15" hidden="1" customHeight="1"/>
    <row r="41540" ht="15" hidden="1" customHeight="1"/>
    <row r="41541" ht="15" hidden="1" customHeight="1"/>
    <row r="41542" ht="15" hidden="1" customHeight="1"/>
    <row r="41543" ht="15" hidden="1" customHeight="1"/>
    <row r="41544" ht="15" hidden="1" customHeight="1"/>
    <row r="41545" ht="15" hidden="1" customHeight="1"/>
    <row r="41546" ht="15" hidden="1" customHeight="1"/>
    <row r="41547" ht="15" hidden="1" customHeight="1"/>
    <row r="41548" ht="15" hidden="1" customHeight="1"/>
    <row r="41549" ht="15" hidden="1" customHeight="1"/>
    <row r="41550" ht="15" hidden="1" customHeight="1"/>
    <row r="41551" ht="15" hidden="1" customHeight="1"/>
    <row r="41552" ht="15" hidden="1" customHeight="1"/>
    <row r="41553" ht="15" hidden="1" customHeight="1"/>
    <row r="41554" ht="15" hidden="1" customHeight="1"/>
    <row r="41555" ht="15" hidden="1" customHeight="1"/>
    <row r="41556" ht="15" hidden="1" customHeight="1"/>
    <row r="41557" ht="15" hidden="1" customHeight="1"/>
    <row r="41558" ht="15" hidden="1" customHeight="1"/>
    <row r="41559" ht="15" hidden="1" customHeight="1"/>
    <row r="41560" ht="15" hidden="1" customHeight="1"/>
    <row r="41561" ht="15" hidden="1" customHeight="1"/>
    <row r="41562" ht="15" hidden="1" customHeight="1"/>
    <row r="41563" ht="15" hidden="1" customHeight="1"/>
    <row r="41564" ht="15" hidden="1" customHeight="1"/>
    <row r="41565" ht="15" hidden="1" customHeight="1"/>
    <row r="41566" ht="15" hidden="1" customHeight="1"/>
    <row r="41567" ht="15" hidden="1" customHeight="1"/>
    <row r="41568" ht="15" hidden="1" customHeight="1"/>
    <row r="41569" ht="15" hidden="1" customHeight="1"/>
    <row r="41570" ht="15" hidden="1" customHeight="1"/>
    <row r="41571" ht="15" hidden="1" customHeight="1"/>
    <row r="41572" ht="15" hidden="1" customHeight="1"/>
    <row r="41573" ht="15" hidden="1" customHeight="1"/>
    <row r="41574" ht="15" hidden="1" customHeight="1"/>
    <row r="41575" ht="15" hidden="1" customHeight="1"/>
    <row r="41576" ht="15" hidden="1" customHeight="1"/>
    <row r="41577" ht="15" hidden="1" customHeight="1"/>
    <row r="41578" ht="15" hidden="1" customHeight="1"/>
    <row r="41579" ht="15" hidden="1" customHeight="1"/>
    <row r="41580" ht="15" hidden="1" customHeight="1"/>
    <row r="41581" ht="15" hidden="1" customHeight="1"/>
    <row r="41582" ht="15" hidden="1" customHeight="1"/>
    <row r="41583" ht="15" hidden="1" customHeight="1"/>
    <row r="41584" ht="15" hidden="1" customHeight="1"/>
    <row r="41585" ht="15" hidden="1" customHeight="1"/>
    <row r="41586" ht="15" hidden="1" customHeight="1"/>
    <row r="41587" ht="15" hidden="1" customHeight="1"/>
    <row r="41588" ht="15" hidden="1" customHeight="1"/>
    <row r="41589" ht="15" hidden="1" customHeight="1"/>
    <row r="41590" ht="15" hidden="1" customHeight="1"/>
    <row r="41591" ht="15" hidden="1" customHeight="1"/>
    <row r="41592" ht="15" hidden="1" customHeight="1"/>
    <row r="41593" ht="15" hidden="1" customHeight="1"/>
    <row r="41594" ht="15" hidden="1" customHeight="1"/>
    <row r="41595" ht="15" hidden="1" customHeight="1"/>
    <row r="41596" ht="15" hidden="1" customHeight="1"/>
    <row r="41597" ht="15" hidden="1" customHeight="1"/>
    <row r="41598" ht="15" hidden="1" customHeight="1"/>
    <row r="41599" ht="15" hidden="1" customHeight="1"/>
    <row r="41600" ht="15" hidden="1" customHeight="1"/>
    <row r="41601" ht="15" hidden="1" customHeight="1"/>
    <row r="41602" ht="15" hidden="1" customHeight="1"/>
    <row r="41603" ht="15" hidden="1" customHeight="1"/>
    <row r="41604" ht="15" hidden="1" customHeight="1"/>
    <row r="41605" ht="15" hidden="1" customHeight="1"/>
    <row r="41606" ht="15" hidden="1" customHeight="1"/>
    <row r="41607" ht="15" hidden="1" customHeight="1"/>
    <row r="41608" ht="15" hidden="1" customHeight="1"/>
    <row r="41609" ht="15" hidden="1" customHeight="1"/>
    <row r="41610" ht="15" hidden="1" customHeight="1"/>
    <row r="41611" ht="15" hidden="1" customHeight="1"/>
    <row r="41612" ht="15" hidden="1" customHeight="1"/>
    <row r="41613" ht="15" hidden="1" customHeight="1"/>
    <row r="41614" ht="15" hidden="1" customHeight="1"/>
    <row r="41615" ht="15" hidden="1" customHeight="1"/>
    <row r="41616" ht="15" hidden="1" customHeight="1"/>
    <row r="41617" ht="15" hidden="1" customHeight="1"/>
    <row r="41618" ht="15" hidden="1" customHeight="1"/>
    <row r="41619" ht="15" hidden="1" customHeight="1"/>
    <row r="41620" ht="15" hidden="1" customHeight="1"/>
    <row r="41621" ht="15" hidden="1" customHeight="1"/>
    <row r="41622" ht="15" hidden="1" customHeight="1"/>
    <row r="41623" ht="15" hidden="1" customHeight="1"/>
    <row r="41624" ht="15" hidden="1" customHeight="1"/>
    <row r="41625" ht="15" hidden="1" customHeight="1"/>
    <row r="41626" ht="15" hidden="1" customHeight="1"/>
    <row r="41627" ht="15" hidden="1" customHeight="1"/>
    <row r="41628" ht="15" hidden="1" customHeight="1"/>
    <row r="41629" ht="15" hidden="1" customHeight="1"/>
    <row r="41630" ht="15" hidden="1" customHeight="1"/>
    <row r="41631" ht="15" hidden="1" customHeight="1"/>
    <row r="41632" ht="15" hidden="1" customHeight="1"/>
    <row r="41633" ht="15" hidden="1" customHeight="1"/>
    <row r="41634" ht="15" hidden="1" customHeight="1"/>
    <row r="41635" ht="15" hidden="1" customHeight="1"/>
    <row r="41636" ht="15" hidden="1" customHeight="1"/>
    <row r="41637" ht="15" hidden="1" customHeight="1"/>
    <row r="41638" ht="15" hidden="1" customHeight="1"/>
    <row r="41639" ht="15" hidden="1" customHeight="1"/>
    <row r="41640" ht="15" hidden="1" customHeight="1"/>
    <row r="41641" ht="15" hidden="1" customHeight="1"/>
    <row r="41642" ht="15" hidden="1" customHeight="1"/>
    <row r="41643" ht="15" hidden="1" customHeight="1"/>
    <row r="41644" ht="15" hidden="1" customHeight="1"/>
    <row r="41645" ht="15" hidden="1" customHeight="1"/>
    <row r="41646" ht="15" hidden="1" customHeight="1"/>
    <row r="41647" ht="15" hidden="1" customHeight="1"/>
    <row r="41648" ht="15" hidden="1" customHeight="1"/>
    <row r="41649" ht="15" hidden="1" customHeight="1"/>
    <row r="41650" ht="15" hidden="1" customHeight="1"/>
    <row r="41651" ht="15" hidden="1" customHeight="1"/>
    <row r="41652" ht="15" hidden="1" customHeight="1"/>
    <row r="41653" ht="15" hidden="1" customHeight="1"/>
    <row r="41654" ht="15" hidden="1" customHeight="1"/>
    <row r="41655" ht="15" hidden="1" customHeight="1"/>
    <row r="41656" ht="15" hidden="1" customHeight="1"/>
    <row r="41657" ht="15" hidden="1" customHeight="1"/>
    <row r="41658" ht="15" hidden="1" customHeight="1"/>
    <row r="41659" ht="15" hidden="1" customHeight="1"/>
    <row r="41660" ht="15" hidden="1" customHeight="1"/>
    <row r="41661" ht="15" hidden="1" customHeight="1"/>
    <row r="41662" ht="15" hidden="1" customHeight="1"/>
    <row r="41663" ht="15" hidden="1" customHeight="1"/>
    <row r="41664" ht="15" hidden="1" customHeight="1"/>
    <row r="41665" ht="15" hidden="1" customHeight="1"/>
    <row r="41666" ht="15" hidden="1" customHeight="1"/>
    <row r="41667" ht="15" hidden="1" customHeight="1"/>
    <row r="41668" ht="15" hidden="1" customHeight="1"/>
    <row r="41669" ht="15" hidden="1" customHeight="1"/>
    <row r="41670" ht="15" hidden="1" customHeight="1"/>
    <row r="41671" ht="15" hidden="1" customHeight="1"/>
    <row r="41672" ht="15" hidden="1" customHeight="1"/>
    <row r="41673" ht="15" hidden="1" customHeight="1"/>
    <row r="41674" ht="15" hidden="1" customHeight="1"/>
    <row r="41675" ht="15" hidden="1" customHeight="1"/>
    <row r="41676" ht="15" hidden="1" customHeight="1"/>
    <row r="41677" ht="15" hidden="1" customHeight="1"/>
    <row r="41678" ht="15" hidden="1" customHeight="1"/>
    <row r="41679" ht="15" hidden="1" customHeight="1"/>
    <row r="41680" ht="15" hidden="1" customHeight="1"/>
    <row r="41681" ht="15" hidden="1" customHeight="1"/>
    <row r="41682" ht="15" hidden="1" customHeight="1"/>
    <row r="41683" ht="15" hidden="1" customHeight="1"/>
    <row r="41684" ht="15" hidden="1" customHeight="1"/>
    <row r="41685" ht="15" hidden="1" customHeight="1"/>
    <row r="41686" ht="15" hidden="1" customHeight="1"/>
    <row r="41687" ht="15" hidden="1" customHeight="1"/>
    <row r="41688" ht="15" hidden="1" customHeight="1"/>
    <row r="41689" ht="15" hidden="1" customHeight="1"/>
    <row r="41690" ht="15" hidden="1" customHeight="1"/>
    <row r="41691" ht="15" hidden="1" customHeight="1"/>
    <row r="41692" ht="15" hidden="1" customHeight="1"/>
    <row r="41693" ht="15" hidden="1" customHeight="1"/>
    <row r="41694" ht="15" hidden="1" customHeight="1"/>
    <row r="41695" ht="15" hidden="1" customHeight="1"/>
    <row r="41696" ht="15" hidden="1" customHeight="1"/>
    <row r="41697" ht="15" hidden="1" customHeight="1"/>
    <row r="41698" ht="15" hidden="1" customHeight="1"/>
    <row r="41699" ht="15" hidden="1" customHeight="1"/>
    <row r="41700" ht="15" hidden="1" customHeight="1"/>
    <row r="41701" ht="15" hidden="1" customHeight="1"/>
    <row r="41702" ht="15" hidden="1" customHeight="1"/>
    <row r="41703" ht="15" hidden="1" customHeight="1"/>
    <row r="41704" ht="15" hidden="1" customHeight="1"/>
    <row r="41705" ht="15" hidden="1" customHeight="1"/>
    <row r="41706" ht="15" hidden="1" customHeight="1"/>
    <row r="41707" ht="15" hidden="1" customHeight="1"/>
    <row r="41708" ht="15" hidden="1" customHeight="1"/>
    <row r="41709" ht="15" hidden="1" customHeight="1"/>
    <row r="41710" ht="15" hidden="1" customHeight="1"/>
    <row r="41711" ht="15" hidden="1" customHeight="1"/>
    <row r="41712" ht="15" hidden="1" customHeight="1"/>
    <row r="41713" ht="15" hidden="1" customHeight="1"/>
    <row r="41714" ht="15" hidden="1" customHeight="1"/>
    <row r="41715" ht="15" hidden="1" customHeight="1"/>
    <row r="41716" ht="15" hidden="1" customHeight="1"/>
    <row r="41717" ht="15" hidden="1" customHeight="1"/>
    <row r="41718" ht="15" hidden="1" customHeight="1"/>
    <row r="41719" ht="15" hidden="1" customHeight="1"/>
    <row r="41720" ht="15" hidden="1" customHeight="1"/>
    <row r="41721" ht="15" hidden="1" customHeight="1"/>
    <row r="41722" ht="15" hidden="1" customHeight="1"/>
    <row r="41723" ht="15" hidden="1" customHeight="1"/>
    <row r="41724" ht="15" hidden="1" customHeight="1"/>
    <row r="41725" ht="15" hidden="1" customHeight="1"/>
    <row r="41726" ht="15" hidden="1" customHeight="1"/>
    <row r="41727" ht="15" hidden="1" customHeight="1"/>
    <row r="41728" ht="15" hidden="1" customHeight="1"/>
    <row r="41729" ht="15" hidden="1" customHeight="1"/>
    <row r="41730" ht="15" hidden="1" customHeight="1"/>
    <row r="41731" ht="15" hidden="1" customHeight="1"/>
    <row r="41732" ht="15" hidden="1" customHeight="1"/>
    <row r="41733" ht="15" hidden="1" customHeight="1"/>
    <row r="41734" ht="15" hidden="1" customHeight="1"/>
    <row r="41735" ht="15" hidden="1" customHeight="1"/>
    <row r="41736" ht="15" hidden="1" customHeight="1"/>
    <row r="41737" ht="15" hidden="1" customHeight="1"/>
    <row r="41738" ht="15" hidden="1" customHeight="1"/>
    <row r="41739" ht="15" hidden="1" customHeight="1"/>
    <row r="41740" ht="15" hidden="1" customHeight="1"/>
    <row r="41741" ht="15" hidden="1" customHeight="1"/>
    <row r="41742" ht="15" hidden="1" customHeight="1"/>
    <row r="41743" ht="15" hidden="1" customHeight="1"/>
    <row r="41744" ht="15" hidden="1" customHeight="1"/>
    <row r="41745" ht="15" hidden="1" customHeight="1"/>
    <row r="41746" ht="15" hidden="1" customHeight="1"/>
    <row r="41747" ht="15" hidden="1" customHeight="1"/>
    <row r="41748" ht="15" hidden="1" customHeight="1"/>
    <row r="41749" ht="15" hidden="1" customHeight="1"/>
    <row r="41750" ht="15" hidden="1" customHeight="1"/>
    <row r="41751" ht="15" hidden="1" customHeight="1"/>
    <row r="41752" ht="15" hidden="1" customHeight="1"/>
    <row r="41753" ht="15" hidden="1" customHeight="1"/>
    <row r="41754" ht="15" hidden="1" customHeight="1"/>
    <row r="41755" ht="15" hidden="1" customHeight="1"/>
    <row r="41756" ht="15" hidden="1" customHeight="1"/>
    <row r="41757" ht="15" hidden="1" customHeight="1"/>
    <row r="41758" ht="15" hidden="1" customHeight="1"/>
    <row r="41759" ht="15" hidden="1" customHeight="1"/>
    <row r="41760" ht="15" hidden="1" customHeight="1"/>
    <row r="41761" ht="15" hidden="1" customHeight="1"/>
    <row r="41762" ht="15" hidden="1" customHeight="1"/>
    <row r="41763" ht="15" hidden="1" customHeight="1"/>
    <row r="41764" ht="15" hidden="1" customHeight="1"/>
    <row r="41765" ht="15" hidden="1" customHeight="1"/>
    <row r="41766" ht="15" hidden="1" customHeight="1"/>
    <row r="41767" ht="15" hidden="1" customHeight="1"/>
    <row r="41768" ht="15" hidden="1" customHeight="1"/>
    <row r="41769" ht="15" hidden="1" customHeight="1"/>
    <row r="41770" ht="15" hidden="1" customHeight="1"/>
    <row r="41771" ht="15" hidden="1" customHeight="1"/>
    <row r="41772" ht="15" hidden="1" customHeight="1"/>
    <row r="41773" ht="15" hidden="1" customHeight="1"/>
    <row r="41774" ht="15" hidden="1" customHeight="1"/>
    <row r="41775" ht="15" hidden="1" customHeight="1"/>
    <row r="41776" ht="15" hidden="1" customHeight="1"/>
    <row r="41777" ht="15" hidden="1" customHeight="1"/>
    <row r="41778" ht="15" hidden="1" customHeight="1"/>
    <row r="41779" ht="15" hidden="1" customHeight="1"/>
    <row r="41780" ht="15" hidden="1" customHeight="1"/>
    <row r="41781" ht="15" hidden="1" customHeight="1"/>
    <row r="41782" ht="15" hidden="1" customHeight="1"/>
    <row r="41783" ht="15" hidden="1" customHeight="1"/>
    <row r="41784" ht="15" hidden="1" customHeight="1"/>
    <row r="41785" ht="15" hidden="1" customHeight="1"/>
    <row r="41786" ht="15" hidden="1" customHeight="1"/>
    <row r="41787" ht="15" hidden="1" customHeight="1"/>
    <row r="41788" ht="15" hidden="1" customHeight="1"/>
    <row r="41789" ht="15" hidden="1" customHeight="1"/>
    <row r="41790" ht="15" hidden="1" customHeight="1"/>
    <row r="41791" ht="15" hidden="1" customHeight="1"/>
    <row r="41792" ht="15" hidden="1" customHeight="1"/>
    <row r="41793" ht="15" hidden="1" customHeight="1"/>
    <row r="41794" ht="15" hidden="1" customHeight="1"/>
    <row r="41795" ht="15" hidden="1" customHeight="1"/>
    <row r="41796" ht="15" hidden="1" customHeight="1"/>
    <row r="41797" ht="15" hidden="1" customHeight="1"/>
    <row r="41798" ht="15" hidden="1" customHeight="1"/>
    <row r="41799" ht="15" hidden="1" customHeight="1"/>
    <row r="41800" ht="15" hidden="1" customHeight="1"/>
    <row r="41801" ht="15" hidden="1" customHeight="1"/>
    <row r="41802" ht="15" hidden="1" customHeight="1"/>
    <row r="41803" ht="15" hidden="1" customHeight="1"/>
    <row r="41804" ht="15" hidden="1" customHeight="1"/>
    <row r="41805" ht="15" hidden="1" customHeight="1"/>
    <row r="41806" ht="15" hidden="1" customHeight="1"/>
    <row r="41807" ht="15" hidden="1" customHeight="1"/>
    <row r="41808" ht="15" hidden="1" customHeight="1"/>
    <row r="41809" ht="15" hidden="1" customHeight="1"/>
    <row r="41810" ht="15" hidden="1" customHeight="1"/>
    <row r="41811" ht="15" hidden="1" customHeight="1"/>
    <row r="41812" ht="15" hidden="1" customHeight="1"/>
    <row r="41813" ht="15" hidden="1" customHeight="1"/>
    <row r="41814" ht="15" hidden="1" customHeight="1"/>
    <row r="41815" ht="15" hidden="1" customHeight="1"/>
    <row r="41816" ht="15" hidden="1" customHeight="1"/>
    <row r="41817" ht="15" hidden="1" customHeight="1"/>
    <row r="41818" ht="15" hidden="1" customHeight="1"/>
    <row r="41819" ht="15" hidden="1" customHeight="1"/>
    <row r="41820" ht="15" hidden="1" customHeight="1"/>
    <row r="41821" ht="15" hidden="1" customHeight="1"/>
    <row r="41822" ht="15" hidden="1" customHeight="1"/>
    <row r="41823" ht="15" hidden="1" customHeight="1"/>
    <row r="41824" ht="15" hidden="1" customHeight="1"/>
    <row r="41825" ht="15" hidden="1" customHeight="1"/>
    <row r="41826" ht="15" hidden="1" customHeight="1"/>
    <row r="41827" ht="15" hidden="1" customHeight="1"/>
    <row r="41828" ht="15" hidden="1" customHeight="1"/>
    <row r="41829" ht="15" hidden="1" customHeight="1"/>
    <row r="41830" ht="15" hidden="1" customHeight="1"/>
    <row r="41831" ht="15" hidden="1" customHeight="1"/>
    <row r="41832" ht="15" hidden="1" customHeight="1"/>
    <row r="41833" ht="15" hidden="1" customHeight="1"/>
    <row r="41834" ht="15" hidden="1" customHeight="1"/>
    <row r="41835" ht="15" hidden="1" customHeight="1"/>
    <row r="41836" ht="15" hidden="1" customHeight="1"/>
    <row r="41837" ht="15" hidden="1" customHeight="1"/>
    <row r="41838" ht="15" hidden="1" customHeight="1"/>
    <row r="41839" ht="15" hidden="1" customHeight="1"/>
    <row r="41840" ht="15" hidden="1" customHeight="1"/>
    <row r="41841" ht="15" hidden="1" customHeight="1"/>
    <row r="41842" ht="15" hidden="1" customHeight="1"/>
    <row r="41843" ht="15" hidden="1" customHeight="1"/>
    <row r="41844" ht="15" hidden="1" customHeight="1"/>
    <row r="41845" ht="15" hidden="1" customHeight="1"/>
    <row r="41846" ht="15" hidden="1" customHeight="1"/>
    <row r="41847" ht="15" hidden="1" customHeight="1"/>
    <row r="41848" ht="15" hidden="1" customHeight="1"/>
    <row r="41849" ht="15" hidden="1" customHeight="1"/>
    <row r="41850" ht="15" hidden="1" customHeight="1"/>
    <row r="41851" ht="15" hidden="1" customHeight="1"/>
    <row r="41852" ht="15" hidden="1" customHeight="1"/>
    <row r="41853" ht="15" hidden="1" customHeight="1"/>
    <row r="41854" ht="15" hidden="1" customHeight="1"/>
    <row r="41855" ht="15" hidden="1" customHeight="1"/>
    <row r="41856" ht="15" hidden="1" customHeight="1"/>
    <row r="41857" ht="15" hidden="1" customHeight="1"/>
    <row r="41858" ht="15" hidden="1" customHeight="1"/>
    <row r="41859" ht="15" hidden="1" customHeight="1"/>
    <row r="41860" ht="15" hidden="1" customHeight="1"/>
    <row r="41861" ht="15" hidden="1" customHeight="1"/>
    <row r="41862" ht="15" hidden="1" customHeight="1"/>
    <row r="41863" ht="15" hidden="1" customHeight="1"/>
    <row r="41864" ht="15" hidden="1" customHeight="1"/>
    <row r="41865" ht="15" hidden="1" customHeight="1"/>
    <row r="41866" ht="15" hidden="1" customHeight="1"/>
    <row r="41867" ht="15" hidden="1" customHeight="1"/>
    <row r="41868" ht="15" hidden="1" customHeight="1"/>
    <row r="41869" ht="15" hidden="1" customHeight="1"/>
    <row r="41870" ht="15" hidden="1" customHeight="1"/>
    <row r="41871" ht="15" hidden="1" customHeight="1"/>
    <row r="41872" ht="15" hidden="1" customHeight="1"/>
    <row r="41873" ht="15" hidden="1" customHeight="1"/>
    <row r="41874" ht="15" hidden="1" customHeight="1"/>
    <row r="41875" ht="15" hidden="1" customHeight="1"/>
    <row r="41876" ht="15" hidden="1" customHeight="1"/>
    <row r="41877" ht="15" hidden="1" customHeight="1"/>
    <row r="41878" ht="15" hidden="1" customHeight="1"/>
    <row r="41879" ht="15" hidden="1" customHeight="1"/>
    <row r="41880" ht="15" hidden="1" customHeight="1"/>
    <row r="41881" ht="15" hidden="1" customHeight="1"/>
    <row r="41882" ht="15" hidden="1" customHeight="1"/>
    <row r="41883" ht="15" hidden="1" customHeight="1"/>
    <row r="41884" ht="15" hidden="1" customHeight="1"/>
    <row r="41885" ht="15" hidden="1" customHeight="1"/>
    <row r="41886" ht="15" hidden="1" customHeight="1"/>
    <row r="41887" ht="15" hidden="1" customHeight="1"/>
    <row r="41888" ht="15" hidden="1" customHeight="1"/>
    <row r="41889" ht="15" hidden="1" customHeight="1"/>
    <row r="41890" ht="15" hidden="1" customHeight="1"/>
    <row r="41891" ht="15" hidden="1" customHeight="1"/>
    <row r="41892" ht="15" hidden="1" customHeight="1"/>
    <row r="41893" ht="15" hidden="1" customHeight="1"/>
    <row r="41894" ht="15" hidden="1" customHeight="1"/>
    <row r="41895" ht="15" hidden="1" customHeight="1"/>
    <row r="41896" ht="15" hidden="1" customHeight="1"/>
    <row r="41897" ht="15" hidden="1" customHeight="1"/>
    <row r="41898" ht="15" hidden="1" customHeight="1"/>
    <row r="41899" ht="15" hidden="1" customHeight="1"/>
    <row r="41900" ht="15" hidden="1" customHeight="1"/>
    <row r="41901" ht="15" hidden="1" customHeight="1"/>
    <row r="41902" ht="15" hidden="1" customHeight="1"/>
    <row r="41903" ht="15" hidden="1" customHeight="1"/>
    <row r="41904" ht="15" hidden="1" customHeight="1"/>
    <row r="41905" ht="15" hidden="1" customHeight="1"/>
    <row r="41906" ht="15" hidden="1" customHeight="1"/>
    <row r="41907" ht="15" hidden="1" customHeight="1"/>
    <row r="41908" ht="15" hidden="1" customHeight="1"/>
    <row r="41909" ht="15" hidden="1" customHeight="1"/>
    <row r="41910" ht="15" hidden="1" customHeight="1"/>
    <row r="41911" ht="15" hidden="1" customHeight="1"/>
    <row r="41912" ht="15" hidden="1" customHeight="1"/>
    <row r="41913" ht="15" hidden="1" customHeight="1"/>
    <row r="41914" ht="15" hidden="1" customHeight="1"/>
    <row r="41915" ht="15" hidden="1" customHeight="1"/>
    <row r="41916" ht="15" hidden="1" customHeight="1"/>
    <row r="41917" ht="15" hidden="1" customHeight="1"/>
    <row r="41918" ht="15" hidden="1" customHeight="1"/>
    <row r="41919" ht="15" hidden="1" customHeight="1"/>
    <row r="41920" ht="15" hidden="1" customHeight="1"/>
    <row r="41921" ht="15" hidden="1" customHeight="1"/>
    <row r="41922" ht="15" hidden="1" customHeight="1"/>
    <row r="41923" ht="15" hidden="1" customHeight="1"/>
    <row r="41924" ht="15" hidden="1" customHeight="1"/>
    <row r="41925" ht="15" hidden="1" customHeight="1"/>
    <row r="41926" ht="15" hidden="1" customHeight="1"/>
    <row r="41927" ht="15" hidden="1" customHeight="1"/>
    <row r="41928" ht="15" hidden="1" customHeight="1"/>
    <row r="41929" ht="15" hidden="1" customHeight="1"/>
    <row r="41930" ht="15" hidden="1" customHeight="1"/>
    <row r="41931" ht="15" hidden="1" customHeight="1"/>
    <row r="41932" ht="15" hidden="1" customHeight="1"/>
    <row r="41933" ht="15" hidden="1" customHeight="1"/>
    <row r="41934" ht="15" hidden="1" customHeight="1"/>
    <row r="41935" ht="15" hidden="1" customHeight="1"/>
    <row r="41936" ht="15" hidden="1" customHeight="1"/>
    <row r="41937" ht="15" hidden="1" customHeight="1"/>
    <row r="41938" ht="15" hidden="1" customHeight="1"/>
    <row r="41939" ht="15" hidden="1" customHeight="1"/>
    <row r="41940" ht="15" hidden="1" customHeight="1"/>
    <row r="41941" ht="15" hidden="1" customHeight="1"/>
    <row r="41942" ht="15" hidden="1" customHeight="1"/>
    <row r="41943" ht="15" hidden="1" customHeight="1"/>
    <row r="41944" ht="15" hidden="1" customHeight="1"/>
    <row r="41945" ht="15" hidden="1" customHeight="1"/>
    <row r="41946" ht="15" hidden="1" customHeight="1"/>
    <row r="41947" ht="15" hidden="1" customHeight="1"/>
    <row r="41948" ht="15" hidden="1" customHeight="1"/>
    <row r="41949" ht="15" hidden="1" customHeight="1"/>
    <row r="41950" ht="15" hidden="1" customHeight="1"/>
    <row r="41951" ht="15" hidden="1" customHeight="1"/>
    <row r="41952" ht="15" hidden="1" customHeight="1"/>
    <row r="41953" ht="15" hidden="1" customHeight="1"/>
    <row r="41954" ht="15" hidden="1" customHeight="1"/>
    <row r="41955" ht="15" hidden="1" customHeight="1"/>
    <row r="41956" ht="15" hidden="1" customHeight="1"/>
    <row r="41957" ht="15" hidden="1" customHeight="1"/>
    <row r="41958" ht="15" hidden="1" customHeight="1"/>
    <row r="41959" ht="15" hidden="1" customHeight="1"/>
    <row r="41960" ht="15" hidden="1" customHeight="1"/>
    <row r="41961" ht="15" hidden="1" customHeight="1"/>
    <row r="41962" ht="15" hidden="1" customHeight="1"/>
    <row r="41963" ht="15" hidden="1" customHeight="1"/>
    <row r="41964" ht="15" hidden="1" customHeight="1"/>
    <row r="41965" ht="15" hidden="1" customHeight="1"/>
    <row r="41966" ht="15" hidden="1" customHeight="1"/>
    <row r="41967" ht="15" hidden="1" customHeight="1"/>
    <row r="41968" ht="15" hidden="1" customHeight="1"/>
    <row r="41969" ht="15" hidden="1" customHeight="1"/>
    <row r="41970" ht="15" hidden="1" customHeight="1"/>
    <row r="41971" ht="15" hidden="1" customHeight="1"/>
    <row r="41972" ht="15" hidden="1" customHeight="1"/>
    <row r="41973" ht="15" hidden="1" customHeight="1"/>
    <row r="41974" ht="15" hidden="1" customHeight="1"/>
    <row r="41975" ht="15" hidden="1" customHeight="1"/>
    <row r="41976" ht="15" hidden="1" customHeight="1"/>
    <row r="41977" ht="15" hidden="1" customHeight="1"/>
    <row r="41978" ht="15" hidden="1" customHeight="1"/>
    <row r="41979" ht="15" hidden="1" customHeight="1"/>
    <row r="41980" ht="15" hidden="1" customHeight="1"/>
    <row r="41981" ht="15" hidden="1" customHeight="1"/>
    <row r="41982" ht="15" hidden="1" customHeight="1"/>
    <row r="41983" ht="15" hidden="1" customHeight="1"/>
    <row r="41984" ht="15" hidden="1" customHeight="1"/>
    <row r="41985" ht="15" hidden="1" customHeight="1"/>
    <row r="41986" ht="15" hidden="1" customHeight="1"/>
    <row r="41987" ht="15" hidden="1" customHeight="1"/>
    <row r="41988" ht="15" hidden="1" customHeight="1"/>
    <row r="41989" ht="15" hidden="1" customHeight="1"/>
    <row r="41990" ht="15" hidden="1" customHeight="1"/>
    <row r="41991" ht="15" hidden="1" customHeight="1"/>
    <row r="41992" ht="15" hidden="1" customHeight="1"/>
    <row r="41993" ht="15" hidden="1" customHeight="1"/>
    <row r="41994" ht="15" hidden="1" customHeight="1"/>
    <row r="41995" ht="15" hidden="1" customHeight="1"/>
    <row r="41996" ht="15" hidden="1" customHeight="1"/>
    <row r="41997" ht="15" hidden="1" customHeight="1"/>
    <row r="41998" ht="15" hidden="1" customHeight="1"/>
    <row r="41999" ht="15" hidden="1" customHeight="1"/>
    <row r="42000" ht="15" hidden="1" customHeight="1"/>
    <row r="42001" ht="15" hidden="1" customHeight="1"/>
    <row r="42002" ht="15" hidden="1" customHeight="1"/>
    <row r="42003" ht="15" hidden="1" customHeight="1"/>
    <row r="42004" ht="15" hidden="1" customHeight="1"/>
    <row r="42005" ht="15" hidden="1" customHeight="1"/>
    <row r="42006" ht="15" hidden="1" customHeight="1"/>
    <row r="42007" ht="15" hidden="1" customHeight="1"/>
    <row r="42008" ht="15" hidden="1" customHeight="1"/>
    <row r="42009" ht="15" hidden="1" customHeight="1"/>
    <row r="42010" ht="15" hidden="1" customHeight="1"/>
    <row r="42011" ht="15" hidden="1" customHeight="1"/>
    <row r="42012" ht="15" hidden="1" customHeight="1"/>
    <row r="42013" ht="15" hidden="1" customHeight="1"/>
    <row r="42014" ht="15" hidden="1" customHeight="1"/>
    <row r="42015" ht="15" hidden="1" customHeight="1"/>
    <row r="42016" ht="15" hidden="1" customHeight="1"/>
    <row r="42017" ht="15" hidden="1" customHeight="1"/>
    <row r="42018" ht="15" hidden="1" customHeight="1"/>
    <row r="42019" ht="15" hidden="1" customHeight="1"/>
    <row r="42020" ht="15" hidden="1" customHeight="1"/>
    <row r="42021" ht="15" hidden="1" customHeight="1"/>
    <row r="42022" ht="15" hidden="1" customHeight="1"/>
    <row r="42023" ht="15" hidden="1" customHeight="1"/>
    <row r="42024" ht="15" hidden="1" customHeight="1"/>
    <row r="42025" ht="15" hidden="1" customHeight="1"/>
    <row r="42026" ht="15" hidden="1" customHeight="1"/>
    <row r="42027" ht="15" hidden="1" customHeight="1"/>
    <row r="42028" ht="15" hidden="1" customHeight="1"/>
    <row r="42029" ht="15" hidden="1" customHeight="1"/>
    <row r="42030" ht="15" hidden="1" customHeight="1"/>
    <row r="42031" ht="15" hidden="1" customHeight="1"/>
    <row r="42032" ht="15" hidden="1" customHeight="1"/>
    <row r="42033" ht="15" hidden="1" customHeight="1"/>
    <row r="42034" ht="15" hidden="1" customHeight="1"/>
    <row r="42035" ht="15" hidden="1" customHeight="1"/>
    <row r="42036" ht="15" hidden="1" customHeight="1"/>
    <row r="42037" ht="15" hidden="1" customHeight="1"/>
    <row r="42038" ht="15" hidden="1" customHeight="1"/>
    <row r="42039" ht="15" hidden="1" customHeight="1"/>
    <row r="42040" ht="15" hidden="1" customHeight="1"/>
    <row r="42041" ht="15" hidden="1" customHeight="1"/>
    <row r="42042" ht="15" hidden="1" customHeight="1"/>
    <row r="42043" ht="15" hidden="1" customHeight="1"/>
    <row r="42044" ht="15" hidden="1" customHeight="1"/>
    <row r="42045" ht="15" hidden="1" customHeight="1"/>
    <row r="42046" ht="15" hidden="1" customHeight="1"/>
    <row r="42047" ht="15" hidden="1" customHeight="1"/>
    <row r="42048" ht="15" hidden="1" customHeight="1"/>
    <row r="42049" ht="15" hidden="1" customHeight="1"/>
    <row r="42050" ht="15" hidden="1" customHeight="1"/>
    <row r="42051" ht="15" hidden="1" customHeight="1"/>
    <row r="42052" ht="15" hidden="1" customHeight="1"/>
    <row r="42053" ht="15" hidden="1" customHeight="1"/>
    <row r="42054" ht="15" hidden="1" customHeight="1"/>
    <row r="42055" ht="15" hidden="1" customHeight="1"/>
    <row r="42056" ht="15" hidden="1" customHeight="1"/>
    <row r="42057" ht="15" hidden="1" customHeight="1"/>
    <row r="42058" ht="15" hidden="1" customHeight="1"/>
    <row r="42059" ht="15" hidden="1" customHeight="1"/>
    <row r="42060" ht="15" hidden="1" customHeight="1"/>
    <row r="42061" ht="15" hidden="1" customHeight="1"/>
    <row r="42062" ht="15" hidden="1" customHeight="1"/>
    <row r="42063" ht="15" hidden="1" customHeight="1"/>
    <row r="42064" ht="15" hidden="1" customHeight="1"/>
    <row r="42065" ht="15" hidden="1" customHeight="1"/>
    <row r="42066" ht="15" hidden="1" customHeight="1"/>
    <row r="42067" ht="15" hidden="1" customHeight="1"/>
    <row r="42068" ht="15" hidden="1" customHeight="1"/>
    <row r="42069" ht="15" hidden="1" customHeight="1"/>
    <row r="42070" ht="15" hidden="1" customHeight="1"/>
    <row r="42071" ht="15" hidden="1" customHeight="1"/>
    <row r="42072" ht="15" hidden="1" customHeight="1"/>
    <row r="42073" ht="15" hidden="1" customHeight="1"/>
    <row r="42074" ht="15" hidden="1" customHeight="1"/>
    <row r="42075" ht="15" hidden="1" customHeight="1"/>
    <row r="42076" ht="15" hidden="1" customHeight="1"/>
    <row r="42077" ht="15" hidden="1" customHeight="1"/>
    <row r="42078" ht="15" hidden="1" customHeight="1"/>
    <row r="42079" ht="15" hidden="1" customHeight="1"/>
    <row r="42080" ht="15" hidden="1" customHeight="1"/>
    <row r="42081" ht="15" hidden="1" customHeight="1"/>
    <row r="42082" ht="15" hidden="1" customHeight="1"/>
    <row r="42083" ht="15" hidden="1" customHeight="1"/>
    <row r="42084" ht="15" hidden="1" customHeight="1"/>
    <row r="42085" ht="15" hidden="1" customHeight="1"/>
    <row r="42086" ht="15" hidden="1" customHeight="1"/>
    <row r="42087" ht="15" hidden="1" customHeight="1"/>
    <row r="42088" ht="15" hidden="1" customHeight="1"/>
    <row r="42089" ht="15" hidden="1" customHeight="1"/>
    <row r="42090" ht="15" hidden="1" customHeight="1"/>
    <row r="42091" ht="15" hidden="1" customHeight="1"/>
    <row r="42092" ht="15" hidden="1" customHeight="1"/>
    <row r="42093" ht="15" hidden="1" customHeight="1"/>
    <row r="42094" ht="15" hidden="1" customHeight="1"/>
    <row r="42095" ht="15" hidden="1" customHeight="1"/>
    <row r="42096" ht="15" hidden="1" customHeight="1"/>
    <row r="42097" ht="15" hidden="1" customHeight="1"/>
    <row r="42098" ht="15" hidden="1" customHeight="1"/>
    <row r="42099" ht="15" hidden="1" customHeight="1"/>
    <row r="42100" ht="15" hidden="1" customHeight="1"/>
    <row r="42101" ht="15" hidden="1" customHeight="1"/>
    <row r="42102" ht="15" hidden="1" customHeight="1"/>
    <row r="42103" ht="15" hidden="1" customHeight="1"/>
    <row r="42104" ht="15" hidden="1" customHeight="1"/>
    <row r="42105" ht="15" hidden="1" customHeight="1"/>
    <row r="42106" ht="15" hidden="1" customHeight="1"/>
    <row r="42107" ht="15" hidden="1" customHeight="1"/>
    <row r="42108" ht="15" hidden="1" customHeight="1"/>
    <row r="42109" ht="15" hidden="1" customHeight="1"/>
    <row r="42110" ht="15" hidden="1" customHeight="1"/>
    <row r="42111" ht="15" hidden="1" customHeight="1"/>
    <row r="42112" ht="15" hidden="1" customHeight="1"/>
    <row r="42113" ht="15" hidden="1" customHeight="1"/>
    <row r="42114" ht="15" hidden="1" customHeight="1"/>
    <row r="42115" ht="15" hidden="1" customHeight="1"/>
    <row r="42116" ht="15" hidden="1" customHeight="1"/>
    <row r="42117" ht="15" hidden="1" customHeight="1"/>
    <row r="42118" ht="15" hidden="1" customHeight="1"/>
    <row r="42119" ht="15" hidden="1" customHeight="1"/>
    <row r="42120" ht="15" hidden="1" customHeight="1"/>
    <row r="42121" ht="15" hidden="1" customHeight="1"/>
    <row r="42122" ht="15" hidden="1" customHeight="1"/>
    <row r="42123" ht="15" hidden="1" customHeight="1"/>
    <row r="42124" ht="15" hidden="1" customHeight="1"/>
    <row r="42125" ht="15" hidden="1" customHeight="1"/>
    <row r="42126" ht="15" hidden="1" customHeight="1"/>
    <row r="42127" ht="15" hidden="1" customHeight="1"/>
    <row r="42128" ht="15" hidden="1" customHeight="1"/>
    <row r="42129" ht="15" hidden="1" customHeight="1"/>
    <row r="42130" ht="15" hidden="1" customHeight="1"/>
    <row r="42131" ht="15" hidden="1" customHeight="1"/>
    <row r="42132" ht="15" hidden="1" customHeight="1"/>
    <row r="42133" ht="15" hidden="1" customHeight="1"/>
    <row r="42134" ht="15" hidden="1" customHeight="1"/>
    <row r="42135" ht="15" hidden="1" customHeight="1"/>
    <row r="42136" ht="15" hidden="1" customHeight="1"/>
    <row r="42137" ht="15" hidden="1" customHeight="1"/>
    <row r="42138" ht="15" hidden="1" customHeight="1"/>
    <row r="42139" ht="15" hidden="1" customHeight="1"/>
    <row r="42140" ht="15" hidden="1" customHeight="1"/>
    <row r="42141" ht="15" hidden="1" customHeight="1"/>
    <row r="42142" ht="15" hidden="1" customHeight="1"/>
    <row r="42143" ht="15" hidden="1" customHeight="1"/>
    <row r="42144" ht="15" hidden="1" customHeight="1"/>
    <row r="42145" ht="15" hidden="1" customHeight="1"/>
    <row r="42146" ht="15" hidden="1" customHeight="1"/>
    <row r="42147" ht="15" hidden="1" customHeight="1"/>
    <row r="42148" ht="15" hidden="1" customHeight="1"/>
    <row r="42149" ht="15" hidden="1" customHeight="1"/>
    <row r="42150" ht="15" hidden="1" customHeight="1"/>
    <row r="42151" ht="15" hidden="1" customHeight="1"/>
    <row r="42152" ht="15" hidden="1" customHeight="1"/>
    <row r="42153" ht="15" hidden="1" customHeight="1"/>
    <row r="42154" ht="15" hidden="1" customHeight="1"/>
    <row r="42155" ht="15" hidden="1" customHeight="1"/>
    <row r="42156" ht="15" hidden="1" customHeight="1"/>
    <row r="42157" ht="15" hidden="1" customHeight="1"/>
    <row r="42158" ht="15" hidden="1" customHeight="1"/>
    <row r="42159" ht="15" hidden="1" customHeight="1"/>
    <row r="42160" ht="15" hidden="1" customHeight="1"/>
    <row r="42161" ht="15" hidden="1" customHeight="1"/>
    <row r="42162" ht="15" hidden="1" customHeight="1"/>
    <row r="42163" ht="15" hidden="1" customHeight="1"/>
    <row r="42164" ht="15" hidden="1" customHeight="1"/>
    <row r="42165" ht="15" hidden="1" customHeight="1"/>
    <row r="42166" ht="15" hidden="1" customHeight="1"/>
    <row r="42167" ht="15" hidden="1" customHeight="1"/>
    <row r="42168" ht="15" hidden="1" customHeight="1"/>
    <row r="42169" ht="15" hidden="1" customHeight="1"/>
    <row r="42170" ht="15" hidden="1" customHeight="1"/>
    <row r="42171" ht="15" hidden="1" customHeight="1"/>
    <row r="42172" ht="15" hidden="1" customHeight="1"/>
    <row r="42173" ht="15" hidden="1" customHeight="1"/>
    <row r="42174" ht="15" hidden="1" customHeight="1"/>
    <row r="42175" ht="15" hidden="1" customHeight="1"/>
    <row r="42176" ht="15" hidden="1" customHeight="1"/>
    <row r="42177" ht="15" hidden="1" customHeight="1"/>
    <row r="42178" ht="15" hidden="1" customHeight="1"/>
    <row r="42179" ht="15" hidden="1" customHeight="1"/>
    <row r="42180" ht="15" hidden="1" customHeight="1"/>
    <row r="42181" ht="15" hidden="1" customHeight="1"/>
    <row r="42182" ht="15" hidden="1" customHeight="1"/>
    <row r="42183" ht="15" hidden="1" customHeight="1"/>
    <row r="42184" ht="15" hidden="1" customHeight="1"/>
    <row r="42185" ht="15" hidden="1" customHeight="1"/>
    <row r="42186" ht="15" hidden="1" customHeight="1"/>
    <row r="42187" ht="15" hidden="1" customHeight="1"/>
    <row r="42188" ht="15" hidden="1" customHeight="1"/>
    <row r="42189" ht="15" hidden="1" customHeight="1"/>
    <row r="42190" ht="15" hidden="1" customHeight="1"/>
    <row r="42191" ht="15" hidden="1" customHeight="1"/>
    <row r="42192" ht="15" hidden="1" customHeight="1"/>
    <row r="42193" ht="15" hidden="1" customHeight="1"/>
    <row r="42194" ht="15" hidden="1" customHeight="1"/>
    <row r="42195" ht="15" hidden="1" customHeight="1"/>
    <row r="42196" ht="15" hidden="1" customHeight="1"/>
    <row r="42197" ht="15" hidden="1" customHeight="1"/>
    <row r="42198" ht="15" hidden="1" customHeight="1"/>
    <row r="42199" ht="15" hidden="1" customHeight="1"/>
    <row r="42200" ht="15" hidden="1" customHeight="1"/>
    <row r="42201" ht="15" hidden="1" customHeight="1"/>
    <row r="42202" ht="15" hidden="1" customHeight="1"/>
    <row r="42203" ht="15" hidden="1" customHeight="1"/>
    <row r="42204" ht="15" hidden="1" customHeight="1"/>
    <row r="42205" ht="15" hidden="1" customHeight="1"/>
    <row r="42206" ht="15" hidden="1" customHeight="1"/>
    <row r="42207" ht="15" hidden="1" customHeight="1"/>
    <row r="42208" ht="15" hidden="1" customHeight="1"/>
    <row r="42209" ht="15" hidden="1" customHeight="1"/>
    <row r="42210" ht="15" hidden="1" customHeight="1"/>
    <row r="42211" ht="15" hidden="1" customHeight="1"/>
    <row r="42212" ht="15" hidden="1" customHeight="1"/>
    <row r="42213" ht="15" hidden="1" customHeight="1"/>
    <row r="42214" ht="15" hidden="1" customHeight="1"/>
    <row r="42215" ht="15" hidden="1" customHeight="1"/>
    <row r="42216" ht="15" hidden="1" customHeight="1"/>
    <row r="42217" ht="15" hidden="1" customHeight="1"/>
    <row r="42218" ht="15" hidden="1" customHeight="1"/>
    <row r="42219" ht="15" hidden="1" customHeight="1"/>
    <row r="42220" ht="15" hidden="1" customHeight="1"/>
    <row r="42221" ht="15" hidden="1" customHeight="1"/>
    <row r="42222" ht="15" hidden="1" customHeight="1"/>
    <row r="42223" ht="15" hidden="1" customHeight="1"/>
    <row r="42224" ht="15" hidden="1" customHeight="1"/>
    <row r="42225" ht="15" hidden="1" customHeight="1"/>
    <row r="42226" ht="15" hidden="1" customHeight="1"/>
    <row r="42227" ht="15" hidden="1" customHeight="1"/>
    <row r="42228" ht="15" hidden="1" customHeight="1"/>
    <row r="42229" ht="15" hidden="1" customHeight="1"/>
    <row r="42230" ht="15" hidden="1" customHeight="1"/>
    <row r="42231" ht="15" hidden="1" customHeight="1"/>
    <row r="42232" ht="15" hidden="1" customHeight="1"/>
    <row r="42233" ht="15" hidden="1" customHeight="1"/>
    <row r="42234" ht="15" hidden="1" customHeight="1"/>
    <row r="42235" ht="15" hidden="1" customHeight="1"/>
    <row r="42236" ht="15" hidden="1" customHeight="1"/>
    <row r="42237" ht="15" hidden="1" customHeight="1"/>
    <row r="42238" ht="15" hidden="1" customHeight="1"/>
    <row r="42239" ht="15" hidden="1" customHeight="1"/>
    <row r="42240" ht="15" hidden="1" customHeight="1"/>
    <row r="42241" ht="15" hidden="1" customHeight="1"/>
    <row r="42242" ht="15" hidden="1" customHeight="1"/>
    <row r="42243" ht="15" hidden="1" customHeight="1"/>
    <row r="42244" ht="15" hidden="1" customHeight="1"/>
    <row r="42245" ht="15" hidden="1" customHeight="1"/>
    <row r="42246" ht="15" hidden="1" customHeight="1"/>
    <row r="42247" ht="15" hidden="1" customHeight="1"/>
    <row r="42248" ht="15" hidden="1" customHeight="1"/>
    <row r="42249" ht="15" hidden="1" customHeight="1"/>
    <row r="42250" ht="15" hidden="1" customHeight="1"/>
    <row r="42251" ht="15" hidden="1" customHeight="1"/>
    <row r="42252" ht="15" hidden="1" customHeight="1"/>
    <row r="42253" ht="15" hidden="1" customHeight="1"/>
    <row r="42254" ht="15" hidden="1" customHeight="1"/>
    <row r="42255" ht="15" hidden="1" customHeight="1"/>
    <row r="42256" ht="15" hidden="1" customHeight="1"/>
    <row r="42257" ht="15" hidden="1" customHeight="1"/>
    <row r="42258" ht="15" hidden="1" customHeight="1"/>
    <row r="42259" ht="15" hidden="1" customHeight="1"/>
    <row r="42260" ht="15" hidden="1" customHeight="1"/>
    <row r="42261" ht="15" hidden="1" customHeight="1"/>
    <row r="42262" ht="15" hidden="1" customHeight="1"/>
    <row r="42263" ht="15" hidden="1" customHeight="1"/>
    <row r="42264" ht="15" hidden="1" customHeight="1"/>
    <row r="42265" ht="15" hidden="1" customHeight="1"/>
    <row r="42266" ht="15" hidden="1" customHeight="1"/>
    <row r="42267" ht="15" hidden="1" customHeight="1"/>
    <row r="42268" ht="15" hidden="1" customHeight="1"/>
    <row r="42269" ht="15" hidden="1" customHeight="1"/>
    <row r="42270" ht="15" hidden="1" customHeight="1"/>
    <row r="42271" ht="15" hidden="1" customHeight="1"/>
    <row r="42272" ht="15" hidden="1" customHeight="1"/>
    <row r="42273" ht="15" hidden="1" customHeight="1"/>
    <row r="42274" ht="15" hidden="1" customHeight="1"/>
    <row r="42275" ht="15" hidden="1" customHeight="1"/>
    <row r="42276" ht="15" hidden="1" customHeight="1"/>
    <row r="42277" ht="15" hidden="1" customHeight="1"/>
    <row r="42278" ht="15" hidden="1" customHeight="1"/>
    <row r="42279" ht="15" hidden="1" customHeight="1"/>
    <row r="42280" ht="15" hidden="1" customHeight="1"/>
    <row r="42281" ht="15" hidden="1" customHeight="1"/>
    <row r="42282" ht="15" hidden="1" customHeight="1"/>
    <row r="42283" ht="15" hidden="1" customHeight="1"/>
    <row r="42284" ht="15" hidden="1" customHeight="1"/>
    <row r="42285" ht="15" hidden="1" customHeight="1"/>
    <row r="42286" ht="15" hidden="1" customHeight="1"/>
    <row r="42287" ht="15" hidden="1" customHeight="1"/>
    <row r="42288" ht="15" hidden="1" customHeight="1"/>
    <row r="42289" ht="15" hidden="1" customHeight="1"/>
    <row r="42290" ht="15" hidden="1" customHeight="1"/>
    <row r="42291" ht="15" hidden="1" customHeight="1"/>
    <row r="42292" ht="15" hidden="1" customHeight="1"/>
    <row r="42293" ht="15" hidden="1" customHeight="1"/>
    <row r="42294" ht="15" hidden="1" customHeight="1"/>
    <row r="42295" ht="15" hidden="1" customHeight="1"/>
    <row r="42296" ht="15" hidden="1" customHeight="1"/>
    <row r="42297" ht="15" hidden="1" customHeight="1"/>
    <row r="42298" ht="15" hidden="1" customHeight="1"/>
    <row r="42299" ht="15" hidden="1" customHeight="1"/>
    <row r="42300" ht="15" hidden="1" customHeight="1"/>
    <row r="42301" ht="15" hidden="1" customHeight="1"/>
    <row r="42302" ht="15" hidden="1" customHeight="1"/>
    <row r="42303" ht="15" hidden="1" customHeight="1"/>
    <row r="42304" ht="15" hidden="1" customHeight="1"/>
    <row r="42305" ht="15" hidden="1" customHeight="1"/>
    <row r="42306" ht="15" hidden="1" customHeight="1"/>
    <row r="42307" ht="15" hidden="1" customHeight="1"/>
    <row r="42308" ht="15" hidden="1" customHeight="1"/>
    <row r="42309" ht="15" hidden="1" customHeight="1"/>
    <row r="42310" ht="15" hidden="1" customHeight="1"/>
    <row r="42311" ht="15" hidden="1" customHeight="1"/>
    <row r="42312" ht="15" hidden="1" customHeight="1"/>
    <row r="42313" ht="15" hidden="1" customHeight="1"/>
    <row r="42314" ht="15" hidden="1" customHeight="1"/>
    <row r="42315" ht="15" hidden="1" customHeight="1"/>
    <row r="42316" ht="15" hidden="1" customHeight="1"/>
    <row r="42317" ht="15" hidden="1" customHeight="1"/>
    <row r="42318" ht="15" hidden="1" customHeight="1"/>
    <row r="42319" ht="15" hidden="1" customHeight="1"/>
    <row r="42320" ht="15" hidden="1" customHeight="1"/>
    <row r="42321" ht="15" hidden="1" customHeight="1"/>
    <row r="42322" ht="15" hidden="1" customHeight="1"/>
    <row r="42323" ht="15" hidden="1" customHeight="1"/>
    <row r="42324" ht="15" hidden="1" customHeight="1"/>
    <row r="42325" ht="15" hidden="1" customHeight="1"/>
    <row r="42326" ht="15" hidden="1" customHeight="1"/>
    <row r="42327" ht="15" hidden="1" customHeight="1"/>
    <row r="42328" ht="15" hidden="1" customHeight="1"/>
    <row r="42329" ht="15" hidden="1" customHeight="1"/>
    <row r="42330" ht="15" hidden="1" customHeight="1"/>
    <row r="42331" ht="15" hidden="1" customHeight="1"/>
    <row r="42332" ht="15" hidden="1" customHeight="1"/>
    <row r="42333" ht="15" hidden="1" customHeight="1"/>
    <row r="42334" ht="15" hidden="1" customHeight="1"/>
    <row r="42335" ht="15" hidden="1" customHeight="1"/>
    <row r="42336" ht="15" hidden="1" customHeight="1"/>
    <row r="42337" ht="15" hidden="1" customHeight="1"/>
    <row r="42338" ht="15" hidden="1" customHeight="1"/>
    <row r="42339" ht="15" hidden="1" customHeight="1"/>
    <row r="42340" ht="15" hidden="1" customHeight="1"/>
    <row r="42341" ht="15" hidden="1" customHeight="1"/>
    <row r="42342" ht="15" hidden="1" customHeight="1"/>
    <row r="42343" ht="15" hidden="1" customHeight="1"/>
    <row r="42344" ht="15" hidden="1" customHeight="1"/>
    <row r="42345" ht="15" hidden="1" customHeight="1"/>
    <row r="42346" ht="15" hidden="1" customHeight="1"/>
    <row r="42347" ht="15" hidden="1" customHeight="1"/>
    <row r="42348" ht="15" hidden="1" customHeight="1"/>
    <row r="42349" ht="15" hidden="1" customHeight="1"/>
    <row r="42350" ht="15" hidden="1" customHeight="1"/>
    <row r="42351" ht="15" hidden="1" customHeight="1"/>
    <row r="42352" ht="15" hidden="1" customHeight="1"/>
    <row r="42353" ht="15" hidden="1" customHeight="1"/>
    <row r="42354" ht="15" hidden="1" customHeight="1"/>
    <row r="42355" ht="15" hidden="1" customHeight="1"/>
    <row r="42356" ht="15" hidden="1" customHeight="1"/>
    <row r="42357" ht="15" hidden="1" customHeight="1"/>
    <row r="42358" ht="15" hidden="1" customHeight="1"/>
    <row r="42359" ht="15" hidden="1" customHeight="1"/>
    <row r="42360" ht="15" hidden="1" customHeight="1"/>
    <row r="42361" ht="15" hidden="1" customHeight="1"/>
    <row r="42362" ht="15" hidden="1" customHeight="1"/>
    <row r="42363" ht="15" hidden="1" customHeight="1"/>
    <row r="42364" ht="15" hidden="1" customHeight="1"/>
    <row r="42365" ht="15" hidden="1" customHeight="1"/>
    <row r="42366" ht="15" hidden="1" customHeight="1"/>
    <row r="42367" ht="15" hidden="1" customHeight="1"/>
    <row r="42368" ht="15" hidden="1" customHeight="1"/>
    <row r="42369" ht="15" hidden="1" customHeight="1"/>
    <row r="42370" ht="15" hidden="1" customHeight="1"/>
    <row r="42371" ht="15" hidden="1" customHeight="1"/>
    <row r="42372" ht="15" hidden="1" customHeight="1"/>
    <row r="42373" ht="15" hidden="1" customHeight="1"/>
    <row r="42374" ht="15" hidden="1" customHeight="1"/>
    <row r="42375" ht="15" hidden="1" customHeight="1"/>
    <row r="42376" ht="15" hidden="1" customHeight="1"/>
    <row r="42377" ht="15" hidden="1" customHeight="1"/>
    <row r="42378" ht="15" hidden="1" customHeight="1"/>
    <row r="42379" ht="15" hidden="1" customHeight="1"/>
    <row r="42380" ht="15" hidden="1" customHeight="1"/>
    <row r="42381" ht="15" hidden="1" customHeight="1"/>
    <row r="42382" ht="15" hidden="1" customHeight="1"/>
    <row r="42383" ht="15" hidden="1" customHeight="1"/>
    <row r="42384" ht="15" hidden="1" customHeight="1"/>
    <row r="42385" ht="15" hidden="1" customHeight="1"/>
    <row r="42386" ht="15" hidden="1" customHeight="1"/>
    <row r="42387" ht="15" hidden="1" customHeight="1"/>
    <row r="42388" ht="15" hidden="1" customHeight="1"/>
    <row r="42389" ht="15" hidden="1" customHeight="1"/>
    <row r="42390" ht="15" hidden="1" customHeight="1"/>
    <row r="42391" ht="15" hidden="1" customHeight="1"/>
    <row r="42392" ht="15" hidden="1" customHeight="1"/>
    <row r="42393" ht="15" hidden="1" customHeight="1"/>
    <row r="42394" ht="15" hidden="1" customHeight="1"/>
    <row r="42395" ht="15" hidden="1" customHeight="1"/>
    <row r="42396" ht="15" hidden="1" customHeight="1"/>
    <row r="42397" ht="15" hidden="1" customHeight="1"/>
    <row r="42398" ht="15" hidden="1" customHeight="1"/>
    <row r="42399" ht="15" hidden="1" customHeight="1"/>
    <row r="42400" ht="15" hidden="1" customHeight="1"/>
    <row r="42401" ht="15" hidden="1" customHeight="1"/>
    <row r="42402" ht="15" hidden="1" customHeight="1"/>
    <row r="42403" ht="15" hidden="1" customHeight="1"/>
    <row r="42404" ht="15" hidden="1" customHeight="1"/>
    <row r="42405" ht="15" hidden="1" customHeight="1"/>
    <row r="42406" ht="15" hidden="1" customHeight="1"/>
    <row r="42407" ht="15" hidden="1" customHeight="1"/>
    <row r="42408" ht="15" hidden="1" customHeight="1"/>
    <row r="42409" ht="15" hidden="1" customHeight="1"/>
    <row r="42410" ht="15" hidden="1" customHeight="1"/>
    <row r="42411" ht="15" hidden="1" customHeight="1"/>
    <row r="42412" ht="15" hidden="1" customHeight="1"/>
    <row r="42413" ht="15" hidden="1" customHeight="1"/>
    <row r="42414" ht="15" hidden="1" customHeight="1"/>
    <row r="42415" ht="15" hidden="1" customHeight="1"/>
    <row r="42416" ht="15" hidden="1" customHeight="1"/>
    <row r="42417" ht="15" hidden="1" customHeight="1"/>
    <row r="42418" ht="15" hidden="1" customHeight="1"/>
    <row r="42419" ht="15" hidden="1" customHeight="1"/>
    <row r="42420" ht="15" hidden="1" customHeight="1"/>
    <row r="42421" ht="15" hidden="1" customHeight="1"/>
    <row r="42422" ht="15" hidden="1" customHeight="1"/>
    <row r="42423" ht="15" hidden="1" customHeight="1"/>
    <row r="42424" ht="15" hidden="1" customHeight="1"/>
    <row r="42425" ht="15" hidden="1" customHeight="1"/>
    <row r="42426" ht="15" hidden="1" customHeight="1"/>
    <row r="42427" ht="15" hidden="1" customHeight="1"/>
    <row r="42428" ht="15" hidden="1" customHeight="1"/>
    <row r="42429" ht="15" hidden="1" customHeight="1"/>
    <row r="42430" ht="15" hidden="1" customHeight="1"/>
    <row r="42431" ht="15" hidden="1" customHeight="1"/>
    <row r="42432" ht="15" hidden="1" customHeight="1"/>
    <row r="42433" ht="15" hidden="1" customHeight="1"/>
    <row r="42434" ht="15" hidden="1" customHeight="1"/>
    <row r="42435" ht="15" hidden="1" customHeight="1"/>
    <row r="42436" ht="15" hidden="1" customHeight="1"/>
    <row r="42437" ht="15" hidden="1" customHeight="1"/>
    <row r="42438" ht="15" hidden="1" customHeight="1"/>
    <row r="42439" ht="15" hidden="1" customHeight="1"/>
    <row r="42440" ht="15" hidden="1" customHeight="1"/>
    <row r="42441" ht="15" hidden="1" customHeight="1"/>
    <row r="42442" ht="15" hidden="1" customHeight="1"/>
    <row r="42443" ht="15" hidden="1" customHeight="1"/>
    <row r="42444" ht="15" hidden="1" customHeight="1"/>
    <row r="42445" ht="15" hidden="1" customHeight="1"/>
    <row r="42446" ht="15" hidden="1" customHeight="1"/>
    <row r="42447" ht="15" hidden="1" customHeight="1"/>
    <row r="42448" ht="15" hidden="1" customHeight="1"/>
    <row r="42449" ht="15" hidden="1" customHeight="1"/>
    <row r="42450" ht="15" hidden="1" customHeight="1"/>
    <row r="42451" ht="15" hidden="1" customHeight="1"/>
    <row r="42452" ht="15" hidden="1" customHeight="1"/>
    <row r="42453" ht="15" hidden="1" customHeight="1"/>
    <row r="42454" ht="15" hidden="1" customHeight="1"/>
    <row r="42455" ht="15" hidden="1" customHeight="1"/>
    <row r="42456" ht="15" hidden="1" customHeight="1"/>
    <row r="42457" ht="15" hidden="1" customHeight="1"/>
    <row r="42458" ht="15" hidden="1" customHeight="1"/>
    <row r="42459" ht="15" hidden="1" customHeight="1"/>
    <row r="42460" ht="15" hidden="1" customHeight="1"/>
    <row r="42461" ht="15" hidden="1" customHeight="1"/>
    <row r="42462" ht="15" hidden="1" customHeight="1"/>
    <row r="42463" ht="15" hidden="1" customHeight="1"/>
    <row r="42464" ht="15" hidden="1" customHeight="1"/>
    <row r="42465" ht="15" hidden="1" customHeight="1"/>
    <row r="42466" ht="15" hidden="1" customHeight="1"/>
    <row r="42467" ht="15" hidden="1" customHeight="1"/>
    <row r="42468" ht="15" hidden="1" customHeight="1"/>
    <row r="42469" ht="15" hidden="1" customHeight="1"/>
    <row r="42470" ht="15" hidden="1" customHeight="1"/>
    <row r="42471" ht="15" hidden="1" customHeight="1"/>
    <row r="42472" ht="15" hidden="1" customHeight="1"/>
    <row r="42473" ht="15" hidden="1" customHeight="1"/>
    <row r="42474" ht="15" hidden="1" customHeight="1"/>
    <row r="42475" ht="15" hidden="1" customHeight="1"/>
    <row r="42476" ht="15" hidden="1" customHeight="1"/>
    <row r="42477" ht="15" hidden="1" customHeight="1"/>
    <row r="42478" ht="15" hidden="1" customHeight="1"/>
    <row r="42479" ht="15" hidden="1" customHeight="1"/>
    <row r="42480" ht="15" hidden="1" customHeight="1"/>
    <row r="42481" ht="15" hidden="1" customHeight="1"/>
    <row r="42482" ht="15" hidden="1" customHeight="1"/>
    <row r="42483" ht="15" hidden="1" customHeight="1"/>
    <row r="42484" ht="15" hidden="1" customHeight="1"/>
    <row r="42485" ht="15" hidden="1" customHeight="1"/>
    <row r="42486" ht="15" hidden="1" customHeight="1"/>
    <row r="42487" ht="15" hidden="1" customHeight="1"/>
    <row r="42488" ht="15" hidden="1" customHeight="1"/>
    <row r="42489" ht="15" hidden="1" customHeight="1"/>
    <row r="42490" ht="15" hidden="1" customHeight="1"/>
    <row r="42491" ht="15" hidden="1" customHeight="1"/>
    <row r="42492" ht="15" hidden="1" customHeight="1"/>
    <row r="42493" ht="15" hidden="1" customHeight="1"/>
    <row r="42494" ht="15" hidden="1" customHeight="1"/>
    <row r="42495" ht="15" hidden="1" customHeight="1"/>
    <row r="42496" ht="15" hidden="1" customHeight="1"/>
    <row r="42497" ht="15" hidden="1" customHeight="1"/>
    <row r="42498" ht="15" hidden="1" customHeight="1"/>
    <row r="42499" ht="15" hidden="1" customHeight="1"/>
    <row r="42500" ht="15" hidden="1" customHeight="1"/>
    <row r="42501" ht="15" hidden="1" customHeight="1"/>
    <row r="42502" ht="15" hidden="1" customHeight="1"/>
    <row r="42503" ht="15" hidden="1" customHeight="1"/>
    <row r="42504" ht="15" hidden="1" customHeight="1"/>
    <row r="42505" ht="15" hidden="1" customHeight="1"/>
    <row r="42506" ht="15" hidden="1" customHeight="1"/>
    <row r="42507" ht="15" hidden="1" customHeight="1"/>
    <row r="42508" ht="15" hidden="1" customHeight="1"/>
    <row r="42509" ht="15" hidden="1" customHeight="1"/>
    <row r="42510" ht="15" hidden="1" customHeight="1"/>
    <row r="42511" ht="15" hidden="1" customHeight="1"/>
    <row r="42512" ht="15" hidden="1" customHeight="1"/>
    <row r="42513" ht="15" hidden="1" customHeight="1"/>
    <row r="42514" ht="15" hidden="1" customHeight="1"/>
    <row r="42515" ht="15" hidden="1" customHeight="1"/>
    <row r="42516" ht="15" hidden="1" customHeight="1"/>
    <row r="42517" ht="15" hidden="1" customHeight="1"/>
    <row r="42518" ht="15" hidden="1" customHeight="1"/>
    <row r="42519" ht="15" hidden="1" customHeight="1"/>
    <row r="42520" ht="15" hidden="1" customHeight="1"/>
    <row r="42521" ht="15" hidden="1" customHeight="1"/>
    <row r="42522" ht="15" hidden="1" customHeight="1"/>
    <row r="42523" ht="15" hidden="1" customHeight="1"/>
    <row r="42524" ht="15" hidden="1" customHeight="1"/>
    <row r="42525" ht="15" hidden="1" customHeight="1"/>
    <row r="42526" ht="15" hidden="1" customHeight="1"/>
    <row r="42527" ht="15" hidden="1" customHeight="1"/>
    <row r="42528" ht="15" hidden="1" customHeight="1"/>
    <row r="42529" ht="15" hidden="1" customHeight="1"/>
    <row r="42530" ht="15" hidden="1" customHeight="1"/>
    <row r="42531" ht="15" hidden="1" customHeight="1"/>
    <row r="42532" ht="15" hidden="1" customHeight="1"/>
    <row r="42533" ht="15" hidden="1" customHeight="1"/>
    <row r="42534" ht="15" hidden="1" customHeight="1"/>
    <row r="42535" ht="15" hidden="1" customHeight="1"/>
    <row r="42536" ht="15" hidden="1" customHeight="1"/>
    <row r="42537" ht="15" hidden="1" customHeight="1"/>
    <row r="42538" ht="15" hidden="1" customHeight="1"/>
    <row r="42539" ht="15" hidden="1" customHeight="1"/>
    <row r="42540" ht="15" hidden="1" customHeight="1"/>
    <row r="42541" ht="15" hidden="1" customHeight="1"/>
    <row r="42542" ht="15" hidden="1" customHeight="1"/>
    <row r="42543" ht="15" hidden="1" customHeight="1"/>
    <row r="42544" ht="15" hidden="1" customHeight="1"/>
    <row r="42545" ht="15" hidden="1" customHeight="1"/>
    <row r="42546" ht="15" hidden="1" customHeight="1"/>
    <row r="42547" ht="15" hidden="1" customHeight="1"/>
    <row r="42548" ht="15" hidden="1" customHeight="1"/>
    <row r="42549" ht="15" hidden="1" customHeight="1"/>
    <row r="42550" ht="15" hidden="1" customHeight="1"/>
    <row r="42551" ht="15" hidden="1" customHeight="1"/>
    <row r="42552" ht="15" hidden="1" customHeight="1"/>
    <row r="42553" ht="15" hidden="1" customHeight="1"/>
    <row r="42554" ht="15" hidden="1" customHeight="1"/>
    <row r="42555" ht="15" hidden="1" customHeight="1"/>
    <row r="42556" ht="15" hidden="1" customHeight="1"/>
    <row r="42557" ht="15" hidden="1" customHeight="1"/>
    <row r="42558" ht="15" hidden="1" customHeight="1"/>
    <row r="42559" ht="15" hidden="1" customHeight="1"/>
    <row r="42560" ht="15" hidden="1" customHeight="1"/>
    <row r="42561" ht="15" hidden="1" customHeight="1"/>
    <row r="42562" ht="15" hidden="1" customHeight="1"/>
    <row r="42563" ht="15" hidden="1" customHeight="1"/>
    <row r="42564" ht="15" hidden="1" customHeight="1"/>
    <row r="42565" ht="15" hidden="1" customHeight="1"/>
    <row r="42566" ht="15" hidden="1" customHeight="1"/>
    <row r="42567" ht="15" hidden="1" customHeight="1"/>
    <row r="42568" ht="15" hidden="1" customHeight="1"/>
    <row r="42569" ht="15" hidden="1" customHeight="1"/>
    <row r="42570" ht="15" hidden="1" customHeight="1"/>
    <row r="42571" ht="15" hidden="1" customHeight="1"/>
    <row r="42572" ht="15" hidden="1" customHeight="1"/>
    <row r="42573" ht="15" hidden="1" customHeight="1"/>
    <row r="42574" ht="15" hidden="1" customHeight="1"/>
    <row r="42575" ht="15" hidden="1" customHeight="1"/>
    <row r="42576" ht="15" hidden="1" customHeight="1"/>
    <row r="42577" ht="15" hidden="1" customHeight="1"/>
    <row r="42578" ht="15" hidden="1" customHeight="1"/>
    <row r="42579" ht="15" hidden="1" customHeight="1"/>
    <row r="42580" ht="15" hidden="1" customHeight="1"/>
    <row r="42581" ht="15" hidden="1" customHeight="1"/>
    <row r="42582" ht="15" hidden="1" customHeight="1"/>
    <row r="42583" ht="15" hidden="1" customHeight="1"/>
    <row r="42584" ht="15" hidden="1" customHeight="1"/>
    <row r="42585" ht="15" hidden="1" customHeight="1"/>
    <row r="42586" ht="15" hidden="1" customHeight="1"/>
    <row r="42587" ht="15" hidden="1" customHeight="1"/>
    <row r="42588" ht="15" hidden="1" customHeight="1"/>
    <row r="42589" ht="15" hidden="1" customHeight="1"/>
    <row r="42590" ht="15" hidden="1" customHeight="1"/>
    <row r="42591" ht="15" hidden="1" customHeight="1"/>
    <row r="42592" ht="15" hidden="1" customHeight="1"/>
    <row r="42593" ht="15" hidden="1" customHeight="1"/>
    <row r="42594" ht="15" hidden="1" customHeight="1"/>
    <row r="42595" ht="15" hidden="1" customHeight="1"/>
    <row r="42596" ht="15" hidden="1" customHeight="1"/>
    <row r="42597" ht="15" hidden="1" customHeight="1"/>
    <row r="42598" ht="15" hidden="1" customHeight="1"/>
    <row r="42599" ht="15" hidden="1" customHeight="1"/>
    <row r="42600" ht="15" hidden="1" customHeight="1"/>
    <row r="42601" ht="15" hidden="1" customHeight="1"/>
    <row r="42602" ht="15" hidden="1" customHeight="1"/>
    <row r="42603" ht="15" hidden="1" customHeight="1"/>
    <row r="42604" ht="15" hidden="1" customHeight="1"/>
    <row r="42605" ht="15" hidden="1" customHeight="1"/>
    <row r="42606" ht="15" hidden="1" customHeight="1"/>
    <row r="42607" ht="15" hidden="1" customHeight="1"/>
    <row r="42608" ht="15" hidden="1" customHeight="1"/>
    <row r="42609" ht="15" hidden="1" customHeight="1"/>
    <row r="42610" ht="15" hidden="1" customHeight="1"/>
    <row r="42611" ht="15" hidden="1" customHeight="1"/>
    <row r="42612" ht="15" hidden="1" customHeight="1"/>
    <row r="42613" ht="15" hidden="1" customHeight="1"/>
    <row r="42614" ht="15" hidden="1" customHeight="1"/>
    <row r="42615" ht="15" hidden="1" customHeight="1"/>
    <row r="42616" ht="15" hidden="1" customHeight="1"/>
    <row r="42617" ht="15" hidden="1" customHeight="1"/>
    <row r="42618" ht="15" hidden="1" customHeight="1"/>
    <row r="42619" ht="15" hidden="1" customHeight="1"/>
    <row r="42620" ht="15" hidden="1" customHeight="1"/>
    <row r="42621" ht="15" hidden="1" customHeight="1"/>
    <row r="42622" ht="15" hidden="1" customHeight="1"/>
    <row r="42623" ht="15" hidden="1" customHeight="1"/>
    <row r="42624" ht="15" hidden="1" customHeight="1"/>
    <row r="42625" ht="15" hidden="1" customHeight="1"/>
    <row r="42626" ht="15" hidden="1" customHeight="1"/>
    <row r="42627" ht="15" hidden="1" customHeight="1"/>
    <row r="42628" ht="15" hidden="1" customHeight="1"/>
    <row r="42629" ht="15" hidden="1" customHeight="1"/>
    <row r="42630" ht="15" hidden="1" customHeight="1"/>
    <row r="42631" ht="15" hidden="1" customHeight="1"/>
    <row r="42632" ht="15" hidden="1" customHeight="1"/>
    <row r="42633" ht="15" hidden="1" customHeight="1"/>
    <row r="42634" ht="15" hidden="1" customHeight="1"/>
    <row r="42635" ht="15" hidden="1" customHeight="1"/>
    <row r="42636" ht="15" hidden="1" customHeight="1"/>
    <row r="42637" ht="15" hidden="1" customHeight="1"/>
    <row r="42638" ht="15" hidden="1" customHeight="1"/>
    <row r="42639" ht="15" hidden="1" customHeight="1"/>
    <row r="42640" ht="15" hidden="1" customHeight="1"/>
    <row r="42641" ht="15" hidden="1" customHeight="1"/>
    <row r="42642" ht="15" hidden="1" customHeight="1"/>
    <row r="42643" ht="15" hidden="1" customHeight="1"/>
    <row r="42644" ht="15" hidden="1" customHeight="1"/>
    <row r="42645" ht="15" hidden="1" customHeight="1"/>
    <row r="42646" ht="15" hidden="1" customHeight="1"/>
    <row r="42647" ht="15" hidden="1" customHeight="1"/>
    <row r="42648" ht="15" hidden="1" customHeight="1"/>
    <row r="42649" ht="15" hidden="1" customHeight="1"/>
    <row r="42650" ht="15" hidden="1" customHeight="1"/>
    <row r="42651" ht="15" hidden="1" customHeight="1"/>
    <row r="42652" ht="15" hidden="1" customHeight="1"/>
    <row r="42653" ht="15" hidden="1" customHeight="1"/>
    <row r="42654" ht="15" hidden="1" customHeight="1"/>
    <row r="42655" ht="15" hidden="1" customHeight="1"/>
    <row r="42656" ht="15" hidden="1" customHeight="1"/>
    <row r="42657" ht="15" hidden="1" customHeight="1"/>
    <row r="42658" ht="15" hidden="1" customHeight="1"/>
    <row r="42659" ht="15" hidden="1" customHeight="1"/>
    <row r="42660" ht="15" hidden="1" customHeight="1"/>
    <row r="42661" ht="15" hidden="1" customHeight="1"/>
    <row r="42662" ht="15" hidden="1" customHeight="1"/>
    <row r="42663" ht="15" hidden="1" customHeight="1"/>
    <row r="42664" ht="15" hidden="1" customHeight="1"/>
    <row r="42665" ht="15" hidden="1" customHeight="1"/>
    <row r="42666" ht="15" hidden="1" customHeight="1"/>
    <row r="42667" ht="15" hidden="1" customHeight="1"/>
    <row r="42668" ht="15" hidden="1" customHeight="1"/>
    <row r="42669" ht="15" hidden="1" customHeight="1"/>
    <row r="42670" ht="15" hidden="1" customHeight="1"/>
    <row r="42671" ht="15" hidden="1" customHeight="1"/>
    <row r="42672" ht="15" hidden="1" customHeight="1"/>
    <row r="42673" ht="15" hidden="1" customHeight="1"/>
    <row r="42674" ht="15" hidden="1" customHeight="1"/>
    <row r="42675" ht="15" hidden="1" customHeight="1"/>
    <row r="42676" ht="15" hidden="1" customHeight="1"/>
    <row r="42677" ht="15" hidden="1" customHeight="1"/>
    <row r="42678" ht="15" hidden="1" customHeight="1"/>
    <row r="42679" ht="15" hidden="1" customHeight="1"/>
    <row r="42680" ht="15" hidden="1" customHeight="1"/>
    <row r="42681" ht="15" hidden="1" customHeight="1"/>
    <row r="42682" ht="15" hidden="1" customHeight="1"/>
    <row r="42683" ht="15" hidden="1" customHeight="1"/>
    <row r="42684" ht="15" hidden="1" customHeight="1"/>
    <row r="42685" ht="15" hidden="1" customHeight="1"/>
    <row r="42686" ht="15" hidden="1" customHeight="1"/>
    <row r="42687" ht="15" hidden="1" customHeight="1"/>
    <row r="42688" ht="15" hidden="1" customHeight="1"/>
    <row r="42689" ht="15" hidden="1" customHeight="1"/>
    <row r="42690" ht="15" hidden="1" customHeight="1"/>
    <row r="42691" ht="15" hidden="1" customHeight="1"/>
    <row r="42692" ht="15" hidden="1" customHeight="1"/>
    <row r="42693" ht="15" hidden="1" customHeight="1"/>
    <row r="42694" ht="15" hidden="1" customHeight="1"/>
    <row r="42695" ht="15" hidden="1" customHeight="1"/>
    <row r="42696" ht="15" hidden="1" customHeight="1"/>
    <row r="42697" ht="15" hidden="1" customHeight="1"/>
    <row r="42698" ht="15" hidden="1" customHeight="1"/>
    <row r="42699" ht="15" hidden="1" customHeight="1"/>
    <row r="42700" ht="15" hidden="1" customHeight="1"/>
    <row r="42701" ht="15" hidden="1" customHeight="1"/>
    <row r="42702" ht="15" hidden="1" customHeight="1"/>
    <row r="42703" ht="15" hidden="1" customHeight="1"/>
    <row r="42704" ht="15" hidden="1" customHeight="1"/>
    <row r="42705" ht="15" hidden="1" customHeight="1"/>
    <row r="42706" ht="15" hidden="1" customHeight="1"/>
    <row r="42707" ht="15" hidden="1" customHeight="1"/>
    <row r="42708" ht="15" hidden="1" customHeight="1"/>
    <row r="42709" ht="15" hidden="1" customHeight="1"/>
    <row r="42710" ht="15" hidden="1" customHeight="1"/>
    <row r="42711" ht="15" hidden="1" customHeight="1"/>
    <row r="42712" ht="15" hidden="1" customHeight="1"/>
    <row r="42713" ht="15" hidden="1" customHeight="1"/>
    <row r="42714" ht="15" hidden="1" customHeight="1"/>
    <row r="42715" ht="15" hidden="1" customHeight="1"/>
    <row r="42716" ht="15" hidden="1" customHeight="1"/>
    <row r="42717" ht="15" hidden="1" customHeight="1"/>
    <row r="42718" ht="15" hidden="1" customHeight="1"/>
    <row r="42719" ht="15" hidden="1" customHeight="1"/>
    <row r="42720" ht="15" hidden="1" customHeight="1"/>
    <row r="42721" ht="15" hidden="1" customHeight="1"/>
    <row r="42722" ht="15" hidden="1" customHeight="1"/>
    <row r="42723" ht="15" hidden="1" customHeight="1"/>
    <row r="42724" ht="15" hidden="1" customHeight="1"/>
    <row r="42725" ht="15" hidden="1" customHeight="1"/>
    <row r="42726" ht="15" hidden="1" customHeight="1"/>
    <row r="42727" ht="15" hidden="1" customHeight="1"/>
    <row r="42728" ht="15" hidden="1" customHeight="1"/>
    <row r="42729" ht="15" hidden="1" customHeight="1"/>
    <row r="42730" ht="15" hidden="1" customHeight="1"/>
    <row r="42731" ht="15" hidden="1" customHeight="1"/>
    <row r="42732" ht="15" hidden="1" customHeight="1"/>
    <row r="42733" ht="15" hidden="1" customHeight="1"/>
    <row r="42734" ht="15" hidden="1" customHeight="1"/>
    <row r="42735" ht="15" hidden="1" customHeight="1"/>
    <row r="42736" ht="15" hidden="1" customHeight="1"/>
    <row r="42737" ht="15" hidden="1" customHeight="1"/>
    <row r="42738" ht="15" hidden="1" customHeight="1"/>
    <row r="42739" ht="15" hidden="1" customHeight="1"/>
    <row r="42740" ht="15" hidden="1" customHeight="1"/>
    <row r="42741" ht="15" hidden="1" customHeight="1"/>
    <row r="42742" ht="15" hidden="1" customHeight="1"/>
    <row r="42743" ht="15" hidden="1" customHeight="1"/>
    <row r="42744" ht="15" hidden="1" customHeight="1"/>
    <row r="42745" ht="15" hidden="1" customHeight="1"/>
    <row r="42746" ht="15" hidden="1" customHeight="1"/>
    <row r="42747" ht="15" hidden="1" customHeight="1"/>
    <row r="42748" ht="15" hidden="1" customHeight="1"/>
    <row r="42749" ht="15" hidden="1" customHeight="1"/>
    <row r="42750" ht="15" hidden="1" customHeight="1"/>
    <row r="42751" ht="15" hidden="1" customHeight="1"/>
    <row r="42752" ht="15" hidden="1" customHeight="1"/>
    <row r="42753" ht="15" hidden="1" customHeight="1"/>
    <row r="42754" ht="15" hidden="1" customHeight="1"/>
    <row r="42755" ht="15" hidden="1" customHeight="1"/>
    <row r="42756" ht="15" hidden="1" customHeight="1"/>
    <row r="42757" ht="15" hidden="1" customHeight="1"/>
    <row r="42758" ht="15" hidden="1" customHeight="1"/>
    <row r="42759" ht="15" hidden="1" customHeight="1"/>
    <row r="42760" ht="15" hidden="1" customHeight="1"/>
    <row r="42761" ht="15" hidden="1" customHeight="1"/>
    <row r="42762" ht="15" hidden="1" customHeight="1"/>
    <row r="42763" ht="15" hidden="1" customHeight="1"/>
    <row r="42764" ht="15" hidden="1" customHeight="1"/>
    <row r="42765" ht="15" hidden="1" customHeight="1"/>
    <row r="42766" ht="15" hidden="1" customHeight="1"/>
    <row r="42767" ht="15" hidden="1" customHeight="1"/>
    <row r="42768" ht="15" hidden="1" customHeight="1"/>
    <row r="42769" ht="15" hidden="1" customHeight="1"/>
    <row r="42770" ht="15" hidden="1" customHeight="1"/>
    <row r="42771" ht="15" hidden="1" customHeight="1"/>
    <row r="42772" ht="15" hidden="1" customHeight="1"/>
    <row r="42773" ht="15" hidden="1" customHeight="1"/>
    <row r="42774" ht="15" hidden="1" customHeight="1"/>
    <row r="42775" ht="15" hidden="1" customHeight="1"/>
    <row r="42776" ht="15" hidden="1" customHeight="1"/>
    <row r="42777" ht="15" hidden="1" customHeight="1"/>
    <row r="42778" ht="15" hidden="1" customHeight="1"/>
    <row r="42779" ht="15" hidden="1" customHeight="1"/>
    <row r="42780" ht="15" hidden="1" customHeight="1"/>
    <row r="42781" ht="15" hidden="1" customHeight="1"/>
    <row r="42782" ht="15" hidden="1" customHeight="1"/>
    <row r="42783" ht="15" hidden="1" customHeight="1"/>
    <row r="42784" ht="15" hidden="1" customHeight="1"/>
    <row r="42785" ht="15" hidden="1" customHeight="1"/>
    <row r="42786" ht="15" hidden="1" customHeight="1"/>
    <row r="42787" ht="15" hidden="1" customHeight="1"/>
    <row r="42788" ht="15" hidden="1" customHeight="1"/>
    <row r="42789" ht="15" hidden="1" customHeight="1"/>
    <row r="42790" ht="15" hidden="1" customHeight="1"/>
    <row r="42791" ht="15" hidden="1" customHeight="1"/>
    <row r="42792" ht="15" hidden="1" customHeight="1"/>
    <row r="42793" ht="15" hidden="1" customHeight="1"/>
    <row r="42794" ht="15" hidden="1" customHeight="1"/>
    <row r="42795" ht="15" hidden="1" customHeight="1"/>
    <row r="42796" ht="15" hidden="1" customHeight="1"/>
    <row r="42797" ht="15" hidden="1" customHeight="1"/>
    <row r="42798" ht="15" hidden="1" customHeight="1"/>
    <row r="42799" ht="15" hidden="1" customHeight="1"/>
    <row r="42800" ht="15" hidden="1" customHeight="1"/>
    <row r="42801" ht="15" hidden="1" customHeight="1"/>
    <row r="42802" ht="15" hidden="1" customHeight="1"/>
    <row r="42803" ht="15" hidden="1" customHeight="1"/>
    <row r="42804" ht="15" hidden="1" customHeight="1"/>
    <row r="42805" ht="15" hidden="1" customHeight="1"/>
    <row r="42806" ht="15" hidden="1" customHeight="1"/>
    <row r="42807" ht="15" hidden="1" customHeight="1"/>
    <row r="42808" ht="15" hidden="1" customHeight="1"/>
    <row r="42809" ht="15" hidden="1" customHeight="1"/>
    <row r="42810" ht="15" hidden="1" customHeight="1"/>
    <row r="42811" ht="15" hidden="1" customHeight="1"/>
    <row r="42812" ht="15" hidden="1" customHeight="1"/>
    <row r="42813" ht="15" hidden="1" customHeight="1"/>
    <row r="42814" ht="15" hidden="1" customHeight="1"/>
    <row r="42815" ht="15" hidden="1" customHeight="1"/>
    <row r="42816" ht="15" hidden="1" customHeight="1"/>
    <row r="42817" ht="15" hidden="1" customHeight="1"/>
    <row r="42818" ht="15" hidden="1" customHeight="1"/>
    <row r="42819" ht="15" hidden="1" customHeight="1"/>
    <row r="42820" ht="15" hidden="1" customHeight="1"/>
    <row r="42821" ht="15" hidden="1" customHeight="1"/>
    <row r="42822" ht="15" hidden="1" customHeight="1"/>
    <row r="42823" ht="15" hidden="1" customHeight="1"/>
    <row r="42824" ht="15" hidden="1" customHeight="1"/>
    <row r="42825" ht="15" hidden="1" customHeight="1"/>
    <row r="42826" ht="15" hidden="1" customHeight="1"/>
    <row r="42827" ht="15" hidden="1" customHeight="1"/>
    <row r="42828" ht="15" hidden="1" customHeight="1"/>
    <row r="42829" ht="15" hidden="1" customHeight="1"/>
    <row r="42830" ht="15" hidden="1" customHeight="1"/>
    <row r="42831" ht="15" hidden="1" customHeight="1"/>
    <row r="42832" ht="15" hidden="1" customHeight="1"/>
    <row r="42833" ht="15" hidden="1" customHeight="1"/>
    <row r="42834" ht="15" hidden="1" customHeight="1"/>
    <row r="42835" ht="15" hidden="1" customHeight="1"/>
    <row r="42836" ht="15" hidden="1" customHeight="1"/>
    <row r="42837" ht="15" hidden="1" customHeight="1"/>
    <row r="42838" ht="15" hidden="1" customHeight="1"/>
    <row r="42839" ht="15" hidden="1" customHeight="1"/>
    <row r="42840" ht="15" hidden="1" customHeight="1"/>
    <row r="42841" ht="15" hidden="1" customHeight="1"/>
    <row r="42842" ht="15" hidden="1" customHeight="1"/>
    <row r="42843" ht="15" hidden="1" customHeight="1"/>
    <row r="42844" ht="15" hidden="1" customHeight="1"/>
    <row r="42845" ht="15" hidden="1" customHeight="1"/>
    <row r="42846" ht="15" hidden="1" customHeight="1"/>
    <row r="42847" ht="15" hidden="1" customHeight="1"/>
    <row r="42848" ht="15" hidden="1" customHeight="1"/>
    <row r="42849" ht="15" hidden="1" customHeight="1"/>
    <row r="42850" ht="15" hidden="1" customHeight="1"/>
    <row r="42851" ht="15" hidden="1" customHeight="1"/>
    <row r="42852" ht="15" hidden="1" customHeight="1"/>
    <row r="42853" ht="15" hidden="1" customHeight="1"/>
    <row r="42854" ht="15" hidden="1" customHeight="1"/>
    <row r="42855" ht="15" hidden="1" customHeight="1"/>
    <row r="42856" ht="15" hidden="1" customHeight="1"/>
    <row r="42857" ht="15" hidden="1" customHeight="1"/>
    <row r="42858" ht="15" hidden="1" customHeight="1"/>
    <row r="42859" ht="15" hidden="1" customHeight="1"/>
    <row r="42860" ht="15" hidden="1" customHeight="1"/>
    <row r="42861" ht="15" hidden="1" customHeight="1"/>
    <row r="42862" ht="15" hidden="1" customHeight="1"/>
    <row r="42863" ht="15" hidden="1" customHeight="1"/>
    <row r="42864" ht="15" hidden="1" customHeight="1"/>
    <row r="42865" ht="15" hidden="1" customHeight="1"/>
    <row r="42866" ht="15" hidden="1" customHeight="1"/>
    <row r="42867" ht="15" hidden="1" customHeight="1"/>
    <row r="42868" ht="15" hidden="1" customHeight="1"/>
    <row r="42869" ht="15" hidden="1" customHeight="1"/>
    <row r="42870" ht="15" hidden="1" customHeight="1"/>
    <row r="42871" ht="15" hidden="1" customHeight="1"/>
    <row r="42872" ht="15" hidden="1" customHeight="1"/>
    <row r="42873" ht="15" hidden="1" customHeight="1"/>
    <row r="42874" ht="15" hidden="1" customHeight="1"/>
    <row r="42875" ht="15" hidden="1" customHeight="1"/>
    <row r="42876" ht="15" hidden="1" customHeight="1"/>
    <row r="42877" ht="15" hidden="1" customHeight="1"/>
    <row r="42878" ht="15" hidden="1" customHeight="1"/>
    <row r="42879" ht="15" hidden="1" customHeight="1"/>
    <row r="42880" ht="15" hidden="1" customHeight="1"/>
    <row r="42881" ht="15" hidden="1" customHeight="1"/>
    <row r="42882" ht="15" hidden="1" customHeight="1"/>
    <row r="42883" ht="15" hidden="1" customHeight="1"/>
    <row r="42884" ht="15" hidden="1" customHeight="1"/>
    <row r="42885" ht="15" hidden="1" customHeight="1"/>
    <row r="42886" ht="15" hidden="1" customHeight="1"/>
    <row r="42887" ht="15" hidden="1" customHeight="1"/>
    <row r="42888" ht="15" hidden="1" customHeight="1"/>
    <row r="42889" ht="15" hidden="1" customHeight="1"/>
    <row r="42890" ht="15" hidden="1" customHeight="1"/>
    <row r="42891" ht="15" hidden="1" customHeight="1"/>
    <row r="42892" ht="15" hidden="1" customHeight="1"/>
    <row r="42893" ht="15" hidden="1" customHeight="1"/>
    <row r="42894" ht="15" hidden="1" customHeight="1"/>
    <row r="42895" ht="15" hidden="1" customHeight="1"/>
    <row r="42896" ht="15" hidden="1" customHeight="1"/>
    <row r="42897" ht="15" hidden="1" customHeight="1"/>
    <row r="42898" ht="15" hidden="1" customHeight="1"/>
    <row r="42899" ht="15" hidden="1" customHeight="1"/>
    <row r="42900" ht="15" hidden="1" customHeight="1"/>
    <row r="42901" ht="15" hidden="1" customHeight="1"/>
    <row r="42902" ht="15" hidden="1" customHeight="1"/>
    <row r="42903" ht="15" hidden="1" customHeight="1"/>
    <row r="42904" ht="15" hidden="1" customHeight="1"/>
    <row r="42905" ht="15" hidden="1" customHeight="1"/>
    <row r="42906" ht="15" hidden="1" customHeight="1"/>
    <row r="42907" ht="15" hidden="1" customHeight="1"/>
    <row r="42908" ht="15" hidden="1" customHeight="1"/>
    <row r="42909" ht="15" hidden="1" customHeight="1"/>
    <row r="42910" ht="15" hidden="1" customHeight="1"/>
    <row r="42911" ht="15" hidden="1" customHeight="1"/>
    <row r="42912" ht="15" hidden="1" customHeight="1"/>
    <row r="42913" ht="15" hidden="1" customHeight="1"/>
    <row r="42914" ht="15" hidden="1" customHeight="1"/>
    <row r="42915" ht="15" hidden="1" customHeight="1"/>
    <row r="42916" ht="15" hidden="1" customHeight="1"/>
    <row r="42917" ht="15" hidden="1" customHeight="1"/>
    <row r="42918" ht="15" hidden="1" customHeight="1"/>
    <row r="42919" ht="15" hidden="1" customHeight="1"/>
    <row r="42920" ht="15" hidden="1" customHeight="1"/>
    <row r="42921" ht="15" hidden="1" customHeight="1"/>
    <row r="42922" ht="15" hidden="1" customHeight="1"/>
    <row r="42923" ht="15" hidden="1" customHeight="1"/>
    <row r="42924" ht="15" hidden="1" customHeight="1"/>
    <row r="42925" ht="15" hidden="1" customHeight="1"/>
    <row r="42926" ht="15" hidden="1" customHeight="1"/>
    <row r="42927" ht="15" hidden="1" customHeight="1"/>
    <row r="42928" ht="15" hidden="1" customHeight="1"/>
    <row r="42929" ht="15" hidden="1" customHeight="1"/>
    <row r="42930" ht="15" hidden="1" customHeight="1"/>
    <row r="42931" ht="15" hidden="1" customHeight="1"/>
    <row r="42932" ht="15" hidden="1" customHeight="1"/>
    <row r="42933" ht="15" hidden="1" customHeight="1"/>
    <row r="42934" ht="15" hidden="1" customHeight="1"/>
    <row r="42935" ht="15" hidden="1" customHeight="1"/>
    <row r="42936" ht="15" hidden="1" customHeight="1"/>
    <row r="42937" ht="15" hidden="1" customHeight="1"/>
    <row r="42938" ht="15" hidden="1" customHeight="1"/>
    <row r="42939" ht="15" hidden="1" customHeight="1"/>
    <row r="42940" ht="15" hidden="1" customHeight="1"/>
    <row r="42941" ht="15" hidden="1" customHeight="1"/>
    <row r="42942" ht="15" hidden="1" customHeight="1"/>
    <row r="42943" ht="15" hidden="1" customHeight="1"/>
    <row r="42944" ht="15" hidden="1" customHeight="1"/>
    <row r="42945" ht="15" hidden="1" customHeight="1"/>
    <row r="42946" ht="15" hidden="1" customHeight="1"/>
    <row r="42947" ht="15" hidden="1" customHeight="1"/>
    <row r="42948" ht="15" hidden="1" customHeight="1"/>
    <row r="42949" ht="15" hidden="1" customHeight="1"/>
    <row r="42950" ht="15" hidden="1" customHeight="1"/>
    <row r="42951" ht="15" hidden="1" customHeight="1"/>
    <row r="42952" ht="15" hidden="1" customHeight="1"/>
    <row r="42953" ht="15" hidden="1" customHeight="1"/>
    <row r="42954" ht="15" hidden="1" customHeight="1"/>
    <row r="42955" ht="15" hidden="1" customHeight="1"/>
    <row r="42956" ht="15" hidden="1" customHeight="1"/>
    <row r="42957" ht="15" hidden="1" customHeight="1"/>
    <row r="42958" ht="15" hidden="1" customHeight="1"/>
    <row r="42959" ht="15" hidden="1" customHeight="1"/>
    <row r="42960" ht="15" hidden="1" customHeight="1"/>
    <row r="42961" ht="15" hidden="1" customHeight="1"/>
    <row r="42962" ht="15" hidden="1" customHeight="1"/>
    <row r="42963" ht="15" hidden="1" customHeight="1"/>
    <row r="42964" ht="15" hidden="1" customHeight="1"/>
    <row r="42965" ht="15" hidden="1" customHeight="1"/>
    <row r="42966" ht="15" hidden="1" customHeight="1"/>
    <row r="42967" ht="15" hidden="1" customHeight="1"/>
    <row r="42968" ht="15" hidden="1" customHeight="1"/>
    <row r="42969" ht="15" hidden="1" customHeight="1"/>
    <row r="42970" ht="15" hidden="1" customHeight="1"/>
    <row r="42971" ht="15" hidden="1" customHeight="1"/>
    <row r="42972" ht="15" hidden="1" customHeight="1"/>
    <row r="42973" ht="15" hidden="1" customHeight="1"/>
    <row r="42974" ht="15" hidden="1" customHeight="1"/>
    <row r="42975" ht="15" hidden="1" customHeight="1"/>
    <row r="42976" ht="15" hidden="1" customHeight="1"/>
    <row r="42977" ht="15" hidden="1" customHeight="1"/>
    <row r="42978" ht="15" hidden="1" customHeight="1"/>
    <row r="42979" ht="15" hidden="1" customHeight="1"/>
    <row r="42980" ht="15" hidden="1" customHeight="1"/>
    <row r="42981" ht="15" hidden="1" customHeight="1"/>
    <row r="42982" ht="15" hidden="1" customHeight="1"/>
    <row r="42983" ht="15" hidden="1" customHeight="1"/>
    <row r="42984" ht="15" hidden="1" customHeight="1"/>
    <row r="42985" ht="15" hidden="1" customHeight="1"/>
    <row r="42986" ht="15" hidden="1" customHeight="1"/>
    <row r="42987" ht="15" hidden="1" customHeight="1"/>
    <row r="42988" ht="15" hidden="1" customHeight="1"/>
    <row r="42989" ht="15" hidden="1" customHeight="1"/>
    <row r="42990" ht="15" hidden="1" customHeight="1"/>
    <row r="42991" ht="15" hidden="1" customHeight="1"/>
    <row r="42992" ht="15" hidden="1" customHeight="1"/>
    <row r="42993" ht="15" hidden="1" customHeight="1"/>
    <row r="42994" ht="15" hidden="1" customHeight="1"/>
    <row r="42995" ht="15" hidden="1" customHeight="1"/>
    <row r="42996" ht="15" hidden="1" customHeight="1"/>
    <row r="42997" ht="15" hidden="1" customHeight="1"/>
    <row r="42998" ht="15" hidden="1" customHeight="1"/>
    <row r="42999" ht="15" hidden="1" customHeight="1"/>
    <row r="43000" ht="15" hidden="1" customHeight="1"/>
    <row r="43001" ht="15" hidden="1" customHeight="1"/>
    <row r="43002" ht="15" hidden="1" customHeight="1"/>
    <row r="43003" ht="15" hidden="1" customHeight="1"/>
    <row r="43004" ht="15" hidden="1" customHeight="1"/>
    <row r="43005" ht="15" hidden="1" customHeight="1"/>
    <row r="43006" ht="15" hidden="1" customHeight="1"/>
    <row r="43007" ht="15" hidden="1" customHeight="1"/>
    <row r="43008" ht="15" hidden="1" customHeight="1"/>
    <row r="43009" ht="15" hidden="1" customHeight="1"/>
    <row r="43010" ht="15" hidden="1" customHeight="1"/>
    <row r="43011" ht="15" hidden="1" customHeight="1"/>
    <row r="43012" ht="15" hidden="1" customHeight="1"/>
    <row r="43013" ht="15" hidden="1" customHeight="1"/>
    <row r="43014" ht="15" hidden="1" customHeight="1"/>
    <row r="43015" ht="15" hidden="1" customHeight="1"/>
    <row r="43016" ht="15" hidden="1" customHeight="1"/>
    <row r="43017" ht="15" hidden="1" customHeight="1"/>
    <row r="43018" ht="15" hidden="1" customHeight="1"/>
    <row r="43019" ht="15" hidden="1" customHeight="1"/>
    <row r="43020" ht="15" hidden="1" customHeight="1"/>
    <row r="43021" ht="15" hidden="1" customHeight="1"/>
    <row r="43022" ht="15" hidden="1" customHeight="1"/>
    <row r="43023" ht="15" hidden="1" customHeight="1"/>
    <row r="43024" ht="15" hidden="1" customHeight="1"/>
    <row r="43025" ht="15" hidden="1" customHeight="1"/>
    <row r="43026" ht="15" hidden="1" customHeight="1"/>
    <row r="43027" ht="15" hidden="1" customHeight="1"/>
    <row r="43028" ht="15" hidden="1" customHeight="1"/>
    <row r="43029" ht="15" hidden="1" customHeight="1"/>
    <row r="43030" ht="15" hidden="1" customHeight="1"/>
    <row r="43031" ht="15" hidden="1" customHeight="1"/>
    <row r="43032" ht="15" hidden="1" customHeight="1"/>
    <row r="43033" ht="15" hidden="1" customHeight="1"/>
    <row r="43034" ht="15" hidden="1" customHeight="1"/>
    <row r="43035" ht="15" hidden="1" customHeight="1"/>
    <row r="43036" ht="15" hidden="1" customHeight="1"/>
    <row r="43037" ht="15" hidden="1" customHeight="1"/>
    <row r="43038" ht="15" hidden="1" customHeight="1"/>
    <row r="43039" ht="15" hidden="1" customHeight="1"/>
    <row r="43040" ht="15" hidden="1" customHeight="1"/>
    <row r="43041" ht="15" hidden="1" customHeight="1"/>
    <row r="43042" ht="15" hidden="1" customHeight="1"/>
    <row r="43043" ht="15" hidden="1" customHeight="1"/>
    <row r="43044" ht="15" hidden="1" customHeight="1"/>
    <row r="43045" ht="15" hidden="1" customHeight="1"/>
    <row r="43046" ht="15" hidden="1" customHeight="1"/>
    <row r="43047" ht="15" hidden="1" customHeight="1"/>
    <row r="43048" ht="15" hidden="1" customHeight="1"/>
    <row r="43049" ht="15" hidden="1" customHeight="1"/>
    <row r="43050" ht="15" hidden="1" customHeight="1"/>
    <row r="43051" ht="15" hidden="1" customHeight="1"/>
    <row r="43052" ht="15" hidden="1" customHeight="1"/>
    <row r="43053" ht="15" hidden="1" customHeight="1"/>
    <row r="43054" ht="15" hidden="1" customHeight="1"/>
    <row r="43055" ht="15" hidden="1" customHeight="1"/>
    <row r="43056" ht="15" hidden="1" customHeight="1"/>
    <row r="43057" ht="15" hidden="1" customHeight="1"/>
    <row r="43058" ht="15" hidden="1" customHeight="1"/>
    <row r="43059" ht="15" hidden="1" customHeight="1"/>
    <row r="43060" ht="15" hidden="1" customHeight="1"/>
    <row r="43061" ht="15" hidden="1" customHeight="1"/>
    <row r="43062" ht="15" hidden="1" customHeight="1"/>
    <row r="43063" ht="15" hidden="1" customHeight="1"/>
    <row r="43064" ht="15" hidden="1" customHeight="1"/>
    <row r="43065" ht="15" hidden="1" customHeight="1"/>
    <row r="43066" ht="15" hidden="1" customHeight="1"/>
    <row r="43067" ht="15" hidden="1" customHeight="1"/>
    <row r="43068" ht="15" hidden="1" customHeight="1"/>
    <row r="43069" ht="15" hidden="1" customHeight="1"/>
    <row r="43070" ht="15" hidden="1" customHeight="1"/>
    <row r="43071" ht="15" hidden="1" customHeight="1"/>
    <row r="43072" ht="15" hidden="1" customHeight="1"/>
    <row r="43073" ht="15" hidden="1" customHeight="1"/>
    <row r="43074" ht="15" hidden="1" customHeight="1"/>
    <row r="43075" ht="15" hidden="1" customHeight="1"/>
    <row r="43076" ht="15" hidden="1" customHeight="1"/>
    <row r="43077" ht="15" hidden="1" customHeight="1"/>
    <row r="43078" ht="15" hidden="1" customHeight="1"/>
    <row r="43079" ht="15" hidden="1" customHeight="1"/>
    <row r="43080" ht="15" hidden="1" customHeight="1"/>
    <row r="43081" ht="15" hidden="1" customHeight="1"/>
    <row r="43082" ht="15" hidden="1" customHeight="1"/>
    <row r="43083" ht="15" hidden="1" customHeight="1"/>
    <row r="43084" ht="15" hidden="1" customHeight="1"/>
    <row r="43085" ht="15" hidden="1" customHeight="1"/>
    <row r="43086" ht="15" hidden="1" customHeight="1"/>
    <row r="43087" ht="15" hidden="1" customHeight="1"/>
    <row r="43088" ht="15" hidden="1" customHeight="1"/>
    <row r="43089" ht="15" hidden="1" customHeight="1"/>
    <row r="43090" ht="15" hidden="1" customHeight="1"/>
    <row r="43091" ht="15" hidden="1" customHeight="1"/>
    <row r="43092" ht="15" hidden="1" customHeight="1"/>
    <row r="43093" ht="15" hidden="1" customHeight="1"/>
    <row r="43094" ht="15" hidden="1" customHeight="1"/>
    <row r="43095" ht="15" hidden="1" customHeight="1"/>
    <row r="43096" ht="15" hidden="1" customHeight="1"/>
    <row r="43097" ht="15" hidden="1" customHeight="1"/>
    <row r="43098" ht="15" hidden="1" customHeight="1"/>
    <row r="43099" ht="15" hidden="1" customHeight="1"/>
    <row r="43100" ht="15" hidden="1" customHeight="1"/>
    <row r="43101" ht="15" hidden="1" customHeight="1"/>
    <row r="43102" ht="15" hidden="1" customHeight="1"/>
    <row r="43103" ht="15" hidden="1" customHeight="1"/>
    <row r="43104" ht="15" hidden="1" customHeight="1"/>
    <row r="43105" ht="15" hidden="1" customHeight="1"/>
    <row r="43106" ht="15" hidden="1" customHeight="1"/>
    <row r="43107" ht="15" hidden="1" customHeight="1"/>
    <row r="43108" ht="15" hidden="1" customHeight="1"/>
    <row r="43109" ht="15" hidden="1" customHeight="1"/>
    <row r="43110" ht="15" hidden="1" customHeight="1"/>
    <row r="43111" ht="15" hidden="1" customHeight="1"/>
    <row r="43112" ht="15" hidden="1" customHeight="1"/>
    <row r="43113" ht="15" hidden="1" customHeight="1"/>
    <row r="43114" ht="15" hidden="1" customHeight="1"/>
    <row r="43115" ht="15" hidden="1" customHeight="1"/>
    <row r="43116" ht="15" hidden="1" customHeight="1"/>
    <row r="43117" ht="15" hidden="1" customHeight="1"/>
    <row r="43118" ht="15" hidden="1" customHeight="1"/>
    <row r="43119" ht="15" hidden="1" customHeight="1"/>
    <row r="43120" ht="15" hidden="1" customHeight="1"/>
    <row r="43121" ht="15" hidden="1" customHeight="1"/>
    <row r="43122" ht="15" hidden="1" customHeight="1"/>
    <row r="43123" ht="15" hidden="1" customHeight="1"/>
    <row r="43124" ht="15" hidden="1" customHeight="1"/>
    <row r="43125" ht="15" hidden="1" customHeight="1"/>
    <row r="43126" ht="15" hidden="1" customHeight="1"/>
    <row r="43127" ht="15" hidden="1" customHeight="1"/>
    <row r="43128" ht="15" hidden="1" customHeight="1"/>
    <row r="43129" ht="15" hidden="1" customHeight="1"/>
    <row r="43130" ht="15" hidden="1" customHeight="1"/>
    <row r="43131" ht="15" hidden="1" customHeight="1"/>
    <row r="43132" ht="15" hidden="1" customHeight="1"/>
    <row r="43133" ht="15" hidden="1" customHeight="1"/>
    <row r="43134" ht="15" hidden="1" customHeight="1"/>
    <row r="43135" ht="15" hidden="1" customHeight="1"/>
    <row r="43136" ht="15" hidden="1" customHeight="1"/>
    <row r="43137" ht="15" hidden="1" customHeight="1"/>
    <row r="43138" ht="15" hidden="1" customHeight="1"/>
    <row r="43139" ht="15" hidden="1" customHeight="1"/>
    <row r="43140" ht="15" hidden="1" customHeight="1"/>
    <row r="43141" ht="15" hidden="1" customHeight="1"/>
    <row r="43142" ht="15" hidden="1" customHeight="1"/>
    <row r="43143" ht="15" hidden="1" customHeight="1"/>
    <row r="43144" ht="15" hidden="1" customHeight="1"/>
    <row r="43145" ht="15" hidden="1" customHeight="1"/>
    <row r="43146" ht="15" hidden="1" customHeight="1"/>
    <row r="43147" ht="15" hidden="1" customHeight="1"/>
    <row r="43148" ht="15" hidden="1" customHeight="1"/>
    <row r="43149" ht="15" hidden="1" customHeight="1"/>
    <row r="43150" ht="15" hidden="1" customHeight="1"/>
    <row r="43151" ht="15" hidden="1" customHeight="1"/>
    <row r="43152" ht="15" hidden="1" customHeight="1"/>
    <row r="43153" ht="15" hidden="1" customHeight="1"/>
    <row r="43154" ht="15" hidden="1" customHeight="1"/>
    <row r="43155" ht="15" hidden="1" customHeight="1"/>
    <row r="43156" ht="15" hidden="1" customHeight="1"/>
    <row r="43157" ht="15" hidden="1" customHeight="1"/>
    <row r="43158" ht="15" hidden="1" customHeight="1"/>
    <row r="43159" ht="15" hidden="1" customHeight="1"/>
    <row r="43160" ht="15" hidden="1" customHeight="1"/>
    <row r="43161" ht="15" hidden="1" customHeight="1"/>
    <row r="43162" ht="15" hidden="1" customHeight="1"/>
    <row r="43163" ht="15" hidden="1" customHeight="1"/>
    <row r="43164" ht="15" hidden="1" customHeight="1"/>
    <row r="43165" ht="15" hidden="1" customHeight="1"/>
    <row r="43166" ht="15" hidden="1" customHeight="1"/>
    <row r="43167" ht="15" hidden="1" customHeight="1"/>
    <row r="43168" ht="15" hidden="1" customHeight="1"/>
    <row r="43169" ht="15" hidden="1" customHeight="1"/>
    <row r="43170" ht="15" hidden="1" customHeight="1"/>
    <row r="43171" ht="15" hidden="1" customHeight="1"/>
    <row r="43172" ht="15" hidden="1" customHeight="1"/>
    <row r="43173" ht="15" hidden="1" customHeight="1"/>
    <row r="43174" ht="15" hidden="1" customHeight="1"/>
    <row r="43175" ht="15" hidden="1" customHeight="1"/>
    <row r="43176" ht="15" hidden="1" customHeight="1"/>
    <row r="43177" ht="15" hidden="1" customHeight="1"/>
    <row r="43178" ht="15" hidden="1" customHeight="1"/>
    <row r="43179" ht="15" hidden="1" customHeight="1"/>
    <row r="43180" ht="15" hidden="1" customHeight="1"/>
    <row r="43181" ht="15" hidden="1" customHeight="1"/>
    <row r="43182" ht="15" hidden="1" customHeight="1"/>
    <row r="43183" ht="15" hidden="1" customHeight="1"/>
    <row r="43184" ht="15" hidden="1" customHeight="1"/>
    <row r="43185" ht="15" hidden="1" customHeight="1"/>
    <row r="43186" ht="15" hidden="1" customHeight="1"/>
    <row r="43187" ht="15" hidden="1" customHeight="1"/>
    <row r="43188" ht="15" hidden="1" customHeight="1"/>
    <row r="43189" ht="15" hidden="1" customHeight="1"/>
    <row r="43190" ht="15" hidden="1" customHeight="1"/>
    <row r="43191" ht="15" hidden="1" customHeight="1"/>
    <row r="43192" ht="15" hidden="1" customHeight="1"/>
    <row r="43193" ht="15" hidden="1" customHeight="1"/>
    <row r="43194" ht="15" hidden="1" customHeight="1"/>
    <row r="43195" ht="15" hidden="1" customHeight="1"/>
    <row r="43196" ht="15" hidden="1" customHeight="1"/>
    <row r="43197" ht="15" hidden="1" customHeight="1"/>
    <row r="43198" ht="15" hidden="1" customHeight="1"/>
    <row r="43199" ht="15" hidden="1" customHeight="1"/>
    <row r="43200" ht="15" hidden="1" customHeight="1"/>
    <row r="43201" ht="15" hidden="1" customHeight="1"/>
    <row r="43202" ht="15" hidden="1" customHeight="1"/>
    <row r="43203" ht="15" hidden="1" customHeight="1"/>
    <row r="43204" ht="15" hidden="1" customHeight="1"/>
    <row r="43205" ht="15" hidden="1" customHeight="1"/>
    <row r="43206" ht="15" hidden="1" customHeight="1"/>
    <row r="43207" ht="15" hidden="1" customHeight="1"/>
    <row r="43208" ht="15" hidden="1" customHeight="1"/>
    <row r="43209" ht="15" hidden="1" customHeight="1"/>
    <row r="43210" ht="15" hidden="1" customHeight="1"/>
    <row r="43211" ht="15" hidden="1" customHeight="1"/>
    <row r="43212" ht="15" hidden="1" customHeight="1"/>
    <row r="43213" ht="15" hidden="1" customHeight="1"/>
    <row r="43214" ht="15" hidden="1" customHeight="1"/>
    <row r="43215" ht="15" hidden="1" customHeight="1"/>
    <row r="43216" ht="15" hidden="1" customHeight="1"/>
    <row r="43217" ht="15" hidden="1" customHeight="1"/>
    <row r="43218" ht="15" hidden="1" customHeight="1"/>
    <row r="43219" ht="15" hidden="1" customHeight="1"/>
    <row r="43220" ht="15" hidden="1" customHeight="1"/>
    <row r="43221" ht="15" hidden="1" customHeight="1"/>
    <row r="43222" ht="15" hidden="1" customHeight="1"/>
    <row r="43223" ht="15" hidden="1" customHeight="1"/>
    <row r="43224" ht="15" hidden="1" customHeight="1"/>
    <row r="43225" ht="15" hidden="1" customHeight="1"/>
    <row r="43226" ht="15" hidden="1" customHeight="1"/>
    <row r="43227" ht="15" hidden="1" customHeight="1"/>
    <row r="43228" ht="15" hidden="1" customHeight="1"/>
    <row r="43229" ht="15" hidden="1" customHeight="1"/>
    <row r="43230" ht="15" hidden="1" customHeight="1"/>
    <row r="43231" ht="15" hidden="1" customHeight="1"/>
    <row r="43232" ht="15" hidden="1" customHeight="1"/>
    <row r="43233" ht="15" hidden="1" customHeight="1"/>
    <row r="43234" ht="15" hidden="1" customHeight="1"/>
    <row r="43235" ht="15" hidden="1" customHeight="1"/>
    <row r="43236" ht="15" hidden="1" customHeight="1"/>
    <row r="43237" ht="15" hidden="1" customHeight="1"/>
    <row r="43238" ht="15" hidden="1" customHeight="1"/>
    <row r="43239" ht="15" hidden="1" customHeight="1"/>
    <row r="43240" ht="15" hidden="1" customHeight="1"/>
    <row r="43241" ht="15" hidden="1" customHeight="1"/>
    <row r="43242" ht="15" hidden="1" customHeight="1"/>
    <row r="43243" ht="15" hidden="1" customHeight="1"/>
    <row r="43244" ht="15" hidden="1" customHeight="1"/>
    <row r="43245" ht="15" hidden="1" customHeight="1"/>
    <row r="43246" ht="15" hidden="1" customHeight="1"/>
    <row r="43247" ht="15" hidden="1" customHeight="1"/>
    <row r="43248" ht="15" hidden="1" customHeight="1"/>
    <row r="43249" ht="15" hidden="1" customHeight="1"/>
    <row r="43250" ht="15" hidden="1" customHeight="1"/>
    <row r="43251" ht="15" hidden="1" customHeight="1"/>
    <row r="43252" ht="15" hidden="1" customHeight="1"/>
    <row r="43253" ht="15" hidden="1" customHeight="1"/>
    <row r="43254" ht="15" hidden="1" customHeight="1"/>
    <row r="43255" ht="15" hidden="1" customHeight="1"/>
    <row r="43256" ht="15" hidden="1" customHeight="1"/>
    <row r="43257" ht="15" hidden="1" customHeight="1"/>
    <row r="43258" ht="15" hidden="1" customHeight="1"/>
    <row r="43259" ht="15" hidden="1" customHeight="1"/>
    <row r="43260" ht="15" hidden="1" customHeight="1"/>
    <row r="43261" ht="15" hidden="1" customHeight="1"/>
    <row r="43262" ht="15" hidden="1" customHeight="1"/>
    <row r="43263" ht="15" hidden="1" customHeight="1"/>
    <row r="43264" ht="15" hidden="1" customHeight="1"/>
    <row r="43265" ht="15" hidden="1" customHeight="1"/>
    <row r="43266" ht="15" hidden="1" customHeight="1"/>
    <row r="43267" ht="15" hidden="1" customHeight="1"/>
    <row r="43268" ht="15" hidden="1" customHeight="1"/>
    <row r="43269" ht="15" hidden="1" customHeight="1"/>
    <row r="43270" ht="15" hidden="1" customHeight="1"/>
    <row r="43271" ht="15" hidden="1" customHeight="1"/>
    <row r="43272" ht="15" hidden="1" customHeight="1"/>
    <row r="43273" ht="15" hidden="1" customHeight="1"/>
    <row r="43274" ht="15" hidden="1" customHeight="1"/>
    <row r="43275" ht="15" hidden="1" customHeight="1"/>
    <row r="43276" ht="15" hidden="1" customHeight="1"/>
    <row r="43277" ht="15" hidden="1" customHeight="1"/>
    <row r="43278" ht="15" hidden="1" customHeight="1"/>
    <row r="43279" ht="15" hidden="1" customHeight="1"/>
    <row r="43280" ht="15" hidden="1" customHeight="1"/>
    <row r="43281" ht="15" hidden="1" customHeight="1"/>
    <row r="43282" ht="15" hidden="1" customHeight="1"/>
    <row r="43283" ht="15" hidden="1" customHeight="1"/>
    <row r="43284" ht="15" hidden="1" customHeight="1"/>
    <row r="43285" ht="15" hidden="1" customHeight="1"/>
    <row r="43286" ht="15" hidden="1" customHeight="1"/>
    <row r="43287" ht="15" hidden="1" customHeight="1"/>
    <row r="43288" ht="15" hidden="1" customHeight="1"/>
    <row r="43289" ht="15" hidden="1" customHeight="1"/>
    <row r="43290" ht="15" hidden="1" customHeight="1"/>
    <row r="43291" ht="15" hidden="1" customHeight="1"/>
    <row r="43292" ht="15" hidden="1" customHeight="1"/>
    <row r="43293" ht="15" hidden="1" customHeight="1"/>
    <row r="43294" ht="15" hidden="1" customHeight="1"/>
    <row r="43295" ht="15" hidden="1" customHeight="1"/>
    <row r="43296" ht="15" hidden="1" customHeight="1"/>
    <row r="43297" ht="15" hidden="1" customHeight="1"/>
    <row r="43298" ht="15" hidden="1" customHeight="1"/>
    <row r="43299" ht="15" hidden="1" customHeight="1"/>
    <row r="43300" ht="15" hidden="1" customHeight="1"/>
    <row r="43301" ht="15" hidden="1" customHeight="1"/>
    <row r="43302" ht="15" hidden="1" customHeight="1"/>
    <row r="43303" ht="15" hidden="1" customHeight="1"/>
    <row r="43304" ht="15" hidden="1" customHeight="1"/>
    <row r="43305" ht="15" hidden="1" customHeight="1"/>
    <row r="43306" ht="15" hidden="1" customHeight="1"/>
    <row r="43307" ht="15" hidden="1" customHeight="1"/>
    <row r="43308" ht="15" hidden="1" customHeight="1"/>
    <row r="43309" ht="15" hidden="1" customHeight="1"/>
    <row r="43310" ht="15" hidden="1" customHeight="1"/>
    <row r="43311" ht="15" hidden="1" customHeight="1"/>
    <row r="43312" ht="15" hidden="1" customHeight="1"/>
    <row r="43313" ht="15" hidden="1" customHeight="1"/>
    <row r="43314" ht="15" hidden="1" customHeight="1"/>
    <row r="43315" ht="15" hidden="1" customHeight="1"/>
    <row r="43316" ht="15" hidden="1" customHeight="1"/>
    <row r="43317" ht="15" hidden="1" customHeight="1"/>
    <row r="43318" ht="15" hidden="1" customHeight="1"/>
    <row r="43319" ht="15" hidden="1" customHeight="1"/>
    <row r="43320" ht="15" hidden="1" customHeight="1"/>
    <row r="43321" ht="15" hidden="1" customHeight="1"/>
    <row r="43322" ht="15" hidden="1" customHeight="1"/>
    <row r="43323" ht="15" hidden="1" customHeight="1"/>
    <row r="43324" ht="15" hidden="1" customHeight="1"/>
    <row r="43325" ht="15" hidden="1" customHeight="1"/>
    <row r="43326" ht="15" hidden="1" customHeight="1"/>
    <row r="43327" ht="15" hidden="1" customHeight="1"/>
    <row r="43328" ht="15" hidden="1" customHeight="1"/>
    <row r="43329" ht="15" hidden="1" customHeight="1"/>
    <row r="43330" ht="15" hidden="1" customHeight="1"/>
    <row r="43331" ht="15" hidden="1" customHeight="1"/>
    <row r="43332" ht="15" hidden="1" customHeight="1"/>
    <row r="43333" ht="15" hidden="1" customHeight="1"/>
    <row r="43334" ht="15" hidden="1" customHeight="1"/>
    <row r="43335" ht="15" hidden="1" customHeight="1"/>
    <row r="43336" ht="15" hidden="1" customHeight="1"/>
    <row r="43337" ht="15" hidden="1" customHeight="1"/>
    <row r="43338" ht="15" hidden="1" customHeight="1"/>
    <row r="43339" ht="15" hidden="1" customHeight="1"/>
    <row r="43340" ht="15" hidden="1" customHeight="1"/>
    <row r="43341" ht="15" hidden="1" customHeight="1"/>
    <row r="43342" ht="15" hidden="1" customHeight="1"/>
    <row r="43343" ht="15" hidden="1" customHeight="1"/>
    <row r="43344" ht="15" hidden="1" customHeight="1"/>
    <row r="43345" ht="15" hidden="1" customHeight="1"/>
    <row r="43346" ht="15" hidden="1" customHeight="1"/>
    <row r="43347" ht="15" hidden="1" customHeight="1"/>
    <row r="43348" ht="15" hidden="1" customHeight="1"/>
    <row r="43349" ht="15" hidden="1" customHeight="1"/>
    <row r="43350" ht="15" hidden="1" customHeight="1"/>
    <row r="43351" ht="15" hidden="1" customHeight="1"/>
    <row r="43352" ht="15" hidden="1" customHeight="1"/>
    <row r="43353" ht="15" hidden="1" customHeight="1"/>
    <row r="43354" ht="15" hidden="1" customHeight="1"/>
    <row r="43355" ht="15" hidden="1" customHeight="1"/>
    <row r="43356" ht="15" hidden="1" customHeight="1"/>
    <row r="43357" ht="15" hidden="1" customHeight="1"/>
    <row r="43358" ht="15" hidden="1" customHeight="1"/>
    <row r="43359" ht="15" hidden="1" customHeight="1"/>
    <row r="43360" ht="15" hidden="1" customHeight="1"/>
    <row r="43361" ht="15" hidden="1" customHeight="1"/>
    <row r="43362" ht="15" hidden="1" customHeight="1"/>
    <row r="43363" ht="15" hidden="1" customHeight="1"/>
    <row r="43364" ht="15" hidden="1" customHeight="1"/>
    <row r="43365" ht="15" hidden="1" customHeight="1"/>
    <row r="43366" ht="15" hidden="1" customHeight="1"/>
    <row r="43367" ht="15" hidden="1" customHeight="1"/>
    <row r="43368" ht="15" hidden="1" customHeight="1"/>
    <row r="43369" ht="15" hidden="1" customHeight="1"/>
    <row r="43370" ht="15" hidden="1" customHeight="1"/>
    <row r="43371" ht="15" hidden="1" customHeight="1"/>
    <row r="43372" ht="15" hidden="1" customHeight="1"/>
    <row r="43373" ht="15" hidden="1" customHeight="1"/>
    <row r="43374" ht="15" hidden="1" customHeight="1"/>
    <row r="43375" ht="15" hidden="1" customHeight="1"/>
    <row r="43376" ht="15" hidden="1" customHeight="1"/>
    <row r="43377" ht="15" hidden="1" customHeight="1"/>
    <row r="43378" ht="15" hidden="1" customHeight="1"/>
    <row r="43379" ht="15" hidden="1" customHeight="1"/>
    <row r="43380" ht="15" hidden="1" customHeight="1"/>
    <row r="43381" ht="15" hidden="1" customHeight="1"/>
    <row r="43382" ht="15" hidden="1" customHeight="1"/>
    <row r="43383" ht="15" hidden="1" customHeight="1"/>
    <row r="43384" ht="15" hidden="1" customHeight="1"/>
    <row r="43385" ht="15" hidden="1" customHeight="1"/>
    <row r="43386" ht="15" hidden="1" customHeight="1"/>
    <row r="43387" ht="15" hidden="1" customHeight="1"/>
    <row r="43388" ht="15" hidden="1" customHeight="1"/>
    <row r="43389" ht="15" hidden="1" customHeight="1"/>
    <row r="43390" ht="15" hidden="1" customHeight="1"/>
    <row r="43391" ht="15" hidden="1" customHeight="1"/>
    <row r="43392" ht="15" hidden="1" customHeight="1"/>
    <row r="43393" ht="15" hidden="1" customHeight="1"/>
    <row r="43394" ht="15" hidden="1" customHeight="1"/>
    <row r="43395" ht="15" hidden="1" customHeight="1"/>
    <row r="43396" ht="15" hidden="1" customHeight="1"/>
    <row r="43397" ht="15" hidden="1" customHeight="1"/>
    <row r="43398" ht="15" hidden="1" customHeight="1"/>
    <row r="43399" ht="15" hidden="1" customHeight="1"/>
    <row r="43400" ht="15" hidden="1" customHeight="1"/>
    <row r="43401" ht="15" hidden="1" customHeight="1"/>
    <row r="43402" ht="15" hidden="1" customHeight="1"/>
    <row r="43403" ht="15" hidden="1" customHeight="1"/>
    <row r="43404" ht="15" hidden="1" customHeight="1"/>
    <row r="43405" ht="15" hidden="1" customHeight="1"/>
    <row r="43406" ht="15" hidden="1" customHeight="1"/>
    <row r="43407" ht="15" hidden="1" customHeight="1"/>
    <row r="43408" ht="15" hidden="1" customHeight="1"/>
    <row r="43409" ht="15" hidden="1" customHeight="1"/>
    <row r="43410" ht="15" hidden="1" customHeight="1"/>
    <row r="43411" ht="15" hidden="1" customHeight="1"/>
    <row r="43412" ht="15" hidden="1" customHeight="1"/>
    <row r="43413" ht="15" hidden="1" customHeight="1"/>
    <row r="43414" ht="15" hidden="1" customHeight="1"/>
    <row r="43415" ht="15" hidden="1" customHeight="1"/>
    <row r="43416" ht="15" hidden="1" customHeight="1"/>
    <row r="43417" ht="15" hidden="1" customHeight="1"/>
    <row r="43418" ht="15" hidden="1" customHeight="1"/>
    <row r="43419" ht="15" hidden="1" customHeight="1"/>
    <row r="43420" ht="15" hidden="1" customHeight="1"/>
    <row r="43421" ht="15" hidden="1" customHeight="1"/>
    <row r="43422" ht="15" hidden="1" customHeight="1"/>
    <row r="43423" ht="15" hidden="1" customHeight="1"/>
    <row r="43424" ht="15" hidden="1" customHeight="1"/>
    <row r="43425" ht="15" hidden="1" customHeight="1"/>
    <row r="43426" ht="15" hidden="1" customHeight="1"/>
    <row r="43427" ht="15" hidden="1" customHeight="1"/>
    <row r="43428" ht="15" hidden="1" customHeight="1"/>
    <row r="43429" ht="15" hidden="1" customHeight="1"/>
    <row r="43430" ht="15" hidden="1" customHeight="1"/>
    <row r="43431" ht="15" hidden="1" customHeight="1"/>
    <row r="43432" ht="15" hidden="1" customHeight="1"/>
    <row r="43433" ht="15" hidden="1" customHeight="1"/>
    <row r="43434" ht="15" hidden="1" customHeight="1"/>
    <row r="43435" ht="15" hidden="1" customHeight="1"/>
    <row r="43436" ht="15" hidden="1" customHeight="1"/>
    <row r="43437" ht="15" hidden="1" customHeight="1"/>
    <row r="43438" ht="15" hidden="1" customHeight="1"/>
    <row r="43439" ht="15" hidden="1" customHeight="1"/>
    <row r="43440" ht="15" hidden="1" customHeight="1"/>
    <row r="43441" ht="15" hidden="1" customHeight="1"/>
    <row r="43442" ht="15" hidden="1" customHeight="1"/>
    <row r="43443" ht="15" hidden="1" customHeight="1"/>
    <row r="43444" ht="15" hidden="1" customHeight="1"/>
    <row r="43445" ht="15" hidden="1" customHeight="1"/>
    <row r="43446" ht="15" hidden="1" customHeight="1"/>
    <row r="43447" ht="15" hidden="1" customHeight="1"/>
    <row r="43448" ht="15" hidden="1" customHeight="1"/>
    <row r="43449" ht="15" hidden="1" customHeight="1"/>
    <row r="43450" ht="15" hidden="1" customHeight="1"/>
    <row r="43451" ht="15" hidden="1" customHeight="1"/>
    <row r="43452" ht="15" hidden="1" customHeight="1"/>
    <row r="43453" ht="15" hidden="1" customHeight="1"/>
    <row r="43454" ht="15" hidden="1" customHeight="1"/>
    <row r="43455" ht="15" hidden="1" customHeight="1"/>
    <row r="43456" ht="15" hidden="1" customHeight="1"/>
    <row r="43457" ht="15" hidden="1" customHeight="1"/>
    <row r="43458" ht="15" hidden="1" customHeight="1"/>
    <row r="43459" ht="15" hidden="1" customHeight="1"/>
    <row r="43460" ht="15" hidden="1" customHeight="1"/>
    <row r="43461" ht="15" hidden="1" customHeight="1"/>
    <row r="43462" ht="15" hidden="1" customHeight="1"/>
    <row r="43463" ht="15" hidden="1" customHeight="1"/>
    <row r="43464" ht="15" hidden="1" customHeight="1"/>
    <row r="43465" ht="15" hidden="1" customHeight="1"/>
    <row r="43466" ht="15" hidden="1" customHeight="1"/>
    <row r="43467" ht="15" hidden="1" customHeight="1"/>
    <row r="43468" ht="15" hidden="1" customHeight="1"/>
    <row r="43469" ht="15" hidden="1" customHeight="1"/>
    <row r="43470" ht="15" hidden="1" customHeight="1"/>
    <row r="43471" ht="15" hidden="1" customHeight="1"/>
    <row r="43472" ht="15" hidden="1" customHeight="1"/>
    <row r="43473" ht="15" hidden="1" customHeight="1"/>
    <row r="43474" ht="15" hidden="1" customHeight="1"/>
    <row r="43475" ht="15" hidden="1" customHeight="1"/>
    <row r="43476" ht="15" hidden="1" customHeight="1"/>
    <row r="43477" ht="15" hidden="1" customHeight="1"/>
    <row r="43478" ht="15" hidden="1" customHeight="1"/>
    <row r="43479" ht="15" hidden="1" customHeight="1"/>
    <row r="43480" ht="15" hidden="1" customHeight="1"/>
    <row r="43481" ht="15" hidden="1" customHeight="1"/>
    <row r="43482" ht="15" hidden="1" customHeight="1"/>
    <row r="43483" ht="15" hidden="1" customHeight="1"/>
    <row r="43484" ht="15" hidden="1" customHeight="1"/>
    <row r="43485" ht="15" hidden="1" customHeight="1"/>
    <row r="43486" ht="15" hidden="1" customHeight="1"/>
    <row r="43487" ht="15" hidden="1" customHeight="1"/>
    <row r="43488" ht="15" hidden="1" customHeight="1"/>
    <row r="43489" ht="15" hidden="1" customHeight="1"/>
    <row r="43490" ht="15" hidden="1" customHeight="1"/>
    <row r="43491" ht="15" hidden="1" customHeight="1"/>
    <row r="43492" ht="15" hidden="1" customHeight="1"/>
    <row r="43493" ht="15" hidden="1" customHeight="1"/>
    <row r="43494" ht="15" hidden="1" customHeight="1"/>
    <row r="43495" ht="15" hidden="1" customHeight="1"/>
    <row r="43496" ht="15" hidden="1" customHeight="1"/>
    <row r="43497" ht="15" hidden="1" customHeight="1"/>
    <row r="43498" ht="15" hidden="1" customHeight="1"/>
    <row r="43499" ht="15" hidden="1" customHeight="1"/>
    <row r="43500" ht="15" hidden="1" customHeight="1"/>
    <row r="43501" ht="15" hidden="1" customHeight="1"/>
    <row r="43502" ht="15" hidden="1" customHeight="1"/>
    <row r="43503" ht="15" hidden="1" customHeight="1"/>
    <row r="43504" ht="15" hidden="1" customHeight="1"/>
    <row r="43505" ht="15" hidden="1" customHeight="1"/>
    <row r="43506" ht="15" hidden="1" customHeight="1"/>
    <row r="43507" ht="15" hidden="1" customHeight="1"/>
    <row r="43508" ht="15" hidden="1" customHeight="1"/>
    <row r="43509" ht="15" hidden="1" customHeight="1"/>
    <row r="43510" ht="15" hidden="1" customHeight="1"/>
    <row r="43511" ht="15" hidden="1" customHeight="1"/>
    <row r="43512" ht="15" hidden="1" customHeight="1"/>
    <row r="43513" ht="15" hidden="1" customHeight="1"/>
    <row r="43514" ht="15" hidden="1" customHeight="1"/>
    <row r="43515" ht="15" hidden="1" customHeight="1"/>
    <row r="43516" ht="15" hidden="1" customHeight="1"/>
    <row r="43517" ht="15" hidden="1" customHeight="1"/>
    <row r="43518" ht="15" hidden="1" customHeight="1"/>
    <row r="43519" ht="15" hidden="1" customHeight="1"/>
    <row r="43520" ht="15" hidden="1" customHeight="1"/>
    <row r="43521" ht="15" hidden="1" customHeight="1"/>
    <row r="43522" ht="15" hidden="1" customHeight="1"/>
    <row r="43523" ht="15" hidden="1" customHeight="1"/>
    <row r="43524" ht="15" hidden="1" customHeight="1"/>
    <row r="43525" ht="15" hidden="1" customHeight="1"/>
    <row r="43526" ht="15" hidden="1" customHeight="1"/>
    <row r="43527" ht="15" hidden="1" customHeight="1"/>
    <row r="43528" ht="15" hidden="1" customHeight="1"/>
    <row r="43529" ht="15" hidden="1" customHeight="1"/>
    <row r="43530" ht="15" hidden="1" customHeight="1"/>
    <row r="43531" ht="15" hidden="1" customHeight="1"/>
    <row r="43532" ht="15" hidden="1" customHeight="1"/>
    <row r="43533" ht="15" hidden="1" customHeight="1"/>
    <row r="43534" ht="15" hidden="1" customHeight="1"/>
    <row r="43535" ht="15" hidden="1" customHeight="1"/>
    <row r="43536" ht="15" hidden="1" customHeight="1"/>
    <row r="43537" ht="15" hidden="1" customHeight="1"/>
    <row r="43538" ht="15" hidden="1" customHeight="1"/>
    <row r="43539" ht="15" hidden="1" customHeight="1"/>
    <row r="43540" ht="15" hidden="1" customHeight="1"/>
    <row r="43541" ht="15" hidden="1" customHeight="1"/>
    <row r="43542" ht="15" hidden="1" customHeight="1"/>
    <row r="43543" ht="15" hidden="1" customHeight="1"/>
    <row r="43544" ht="15" hidden="1" customHeight="1"/>
    <row r="43545" ht="15" hidden="1" customHeight="1"/>
    <row r="43546" ht="15" hidden="1" customHeight="1"/>
    <row r="43547" ht="15" hidden="1" customHeight="1"/>
    <row r="43548" ht="15" hidden="1" customHeight="1"/>
    <row r="43549" ht="15" hidden="1" customHeight="1"/>
    <row r="43550" ht="15" hidden="1" customHeight="1"/>
    <row r="43551" ht="15" hidden="1" customHeight="1"/>
    <row r="43552" ht="15" hidden="1" customHeight="1"/>
    <row r="43553" ht="15" hidden="1" customHeight="1"/>
    <row r="43554" ht="15" hidden="1" customHeight="1"/>
    <row r="43555" ht="15" hidden="1" customHeight="1"/>
    <row r="43556" ht="15" hidden="1" customHeight="1"/>
    <row r="43557" ht="15" hidden="1" customHeight="1"/>
    <row r="43558" ht="15" hidden="1" customHeight="1"/>
    <row r="43559" ht="15" hidden="1" customHeight="1"/>
    <row r="43560" ht="15" hidden="1" customHeight="1"/>
    <row r="43561" ht="15" hidden="1" customHeight="1"/>
    <row r="43562" ht="15" hidden="1" customHeight="1"/>
    <row r="43563" ht="15" hidden="1" customHeight="1"/>
    <row r="43564" ht="15" hidden="1" customHeight="1"/>
    <row r="43565" ht="15" hidden="1" customHeight="1"/>
    <row r="43566" ht="15" hidden="1" customHeight="1"/>
    <row r="43567" ht="15" hidden="1" customHeight="1"/>
    <row r="43568" ht="15" hidden="1" customHeight="1"/>
    <row r="43569" ht="15" hidden="1" customHeight="1"/>
    <row r="43570" ht="15" hidden="1" customHeight="1"/>
    <row r="43571" ht="15" hidden="1" customHeight="1"/>
    <row r="43572" ht="15" hidden="1" customHeight="1"/>
    <row r="43573" ht="15" hidden="1" customHeight="1"/>
    <row r="43574" ht="15" hidden="1" customHeight="1"/>
    <row r="43575" ht="15" hidden="1" customHeight="1"/>
    <row r="43576" ht="15" hidden="1" customHeight="1"/>
    <row r="43577" ht="15" hidden="1" customHeight="1"/>
    <row r="43578" ht="15" hidden="1" customHeight="1"/>
    <row r="43579" ht="15" hidden="1" customHeight="1"/>
    <row r="43580" ht="15" hidden="1" customHeight="1"/>
    <row r="43581" ht="15" hidden="1" customHeight="1"/>
    <row r="43582" ht="15" hidden="1" customHeight="1"/>
    <row r="43583" ht="15" hidden="1" customHeight="1"/>
    <row r="43584" ht="15" hidden="1" customHeight="1"/>
    <row r="43585" ht="15" hidden="1" customHeight="1"/>
    <row r="43586" ht="15" hidden="1" customHeight="1"/>
    <row r="43587" ht="15" hidden="1" customHeight="1"/>
    <row r="43588" ht="15" hidden="1" customHeight="1"/>
    <row r="43589" ht="15" hidden="1" customHeight="1"/>
    <row r="43590" ht="15" hidden="1" customHeight="1"/>
    <row r="43591" ht="15" hidden="1" customHeight="1"/>
    <row r="43592" ht="15" hidden="1" customHeight="1"/>
    <row r="43593" ht="15" hidden="1" customHeight="1"/>
    <row r="43594" ht="15" hidden="1" customHeight="1"/>
    <row r="43595" ht="15" hidden="1" customHeight="1"/>
    <row r="43596" ht="15" hidden="1" customHeight="1"/>
    <row r="43597" ht="15" hidden="1" customHeight="1"/>
    <row r="43598" ht="15" hidden="1" customHeight="1"/>
    <row r="43599" ht="15" hidden="1" customHeight="1"/>
    <row r="43600" ht="15" hidden="1" customHeight="1"/>
    <row r="43601" ht="15" hidden="1" customHeight="1"/>
    <row r="43602" ht="15" hidden="1" customHeight="1"/>
    <row r="43603" ht="15" hidden="1" customHeight="1"/>
    <row r="43604" ht="15" hidden="1" customHeight="1"/>
    <row r="43605" ht="15" hidden="1" customHeight="1"/>
    <row r="43606" ht="15" hidden="1" customHeight="1"/>
    <row r="43607" ht="15" hidden="1" customHeight="1"/>
    <row r="43608" ht="15" hidden="1" customHeight="1"/>
    <row r="43609" ht="15" hidden="1" customHeight="1"/>
    <row r="43610" ht="15" hidden="1" customHeight="1"/>
    <row r="43611" ht="15" hidden="1" customHeight="1"/>
    <row r="43612" ht="15" hidden="1" customHeight="1"/>
    <row r="43613" ht="15" hidden="1" customHeight="1"/>
    <row r="43614" ht="15" hidden="1" customHeight="1"/>
    <row r="43615" ht="15" hidden="1" customHeight="1"/>
    <row r="43616" ht="15" hidden="1" customHeight="1"/>
    <row r="43617" ht="15" hidden="1" customHeight="1"/>
    <row r="43618" ht="15" hidden="1" customHeight="1"/>
    <row r="43619" ht="15" hidden="1" customHeight="1"/>
    <row r="43620" ht="15" hidden="1" customHeight="1"/>
    <row r="43621" ht="15" hidden="1" customHeight="1"/>
    <row r="43622" ht="15" hidden="1" customHeight="1"/>
    <row r="43623" ht="15" hidden="1" customHeight="1"/>
    <row r="43624" ht="15" hidden="1" customHeight="1"/>
    <row r="43625" ht="15" hidden="1" customHeight="1"/>
    <row r="43626" ht="15" hidden="1" customHeight="1"/>
    <row r="43627" ht="15" hidden="1" customHeight="1"/>
    <row r="43628" ht="15" hidden="1" customHeight="1"/>
    <row r="43629" ht="15" hidden="1" customHeight="1"/>
    <row r="43630" ht="15" hidden="1" customHeight="1"/>
    <row r="43631" ht="15" hidden="1" customHeight="1"/>
    <row r="43632" ht="15" hidden="1" customHeight="1"/>
    <row r="43633" ht="15" hidden="1" customHeight="1"/>
    <row r="43634" ht="15" hidden="1" customHeight="1"/>
    <row r="43635" ht="15" hidden="1" customHeight="1"/>
    <row r="43636" ht="15" hidden="1" customHeight="1"/>
    <row r="43637" ht="15" hidden="1" customHeight="1"/>
    <row r="43638" ht="15" hidden="1" customHeight="1"/>
    <row r="43639" ht="15" hidden="1" customHeight="1"/>
    <row r="43640" ht="15" hidden="1" customHeight="1"/>
    <row r="43641" ht="15" hidden="1" customHeight="1"/>
    <row r="43642" ht="15" hidden="1" customHeight="1"/>
    <row r="43643" ht="15" hidden="1" customHeight="1"/>
    <row r="43644" ht="15" hidden="1" customHeight="1"/>
    <row r="43645" ht="15" hidden="1" customHeight="1"/>
    <row r="43646" ht="15" hidden="1" customHeight="1"/>
    <row r="43647" ht="15" hidden="1" customHeight="1"/>
    <row r="43648" ht="15" hidden="1" customHeight="1"/>
    <row r="43649" ht="15" hidden="1" customHeight="1"/>
    <row r="43650" ht="15" hidden="1" customHeight="1"/>
    <row r="43651" ht="15" hidden="1" customHeight="1"/>
    <row r="43652" ht="15" hidden="1" customHeight="1"/>
    <row r="43653" ht="15" hidden="1" customHeight="1"/>
    <row r="43654" ht="15" hidden="1" customHeight="1"/>
    <row r="43655" ht="15" hidden="1" customHeight="1"/>
    <row r="43656" ht="15" hidden="1" customHeight="1"/>
    <row r="43657" ht="15" hidden="1" customHeight="1"/>
    <row r="43658" ht="15" hidden="1" customHeight="1"/>
    <row r="43659" ht="15" hidden="1" customHeight="1"/>
    <row r="43660" ht="15" hidden="1" customHeight="1"/>
    <row r="43661" ht="15" hidden="1" customHeight="1"/>
    <row r="43662" ht="15" hidden="1" customHeight="1"/>
    <row r="43663" ht="15" hidden="1" customHeight="1"/>
    <row r="43664" ht="15" hidden="1" customHeight="1"/>
    <row r="43665" ht="15" hidden="1" customHeight="1"/>
    <row r="43666" ht="15" hidden="1" customHeight="1"/>
    <row r="43667" ht="15" hidden="1" customHeight="1"/>
    <row r="43668" ht="15" hidden="1" customHeight="1"/>
    <row r="43669" ht="15" hidden="1" customHeight="1"/>
    <row r="43670" ht="15" hidden="1" customHeight="1"/>
    <row r="43671" ht="15" hidden="1" customHeight="1"/>
    <row r="43672" ht="15" hidden="1" customHeight="1"/>
    <row r="43673" ht="15" hidden="1" customHeight="1"/>
    <row r="43674" ht="15" hidden="1" customHeight="1"/>
    <row r="43675" ht="15" hidden="1" customHeight="1"/>
    <row r="43676" ht="15" hidden="1" customHeight="1"/>
    <row r="43677" ht="15" hidden="1" customHeight="1"/>
    <row r="43678" ht="15" hidden="1" customHeight="1"/>
    <row r="43679" ht="15" hidden="1" customHeight="1"/>
    <row r="43680" ht="15" hidden="1" customHeight="1"/>
    <row r="43681" ht="15" hidden="1" customHeight="1"/>
    <row r="43682" ht="15" hidden="1" customHeight="1"/>
    <row r="43683" ht="15" hidden="1" customHeight="1"/>
    <row r="43684" ht="15" hidden="1" customHeight="1"/>
    <row r="43685" ht="15" hidden="1" customHeight="1"/>
    <row r="43686" ht="15" hidden="1" customHeight="1"/>
    <row r="43687" ht="15" hidden="1" customHeight="1"/>
    <row r="43688" ht="15" hidden="1" customHeight="1"/>
    <row r="43689" ht="15" hidden="1" customHeight="1"/>
    <row r="43690" ht="15" hidden="1" customHeight="1"/>
    <row r="43691" ht="15" hidden="1" customHeight="1"/>
    <row r="43692" ht="15" hidden="1" customHeight="1"/>
    <row r="43693" ht="15" hidden="1" customHeight="1"/>
    <row r="43694" ht="15" hidden="1" customHeight="1"/>
    <row r="43695" ht="15" hidden="1" customHeight="1"/>
    <row r="43696" ht="15" hidden="1" customHeight="1"/>
    <row r="43697" ht="15" hidden="1" customHeight="1"/>
    <row r="43698" ht="15" hidden="1" customHeight="1"/>
    <row r="43699" ht="15" hidden="1" customHeight="1"/>
    <row r="43700" ht="15" hidden="1" customHeight="1"/>
    <row r="43701" ht="15" hidden="1" customHeight="1"/>
    <row r="43702" ht="15" hidden="1" customHeight="1"/>
    <row r="43703" ht="15" hidden="1" customHeight="1"/>
    <row r="43704" ht="15" hidden="1" customHeight="1"/>
    <row r="43705" ht="15" hidden="1" customHeight="1"/>
    <row r="43706" ht="15" hidden="1" customHeight="1"/>
    <row r="43707" ht="15" hidden="1" customHeight="1"/>
    <row r="43708" ht="15" hidden="1" customHeight="1"/>
    <row r="43709" ht="15" hidden="1" customHeight="1"/>
    <row r="43710" ht="15" hidden="1" customHeight="1"/>
    <row r="43711" ht="15" hidden="1" customHeight="1"/>
    <row r="43712" ht="15" hidden="1" customHeight="1"/>
    <row r="43713" ht="15" hidden="1" customHeight="1"/>
    <row r="43714" ht="15" hidden="1" customHeight="1"/>
    <row r="43715" ht="15" hidden="1" customHeight="1"/>
    <row r="43716" ht="15" hidden="1" customHeight="1"/>
    <row r="43717" ht="15" hidden="1" customHeight="1"/>
    <row r="43718" ht="15" hidden="1" customHeight="1"/>
    <row r="43719" ht="15" hidden="1" customHeight="1"/>
    <row r="43720" ht="15" hidden="1" customHeight="1"/>
    <row r="43721" ht="15" hidden="1" customHeight="1"/>
    <row r="43722" ht="15" hidden="1" customHeight="1"/>
    <row r="43723" ht="15" hidden="1" customHeight="1"/>
    <row r="43724" ht="15" hidden="1" customHeight="1"/>
    <row r="43725" ht="15" hidden="1" customHeight="1"/>
    <row r="43726" ht="15" hidden="1" customHeight="1"/>
    <row r="43727" ht="15" hidden="1" customHeight="1"/>
    <row r="43728" ht="15" hidden="1" customHeight="1"/>
    <row r="43729" ht="15" hidden="1" customHeight="1"/>
    <row r="43730" ht="15" hidden="1" customHeight="1"/>
    <row r="43731" ht="15" hidden="1" customHeight="1"/>
    <row r="43732" ht="15" hidden="1" customHeight="1"/>
    <row r="43733" ht="15" hidden="1" customHeight="1"/>
    <row r="43734" ht="15" hidden="1" customHeight="1"/>
    <row r="43735" ht="15" hidden="1" customHeight="1"/>
    <row r="43736" ht="15" hidden="1" customHeight="1"/>
    <row r="43737" ht="15" hidden="1" customHeight="1"/>
    <row r="43738" ht="15" hidden="1" customHeight="1"/>
    <row r="43739" ht="15" hidden="1" customHeight="1"/>
    <row r="43740" ht="15" hidden="1" customHeight="1"/>
    <row r="43741" ht="15" hidden="1" customHeight="1"/>
    <row r="43742" ht="15" hidden="1" customHeight="1"/>
    <row r="43743" ht="15" hidden="1" customHeight="1"/>
    <row r="43744" ht="15" hidden="1" customHeight="1"/>
    <row r="43745" ht="15" hidden="1" customHeight="1"/>
    <row r="43746" ht="15" hidden="1" customHeight="1"/>
    <row r="43747" ht="15" hidden="1" customHeight="1"/>
    <row r="43748" ht="15" hidden="1" customHeight="1"/>
    <row r="43749" ht="15" hidden="1" customHeight="1"/>
    <row r="43750" ht="15" hidden="1" customHeight="1"/>
    <row r="43751" ht="15" hidden="1" customHeight="1"/>
    <row r="43752" ht="15" hidden="1" customHeight="1"/>
    <row r="43753" ht="15" hidden="1" customHeight="1"/>
    <row r="43754" ht="15" hidden="1" customHeight="1"/>
    <row r="43755" ht="15" hidden="1" customHeight="1"/>
    <row r="43756" ht="15" hidden="1" customHeight="1"/>
    <row r="43757" ht="15" hidden="1" customHeight="1"/>
    <row r="43758" ht="15" hidden="1" customHeight="1"/>
    <row r="43759" ht="15" hidden="1" customHeight="1"/>
    <row r="43760" ht="15" hidden="1" customHeight="1"/>
    <row r="43761" ht="15" hidden="1" customHeight="1"/>
    <row r="43762" ht="15" hidden="1" customHeight="1"/>
    <row r="43763" ht="15" hidden="1" customHeight="1"/>
    <row r="43764" ht="15" hidden="1" customHeight="1"/>
    <row r="43765" ht="15" hidden="1" customHeight="1"/>
    <row r="43766" ht="15" hidden="1" customHeight="1"/>
    <row r="43767" ht="15" hidden="1" customHeight="1"/>
    <row r="43768" ht="15" hidden="1" customHeight="1"/>
    <row r="43769" ht="15" hidden="1" customHeight="1"/>
    <row r="43770" ht="15" hidden="1" customHeight="1"/>
    <row r="43771" ht="15" hidden="1" customHeight="1"/>
    <row r="43772" ht="15" hidden="1" customHeight="1"/>
    <row r="43773" ht="15" hidden="1" customHeight="1"/>
    <row r="43774" ht="15" hidden="1" customHeight="1"/>
    <row r="43775" ht="15" hidden="1" customHeight="1"/>
    <row r="43776" ht="15" hidden="1" customHeight="1"/>
    <row r="43777" ht="15" hidden="1" customHeight="1"/>
    <row r="43778" ht="15" hidden="1" customHeight="1"/>
    <row r="43779" ht="15" hidden="1" customHeight="1"/>
    <row r="43780" ht="15" hidden="1" customHeight="1"/>
    <row r="43781" ht="15" hidden="1" customHeight="1"/>
    <row r="43782" ht="15" hidden="1" customHeight="1"/>
    <row r="43783" ht="15" hidden="1" customHeight="1"/>
    <row r="43784" ht="15" hidden="1" customHeight="1"/>
    <row r="43785" ht="15" hidden="1" customHeight="1"/>
    <row r="43786" ht="15" hidden="1" customHeight="1"/>
    <row r="43787" ht="15" hidden="1" customHeight="1"/>
    <row r="43788" ht="15" hidden="1" customHeight="1"/>
    <row r="43789" ht="15" hidden="1" customHeight="1"/>
    <row r="43790" ht="15" hidden="1" customHeight="1"/>
    <row r="43791" ht="15" hidden="1" customHeight="1"/>
    <row r="43792" ht="15" hidden="1" customHeight="1"/>
    <row r="43793" ht="15" hidden="1" customHeight="1"/>
    <row r="43794" ht="15" hidden="1" customHeight="1"/>
    <row r="43795" ht="15" hidden="1" customHeight="1"/>
    <row r="43796" ht="15" hidden="1" customHeight="1"/>
    <row r="43797" ht="15" hidden="1" customHeight="1"/>
    <row r="43798" ht="15" hidden="1" customHeight="1"/>
    <row r="43799" ht="15" hidden="1" customHeight="1"/>
    <row r="43800" ht="15" hidden="1" customHeight="1"/>
    <row r="43801" ht="15" hidden="1" customHeight="1"/>
    <row r="43802" ht="15" hidden="1" customHeight="1"/>
    <row r="43803" ht="15" hidden="1" customHeight="1"/>
    <row r="43804" ht="15" hidden="1" customHeight="1"/>
    <row r="43805" ht="15" hidden="1" customHeight="1"/>
    <row r="43806" ht="15" hidden="1" customHeight="1"/>
    <row r="43807" ht="15" hidden="1" customHeight="1"/>
    <row r="43808" ht="15" hidden="1" customHeight="1"/>
    <row r="43809" ht="15" hidden="1" customHeight="1"/>
    <row r="43810" ht="15" hidden="1" customHeight="1"/>
    <row r="43811" ht="15" hidden="1" customHeight="1"/>
    <row r="43812" ht="15" hidden="1" customHeight="1"/>
    <row r="43813" ht="15" hidden="1" customHeight="1"/>
    <row r="43814" ht="15" hidden="1" customHeight="1"/>
    <row r="43815" ht="15" hidden="1" customHeight="1"/>
    <row r="43816" ht="15" hidden="1" customHeight="1"/>
    <row r="43817" ht="15" hidden="1" customHeight="1"/>
    <row r="43818" ht="15" hidden="1" customHeight="1"/>
    <row r="43819" ht="15" hidden="1" customHeight="1"/>
    <row r="43820" ht="15" hidden="1" customHeight="1"/>
    <row r="43821" ht="15" hidden="1" customHeight="1"/>
    <row r="43822" ht="15" hidden="1" customHeight="1"/>
    <row r="43823" ht="15" hidden="1" customHeight="1"/>
    <row r="43824" ht="15" hidden="1" customHeight="1"/>
    <row r="43825" ht="15" hidden="1" customHeight="1"/>
    <row r="43826" ht="15" hidden="1" customHeight="1"/>
    <row r="43827" ht="15" hidden="1" customHeight="1"/>
    <row r="43828" ht="15" hidden="1" customHeight="1"/>
    <row r="43829" ht="15" hidden="1" customHeight="1"/>
    <row r="43830" ht="15" hidden="1" customHeight="1"/>
    <row r="43831" ht="15" hidden="1" customHeight="1"/>
    <row r="43832" ht="15" hidden="1" customHeight="1"/>
    <row r="43833" ht="15" hidden="1" customHeight="1"/>
    <row r="43834" ht="15" hidden="1" customHeight="1"/>
    <row r="43835" ht="15" hidden="1" customHeight="1"/>
    <row r="43836" ht="15" hidden="1" customHeight="1"/>
    <row r="43837" ht="15" hidden="1" customHeight="1"/>
    <row r="43838" ht="15" hidden="1" customHeight="1"/>
    <row r="43839" ht="15" hidden="1" customHeight="1"/>
    <row r="43840" ht="15" hidden="1" customHeight="1"/>
    <row r="43841" ht="15" hidden="1" customHeight="1"/>
    <row r="43842" ht="15" hidden="1" customHeight="1"/>
    <row r="43843" ht="15" hidden="1" customHeight="1"/>
    <row r="43844" ht="15" hidden="1" customHeight="1"/>
    <row r="43845" ht="15" hidden="1" customHeight="1"/>
    <row r="43846" ht="15" hidden="1" customHeight="1"/>
    <row r="43847" ht="15" hidden="1" customHeight="1"/>
    <row r="43848" ht="15" hidden="1" customHeight="1"/>
    <row r="43849" ht="15" hidden="1" customHeight="1"/>
    <row r="43850" ht="15" hidden="1" customHeight="1"/>
    <row r="43851" ht="15" hidden="1" customHeight="1"/>
    <row r="43852" ht="15" hidden="1" customHeight="1"/>
    <row r="43853" ht="15" hidden="1" customHeight="1"/>
    <row r="43854" ht="15" hidden="1" customHeight="1"/>
    <row r="43855" ht="15" hidden="1" customHeight="1"/>
    <row r="43856" ht="15" hidden="1" customHeight="1"/>
    <row r="43857" ht="15" hidden="1" customHeight="1"/>
    <row r="43858" ht="15" hidden="1" customHeight="1"/>
    <row r="43859" ht="15" hidden="1" customHeight="1"/>
    <row r="43860" ht="15" hidden="1" customHeight="1"/>
    <row r="43861" ht="15" hidden="1" customHeight="1"/>
    <row r="43862" ht="15" hidden="1" customHeight="1"/>
    <row r="43863" ht="15" hidden="1" customHeight="1"/>
    <row r="43864" ht="15" hidden="1" customHeight="1"/>
    <row r="43865" ht="15" hidden="1" customHeight="1"/>
    <row r="43866" ht="15" hidden="1" customHeight="1"/>
    <row r="43867" ht="15" hidden="1" customHeight="1"/>
    <row r="43868" ht="15" hidden="1" customHeight="1"/>
    <row r="43869" ht="15" hidden="1" customHeight="1"/>
    <row r="43870" ht="15" hidden="1" customHeight="1"/>
    <row r="43871" ht="15" hidden="1" customHeight="1"/>
    <row r="43872" ht="15" hidden="1" customHeight="1"/>
    <row r="43873" ht="15" hidden="1" customHeight="1"/>
    <row r="43874" ht="15" hidden="1" customHeight="1"/>
    <row r="43875" ht="15" hidden="1" customHeight="1"/>
    <row r="43876" ht="15" hidden="1" customHeight="1"/>
    <row r="43877" ht="15" hidden="1" customHeight="1"/>
    <row r="43878" ht="15" hidden="1" customHeight="1"/>
    <row r="43879" ht="15" hidden="1" customHeight="1"/>
    <row r="43880" ht="15" hidden="1" customHeight="1"/>
    <row r="43881" ht="15" hidden="1" customHeight="1"/>
    <row r="43882" ht="15" hidden="1" customHeight="1"/>
    <row r="43883" ht="15" hidden="1" customHeight="1"/>
    <row r="43884" ht="15" hidden="1" customHeight="1"/>
    <row r="43885" ht="15" hidden="1" customHeight="1"/>
    <row r="43886" ht="15" hidden="1" customHeight="1"/>
    <row r="43887" ht="15" hidden="1" customHeight="1"/>
    <row r="43888" ht="15" hidden="1" customHeight="1"/>
    <row r="43889" ht="15" hidden="1" customHeight="1"/>
    <row r="43890" ht="15" hidden="1" customHeight="1"/>
    <row r="43891" ht="15" hidden="1" customHeight="1"/>
    <row r="43892" ht="15" hidden="1" customHeight="1"/>
    <row r="43893" ht="15" hidden="1" customHeight="1"/>
    <row r="43894" ht="15" hidden="1" customHeight="1"/>
    <row r="43895" ht="15" hidden="1" customHeight="1"/>
    <row r="43896" ht="15" hidden="1" customHeight="1"/>
    <row r="43897" ht="15" hidden="1" customHeight="1"/>
    <row r="43898" ht="15" hidden="1" customHeight="1"/>
    <row r="43899" ht="15" hidden="1" customHeight="1"/>
    <row r="43900" ht="15" hidden="1" customHeight="1"/>
    <row r="43901" ht="15" hidden="1" customHeight="1"/>
    <row r="43902" ht="15" hidden="1" customHeight="1"/>
    <row r="43903" ht="15" hidden="1" customHeight="1"/>
    <row r="43904" ht="15" hidden="1" customHeight="1"/>
    <row r="43905" ht="15" hidden="1" customHeight="1"/>
    <row r="43906" ht="15" hidden="1" customHeight="1"/>
    <row r="43907" ht="15" hidden="1" customHeight="1"/>
    <row r="43908" ht="15" hidden="1" customHeight="1"/>
    <row r="43909" ht="15" hidden="1" customHeight="1"/>
    <row r="43910" ht="15" hidden="1" customHeight="1"/>
    <row r="43911" ht="15" hidden="1" customHeight="1"/>
    <row r="43912" ht="15" hidden="1" customHeight="1"/>
    <row r="43913" ht="15" hidden="1" customHeight="1"/>
    <row r="43914" ht="15" hidden="1" customHeight="1"/>
    <row r="43915" ht="15" hidden="1" customHeight="1"/>
    <row r="43916" ht="15" hidden="1" customHeight="1"/>
    <row r="43917" ht="15" hidden="1" customHeight="1"/>
    <row r="43918" ht="15" hidden="1" customHeight="1"/>
    <row r="43919" ht="15" hidden="1" customHeight="1"/>
    <row r="43920" ht="15" hidden="1" customHeight="1"/>
    <row r="43921" ht="15" hidden="1" customHeight="1"/>
    <row r="43922" ht="15" hidden="1" customHeight="1"/>
    <row r="43923" ht="15" hidden="1" customHeight="1"/>
    <row r="43924" ht="15" hidden="1" customHeight="1"/>
    <row r="43925" ht="15" hidden="1" customHeight="1"/>
    <row r="43926" ht="15" hidden="1" customHeight="1"/>
    <row r="43927" ht="15" hidden="1" customHeight="1"/>
    <row r="43928" ht="15" hidden="1" customHeight="1"/>
    <row r="43929" ht="15" hidden="1" customHeight="1"/>
    <row r="43930" ht="15" hidden="1" customHeight="1"/>
    <row r="43931" ht="15" hidden="1" customHeight="1"/>
    <row r="43932" ht="15" hidden="1" customHeight="1"/>
    <row r="43933" ht="15" hidden="1" customHeight="1"/>
    <row r="43934" ht="15" hidden="1" customHeight="1"/>
    <row r="43935" ht="15" hidden="1" customHeight="1"/>
    <row r="43936" ht="15" hidden="1" customHeight="1"/>
    <row r="43937" ht="15" hidden="1" customHeight="1"/>
    <row r="43938" ht="15" hidden="1" customHeight="1"/>
    <row r="43939" ht="15" hidden="1" customHeight="1"/>
    <row r="43940" ht="15" hidden="1" customHeight="1"/>
    <row r="43941" ht="15" hidden="1" customHeight="1"/>
    <row r="43942" ht="15" hidden="1" customHeight="1"/>
    <row r="43943" ht="15" hidden="1" customHeight="1"/>
    <row r="43944" ht="15" hidden="1" customHeight="1"/>
    <row r="43945" ht="15" hidden="1" customHeight="1"/>
    <row r="43946" ht="15" hidden="1" customHeight="1"/>
    <row r="43947" ht="15" hidden="1" customHeight="1"/>
    <row r="43948" ht="15" hidden="1" customHeight="1"/>
    <row r="43949" ht="15" hidden="1" customHeight="1"/>
    <row r="43950" ht="15" hidden="1" customHeight="1"/>
    <row r="43951" ht="15" hidden="1" customHeight="1"/>
    <row r="43952" ht="15" hidden="1" customHeight="1"/>
    <row r="43953" ht="15" hidden="1" customHeight="1"/>
    <row r="43954" ht="15" hidden="1" customHeight="1"/>
    <row r="43955" ht="15" hidden="1" customHeight="1"/>
    <row r="43956" ht="15" hidden="1" customHeight="1"/>
    <row r="43957" ht="15" hidden="1" customHeight="1"/>
    <row r="43958" ht="15" hidden="1" customHeight="1"/>
    <row r="43959" ht="15" hidden="1" customHeight="1"/>
    <row r="43960" ht="15" hidden="1" customHeight="1"/>
    <row r="43961" ht="15" hidden="1" customHeight="1"/>
    <row r="43962" ht="15" hidden="1" customHeight="1"/>
    <row r="43963" ht="15" hidden="1" customHeight="1"/>
    <row r="43964" ht="15" hidden="1" customHeight="1"/>
    <row r="43965" ht="15" hidden="1" customHeight="1"/>
    <row r="43966" ht="15" hidden="1" customHeight="1"/>
    <row r="43967" ht="15" hidden="1" customHeight="1"/>
    <row r="43968" ht="15" hidden="1" customHeight="1"/>
    <row r="43969" ht="15" hidden="1" customHeight="1"/>
    <row r="43970" ht="15" hidden="1" customHeight="1"/>
    <row r="43971" ht="15" hidden="1" customHeight="1"/>
    <row r="43972" ht="15" hidden="1" customHeight="1"/>
    <row r="43973" ht="15" hidden="1" customHeight="1"/>
    <row r="43974" ht="15" hidden="1" customHeight="1"/>
    <row r="43975" ht="15" hidden="1" customHeight="1"/>
    <row r="43976" ht="15" hidden="1" customHeight="1"/>
    <row r="43977" ht="15" hidden="1" customHeight="1"/>
    <row r="43978" ht="15" hidden="1" customHeight="1"/>
    <row r="43979" ht="15" hidden="1" customHeight="1"/>
    <row r="43980" ht="15" hidden="1" customHeight="1"/>
    <row r="43981" ht="15" hidden="1" customHeight="1"/>
    <row r="43982" ht="15" hidden="1" customHeight="1"/>
    <row r="43983" ht="15" hidden="1" customHeight="1"/>
    <row r="43984" ht="15" hidden="1" customHeight="1"/>
    <row r="43985" ht="15" hidden="1" customHeight="1"/>
    <row r="43986" ht="15" hidden="1" customHeight="1"/>
    <row r="43987" ht="15" hidden="1" customHeight="1"/>
    <row r="43988" ht="15" hidden="1" customHeight="1"/>
    <row r="43989" ht="15" hidden="1" customHeight="1"/>
    <row r="43990" ht="15" hidden="1" customHeight="1"/>
    <row r="43991" ht="15" hidden="1" customHeight="1"/>
    <row r="43992" ht="15" hidden="1" customHeight="1"/>
    <row r="43993" ht="15" hidden="1" customHeight="1"/>
    <row r="43994" ht="15" hidden="1" customHeight="1"/>
    <row r="43995" ht="15" hidden="1" customHeight="1"/>
    <row r="43996" ht="15" hidden="1" customHeight="1"/>
    <row r="43997" ht="15" hidden="1" customHeight="1"/>
    <row r="43998" ht="15" hidden="1" customHeight="1"/>
    <row r="43999" ht="15" hidden="1" customHeight="1"/>
    <row r="44000" ht="15" hidden="1" customHeight="1"/>
    <row r="44001" ht="15" hidden="1" customHeight="1"/>
    <row r="44002" ht="15" hidden="1" customHeight="1"/>
    <row r="44003" ht="15" hidden="1" customHeight="1"/>
    <row r="44004" ht="15" hidden="1" customHeight="1"/>
    <row r="44005" ht="15" hidden="1" customHeight="1"/>
    <row r="44006" ht="15" hidden="1" customHeight="1"/>
    <row r="44007" ht="15" hidden="1" customHeight="1"/>
    <row r="44008" ht="15" hidden="1" customHeight="1"/>
    <row r="44009" ht="15" hidden="1" customHeight="1"/>
    <row r="44010" ht="15" hidden="1" customHeight="1"/>
    <row r="44011" ht="15" hidden="1" customHeight="1"/>
    <row r="44012" ht="15" hidden="1" customHeight="1"/>
    <row r="44013" ht="15" hidden="1" customHeight="1"/>
    <row r="44014" ht="15" hidden="1" customHeight="1"/>
    <row r="44015" ht="15" hidden="1" customHeight="1"/>
    <row r="44016" ht="15" hidden="1" customHeight="1"/>
    <row r="44017" ht="15" hidden="1" customHeight="1"/>
    <row r="44018" ht="15" hidden="1" customHeight="1"/>
    <row r="44019" ht="15" hidden="1" customHeight="1"/>
    <row r="44020" ht="15" hidden="1" customHeight="1"/>
    <row r="44021" ht="15" hidden="1" customHeight="1"/>
    <row r="44022" ht="15" hidden="1" customHeight="1"/>
    <row r="44023" ht="15" hidden="1" customHeight="1"/>
    <row r="44024" ht="15" hidden="1" customHeight="1"/>
    <row r="44025" ht="15" hidden="1" customHeight="1"/>
    <row r="44026" ht="15" hidden="1" customHeight="1"/>
    <row r="44027" ht="15" hidden="1" customHeight="1"/>
    <row r="44028" ht="15" hidden="1" customHeight="1"/>
    <row r="44029" ht="15" hidden="1" customHeight="1"/>
    <row r="44030" ht="15" hidden="1" customHeight="1"/>
    <row r="44031" ht="15" hidden="1" customHeight="1"/>
    <row r="44032" ht="15" hidden="1" customHeight="1"/>
    <row r="44033" ht="15" hidden="1" customHeight="1"/>
    <row r="44034" ht="15" hidden="1" customHeight="1"/>
    <row r="44035" ht="15" hidden="1" customHeight="1"/>
    <row r="44036" ht="15" hidden="1" customHeight="1"/>
    <row r="44037" ht="15" hidden="1" customHeight="1"/>
    <row r="44038" ht="15" hidden="1" customHeight="1"/>
    <row r="44039" ht="15" hidden="1" customHeight="1"/>
    <row r="44040" ht="15" hidden="1" customHeight="1"/>
    <row r="44041" ht="15" hidden="1" customHeight="1"/>
    <row r="44042" ht="15" hidden="1" customHeight="1"/>
    <row r="44043" ht="15" hidden="1" customHeight="1"/>
    <row r="44044" ht="15" hidden="1" customHeight="1"/>
    <row r="44045" ht="15" hidden="1" customHeight="1"/>
    <row r="44046" ht="15" hidden="1" customHeight="1"/>
    <row r="44047" ht="15" hidden="1" customHeight="1"/>
    <row r="44048" ht="15" hidden="1" customHeight="1"/>
    <row r="44049" ht="15" hidden="1" customHeight="1"/>
    <row r="44050" ht="15" hidden="1" customHeight="1"/>
    <row r="44051" ht="15" hidden="1" customHeight="1"/>
    <row r="44052" ht="15" hidden="1" customHeight="1"/>
    <row r="44053" ht="15" hidden="1" customHeight="1"/>
    <row r="44054" ht="15" hidden="1" customHeight="1"/>
    <row r="44055" ht="15" hidden="1" customHeight="1"/>
    <row r="44056" ht="15" hidden="1" customHeight="1"/>
    <row r="44057" ht="15" hidden="1" customHeight="1"/>
    <row r="44058" ht="15" hidden="1" customHeight="1"/>
    <row r="44059" ht="15" hidden="1" customHeight="1"/>
    <row r="44060" ht="15" hidden="1" customHeight="1"/>
    <row r="44061" ht="15" hidden="1" customHeight="1"/>
    <row r="44062" ht="15" hidden="1" customHeight="1"/>
    <row r="44063" ht="15" hidden="1" customHeight="1"/>
    <row r="44064" ht="15" hidden="1" customHeight="1"/>
    <row r="44065" ht="15" hidden="1" customHeight="1"/>
    <row r="44066" ht="15" hidden="1" customHeight="1"/>
    <row r="44067" ht="15" hidden="1" customHeight="1"/>
    <row r="44068" ht="15" hidden="1" customHeight="1"/>
    <row r="44069" ht="15" hidden="1" customHeight="1"/>
    <row r="44070" ht="15" hidden="1" customHeight="1"/>
    <row r="44071" ht="15" hidden="1" customHeight="1"/>
    <row r="44072" ht="15" hidden="1" customHeight="1"/>
    <row r="44073" ht="15" hidden="1" customHeight="1"/>
    <row r="44074" ht="15" hidden="1" customHeight="1"/>
    <row r="44075" ht="15" hidden="1" customHeight="1"/>
    <row r="44076" ht="15" hidden="1" customHeight="1"/>
    <row r="44077" ht="15" hidden="1" customHeight="1"/>
    <row r="44078" ht="15" hidden="1" customHeight="1"/>
    <row r="44079" ht="15" hidden="1" customHeight="1"/>
    <row r="44080" ht="15" hidden="1" customHeight="1"/>
    <row r="44081" ht="15" hidden="1" customHeight="1"/>
    <row r="44082" ht="15" hidden="1" customHeight="1"/>
    <row r="44083" ht="15" hidden="1" customHeight="1"/>
    <row r="44084" ht="15" hidden="1" customHeight="1"/>
    <row r="44085" ht="15" hidden="1" customHeight="1"/>
    <row r="44086" ht="15" hidden="1" customHeight="1"/>
    <row r="44087" ht="15" hidden="1" customHeight="1"/>
    <row r="44088" ht="15" hidden="1" customHeight="1"/>
    <row r="44089" ht="15" hidden="1" customHeight="1"/>
    <row r="44090" ht="15" hidden="1" customHeight="1"/>
    <row r="44091" ht="15" hidden="1" customHeight="1"/>
    <row r="44092" ht="15" hidden="1" customHeight="1"/>
    <row r="44093" ht="15" hidden="1" customHeight="1"/>
    <row r="44094" ht="15" hidden="1" customHeight="1"/>
    <row r="44095" ht="15" hidden="1" customHeight="1"/>
    <row r="44096" ht="15" hidden="1" customHeight="1"/>
    <row r="44097" ht="15" hidden="1" customHeight="1"/>
    <row r="44098" ht="15" hidden="1" customHeight="1"/>
    <row r="44099" ht="15" hidden="1" customHeight="1"/>
    <row r="44100" ht="15" hidden="1" customHeight="1"/>
    <row r="44101" ht="15" hidden="1" customHeight="1"/>
    <row r="44102" ht="15" hidden="1" customHeight="1"/>
    <row r="44103" ht="15" hidden="1" customHeight="1"/>
    <row r="44104" ht="15" hidden="1" customHeight="1"/>
    <row r="44105" ht="15" hidden="1" customHeight="1"/>
    <row r="44106" ht="15" hidden="1" customHeight="1"/>
    <row r="44107" ht="15" hidden="1" customHeight="1"/>
    <row r="44108" ht="15" hidden="1" customHeight="1"/>
    <row r="44109" ht="15" hidden="1" customHeight="1"/>
    <row r="44110" ht="15" hidden="1" customHeight="1"/>
    <row r="44111" ht="15" hidden="1" customHeight="1"/>
    <row r="44112" ht="15" hidden="1" customHeight="1"/>
    <row r="44113" ht="15" hidden="1" customHeight="1"/>
    <row r="44114" ht="15" hidden="1" customHeight="1"/>
    <row r="44115" ht="15" hidden="1" customHeight="1"/>
    <row r="44116" ht="15" hidden="1" customHeight="1"/>
    <row r="44117" ht="15" hidden="1" customHeight="1"/>
    <row r="44118" ht="15" hidden="1" customHeight="1"/>
    <row r="44119" ht="15" hidden="1" customHeight="1"/>
    <row r="44120" ht="15" hidden="1" customHeight="1"/>
    <row r="44121" ht="15" hidden="1" customHeight="1"/>
    <row r="44122" ht="15" hidden="1" customHeight="1"/>
    <row r="44123" ht="15" hidden="1" customHeight="1"/>
    <row r="44124" ht="15" hidden="1" customHeight="1"/>
    <row r="44125" ht="15" hidden="1" customHeight="1"/>
    <row r="44126" ht="15" hidden="1" customHeight="1"/>
    <row r="44127" ht="15" hidden="1" customHeight="1"/>
    <row r="44128" ht="15" hidden="1" customHeight="1"/>
    <row r="44129" ht="15" hidden="1" customHeight="1"/>
    <row r="44130" ht="15" hidden="1" customHeight="1"/>
    <row r="44131" ht="15" hidden="1" customHeight="1"/>
    <row r="44132" ht="15" hidden="1" customHeight="1"/>
    <row r="44133" ht="15" hidden="1" customHeight="1"/>
    <row r="44134" ht="15" hidden="1" customHeight="1"/>
    <row r="44135" ht="15" hidden="1" customHeight="1"/>
    <row r="44136" ht="15" hidden="1" customHeight="1"/>
    <row r="44137" ht="15" hidden="1" customHeight="1"/>
    <row r="44138" ht="15" hidden="1" customHeight="1"/>
    <row r="44139" ht="15" hidden="1" customHeight="1"/>
    <row r="44140" ht="15" hidden="1" customHeight="1"/>
    <row r="44141" ht="15" hidden="1" customHeight="1"/>
    <row r="44142" ht="15" hidden="1" customHeight="1"/>
    <row r="44143" ht="15" hidden="1" customHeight="1"/>
    <row r="44144" ht="15" hidden="1" customHeight="1"/>
    <row r="44145" ht="15" hidden="1" customHeight="1"/>
    <row r="44146" ht="15" hidden="1" customHeight="1"/>
    <row r="44147" ht="15" hidden="1" customHeight="1"/>
    <row r="44148" ht="15" hidden="1" customHeight="1"/>
    <row r="44149" ht="15" hidden="1" customHeight="1"/>
    <row r="44150" ht="15" hidden="1" customHeight="1"/>
    <row r="44151" ht="15" hidden="1" customHeight="1"/>
    <row r="44152" ht="15" hidden="1" customHeight="1"/>
    <row r="44153" ht="15" hidden="1" customHeight="1"/>
    <row r="44154" ht="15" hidden="1" customHeight="1"/>
    <row r="44155" ht="15" hidden="1" customHeight="1"/>
    <row r="44156" ht="15" hidden="1" customHeight="1"/>
    <row r="44157" ht="15" hidden="1" customHeight="1"/>
    <row r="44158" ht="15" hidden="1" customHeight="1"/>
    <row r="44159" ht="15" hidden="1" customHeight="1"/>
    <row r="44160" ht="15" hidden="1" customHeight="1"/>
    <row r="44161" ht="15" hidden="1" customHeight="1"/>
    <row r="44162" ht="15" hidden="1" customHeight="1"/>
    <row r="44163" ht="15" hidden="1" customHeight="1"/>
    <row r="44164" ht="15" hidden="1" customHeight="1"/>
    <row r="44165" ht="15" hidden="1" customHeight="1"/>
    <row r="44166" ht="15" hidden="1" customHeight="1"/>
    <row r="44167" ht="15" hidden="1" customHeight="1"/>
    <row r="44168" ht="15" hidden="1" customHeight="1"/>
    <row r="44169" ht="15" hidden="1" customHeight="1"/>
    <row r="44170" ht="15" hidden="1" customHeight="1"/>
    <row r="44171" ht="15" hidden="1" customHeight="1"/>
    <row r="44172" ht="15" hidden="1" customHeight="1"/>
    <row r="44173" ht="15" hidden="1" customHeight="1"/>
    <row r="44174" ht="15" hidden="1" customHeight="1"/>
    <row r="44175" ht="15" hidden="1" customHeight="1"/>
    <row r="44176" ht="15" hidden="1" customHeight="1"/>
    <row r="44177" ht="15" hidden="1" customHeight="1"/>
    <row r="44178" ht="15" hidden="1" customHeight="1"/>
    <row r="44179" ht="15" hidden="1" customHeight="1"/>
    <row r="44180" ht="15" hidden="1" customHeight="1"/>
    <row r="44181" ht="15" hidden="1" customHeight="1"/>
    <row r="44182" ht="15" hidden="1" customHeight="1"/>
    <row r="44183" ht="15" hidden="1" customHeight="1"/>
    <row r="44184" ht="15" hidden="1" customHeight="1"/>
    <row r="44185" ht="15" hidden="1" customHeight="1"/>
    <row r="44186" ht="15" hidden="1" customHeight="1"/>
    <row r="44187" ht="15" hidden="1" customHeight="1"/>
    <row r="44188" ht="15" hidden="1" customHeight="1"/>
    <row r="44189" ht="15" hidden="1" customHeight="1"/>
    <row r="44190" ht="15" hidden="1" customHeight="1"/>
    <row r="44191" ht="15" hidden="1" customHeight="1"/>
    <row r="44192" ht="15" hidden="1" customHeight="1"/>
    <row r="44193" ht="15" hidden="1" customHeight="1"/>
    <row r="44194" ht="15" hidden="1" customHeight="1"/>
    <row r="44195" ht="15" hidden="1" customHeight="1"/>
    <row r="44196" ht="15" hidden="1" customHeight="1"/>
    <row r="44197" ht="15" hidden="1" customHeight="1"/>
    <row r="44198" ht="15" hidden="1" customHeight="1"/>
    <row r="44199" ht="15" hidden="1" customHeight="1"/>
    <row r="44200" ht="15" hidden="1" customHeight="1"/>
    <row r="44201" ht="15" hidden="1" customHeight="1"/>
    <row r="44202" ht="15" hidden="1" customHeight="1"/>
    <row r="44203" ht="15" hidden="1" customHeight="1"/>
    <row r="44204" ht="15" hidden="1" customHeight="1"/>
    <row r="44205" ht="15" hidden="1" customHeight="1"/>
    <row r="44206" ht="15" hidden="1" customHeight="1"/>
    <row r="44207" ht="15" hidden="1" customHeight="1"/>
    <row r="44208" ht="15" hidden="1" customHeight="1"/>
    <row r="44209" ht="15" hidden="1" customHeight="1"/>
    <row r="44210" ht="15" hidden="1" customHeight="1"/>
    <row r="44211" ht="15" hidden="1" customHeight="1"/>
    <row r="44212" ht="15" hidden="1" customHeight="1"/>
    <row r="44213" ht="15" hidden="1" customHeight="1"/>
    <row r="44214" ht="15" hidden="1" customHeight="1"/>
    <row r="44215" ht="15" hidden="1" customHeight="1"/>
    <row r="44216" ht="15" hidden="1" customHeight="1"/>
    <row r="44217" ht="15" hidden="1" customHeight="1"/>
    <row r="44218" ht="15" hidden="1" customHeight="1"/>
    <row r="44219" ht="15" hidden="1" customHeight="1"/>
    <row r="44220" ht="15" hidden="1" customHeight="1"/>
    <row r="44221" ht="15" hidden="1" customHeight="1"/>
    <row r="44222" ht="15" hidden="1" customHeight="1"/>
    <row r="44223" ht="15" hidden="1" customHeight="1"/>
    <row r="44224" ht="15" hidden="1" customHeight="1"/>
    <row r="44225" ht="15" hidden="1" customHeight="1"/>
    <row r="44226" ht="15" hidden="1" customHeight="1"/>
    <row r="44227" ht="15" hidden="1" customHeight="1"/>
    <row r="44228" ht="15" hidden="1" customHeight="1"/>
    <row r="44229" ht="15" hidden="1" customHeight="1"/>
    <row r="44230" ht="15" hidden="1" customHeight="1"/>
    <row r="44231" ht="15" hidden="1" customHeight="1"/>
    <row r="44232" ht="15" hidden="1" customHeight="1"/>
    <row r="44233" ht="15" hidden="1" customHeight="1"/>
    <row r="44234" ht="15" hidden="1" customHeight="1"/>
    <row r="44235" ht="15" hidden="1" customHeight="1"/>
    <row r="44236" ht="15" hidden="1" customHeight="1"/>
    <row r="44237" ht="15" hidden="1" customHeight="1"/>
    <row r="44238" ht="15" hidden="1" customHeight="1"/>
    <row r="44239" ht="15" hidden="1" customHeight="1"/>
    <row r="44240" ht="15" hidden="1" customHeight="1"/>
    <row r="44241" ht="15" hidden="1" customHeight="1"/>
    <row r="44242" ht="15" hidden="1" customHeight="1"/>
    <row r="44243" ht="15" hidden="1" customHeight="1"/>
    <row r="44244" ht="15" hidden="1" customHeight="1"/>
    <row r="44245" ht="15" hidden="1" customHeight="1"/>
    <row r="44246" ht="15" hidden="1" customHeight="1"/>
    <row r="44247" ht="15" hidden="1" customHeight="1"/>
    <row r="44248" ht="15" hidden="1" customHeight="1"/>
    <row r="44249" ht="15" hidden="1" customHeight="1"/>
    <row r="44250" ht="15" hidden="1" customHeight="1"/>
    <row r="44251" ht="15" hidden="1" customHeight="1"/>
    <row r="44252" ht="15" hidden="1" customHeight="1"/>
    <row r="44253" ht="15" hidden="1" customHeight="1"/>
    <row r="44254" ht="15" hidden="1" customHeight="1"/>
    <row r="44255" ht="15" hidden="1" customHeight="1"/>
    <row r="44256" ht="15" hidden="1" customHeight="1"/>
    <row r="44257" ht="15" hidden="1" customHeight="1"/>
    <row r="44258" ht="15" hidden="1" customHeight="1"/>
    <row r="44259" ht="15" hidden="1" customHeight="1"/>
    <row r="44260" ht="15" hidden="1" customHeight="1"/>
    <row r="44261" ht="15" hidden="1" customHeight="1"/>
    <row r="44262" ht="15" hidden="1" customHeight="1"/>
    <row r="44263" ht="15" hidden="1" customHeight="1"/>
    <row r="44264" ht="15" hidden="1" customHeight="1"/>
    <row r="44265" ht="15" hidden="1" customHeight="1"/>
    <row r="44266" ht="15" hidden="1" customHeight="1"/>
    <row r="44267" ht="15" hidden="1" customHeight="1"/>
    <row r="44268" ht="15" hidden="1" customHeight="1"/>
    <row r="44269" ht="15" hidden="1" customHeight="1"/>
    <row r="44270" ht="15" hidden="1" customHeight="1"/>
    <row r="44271" ht="15" hidden="1" customHeight="1"/>
    <row r="44272" ht="15" hidden="1" customHeight="1"/>
    <row r="44273" ht="15" hidden="1" customHeight="1"/>
    <row r="44274" ht="15" hidden="1" customHeight="1"/>
    <row r="44275" ht="15" hidden="1" customHeight="1"/>
    <row r="44276" ht="15" hidden="1" customHeight="1"/>
    <row r="44277" ht="15" hidden="1" customHeight="1"/>
    <row r="44278" ht="15" hidden="1" customHeight="1"/>
    <row r="44279" ht="15" hidden="1" customHeight="1"/>
    <row r="44280" ht="15" hidden="1" customHeight="1"/>
    <row r="44281" ht="15" hidden="1" customHeight="1"/>
    <row r="44282" ht="15" hidden="1" customHeight="1"/>
    <row r="44283" ht="15" hidden="1" customHeight="1"/>
    <row r="44284" ht="15" hidden="1" customHeight="1"/>
    <row r="44285" ht="15" hidden="1" customHeight="1"/>
    <row r="44286" ht="15" hidden="1" customHeight="1"/>
    <row r="44287" ht="15" hidden="1" customHeight="1"/>
    <row r="44288" ht="15" hidden="1" customHeight="1"/>
    <row r="44289" ht="15" hidden="1" customHeight="1"/>
    <row r="44290" ht="15" hidden="1" customHeight="1"/>
    <row r="44291" ht="15" hidden="1" customHeight="1"/>
    <row r="44292" ht="15" hidden="1" customHeight="1"/>
    <row r="44293" ht="15" hidden="1" customHeight="1"/>
    <row r="44294" ht="15" hidden="1" customHeight="1"/>
    <row r="44295" ht="15" hidden="1" customHeight="1"/>
    <row r="44296" ht="15" hidden="1" customHeight="1"/>
    <row r="44297" ht="15" hidden="1" customHeight="1"/>
    <row r="44298" ht="15" hidden="1" customHeight="1"/>
    <row r="44299" ht="15" hidden="1" customHeight="1"/>
    <row r="44300" ht="15" hidden="1" customHeight="1"/>
    <row r="44301" ht="15" hidden="1" customHeight="1"/>
    <row r="44302" ht="15" hidden="1" customHeight="1"/>
    <row r="44303" ht="15" hidden="1" customHeight="1"/>
    <row r="44304" ht="15" hidden="1" customHeight="1"/>
    <row r="44305" ht="15" hidden="1" customHeight="1"/>
    <row r="44306" ht="15" hidden="1" customHeight="1"/>
    <row r="44307" ht="15" hidden="1" customHeight="1"/>
    <row r="44308" ht="15" hidden="1" customHeight="1"/>
    <row r="44309" ht="15" hidden="1" customHeight="1"/>
    <row r="44310" ht="15" hidden="1" customHeight="1"/>
    <row r="44311" ht="15" hidden="1" customHeight="1"/>
    <row r="44312" ht="15" hidden="1" customHeight="1"/>
    <row r="44313" ht="15" hidden="1" customHeight="1"/>
    <row r="44314" ht="15" hidden="1" customHeight="1"/>
    <row r="44315" ht="15" hidden="1" customHeight="1"/>
    <row r="44316" ht="15" hidden="1" customHeight="1"/>
    <row r="44317" ht="15" hidden="1" customHeight="1"/>
    <row r="44318" ht="15" hidden="1" customHeight="1"/>
    <row r="44319" ht="15" hidden="1" customHeight="1"/>
    <row r="44320" ht="15" hidden="1" customHeight="1"/>
    <row r="44321" ht="15" hidden="1" customHeight="1"/>
    <row r="44322" ht="15" hidden="1" customHeight="1"/>
    <row r="44323" ht="15" hidden="1" customHeight="1"/>
    <row r="44324" ht="15" hidden="1" customHeight="1"/>
    <row r="44325" ht="15" hidden="1" customHeight="1"/>
    <row r="44326" ht="15" hidden="1" customHeight="1"/>
    <row r="44327" ht="15" hidden="1" customHeight="1"/>
    <row r="44328" ht="15" hidden="1" customHeight="1"/>
    <row r="44329" ht="15" hidden="1" customHeight="1"/>
    <row r="44330" ht="15" hidden="1" customHeight="1"/>
    <row r="44331" ht="15" hidden="1" customHeight="1"/>
    <row r="44332" ht="15" hidden="1" customHeight="1"/>
    <row r="44333" ht="15" hidden="1" customHeight="1"/>
    <row r="44334" ht="15" hidden="1" customHeight="1"/>
    <row r="44335" ht="15" hidden="1" customHeight="1"/>
    <row r="44336" ht="15" hidden="1" customHeight="1"/>
    <row r="44337" ht="15" hidden="1" customHeight="1"/>
    <row r="44338" ht="15" hidden="1" customHeight="1"/>
    <row r="44339" ht="15" hidden="1" customHeight="1"/>
    <row r="44340" ht="15" hidden="1" customHeight="1"/>
    <row r="44341" ht="15" hidden="1" customHeight="1"/>
    <row r="44342" ht="15" hidden="1" customHeight="1"/>
    <row r="44343" ht="15" hidden="1" customHeight="1"/>
    <row r="44344" ht="15" hidden="1" customHeight="1"/>
    <row r="44345" ht="15" hidden="1" customHeight="1"/>
    <row r="44346" ht="15" hidden="1" customHeight="1"/>
    <row r="44347" ht="15" hidden="1" customHeight="1"/>
    <row r="44348" ht="15" hidden="1" customHeight="1"/>
    <row r="44349" ht="15" hidden="1" customHeight="1"/>
    <row r="44350" ht="15" hidden="1" customHeight="1"/>
    <row r="44351" ht="15" hidden="1" customHeight="1"/>
    <row r="44352" ht="15" hidden="1" customHeight="1"/>
    <row r="44353" ht="15" hidden="1" customHeight="1"/>
    <row r="44354" ht="15" hidden="1" customHeight="1"/>
    <row r="44355" ht="15" hidden="1" customHeight="1"/>
    <row r="44356" ht="15" hidden="1" customHeight="1"/>
    <row r="44357" ht="15" hidden="1" customHeight="1"/>
    <row r="44358" ht="15" hidden="1" customHeight="1"/>
    <row r="44359" ht="15" hidden="1" customHeight="1"/>
    <row r="44360" ht="15" hidden="1" customHeight="1"/>
    <row r="44361" ht="15" hidden="1" customHeight="1"/>
    <row r="44362" ht="15" hidden="1" customHeight="1"/>
    <row r="44363" ht="15" hidden="1" customHeight="1"/>
    <row r="44364" ht="15" hidden="1" customHeight="1"/>
    <row r="44365" ht="15" hidden="1" customHeight="1"/>
    <row r="44366" ht="15" hidden="1" customHeight="1"/>
    <row r="44367" ht="15" hidden="1" customHeight="1"/>
    <row r="44368" ht="15" hidden="1" customHeight="1"/>
    <row r="44369" ht="15" hidden="1" customHeight="1"/>
    <row r="44370" ht="15" hidden="1" customHeight="1"/>
    <row r="44371" ht="15" hidden="1" customHeight="1"/>
    <row r="44372" ht="15" hidden="1" customHeight="1"/>
    <row r="44373" ht="15" hidden="1" customHeight="1"/>
    <row r="44374" ht="15" hidden="1" customHeight="1"/>
    <row r="44375" ht="15" hidden="1" customHeight="1"/>
    <row r="44376" ht="15" hidden="1" customHeight="1"/>
    <row r="44377" ht="15" hidden="1" customHeight="1"/>
    <row r="44378" ht="15" hidden="1" customHeight="1"/>
    <row r="44379" ht="15" hidden="1" customHeight="1"/>
    <row r="44380" ht="15" hidden="1" customHeight="1"/>
    <row r="44381" ht="15" hidden="1" customHeight="1"/>
    <row r="44382" ht="15" hidden="1" customHeight="1"/>
    <row r="44383" ht="15" hidden="1" customHeight="1"/>
    <row r="44384" ht="15" hidden="1" customHeight="1"/>
    <row r="44385" ht="15" hidden="1" customHeight="1"/>
    <row r="44386" ht="15" hidden="1" customHeight="1"/>
    <row r="44387" ht="15" hidden="1" customHeight="1"/>
    <row r="44388" ht="15" hidden="1" customHeight="1"/>
    <row r="44389" ht="15" hidden="1" customHeight="1"/>
    <row r="44390" ht="15" hidden="1" customHeight="1"/>
    <row r="44391" ht="15" hidden="1" customHeight="1"/>
    <row r="44392" ht="15" hidden="1" customHeight="1"/>
    <row r="44393" ht="15" hidden="1" customHeight="1"/>
    <row r="44394" ht="15" hidden="1" customHeight="1"/>
    <row r="44395" ht="15" hidden="1" customHeight="1"/>
    <row r="44396" ht="15" hidden="1" customHeight="1"/>
    <row r="44397" ht="15" hidden="1" customHeight="1"/>
    <row r="44398" ht="15" hidden="1" customHeight="1"/>
    <row r="44399" ht="15" hidden="1" customHeight="1"/>
    <row r="44400" ht="15" hidden="1" customHeight="1"/>
    <row r="44401" ht="15" hidden="1" customHeight="1"/>
    <row r="44402" ht="15" hidden="1" customHeight="1"/>
    <row r="44403" ht="15" hidden="1" customHeight="1"/>
    <row r="44404" ht="15" hidden="1" customHeight="1"/>
    <row r="44405" ht="15" hidden="1" customHeight="1"/>
    <row r="44406" ht="15" hidden="1" customHeight="1"/>
    <row r="44407" ht="15" hidden="1" customHeight="1"/>
    <row r="44408" ht="15" hidden="1" customHeight="1"/>
    <row r="44409" ht="15" hidden="1" customHeight="1"/>
    <row r="44410" ht="15" hidden="1" customHeight="1"/>
    <row r="44411" ht="15" hidden="1" customHeight="1"/>
    <row r="44412" ht="15" hidden="1" customHeight="1"/>
    <row r="44413" ht="15" hidden="1" customHeight="1"/>
    <row r="44414" ht="15" hidden="1" customHeight="1"/>
    <row r="44415" ht="15" hidden="1" customHeight="1"/>
    <row r="44416" ht="15" hidden="1" customHeight="1"/>
    <row r="44417" ht="15" hidden="1" customHeight="1"/>
    <row r="44418" ht="15" hidden="1" customHeight="1"/>
    <row r="44419" ht="15" hidden="1" customHeight="1"/>
    <row r="44420" ht="15" hidden="1" customHeight="1"/>
    <row r="44421" ht="15" hidden="1" customHeight="1"/>
    <row r="44422" ht="15" hidden="1" customHeight="1"/>
    <row r="44423" ht="15" hidden="1" customHeight="1"/>
    <row r="44424" ht="15" hidden="1" customHeight="1"/>
    <row r="44425" ht="15" hidden="1" customHeight="1"/>
    <row r="44426" ht="15" hidden="1" customHeight="1"/>
    <row r="44427" ht="15" hidden="1" customHeight="1"/>
    <row r="44428" ht="15" hidden="1" customHeight="1"/>
    <row r="44429" ht="15" hidden="1" customHeight="1"/>
    <row r="44430" ht="15" hidden="1" customHeight="1"/>
    <row r="44431" ht="15" hidden="1" customHeight="1"/>
    <row r="44432" ht="15" hidden="1" customHeight="1"/>
    <row r="44433" ht="15" hidden="1" customHeight="1"/>
    <row r="44434" ht="15" hidden="1" customHeight="1"/>
    <row r="44435" ht="15" hidden="1" customHeight="1"/>
    <row r="44436" ht="15" hidden="1" customHeight="1"/>
    <row r="44437" ht="15" hidden="1" customHeight="1"/>
    <row r="44438" ht="15" hidden="1" customHeight="1"/>
    <row r="44439" ht="15" hidden="1" customHeight="1"/>
    <row r="44440" ht="15" hidden="1" customHeight="1"/>
    <row r="44441" ht="15" hidden="1" customHeight="1"/>
    <row r="44442" ht="15" hidden="1" customHeight="1"/>
    <row r="44443" ht="15" hidden="1" customHeight="1"/>
    <row r="44444" ht="15" hidden="1" customHeight="1"/>
    <row r="44445" ht="15" hidden="1" customHeight="1"/>
    <row r="44446" ht="15" hidden="1" customHeight="1"/>
    <row r="44447" ht="15" hidden="1" customHeight="1"/>
    <row r="44448" ht="15" hidden="1" customHeight="1"/>
    <row r="44449" ht="15" hidden="1" customHeight="1"/>
    <row r="44450" ht="15" hidden="1" customHeight="1"/>
    <row r="44451" ht="15" hidden="1" customHeight="1"/>
    <row r="44452" ht="15" hidden="1" customHeight="1"/>
    <row r="44453" ht="15" hidden="1" customHeight="1"/>
    <row r="44454" ht="15" hidden="1" customHeight="1"/>
    <row r="44455" ht="15" hidden="1" customHeight="1"/>
    <row r="44456" ht="15" hidden="1" customHeight="1"/>
    <row r="44457" ht="15" hidden="1" customHeight="1"/>
    <row r="44458" ht="15" hidden="1" customHeight="1"/>
    <row r="44459" ht="15" hidden="1" customHeight="1"/>
    <row r="44460" ht="15" hidden="1" customHeight="1"/>
    <row r="44461" ht="15" hidden="1" customHeight="1"/>
    <row r="44462" ht="15" hidden="1" customHeight="1"/>
    <row r="44463" ht="15" hidden="1" customHeight="1"/>
    <row r="44464" ht="15" hidden="1" customHeight="1"/>
    <row r="44465" ht="15" hidden="1" customHeight="1"/>
    <row r="44466" ht="15" hidden="1" customHeight="1"/>
    <row r="44467" ht="15" hidden="1" customHeight="1"/>
    <row r="44468" ht="15" hidden="1" customHeight="1"/>
    <row r="44469" ht="15" hidden="1" customHeight="1"/>
    <row r="44470" ht="15" hidden="1" customHeight="1"/>
    <row r="44471" ht="15" hidden="1" customHeight="1"/>
    <row r="44472" ht="15" hidden="1" customHeight="1"/>
    <row r="44473" ht="15" hidden="1" customHeight="1"/>
    <row r="44474" ht="15" hidden="1" customHeight="1"/>
    <row r="44475" ht="15" hidden="1" customHeight="1"/>
    <row r="44476" ht="15" hidden="1" customHeight="1"/>
    <row r="44477" ht="15" hidden="1" customHeight="1"/>
    <row r="44478" ht="15" hidden="1" customHeight="1"/>
    <row r="44479" ht="15" hidden="1" customHeight="1"/>
    <row r="44480" ht="15" hidden="1" customHeight="1"/>
    <row r="44481" ht="15" hidden="1" customHeight="1"/>
    <row r="44482" ht="15" hidden="1" customHeight="1"/>
    <row r="44483" ht="15" hidden="1" customHeight="1"/>
    <row r="44484" ht="15" hidden="1" customHeight="1"/>
    <row r="44485" ht="15" hidden="1" customHeight="1"/>
    <row r="44486" ht="15" hidden="1" customHeight="1"/>
    <row r="44487" ht="15" hidden="1" customHeight="1"/>
    <row r="44488" ht="15" hidden="1" customHeight="1"/>
    <row r="44489" ht="15" hidden="1" customHeight="1"/>
    <row r="44490" ht="15" hidden="1" customHeight="1"/>
    <row r="44491" ht="15" hidden="1" customHeight="1"/>
    <row r="44492" ht="15" hidden="1" customHeight="1"/>
    <row r="44493" ht="15" hidden="1" customHeight="1"/>
    <row r="44494" ht="15" hidden="1" customHeight="1"/>
    <row r="44495" ht="15" hidden="1" customHeight="1"/>
    <row r="44496" ht="15" hidden="1" customHeight="1"/>
    <row r="44497" ht="15" hidden="1" customHeight="1"/>
    <row r="44498" ht="15" hidden="1" customHeight="1"/>
    <row r="44499" ht="15" hidden="1" customHeight="1"/>
    <row r="44500" ht="15" hidden="1" customHeight="1"/>
    <row r="44501" ht="15" hidden="1" customHeight="1"/>
    <row r="44502" ht="15" hidden="1" customHeight="1"/>
    <row r="44503" ht="15" hidden="1" customHeight="1"/>
    <row r="44504" ht="15" hidden="1" customHeight="1"/>
    <row r="44505" ht="15" hidden="1" customHeight="1"/>
    <row r="44506" ht="15" hidden="1" customHeight="1"/>
    <row r="44507" ht="15" hidden="1" customHeight="1"/>
    <row r="44508" ht="15" hidden="1" customHeight="1"/>
    <row r="44509" ht="15" hidden="1" customHeight="1"/>
    <row r="44510" ht="15" hidden="1" customHeight="1"/>
    <row r="44511" ht="15" hidden="1" customHeight="1"/>
    <row r="44512" ht="15" hidden="1" customHeight="1"/>
    <row r="44513" ht="15" hidden="1" customHeight="1"/>
    <row r="44514" ht="15" hidden="1" customHeight="1"/>
    <row r="44515" ht="15" hidden="1" customHeight="1"/>
    <row r="44516" ht="15" hidden="1" customHeight="1"/>
    <row r="44517" ht="15" hidden="1" customHeight="1"/>
    <row r="44518" ht="15" hidden="1" customHeight="1"/>
    <row r="44519" ht="15" hidden="1" customHeight="1"/>
    <row r="44520" ht="15" hidden="1" customHeight="1"/>
    <row r="44521" ht="15" hidden="1" customHeight="1"/>
    <row r="44522" ht="15" hidden="1" customHeight="1"/>
    <row r="44523" ht="15" hidden="1" customHeight="1"/>
    <row r="44524" ht="15" hidden="1" customHeight="1"/>
    <row r="44525" ht="15" hidden="1" customHeight="1"/>
    <row r="44526" ht="15" hidden="1" customHeight="1"/>
    <row r="44527" ht="15" hidden="1" customHeight="1"/>
    <row r="44528" ht="15" hidden="1" customHeight="1"/>
    <row r="44529" ht="15" hidden="1" customHeight="1"/>
    <row r="44530" ht="15" hidden="1" customHeight="1"/>
    <row r="44531" ht="15" hidden="1" customHeight="1"/>
    <row r="44532" ht="15" hidden="1" customHeight="1"/>
    <row r="44533" ht="15" hidden="1" customHeight="1"/>
    <row r="44534" ht="15" hidden="1" customHeight="1"/>
    <row r="44535" ht="15" hidden="1" customHeight="1"/>
    <row r="44536" ht="15" hidden="1" customHeight="1"/>
    <row r="44537" ht="15" hidden="1" customHeight="1"/>
    <row r="44538" ht="15" hidden="1" customHeight="1"/>
    <row r="44539" ht="15" hidden="1" customHeight="1"/>
    <row r="44540" ht="15" hidden="1" customHeight="1"/>
    <row r="44541" ht="15" hidden="1" customHeight="1"/>
    <row r="44542" ht="15" hidden="1" customHeight="1"/>
    <row r="44543" ht="15" hidden="1" customHeight="1"/>
    <row r="44544" ht="15" hidden="1" customHeight="1"/>
    <row r="44545" ht="15" hidden="1" customHeight="1"/>
    <row r="44546" ht="15" hidden="1" customHeight="1"/>
    <row r="44547" ht="15" hidden="1" customHeight="1"/>
    <row r="44548" ht="15" hidden="1" customHeight="1"/>
    <row r="44549" ht="15" hidden="1" customHeight="1"/>
    <row r="44550" ht="15" hidden="1" customHeight="1"/>
    <row r="44551" ht="15" hidden="1" customHeight="1"/>
    <row r="44552" ht="15" hidden="1" customHeight="1"/>
    <row r="44553" ht="15" hidden="1" customHeight="1"/>
    <row r="44554" ht="15" hidden="1" customHeight="1"/>
    <row r="44555" ht="15" hidden="1" customHeight="1"/>
    <row r="44556" ht="15" hidden="1" customHeight="1"/>
    <row r="44557" ht="15" hidden="1" customHeight="1"/>
    <row r="44558" ht="15" hidden="1" customHeight="1"/>
    <row r="44559" ht="15" hidden="1" customHeight="1"/>
    <row r="44560" ht="15" hidden="1" customHeight="1"/>
    <row r="44561" ht="15" hidden="1" customHeight="1"/>
    <row r="44562" ht="15" hidden="1" customHeight="1"/>
    <row r="44563" ht="15" hidden="1" customHeight="1"/>
    <row r="44564" ht="15" hidden="1" customHeight="1"/>
    <row r="44565" ht="15" hidden="1" customHeight="1"/>
    <row r="44566" ht="15" hidden="1" customHeight="1"/>
    <row r="44567" ht="15" hidden="1" customHeight="1"/>
    <row r="44568" ht="15" hidden="1" customHeight="1"/>
    <row r="44569" ht="15" hidden="1" customHeight="1"/>
    <row r="44570" ht="15" hidden="1" customHeight="1"/>
    <row r="44571" ht="15" hidden="1" customHeight="1"/>
    <row r="44572" ht="15" hidden="1" customHeight="1"/>
    <row r="44573" ht="15" hidden="1" customHeight="1"/>
    <row r="44574" ht="15" hidden="1" customHeight="1"/>
    <row r="44575" ht="15" hidden="1" customHeight="1"/>
    <row r="44576" ht="15" hidden="1" customHeight="1"/>
    <row r="44577" ht="15" hidden="1" customHeight="1"/>
    <row r="44578" ht="15" hidden="1" customHeight="1"/>
    <row r="44579" ht="15" hidden="1" customHeight="1"/>
    <row r="44580" ht="15" hidden="1" customHeight="1"/>
    <row r="44581" ht="15" hidden="1" customHeight="1"/>
    <row r="44582" ht="15" hidden="1" customHeight="1"/>
    <row r="44583" ht="15" hidden="1" customHeight="1"/>
    <row r="44584" ht="15" hidden="1" customHeight="1"/>
    <row r="44585" ht="15" hidden="1" customHeight="1"/>
    <row r="44586" ht="15" hidden="1" customHeight="1"/>
    <row r="44587" ht="15" hidden="1" customHeight="1"/>
    <row r="44588" ht="15" hidden="1" customHeight="1"/>
    <row r="44589" ht="15" hidden="1" customHeight="1"/>
    <row r="44590" ht="15" hidden="1" customHeight="1"/>
    <row r="44591" ht="15" hidden="1" customHeight="1"/>
    <row r="44592" ht="15" hidden="1" customHeight="1"/>
    <row r="44593" ht="15" hidden="1" customHeight="1"/>
    <row r="44594" ht="15" hidden="1" customHeight="1"/>
    <row r="44595" ht="15" hidden="1" customHeight="1"/>
    <row r="44596" ht="15" hidden="1" customHeight="1"/>
    <row r="44597" ht="15" hidden="1" customHeight="1"/>
    <row r="44598" ht="15" hidden="1" customHeight="1"/>
    <row r="44599" ht="15" hidden="1" customHeight="1"/>
    <row r="44600" ht="15" hidden="1" customHeight="1"/>
    <row r="44601" ht="15" hidden="1" customHeight="1"/>
    <row r="44602" ht="15" hidden="1" customHeight="1"/>
    <row r="44603" ht="15" hidden="1" customHeight="1"/>
    <row r="44604" ht="15" hidden="1" customHeight="1"/>
    <row r="44605" ht="15" hidden="1" customHeight="1"/>
    <row r="44606" ht="15" hidden="1" customHeight="1"/>
    <row r="44607" ht="15" hidden="1" customHeight="1"/>
    <row r="44608" ht="15" hidden="1" customHeight="1"/>
    <row r="44609" ht="15" hidden="1" customHeight="1"/>
    <row r="44610" ht="15" hidden="1" customHeight="1"/>
    <row r="44611" ht="15" hidden="1" customHeight="1"/>
    <row r="44612" ht="15" hidden="1" customHeight="1"/>
    <row r="44613" ht="15" hidden="1" customHeight="1"/>
    <row r="44614" ht="15" hidden="1" customHeight="1"/>
    <row r="44615" ht="15" hidden="1" customHeight="1"/>
    <row r="44616" ht="15" hidden="1" customHeight="1"/>
    <row r="44617" ht="15" hidden="1" customHeight="1"/>
    <row r="44618" ht="15" hidden="1" customHeight="1"/>
    <row r="44619" ht="15" hidden="1" customHeight="1"/>
    <row r="44620" ht="15" hidden="1" customHeight="1"/>
    <row r="44621" ht="15" hidden="1" customHeight="1"/>
    <row r="44622" ht="15" hidden="1" customHeight="1"/>
    <row r="44623" ht="15" hidden="1" customHeight="1"/>
    <row r="44624" ht="15" hidden="1" customHeight="1"/>
    <row r="44625" ht="15" hidden="1" customHeight="1"/>
    <row r="44626" ht="15" hidden="1" customHeight="1"/>
    <row r="44627" ht="15" hidden="1" customHeight="1"/>
    <row r="44628" ht="15" hidden="1" customHeight="1"/>
    <row r="44629" ht="15" hidden="1" customHeight="1"/>
    <row r="44630" ht="15" hidden="1" customHeight="1"/>
    <row r="44631" ht="15" hidden="1" customHeight="1"/>
    <row r="44632" ht="15" hidden="1" customHeight="1"/>
    <row r="44633" ht="15" hidden="1" customHeight="1"/>
    <row r="44634" ht="15" hidden="1" customHeight="1"/>
    <row r="44635" ht="15" hidden="1" customHeight="1"/>
    <row r="44636" ht="15" hidden="1" customHeight="1"/>
    <row r="44637" ht="15" hidden="1" customHeight="1"/>
    <row r="44638" ht="15" hidden="1" customHeight="1"/>
    <row r="44639" ht="15" hidden="1" customHeight="1"/>
    <row r="44640" ht="15" hidden="1" customHeight="1"/>
    <row r="44641" ht="15" hidden="1" customHeight="1"/>
    <row r="44642" ht="15" hidden="1" customHeight="1"/>
    <row r="44643" ht="15" hidden="1" customHeight="1"/>
    <row r="44644" ht="15" hidden="1" customHeight="1"/>
    <row r="44645" ht="15" hidden="1" customHeight="1"/>
    <row r="44646" ht="15" hidden="1" customHeight="1"/>
    <row r="44647" ht="15" hidden="1" customHeight="1"/>
    <row r="44648" ht="15" hidden="1" customHeight="1"/>
    <row r="44649" ht="15" hidden="1" customHeight="1"/>
    <row r="44650" ht="15" hidden="1" customHeight="1"/>
    <row r="44651" ht="15" hidden="1" customHeight="1"/>
    <row r="44652" ht="15" hidden="1" customHeight="1"/>
    <row r="44653" ht="15" hidden="1" customHeight="1"/>
    <row r="44654" ht="15" hidden="1" customHeight="1"/>
    <row r="44655" ht="15" hidden="1" customHeight="1"/>
    <row r="44656" ht="15" hidden="1" customHeight="1"/>
    <row r="44657" ht="15" hidden="1" customHeight="1"/>
    <row r="44658" ht="15" hidden="1" customHeight="1"/>
    <row r="44659" ht="15" hidden="1" customHeight="1"/>
    <row r="44660" ht="15" hidden="1" customHeight="1"/>
    <row r="44661" ht="15" hidden="1" customHeight="1"/>
    <row r="44662" ht="15" hidden="1" customHeight="1"/>
    <row r="44663" ht="15" hidden="1" customHeight="1"/>
    <row r="44664" ht="15" hidden="1" customHeight="1"/>
    <row r="44665" ht="15" hidden="1" customHeight="1"/>
    <row r="44666" ht="15" hidden="1" customHeight="1"/>
    <row r="44667" ht="15" hidden="1" customHeight="1"/>
    <row r="44668" ht="15" hidden="1" customHeight="1"/>
    <row r="44669" ht="15" hidden="1" customHeight="1"/>
    <row r="44670" ht="15" hidden="1" customHeight="1"/>
    <row r="44671" ht="15" hidden="1" customHeight="1"/>
    <row r="44672" ht="15" hidden="1" customHeight="1"/>
    <row r="44673" ht="15" hidden="1" customHeight="1"/>
    <row r="44674" ht="15" hidden="1" customHeight="1"/>
    <row r="44675" ht="15" hidden="1" customHeight="1"/>
    <row r="44676" ht="15" hidden="1" customHeight="1"/>
    <row r="44677" ht="15" hidden="1" customHeight="1"/>
    <row r="44678" ht="15" hidden="1" customHeight="1"/>
    <row r="44679" ht="15" hidden="1" customHeight="1"/>
    <row r="44680" ht="15" hidden="1" customHeight="1"/>
    <row r="44681" ht="15" hidden="1" customHeight="1"/>
    <row r="44682" ht="15" hidden="1" customHeight="1"/>
    <row r="44683" ht="15" hidden="1" customHeight="1"/>
    <row r="44684" ht="15" hidden="1" customHeight="1"/>
    <row r="44685" ht="15" hidden="1" customHeight="1"/>
    <row r="44686" ht="15" hidden="1" customHeight="1"/>
    <row r="44687" ht="15" hidden="1" customHeight="1"/>
    <row r="44688" ht="15" hidden="1" customHeight="1"/>
    <row r="44689" ht="15" hidden="1" customHeight="1"/>
    <row r="44690" ht="15" hidden="1" customHeight="1"/>
    <row r="44691" ht="15" hidden="1" customHeight="1"/>
    <row r="44692" ht="15" hidden="1" customHeight="1"/>
    <row r="44693" ht="15" hidden="1" customHeight="1"/>
    <row r="44694" ht="15" hidden="1" customHeight="1"/>
    <row r="44695" ht="15" hidden="1" customHeight="1"/>
    <row r="44696" ht="15" hidden="1" customHeight="1"/>
    <row r="44697" ht="15" hidden="1" customHeight="1"/>
    <row r="44698" ht="15" hidden="1" customHeight="1"/>
    <row r="44699" ht="15" hidden="1" customHeight="1"/>
    <row r="44700" ht="15" hidden="1" customHeight="1"/>
    <row r="44701" ht="15" hidden="1" customHeight="1"/>
    <row r="44702" ht="15" hidden="1" customHeight="1"/>
    <row r="44703" ht="15" hidden="1" customHeight="1"/>
    <row r="44704" ht="15" hidden="1" customHeight="1"/>
    <row r="44705" ht="15" hidden="1" customHeight="1"/>
    <row r="44706" ht="15" hidden="1" customHeight="1"/>
    <row r="44707" ht="15" hidden="1" customHeight="1"/>
    <row r="44708" ht="15" hidden="1" customHeight="1"/>
    <row r="44709" ht="15" hidden="1" customHeight="1"/>
    <row r="44710" ht="15" hidden="1" customHeight="1"/>
    <row r="44711" ht="15" hidden="1" customHeight="1"/>
    <row r="44712" ht="15" hidden="1" customHeight="1"/>
    <row r="44713" ht="15" hidden="1" customHeight="1"/>
    <row r="44714" ht="15" hidden="1" customHeight="1"/>
    <row r="44715" ht="15" hidden="1" customHeight="1"/>
    <row r="44716" ht="15" hidden="1" customHeight="1"/>
    <row r="44717" ht="15" hidden="1" customHeight="1"/>
    <row r="44718" ht="15" hidden="1" customHeight="1"/>
    <row r="44719" ht="15" hidden="1" customHeight="1"/>
    <row r="44720" ht="15" hidden="1" customHeight="1"/>
    <row r="44721" ht="15" hidden="1" customHeight="1"/>
    <row r="44722" ht="15" hidden="1" customHeight="1"/>
    <row r="44723" ht="15" hidden="1" customHeight="1"/>
    <row r="44724" ht="15" hidden="1" customHeight="1"/>
    <row r="44725" ht="15" hidden="1" customHeight="1"/>
    <row r="44726" ht="15" hidden="1" customHeight="1"/>
    <row r="44727" ht="15" hidden="1" customHeight="1"/>
    <row r="44728" ht="15" hidden="1" customHeight="1"/>
    <row r="44729" ht="15" hidden="1" customHeight="1"/>
    <row r="44730" ht="15" hidden="1" customHeight="1"/>
    <row r="44731" ht="15" hidden="1" customHeight="1"/>
    <row r="44732" ht="15" hidden="1" customHeight="1"/>
    <row r="44733" ht="15" hidden="1" customHeight="1"/>
    <row r="44734" ht="15" hidden="1" customHeight="1"/>
    <row r="44735" ht="15" hidden="1" customHeight="1"/>
    <row r="44736" ht="15" hidden="1" customHeight="1"/>
    <row r="44737" ht="15" hidden="1" customHeight="1"/>
    <row r="44738" ht="15" hidden="1" customHeight="1"/>
    <row r="44739" ht="15" hidden="1" customHeight="1"/>
    <row r="44740" ht="15" hidden="1" customHeight="1"/>
    <row r="44741" ht="15" hidden="1" customHeight="1"/>
    <row r="44742" ht="15" hidden="1" customHeight="1"/>
    <row r="44743" ht="15" hidden="1" customHeight="1"/>
    <row r="44744" ht="15" hidden="1" customHeight="1"/>
    <row r="44745" ht="15" hidden="1" customHeight="1"/>
    <row r="44746" ht="15" hidden="1" customHeight="1"/>
    <row r="44747" ht="15" hidden="1" customHeight="1"/>
    <row r="44748" ht="15" hidden="1" customHeight="1"/>
    <row r="44749" ht="15" hidden="1" customHeight="1"/>
    <row r="44750" ht="15" hidden="1" customHeight="1"/>
    <row r="44751" ht="15" hidden="1" customHeight="1"/>
    <row r="44752" ht="15" hidden="1" customHeight="1"/>
    <row r="44753" ht="15" hidden="1" customHeight="1"/>
    <row r="44754" ht="15" hidden="1" customHeight="1"/>
    <row r="44755" ht="15" hidden="1" customHeight="1"/>
    <row r="44756" ht="15" hidden="1" customHeight="1"/>
    <row r="44757" ht="15" hidden="1" customHeight="1"/>
    <row r="44758" ht="15" hidden="1" customHeight="1"/>
    <row r="44759" ht="15" hidden="1" customHeight="1"/>
    <row r="44760" ht="15" hidden="1" customHeight="1"/>
    <row r="44761" ht="15" hidden="1" customHeight="1"/>
    <row r="44762" ht="15" hidden="1" customHeight="1"/>
    <row r="44763" ht="15" hidden="1" customHeight="1"/>
    <row r="44764" ht="15" hidden="1" customHeight="1"/>
    <row r="44765" ht="15" hidden="1" customHeight="1"/>
    <row r="44766" ht="15" hidden="1" customHeight="1"/>
    <row r="44767" ht="15" hidden="1" customHeight="1"/>
    <row r="44768" ht="15" hidden="1" customHeight="1"/>
    <row r="44769" ht="15" hidden="1" customHeight="1"/>
    <row r="44770" ht="15" hidden="1" customHeight="1"/>
    <row r="44771" ht="15" hidden="1" customHeight="1"/>
    <row r="44772" ht="15" hidden="1" customHeight="1"/>
    <row r="44773" ht="15" hidden="1" customHeight="1"/>
    <row r="44774" ht="15" hidden="1" customHeight="1"/>
    <row r="44775" ht="15" hidden="1" customHeight="1"/>
    <row r="44776" ht="15" hidden="1" customHeight="1"/>
    <row r="44777" ht="15" hidden="1" customHeight="1"/>
    <row r="44778" ht="15" hidden="1" customHeight="1"/>
    <row r="44779" ht="15" hidden="1" customHeight="1"/>
    <row r="44780" ht="15" hidden="1" customHeight="1"/>
    <row r="44781" ht="15" hidden="1" customHeight="1"/>
    <row r="44782" ht="15" hidden="1" customHeight="1"/>
    <row r="44783" ht="15" hidden="1" customHeight="1"/>
    <row r="44784" ht="15" hidden="1" customHeight="1"/>
    <row r="44785" ht="15" hidden="1" customHeight="1"/>
    <row r="44786" ht="15" hidden="1" customHeight="1"/>
    <row r="44787" ht="15" hidden="1" customHeight="1"/>
    <row r="44788" ht="15" hidden="1" customHeight="1"/>
    <row r="44789" ht="15" hidden="1" customHeight="1"/>
    <row r="44790" ht="15" hidden="1" customHeight="1"/>
    <row r="44791" ht="15" hidden="1" customHeight="1"/>
    <row r="44792" ht="15" hidden="1" customHeight="1"/>
    <row r="44793" ht="15" hidden="1" customHeight="1"/>
    <row r="44794" ht="15" hidden="1" customHeight="1"/>
    <row r="44795" ht="15" hidden="1" customHeight="1"/>
    <row r="44796" ht="15" hidden="1" customHeight="1"/>
    <row r="44797" ht="15" hidden="1" customHeight="1"/>
    <row r="44798" ht="15" hidden="1" customHeight="1"/>
    <row r="44799" ht="15" hidden="1" customHeight="1"/>
    <row r="44800" ht="15" hidden="1" customHeight="1"/>
    <row r="44801" ht="15" hidden="1" customHeight="1"/>
    <row r="44802" ht="15" hidden="1" customHeight="1"/>
    <row r="44803" ht="15" hidden="1" customHeight="1"/>
    <row r="44804" ht="15" hidden="1" customHeight="1"/>
    <row r="44805" ht="15" hidden="1" customHeight="1"/>
    <row r="44806" ht="15" hidden="1" customHeight="1"/>
    <row r="44807" ht="15" hidden="1" customHeight="1"/>
    <row r="44808" ht="15" hidden="1" customHeight="1"/>
    <row r="44809" ht="15" hidden="1" customHeight="1"/>
    <row r="44810" ht="15" hidden="1" customHeight="1"/>
    <row r="44811" ht="15" hidden="1" customHeight="1"/>
    <row r="44812" ht="15" hidden="1" customHeight="1"/>
    <row r="44813" ht="15" hidden="1" customHeight="1"/>
    <row r="44814" ht="15" hidden="1" customHeight="1"/>
    <row r="44815" ht="15" hidden="1" customHeight="1"/>
    <row r="44816" ht="15" hidden="1" customHeight="1"/>
    <row r="44817" ht="15" hidden="1" customHeight="1"/>
    <row r="44818" ht="15" hidden="1" customHeight="1"/>
    <row r="44819" ht="15" hidden="1" customHeight="1"/>
    <row r="44820" ht="15" hidden="1" customHeight="1"/>
    <row r="44821" ht="15" hidden="1" customHeight="1"/>
    <row r="44822" ht="15" hidden="1" customHeight="1"/>
    <row r="44823" ht="15" hidden="1" customHeight="1"/>
    <row r="44824" ht="15" hidden="1" customHeight="1"/>
    <row r="44825" ht="15" hidden="1" customHeight="1"/>
    <row r="44826" ht="15" hidden="1" customHeight="1"/>
    <row r="44827" ht="15" hidden="1" customHeight="1"/>
    <row r="44828" ht="15" hidden="1" customHeight="1"/>
    <row r="44829" ht="15" hidden="1" customHeight="1"/>
    <row r="44830" ht="15" hidden="1" customHeight="1"/>
    <row r="44831" ht="15" hidden="1" customHeight="1"/>
    <row r="44832" ht="15" hidden="1" customHeight="1"/>
    <row r="44833" ht="15" hidden="1" customHeight="1"/>
    <row r="44834" ht="15" hidden="1" customHeight="1"/>
    <row r="44835" ht="15" hidden="1" customHeight="1"/>
    <row r="44836" ht="15" hidden="1" customHeight="1"/>
    <row r="44837" ht="15" hidden="1" customHeight="1"/>
    <row r="44838" ht="15" hidden="1" customHeight="1"/>
    <row r="44839" ht="15" hidden="1" customHeight="1"/>
    <row r="44840" ht="15" hidden="1" customHeight="1"/>
    <row r="44841" ht="15" hidden="1" customHeight="1"/>
    <row r="44842" ht="15" hidden="1" customHeight="1"/>
    <row r="44843" ht="15" hidden="1" customHeight="1"/>
    <row r="44844" ht="15" hidden="1" customHeight="1"/>
    <row r="44845" ht="15" hidden="1" customHeight="1"/>
    <row r="44846" ht="15" hidden="1" customHeight="1"/>
    <row r="44847" ht="15" hidden="1" customHeight="1"/>
    <row r="44848" ht="15" hidden="1" customHeight="1"/>
    <row r="44849" ht="15" hidden="1" customHeight="1"/>
    <row r="44850" ht="15" hidden="1" customHeight="1"/>
    <row r="44851" ht="15" hidden="1" customHeight="1"/>
    <row r="44852" ht="15" hidden="1" customHeight="1"/>
    <row r="44853" ht="15" hidden="1" customHeight="1"/>
    <row r="44854" ht="15" hidden="1" customHeight="1"/>
    <row r="44855" ht="15" hidden="1" customHeight="1"/>
    <row r="44856" ht="15" hidden="1" customHeight="1"/>
    <row r="44857" ht="15" hidden="1" customHeight="1"/>
    <row r="44858" ht="15" hidden="1" customHeight="1"/>
    <row r="44859" ht="15" hidden="1" customHeight="1"/>
    <row r="44860" ht="15" hidden="1" customHeight="1"/>
    <row r="44861" ht="15" hidden="1" customHeight="1"/>
    <row r="44862" ht="15" hidden="1" customHeight="1"/>
    <row r="44863" ht="15" hidden="1" customHeight="1"/>
    <row r="44864" ht="15" hidden="1" customHeight="1"/>
    <row r="44865" ht="15" hidden="1" customHeight="1"/>
    <row r="44866" ht="15" hidden="1" customHeight="1"/>
    <row r="44867" ht="15" hidden="1" customHeight="1"/>
    <row r="44868" ht="15" hidden="1" customHeight="1"/>
    <row r="44869" ht="15" hidden="1" customHeight="1"/>
    <row r="44870" ht="15" hidden="1" customHeight="1"/>
    <row r="44871" ht="15" hidden="1" customHeight="1"/>
    <row r="44872" ht="15" hidden="1" customHeight="1"/>
    <row r="44873" ht="15" hidden="1" customHeight="1"/>
    <row r="44874" ht="15" hidden="1" customHeight="1"/>
    <row r="44875" ht="15" hidden="1" customHeight="1"/>
    <row r="44876" ht="15" hidden="1" customHeight="1"/>
    <row r="44877" ht="15" hidden="1" customHeight="1"/>
    <row r="44878" ht="15" hidden="1" customHeight="1"/>
    <row r="44879" ht="15" hidden="1" customHeight="1"/>
    <row r="44880" ht="15" hidden="1" customHeight="1"/>
    <row r="44881" ht="15" hidden="1" customHeight="1"/>
    <row r="44882" ht="15" hidden="1" customHeight="1"/>
    <row r="44883" ht="15" hidden="1" customHeight="1"/>
    <row r="44884" ht="15" hidden="1" customHeight="1"/>
    <row r="44885" ht="15" hidden="1" customHeight="1"/>
    <row r="44886" ht="15" hidden="1" customHeight="1"/>
    <row r="44887" ht="15" hidden="1" customHeight="1"/>
    <row r="44888" ht="15" hidden="1" customHeight="1"/>
    <row r="44889" ht="15" hidden="1" customHeight="1"/>
    <row r="44890" ht="15" hidden="1" customHeight="1"/>
    <row r="44891" ht="15" hidden="1" customHeight="1"/>
    <row r="44892" ht="15" hidden="1" customHeight="1"/>
    <row r="44893" ht="15" hidden="1" customHeight="1"/>
    <row r="44894" ht="15" hidden="1" customHeight="1"/>
    <row r="44895" ht="15" hidden="1" customHeight="1"/>
    <row r="44896" ht="15" hidden="1" customHeight="1"/>
    <row r="44897" ht="15" hidden="1" customHeight="1"/>
    <row r="44898" ht="15" hidden="1" customHeight="1"/>
    <row r="44899" ht="15" hidden="1" customHeight="1"/>
    <row r="44900" ht="15" hidden="1" customHeight="1"/>
    <row r="44901" ht="15" hidden="1" customHeight="1"/>
    <row r="44902" ht="15" hidden="1" customHeight="1"/>
    <row r="44903" ht="15" hidden="1" customHeight="1"/>
    <row r="44904" ht="15" hidden="1" customHeight="1"/>
    <row r="44905" ht="15" hidden="1" customHeight="1"/>
    <row r="44906" ht="15" hidden="1" customHeight="1"/>
    <row r="44907" ht="15" hidden="1" customHeight="1"/>
    <row r="44908" ht="15" hidden="1" customHeight="1"/>
    <row r="44909" ht="15" hidden="1" customHeight="1"/>
    <row r="44910" ht="15" hidden="1" customHeight="1"/>
    <row r="44911" ht="15" hidden="1" customHeight="1"/>
    <row r="44912" ht="15" hidden="1" customHeight="1"/>
    <row r="44913" ht="15" hidden="1" customHeight="1"/>
    <row r="44914" ht="15" hidden="1" customHeight="1"/>
    <row r="44915" ht="15" hidden="1" customHeight="1"/>
    <row r="44916" ht="15" hidden="1" customHeight="1"/>
    <row r="44917" ht="15" hidden="1" customHeight="1"/>
    <row r="44918" ht="15" hidden="1" customHeight="1"/>
    <row r="44919" ht="15" hidden="1" customHeight="1"/>
    <row r="44920" ht="15" hidden="1" customHeight="1"/>
    <row r="44921" ht="15" hidden="1" customHeight="1"/>
    <row r="44922" ht="15" hidden="1" customHeight="1"/>
    <row r="44923" ht="15" hidden="1" customHeight="1"/>
    <row r="44924" ht="15" hidden="1" customHeight="1"/>
    <row r="44925" ht="15" hidden="1" customHeight="1"/>
    <row r="44926" ht="15" hidden="1" customHeight="1"/>
    <row r="44927" ht="15" hidden="1" customHeight="1"/>
    <row r="44928" ht="15" hidden="1" customHeight="1"/>
    <row r="44929" ht="15" hidden="1" customHeight="1"/>
    <row r="44930" ht="15" hidden="1" customHeight="1"/>
    <row r="44931" ht="15" hidden="1" customHeight="1"/>
    <row r="44932" ht="15" hidden="1" customHeight="1"/>
    <row r="44933" ht="15" hidden="1" customHeight="1"/>
    <row r="44934" ht="15" hidden="1" customHeight="1"/>
    <row r="44935" ht="15" hidden="1" customHeight="1"/>
    <row r="44936" ht="15" hidden="1" customHeight="1"/>
    <row r="44937" ht="15" hidden="1" customHeight="1"/>
    <row r="44938" ht="15" hidden="1" customHeight="1"/>
    <row r="44939" ht="15" hidden="1" customHeight="1"/>
    <row r="44940" ht="15" hidden="1" customHeight="1"/>
    <row r="44941" ht="15" hidden="1" customHeight="1"/>
    <row r="44942" ht="15" hidden="1" customHeight="1"/>
    <row r="44943" ht="15" hidden="1" customHeight="1"/>
    <row r="44944" ht="15" hidden="1" customHeight="1"/>
    <row r="44945" ht="15" hidden="1" customHeight="1"/>
    <row r="44946" ht="15" hidden="1" customHeight="1"/>
    <row r="44947" ht="15" hidden="1" customHeight="1"/>
    <row r="44948" ht="15" hidden="1" customHeight="1"/>
    <row r="44949" ht="15" hidden="1" customHeight="1"/>
    <row r="44950" ht="15" hidden="1" customHeight="1"/>
    <row r="44951" ht="15" hidden="1" customHeight="1"/>
    <row r="44952" ht="15" hidden="1" customHeight="1"/>
    <row r="44953" ht="15" hidden="1" customHeight="1"/>
    <row r="44954" ht="15" hidden="1" customHeight="1"/>
    <row r="44955" ht="15" hidden="1" customHeight="1"/>
    <row r="44956" ht="15" hidden="1" customHeight="1"/>
    <row r="44957" ht="15" hidden="1" customHeight="1"/>
    <row r="44958" ht="15" hidden="1" customHeight="1"/>
    <row r="44959" ht="15" hidden="1" customHeight="1"/>
    <row r="44960" ht="15" hidden="1" customHeight="1"/>
    <row r="44961" ht="15" hidden="1" customHeight="1"/>
    <row r="44962" ht="15" hidden="1" customHeight="1"/>
    <row r="44963" ht="15" hidden="1" customHeight="1"/>
    <row r="44964" ht="15" hidden="1" customHeight="1"/>
    <row r="44965" ht="15" hidden="1" customHeight="1"/>
    <row r="44966" ht="15" hidden="1" customHeight="1"/>
    <row r="44967" ht="15" hidden="1" customHeight="1"/>
    <row r="44968" ht="15" hidden="1" customHeight="1"/>
    <row r="44969" ht="15" hidden="1" customHeight="1"/>
    <row r="44970" ht="15" hidden="1" customHeight="1"/>
    <row r="44971" ht="15" hidden="1" customHeight="1"/>
    <row r="44972" ht="15" hidden="1" customHeight="1"/>
    <row r="44973" ht="15" hidden="1" customHeight="1"/>
    <row r="44974" ht="15" hidden="1" customHeight="1"/>
    <row r="44975" ht="15" hidden="1" customHeight="1"/>
    <row r="44976" ht="15" hidden="1" customHeight="1"/>
    <row r="44977" ht="15" hidden="1" customHeight="1"/>
    <row r="44978" ht="15" hidden="1" customHeight="1"/>
    <row r="44979" ht="15" hidden="1" customHeight="1"/>
    <row r="44980" ht="15" hidden="1" customHeight="1"/>
    <row r="44981" ht="15" hidden="1" customHeight="1"/>
    <row r="44982" ht="15" hidden="1" customHeight="1"/>
    <row r="44983" ht="15" hidden="1" customHeight="1"/>
    <row r="44984" ht="15" hidden="1" customHeight="1"/>
    <row r="44985" ht="15" hidden="1" customHeight="1"/>
    <row r="44986" ht="15" hidden="1" customHeight="1"/>
    <row r="44987" ht="15" hidden="1" customHeight="1"/>
    <row r="44988" ht="15" hidden="1" customHeight="1"/>
    <row r="44989" ht="15" hidden="1" customHeight="1"/>
    <row r="44990" ht="15" hidden="1" customHeight="1"/>
    <row r="44991" ht="15" hidden="1" customHeight="1"/>
    <row r="44992" ht="15" hidden="1" customHeight="1"/>
    <row r="44993" ht="15" hidden="1" customHeight="1"/>
    <row r="44994" ht="15" hidden="1" customHeight="1"/>
    <row r="44995" ht="15" hidden="1" customHeight="1"/>
    <row r="44996" ht="15" hidden="1" customHeight="1"/>
    <row r="44997" ht="15" hidden="1" customHeight="1"/>
    <row r="44998" ht="15" hidden="1" customHeight="1"/>
    <row r="44999" ht="15" hidden="1" customHeight="1"/>
    <row r="45000" ht="15" hidden="1" customHeight="1"/>
    <row r="45001" ht="15" hidden="1" customHeight="1"/>
    <row r="45002" ht="15" hidden="1" customHeight="1"/>
    <row r="45003" ht="15" hidden="1" customHeight="1"/>
    <row r="45004" ht="15" hidden="1" customHeight="1"/>
    <row r="45005" ht="15" hidden="1" customHeight="1"/>
    <row r="45006" ht="15" hidden="1" customHeight="1"/>
    <row r="45007" ht="15" hidden="1" customHeight="1"/>
    <row r="45008" ht="15" hidden="1" customHeight="1"/>
    <row r="45009" ht="15" hidden="1" customHeight="1"/>
    <row r="45010" ht="15" hidden="1" customHeight="1"/>
    <row r="45011" ht="15" hidden="1" customHeight="1"/>
    <row r="45012" ht="15" hidden="1" customHeight="1"/>
    <row r="45013" ht="15" hidden="1" customHeight="1"/>
    <row r="45014" ht="15" hidden="1" customHeight="1"/>
    <row r="45015" ht="15" hidden="1" customHeight="1"/>
    <row r="45016" ht="15" hidden="1" customHeight="1"/>
    <row r="45017" ht="15" hidden="1" customHeight="1"/>
    <row r="45018" ht="15" hidden="1" customHeight="1"/>
    <row r="45019" ht="15" hidden="1" customHeight="1"/>
    <row r="45020" ht="15" hidden="1" customHeight="1"/>
    <row r="45021" ht="15" hidden="1" customHeight="1"/>
    <row r="45022" ht="15" hidden="1" customHeight="1"/>
    <row r="45023" ht="15" hidden="1" customHeight="1"/>
    <row r="45024" ht="15" hidden="1" customHeight="1"/>
    <row r="45025" ht="15" hidden="1" customHeight="1"/>
    <row r="45026" ht="15" hidden="1" customHeight="1"/>
    <row r="45027" ht="15" hidden="1" customHeight="1"/>
    <row r="45028" ht="15" hidden="1" customHeight="1"/>
    <row r="45029" ht="15" hidden="1" customHeight="1"/>
    <row r="45030" ht="15" hidden="1" customHeight="1"/>
    <row r="45031" ht="15" hidden="1" customHeight="1"/>
    <row r="45032" ht="15" hidden="1" customHeight="1"/>
    <row r="45033" ht="15" hidden="1" customHeight="1"/>
    <row r="45034" ht="15" hidden="1" customHeight="1"/>
    <row r="45035" ht="15" hidden="1" customHeight="1"/>
    <row r="45036" ht="15" hidden="1" customHeight="1"/>
    <row r="45037" ht="15" hidden="1" customHeight="1"/>
    <row r="45038" ht="15" hidden="1" customHeight="1"/>
    <row r="45039" ht="15" hidden="1" customHeight="1"/>
    <row r="45040" ht="15" hidden="1" customHeight="1"/>
    <row r="45041" ht="15" hidden="1" customHeight="1"/>
    <row r="45042" ht="15" hidden="1" customHeight="1"/>
    <row r="45043" ht="15" hidden="1" customHeight="1"/>
    <row r="45044" ht="15" hidden="1" customHeight="1"/>
    <row r="45045" ht="15" hidden="1" customHeight="1"/>
    <row r="45046" ht="15" hidden="1" customHeight="1"/>
    <row r="45047" ht="15" hidden="1" customHeight="1"/>
    <row r="45048" ht="15" hidden="1" customHeight="1"/>
    <row r="45049" ht="15" hidden="1" customHeight="1"/>
    <row r="45050" ht="15" hidden="1" customHeight="1"/>
    <row r="45051" ht="15" hidden="1" customHeight="1"/>
    <row r="45052" ht="15" hidden="1" customHeight="1"/>
    <row r="45053" ht="15" hidden="1" customHeight="1"/>
    <row r="45054" ht="15" hidden="1" customHeight="1"/>
    <row r="45055" ht="15" hidden="1" customHeight="1"/>
    <row r="45056" ht="15" hidden="1" customHeight="1"/>
    <row r="45057" ht="15" hidden="1" customHeight="1"/>
    <row r="45058" ht="15" hidden="1" customHeight="1"/>
    <row r="45059" ht="15" hidden="1" customHeight="1"/>
    <row r="45060" ht="15" hidden="1" customHeight="1"/>
    <row r="45061" ht="15" hidden="1" customHeight="1"/>
    <row r="45062" ht="15" hidden="1" customHeight="1"/>
    <row r="45063" ht="15" hidden="1" customHeight="1"/>
    <row r="45064" ht="15" hidden="1" customHeight="1"/>
    <row r="45065" ht="15" hidden="1" customHeight="1"/>
    <row r="45066" ht="15" hidden="1" customHeight="1"/>
    <row r="45067" ht="15" hidden="1" customHeight="1"/>
    <row r="45068" ht="15" hidden="1" customHeight="1"/>
    <row r="45069" ht="15" hidden="1" customHeight="1"/>
    <row r="45070" ht="15" hidden="1" customHeight="1"/>
    <row r="45071" ht="15" hidden="1" customHeight="1"/>
    <row r="45072" ht="15" hidden="1" customHeight="1"/>
    <row r="45073" ht="15" hidden="1" customHeight="1"/>
    <row r="45074" ht="15" hidden="1" customHeight="1"/>
    <row r="45075" ht="15" hidden="1" customHeight="1"/>
    <row r="45076" ht="15" hidden="1" customHeight="1"/>
    <row r="45077" ht="15" hidden="1" customHeight="1"/>
    <row r="45078" ht="15" hidden="1" customHeight="1"/>
    <row r="45079" ht="15" hidden="1" customHeight="1"/>
    <row r="45080" ht="15" hidden="1" customHeight="1"/>
    <row r="45081" ht="15" hidden="1" customHeight="1"/>
    <row r="45082" ht="15" hidden="1" customHeight="1"/>
    <row r="45083" ht="15" hidden="1" customHeight="1"/>
    <row r="45084" ht="15" hidden="1" customHeight="1"/>
    <row r="45085" ht="15" hidden="1" customHeight="1"/>
    <row r="45086" ht="15" hidden="1" customHeight="1"/>
    <row r="45087" ht="15" hidden="1" customHeight="1"/>
    <row r="45088" ht="15" hidden="1" customHeight="1"/>
    <row r="45089" ht="15" hidden="1" customHeight="1"/>
    <row r="45090" ht="15" hidden="1" customHeight="1"/>
    <row r="45091" ht="15" hidden="1" customHeight="1"/>
    <row r="45092" ht="15" hidden="1" customHeight="1"/>
    <row r="45093" ht="15" hidden="1" customHeight="1"/>
    <row r="45094" ht="15" hidden="1" customHeight="1"/>
    <row r="45095" ht="15" hidden="1" customHeight="1"/>
    <row r="45096" ht="15" hidden="1" customHeight="1"/>
    <row r="45097" ht="15" hidden="1" customHeight="1"/>
    <row r="45098" ht="15" hidden="1" customHeight="1"/>
    <row r="45099" ht="15" hidden="1" customHeight="1"/>
    <row r="45100" ht="15" hidden="1" customHeight="1"/>
    <row r="45101" ht="15" hidden="1" customHeight="1"/>
    <row r="45102" ht="15" hidden="1" customHeight="1"/>
    <row r="45103" ht="15" hidden="1" customHeight="1"/>
    <row r="45104" ht="15" hidden="1" customHeight="1"/>
    <row r="45105" ht="15" hidden="1" customHeight="1"/>
    <row r="45106" ht="15" hidden="1" customHeight="1"/>
    <row r="45107" ht="15" hidden="1" customHeight="1"/>
    <row r="45108" ht="15" hidden="1" customHeight="1"/>
    <row r="45109" ht="15" hidden="1" customHeight="1"/>
    <row r="45110" ht="15" hidden="1" customHeight="1"/>
    <row r="45111" ht="15" hidden="1" customHeight="1"/>
    <row r="45112" ht="15" hidden="1" customHeight="1"/>
    <row r="45113" ht="15" hidden="1" customHeight="1"/>
    <row r="45114" ht="15" hidden="1" customHeight="1"/>
    <row r="45115" ht="15" hidden="1" customHeight="1"/>
    <row r="45116" ht="15" hidden="1" customHeight="1"/>
    <row r="45117" ht="15" hidden="1" customHeight="1"/>
    <row r="45118" ht="15" hidden="1" customHeight="1"/>
    <row r="45119" ht="15" hidden="1" customHeight="1"/>
    <row r="45120" ht="15" hidden="1" customHeight="1"/>
    <row r="45121" ht="15" hidden="1" customHeight="1"/>
    <row r="45122" ht="15" hidden="1" customHeight="1"/>
    <row r="45123" ht="15" hidden="1" customHeight="1"/>
    <row r="45124" ht="15" hidden="1" customHeight="1"/>
    <row r="45125" ht="15" hidden="1" customHeight="1"/>
    <row r="45126" ht="15" hidden="1" customHeight="1"/>
    <row r="45127" ht="15" hidden="1" customHeight="1"/>
    <row r="45128" ht="15" hidden="1" customHeight="1"/>
    <row r="45129" ht="15" hidden="1" customHeight="1"/>
    <row r="45130" ht="15" hidden="1" customHeight="1"/>
    <row r="45131" ht="15" hidden="1" customHeight="1"/>
    <row r="45132" ht="15" hidden="1" customHeight="1"/>
    <row r="45133" ht="15" hidden="1" customHeight="1"/>
    <row r="45134" ht="15" hidden="1" customHeight="1"/>
    <row r="45135" ht="15" hidden="1" customHeight="1"/>
    <row r="45136" ht="15" hidden="1" customHeight="1"/>
    <row r="45137" ht="15" hidden="1" customHeight="1"/>
    <row r="45138" ht="15" hidden="1" customHeight="1"/>
    <row r="45139" ht="15" hidden="1" customHeight="1"/>
    <row r="45140" ht="15" hidden="1" customHeight="1"/>
    <row r="45141" ht="15" hidden="1" customHeight="1"/>
    <row r="45142" ht="15" hidden="1" customHeight="1"/>
    <row r="45143" ht="15" hidden="1" customHeight="1"/>
    <row r="45144" ht="15" hidden="1" customHeight="1"/>
    <row r="45145" ht="15" hidden="1" customHeight="1"/>
    <row r="45146" ht="15" hidden="1" customHeight="1"/>
    <row r="45147" ht="15" hidden="1" customHeight="1"/>
    <row r="45148" ht="15" hidden="1" customHeight="1"/>
    <row r="45149" ht="15" hidden="1" customHeight="1"/>
    <row r="45150" ht="15" hidden="1" customHeight="1"/>
    <row r="45151" ht="15" hidden="1" customHeight="1"/>
    <row r="45152" ht="15" hidden="1" customHeight="1"/>
    <row r="45153" ht="15" hidden="1" customHeight="1"/>
    <row r="45154" ht="15" hidden="1" customHeight="1"/>
    <row r="45155" ht="15" hidden="1" customHeight="1"/>
    <row r="45156" ht="15" hidden="1" customHeight="1"/>
    <row r="45157" ht="15" hidden="1" customHeight="1"/>
    <row r="45158" ht="15" hidden="1" customHeight="1"/>
    <row r="45159" ht="15" hidden="1" customHeight="1"/>
    <row r="45160" ht="15" hidden="1" customHeight="1"/>
    <row r="45161" ht="15" hidden="1" customHeight="1"/>
    <row r="45162" ht="15" hidden="1" customHeight="1"/>
    <row r="45163" ht="15" hidden="1" customHeight="1"/>
    <row r="45164" ht="15" hidden="1" customHeight="1"/>
    <row r="45165" ht="15" hidden="1" customHeight="1"/>
    <row r="45166" ht="15" hidden="1" customHeight="1"/>
    <row r="45167" ht="15" hidden="1" customHeight="1"/>
    <row r="45168" ht="15" hidden="1" customHeight="1"/>
    <row r="45169" ht="15" hidden="1" customHeight="1"/>
    <row r="45170" ht="15" hidden="1" customHeight="1"/>
    <row r="45171" ht="15" hidden="1" customHeight="1"/>
    <row r="45172" ht="15" hidden="1" customHeight="1"/>
    <row r="45173" ht="15" hidden="1" customHeight="1"/>
    <row r="45174" ht="15" hidden="1" customHeight="1"/>
    <row r="45175" ht="15" hidden="1" customHeight="1"/>
    <row r="45176" ht="15" hidden="1" customHeight="1"/>
    <row r="45177" ht="15" hidden="1" customHeight="1"/>
    <row r="45178" ht="15" hidden="1" customHeight="1"/>
    <row r="45179" ht="15" hidden="1" customHeight="1"/>
    <row r="45180" ht="15" hidden="1" customHeight="1"/>
    <row r="45181" ht="15" hidden="1" customHeight="1"/>
    <row r="45182" ht="15" hidden="1" customHeight="1"/>
    <row r="45183" ht="15" hidden="1" customHeight="1"/>
    <row r="45184" ht="15" hidden="1" customHeight="1"/>
    <row r="45185" ht="15" hidden="1" customHeight="1"/>
    <row r="45186" ht="15" hidden="1" customHeight="1"/>
    <row r="45187" ht="15" hidden="1" customHeight="1"/>
    <row r="45188" ht="15" hidden="1" customHeight="1"/>
    <row r="45189" ht="15" hidden="1" customHeight="1"/>
    <row r="45190" ht="15" hidden="1" customHeight="1"/>
    <row r="45191" ht="15" hidden="1" customHeight="1"/>
    <row r="45192" ht="15" hidden="1" customHeight="1"/>
    <row r="45193" ht="15" hidden="1" customHeight="1"/>
    <row r="45194" ht="15" hidden="1" customHeight="1"/>
    <row r="45195" ht="15" hidden="1" customHeight="1"/>
    <row r="45196" ht="15" hidden="1" customHeight="1"/>
    <row r="45197" ht="15" hidden="1" customHeight="1"/>
    <row r="45198" ht="15" hidden="1" customHeight="1"/>
    <row r="45199" ht="15" hidden="1" customHeight="1"/>
    <row r="45200" ht="15" hidden="1" customHeight="1"/>
    <row r="45201" ht="15" hidden="1" customHeight="1"/>
    <row r="45202" ht="15" hidden="1" customHeight="1"/>
    <row r="45203" ht="15" hidden="1" customHeight="1"/>
    <row r="45204" ht="15" hidden="1" customHeight="1"/>
    <row r="45205" ht="15" hidden="1" customHeight="1"/>
    <row r="45206" ht="15" hidden="1" customHeight="1"/>
    <row r="45207" ht="15" hidden="1" customHeight="1"/>
    <row r="45208" ht="15" hidden="1" customHeight="1"/>
    <row r="45209" ht="15" hidden="1" customHeight="1"/>
    <row r="45210" ht="15" hidden="1" customHeight="1"/>
    <row r="45211" ht="15" hidden="1" customHeight="1"/>
    <row r="45212" ht="15" hidden="1" customHeight="1"/>
    <row r="45213" ht="15" hidden="1" customHeight="1"/>
    <row r="45214" ht="15" hidden="1" customHeight="1"/>
    <row r="45215" ht="15" hidden="1" customHeight="1"/>
    <row r="45216" ht="15" hidden="1" customHeight="1"/>
    <row r="45217" ht="15" hidden="1" customHeight="1"/>
    <row r="45218" ht="15" hidden="1" customHeight="1"/>
    <row r="45219" ht="15" hidden="1" customHeight="1"/>
    <row r="45220" ht="15" hidden="1" customHeight="1"/>
    <row r="45221" ht="15" hidden="1" customHeight="1"/>
    <row r="45222" ht="15" hidden="1" customHeight="1"/>
    <row r="45223" ht="15" hidden="1" customHeight="1"/>
    <row r="45224" ht="15" hidden="1" customHeight="1"/>
    <row r="45225" ht="15" hidden="1" customHeight="1"/>
    <row r="45226" ht="15" hidden="1" customHeight="1"/>
    <row r="45227" ht="15" hidden="1" customHeight="1"/>
    <row r="45228" ht="15" hidden="1" customHeight="1"/>
    <row r="45229" ht="15" hidden="1" customHeight="1"/>
    <row r="45230" ht="15" hidden="1" customHeight="1"/>
    <row r="45231" ht="15" hidden="1" customHeight="1"/>
    <row r="45232" ht="15" hidden="1" customHeight="1"/>
    <row r="45233" ht="15" hidden="1" customHeight="1"/>
    <row r="45234" ht="15" hidden="1" customHeight="1"/>
    <row r="45235" ht="15" hidden="1" customHeight="1"/>
    <row r="45236" ht="15" hidden="1" customHeight="1"/>
    <row r="45237" ht="15" hidden="1" customHeight="1"/>
    <row r="45238" ht="15" hidden="1" customHeight="1"/>
    <row r="45239" ht="15" hidden="1" customHeight="1"/>
    <row r="45240" ht="15" hidden="1" customHeight="1"/>
    <row r="45241" ht="15" hidden="1" customHeight="1"/>
    <row r="45242" ht="15" hidden="1" customHeight="1"/>
    <row r="45243" ht="15" hidden="1" customHeight="1"/>
    <row r="45244" ht="15" hidden="1" customHeight="1"/>
    <row r="45245" ht="15" hidden="1" customHeight="1"/>
    <row r="45246" ht="15" hidden="1" customHeight="1"/>
    <row r="45247" ht="15" hidden="1" customHeight="1"/>
    <row r="45248" ht="15" hidden="1" customHeight="1"/>
    <row r="45249" ht="15" hidden="1" customHeight="1"/>
    <row r="45250" ht="15" hidden="1" customHeight="1"/>
    <row r="45251" ht="15" hidden="1" customHeight="1"/>
    <row r="45252" ht="15" hidden="1" customHeight="1"/>
    <row r="45253" ht="15" hidden="1" customHeight="1"/>
    <row r="45254" ht="15" hidden="1" customHeight="1"/>
    <row r="45255" ht="15" hidden="1" customHeight="1"/>
    <row r="45256" ht="15" hidden="1" customHeight="1"/>
    <row r="45257" ht="15" hidden="1" customHeight="1"/>
    <row r="45258" ht="15" hidden="1" customHeight="1"/>
    <row r="45259" ht="15" hidden="1" customHeight="1"/>
    <row r="45260" ht="15" hidden="1" customHeight="1"/>
    <row r="45261" ht="15" hidden="1" customHeight="1"/>
    <row r="45262" ht="15" hidden="1" customHeight="1"/>
    <row r="45263" ht="15" hidden="1" customHeight="1"/>
    <row r="45264" ht="15" hidden="1" customHeight="1"/>
    <row r="45265" ht="15" hidden="1" customHeight="1"/>
    <row r="45266" ht="15" hidden="1" customHeight="1"/>
    <row r="45267" ht="15" hidden="1" customHeight="1"/>
    <row r="45268" ht="15" hidden="1" customHeight="1"/>
    <row r="45269" ht="15" hidden="1" customHeight="1"/>
    <row r="45270" ht="15" hidden="1" customHeight="1"/>
    <row r="45271" ht="15" hidden="1" customHeight="1"/>
    <row r="45272" ht="15" hidden="1" customHeight="1"/>
    <row r="45273" ht="15" hidden="1" customHeight="1"/>
    <row r="45274" ht="15" hidden="1" customHeight="1"/>
    <row r="45275" ht="15" hidden="1" customHeight="1"/>
    <row r="45276" ht="15" hidden="1" customHeight="1"/>
    <row r="45277" ht="15" hidden="1" customHeight="1"/>
    <row r="45278" ht="15" hidden="1" customHeight="1"/>
    <row r="45279" ht="15" hidden="1" customHeight="1"/>
    <row r="45280" ht="15" hidden="1" customHeight="1"/>
    <row r="45281" ht="15" hidden="1" customHeight="1"/>
    <row r="45282" ht="15" hidden="1" customHeight="1"/>
    <row r="45283" ht="15" hidden="1" customHeight="1"/>
    <row r="45284" ht="15" hidden="1" customHeight="1"/>
    <row r="45285" ht="15" hidden="1" customHeight="1"/>
    <row r="45286" ht="15" hidden="1" customHeight="1"/>
    <row r="45287" ht="15" hidden="1" customHeight="1"/>
    <row r="45288" ht="15" hidden="1" customHeight="1"/>
    <row r="45289" ht="15" hidden="1" customHeight="1"/>
    <row r="45290" ht="15" hidden="1" customHeight="1"/>
    <row r="45291" ht="15" hidden="1" customHeight="1"/>
    <row r="45292" ht="15" hidden="1" customHeight="1"/>
    <row r="45293" ht="15" hidden="1" customHeight="1"/>
    <row r="45294" ht="15" hidden="1" customHeight="1"/>
    <row r="45295" ht="15" hidden="1" customHeight="1"/>
    <row r="45296" ht="15" hidden="1" customHeight="1"/>
    <row r="45297" ht="15" hidden="1" customHeight="1"/>
    <row r="45298" ht="15" hidden="1" customHeight="1"/>
    <row r="45299" ht="15" hidden="1" customHeight="1"/>
    <row r="45300" ht="15" hidden="1" customHeight="1"/>
    <row r="45301" ht="15" hidden="1" customHeight="1"/>
    <row r="45302" ht="15" hidden="1" customHeight="1"/>
    <row r="45303" ht="15" hidden="1" customHeight="1"/>
    <row r="45304" ht="15" hidden="1" customHeight="1"/>
    <row r="45305" ht="15" hidden="1" customHeight="1"/>
    <row r="45306" ht="15" hidden="1" customHeight="1"/>
    <row r="45307" ht="15" hidden="1" customHeight="1"/>
    <row r="45308" ht="15" hidden="1" customHeight="1"/>
    <row r="45309" ht="15" hidden="1" customHeight="1"/>
    <row r="45310" ht="15" hidden="1" customHeight="1"/>
    <row r="45311" ht="15" hidden="1" customHeight="1"/>
    <row r="45312" ht="15" hidden="1" customHeight="1"/>
    <row r="45313" ht="15" hidden="1" customHeight="1"/>
    <row r="45314" ht="15" hidden="1" customHeight="1"/>
    <row r="45315" ht="15" hidden="1" customHeight="1"/>
    <row r="45316" ht="15" hidden="1" customHeight="1"/>
    <row r="45317" ht="15" hidden="1" customHeight="1"/>
    <row r="45318" ht="15" hidden="1" customHeight="1"/>
    <row r="45319" ht="15" hidden="1" customHeight="1"/>
    <row r="45320" ht="15" hidden="1" customHeight="1"/>
    <row r="45321" ht="15" hidden="1" customHeight="1"/>
    <row r="45322" ht="15" hidden="1" customHeight="1"/>
    <row r="45323" ht="15" hidden="1" customHeight="1"/>
    <row r="45324" ht="15" hidden="1" customHeight="1"/>
    <row r="45325" ht="15" hidden="1" customHeight="1"/>
    <row r="45326" ht="15" hidden="1" customHeight="1"/>
    <row r="45327" ht="15" hidden="1" customHeight="1"/>
    <row r="45328" ht="15" hidden="1" customHeight="1"/>
    <row r="45329" ht="15" hidden="1" customHeight="1"/>
    <row r="45330" ht="15" hidden="1" customHeight="1"/>
    <row r="45331" ht="15" hidden="1" customHeight="1"/>
    <row r="45332" ht="15" hidden="1" customHeight="1"/>
    <row r="45333" ht="15" hidden="1" customHeight="1"/>
    <row r="45334" ht="15" hidden="1" customHeight="1"/>
    <row r="45335" ht="15" hidden="1" customHeight="1"/>
    <row r="45336" ht="15" hidden="1" customHeight="1"/>
    <row r="45337" ht="15" hidden="1" customHeight="1"/>
    <row r="45338" ht="15" hidden="1" customHeight="1"/>
    <row r="45339" ht="15" hidden="1" customHeight="1"/>
    <row r="45340" ht="15" hidden="1" customHeight="1"/>
    <row r="45341" ht="15" hidden="1" customHeight="1"/>
    <row r="45342" ht="15" hidden="1" customHeight="1"/>
    <row r="45343" ht="15" hidden="1" customHeight="1"/>
    <row r="45344" ht="15" hidden="1" customHeight="1"/>
    <row r="45345" ht="15" hidden="1" customHeight="1"/>
    <row r="45346" ht="15" hidden="1" customHeight="1"/>
    <row r="45347" ht="15" hidden="1" customHeight="1"/>
    <row r="45348" ht="15" hidden="1" customHeight="1"/>
    <row r="45349" ht="15" hidden="1" customHeight="1"/>
    <row r="45350" ht="15" hidden="1" customHeight="1"/>
    <row r="45351" ht="15" hidden="1" customHeight="1"/>
    <row r="45352" ht="15" hidden="1" customHeight="1"/>
    <row r="45353" ht="15" hidden="1" customHeight="1"/>
    <row r="45354" ht="15" hidden="1" customHeight="1"/>
    <row r="45355" ht="15" hidden="1" customHeight="1"/>
    <row r="45356" ht="15" hidden="1" customHeight="1"/>
    <row r="45357" ht="15" hidden="1" customHeight="1"/>
    <row r="45358" ht="15" hidden="1" customHeight="1"/>
    <row r="45359" ht="15" hidden="1" customHeight="1"/>
    <row r="45360" ht="15" hidden="1" customHeight="1"/>
    <row r="45361" ht="15" hidden="1" customHeight="1"/>
    <row r="45362" ht="15" hidden="1" customHeight="1"/>
    <row r="45363" ht="15" hidden="1" customHeight="1"/>
    <row r="45364" ht="15" hidden="1" customHeight="1"/>
    <row r="45365" ht="15" hidden="1" customHeight="1"/>
    <row r="45366" ht="15" hidden="1" customHeight="1"/>
    <row r="45367" ht="15" hidden="1" customHeight="1"/>
    <row r="45368" ht="15" hidden="1" customHeight="1"/>
    <row r="45369" ht="15" hidden="1" customHeight="1"/>
    <row r="45370" ht="15" hidden="1" customHeight="1"/>
    <row r="45371" ht="15" hidden="1" customHeight="1"/>
    <row r="45372" ht="15" hidden="1" customHeight="1"/>
    <row r="45373" ht="15" hidden="1" customHeight="1"/>
    <row r="45374" ht="15" hidden="1" customHeight="1"/>
    <row r="45375" ht="15" hidden="1" customHeight="1"/>
    <row r="45376" ht="15" hidden="1" customHeight="1"/>
    <row r="45377" ht="15" hidden="1" customHeight="1"/>
    <row r="45378" ht="15" hidden="1" customHeight="1"/>
    <row r="45379" ht="15" hidden="1" customHeight="1"/>
    <row r="45380" ht="15" hidden="1" customHeight="1"/>
    <row r="45381" ht="15" hidden="1" customHeight="1"/>
    <row r="45382" ht="15" hidden="1" customHeight="1"/>
    <row r="45383" ht="15" hidden="1" customHeight="1"/>
    <row r="45384" ht="15" hidden="1" customHeight="1"/>
    <row r="45385" ht="15" hidden="1" customHeight="1"/>
    <row r="45386" ht="15" hidden="1" customHeight="1"/>
    <row r="45387" ht="15" hidden="1" customHeight="1"/>
    <row r="45388" ht="15" hidden="1" customHeight="1"/>
    <row r="45389" ht="15" hidden="1" customHeight="1"/>
    <row r="45390" ht="15" hidden="1" customHeight="1"/>
    <row r="45391" ht="15" hidden="1" customHeight="1"/>
    <row r="45392" ht="15" hidden="1" customHeight="1"/>
    <row r="45393" ht="15" hidden="1" customHeight="1"/>
    <row r="45394" ht="15" hidden="1" customHeight="1"/>
    <row r="45395" ht="15" hidden="1" customHeight="1"/>
    <row r="45396" ht="15" hidden="1" customHeight="1"/>
    <row r="45397" ht="15" hidden="1" customHeight="1"/>
    <row r="45398" ht="15" hidden="1" customHeight="1"/>
    <row r="45399" ht="15" hidden="1" customHeight="1"/>
    <row r="45400" ht="15" hidden="1" customHeight="1"/>
    <row r="45401" ht="15" hidden="1" customHeight="1"/>
    <row r="45402" ht="15" hidden="1" customHeight="1"/>
    <row r="45403" ht="15" hidden="1" customHeight="1"/>
    <row r="45404" ht="15" hidden="1" customHeight="1"/>
    <row r="45405" ht="15" hidden="1" customHeight="1"/>
    <row r="45406" ht="15" hidden="1" customHeight="1"/>
    <row r="45407" ht="15" hidden="1" customHeight="1"/>
    <row r="45408" ht="15" hidden="1" customHeight="1"/>
    <row r="45409" ht="15" hidden="1" customHeight="1"/>
    <row r="45410" ht="15" hidden="1" customHeight="1"/>
    <row r="45411" ht="15" hidden="1" customHeight="1"/>
    <row r="45412" ht="15" hidden="1" customHeight="1"/>
    <row r="45413" ht="15" hidden="1" customHeight="1"/>
    <row r="45414" ht="15" hidden="1" customHeight="1"/>
    <row r="45415" ht="15" hidden="1" customHeight="1"/>
    <row r="45416" ht="15" hidden="1" customHeight="1"/>
    <row r="45417" ht="15" hidden="1" customHeight="1"/>
    <row r="45418" ht="15" hidden="1" customHeight="1"/>
    <row r="45419" ht="15" hidden="1" customHeight="1"/>
    <row r="45420" ht="15" hidden="1" customHeight="1"/>
    <row r="45421" ht="15" hidden="1" customHeight="1"/>
    <row r="45422" ht="15" hidden="1" customHeight="1"/>
    <row r="45423" ht="15" hidden="1" customHeight="1"/>
    <row r="45424" ht="15" hidden="1" customHeight="1"/>
    <row r="45425" ht="15" hidden="1" customHeight="1"/>
    <row r="45426" ht="15" hidden="1" customHeight="1"/>
    <row r="45427" ht="15" hidden="1" customHeight="1"/>
    <row r="45428" ht="15" hidden="1" customHeight="1"/>
    <row r="45429" ht="15" hidden="1" customHeight="1"/>
    <row r="45430" ht="15" hidden="1" customHeight="1"/>
    <row r="45431" ht="15" hidden="1" customHeight="1"/>
    <row r="45432" ht="15" hidden="1" customHeight="1"/>
    <row r="45433" ht="15" hidden="1" customHeight="1"/>
    <row r="45434" ht="15" hidden="1" customHeight="1"/>
    <row r="45435" ht="15" hidden="1" customHeight="1"/>
    <row r="45436" ht="15" hidden="1" customHeight="1"/>
    <row r="45437" ht="15" hidden="1" customHeight="1"/>
    <row r="45438" ht="15" hidden="1" customHeight="1"/>
    <row r="45439" ht="15" hidden="1" customHeight="1"/>
    <row r="45440" ht="15" hidden="1" customHeight="1"/>
    <row r="45441" ht="15" hidden="1" customHeight="1"/>
    <row r="45442" ht="15" hidden="1" customHeight="1"/>
    <row r="45443" ht="15" hidden="1" customHeight="1"/>
    <row r="45444" ht="15" hidden="1" customHeight="1"/>
    <row r="45445" ht="15" hidden="1" customHeight="1"/>
    <row r="45446" ht="15" hidden="1" customHeight="1"/>
    <row r="45447" ht="15" hidden="1" customHeight="1"/>
    <row r="45448" ht="15" hidden="1" customHeight="1"/>
    <row r="45449" ht="15" hidden="1" customHeight="1"/>
    <row r="45450" ht="15" hidden="1" customHeight="1"/>
    <row r="45451" ht="15" hidden="1" customHeight="1"/>
    <row r="45452" ht="15" hidden="1" customHeight="1"/>
    <row r="45453" ht="15" hidden="1" customHeight="1"/>
    <row r="45454" ht="15" hidden="1" customHeight="1"/>
    <row r="45455" ht="15" hidden="1" customHeight="1"/>
    <row r="45456" ht="15" hidden="1" customHeight="1"/>
    <row r="45457" ht="15" hidden="1" customHeight="1"/>
    <row r="45458" ht="15" hidden="1" customHeight="1"/>
    <row r="45459" ht="15" hidden="1" customHeight="1"/>
    <row r="45460" ht="15" hidden="1" customHeight="1"/>
    <row r="45461" ht="15" hidden="1" customHeight="1"/>
    <row r="45462" ht="15" hidden="1" customHeight="1"/>
    <row r="45463" ht="15" hidden="1" customHeight="1"/>
    <row r="45464" ht="15" hidden="1" customHeight="1"/>
    <row r="45465" ht="15" hidden="1" customHeight="1"/>
    <row r="45466" ht="15" hidden="1" customHeight="1"/>
    <row r="45467" ht="15" hidden="1" customHeight="1"/>
    <row r="45468" ht="15" hidden="1" customHeight="1"/>
    <row r="45469" ht="15" hidden="1" customHeight="1"/>
    <row r="45470" ht="15" hidden="1" customHeight="1"/>
    <row r="45471" ht="15" hidden="1" customHeight="1"/>
    <row r="45472" ht="15" hidden="1" customHeight="1"/>
    <row r="45473" ht="15" hidden="1" customHeight="1"/>
    <row r="45474" ht="15" hidden="1" customHeight="1"/>
    <row r="45475" ht="15" hidden="1" customHeight="1"/>
    <row r="45476" ht="15" hidden="1" customHeight="1"/>
    <row r="45477" ht="15" hidden="1" customHeight="1"/>
    <row r="45478" ht="15" hidden="1" customHeight="1"/>
    <row r="45479" ht="15" hidden="1" customHeight="1"/>
    <row r="45480" ht="15" hidden="1" customHeight="1"/>
    <row r="45481" ht="15" hidden="1" customHeight="1"/>
    <row r="45482" ht="15" hidden="1" customHeight="1"/>
    <row r="45483" ht="15" hidden="1" customHeight="1"/>
    <row r="45484" ht="15" hidden="1" customHeight="1"/>
    <row r="45485" ht="15" hidden="1" customHeight="1"/>
    <row r="45486" ht="15" hidden="1" customHeight="1"/>
    <row r="45487" ht="15" hidden="1" customHeight="1"/>
    <row r="45488" ht="15" hidden="1" customHeight="1"/>
    <row r="45489" ht="15" hidden="1" customHeight="1"/>
    <row r="45490" ht="15" hidden="1" customHeight="1"/>
    <row r="45491" ht="15" hidden="1" customHeight="1"/>
    <row r="45492" ht="15" hidden="1" customHeight="1"/>
    <row r="45493" ht="15" hidden="1" customHeight="1"/>
    <row r="45494" ht="15" hidden="1" customHeight="1"/>
    <row r="45495" ht="15" hidden="1" customHeight="1"/>
    <row r="45496" ht="15" hidden="1" customHeight="1"/>
    <row r="45497" ht="15" hidden="1" customHeight="1"/>
    <row r="45498" ht="15" hidden="1" customHeight="1"/>
    <row r="45499" ht="15" hidden="1" customHeight="1"/>
    <row r="45500" ht="15" hidden="1" customHeight="1"/>
    <row r="45501" ht="15" hidden="1" customHeight="1"/>
    <row r="45502" ht="15" hidden="1" customHeight="1"/>
    <row r="45503" ht="15" hidden="1" customHeight="1"/>
    <row r="45504" ht="15" hidden="1" customHeight="1"/>
    <row r="45505" ht="15" hidden="1" customHeight="1"/>
    <row r="45506" ht="15" hidden="1" customHeight="1"/>
    <row r="45507" ht="15" hidden="1" customHeight="1"/>
    <row r="45508" ht="15" hidden="1" customHeight="1"/>
    <row r="45509" ht="15" hidden="1" customHeight="1"/>
    <row r="45510" ht="15" hidden="1" customHeight="1"/>
    <row r="45511" ht="15" hidden="1" customHeight="1"/>
    <row r="45512" ht="15" hidden="1" customHeight="1"/>
    <row r="45513" ht="15" hidden="1" customHeight="1"/>
    <row r="45514" ht="15" hidden="1" customHeight="1"/>
    <row r="45515" ht="15" hidden="1" customHeight="1"/>
    <row r="45516" ht="15" hidden="1" customHeight="1"/>
    <row r="45517" ht="15" hidden="1" customHeight="1"/>
    <row r="45518" ht="15" hidden="1" customHeight="1"/>
    <row r="45519" ht="15" hidden="1" customHeight="1"/>
    <row r="45520" ht="15" hidden="1" customHeight="1"/>
    <row r="45521" ht="15" hidden="1" customHeight="1"/>
    <row r="45522" ht="15" hidden="1" customHeight="1"/>
    <row r="45523" ht="15" hidden="1" customHeight="1"/>
    <row r="45524" ht="15" hidden="1" customHeight="1"/>
    <row r="45525" ht="15" hidden="1" customHeight="1"/>
    <row r="45526" ht="15" hidden="1" customHeight="1"/>
    <row r="45527" ht="15" hidden="1" customHeight="1"/>
    <row r="45528" ht="15" hidden="1" customHeight="1"/>
    <row r="45529" ht="15" hidden="1" customHeight="1"/>
    <row r="45530" ht="15" hidden="1" customHeight="1"/>
    <row r="45531" ht="15" hidden="1" customHeight="1"/>
    <row r="45532" ht="15" hidden="1" customHeight="1"/>
    <row r="45533" ht="15" hidden="1" customHeight="1"/>
    <row r="45534" ht="15" hidden="1" customHeight="1"/>
    <row r="45535" ht="15" hidden="1" customHeight="1"/>
    <row r="45536" ht="15" hidden="1" customHeight="1"/>
    <row r="45537" ht="15" hidden="1" customHeight="1"/>
    <row r="45538" ht="15" hidden="1" customHeight="1"/>
    <row r="45539" ht="15" hidden="1" customHeight="1"/>
    <row r="45540" ht="15" hidden="1" customHeight="1"/>
    <row r="45541" ht="15" hidden="1" customHeight="1"/>
    <row r="45542" ht="15" hidden="1" customHeight="1"/>
    <row r="45543" ht="15" hidden="1" customHeight="1"/>
    <row r="45544" ht="15" hidden="1" customHeight="1"/>
    <row r="45545" ht="15" hidden="1" customHeight="1"/>
    <row r="45546" ht="15" hidden="1" customHeight="1"/>
    <row r="45547" ht="15" hidden="1" customHeight="1"/>
    <row r="45548" ht="15" hidden="1" customHeight="1"/>
    <row r="45549" ht="15" hidden="1" customHeight="1"/>
    <row r="45550" ht="15" hidden="1" customHeight="1"/>
    <row r="45551" ht="15" hidden="1" customHeight="1"/>
    <row r="45552" ht="15" hidden="1" customHeight="1"/>
    <row r="45553" ht="15" hidden="1" customHeight="1"/>
    <row r="45554" ht="15" hidden="1" customHeight="1"/>
    <row r="45555" ht="15" hidden="1" customHeight="1"/>
    <row r="45556" ht="15" hidden="1" customHeight="1"/>
    <row r="45557" ht="15" hidden="1" customHeight="1"/>
    <row r="45558" ht="15" hidden="1" customHeight="1"/>
    <row r="45559" ht="15" hidden="1" customHeight="1"/>
    <row r="45560" ht="15" hidden="1" customHeight="1"/>
    <row r="45561" ht="15" hidden="1" customHeight="1"/>
    <row r="45562" ht="15" hidden="1" customHeight="1"/>
    <row r="45563" ht="15" hidden="1" customHeight="1"/>
    <row r="45564" ht="15" hidden="1" customHeight="1"/>
    <row r="45565" ht="15" hidden="1" customHeight="1"/>
    <row r="45566" ht="15" hidden="1" customHeight="1"/>
    <row r="45567" ht="15" hidden="1" customHeight="1"/>
    <row r="45568" ht="15" hidden="1" customHeight="1"/>
    <row r="45569" ht="15" hidden="1" customHeight="1"/>
    <row r="45570" ht="15" hidden="1" customHeight="1"/>
    <row r="45571" ht="15" hidden="1" customHeight="1"/>
    <row r="45572" ht="15" hidden="1" customHeight="1"/>
    <row r="45573" ht="15" hidden="1" customHeight="1"/>
    <row r="45574" ht="15" hidden="1" customHeight="1"/>
    <row r="45575" ht="15" hidden="1" customHeight="1"/>
    <row r="45576" ht="15" hidden="1" customHeight="1"/>
    <row r="45577" ht="15" hidden="1" customHeight="1"/>
    <row r="45578" ht="15" hidden="1" customHeight="1"/>
    <row r="45579" ht="15" hidden="1" customHeight="1"/>
    <row r="45580" ht="15" hidden="1" customHeight="1"/>
    <row r="45581" ht="15" hidden="1" customHeight="1"/>
    <row r="45582" ht="15" hidden="1" customHeight="1"/>
    <row r="45583" ht="15" hidden="1" customHeight="1"/>
    <row r="45584" ht="15" hidden="1" customHeight="1"/>
    <row r="45585" ht="15" hidden="1" customHeight="1"/>
    <row r="45586" ht="15" hidden="1" customHeight="1"/>
    <row r="45587" ht="15" hidden="1" customHeight="1"/>
    <row r="45588" ht="15" hidden="1" customHeight="1"/>
    <row r="45589" ht="15" hidden="1" customHeight="1"/>
    <row r="45590" ht="15" hidden="1" customHeight="1"/>
    <row r="45591" ht="15" hidden="1" customHeight="1"/>
    <row r="45592" ht="15" hidden="1" customHeight="1"/>
    <row r="45593" ht="15" hidden="1" customHeight="1"/>
    <row r="45594" ht="15" hidden="1" customHeight="1"/>
    <row r="45595" ht="15" hidden="1" customHeight="1"/>
    <row r="45596" ht="15" hidden="1" customHeight="1"/>
    <row r="45597" ht="15" hidden="1" customHeight="1"/>
    <row r="45598" ht="15" hidden="1" customHeight="1"/>
    <row r="45599" ht="15" hidden="1" customHeight="1"/>
    <row r="45600" ht="15" hidden="1" customHeight="1"/>
    <row r="45601" ht="15" hidden="1" customHeight="1"/>
    <row r="45602" ht="15" hidden="1" customHeight="1"/>
    <row r="45603" ht="15" hidden="1" customHeight="1"/>
    <row r="45604" ht="15" hidden="1" customHeight="1"/>
    <row r="45605" ht="15" hidden="1" customHeight="1"/>
    <row r="45606" ht="15" hidden="1" customHeight="1"/>
    <row r="45607" ht="15" hidden="1" customHeight="1"/>
    <row r="45608" ht="15" hidden="1" customHeight="1"/>
    <row r="45609" ht="15" hidden="1" customHeight="1"/>
    <row r="45610" ht="15" hidden="1" customHeight="1"/>
    <row r="45611" ht="15" hidden="1" customHeight="1"/>
    <row r="45612" ht="15" hidden="1" customHeight="1"/>
    <row r="45613" ht="15" hidden="1" customHeight="1"/>
    <row r="45614" ht="15" hidden="1" customHeight="1"/>
    <row r="45615" ht="15" hidden="1" customHeight="1"/>
    <row r="45616" ht="15" hidden="1" customHeight="1"/>
    <row r="45617" ht="15" hidden="1" customHeight="1"/>
    <row r="45618" ht="15" hidden="1" customHeight="1"/>
    <row r="45619" ht="15" hidden="1" customHeight="1"/>
    <row r="45620" ht="15" hidden="1" customHeight="1"/>
    <row r="45621" ht="15" hidden="1" customHeight="1"/>
    <row r="45622" ht="15" hidden="1" customHeight="1"/>
    <row r="45623" ht="15" hidden="1" customHeight="1"/>
    <row r="45624" ht="15" hidden="1" customHeight="1"/>
    <row r="45625" ht="15" hidden="1" customHeight="1"/>
    <row r="45626" ht="15" hidden="1" customHeight="1"/>
    <row r="45627" ht="15" hidden="1" customHeight="1"/>
    <row r="45628" ht="15" hidden="1" customHeight="1"/>
    <row r="45629" ht="15" hidden="1" customHeight="1"/>
    <row r="45630" ht="15" hidden="1" customHeight="1"/>
    <row r="45631" ht="15" hidden="1" customHeight="1"/>
    <row r="45632" ht="15" hidden="1" customHeight="1"/>
    <row r="45633" ht="15" hidden="1" customHeight="1"/>
    <row r="45634" ht="15" hidden="1" customHeight="1"/>
    <row r="45635" ht="15" hidden="1" customHeight="1"/>
    <row r="45636" ht="15" hidden="1" customHeight="1"/>
    <row r="45637" ht="15" hidden="1" customHeight="1"/>
    <row r="45638" ht="15" hidden="1" customHeight="1"/>
    <row r="45639" ht="15" hidden="1" customHeight="1"/>
    <row r="45640" ht="15" hidden="1" customHeight="1"/>
    <row r="45641" ht="15" hidden="1" customHeight="1"/>
    <row r="45642" ht="15" hidden="1" customHeight="1"/>
    <row r="45643" ht="15" hidden="1" customHeight="1"/>
    <row r="45644" ht="15" hidden="1" customHeight="1"/>
    <row r="45645" ht="15" hidden="1" customHeight="1"/>
    <row r="45646" ht="15" hidden="1" customHeight="1"/>
    <row r="45647" ht="15" hidden="1" customHeight="1"/>
    <row r="45648" ht="15" hidden="1" customHeight="1"/>
    <row r="45649" ht="15" hidden="1" customHeight="1"/>
    <row r="45650" ht="15" hidden="1" customHeight="1"/>
    <row r="45651" ht="15" hidden="1" customHeight="1"/>
    <row r="45652" ht="15" hidden="1" customHeight="1"/>
    <row r="45653" ht="15" hidden="1" customHeight="1"/>
    <row r="45654" ht="15" hidden="1" customHeight="1"/>
    <row r="45655" ht="15" hidden="1" customHeight="1"/>
    <row r="45656" ht="15" hidden="1" customHeight="1"/>
    <row r="45657" ht="15" hidden="1" customHeight="1"/>
    <row r="45658" ht="15" hidden="1" customHeight="1"/>
    <row r="45659" ht="15" hidden="1" customHeight="1"/>
    <row r="45660" ht="15" hidden="1" customHeight="1"/>
    <row r="45661" ht="15" hidden="1" customHeight="1"/>
    <row r="45662" ht="15" hidden="1" customHeight="1"/>
    <row r="45663" ht="15" hidden="1" customHeight="1"/>
    <row r="45664" ht="15" hidden="1" customHeight="1"/>
    <row r="45665" ht="15" hidden="1" customHeight="1"/>
    <row r="45666" ht="15" hidden="1" customHeight="1"/>
    <row r="45667" ht="15" hidden="1" customHeight="1"/>
    <row r="45668" ht="15" hidden="1" customHeight="1"/>
    <row r="45669" ht="15" hidden="1" customHeight="1"/>
    <row r="45670" ht="15" hidden="1" customHeight="1"/>
    <row r="45671" ht="15" hidden="1" customHeight="1"/>
    <row r="45672" ht="15" hidden="1" customHeight="1"/>
    <row r="45673" ht="15" hidden="1" customHeight="1"/>
    <row r="45674" ht="15" hidden="1" customHeight="1"/>
    <row r="45675" ht="15" hidden="1" customHeight="1"/>
    <row r="45676" ht="15" hidden="1" customHeight="1"/>
    <row r="45677" ht="15" hidden="1" customHeight="1"/>
    <row r="45678" ht="15" hidden="1" customHeight="1"/>
    <row r="45679" ht="15" hidden="1" customHeight="1"/>
    <row r="45680" ht="15" hidden="1" customHeight="1"/>
    <row r="45681" ht="15" hidden="1" customHeight="1"/>
    <row r="45682" ht="15" hidden="1" customHeight="1"/>
    <row r="45683" ht="15" hidden="1" customHeight="1"/>
    <row r="45684" ht="15" hidden="1" customHeight="1"/>
    <row r="45685" ht="15" hidden="1" customHeight="1"/>
    <row r="45686" ht="15" hidden="1" customHeight="1"/>
    <row r="45687" ht="15" hidden="1" customHeight="1"/>
    <row r="45688" ht="15" hidden="1" customHeight="1"/>
    <row r="45689" ht="15" hidden="1" customHeight="1"/>
    <row r="45690" ht="15" hidden="1" customHeight="1"/>
    <row r="45691" ht="15" hidden="1" customHeight="1"/>
    <row r="45692" ht="15" hidden="1" customHeight="1"/>
    <row r="45693" ht="15" hidden="1" customHeight="1"/>
    <row r="45694" ht="15" hidden="1" customHeight="1"/>
    <row r="45695" ht="15" hidden="1" customHeight="1"/>
    <row r="45696" ht="15" hidden="1" customHeight="1"/>
    <row r="45697" ht="15" hidden="1" customHeight="1"/>
    <row r="45698" ht="15" hidden="1" customHeight="1"/>
    <row r="45699" ht="15" hidden="1" customHeight="1"/>
    <row r="45700" ht="15" hidden="1" customHeight="1"/>
    <row r="45701" ht="15" hidden="1" customHeight="1"/>
    <row r="45702" ht="15" hidden="1" customHeight="1"/>
    <row r="45703" ht="15" hidden="1" customHeight="1"/>
    <row r="45704" ht="15" hidden="1" customHeight="1"/>
    <row r="45705" ht="15" hidden="1" customHeight="1"/>
    <row r="45706" ht="15" hidden="1" customHeight="1"/>
    <row r="45707" ht="15" hidden="1" customHeight="1"/>
    <row r="45708" ht="15" hidden="1" customHeight="1"/>
    <row r="45709" ht="15" hidden="1" customHeight="1"/>
    <row r="45710" ht="15" hidden="1" customHeight="1"/>
    <row r="45711" ht="15" hidden="1" customHeight="1"/>
    <row r="45712" ht="15" hidden="1" customHeight="1"/>
    <row r="45713" ht="15" hidden="1" customHeight="1"/>
    <row r="45714" ht="15" hidden="1" customHeight="1"/>
    <row r="45715" ht="15" hidden="1" customHeight="1"/>
    <row r="45716" ht="15" hidden="1" customHeight="1"/>
    <row r="45717" ht="15" hidden="1" customHeight="1"/>
    <row r="45718" ht="15" hidden="1" customHeight="1"/>
    <row r="45719" ht="15" hidden="1" customHeight="1"/>
    <row r="45720" ht="15" hidden="1" customHeight="1"/>
    <row r="45721" ht="15" hidden="1" customHeight="1"/>
    <row r="45722" ht="15" hidden="1" customHeight="1"/>
    <row r="45723" ht="15" hidden="1" customHeight="1"/>
    <row r="45724" ht="15" hidden="1" customHeight="1"/>
    <row r="45725" ht="15" hidden="1" customHeight="1"/>
    <row r="45726" ht="15" hidden="1" customHeight="1"/>
    <row r="45727" ht="15" hidden="1" customHeight="1"/>
    <row r="45728" ht="15" hidden="1" customHeight="1"/>
    <row r="45729" ht="15" hidden="1" customHeight="1"/>
    <row r="45730" ht="15" hidden="1" customHeight="1"/>
    <row r="45731" ht="15" hidden="1" customHeight="1"/>
    <row r="45732" ht="15" hidden="1" customHeight="1"/>
    <row r="45733" ht="15" hidden="1" customHeight="1"/>
    <row r="45734" ht="15" hidden="1" customHeight="1"/>
    <row r="45735" ht="15" hidden="1" customHeight="1"/>
    <row r="45736" ht="15" hidden="1" customHeight="1"/>
    <row r="45737" ht="15" hidden="1" customHeight="1"/>
    <row r="45738" ht="15" hidden="1" customHeight="1"/>
    <row r="45739" ht="15" hidden="1" customHeight="1"/>
    <row r="45740" ht="15" hidden="1" customHeight="1"/>
    <row r="45741" ht="15" hidden="1" customHeight="1"/>
    <row r="45742" ht="15" hidden="1" customHeight="1"/>
    <row r="45743" ht="15" hidden="1" customHeight="1"/>
    <row r="45744" ht="15" hidden="1" customHeight="1"/>
    <row r="45745" ht="15" hidden="1" customHeight="1"/>
    <row r="45746" ht="15" hidden="1" customHeight="1"/>
    <row r="45747" ht="15" hidden="1" customHeight="1"/>
    <row r="45748" ht="15" hidden="1" customHeight="1"/>
    <row r="45749" ht="15" hidden="1" customHeight="1"/>
    <row r="45750" ht="15" hidden="1" customHeight="1"/>
    <row r="45751" ht="15" hidden="1" customHeight="1"/>
    <row r="45752" ht="15" hidden="1" customHeight="1"/>
    <row r="45753" ht="15" hidden="1" customHeight="1"/>
    <row r="45754" ht="15" hidden="1" customHeight="1"/>
    <row r="45755" ht="15" hidden="1" customHeight="1"/>
    <row r="45756" ht="15" hidden="1" customHeight="1"/>
    <row r="45757" ht="15" hidden="1" customHeight="1"/>
    <row r="45758" ht="15" hidden="1" customHeight="1"/>
    <row r="45759" ht="15" hidden="1" customHeight="1"/>
    <row r="45760" ht="15" hidden="1" customHeight="1"/>
    <row r="45761" ht="15" hidden="1" customHeight="1"/>
    <row r="45762" ht="15" hidden="1" customHeight="1"/>
    <row r="45763" ht="15" hidden="1" customHeight="1"/>
    <row r="45764" ht="15" hidden="1" customHeight="1"/>
    <row r="45765" ht="15" hidden="1" customHeight="1"/>
    <row r="45766" ht="15" hidden="1" customHeight="1"/>
    <row r="45767" ht="15" hidden="1" customHeight="1"/>
    <row r="45768" ht="15" hidden="1" customHeight="1"/>
    <row r="45769" ht="15" hidden="1" customHeight="1"/>
    <row r="45770" ht="15" hidden="1" customHeight="1"/>
    <row r="45771" ht="15" hidden="1" customHeight="1"/>
    <row r="45772" ht="15" hidden="1" customHeight="1"/>
    <row r="45773" ht="15" hidden="1" customHeight="1"/>
    <row r="45774" ht="15" hidden="1" customHeight="1"/>
    <row r="45775" ht="15" hidden="1" customHeight="1"/>
    <row r="45776" ht="15" hidden="1" customHeight="1"/>
    <row r="45777" ht="15" hidden="1" customHeight="1"/>
    <row r="45778" ht="15" hidden="1" customHeight="1"/>
    <row r="45779" ht="15" hidden="1" customHeight="1"/>
    <row r="45780" ht="15" hidden="1" customHeight="1"/>
    <row r="45781" ht="15" hidden="1" customHeight="1"/>
    <row r="45782" ht="15" hidden="1" customHeight="1"/>
    <row r="45783" ht="15" hidden="1" customHeight="1"/>
    <row r="45784" ht="15" hidden="1" customHeight="1"/>
    <row r="45785" ht="15" hidden="1" customHeight="1"/>
    <row r="45786" ht="15" hidden="1" customHeight="1"/>
    <row r="45787" ht="15" hidden="1" customHeight="1"/>
    <row r="45788" ht="15" hidden="1" customHeight="1"/>
    <row r="45789" ht="15" hidden="1" customHeight="1"/>
    <row r="45790" ht="15" hidden="1" customHeight="1"/>
    <row r="45791" ht="15" hidden="1" customHeight="1"/>
    <row r="45792" ht="15" hidden="1" customHeight="1"/>
    <row r="45793" ht="15" hidden="1" customHeight="1"/>
    <row r="45794" ht="15" hidden="1" customHeight="1"/>
    <row r="45795" ht="15" hidden="1" customHeight="1"/>
    <row r="45796" ht="15" hidden="1" customHeight="1"/>
    <row r="45797" ht="15" hidden="1" customHeight="1"/>
    <row r="45798" ht="15" hidden="1" customHeight="1"/>
    <row r="45799" ht="15" hidden="1" customHeight="1"/>
    <row r="45800" ht="15" hidden="1" customHeight="1"/>
    <row r="45801" ht="15" hidden="1" customHeight="1"/>
    <row r="45802" ht="15" hidden="1" customHeight="1"/>
    <row r="45803" ht="15" hidden="1" customHeight="1"/>
    <row r="45804" ht="15" hidden="1" customHeight="1"/>
    <row r="45805" ht="15" hidden="1" customHeight="1"/>
    <row r="45806" ht="15" hidden="1" customHeight="1"/>
    <row r="45807" ht="15" hidden="1" customHeight="1"/>
    <row r="45808" ht="15" hidden="1" customHeight="1"/>
    <row r="45809" ht="15" hidden="1" customHeight="1"/>
    <row r="45810" ht="15" hidden="1" customHeight="1"/>
    <row r="45811" ht="15" hidden="1" customHeight="1"/>
    <row r="45812" ht="15" hidden="1" customHeight="1"/>
    <row r="45813" ht="15" hidden="1" customHeight="1"/>
    <row r="45814" ht="15" hidden="1" customHeight="1"/>
    <row r="45815" ht="15" hidden="1" customHeight="1"/>
    <row r="45816" ht="15" hidden="1" customHeight="1"/>
    <row r="45817" ht="15" hidden="1" customHeight="1"/>
    <row r="45818" ht="15" hidden="1" customHeight="1"/>
    <row r="45819" ht="15" hidden="1" customHeight="1"/>
    <row r="45820" ht="15" hidden="1" customHeight="1"/>
    <row r="45821" ht="15" hidden="1" customHeight="1"/>
    <row r="45822" ht="15" hidden="1" customHeight="1"/>
    <row r="45823" ht="15" hidden="1" customHeight="1"/>
    <row r="45824" ht="15" hidden="1" customHeight="1"/>
    <row r="45825" ht="15" hidden="1" customHeight="1"/>
    <row r="45826" ht="15" hidden="1" customHeight="1"/>
    <row r="45827" ht="15" hidden="1" customHeight="1"/>
    <row r="45828" ht="15" hidden="1" customHeight="1"/>
    <row r="45829" ht="15" hidden="1" customHeight="1"/>
    <row r="45830" ht="15" hidden="1" customHeight="1"/>
    <row r="45831" ht="15" hidden="1" customHeight="1"/>
    <row r="45832" ht="15" hidden="1" customHeight="1"/>
    <row r="45833" ht="15" hidden="1" customHeight="1"/>
    <row r="45834" ht="15" hidden="1" customHeight="1"/>
    <row r="45835" ht="15" hidden="1" customHeight="1"/>
    <row r="45836" ht="15" hidden="1" customHeight="1"/>
    <row r="45837" ht="15" hidden="1" customHeight="1"/>
    <row r="45838" ht="15" hidden="1" customHeight="1"/>
    <row r="45839" ht="15" hidden="1" customHeight="1"/>
    <row r="45840" ht="15" hidden="1" customHeight="1"/>
    <row r="45841" ht="15" hidden="1" customHeight="1"/>
    <row r="45842" ht="15" hidden="1" customHeight="1"/>
    <row r="45843" ht="15" hidden="1" customHeight="1"/>
    <row r="45844" ht="15" hidden="1" customHeight="1"/>
    <row r="45845" ht="15" hidden="1" customHeight="1"/>
    <row r="45846" ht="15" hidden="1" customHeight="1"/>
    <row r="45847" ht="15" hidden="1" customHeight="1"/>
    <row r="45848" ht="15" hidden="1" customHeight="1"/>
    <row r="45849" ht="15" hidden="1" customHeight="1"/>
    <row r="45850" ht="15" hidden="1" customHeight="1"/>
    <row r="45851" ht="15" hidden="1" customHeight="1"/>
    <row r="45852" ht="15" hidden="1" customHeight="1"/>
    <row r="45853" ht="15" hidden="1" customHeight="1"/>
    <row r="45854" ht="15" hidden="1" customHeight="1"/>
    <row r="45855" ht="15" hidden="1" customHeight="1"/>
    <row r="45856" ht="15" hidden="1" customHeight="1"/>
    <row r="45857" ht="15" hidden="1" customHeight="1"/>
    <row r="45858" ht="15" hidden="1" customHeight="1"/>
    <row r="45859" ht="15" hidden="1" customHeight="1"/>
    <row r="45860" ht="15" hidden="1" customHeight="1"/>
    <row r="45861" ht="15" hidden="1" customHeight="1"/>
    <row r="45862" ht="15" hidden="1" customHeight="1"/>
    <row r="45863" ht="15" hidden="1" customHeight="1"/>
    <row r="45864" ht="15" hidden="1" customHeight="1"/>
    <row r="45865" ht="15" hidden="1" customHeight="1"/>
    <row r="45866" ht="15" hidden="1" customHeight="1"/>
    <row r="45867" ht="15" hidden="1" customHeight="1"/>
    <row r="45868" ht="15" hidden="1" customHeight="1"/>
    <row r="45869" ht="15" hidden="1" customHeight="1"/>
    <row r="45870" ht="15" hidden="1" customHeight="1"/>
    <row r="45871" ht="15" hidden="1" customHeight="1"/>
    <row r="45872" ht="15" hidden="1" customHeight="1"/>
    <row r="45873" ht="15" hidden="1" customHeight="1"/>
    <row r="45874" ht="15" hidden="1" customHeight="1"/>
    <row r="45875" ht="15" hidden="1" customHeight="1"/>
    <row r="45876" ht="15" hidden="1" customHeight="1"/>
    <row r="45877" ht="15" hidden="1" customHeight="1"/>
    <row r="45878" ht="15" hidden="1" customHeight="1"/>
    <row r="45879" ht="15" hidden="1" customHeight="1"/>
    <row r="45880" ht="15" hidden="1" customHeight="1"/>
    <row r="45881" ht="15" hidden="1" customHeight="1"/>
    <row r="45882" ht="15" hidden="1" customHeight="1"/>
    <row r="45883" ht="15" hidden="1" customHeight="1"/>
    <row r="45884" ht="15" hidden="1" customHeight="1"/>
    <row r="45885" ht="15" hidden="1" customHeight="1"/>
    <row r="45886" ht="15" hidden="1" customHeight="1"/>
    <row r="45887" ht="15" hidden="1" customHeight="1"/>
    <row r="45888" ht="15" hidden="1" customHeight="1"/>
    <row r="45889" ht="15" hidden="1" customHeight="1"/>
    <row r="45890" ht="15" hidden="1" customHeight="1"/>
    <row r="45891" ht="15" hidden="1" customHeight="1"/>
    <row r="45892" ht="15" hidden="1" customHeight="1"/>
    <row r="45893" ht="15" hidden="1" customHeight="1"/>
    <row r="45894" ht="15" hidden="1" customHeight="1"/>
    <row r="45895" ht="15" hidden="1" customHeight="1"/>
    <row r="45896" ht="15" hidden="1" customHeight="1"/>
    <row r="45897" ht="15" hidden="1" customHeight="1"/>
    <row r="45898" ht="15" hidden="1" customHeight="1"/>
    <row r="45899" ht="15" hidden="1" customHeight="1"/>
    <row r="45900" ht="15" hidden="1" customHeight="1"/>
    <row r="45901" ht="15" hidden="1" customHeight="1"/>
    <row r="45902" ht="15" hidden="1" customHeight="1"/>
    <row r="45903" ht="15" hidden="1" customHeight="1"/>
    <row r="45904" ht="15" hidden="1" customHeight="1"/>
    <row r="45905" ht="15" hidden="1" customHeight="1"/>
    <row r="45906" ht="15" hidden="1" customHeight="1"/>
    <row r="45907" ht="15" hidden="1" customHeight="1"/>
    <row r="45908" ht="15" hidden="1" customHeight="1"/>
    <row r="45909" ht="15" hidden="1" customHeight="1"/>
    <row r="45910" ht="15" hidden="1" customHeight="1"/>
    <row r="45911" ht="15" hidden="1" customHeight="1"/>
    <row r="45912" ht="15" hidden="1" customHeight="1"/>
    <row r="45913" ht="15" hidden="1" customHeight="1"/>
    <row r="45914" ht="15" hidden="1" customHeight="1"/>
    <row r="45915" ht="15" hidden="1" customHeight="1"/>
    <row r="45916" ht="15" hidden="1" customHeight="1"/>
    <row r="45917" ht="15" hidden="1" customHeight="1"/>
    <row r="45918" ht="15" hidden="1" customHeight="1"/>
    <row r="45919" ht="15" hidden="1" customHeight="1"/>
    <row r="45920" ht="15" hidden="1" customHeight="1"/>
    <row r="45921" ht="15" hidden="1" customHeight="1"/>
    <row r="45922" ht="15" hidden="1" customHeight="1"/>
    <row r="45923" ht="15" hidden="1" customHeight="1"/>
    <row r="45924" ht="15" hidden="1" customHeight="1"/>
    <row r="45925" ht="15" hidden="1" customHeight="1"/>
    <row r="45926" ht="15" hidden="1" customHeight="1"/>
    <row r="45927" ht="15" hidden="1" customHeight="1"/>
    <row r="45928" ht="15" hidden="1" customHeight="1"/>
    <row r="45929" ht="15" hidden="1" customHeight="1"/>
    <row r="45930" ht="15" hidden="1" customHeight="1"/>
    <row r="45931" ht="15" hidden="1" customHeight="1"/>
    <row r="45932" ht="15" hidden="1" customHeight="1"/>
    <row r="45933" ht="15" hidden="1" customHeight="1"/>
    <row r="45934" ht="15" hidden="1" customHeight="1"/>
    <row r="45935" ht="15" hidden="1" customHeight="1"/>
    <row r="45936" ht="15" hidden="1" customHeight="1"/>
    <row r="45937" ht="15" hidden="1" customHeight="1"/>
    <row r="45938" ht="15" hidden="1" customHeight="1"/>
    <row r="45939" ht="15" hidden="1" customHeight="1"/>
    <row r="45940" ht="15" hidden="1" customHeight="1"/>
    <row r="45941" ht="15" hidden="1" customHeight="1"/>
    <row r="45942" ht="15" hidden="1" customHeight="1"/>
    <row r="45943" ht="15" hidden="1" customHeight="1"/>
    <row r="45944" ht="15" hidden="1" customHeight="1"/>
    <row r="45945" ht="15" hidden="1" customHeight="1"/>
    <row r="45946" ht="15" hidden="1" customHeight="1"/>
    <row r="45947" ht="15" hidden="1" customHeight="1"/>
    <row r="45948" ht="15" hidden="1" customHeight="1"/>
    <row r="45949" ht="15" hidden="1" customHeight="1"/>
    <row r="45950" ht="15" hidden="1" customHeight="1"/>
    <row r="45951" ht="15" hidden="1" customHeight="1"/>
    <row r="45952" ht="15" hidden="1" customHeight="1"/>
    <row r="45953" ht="15" hidden="1" customHeight="1"/>
    <row r="45954" ht="15" hidden="1" customHeight="1"/>
    <row r="45955" ht="15" hidden="1" customHeight="1"/>
    <row r="45956" ht="15" hidden="1" customHeight="1"/>
    <row r="45957" ht="15" hidden="1" customHeight="1"/>
    <row r="45958" ht="15" hidden="1" customHeight="1"/>
    <row r="45959" ht="15" hidden="1" customHeight="1"/>
    <row r="45960" ht="15" hidden="1" customHeight="1"/>
    <row r="45961" ht="15" hidden="1" customHeight="1"/>
    <row r="45962" ht="15" hidden="1" customHeight="1"/>
    <row r="45963" ht="15" hidden="1" customHeight="1"/>
    <row r="45964" ht="15" hidden="1" customHeight="1"/>
    <row r="45965" ht="15" hidden="1" customHeight="1"/>
    <row r="45966" ht="15" hidden="1" customHeight="1"/>
    <row r="45967" ht="15" hidden="1" customHeight="1"/>
    <row r="45968" ht="15" hidden="1" customHeight="1"/>
    <row r="45969" ht="15" hidden="1" customHeight="1"/>
    <row r="45970" ht="15" hidden="1" customHeight="1"/>
    <row r="45971" ht="15" hidden="1" customHeight="1"/>
    <row r="45972" ht="15" hidden="1" customHeight="1"/>
    <row r="45973" ht="15" hidden="1" customHeight="1"/>
    <row r="45974" ht="15" hidden="1" customHeight="1"/>
    <row r="45975" ht="15" hidden="1" customHeight="1"/>
    <row r="45976" ht="15" hidden="1" customHeight="1"/>
    <row r="45977" ht="15" hidden="1" customHeight="1"/>
    <row r="45978" ht="15" hidden="1" customHeight="1"/>
    <row r="45979" ht="15" hidden="1" customHeight="1"/>
    <row r="45980" ht="15" hidden="1" customHeight="1"/>
    <row r="45981" ht="15" hidden="1" customHeight="1"/>
    <row r="45982" ht="15" hidden="1" customHeight="1"/>
    <row r="45983" ht="15" hidden="1" customHeight="1"/>
    <row r="45984" ht="15" hidden="1" customHeight="1"/>
    <row r="45985" ht="15" hidden="1" customHeight="1"/>
    <row r="45986" ht="15" hidden="1" customHeight="1"/>
    <row r="45987" ht="15" hidden="1" customHeight="1"/>
    <row r="45988" ht="15" hidden="1" customHeight="1"/>
    <row r="45989" ht="15" hidden="1" customHeight="1"/>
    <row r="45990" ht="15" hidden="1" customHeight="1"/>
    <row r="45991" ht="15" hidden="1" customHeight="1"/>
    <row r="45992" ht="15" hidden="1" customHeight="1"/>
    <row r="45993" ht="15" hidden="1" customHeight="1"/>
    <row r="45994" ht="15" hidden="1" customHeight="1"/>
    <row r="45995" ht="15" hidden="1" customHeight="1"/>
    <row r="45996" ht="15" hidden="1" customHeight="1"/>
    <row r="45997" ht="15" hidden="1" customHeight="1"/>
    <row r="45998" ht="15" hidden="1" customHeight="1"/>
    <row r="45999" ht="15" hidden="1" customHeight="1"/>
    <row r="46000" ht="15" hidden="1" customHeight="1"/>
    <row r="46001" ht="15" hidden="1" customHeight="1"/>
    <row r="46002" ht="15" hidden="1" customHeight="1"/>
    <row r="46003" ht="15" hidden="1" customHeight="1"/>
    <row r="46004" ht="15" hidden="1" customHeight="1"/>
    <row r="46005" ht="15" hidden="1" customHeight="1"/>
    <row r="46006" ht="15" hidden="1" customHeight="1"/>
    <row r="46007" ht="15" hidden="1" customHeight="1"/>
    <row r="46008" ht="15" hidden="1" customHeight="1"/>
    <row r="46009" ht="15" hidden="1" customHeight="1"/>
    <row r="46010" ht="15" hidden="1" customHeight="1"/>
    <row r="46011" ht="15" hidden="1" customHeight="1"/>
    <row r="46012" ht="15" hidden="1" customHeight="1"/>
    <row r="46013" ht="15" hidden="1" customHeight="1"/>
    <row r="46014" ht="15" hidden="1" customHeight="1"/>
    <row r="46015" ht="15" hidden="1" customHeight="1"/>
    <row r="46016" ht="15" hidden="1" customHeight="1"/>
    <row r="46017" ht="15" hidden="1" customHeight="1"/>
    <row r="46018" ht="15" hidden="1" customHeight="1"/>
    <row r="46019" ht="15" hidden="1" customHeight="1"/>
    <row r="46020" ht="15" hidden="1" customHeight="1"/>
    <row r="46021" ht="15" hidden="1" customHeight="1"/>
    <row r="46022" ht="15" hidden="1" customHeight="1"/>
    <row r="46023" ht="15" hidden="1" customHeight="1"/>
    <row r="46024" ht="15" hidden="1" customHeight="1"/>
    <row r="46025" ht="15" hidden="1" customHeight="1"/>
    <row r="46026" ht="15" hidden="1" customHeight="1"/>
    <row r="46027" ht="15" hidden="1" customHeight="1"/>
    <row r="46028" ht="15" hidden="1" customHeight="1"/>
    <row r="46029" ht="15" hidden="1" customHeight="1"/>
    <row r="46030" ht="15" hidden="1" customHeight="1"/>
    <row r="46031" ht="15" hidden="1" customHeight="1"/>
    <row r="46032" ht="15" hidden="1" customHeight="1"/>
    <row r="46033" ht="15" hidden="1" customHeight="1"/>
    <row r="46034" ht="15" hidden="1" customHeight="1"/>
    <row r="46035" ht="15" hidden="1" customHeight="1"/>
    <row r="46036" ht="15" hidden="1" customHeight="1"/>
    <row r="46037" ht="15" hidden="1" customHeight="1"/>
    <row r="46038" ht="15" hidden="1" customHeight="1"/>
    <row r="46039" ht="15" hidden="1" customHeight="1"/>
    <row r="46040" ht="15" hidden="1" customHeight="1"/>
    <row r="46041" ht="15" hidden="1" customHeight="1"/>
    <row r="46042" ht="15" hidden="1" customHeight="1"/>
    <row r="46043" ht="15" hidden="1" customHeight="1"/>
    <row r="46044" ht="15" hidden="1" customHeight="1"/>
    <row r="46045" ht="15" hidden="1" customHeight="1"/>
    <row r="46046" ht="15" hidden="1" customHeight="1"/>
    <row r="46047" ht="15" hidden="1" customHeight="1"/>
    <row r="46048" ht="15" hidden="1" customHeight="1"/>
    <row r="46049" ht="15" hidden="1" customHeight="1"/>
    <row r="46050" ht="15" hidden="1" customHeight="1"/>
    <row r="46051" ht="15" hidden="1" customHeight="1"/>
    <row r="46052" ht="15" hidden="1" customHeight="1"/>
    <row r="46053" ht="15" hidden="1" customHeight="1"/>
    <row r="46054" ht="15" hidden="1" customHeight="1"/>
    <row r="46055" ht="15" hidden="1" customHeight="1"/>
    <row r="46056" ht="15" hidden="1" customHeight="1"/>
    <row r="46057" ht="15" hidden="1" customHeight="1"/>
    <row r="46058" ht="15" hidden="1" customHeight="1"/>
    <row r="46059" ht="15" hidden="1" customHeight="1"/>
    <row r="46060" ht="15" hidden="1" customHeight="1"/>
    <row r="46061" ht="15" hidden="1" customHeight="1"/>
    <row r="46062" ht="15" hidden="1" customHeight="1"/>
    <row r="46063" ht="15" hidden="1" customHeight="1"/>
    <row r="46064" ht="15" hidden="1" customHeight="1"/>
    <row r="46065" ht="15" hidden="1" customHeight="1"/>
    <row r="46066" ht="15" hidden="1" customHeight="1"/>
    <row r="46067" ht="15" hidden="1" customHeight="1"/>
    <row r="46068" ht="15" hidden="1" customHeight="1"/>
    <row r="46069" ht="15" hidden="1" customHeight="1"/>
    <row r="46070" ht="15" hidden="1" customHeight="1"/>
    <row r="46071" ht="15" hidden="1" customHeight="1"/>
    <row r="46072" ht="15" hidden="1" customHeight="1"/>
    <row r="46073" ht="15" hidden="1" customHeight="1"/>
    <row r="46074" ht="15" hidden="1" customHeight="1"/>
    <row r="46075" ht="15" hidden="1" customHeight="1"/>
    <row r="46076" ht="15" hidden="1" customHeight="1"/>
    <row r="46077" ht="15" hidden="1" customHeight="1"/>
    <row r="46078" ht="15" hidden="1" customHeight="1"/>
    <row r="46079" ht="15" hidden="1" customHeight="1"/>
    <row r="46080" ht="15" hidden="1" customHeight="1"/>
    <row r="46081" ht="15" hidden="1" customHeight="1"/>
    <row r="46082" ht="15" hidden="1" customHeight="1"/>
    <row r="46083" ht="15" hidden="1" customHeight="1"/>
    <row r="46084" ht="15" hidden="1" customHeight="1"/>
    <row r="46085" ht="15" hidden="1" customHeight="1"/>
    <row r="46086" ht="15" hidden="1" customHeight="1"/>
    <row r="46087" ht="15" hidden="1" customHeight="1"/>
    <row r="46088" ht="15" hidden="1" customHeight="1"/>
    <row r="46089" ht="15" hidden="1" customHeight="1"/>
    <row r="46090" ht="15" hidden="1" customHeight="1"/>
    <row r="46091" ht="15" hidden="1" customHeight="1"/>
    <row r="46092" ht="15" hidden="1" customHeight="1"/>
    <row r="46093" ht="15" hidden="1" customHeight="1"/>
    <row r="46094" ht="15" hidden="1" customHeight="1"/>
    <row r="46095" ht="15" hidden="1" customHeight="1"/>
    <row r="46096" ht="15" hidden="1" customHeight="1"/>
    <row r="46097" ht="15" hidden="1" customHeight="1"/>
    <row r="46098" ht="15" hidden="1" customHeight="1"/>
    <row r="46099" ht="15" hidden="1" customHeight="1"/>
    <row r="46100" ht="15" hidden="1" customHeight="1"/>
    <row r="46101" ht="15" hidden="1" customHeight="1"/>
    <row r="46102" ht="15" hidden="1" customHeight="1"/>
    <row r="46103" ht="15" hidden="1" customHeight="1"/>
    <row r="46104" ht="15" hidden="1" customHeight="1"/>
    <row r="46105" ht="15" hidden="1" customHeight="1"/>
    <row r="46106" ht="15" hidden="1" customHeight="1"/>
    <row r="46107" ht="15" hidden="1" customHeight="1"/>
    <row r="46108" ht="15" hidden="1" customHeight="1"/>
    <row r="46109" ht="15" hidden="1" customHeight="1"/>
    <row r="46110" ht="15" hidden="1" customHeight="1"/>
    <row r="46111" ht="15" hidden="1" customHeight="1"/>
    <row r="46112" ht="15" hidden="1" customHeight="1"/>
    <row r="46113" ht="15" hidden="1" customHeight="1"/>
    <row r="46114" ht="15" hidden="1" customHeight="1"/>
    <row r="46115" ht="15" hidden="1" customHeight="1"/>
    <row r="46116" ht="15" hidden="1" customHeight="1"/>
    <row r="46117" ht="15" hidden="1" customHeight="1"/>
    <row r="46118" ht="15" hidden="1" customHeight="1"/>
    <row r="46119" ht="15" hidden="1" customHeight="1"/>
    <row r="46120" ht="15" hidden="1" customHeight="1"/>
    <row r="46121" ht="15" hidden="1" customHeight="1"/>
    <row r="46122" ht="15" hidden="1" customHeight="1"/>
    <row r="46123" ht="15" hidden="1" customHeight="1"/>
    <row r="46124" ht="15" hidden="1" customHeight="1"/>
    <row r="46125" ht="15" hidden="1" customHeight="1"/>
    <row r="46126" ht="15" hidden="1" customHeight="1"/>
    <row r="46127" ht="15" hidden="1" customHeight="1"/>
    <row r="46128" ht="15" hidden="1" customHeight="1"/>
    <row r="46129" ht="15" hidden="1" customHeight="1"/>
    <row r="46130" ht="15" hidden="1" customHeight="1"/>
    <row r="46131" ht="15" hidden="1" customHeight="1"/>
    <row r="46132" ht="15" hidden="1" customHeight="1"/>
    <row r="46133" ht="15" hidden="1" customHeight="1"/>
    <row r="46134" ht="15" hidden="1" customHeight="1"/>
    <row r="46135" ht="15" hidden="1" customHeight="1"/>
    <row r="46136" ht="15" hidden="1" customHeight="1"/>
    <row r="46137" ht="15" hidden="1" customHeight="1"/>
    <row r="46138" ht="15" hidden="1" customHeight="1"/>
    <row r="46139" ht="15" hidden="1" customHeight="1"/>
    <row r="46140" ht="15" hidden="1" customHeight="1"/>
    <row r="46141" ht="15" hidden="1" customHeight="1"/>
    <row r="46142" ht="15" hidden="1" customHeight="1"/>
    <row r="46143" ht="15" hidden="1" customHeight="1"/>
    <row r="46144" ht="15" hidden="1" customHeight="1"/>
    <row r="46145" ht="15" hidden="1" customHeight="1"/>
    <row r="46146" ht="15" hidden="1" customHeight="1"/>
    <row r="46147" ht="15" hidden="1" customHeight="1"/>
    <row r="46148" ht="15" hidden="1" customHeight="1"/>
    <row r="46149" ht="15" hidden="1" customHeight="1"/>
    <row r="46150" ht="15" hidden="1" customHeight="1"/>
    <row r="46151" ht="15" hidden="1" customHeight="1"/>
    <row r="46152" ht="15" hidden="1" customHeight="1"/>
    <row r="46153" ht="15" hidden="1" customHeight="1"/>
    <row r="46154" ht="15" hidden="1" customHeight="1"/>
    <row r="46155" ht="15" hidden="1" customHeight="1"/>
    <row r="46156" ht="15" hidden="1" customHeight="1"/>
    <row r="46157" ht="15" hidden="1" customHeight="1"/>
    <row r="46158" ht="15" hidden="1" customHeight="1"/>
    <row r="46159" ht="15" hidden="1" customHeight="1"/>
    <row r="46160" ht="15" hidden="1" customHeight="1"/>
    <row r="46161" ht="15" hidden="1" customHeight="1"/>
    <row r="46162" ht="15" hidden="1" customHeight="1"/>
    <row r="46163" ht="15" hidden="1" customHeight="1"/>
    <row r="46164" ht="15" hidden="1" customHeight="1"/>
    <row r="46165" ht="15" hidden="1" customHeight="1"/>
    <row r="46166" ht="15" hidden="1" customHeight="1"/>
    <row r="46167" ht="15" hidden="1" customHeight="1"/>
    <row r="46168" ht="15" hidden="1" customHeight="1"/>
    <row r="46169" ht="15" hidden="1" customHeight="1"/>
    <row r="46170" ht="15" hidden="1" customHeight="1"/>
    <row r="46171" ht="15" hidden="1" customHeight="1"/>
    <row r="46172" ht="15" hidden="1" customHeight="1"/>
    <row r="46173" ht="15" hidden="1" customHeight="1"/>
    <row r="46174" ht="15" hidden="1" customHeight="1"/>
    <row r="46175" ht="15" hidden="1" customHeight="1"/>
    <row r="46176" ht="15" hidden="1" customHeight="1"/>
    <row r="46177" ht="15" hidden="1" customHeight="1"/>
    <row r="46178" ht="15" hidden="1" customHeight="1"/>
    <row r="46179" ht="15" hidden="1" customHeight="1"/>
    <row r="46180" ht="15" hidden="1" customHeight="1"/>
    <row r="46181" ht="15" hidden="1" customHeight="1"/>
    <row r="46182" ht="15" hidden="1" customHeight="1"/>
    <row r="46183" ht="15" hidden="1" customHeight="1"/>
    <row r="46184" ht="15" hidden="1" customHeight="1"/>
    <row r="46185" ht="15" hidden="1" customHeight="1"/>
    <row r="46186" ht="15" hidden="1" customHeight="1"/>
    <row r="46187" ht="15" hidden="1" customHeight="1"/>
    <row r="46188" ht="15" hidden="1" customHeight="1"/>
    <row r="46189" ht="15" hidden="1" customHeight="1"/>
    <row r="46190" ht="15" hidden="1" customHeight="1"/>
    <row r="46191" ht="15" hidden="1" customHeight="1"/>
    <row r="46192" ht="15" hidden="1" customHeight="1"/>
    <row r="46193" ht="15" hidden="1" customHeight="1"/>
    <row r="46194" ht="15" hidden="1" customHeight="1"/>
    <row r="46195" ht="15" hidden="1" customHeight="1"/>
    <row r="46196" ht="15" hidden="1" customHeight="1"/>
    <row r="46197" ht="15" hidden="1" customHeight="1"/>
    <row r="46198" ht="15" hidden="1" customHeight="1"/>
    <row r="46199" ht="15" hidden="1" customHeight="1"/>
    <row r="46200" ht="15" hidden="1" customHeight="1"/>
    <row r="46201" ht="15" hidden="1" customHeight="1"/>
    <row r="46202" ht="15" hidden="1" customHeight="1"/>
    <row r="46203" ht="15" hidden="1" customHeight="1"/>
    <row r="46204" ht="15" hidden="1" customHeight="1"/>
    <row r="46205" ht="15" hidden="1" customHeight="1"/>
    <row r="46206" ht="15" hidden="1" customHeight="1"/>
    <row r="46207" ht="15" hidden="1" customHeight="1"/>
    <row r="46208" ht="15" hidden="1" customHeight="1"/>
    <row r="46209" ht="15" hidden="1" customHeight="1"/>
    <row r="46210" ht="15" hidden="1" customHeight="1"/>
    <row r="46211" ht="15" hidden="1" customHeight="1"/>
    <row r="46212" ht="15" hidden="1" customHeight="1"/>
    <row r="46213" ht="15" hidden="1" customHeight="1"/>
    <row r="46214" ht="15" hidden="1" customHeight="1"/>
    <row r="46215" ht="15" hidden="1" customHeight="1"/>
    <row r="46216" ht="15" hidden="1" customHeight="1"/>
    <row r="46217" ht="15" hidden="1" customHeight="1"/>
    <row r="46218" ht="15" hidden="1" customHeight="1"/>
    <row r="46219" ht="15" hidden="1" customHeight="1"/>
    <row r="46220" ht="15" hidden="1" customHeight="1"/>
    <row r="46221" ht="15" hidden="1" customHeight="1"/>
    <row r="46222" ht="15" hidden="1" customHeight="1"/>
    <row r="46223" ht="15" hidden="1" customHeight="1"/>
    <row r="46224" ht="15" hidden="1" customHeight="1"/>
    <row r="46225" ht="15" hidden="1" customHeight="1"/>
    <row r="46226" ht="15" hidden="1" customHeight="1"/>
    <row r="46227" ht="15" hidden="1" customHeight="1"/>
    <row r="46228" ht="15" hidden="1" customHeight="1"/>
    <row r="46229" ht="15" hidden="1" customHeight="1"/>
    <row r="46230" ht="15" hidden="1" customHeight="1"/>
    <row r="46231" ht="15" hidden="1" customHeight="1"/>
    <row r="46232" ht="15" hidden="1" customHeight="1"/>
    <row r="46233" ht="15" hidden="1" customHeight="1"/>
    <row r="46234" ht="15" hidden="1" customHeight="1"/>
    <row r="46235" ht="15" hidden="1" customHeight="1"/>
    <row r="46236" ht="15" hidden="1" customHeight="1"/>
    <row r="46237" ht="15" hidden="1" customHeight="1"/>
    <row r="46238" ht="15" hidden="1" customHeight="1"/>
    <row r="46239" ht="15" hidden="1" customHeight="1"/>
    <row r="46240" ht="15" hidden="1" customHeight="1"/>
    <row r="46241" ht="15" hidden="1" customHeight="1"/>
    <row r="46242" ht="15" hidden="1" customHeight="1"/>
    <row r="46243" ht="15" hidden="1" customHeight="1"/>
    <row r="46244" ht="15" hidden="1" customHeight="1"/>
    <row r="46245" ht="15" hidden="1" customHeight="1"/>
    <row r="46246" ht="15" hidden="1" customHeight="1"/>
    <row r="46247" ht="15" hidden="1" customHeight="1"/>
    <row r="46248" ht="15" hidden="1" customHeight="1"/>
    <row r="46249" ht="15" hidden="1" customHeight="1"/>
    <row r="46250" ht="15" hidden="1" customHeight="1"/>
    <row r="46251" ht="15" hidden="1" customHeight="1"/>
    <row r="46252" ht="15" hidden="1" customHeight="1"/>
    <row r="46253" ht="15" hidden="1" customHeight="1"/>
    <row r="46254" ht="15" hidden="1" customHeight="1"/>
    <row r="46255" ht="15" hidden="1" customHeight="1"/>
    <row r="46256" ht="15" hidden="1" customHeight="1"/>
    <row r="46257" ht="15" hidden="1" customHeight="1"/>
    <row r="46258" ht="15" hidden="1" customHeight="1"/>
    <row r="46259" ht="15" hidden="1" customHeight="1"/>
    <row r="46260" ht="15" hidden="1" customHeight="1"/>
    <row r="46261" ht="15" hidden="1" customHeight="1"/>
    <row r="46262" ht="15" hidden="1" customHeight="1"/>
    <row r="46263" ht="15" hidden="1" customHeight="1"/>
    <row r="46264" ht="15" hidden="1" customHeight="1"/>
    <row r="46265" ht="15" hidden="1" customHeight="1"/>
    <row r="46266" ht="15" hidden="1" customHeight="1"/>
    <row r="46267" ht="15" hidden="1" customHeight="1"/>
    <row r="46268" ht="15" hidden="1" customHeight="1"/>
    <row r="46269" ht="15" hidden="1" customHeight="1"/>
    <row r="46270" ht="15" hidden="1" customHeight="1"/>
    <row r="46271" ht="15" hidden="1" customHeight="1"/>
    <row r="46272" ht="15" hidden="1" customHeight="1"/>
    <row r="46273" ht="15" hidden="1" customHeight="1"/>
    <row r="46274" ht="15" hidden="1" customHeight="1"/>
    <row r="46275" ht="15" hidden="1" customHeight="1"/>
    <row r="46276" ht="15" hidden="1" customHeight="1"/>
    <row r="46277" ht="15" hidden="1" customHeight="1"/>
    <row r="46278" ht="15" hidden="1" customHeight="1"/>
    <row r="46279" ht="15" hidden="1" customHeight="1"/>
    <row r="46280" ht="15" hidden="1" customHeight="1"/>
    <row r="46281" ht="15" hidden="1" customHeight="1"/>
    <row r="46282" ht="15" hidden="1" customHeight="1"/>
    <row r="46283" ht="15" hidden="1" customHeight="1"/>
    <row r="46284" ht="15" hidden="1" customHeight="1"/>
    <row r="46285" ht="15" hidden="1" customHeight="1"/>
    <row r="46286" ht="15" hidden="1" customHeight="1"/>
    <row r="46287" ht="15" hidden="1" customHeight="1"/>
    <row r="46288" ht="15" hidden="1" customHeight="1"/>
    <row r="46289" ht="15" hidden="1" customHeight="1"/>
    <row r="46290" ht="15" hidden="1" customHeight="1"/>
    <row r="46291" ht="15" hidden="1" customHeight="1"/>
    <row r="46292" ht="15" hidden="1" customHeight="1"/>
    <row r="46293" ht="15" hidden="1" customHeight="1"/>
    <row r="46294" ht="15" hidden="1" customHeight="1"/>
    <row r="46295" ht="15" hidden="1" customHeight="1"/>
    <row r="46296" ht="15" hidden="1" customHeight="1"/>
    <row r="46297" ht="15" hidden="1" customHeight="1"/>
    <row r="46298" ht="15" hidden="1" customHeight="1"/>
    <row r="46299" ht="15" hidden="1" customHeight="1"/>
    <row r="46300" ht="15" hidden="1" customHeight="1"/>
    <row r="46301" ht="15" hidden="1" customHeight="1"/>
    <row r="46302" ht="15" hidden="1" customHeight="1"/>
    <row r="46303" ht="15" hidden="1" customHeight="1"/>
    <row r="46304" ht="15" hidden="1" customHeight="1"/>
    <row r="46305" ht="15" hidden="1" customHeight="1"/>
    <row r="46306" ht="15" hidden="1" customHeight="1"/>
    <row r="46307" ht="15" hidden="1" customHeight="1"/>
    <row r="46308" ht="15" hidden="1" customHeight="1"/>
    <row r="46309" ht="15" hidden="1" customHeight="1"/>
    <row r="46310" ht="15" hidden="1" customHeight="1"/>
    <row r="46311" ht="15" hidden="1" customHeight="1"/>
    <row r="46312" ht="15" hidden="1" customHeight="1"/>
    <row r="46313" ht="15" hidden="1" customHeight="1"/>
    <row r="46314" ht="15" hidden="1" customHeight="1"/>
    <row r="46315" ht="15" hidden="1" customHeight="1"/>
    <row r="46316" ht="15" hidden="1" customHeight="1"/>
    <row r="46317" ht="15" hidden="1" customHeight="1"/>
    <row r="46318" ht="15" hidden="1" customHeight="1"/>
    <row r="46319" ht="15" hidden="1" customHeight="1"/>
    <row r="46320" ht="15" hidden="1" customHeight="1"/>
    <row r="46321" ht="15" hidden="1" customHeight="1"/>
    <row r="46322" ht="15" hidden="1" customHeight="1"/>
    <row r="46323" ht="15" hidden="1" customHeight="1"/>
    <row r="46324" ht="15" hidden="1" customHeight="1"/>
    <row r="46325" ht="15" hidden="1" customHeight="1"/>
    <row r="46326" ht="15" hidden="1" customHeight="1"/>
    <row r="46327" ht="15" hidden="1" customHeight="1"/>
    <row r="46328" ht="15" hidden="1" customHeight="1"/>
    <row r="46329" ht="15" hidden="1" customHeight="1"/>
    <row r="46330" ht="15" hidden="1" customHeight="1"/>
    <row r="46331" ht="15" hidden="1" customHeight="1"/>
    <row r="46332" ht="15" hidden="1" customHeight="1"/>
    <row r="46333" ht="15" hidden="1" customHeight="1"/>
    <row r="46334" ht="15" hidden="1" customHeight="1"/>
    <row r="46335" ht="15" hidden="1" customHeight="1"/>
    <row r="46336" ht="15" hidden="1" customHeight="1"/>
    <row r="46337" ht="15" hidden="1" customHeight="1"/>
    <row r="46338" ht="15" hidden="1" customHeight="1"/>
    <row r="46339" ht="15" hidden="1" customHeight="1"/>
    <row r="46340" ht="15" hidden="1" customHeight="1"/>
    <row r="46341" ht="15" hidden="1" customHeight="1"/>
    <row r="46342" ht="15" hidden="1" customHeight="1"/>
    <row r="46343" ht="15" hidden="1" customHeight="1"/>
    <row r="46344" ht="15" hidden="1" customHeight="1"/>
    <row r="46345" ht="15" hidden="1" customHeight="1"/>
    <row r="46346" ht="15" hidden="1" customHeight="1"/>
    <row r="46347" ht="15" hidden="1" customHeight="1"/>
    <row r="46348" ht="15" hidden="1" customHeight="1"/>
    <row r="46349" ht="15" hidden="1" customHeight="1"/>
    <row r="46350" ht="15" hidden="1" customHeight="1"/>
    <row r="46351" ht="15" hidden="1" customHeight="1"/>
    <row r="46352" ht="15" hidden="1" customHeight="1"/>
    <row r="46353" ht="15" hidden="1" customHeight="1"/>
    <row r="46354" ht="15" hidden="1" customHeight="1"/>
    <row r="46355" ht="15" hidden="1" customHeight="1"/>
    <row r="46356" ht="15" hidden="1" customHeight="1"/>
    <row r="46357" ht="15" hidden="1" customHeight="1"/>
    <row r="46358" ht="15" hidden="1" customHeight="1"/>
    <row r="46359" ht="15" hidden="1" customHeight="1"/>
    <row r="46360" ht="15" hidden="1" customHeight="1"/>
    <row r="46361" ht="15" hidden="1" customHeight="1"/>
    <row r="46362" ht="15" hidden="1" customHeight="1"/>
    <row r="46363" ht="15" hidden="1" customHeight="1"/>
    <row r="46364" ht="15" hidden="1" customHeight="1"/>
    <row r="46365" ht="15" hidden="1" customHeight="1"/>
    <row r="46366" ht="15" hidden="1" customHeight="1"/>
    <row r="46367" ht="15" hidden="1" customHeight="1"/>
    <row r="46368" ht="15" hidden="1" customHeight="1"/>
    <row r="46369" ht="15" hidden="1" customHeight="1"/>
    <row r="46370" ht="15" hidden="1" customHeight="1"/>
    <row r="46371" ht="15" hidden="1" customHeight="1"/>
    <row r="46372" ht="15" hidden="1" customHeight="1"/>
    <row r="46373" ht="15" hidden="1" customHeight="1"/>
    <row r="46374" ht="15" hidden="1" customHeight="1"/>
    <row r="46375" ht="15" hidden="1" customHeight="1"/>
    <row r="46376" ht="15" hidden="1" customHeight="1"/>
    <row r="46377" ht="15" hidden="1" customHeight="1"/>
    <row r="46378" ht="15" hidden="1" customHeight="1"/>
    <row r="46379" ht="15" hidden="1" customHeight="1"/>
    <row r="46380" ht="15" hidden="1" customHeight="1"/>
    <row r="46381" ht="15" hidden="1" customHeight="1"/>
    <row r="46382" ht="15" hidden="1" customHeight="1"/>
    <row r="46383" ht="15" hidden="1" customHeight="1"/>
    <row r="46384" ht="15" hidden="1" customHeight="1"/>
    <row r="46385" ht="15" hidden="1" customHeight="1"/>
    <row r="46386" ht="15" hidden="1" customHeight="1"/>
    <row r="46387" ht="15" hidden="1" customHeight="1"/>
    <row r="46388" ht="15" hidden="1" customHeight="1"/>
    <row r="46389" ht="15" hidden="1" customHeight="1"/>
    <row r="46390" ht="15" hidden="1" customHeight="1"/>
    <row r="46391" ht="15" hidden="1" customHeight="1"/>
    <row r="46392" ht="15" hidden="1" customHeight="1"/>
    <row r="46393" ht="15" hidden="1" customHeight="1"/>
    <row r="46394" ht="15" hidden="1" customHeight="1"/>
    <row r="46395" ht="15" hidden="1" customHeight="1"/>
    <row r="46396" ht="15" hidden="1" customHeight="1"/>
    <row r="46397" ht="15" hidden="1" customHeight="1"/>
    <row r="46398" ht="15" hidden="1" customHeight="1"/>
    <row r="46399" ht="15" hidden="1" customHeight="1"/>
    <row r="46400" ht="15" hidden="1" customHeight="1"/>
    <row r="46401" ht="15" hidden="1" customHeight="1"/>
    <row r="46402" ht="15" hidden="1" customHeight="1"/>
    <row r="46403" ht="15" hidden="1" customHeight="1"/>
    <row r="46404" ht="15" hidden="1" customHeight="1"/>
    <row r="46405" ht="15" hidden="1" customHeight="1"/>
    <row r="46406" ht="15" hidden="1" customHeight="1"/>
    <row r="46407" ht="15" hidden="1" customHeight="1"/>
    <row r="46408" ht="15" hidden="1" customHeight="1"/>
    <row r="46409" ht="15" hidden="1" customHeight="1"/>
    <row r="46410" ht="15" hidden="1" customHeight="1"/>
    <row r="46411" ht="15" hidden="1" customHeight="1"/>
    <row r="46412" ht="15" hidden="1" customHeight="1"/>
    <row r="46413" ht="15" hidden="1" customHeight="1"/>
    <row r="46414" ht="15" hidden="1" customHeight="1"/>
    <row r="46415" ht="15" hidden="1" customHeight="1"/>
    <row r="46416" ht="15" hidden="1" customHeight="1"/>
    <row r="46417" ht="15" hidden="1" customHeight="1"/>
    <row r="46418" ht="15" hidden="1" customHeight="1"/>
    <row r="46419" ht="15" hidden="1" customHeight="1"/>
    <row r="46420" ht="15" hidden="1" customHeight="1"/>
    <row r="46421" ht="15" hidden="1" customHeight="1"/>
    <row r="46422" ht="15" hidden="1" customHeight="1"/>
    <row r="46423" ht="15" hidden="1" customHeight="1"/>
    <row r="46424" ht="15" hidden="1" customHeight="1"/>
    <row r="46425" ht="15" hidden="1" customHeight="1"/>
    <row r="46426" ht="15" hidden="1" customHeight="1"/>
    <row r="46427" ht="15" hidden="1" customHeight="1"/>
    <row r="46428" ht="15" hidden="1" customHeight="1"/>
    <row r="46429" ht="15" hidden="1" customHeight="1"/>
    <row r="46430" ht="15" hidden="1" customHeight="1"/>
    <row r="46431" ht="15" hidden="1" customHeight="1"/>
    <row r="46432" ht="15" hidden="1" customHeight="1"/>
    <row r="46433" ht="15" hidden="1" customHeight="1"/>
    <row r="46434" ht="15" hidden="1" customHeight="1"/>
    <row r="46435" ht="15" hidden="1" customHeight="1"/>
    <row r="46436" ht="15" hidden="1" customHeight="1"/>
    <row r="46437" ht="15" hidden="1" customHeight="1"/>
    <row r="46438" ht="15" hidden="1" customHeight="1"/>
    <row r="46439" ht="15" hidden="1" customHeight="1"/>
    <row r="46440" ht="15" hidden="1" customHeight="1"/>
    <row r="46441" ht="15" hidden="1" customHeight="1"/>
    <row r="46442" ht="15" hidden="1" customHeight="1"/>
    <row r="46443" ht="15" hidden="1" customHeight="1"/>
    <row r="46444" ht="15" hidden="1" customHeight="1"/>
    <row r="46445" ht="15" hidden="1" customHeight="1"/>
    <row r="46446" ht="15" hidden="1" customHeight="1"/>
    <row r="46447" ht="15" hidden="1" customHeight="1"/>
    <row r="46448" ht="15" hidden="1" customHeight="1"/>
    <row r="46449" ht="15" hidden="1" customHeight="1"/>
    <row r="46450" ht="15" hidden="1" customHeight="1"/>
    <row r="46451" ht="15" hidden="1" customHeight="1"/>
    <row r="46452" ht="15" hidden="1" customHeight="1"/>
    <row r="46453" ht="15" hidden="1" customHeight="1"/>
    <row r="46454" ht="15" hidden="1" customHeight="1"/>
    <row r="46455" ht="15" hidden="1" customHeight="1"/>
    <row r="46456" ht="15" hidden="1" customHeight="1"/>
    <row r="46457" ht="15" hidden="1" customHeight="1"/>
    <row r="46458" ht="15" hidden="1" customHeight="1"/>
    <row r="46459" ht="15" hidden="1" customHeight="1"/>
    <row r="46460" ht="15" hidden="1" customHeight="1"/>
    <row r="46461" ht="15" hidden="1" customHeight="1"/>
    <row r="46462" ht="15" hidden="1" customHeight="1"/>
    <row r="46463" ht="15" hidden="1" customHeight="1"/>
    <row r="46464" ht="15" hidden="1" customHeight="1"/>
    <row r="46465" ht="15" hidden="1" customHeight="1"/>
    <row r="46466" ht="15" hidden="1" customHeight="1"/>
    <row r="46467" ht="15" hidden="1" customHeight="1"/>
    <row r="46468" ht="15" hidden="1" customHeight="1"/>
    <row r="46469" ht="15" hidden="1" customHeight="1"/>
    <row r="46470" ht="15" hidden="1" customHeight="1"/>
    <row r="46471" ht="15" hidden="1" customHeight="1"/>
    <row r="46472" ht="15" hidden="1" customHeight="1"/>
    <row r="46473" ht="15" hidden="1" customHeight="1"/>
    <row r="46474" ht="15" hidden="1" customHeight="1"/>
    <row r="46475" ht="15" hidden="1" customHeight="1"/>
    <row r="46476" ht="15" hidden="1" customHeight="1"/>
    <row r="46477" ht="15" hidden="1" customHeight="1"/>
    <row r="46478" ht="15" hidden="1" customHeight="1"/>
    <row r="46479" ht="15" hidden="1" customHeight="1"/>
    <row r="46480" ht="15" hidden="1" customHeight="1"/>
    <row r="46481" ht="15" hidden="1" customHeight="1"/>
    <row r="46482" ht="15" hidden="1" customHeight="1"/>
    <row r="46483" ht="15" hidden="1" customHeight="1"/>
    <row r="46484" ht="15" hidden="1" customHeight="1"/>
    <row r="46485" ht="15" hidden="1" customHeight="1"/>
    <row r="46486" ht="15" hidden="1" customHeight="1"/>
    <row r="46487" ht="15" hidden="1" customHeight="1"/>
    <row r="46488" ht="15" hidden="1" customHeight="1"/>
    <row r="46489" ht="15" hidden="1" customHeight="1"/>
    <row r="46490" ht="15" hidden="1" customHeight="1"/>
    <row r="46491" ht="15" hidden="1" customHeight="1"/>
    <row r="46492" ht="15" hidden="1" customHeight="1"/>
    <row r="46493" ht="15" hidden="1" customHeight="1"/>
    <row r="46494" ht="15" hidden="1" customHeight="1"/>
    <row r="46495" ht="15" hidden="1" customHeight="1"/>
    <row r="46496" ht="15" hidden="1" customHeight="1"/>
    <row r="46497" ht="15" hidden="1" customHeight="1"/>
    <row r="46498" ht="15" hidden="1" customHeight="1"/>
    <row r="46499" ht="15" hidden="1" customHeight="1"/>
    <row r="46500" ht="15" hidden="1" customHeight="1"/>
    <row r="46501" ht="15" hidden="1" customHeight="1"/>
    <row r="46502" ht="15" hidden="1" customHeight="1"/>
    <row r="46503" ht="15" hidden="1" customHeight="1"/>
    <row r="46504" ht="15" hidden="1" customHeight="1"/>
    <row r="46505" ht="15" hidden="1" customHeight="1"/>
    <row r="46506" ht="15" hidden="1" customHeight="1"/>
    <row r="46507" ht="15" hidden="1" customHeight="1"/>
    <row r="46508" ht="15" hidden="1" customHeight="1"/>
    <row r="46509" ht="15" hidden="1" customHeight="1"/>
    <row r="46510" ht="15" hidden="1" customHeight="1"/>
    <row r="46511" ht="15" hidden="1" customHeight="1"/>
    <row r="46512" ht="15" hidden="1" customHeight="1"/>
    <row r="46513" ht="15" hidden="1" customHeight="1"/>
    <row r="46514" ht="15" hidden="1" customHeight="1"/>
    <row r="46515" ht="15" hidden="1" customHeight="1"/>
    <row r="46516" ht="15" hidden="1" customHeight="1"/>
    <row r="46517" ht="15" hidden="1" customHeight="1"/>
    <row r="46518" ht="15" hidden="1" customHeight="1"/>
    <row r="46519" ht="15" hidden="1" customHeight="1"/>
    <row r="46520" ht="15" hidden="1" customHeight="1"/>
    <row r="46521" ht="15" hidden="1" customHeight="1"/>
    <row r="46522" ht="15" hidden="1" customHeight="1"/>
    <row r="46523" ht="15" hidden="1" customHeight="1"/>
    <row r="46524" ht="15" hidden="1" customHeight="1"/>
    <row r="46525" ht="15" hidden="1" customHeight="1"/>
    <row r="46526" ht="15" hidden="1" customHeight="1"/>
    <row r="46527" ht="15" hidden="1" customHeight="1"/>
    <row r="46528" ht="15" hidden="1" customHeight="1"/>
    <row r="46529" ht="15" hidden="1" customHeight="1"/>
    <row r="46530" ht="15" hidden="1" customHeight="1"/>
    <row r="46531" ht="15" hidden="1" customHeight="1"/>
    <row r="46532" ht="15" hidden="1" customHeight="1"/>
    <row r="46533" ht="15" hidden="1" customHeight="1"/>
    <row r="46534" ht="15" hidden="1" customHeight="1"/>
    <row r="46535" ht="15" hidden="1" customHeight="1"/>
    <row r="46536" ht="15" hidden="1" customHeight="1"/>
    <row r="46537" ht="15" hidden="1" customHeight="1"/>
    <row r="46538" ht="15" hidden="1" customHeight="1"/>
    <row r="46539" ht="15" hidden="1" customHeight="1"/>
    <row r="46540" ht="15" hidden="1" customHeight="1"/>
    <row r="46541" ht="15" hidden="1" customHeight="1"/>
    <row r="46542" ht="15" hidden="1" customHeight="1"/>
    <row r="46543" ht="15" hidden="1" customHeight="1"/>
    <row r="46544" ht="15" hidden="1" customHeight="1"/>
    <row r="46545" ht="15" hidden="1" customHeight="1"/>
    <row r="46546" ht="15" hidden="1" customHeight="1"/>
    <row r="46547" ht="15" hidden="1" customHeight="1"/>
    <row r="46548" ht="15" hidden="1" customHeight="1"/>
    <row r="46549" ht="15" hidden="1" customHeight="1"/>
    <row r="46550" ht="15" hidden="1" customHeight="1"/>
    <row r="46551" ht="15" hidden="1" customHeight="1"/>
    <row r="46552" ht="15" hidden="1" customHeight="1"/>
    <row r="46553" ht="15" hidden="1" customHeight="1"/>
    <row r="46554" ht="15" hidden="1" customHeight="1"/>
    <row r="46555" ht="15" hidden="1" customHeight="1"/>
    <row r="46556" ht="15" hidden="1" customHeight="1"/>
    <row r="46557" ht="15" hidden="1" customHeight="1"/>
    <row r="46558" ht="15" hidden="1" customHeight="1"/>
    <row r="46559" ht="15" hidden="1" customHeight="1"/>
    <row r="46560" ht="15" hidden="1" customHeight="1"/>
    <row r="46561" ht="15" hidden="1" customHeight="1"/>
    <row r="46562" ht="15" hidden="1" customHeight="1"/>
    <row r="46563" ht="15" hidden="1" customHeight="1"/>
    <row r="46564" ht="15" hidden="1" customHeight="1"/>
    <row r="46565" ht="15" hidden="1" customHeight="1"/>
    <row r="46566" ht="15" hidden="1" customHeight="1"/>
    <row r="46567" ht="15" hidden="1" customHeight="1"/>
    <row r="46568" ht="15" hidden="1" customHeight="1"/>
    <row r="46569" ht="15" hidden="1" customHeight="1"/>
    <row r="46570" ht="15" hidden="1" customHeight="1"/>
    <row r="46571" ht="15" hidden="1" customHeight="1"/>
    <row r="46572" ht="15" hidden="1" customHeight="1"/>
    <row r="46573" ht="15" hidden="1" customHeight="1"/>
    <row r="46574" ht="15" hidden="1" customHeight="1"/>
    <row r="46575" ht="15" hidden="1" customHeight="1"/>
    <row r="46576" ht="15" hidden="1" customHeight="1"/>
    <row r="46577" ht="15" hidden="1" customHeight="1"/>
    <row r="46578" ht="15" hidden="1" customHeight="1"/>
    <row r="46579" ht="15" hidden="1" customHeight="1"/>
    <row r="46580" ht="15" hidden="1" customHeight="1"/>
    <row r="46581" ht="15" hidden="1" customHeight="1"/>
    <row r="46582" ht="15" hidden="1" customHeight="1"/>
    <row r="46583" ht="15" hidden="1" customHeight="1"/>
    <row r="46584" ht="15" hidden="1" customHeight="1"/>
    <row r="46585" ht="15" hidden="1" customHeight="1"/>
    <row r="46586" ht="15" hidden="1" customHeight="1"/>
    <row r="46587" ht="15" hidden="1" customHeight="1"/>
    <row r="46588" ht="15" hidden="1" customHeight="1"/>
    <row r="46589" ht="15" hidden="1" customHeight="1"/>
    <row r="46590" ht="15" hidden="1" customHeight="1"/>
    <row r="46591" ht="15" hidden="1" customHeight="1"/>
    <row r="46592" ht="15" hidden="1" customHeight="1"/>
    <row r="46593" ht="15" hidden="1" customHeight="1"/>
    <row r="46594" ht="15" hidden="1" customHeight="1"/>
    <row r="46595" ht="15" hidden="1" customHeight="1"/>
    <row r="46596" ht="15" hidden="1" customHeight="1"/>
    <row r="46597" ht="15" hidden="1" customHeight="1"/>
    <row r="46598" ht="15" hidden="1" customHeight="1"/>
    <row r="46599" ht="15" hidden="1" customHeight="1"/>
    <row r="46600" ht="15" hidden="1" customHeight="1"/>
    <row r="46601" ht="15" hidden="1" customHeight="1"/>
    <row r="46602" ht="15" hidden="1" customHeight="1"/>
    <row r="46603" ht="15" hidden="1" customHeight="1"/>
    <row r="46604" ht="15" hidden="1" customHeight="1"/>
    <row r="46605" ht="15" hidden="1" customHeight="1"/>
    <row r="46606" ht="15" hidden="1" customHeight="1"/>
    <row r="46607" ht="15" hidden="1" customHeight="1"/>
    <row r="46608" ht="15" hidden="1" customHeight="1"/>
    <row r="46609" ht="15" hidden="1" customHeight="1"/>
    <row r="46610" ht="15" hidden="1" customHeight="1"/>
    <row r="46611" ht="15" hidden="1" customHeight="1"/>
    <row r="46612" ht="15" hidden="1" customHeight="1"/>
    <row r="46613" ht="15" hidden="1" customHeight="1"/>
    <row r="46614" ht="15" hidden="1" customHeight="1"/>
    <row r="46615" ht="15" hidden="1" customHeight="1"/>
    <row r="46616" ht="15" hidden="1" customHeight="1"/>
    <row r="46617" ht="15" hidden="1" customHeight="1"/>
    <row r="46618" ht="15" hidden="1" customHeight="1"/>
    <row r="46619" ht="15" hidden="1" customHeight="1"/>
    <row r="46620" ht="15" hidden="1" customHeight="1"/>
    <row r="46621" ht="15" hidden="1" customHeight="1"/>
    <row r="46622" ht="15" hidden="1" customHeight="1"/>
    <row r="46623" ht="15" hidden="1" customHeight="1"/>
    <row r="46624" ht="15" hidden="1" customHeight="1"/>
    <row r="46625" ht="15" hidden="1" customHeight="1"/>
    <row r="46626" ht="15" hidden="1" customHeight="1"/>
    <row r="46627" ht="15" hidden="1" customHeight="1"/>
    <row r="46628" ht="15" hidden="1" customHeight="1"/>
    <row r="46629" ht="15" hidden="1" customHeight="1"/>
    <row r="46630" ht="15" hidden="1" customHeight="1"/>
    <row r="46631" ht="15" hidden="1" customHeight="1"/>
    <row r="46632" ht="15" hidden="1" customHeight="1"/>
    <row r="46633" ht="15" hidden="1" customHeight="1"/>
    <row r="46634" ht="15" hidden="1" customHeight="1"/>
    <row r="46635" ht="15" hidden="1" customHeight="1"/>
    <row r="46636" ht="15" hidden="1" customHeight="1"/>
    <row r="46637" ht="15" hidden="1" customHeight="1"/>
    <row r="46638" ht="15" hidden="1" customHeight="1"/>
    <row r="46639" ht="15" hidden="1" customHeight="1"/>
    <row r="46640" ht="15" hidden="1" customHeight="1"/>
    <row r="46641" ht="15" hidden="1" customHeight="1"/>
    <row r="46642" ht="15" hidden="1" customHeight="1"/>
    <row r="46643" ht="15" hidden="1" customHeight="1"/>
    <row r="46644" ht="15" hidden="1" customHeight="1"/>
    <row r="46645" ht="15" hidden="1" customHeight="1"/>
    <row r="46646" ht="15" hidden="1" customHeight="1"/>
    <row r="46647" ht="15" hidden="1" customHeight="1"/>
    <row r="46648" ht="15" hidden="1" customHeight="1"/>
    <row r="46649" ht="15" hidden="1" customHeight="1"/>
    <row r="46650" ht="15" hidden="1" customHeight="1"/>
    <row r="46651" ht="15" hidden="1" customHeight="1"/>
    <row r="46652" ht="15" hidden="1" customHeight="1"/>
    <row r="46653" ht="15" hidden="1" customHeight="1"/>
    <row r="46654" ht="15" hidden="1" customHeight="1"/>
    <row r="46655" ht="15" hidden="1" customHeight="1"/>
    <row r="46656" ht="15" hidden="1" customHeight="1"/>
    <row r="46657" ht="15" hidden="1" customHeight="1"/>
    <row r="46658" ht="15" hidden="1" customHeight="1"/>
    <row r="46659" ht="15" hidden="1" customHeight="1"/>
    <row r="46660" ht="15" hidden="1" customHeight="1"/>
    <row r="46661" ht="15" hidden="1" customHeight="1"/>
    <row r="46662" ht="15" hidden="1" customHeight="1"/>
    <row r="46663" ht="15" hidden="1" customHeight="1"/>
    <row r="46664" ht="15" hidden="1" customHeight="1"/>
    <row r="46665" ht="15" hidden="1" customHeight="1"/>
    <row r="46666" ht="15" hidden="1" customHeight="1"/>
    <row r="46667" ht="15" hidden="1" customHeight="1"/>
    <row r="46668" ht="15" hidden="1" customHeight="1"/>
    <row r="46669" ht="15" hidden="1" customHeight="1"/>
    <row r="46670" ht="15" hidden="1" customHeight="1"/>
    <row r="46671" ht="15" hidden="1" customHeight="1"/>
    <row r="46672" ht="15" hidden="1" customHeight="1"/>
    <row r="46673" ht="15" hidden="1" customHeight="1"/>
    <row r="46674" ht="15" hidden="1" customHeight="1"/>
    <row r="46675" ht="15" hidden="1" customHeight="1"/>
    <row r="46676" ht="15" hidden="1" customHeight="1"/>
    <row r="46677" ht="15" hidden="1" customHeight="1"/>
    <row r="46678" ht="15" hidden="1" customHeight="1"/>
    <row r="46679" ht="15" hidden="1" customHeight="1"/>
    <row r="46680" ht="15" hidden="1" customHeight="1"/>
    <row r="46681" ht="15" hidden="1" customHeight="1"/>
    <row r="46682" ht="15" hidden="1" customHeight="1"/>
    <row r="46683" ht="15" hidden="1" customHeight="1"/>
    <row r="46684" ht="15" hidden="1" customHeight="1"/>
    <row r="46685" ht="15" hidden="1" customHeight="1"/>
    <row r="46686" ht="15" hidden="1" customHeight="1"/>
    <row r="46687" ht="15" hidden="1" customHeight="1"/>
    <row r="46688" ht="15" hidden="1" customHeight="1"/>
    <row r="46689" ht="15" hidden="1" customHeight="1"/>
    <row r="46690" ht="15" hidden="1" customHeight="1"/>
    <row r="46691" ht="15" hidden="1" customHeight="1"/>
    <row r="46692" ht="15" hidden="1" customHeight="1"/>
    <row r="46693" ht="15" hidden="1" customHeight="1"/>
    <row r="46694" ht="15" hidden="1" customHeight="1"/>
    <row r="46695" ht="15" hidden="1" customHeight="1"/>
    <row r="46696" ht="15" hidden="1" customHeight="1"/>
    <row r="46697" ht="15" hidden="1" customHeight="1"/>
    <row r="46698" ht="15" hidden="1" customHeight="1"/>
    <row r="46699" ht="15" hidden="1" customHeight="1"/>
    <row r="46700" ht="15" hidden="1" customHeight="1"/>
    <row r="46701" ht="15" hidden="1" customHeight="1"/>
    <row r="46702" ht="15" hidden="1" customHeight="1"/>
    <row r="46703" ht="15" hidden="1" customHeight="1"/>
    <row r="46704" ht="15" hidden="1" customHeight="1"/>
    <row r="46705" ht="15" hidden="1" customHeight="1"/>
    <row r="46706" ht="15" hidden="1" customHeight="1"/>
    <row r="46707" ht="15" hidden="1" customHeight="1"/>
    <row r="46708" ht="15" hidden="1" customHeight="1"/>
    <row r="46709" ht="15" hidden="1" customHeight="1"/>
    <row r="46710" ht="15" hidden="1" customHeight="1"/>
    <row r="46711" ht="15" hidden="1" customHeight="1"/>
    <row r="46712" ht="15" hidden="1" customHeight="1"/>
    <row r="46713" ht="15" hidden="1" customHeight="1"/>
    <row r="46714" ht="15" hidden="1" customHeight="1"/>
    <row r="46715" ht="15" hidden="1" customHeight="1"/>
    <row r="46716" ht="15" hidden="1" customHeight="1"/>
    <row r="46717" ht="15" hidden="1" customHeight="1"/>
    <row r="46718" ht="15" hidden="1" customHeight="1"/>
    <row r="46719" ht="15" hidden="1" customHeight="1"/>
    <row r="46720" ht="15" hidden="1" customHeight="1"/>
    <row r="46721" ht="15" hidden="1" customHeight="1"/>
    <row r="46722" ht="15" hidden="1" customHeight="1"/>
    <row r="46723" ht="15" hidden="1" customHeight="1"/>
    <row r="46724" ht="15" hidden="1" customHeight="1"/>
    <row r="46725" ht="15" hidden="1" customHeight="1"/>
    <row r="46726" ht="15" hidden="1" customHeight="1"/>
    <row r="46727" ht="15" hidden="1" customHeight="1"/>
    <row r="46728" ht="15" hidden="1" customHeight="1"/>
    <row r="46729" ht="15" hidden="1" customHeight="1"/>
    <row r="46730" ht="15" hidden="1" customHeight="1"/>
    <row r="46731" ht="15" hidden="1" customHeight="1"/>
    <row r="46732" ht="15" hidden="1" customHeight="1"/>
    <row r="46733" ht="15" hidden="1" customHeight="1"/>
    <row r="46734" ht="15" hidden="1" customHeight="1"/>
    <row r="46735" ht="15" hidden="1" customHeight="1"/>
    <row r="46736" ht="15" hidden="1" customHeight="1"/>
    <row r="46737" ht="15" hidden="1" customHeight="1"/>
    <row r="46738" ht="15" hidden="1" customHeight="1"/>
    <row r="46739" ht="15" hidden="1" customHeight="1"/>
    <row r="46740" ht="15" hidden="1" customHeight="1"/>
    <row r="46741" ht="15" hidden="1" customHeight="1"/>
    <row r="46742" ht="15" hidden="1" customHeight="1"/>
    <row r="46743" ht="15" hidden="1" customHeight="1"/>
    <row r="46744" ht="15" hidden="1" customHeight="1"/>
    <row r="46745" ht="15" hidden="1" customHeight="1"/>
    <row r="46746" ht="15" hidden="1" customHeight="1"/>
    <row r="46747" ht="15" hidden="1" customHeight="1"/>
    <row r="46748" ht="15" hidden="1" customHeight="1"/>
    <row r="46749" ht="15" hidden="1" customHeight="1"/>
    <row r="46750" ht="15" hidden="1" customHeight="1"/>
    <row r="46751" ht="15" hidden="1" customHeight="1"/>
    <row r="46752" ht="15" hidden="1" customHeight="1"/>
    <row r="46753" ht="15" hidden="1" customHeight="1"/>
    <row r="46754" ht="15" hidden="1" customHeight="1"/>
    <row r="46755" ht="15" hidden="1" customHeight="1"/>
    <row r="46756" ht="15" hidden="1" customHeight="1"/>
    <row r="46757" ht="15" hidden="1" customHeight="1"/>
    <row r="46758" ht="15" hidden="1" customHeight="1"/>
    <row r="46759" ht="15" hidden="1" customHeight="1"/>
    <row r="46760" ht="15" hidden="1" customHeight="1"/>
    <row r="46761" ht="15" hidden="1" customHeight="1"/>
    <row r="46762" ht="15" hidden="1" customHeight="1"/>
    <row r="46763" ht="15" hidden="1" customHeight="1"/>
    <row r="46764" ht="15" hidden="1" customHeight="1"/>
    <row r="46765" ht="15" hidden="1" customHeight="1"/>
    <row r="46766" ht="15" hidden="1" customHeight="1"/>
    <row r="46767" ht="15" hidden="1" customHeight="1"/>
    <row r="46768" ht="15" hidden="1" customHeight="1"/>
    <row r="46769" ht="15" hidden="1" customHeight="1"/>
    <row r="46770" ht="15" hidden="1" customHeight="1"/>
    <row r="46771" ht="15" hidden="1" customHeight="1"/>
    <row r="46772" ht="15" hidden="1" customHeight="1"/>
    <row r="46773" ht="15" hidden="1" customHeight="1"/>
    <row r="46774" ht="15" hidden="1" customHeight="1"/>
    <row r="46775" ht="15" hidden="1" customHeight="1"/>
    <row r="46776" ht="15" hidden="1" customHeight="1"/>
    <row r="46777" ht="15" hidden="1" customHeight="1"/>
    <row r="46778" ht="15" hidden="1" customHeight="1"/>
    <row r="46779" ht="15" hidden="1" customHeight="1"/>
    <row r="46780" ht="15" hidden="1" customHeight="1"/>
    <row r="46781" ht="15" hidden="1" customHeight="1"/>
    <row r="46782" ht="15" hidden="1" customHeight="1"/>
    <row r="46783" ht="15" hidden="1" customHeight="1"/>
    <row r="46784" ht="15" hidden="1" customHeight="1"/>
    <row r="46785" ht="15" hidden="1" customHeight="1"/>
    <row r="46786" ht="15" hidden="1" customHeight="1"/>
    <row r="46787" ht="15" hidden="1" customHeight="1"/>
    <row r="46788" ht="15" hidden="1" customHeight="1"/>
    <row r="46789" ht="15" hidden="1" customHeight="1"/>
    <row r="46790" ht="15" hidden="1" customHeight="1"/>
    <row r="46791" ht="15" hidden="1" customHeight="1"/>
    <row r="46792" ht="15" hidden="1" customHeight="1"/>
    <row r="46793" ht="15" hidden="1" customHeight="1"/>
    <row r="46794" ht="15" hidden="1" customHeight="1"/>
    <row r="46795" ht="15" hidden="1" customHeight="1"/>
    <row r="46796" ht="15" hidden="1" customHeight="1"/>
    <row r="46797" ht="15" hidden="1" customHeight="1"/>
    <row r="46798" ht="15" hidden="1" customHeight="1"/>
    <row r="46799" ht="15" hidden="1" customHeight="1"/>
    <row r="46800" ht="15" hidden="1" customHeight="1"/>
    <row r="46801" ht="15" hidden="1" customHeight="1"/>
    <row r="46802" ht="15" hidden="1" customHeight="1"/>
    <row r="46803" ht="15" hidden="1" customHeight="1"/>
    <row r="46804" ht="15" hidden="1" customHeight="1"/>
    <row r="46805" ht="15" hidden="1" customHeight="1"/>
    <row r="46806" ht="15" hidden="1" customHeight="1"/>
    <row r="46807" ht="15" hidden="1" customHeight="1"/>
    <row r="46808" ht="15" hidden="1" customHeight="1"/>
    <row r="46809" ht="15" hidden="1" customHeight="1"/>
    <row r="46810" ht="15" hidden="1" customHeight="1"/>
    <row r="46811" ht="15" hidden="1" customHeight="1"/>
    <row r="46812" ht="15" hidden="1" customHeight="1"/>
    <row r="46813" ht="15" hidden="1" customHeight="1"/>
    <row r="46814" ht="15" hidden="1" customHeight="1"/>
    <row r="46815" ht="15" hidden="1" customHeight="1"/>
    <row r="46816" ht="15" hidden="1" customHeight="1"/>
    <row r="46817" ht="15" hidden="1" customHeight="1"/>
    <row r="46818" ht="15" hidden="1" customHeight="1"/>
    <row r="46819" ht="15" hidden="1" customHeight="1"/>
    <row r="46820" ht="15" hidden="1" customHeight="1"/>
    <row r="46821" ht="15" hidden="1" customHeight="1"/>
    <row r="46822" ht="15" hidden="1" customHeight="1"/>
    <row r="46823" ht="15" hidden="1" customHeight="1"/>
    <row r="46824" ht="15" hidden="1" customHeight="1"/>
    <row r="46825" ht="15" hidden="1" customHeight="1"/>
    <row r="46826" ht="15" hidden="1" customHeight="1"/>
    <row r="46827" ht="15" hidden="1" customHeight="1"/>
    <row r="46828" ht="15" hidden="1" customHeight="1"/>
    <row r="46829" ht="15" hidden="1" customHeight="1"/>
    <row r="46830" ht="15" hidden="1" customHeight="1"/>
    <row r="46831" ht="15" hidden="1" customHeight="1"/>
    <row r="46832" ht="15" hidden="1" customHeight="1"/>
    <row r="46833" ht="15" hidden="1" customHeight="1"/>
    <row r="46834" ht="15" hidden="1" customHeight="1"/>
    <row r="46835" ht="15" hidden="1" customHeight="1"/>
    <row r="46836" ht="15" hidden="1" customHeight="1"/>
    <row r="46837" ht="15" hidden="1" customHeight="1"/>
    <row r="46838" ht="15" hidden="1" customHeight="1"/>
    <row r="46839" ht="15" hidden="1" customHeight="1"/>
    <row r="46840" ht="15" hidden="1" customHeight="1"/>
    <row r="46841" ht="15" hidden="1" customHeight="1"/>
    <row r="46842" ht="15" hidden="1" customHeight="1"/>
    <row r="46843" ht="15" hidden="1" customHeight="1"/>
    <row r="46844" ht="15" hidden="1" customHeight="1"/>
    <row r="46845" ht="15" hidden="1" customHeight="1"/>
    <row r="46846" ht="15" hidden="1" customHeight="1"/>
    <row r="46847" ht="15" hidden="1" customHeight="1"/>
    <row r="46848" ht="15" hidden="1" customHeight="1"/>
    <row r="46849" ht="15" hidden="1" customHeight="1"/>
    <row r="46850" ht="15" hidden="1" customHeight="1"/>
    <row r="46851" ht="15" hidden="1" customHeight="1"/>
    <row r="46852" ht="15" hidden="1" customHeight="1"/>
    <row r="46853" ht="15" hidden="1" customHeight="1"/>
    <row r="46854" ht="15" hidden="1" customHeight="1"/>
    <row r="46855" ht="15" hidden="1" customHeight="1"/>
    <row r="46856" ht="15" hidden="1" customHeight="1"/>
    <row r="46857" ht="15" hidden="1" customHeight="1"/>
    <row r="46858" ht="15" hidden="1" customHeight="1"/>
    <row r="46859" ht="15" hidden="1" customHeight="1"/>
    <row r="46860" ht="15" hidden="1" customHeight="1"/>
    <row r="46861" ht="15" hidden="1" customHeight="1"/>
    <row r="46862" ht="15" hidden="1" customHeight="1"/>
    <row r="46863" ht="15" hidden="1" customHeight="1"/>
    <row r="46864" ht="15" hidden="1" customHeight="1"/>
    <row r="46865" ht="15" hidden="1" customHeight="1"/>
    <row r="46866" ht="15" hidden="1" customHeight="1"/>
    <row r="46867" ht="15" hidden="1" customHeight="1"/>
    <row r="46868" ht="15" hidden="1" customHeight="1"/>
    <row r="46869" ht="15" hidden="1" customHeight="1"/>
    <row r="46870" ht="15" hidden="1" customHeight="1"/>
    <row r="46871" ht="15" hidden="1" customHeight="1"/>
    <row r="46872" ht="15" hidden="1" customHeight="1"/>
    <row r="46873" ht="15" hidden="1" customHeight="1"/>
    <row r="46874" ht="15" hidden="1" customHeight="1"/>
    <row r="46875" ht="15" hidden="1" customHeight="1"/>
    <row r="46876" ht="15" hidden="1" customHeight="1"/>
    <row r="46877" ht="15" hidden="1" customHeight="1"/>
    <row r="46878" ht="15" hidden="1" customHeight="1"/>
    <row r="46879" ht="15" hidden="1" customHeight="1"/>
    <row r="46880" ht="15" hidden="1" customHeight="1"/>
    <row r="46881" ht="15" hidden="1" customHeight="1"/>
    <row r="46882" ht="15" hidden="1" customHeight="1"/>
    <row r="46883" ht="15" hidden="1" customHeight="1"/>
    <row r="46884" ht="15" hidden="1" customHeight="1"/>
    <row r="46885" ht="15" hidden="1" customHeight="1"/>
    <row r="46886" ht="15" hidden="1" customHeight="1"/>
    <row r="46887" ht="15" hidden="1" customHeight="1"/>
    <row r="46888" ht="15" hidden="1" customHeight="1"/>
    <row r="46889" ht="15" hidden="1" customHeight="1"/>
    <row r="46890" ht="15" hidden="1" customHeight="1"/>
    <row r="46891" ht="15" hidden="1" customHeight="1"/>
    <row r="46892" ht="15" hidden="1" customHeight="1"/>
    <row r="46893" ht="15" hidden="1" customHeight="1"/>
    <row r="46894" ht="15" hidden="1" customHeight="1"/>
    <row r="46895" ht="15" hidden="1" customHeight="1"/>
    <row r="46896" ht="15" hidden="1" customHeight="1"/>
    <row r="46897" ht="15" hidden="1" customHeight="1"/>
    <row r="46898" ht="15" hidden="1" customHeight="1"/>
    <row r="46899" ht="15" hidden="1" customHeight="1"/>
    <row r="46900" ht="15" hidden="1" customHeight="1"/>
    <row r="46901" ht="15" hidden="1" customHeight="1"/>
    <row r="46902" ht="15" hidden="1" customHeight="1"/>
    <row r="46903" ht="15" hidden="1" customHeight="1"/>
    <row r="46904" ht="15" hidden="1" customHeight="1"/>
    <row r="46905" ht="15" hidden="1" customHeight="1"/>
    <row r="46906" ht="15" hidden="1" customHeight="1"/>
    <row r="46907" ht="15" hidden="1" customHeight="1"/>
    <row r="46908" ht="15" hidden="1" customHeight="1"/>
    <row r="46909" ht="15" hidden="1" customHeight="1"/>
    <row r="46910" ht="15" hidden="1" customHeight="1"/>
    <row r="46911" ht="15" hidden="1" customHeight="1"/>
    <row r="46912" ht="15" hidden="1" customHeight="1"/>
    <row r="46913" ht="15" hidden="1" customHeight="1"/>
    <row r="46914" ht="15" hidden="1" customHeight="1"/>
    <row r="46915" ht="15" hidden="1" customHeight="1"/>
    <row r="46916" ht="15" hidden="1" customHeight="1"/>
    <row r="46917" ht="15" hidden="1" customHeight="1"/>
    <row r="46918" ht="15" hidden="1" customHeight="1"/>
    <row r="46919" ht="15" hidden="1" customHeight="1"/>
    <row r="46920" ht="15" hidden="1" customHeight="1"/>
    <row r="46921" ht="15" hidden="1" customHeight="1"/>
    <row r="46922" ht="15" hidden="1" customHeight="1"/>
    <row r="46923" ht="15" hidden="1" customHeight="1"/>
    <row r="46924" ht="15" hidden="1" customHeight="1"/>
    <row r="46925" ht="15" hidden="1" customHeight="1"/>
    <row r="46926" ht="15" hidden="1" customHeight="1"/>
    <row r="46927" ht="15" hidden="1" customHeight="1"/>
    <row r="46928" ht="15" hidden="1" customHeight="1"/>
    <row r="46929" ht="15" hidden="1" customHeight="1"/>
    <row r="46930" ht="15" hidden="1" customHeight="1"/>
    <row r="46931" ht="15" hidden="1" customHeight="1"/>
    <row r="46932" ht="15" hidden="1" customHeight="1"/>
    <row r="46933" ht="15" hidden="1" customHeight="1"/>
    <row r="46934" ht="15" hidden="1" customHeight="1"/>
    <row r="46935" ht="15" hidden="1" customHeight="1"/>
    <row r="46936" ht="15" hidden="1" customHeight="1"/>
    <row r="46937" ht="15" hidden="1" customHeight="1"/>
    <row r="46938" ht="15" hidden="1" customHeight="1"/>
    <row r="46939" ht="15" hidden="1" customHeight="1"/>
    <row r="46940" ht="15" hidden="1" customHeight="1"/>
    <row r="46941" ht="15" hidden="1" customHeight="1"/>
    <row r="46942" ht="15" hidden="1" customHeight="1"/>
    <row r="46943" ht="15" hidden="1" customHeight="1"/>
    <row r="46944" ht="15" hidden="1" customHeight="1"/>
    <row r="46945" ht="15" hidden="1" customHeight="1"/>
    <row r="46946" ht="15" hidden="1" customHeight="1"/>
    <row r="46947" ht="15" hidden="1" customHeight="1"/>
    <row r="46948" ht="15" hidden="1" customHeight="1"/>
    <row r="46949" ht="15" hidden="1" customHeight="1"/>
    <row r="46950" ht="15" hidden="1" customHeight="1"/>
    <row r="46951" ht="15" hidden="1" customHeight="1"/>
    <row r="46952" ht="15" hidden="1" customHeight="1"/>
    <row r="46953" ht="15" hidden="1" customHeight="1"/>
    <row r="46954" ht="15" hidden="1" customHeight="1"/>
    <row r="46955" ht="15" hidden="1" customHeight="1"/>
    <row r="46956" ht="15" hidden="1" customHeight="1"/>
    <row r="46957" ht="15" hidden="1" customHeight="1"/>
    <row r="46958" ht="15" hidden="1" customHeight="1"/>
    <row r="46959" ht="15" hidden="1" customHeight="1"/>
    <row r="46960" ht="15" hidden="1" customHeight="1"/>
    <row r="46961" ht="15" hidden="1" customHeight="1"/>
    <row r="46962" ht="15" hidden="1" customHeight="1"/>
    <row r="46963" ht="15" hidden="1" customHeight="1"/>
    <row r="46964" ht="15" hidden="1" customHeight="1"/>
    <row r="46965" ht="15" hidden="1" customHeight="1"/>
    <row r="46966" ht="15" hidden="1" customHeight="1"/>
    <row r="46967" ht="15" hidden="1" customHeight="1"/>
    <row r="46968" ht="15" hidden="1" customHeight="1"/>
    <row r="46969" ht="15" hidden="1" customHeight="1"/>
    <row r="46970" ht="15" hidden="1" customHeight="1"/>
    <row r="46971" ht="15" hidden="1" customHeight="1"/>
    <row r="46972" ht="15" hidden="1" customHeight="1"/>
    <row r="46973" ht="15" hidden="1" customHeight="1"/>
    <row r="46974" ht="15" hidden="1" customHeight="1"/>
    <row r="46975" ht="15" hidden="1" customHeight="1"/>
    <row r="46976" ht="15" hidden="1" customHeight="1"/>
    <row r="46977" ht="15" hidden="1" customHeight="1"/>
    <row r="46978" ht="15" hidden="1" customHeight="1"/>
    <row r="46979" ht="15" hidden="1" customHeight="1"/>
    <row r="46980" ht="15" hidden="1" customHeight="1"/>
    <row r="46981" ht="15" hidden="1" customHeight="1"/>
    <row r="46982" ht="15" hidden="1" customHeight="1"/>
    <row r="46983" ht="15" hidden="1" customHeight="1"/>
    <row r="46984" ht="15" hidden="1" customHeight="1"/>
    <row r="46985" ht="15" hidden="1" customHeight="1"/>
    <row r="46986" ht="15" hidden="1" customHeight="1"/>
    <row r="46987" ht="15" hidden="1" customHeight="1"/>
    <row r="46988" ht="15" hidden="1" customHeight="1"/>
    <row r="46989" ht="15" hidden="1" customHeight="1"/>
    <row r="46990" ht="15" hidden="1" customHeight="1"/>
    <row r="46991" ht="15" hidden="1" customHeight="1"/>
    <row r="46992" ht="15" hidden="1" customHeight="1"/>
    <row r="46993" ht="15" hidden="1" customHeight="1"/>
    <row r="46994" ht="15" hidden="1" customHeight="1"/>
    <row r="46995" ht="15" hidden="1" customHeight="1"/>
    <row r="46996" ht="15" hidden="1" customHeight="1"/>
    <row r="46997" ht="15" hidden="1" customHeight="1"/>
    <row r="46998" ht="15" hidden="1" customHeight="1"/>
    <row r="46999" ht="15" hidden="1" customHeight="1"/>
    <row r="47000" ht="15" hidden="1" customHeight="1"/>
    <row r="47001" ht="15" hidden="1" customHeight="1"/>
    <row r="47002" ht="15" hidden="1" customHeight="1"/>
    <row r="47003" ht="15" hidden="1" customHeight="1"/>
    <row r="47004" ht="15" hidden="1" customHeight="1"/>
    <row r="47005" ht="15" hidden="1" customHeight="1"/>
    <row r="47006" ht="15" hidden="1" customHeight="1"/>
    <row r="47007" ht="15" hidden="1" customHeight="1"/>
    <row r="47008" ht="15" hidden="1" customHeight="1"/>
    <row r="47009" ht="15" hidden="1" customHeight="1"/>
    <row r="47010" ht="15" hidden="1" customHeight="1"/>
    <row r="47011" ht="15" hidden="1" customHeight="1"/>
    <row r="47012" ht="15" hidden="1" customHeight="1"/>
    <row r="47013" ht="15" hidden="1" customHeight="1"/>
    <row r="47014" ht="15" hidden="1" customHeight="1"/>
    <row r="47015" ht="15" hidden="1" customHeight="1"/>
    <row r="47016" ht="15" hidden="1" customHeight="1"/>
    <row r="47017" ht="15" hidden="1" customHeight="1"/>
    <row r="47018" ht="15" hidden="1" customHeight="1"/>
    <row r="47019" ht="15" hidden="1" customHeight="1"/>
    <row r="47020" ht="15" hidden="1" customHeight="1"/>
    <row r="47021" ht="15" hidden="1" customHeight="1"/>
    <row r="47022" ht="15" hidden="1" customHeight="1"/>
    <row r="47023" ht="15" hidden="1" customHeight="1"/>
    <row r="47024" ht="15" hidden="1" customHeight="1"/>
    <row r="47025" ht="15" hidden="1" customHeight="1"/>
    <row r="47026" ht="15" hidden="1" customHeight="1"/>
    <row r="47027" ht="15" hidden="1" customHeight="1"/>
    <row r="47028" ht="15" hidden="1" customHeight="1"/>
    <row r="47029" ht="15" hidden="1" customHeight="1"/>
    <row r="47030" ht="15" hidden="1" customHeight="1"/>
    <row r="47031" ht="15" hidden="1" customHeight="1"/>
    <row r="47032" ht="15" hidden="1" customHeight="1"/>
    <row r="47033" ht="15" hidden="1" customHeight="1"/>
    <row r="47034" ht="15" hidden="1" customHeight="1"/>
    <row r="47035" ht="15" hidden="1" customHeight="1"/>
    <row r="47036" ht="15" hidden="1" customHeight="1"/>
    <row r="47037" ht="15" hidden="1" customHeight="1"/>
    <row r="47038" ht="15" hidden="1" customHeight="1"/>
    <row r="47039" ht="15" hidden="1" customHeight="1"/>
    <row r="47040" ht="15" hidden="1" customHeight="1"/>
    <row r="47041" ht="15" hidden="1" customHeight="1"/>
    <row r="47042" ht="15" hidden="1" customHeight="1"/>
    <row r="47043" ht="15" hidden="1" customHeight="1"/>
    <row r="47044" ht="15" hidden="1" customHeight="1"/>
    <row r="47045" ht="15" hidden="1" customHeight="1"/>
    <row r="47046" ht="15" hidden="1" customHeight="1"/>
    <row r="47047" ht="15" hidden="1" customHeight="1"/>
    <row r="47048" ht="15" hidden="1" customHeight="1"/>
    <row r="47049" ht="15" hidden="1" customHeight="1"/>
    <row r="47050" ht="15" hidden="1" customHeight="1"/>
    <row r="47051" ht="15" hidden="1" customHeight="1"/>
    <row r="47052" ht="15" hidden="1" customHeight="1"/>
    <row r="47053" ht="15" hidden="1" customHeight="1"/>
    <row r="47054" ht="15" hidden="1" customHeight="1"/>
    <row r="47055" ht="15" hidden="1" customHeight="1"/>
    <row r="47056" ht="15" hidden="1" customHeight="1"/>
    <row r="47057" ht="15" hidden="1" customHeight="1"/>
    <row r="47058" ht="15" hidden="1" customHeight="1"/>
    <row r="47059" ht="15" hidden="1" customHeight="1"/>
    <row r="47060" ht="15" hidden="1" customHeight="1"/>
    <row r="47061" ht="15" hidden="1" customHeight="1"/>
    <row r="47062" ht="15" hidden="1" customHeight="1"/>
    <row r="47063" ht="15" hidden="1" customHeight="1"/>
    <row r="47064" ht="15" hidden="1" customHeight="1"/>
    <row r="47065" ht="15" hidden="1" customHeight="1"/>
    <row r="47066" ht="15" hidden="1" customHeight="1"/>
    <row r="47067" ht="15" hidden="1" customHeight="1"/>
    <row r="47068" ht="15" hidden="1" customHeight="1"/>
    <row r="47069" ht="15" hidden="1" customHeight="1"/>
    <row r="47070" ht="15" hidden="1" customHeight="1"/>
    <row r="47071" ht="15" hidden="1" customHeight="1"/>
    <row r="47072" ht="15" hidden="1" customHeight="1"/>
    <row r="47073" ht="15" hidden="1" customHeight="1"/>
    <row r="47074" ht="15" hidden="1" customHeight="1"/>
    <row r="47075" ht="15" hidden="1" customHeight="1"/>
    <row r="47076" ht="15" hidden="1" customHeight="1"/>
    <row r="47077" ht="15" hidden="1" customHeight="1"/>
    <row r="47078" ht="15" hidden="1" customHeight="1"/>
    <row r="47079" ht="15" hidden="1" customHeight="1"/>
    <row r="47080" ht="15" hidden="1" customHeight="1"/>
    <row r="47081" ht="15" hidden="1" customHeight="1"/>
    <row r="47082" ht="15" hidden="1" customHeight="1"/>
    <row r="47083" ht="15" hidden="1" customHeight="1"/>
    <row r="47084" ht="15" hidden="1" customHeight="1"/>
    <row r="47085" ht="15" hidden="1" customHeight="1"/>
    <row r="47086" ht="15" hidden="1" customHeight="1"/>
    <row r="47087" ht="15" hidden="1" customHeight="1"/>
    <row r="47088" ht="15" hidden="1" customHeight="1"/>
    <row r="47089" ht="15" hidden="1" customHeight="1"/>
    <row r="47090" ht="15" hidden="1" customHeight="1"/>
    <row r="47091" ht="15" hidden="1" customHeight="1"/>
    <row r="47092" ht="15" hidden="1" customHeight="1"/>
    <row r="47093" ht="15" hidden="1" customHeight="1"/>
    <row r="47094" ht="15" hidden="1" customHeight="1"/>
    <row r="47095" ht="15" hidden="1" customHeight="1"/>
    <row r="47096" ht="15" hidden="1" customHeight="1"/>
    <row r="47097" ht="15" hidden="1" customHeight="1"/>
    <row r="47098" ht="15" hidden="1" customHeight="1"/>
    <row r="47099" ht="15" hidden="1" customHeight="1"/>
    <row r="47100" ht="15" hidden="1" customHeight="1"/>
    <row r="47101" ht="15" hidden="1" customHeight="1"/>
    <row r="47102" ht="15" hidden="1" customHeight="1"/>
    <row r="47103" ht="15" hidden="1" customHeight="1"/>
    <row r="47104" ht="15" hidden="1" customHeight="1"/>
    <row r="47105" ht="15" hidden="1" customHeight="1"/>
    <row r="47106" ht="15" hidden="1" customHeight="1"/>
    <row r="47107" ht="15" hidden="1" customHeight="1"/>
    <row r="47108" ht="15" hidden="1" customHeight="1"/>
    <row r="47109" ht="15" hidden="1" customHeight="1"/>
    <row r="47110" ht="15" hidden="1" customHeight="1"/>
    <row r="47111" ht="15" hidden="1" customHeight="1"/>
    <row r="47112" ht="15" hidden="1" customHeight="1"/>
    <row r="47113" ht="15" hidden="1" customHeight="1"/>
    <row r="47114" ht="15" hidden="1" customHeight="1"/>
    <row r="47115" ht="15" hidden="1" customHeight="1"/>
    <row r="47116" ht="15" hidden="1" customHeight="1"/>
    <row r="47117" ht="15" hidden="1" customHeight="1"/>
    <row r="47118" ht="15" hidden="1" customHeight="1"/>
    <row r="47119" ht="15" hidden="1" customHeight="1"/>
    <row r="47120" ht="15" hidden="1" customHeight="1"/>
    <row r="47121" ht="15" hidden="1" customHeight="1"/>
    <row r="47122" ht="15" hidden="1" customHeight="1"/>
    <row r="47123" ht="15" hidden="1" customHeight="1"/>
    <row r="47124" ht="15" hidden="1" customHeight="1"/>
    <row r="47125" ht="15" hidden="1" customHeight="1"/>
    <row r="47126" ht="15" hidden="1" customHeight="1"/>
    <row r="47127" ht="15" hidden="1" customHeight="1"/>
    <row r="47128" ht="15" hidden="1" customHeight="1"/>
    <row r="47129" ht="15" hidden="1" customHeight="1"/>
    <row r="47130" ht="15" hidden="1" customHeight="1"/>
    <row r="47131" ht="15" hidden="1" customHeight="1"/>
    <row r="47132" ht="15" hidden="1" customHeight="1"/>
    <row r="47133" ht="15" hidden="1" customHeight="1"/>
    <row r="47134" ht="15" hidden="1" customHeight="1"/>
    <row r="47135" ht="15" hidden="1" customHeight="1"/>
    <row r="47136" ht="15" hidden="1" customHeight="1"/>
    <row r="47137" ht="15" hidden="1" customHeight="1"/>
    <row r="47138" ht="15" hidden="1" customHeight="1"/>
    <row r="47139" ht="15" hidden="1" customHeight="1"/>
    <row r="47140" ht="15" hidden="1" customHeight="1"/>
    <row r="47141" ht="15" hidden="1" customHeight="1"/>
    <row r="47142" ht="15" hidden="1" customHeight="1"/>
    <row r="47143" ht="15" hidden="1" customHeight="1"/>
    <row r="47144" ht="15" hidden="1" customHeight="1"/>
    <row r="47145" ht="15" hidden="1" customHeight="1"/>
    <row r="47146" ht="15" hidden="1" customHeight="1"/>
    <row r="47147" ht="15" hidden="1" customHeight="1"/>
    <row r="47148" ht="15" hidden="1" customHeight="1"/>
    <row r="47149" ht="15" hidden="1" customHeight="1"/>
    <row r="47150" ht="15" hidden="1" customHeight="1"/>
    <row r="47151" ht="15" hidden="1" customHeight="1"/>
    <row r="47152" ht="15" hidden="1" customHeight="1"/>
    <row r="47153" ht="15" hidden="1" customHeight="1"/>
    <row r="47154" ht="15" hidden="1" customHeight="1"/>
    <row r="47155" ht="15" hidden="1" customHeight="1"/>
    <row r="47156" ht="15" hidden="1" customHeight="1"/>
    <row r="47157" ht="15" hidden="1" customHeight="1"/>
    <row r="47158" ht="15" hidden="1" customHeight="1"/>
    <row r="47159" ht="15" hidden="1" customHeight="1"/>
    <row r="47160" ht="15" hidden="1" customHeight="1"/>
    <row r="47161" ht="15" hidden="1" customHeight="1"/>
    <row r="47162" ht="15" hidden="1" customHeight="1"/>
    <row r="47163" ht="15" hidden="1" customHeight="1"/>
    <row r="47164" ht="15" hidden="1" customHeight="1"/>
    <row r="47165" ht="15" hidden="1" customHeight="1"/>
    <row r="47166" ht="15" hidden="1" customHeight="1"/>
    <row r="47167" ht="15" hidden="1" customHeight="1"/>
    <row r="47168" ht="15" hidden="1" customHeight="1"/>
    <row r="47169" ht="15" hidden="1" customHeight="1"/>
    <row r="47170" ht="15" hidden="1" customHeight="1"/>
    <row r="47171" ht="15" hidden="1" customHeight="1"/>
    <row r="47172" ht="15" hidden="1" customHeight="1"/>
    <row r="47173" ht="15" hidden="1" customHeight="1"/>
    <row r="47174" ht="15" hidden="1" customHeight="1"/>
    <row r="47175" ht="15" hidden="1" customHeight="1"/>
    <row r="47176" ht="15" hidden="1" customHeight="1"/>
    <row r="47177" ht="15" hidden="1" customHeight="1"/>
    <row r="47178" ht="15" hidden="1" customHeight="1"/>
    <row r="47179" ht="15" hidden="1" customHeight="1"/>
    <row r="47180" ht="15" hidden="1" customHeight="1"/>
    <row r="47181" ht="15" hidden="1" customHeight="1"/>
    <row r="47182" ht="15" hidden="1" customHeight="1"/>
    <row r="47183" ht="15" hidden="1" customHeight="1"/>
    <row r="47184" ht="15" hidden="1" customHeight="1"/>
    <row r="47185" ht="15" hidden="1" customHeight="1"/>
    <row r="47186" ht="15" hidden="1" customHeight="1"/>
    <row r="47187" ht="15" hidden="1" customHeight="1"/>
    <row r="47188" ht="15" hidden="1" customHeight="1"/>
    <row r="47189" ht="15" hidden="1" customHeight="1"/>
    <row r="47190" ht="15" hidden="1" customHeight="1"/>
    <row r="47191" ht="15" hidden="1" customHeight="1"/>
    <row r="47192" ht="15" hidden="1" customHeight="1"/>
    <row r="47193" ht="15" hidden="1" customHeight="1"/>
    <row r="47194" ht="15" hidden="1" customHeight="1"/>
    <row r="47195" ht="15" hidden="1" customHeight="1"/>
    <row r="47196" ht="15" hidden="1" customHeight="1"/>
    <row r="47197" ht="15" hidden="1" customHeight="1"/>
    <row r="47198" ht="15" hidden="1" customHeight="1"/>
    <row r="47199" ht="15" hidden="1" customHeight="1"/>
    <row r="47200" ht="15" hidden="1" customHeight="1"/>
    <row r="47201" ht="15" hidden="1" customHeight="1"/>
    <row r="47202" ht="15" hidden="1" customHeight="1"/>
    <row r="47203" ht="15" hidden="1" customHeight="1"/>
    <row r="47204" ht="15" hidden="1" customHeight="1"/>
    <row r="47205" ht="15" hidden="1" customHeight="1"/>
    <row r="47206" ht="15" hidden="1" customHeight="1"/>
    <row r="47207" ht="15" hidden="1" customHeight="1"/>
    <row r="47208" ht="15" hidden="1" customHeight="1"/>
    <row r="47209" ht="15" hidden="1" customHeight="1"/>
    <row r="47210" ht="15" hidden="1" customHeight="1"/>
    <row r="47211" ht="15" hidden="1" customHeight="1"/>
    <row r="47212" ht="15" hidden="1" customHeight="1"/>
    <row r="47213" ht="15" hidden="1" customHeight="1"/>
    <row r="47214" ht="15" hidden="1" customHeight="1"/>
    <row r="47215" ht="15" hidden="1" customHeight="1"/>
    <row r="47216" ht="15" hidden="1" customHeight="1"/>
    <row r="47217" ht="15" hidden="1" customHeight="1"/>
    <row r="47218" ht="15" hidden="1" customHeight="1"/>
    <row r="47219" ht="15" hidden="1" customHeight="1"/>
    <row r="47220" ht="15" hidden="1" customHeight="1"/>
    <row r="47221" ht="15" hidden="1" customHeight="1"/>
    <row r="47222" ht="15" hidden="1" customHeight="1"/>
    <row r="47223" ht="15" hidden="1" customHeight="1"/>
    <row r="47224" ht="15" hidden="1" customHeight="1"/>
    <row r="47225" ht="15" hidden="1" customHeight="1"/>
    <row r="47226" ht="15" hidden="1" customHeight="1"/>
    <row r="47227" ht="15" hidden="1" customHeight="1"/>
    <row r="47228" ht="15" hidden="1" customHeight="1"/>
    <row r="47229" ht="15" hidden="1" customHeight="1"/>
    <row r="47230" ht="15" hidden="1" customHeight="1"/>
    <row r="47231" ht="15" hidden="1" customHeight="1"/>
    <row r="47232" ht="15" hidden="1" customHeight="1"/>
    <row r="47233" ht="15" hidden="1" customHeight="1"/>
    <row r="47234" ht="15" hidden="1" customHeight="1"/>
    <row r="47235" ht="15" hidden="1" customHeight="1"/>
    <row r="47236" ht="15" hidden="1" customHeight="1"/>
    <row r="47237" ht="15" hidden="1" customHeight="1"/>
    <row r="47238" ht="15" hidden="1" customHeight="1"/>
    <row r="47239" ht="15" hidden="1" customHeight="1"/>
    <row r="47240" ht="15" hidden="1" customHeight="1"/>
    <row r="47241" ht="15" hidden="1" customHeight="1"/>
    <row r="47242" ht="15" hidden="1" customHeight="1"/>
    <row r="47243" ht="15" hidden="1" customHeight="1"/>
    <row r="47244" ht="15" hidden="1" customHeight="1"/>
    <row r="47245" ht="15" hidden="1" customHeight="1"/>
    <row r="47246" ht="15" hidden="1" customHeight="1"/>
    <row r="47247" ht="15" hidden="1" customHeight="1"/>
    <row r="47248" ht="15" hidden="1" customHeight="1"/>
    <row r="47249" ht="15" hidden="1" customHeight="1"/>
    <row r="47250" ht="15" hidden="1" customHeight="1"/>
    <row r="47251" ht="15" hidden="1" customHeight="1"/>
    <row r="47252" ht="15" hidden="1" customHeight="1"/>
    <row r="47253" ht="15" hidden="1" customHeight="1"/>
    <row r="47254" ht="15" hidden="1" customHeight="1"/>
    <row r="47255" ht="15" hidden="1" customHeight="1"/>
    <row r="47256" ht="15" hidden="1" customHeight="1"/>
    <row r="47257" ht="15" hidden="1" customHeight="1"/>
    <row r="47258" ht="15" hidden="1" customHeight="1"/>
    <row r="47259" ht="15" hidden="1" customHeight="1"/>
    <row r="47260" ht="15" hidden="1" customHeight="1"/>
    <row r="47261" ht="15" hidden="1" customHeight="1"/>
    <row r="47262" ht="15" hidden="1" customHeight="1"/>
    <row r="47263" ht="15" hidden="1" customHeight="1"/>
    <row r="47264" ht="15" hidden="1" customHeight="1"/>
    <row r="47265" ht="15" hidden="1" customHeight="1"/>
    <row r="47266" ht="15" hidden="1" customHeight="1"/>
    <row r="47267" ht="15" hidden="1" customHeight="1"/>
    <row r="47268" ht="15" hidden="1" customHeight="1"/>
    <row r="47269" ht="15" hidden="1" customHeight="1"/>
    <row r="47270" ht="15" hidden="1" customHeight="1"/>
    <row r="47271" ht="15" hidden="1" customHeight="1"/>
    <row r="47272" ht="15" hidden="1" customHeight="1"/>
    <row r="47273" ht="15" hidden="1" customHeight="1"/>
    <row r="47274" ht="15" hidden="1" customHeight="1"/>
    <row r="47275" ht="15" hidden="1" customHeight="1"/>
    <row r="47276" ht="15" hidden="1" customHeight="1"/>
    <row r="47277" ht="15" hidden="1" customHeight="1"/>
    <row r="47278" ht="15" hidden="1" customHeight="1"/>
    <row r="47279" ht="15" hidden="1" customHeight="1"/>
    <row r="47280" ht="15" hidden="1" customHeight="1"/>
    <row r="47281" ht="15" hidden="1" customHeight="1"/>
    <row r="47282" ht="15" hidden="1" customHeight="1"/>
    <row r="47283" ht="15" hidden="1" customHeight="1"/>
    <row r="47284" ht="15" hidden="1" customHeight="1"/>
    <row r="47285" ht="15" hidden="1" customHeight="1"/>
    <row r="47286" ht="15" hidden="1" customHeight="1"/>
    <row r="47287" ht="15" hidden="1" customHeight="1"/>
    <row r="47288" ht="15" hidden="1" customHeight="1"/>
    <row r="47289" ht="15" hidden="1" customHeight="1"/>
    <row r="47290" ht="15" hidden="1" customHeight="1"/>
    <row r="47291" ht="15" hidden="1" customHeight="1"/>
    <row r="47292" ht="15" hidden="1" customHeight="1"/>
    <row r="47293" ht="15" hidden="1" customHeight="1"/>
    <row r="47294" ht="15" hidden="1" customHeight="1"/>
    <row r="47295" ht="15" hidden="1" customHeight="1"/>
    <row r="47296" ht="15" hidden="1" customHeight="1"/>
    <row r="47297" ht="15" hidden="1" customHeight="1"/>
    <row r="47298" ht="15" hidden="1" customHeight="1"/>
    <row r="47299" ht="15" hidden="1" customHeight="1"/>
    <row r="47300" ht="15" hidden="1" customHeight="1"/>
    <row r="47301" ht="15" hidden="1" customHeight="1"/>
    <row r="47302" ht="15" hidden="1" customHeight="1"/>
    <row r="47303" ht="15" hidden="1" customHeight="1"/>
    <row r="47304" ht="15" hidden="1" customHeight="1"/>
    <row r="47305" ht="15" hidden="1" customHeight="1"/>
    <row r="47306" ht="15" hidden="1" customHeight="1"/>
    <row r="47307" ht="15" hidden="1" customHeight="1"/>
    <row r="47308" ht="15" hidden="1" customHeight="1"/>
    <row r="47309" ht="15" hidden="1" customHeight="1"/>
    <row r="47310" ht="15" hidden="1" customHeight="1"/>
    <row r="47311" ht="15" hidden="1" customHeight="1"/>
    <row r="47312" ht="15" hidden="1" customHeight="1"/>
    <row r="47313" ht="15" hidden="1" customHeight="1"/>
    <row r="47314" ht="15" hidden="1" customHeight="1"/>
    <row r="47315" ht="15" hidden="1" customHeight="1"/>
    <row r="47316" ht="15" hidden="1" customHeight="1"/>
    <row r="47317" ht="15" hidden="1" customHeight="1"/>
    <row r="47318" ht="15" hidden="1" customHeight="1"/>
    <row r="47319" ht="15" hidden="1" customHeight="1"/>
    <row r="47320" ht="15" hidden="1" customHeight="1"/>
    <row r="47321" ht="15" hidden="1" customHeight="1"/>
    <row r="47322" ht="15" hidden="1" customHeight="1"/>
    <row r="47323" ht="15" hidden="1" customHeight="1"/>
    <row r="47324" ht="15" hidden="1" customHeight="1"/>
    <row r="47325" ht="15" hidden="1" customHeight="1"/>
    <row r="47326" ht="15" hidden="1" customHeight="1"/>
    <row r="47327" ht="15" hidden="1" customHeight="1"/>
    <row r="47328" ht="15" hidden="1" customHeight="1"/>
    <row r="47329" ht="15" hidden="1" customHeight="1"/>
    <row r="47330" ht="15" hidden="1" customHeight="1"/>
    <row r="47331" ht="15" hidden="1" customHeight="1"/>
    <row r="47332" ht="15" hidden="1" customHeight="1"/>
    <row r="47333" ht="15" hidden="1" customHeight="1"/>
    <row r="47334" ht="15" hidden="1" customHeight="1"/>
    <row r="47335" ht="15" hidden="1" customHeight="1"/>
    <row r="47336" ht="15" hidden="1" customHeight="1"/>
    <row r="47337" ht="15" hidden="1" customHeight="1"/>
    <row r="47338" ht="15" hidden="1" customHeight="1"/>
    <row r="47339" ht="15" hidden="1" customHeight="1"/>
    <row r="47340" ht="15" hidden="1" customHeight="1"/>
    <row r="47341" ht="15" hidden="1" customHeight="1"/>
    <row r="47342" ht="15" hidden="1" customHeight="1"/>
    <row r="47343" ht="15" hidden="1" customHeight="1"/>
    <row r="47344" ht="15" hidden="1" customHeight="1"/>
    <row r="47345" ht="15" hidden="1" customHeight="1"/>
    <row r="47346" ht="15" hidden="1" customHeight="1"/>
    <row r="47347" ht="15" hidden="1" customHeight="1"/>
    <row r="47348" ht="15" hidden="1" customHeight="1"/>
    <row r="47349" ht="15" hidden="1" customHeight="1"/>
    <row r="47350" ht="15" hidden="1" customHeight="1"/>
    <row r="47351" ht="15" hidden="1" customHeight="1"/>
    <row r="47352" ht="15" hidden="1" customHeight="1"/>
    <row r="47353" ht="15" hidden="1" customHeight="1"/>
    <row r="47354" ht="15" hidden="1" customHeight="1"/>
    <row r="47355" ht="15" hidden="1" customHeight="1"/>
    <row r="47356" ht="15" hidden="1" customHeight="1"/>
    <row r="47357" ht="15" hidden="1" customHeight="1"/>
    <row r="47358" ht="15" hidden="1" customHeight="1"/>
    <row r="47359" ht="15" hidden="1" customHeight="1"/>
    <row r="47360" ht="15" hidden="1" customHeight="1"/>
    <row r="47361" ht="15" hidden="1" customHeight="1"/>
    <row r="47362" ht="15" hidden="1" customHeight="1"/>
    <row r="47363" ht="15" hidden="1" customHeight="1"/>
    <row r="47364" ht="15" hidden="1" customHeight="1"/>
    <row r="47365" ht="15" hidden="1" customHeight="1"/>
    <row r="47366" ht="15" hidden="1" customHeight="1"/>
    <row r="47367" ht="15" hidden="1" customHeight="1"/>
    <row r="47368" ht="15" hidden="1" customHeight="1"/>
    <row r="47369" ht="15" hidden="1" customHeight="1"/>
    <row r="47370" ht="15" hidden="1" customHeight="1"/>
    <row r="47371" ht="15" hidden="1" customHeight="1"/>
    <row r="47372" ht="15" hidden="1" customHeight="1"/>
    <row r="47373" ht="15" hidden="1" customHeight="1"/>
    <row r="47374" ht="15" hidden="1" customHeight="1"/>
    <row r="47375" ht="15" hidden="1" customHeight="1"/>
    <row r="47376" ht="15" hidden="1" customHeight="1"/>
    <row r="47377" ht="15" hidden="1" customHeight="1"/>
    <row r="47378" ht="15" hidden="1" customHeight="1"/>
    <row r="47379" ht="15" hidden="1" customHeight="1"/>
    <row r="47380" ht="15" hidden="1" customHeight="1"/>
    <row r="47381" ht="15" hidden="1" customHeight="1"/>
    <row r="47382" ht="15" hidden="1" customHeight="1"/>
    <row r="47383" ht="15" hidden="1" customHeight="1"/>
    <row r="47384" ht="15" hidden="1" customHeight="1"/>
    <row r="47385" ht="15" hidden="1" customHeight="1"/>
    <row r="47386" ht="15" hidden="1" customHeight="1"/>
    <row r="47387" ht="15" hidden="1" customHeight="1"/>
    <row r="47388" ht="15" hidden="1" customHeight="1"/>
    <row r="47389" ht="15" hidden="1" customHeight="1"/>
    <row r="47390" ht="15" hidden="1" customHeight="1"/>
    <row r="47391" ht="15" hidden="1" customHeight="1"/>
    <row r="47392" ht="15" hidden="1" customHeight="1"/>
    <row r="47393" ht="15" hidden="1" customHeight="1"/>
    <row r="47394" ht="15" hidden="1" customHeight="1"/>
    <row r="47395" ht="15" hidden="1" customHeight="1"/>
    <row r="47396" ht="15" hidden="1" customHeight="1"/>
    <row r="47397" ht="15" hidden="1" customHeight="1"/>
    <row r="47398" ht="15" hidden="1" customHeight="1"/>
    <row r="47399" ht="15" hidden="1" customHeight="1"/>
    <row r="47400" ht="15" hidden="1" customHeight="1"/>
    <row r="47401" ht="15" hidden="1" customHeight="1"/>
    <row r="47402" ht="15" hidden="1" customHeight="1"/>
    <row r="47403" ht="15" hidden="1" customHeight="1"/>
    <row r="47404" ht="15" hidden="1" customHeight="1"/>
    <row r="47405" ht="15" hidden="1" customHeight="1"/>
    <row r="47406" ht="15" hidden="1" customHeight="1"/>
    <row r="47407" ht="15" hidden="1" customHeight="1"/>
    <row r="47408" ht="15" hidden="1" customHeight="1"/>
    <row r="47409" ht="15" hidden="1" customHeight="1"/>
    <row r="47410" ht="15" hidden="1" customHeight="1"/>
    <row r="47411" ht="15" hidden="1" customHeight="1"/>
    <row r="47412" ht="15" hidden="1" customHeight="1"/>
    <row r="47413" ht="15" hidden="1" customHeight="1"/>
    <row r="47414" ht="15" hidden="1" customHeight="1"/>
    <row r="47415" ht="15" hidden="1" customHeight="1"/>
    <row r="47416" ht="15" hidden="1" customHeight="1"/>
    <row r="47417" ht="15" hidden="1" customHeight="1"/>
    <row r="47418" ht="15" hidden="1" customHeight="1"/>
    <row r="47419" ht="15" hidden="1" customHeight="1"/>
    <row r="47420" ht="15" hidden="1" customHeight="1"/>
    <row r="47421" ht="15" hidden="1" customHeight="1"/>
    <row r="47422" ht="15" hidden="1" customHeight="1"/>
    <row r="47423" ht="15" hidden="1" customHeight="1"/>
    <row r="47424" ht="15" hidden="1" customHeight="1"/>
    <row r="47425" ht="15" hidden="1" customHeight="1"/>
    <row r="47426" ht="15" hidden="1" customHeight="1"/>
    <row r="47427" ht="15" hidden="1" customHeight="1"/>
    <row r="47428" ht="15" hidden="1" customHeight="1"/>
    <row r="47429" ht="15" hidden="1" customHeight="1"/>
    <row r="47430" ht="15" hidden="1" customHeight="1"/>
    <row r="47431" ht="15" hidden="1" customHeight="1"/>
    <row r="47432" ht="15" hidden="1" customHeight="1"/>
    <row r="47433" ht="15" hidden="1" customHeight="1"/>
    <row r="47434" ht="15" hidden="1" customHeight="1"/>
    <row r="47435" ht="15" hidden="1" customHeight="1"/>
    <row r="47436" ht="15" hidden="1" customHeight="1"/>
    <row r="47437" ht="15" hidden="1" customHeight="1"/>
    <row r="47438" ht="15" hidden="1" customHeight="1"/>
    <row r="47439" ht="15" hidden="1" customHeight="1"/>
    <row r="47440" ht="15" hidden="1" customHeight="1"/>
    <row r="47441" ht="15" hidden="1" customHeight="1"/>
    <row r="47442" ht="15" hidden="1" customHeight="1"/>
    <row r="47443" ht="15" hidden="1" customHeight="1"/>
    <row r="47444" ht="15" hidden="1" customHeight="1"/>
    <row r="47445" ht="15" hidden="1" customHeight="1"/>
    <row r="47446" ht="15" hidden="1" customHeight="1"/>
    <row r="47447" ht="15" hidden="1" customHeight="1"/>
    <row r="47448" ht="15" hidden="1" customHeight="1"/>
    <row r="47449" ht="15" hidden="1" customHeight="1"/>
    <row r="47450" ht="15" hidden="1" customHeight="1"/>
    <row r="47451" ht="15" hidden="1" customHeight="1"/>
    <row r="47452" ht="15" hidden="1" customHeight="1"/>
    <row r="47453" ht="15" hidden="1" customHeight="1"/>
    <row r="47454" ht="15" hidden="1" customHeight="1"/>
    <row r="47455" ht="15" hidden="1" customHeight="1"/>
    <row r="47456" ht="15" hidden="1" customHeight="1"/>
    <row r="47457" ht="15" hidden="1" customHeight="1"/>
    <row r="47458" ht="15" hidden="1" customHeight="1"/>
    <row r="47459" ht="15" hidden="1" customHeight="1"/>
    <row r="47460" ht="15" hidden="1" customHeight="1"/>
    <row r="47461" ht="15" hidden="1" customHeight="1"/>
    <row r="47462" ht="15" hidden="1" customHeight="1"/>
    <row r="47463" ht="15" hidden="1" customHeight="1"/>
    <row r="47464" ht="15" hidden="1" customHeight="1"/>
    <row r="47465" ht="15" hidden="1" customHeight="1"/>
    <row r="47466" ht="15" hidden="1" customHeight="1"/>
    <row r="47467" ht="15" hidden="1" customHeight="1"/>
    <row r="47468" ht="15" hidden="1" customHeight="1"/>
    <row r="47469" ht="15" hidden="1" customHeight="1"/>
    <row r="47470" ht="15" hidden="1" customHeight="1"/>
    <row r="47471" ht="15" hidden="1" customHeight="1"/>
    <row r="47472" ht="15" hidden="1" customHeight="1"/>
    <row r="47473" ht="15" hidden="1" customHeight="1"/>
    <row r="47474" ht="15" hidden="1" customHeight="1"/>
    <row r="47475" ht="15" hidden="1" customHeight="1"/>
    <row r="47476" ht="15" hidden="1" customHeight="1"/>
    <row r="47477" ht="15" hidden="1" customHeight="1"/>
    <row r="47478" ht="15" hidden="1" customHeight="1"/>
    <row r="47479" ht="15" hidden="1" customHeight="1"/>
    <row r="47480" ht="15" hidden="1" customHeight="1"/>
    <row r="47481" ht="15" hidden="1" customHeight="1"/>
    <row r="47482" ht="15" hidden="1" customHeight="1"/>
    <row r="47483" ht="15" hidden="1" customHeight="1"/>
    <row r="47484" ht="15" hidden="1" customHeight="1"/>
    <row r="47485" ht="15" hidden="1" customHeight="1"/>
    <row r="47486" ht="15" hidden="1" customHeight="1"/>
    <row r="47487" ht="15" hidden="1" customHeight="1"/>
    <row r="47488" ht="15" hidden="1" customHeight="1"/>
    <row r="47489" ht="15" hidden="1" customHeight="1"/>
    <row r="47490" ht="15" hidden="1" customHeight="1"/>
    <row r="47491" ht="15" hidden="1" customHeight="1"/>
    <row r="47492" ht="15" hidden="1" customHeight="1"/>
    <row r="47493" ht="15" hidden="1" customHeight="1"/>
    <row r="47494" ht="15" hidden="1" customHeight="1"/>
    <row r="47495" ht="15" hidden="1" customHeight="1"/>
    <row r="47496" ht="15" hidden="1" customHeight="1"/>
    <row r="47497" ht="15" hidden="1" customHeight="1"/>
    <row r="47498" ht="15" hidden="1" customHeight="1"/>
    <row r="47499" ht="15" hidden="1" customHeight="1"/>
    <row r="47500" ht="15" hidden="1" customHeight="1"/>
    <row r="47501" ht="15" hidden="1" customHeight="1"/>
    <row r="47502" ht="15" hidden="1" customHeight="1"/>
    <row r="47503" ht="15" hidden="1" customHeight="1"/>
    <row r="47504" ht="15" hidden="1" customHeight="1"/>
    <row r="47505" ht="15" hidden="1" customHeight="1"/>
    <row r="47506" ht="15" hidden="1" customHeight="1"/>
    <row r="47507" ht="15" hidden="1" customHeight="1"/>
    <row r="47508" ht="15" hidden="1" customHeight="1"/>
    <row r="47509" ht="15" hidden="1" customHeight="1"/>
    <row r="47510" ht="15" hidden="1" customHeight="1"/>
    <row r="47511" ht="15" hidden="1" customHeight="1"/>
    <row r="47512" ht="15" hidden="1" customHeight="1"/>
    <row r="47513" ht="15" hidden="1" customHeight="1"/>
    <row r="47514" ht="15" hidden="1" customHeight="1"/>
    <row r="47515" ht="15" hidden="1" customHeight="1"/>
    <row r="47516" ht="15" hidden="1" customHeight="1"/>
    <row r="47517" ht="15" hidden="1" customHeight="1"/>
    <row r="47518" ht="15" hidden="1" customHeight="1"/>
    <row r="47519" ht="15" hidden="1" customHeight="1"/>
    <row r="47520" ht="15" hidden="1" customHeight="1"/>
    <row r="47521" ht="15" hidden="1" customHeight="1"/>
    <row r="47522" ht="15" hidden="1" customHeight="1"/>
    <row r="47523" ht="15" hidden="1" customHeight="1"/>
    <row r="47524" ht="15" hidden="1" customHeight="1"/>
    <row r="47525" ht="15" hidden="1" customHeight="1"/>
    <row r="47526" ht="15" hidden="1" customHeight="1"/>
    <row r="47527" ht="15" hidden="1" customHeight="1"/>
    <row r="47528" ht="15" hidden="1" customHeight="1"/>
    <row r="47529" ht="15" hidden="1" customHeight="1"/>
    <row r="47530" ht="15" hidden="1" customHeight="1"/>
    <row r="47531" ht="15" hidden="1" customHeight="1"/>
    <row r="47532" ht="15" hidden="1" customHeight="1"/>
    <row r="47533" ht="15" hidden="1" customHeight="1"/>
    <row r="47534" ht="15" hidden="1" customHeight="1"/>
    <row r="47535" ht="15" hidden="1" customHeight="1"/>
    <row r="47536" ht="15" hidden="1" customHeight="1"/>
    <row r="47537" ht="15" hidden="1" customHeight="1"/>
    <row r="47538" ht="15" hidden="1" customHeight="1"/>
    <row r="47539" ht="15" hidden="1" customHeight="1"/>
    <row r="47540" ht="15" hidden="1" customHeight="1"/>
    <row r="47541" ht="15" hidden="1" customHeight="1"/>
    <row r="47542" ht="15" hidden="1" customHeight="1"/>
    <row r="47543" ht="15" hidden="1" customHeight="1"/>
    <row r="47544" ht="15" hidden="1" customHeight="1"/>
    <row r="47545" ht="15" hidden="1" customHeight="1"/>
    <row r="47546" ht="15" hidden="1" customHeight="1"/>
    <row r="47547" ht="15" hidden="1" customHeight="1"/>
    <row r="47548" ht="15" hidden="1" customHeight="1"/>
    <row r="47549" ht="15" hidden="1" customHeight="1"/>
    <row r="47550" ht="15" hidden="1" customHeight="1"/>
    <row r="47551" ht="15" hidden="1" customHeight="1"/>
    <row r="47552" ht="15" hidden="1" customHeight="1"/>
    <row r="47553" ht="15" hidden="1" customHeight="1"/>
    <row r="47554" ht="15" hidden="1" customHeight="1"/>
    <row r="47555" ht="15" hidden="1" customHeight="1"/>
    <row r="47556" ht="15" hidden="1" customHeight="1"/>
    <row r="47557" ht="15" hidden="1" customHeight="1"/>
    <row r="47558" ht="15" hidden="1" customHeight="1"/>
    <row r="47559" ht="15" hidden="1" customHeight="1"/>
    <row r="47560" ht="15" hidden="1" customHeight="1"/>
    <row r="47561" ht="15" hidden="1" customHeight="1"/>
    <row r="47562" ht="15" hidden="1" customHeight="1"/>
    <row r="47563" ht="15" hidden="1" customHeight="1"/>
    <row r="47564" ht="15" hidden="1" customHeight="1"/>
    <row r="47565" ht="15" hidden="1" customHeight="1"/>
    <row r="47566" ht="15" hidden="1" customHeight="1"/>
    <row r="47567" ht="15" hidden="1" customHeight="1"/>
    <row r="47568" ht="15" hidden="1" customHeight="1"/>
    <row r="47569" ht="15" hidden="1" customHeight="1"/>
    <row r="47570" ht="15" hidden="1" customHeight="1"/>
    <row r="47571" ht="15" hidden="1" customHeight="1"/>
    <row r="47572" ht="15" hidden="1" customHeight="1"/>
    <row r="47573" ht="15" hidden="1" customHeight="1"/>
    <row r="47574" ht="15" hidden="1" customHeight="1"/>
    <row r="47575" ht="15" hidden="1" customHeight="1"/>
    <row r="47576" ht="15" hidden="1" customHeight="1"/>
    <row r="47577" ht="15" hidden="1" customHeight="1"/>
    <row r="47578" ht="15" hidden="1" customHeight="1"/>
    <row r="47579" ht="15" hidden="1" customHeight="1"/>
    <row r="47580" ht="15" hidden="1" customHeight="1"/>
    <row r="47581" ht="15" hidden="1" customHeight="1"/>
    <row r="47582" ht="15" hidden="1" customHeight="1"/>
    <row r="47583" ht="15" hidden="1" customHeight="1"/>
    <row r="47584" ht="15" hidden="1" customHeight="1"/>
    <row r="47585" ht="15" hidden="1" customHeight="1"/>
    <row r="47586" ht="15" hidden="1" customHeight="1"/>
    <row r="47587" ht="15" hidden="1" customHeight="1"/>
    <row r="47588" ht="15" hidden="1" customHeight="1"/>
    <row r="47589" ht="15" hidden="1" customHeight="1"/>
    <row r="47590" ht="15" hidden="1" customHeight="1"/>
    <row r="47591" ht="15" hidden="1" customHeight="1"/>
    <row r="47592" ht="15" hidden="1" customHeight="1"/>
    <row r="47593" ht="15" hidden="1" customHeight="1"/>
    <row r="47594" ht="15" hidden="1" customHeight="1"/>
    <row r="47595" ht="15" hidden="1" customHeight="1"/>
    <row r="47596" ht="15" hidden="1" customHeight="1"/>
    <row r="47597" ht="15" hidden="1" customHeight="1"/>
    <row r="47598" ht="15" hidden="1" customHeight="1"/>
    <row r="47599" ht="15" hidden="1" customHeight="1"/>
    <row r="47600" ht="15" hidden="1" customHeight="1"/>
    <row r="47601" ht="15" hidden="1" customHeight="1"/>
    <row r="47602" ht="15" hidden="1" customHeight="1"/>
    <row r="47603" ht="15" hidden="1" customHeight="1"/>
    <row r="47604" ht="15" hidden="1" customHeight="1"/>
    <row r="47605" ht="15" hidden="1" customHeight="1"/>
    <row r="47606" ht="15" hidden="1" customHeight="1"/>
    <row r="47607" ht="15" hidden="1" customHeight="1"/>
    <row r="47608" ht="15" hidden="1" customHeight="1"/>
    <row r="47609" ht="15" hidden="1" customHeight="1"/>
    <row r="47610" ht="15" hidden="1" customHeight="1"/>
    <row r="47611" ht="15" hidden="1" customHeight="1"/>
    <row r="47612" ht="15" hidden="1" customHeight="1"/>
    <row r="47613" ht="15" hidden="1" customHeight="1"/>
    <row r="47614" ht="15" hidden="1" customHeight="1"/>
    <row r="47615" ht="15" hidden="1" customHeight="1"/>
    <row r="47616" ht="15" hidden="1" customHeight="1"/>
    <row r="47617" ht="15" hidden="1" customHeight="1"/>
    <row r="47618" ht="15" hidden="1" customHeight="1"/>
    <row r="47619" ht="15" hidden="1" customHeight="1"/>
    <row r="47620" ht="15" hidden="1" customHeight="1"/>
    <row r="47621" ht="15" hidden="1" customHeight="1"/>
    <row r="47622" ht="15" hidden="1" customHeight="1"/>
    <row r="47623" ht="15" hidden="1" customHeight="1"/>
    <row r="47624" ht="15" hidden="1" customHeight="1"/>
    <row r="47625" ht="15" hidden="1" customHeight="1"/>
    <row r="47626" ht="15" hidden="1" customHeight="1"/>
    <row r="47627" ht="15" hidden="1" customHeight="1"/>
    <row r="47628" ht="15" hidden="1" customHeight="1"/>
    <row r="47629" ht="15" hidden="1" customHeight="1"/>
    <row r="47630" ht="15" hidden="1" customHeight="1"/>
    <row r="47631" ht="15" hidden="1" customHeight="1"/>
    <row r="47632" ht="15" hidden="1" customHeight="1"/>
    <row r="47633" ht="15" hidden="1" customHeight="1"/>
    <row r="47634" ht="15" hidden="1" customHeight="1"/>
    <row r="47635" ht="15" hidden="1" customHeight="1"/>
    <row r="47636" ht="15" hidden="1" customHeight="1"/>
    <row r="47637" ht="15" hidden="1" customHeight="1"/>
    <row r="47638" ht="15" hidden="1" customHeight="1"/>
    <row r="47639" ht="15" hidden="1" customHeight="1"/>
    <row r="47640" ht="15" hidden="1" customHeight="1"/>
    <row r="47641" ht="15" hidden="1" customHeight="1"/>
    <row r="47642" ht="15" hidden="1" customHeight="1"/>
    <row r="47643" ht="15" hidden="1" customHeight="1"/>
    <row r="47644" ht="15" hidden="1" customHeight="1"/>
    <row r="47645" ht="15" hidden="1" customHeight="1"/>
    <row r="47646" ht="15" hidden="1" customHeight="1"/>
    <row r="47647" ht="15" hidden="1" customHeight="1"/>
    <row r="47648" ht="15" hidden="1" customHeight="1"/>
    <row r="47649" ht="15" hidden="1" customHeight="1"/>
    <row r="47650" ht="15" hidden="1" customHeight="1"/>
    <row r="47651" ht="15" hidden="1" customHeight="1"/>
    <row r="47652" ht="15" hidden="1" customHeight="1"/>
    <row r="47653" ht="15" hidden="1" customHeight="1"/>
    <row r="47654" ht="15" hidden="1" customHeight="1"/>
    <row r="47655" ht="15" hidden="1" customHeight="1"/>
    <row r="47656" ht="15" hidden="1" customHeight="1"/>
    <row r="47657" ht="15" hidden="1" customHeight="1"/>
    <row r="47658" ht="15" hidden="1" customHeight="1"/>
    <row r="47659" ht="15" hidden="1" customHeight="1"/>
    <row r="47660" ht="15" hidden="1" customHeight="1"/>
    <row r="47661" ht="15" hidden="1" customHeight="1"/>
    <row r="47662" ht="15" hidden="1" customHeight="1"/>
    <row r="47663" ht="15" hidden="1" customHeight="1"/>
    <row r="47664" ht="15" hidden="1" customHeight="1"/>
    <row r="47665" ht="15" hidden="1" customHeight="1"/>
    <row r="47666" ht="15" hidden="1" customHeight="1"/>
    <row r="47667" ht="15" hidden="1" customHeight="1"/>
    <row r="47668" ht="15" hidden="1" customHeight="1"/>
    <row r="47669" ht="15" hidden="1" customHeight="1"/>
    <row r="47670" ht="15" hidden="1" customHeight="1"/>
    <row r="47671" ht="15" hidden="1" customHeight="1"/>
    <row r="47672" ht="15" hidden="1" customHeight="1"/>
    <row r="47673" ht="15" hidden="1" customHeight="1"/>
    <row r="47674" ht="15" hidden="1" customHeight="1"/>
    <row r="47675" ht="15" hidden="1" customHeight="1"/>
    <row r="47676" ht="15" hidden="1" customHeight="1"/>
    <row r="47677" ht="15" hidden="1" customHeight="1"/>
    <row r="47678" ht="15" hidden="1" customHeight="1"/>
    <row r="47679" ht="15" hidden="1" customHeight="1"/>
    <row r="47680" ht="15" hidden="1" customHeight="1"/>
    <row r="47681" ht="15" hidden="1" customHeight="1"/>
    <row r="47682" ht="15" hidden="1" customHeight="1"/>
    <row r="47683" ht="15" hidden="1" customHeight="1"/>
    <row r="47684" ht="15" hidden="1" customHeight="1"/>
    <row r="47685" ht="15" hidden="1" customHeight="1"/>
    <row r="47686" ht="15" hidden="1" customHeight="1"/>
    <row r="47687" ht="15" hidden="1" customHeight="1"/>
    <row r="47688" ht="15" hidden="1" customHeight="1"/>
    <row r="47689" ht="15" hidden="1" customHeight="1"/>
    <row r="47690" ht="15" hidden="1" customHeight="1"/>
    <row r="47691" ht="15" hidden="1" customHeight="1"/>
    <row r="47692" ht="15" hidden="1" customHeight="1"/>
    <row r="47693" ht="15" hidden="1" customHeight="1"/>
    <row r="47694" ht="15" hidden="1" customHeight="1"/>
    <row r="47695" ht="15" hidden="1" customHeight="1"/>
    <row r="47696" ht="15" hidden="1" customHeight="1"/>
    <row r="47697" ht="15" hidden="1" customHeight="1"/>
    <row r="47698" ht="15" hidden="1" customHeight="1"/>
    <row r="47699" ht="15" hidden="1" customHeight="1"/>
    <row r="47700" ht="15" hidden="1" customHeight="1"/>
    <row r="47701" ht="15" hidden="1" customHeight="1"/>
    <row r="47702" ht="15" hidden="1" customHeight="1"/>
    <row r="47703" ht="15" hidden="1" customHeight="1"/>
    <row r="47704" ht="15" hidden="1" customHeight="1"/>
    <row r="47705" ht="15" hidden="1" customHeight="1"/>
    <row r="47706" ht="15" hidden="1" customHeight="1"/>
    <row r="47707" ht="15" hidden="1" customHeight="1"/>
    <row r="47708" ht="15" hidden="1" customHeight="1"/>
    <row r="47709" ht="15" hidden="1" customHeight="1"/>
    <row r="47710" ht="15" hidden="1" customHeight="1"/>
    <row r="47711" ht="15" hidden="1" customHeight="1"/>
    <row r="47712" ht="15" hidden="1" customHeight="1"/>
    <row r="47713" ht="15" hidden="1" customHeight="1"/>
    <row r="47714" ht="15" hidden="1" customHeight="1"/>
    <row r="47715" ht="15" hidden="1" customHeight="1"/>
    <row r="47716" ht="15" hidden="1" customHeight="1"/>
    <row r="47717" ht="15" hidden="1" customHeight="1"/>
    <row r="47718" ht="15" hidden="1" customHeight="1"/>
    <row r="47719" ht="15" hidden="1" customHeight="1"/>
    <row r="47720" ht="15" hidden="1" customHeight="1"/>
    <row r="47721" ht="15" hidden="1" customHeight="1"/>
    <row r="47722" ht="15" hidden="1" customHeight="1"/>
    <row r="47723" ht="15" hidden="1" customHeight="1"/>
    <row r="47724" ht="15" hidden="1" customHeight="1"/>
    <row r="47725" ht="15" hidden="1" customHeight="1"/>
    <row r="47726" ht="15" hidden="1" customHeight="1"/>
    <row r="47727" ht="15" hidden="1" customHeight="1"/>
    <row r="47728" ht="15" hidden="1" customHeight="1"/>
    <row r="47729" ht="15" hidden="1" customHeight="1"/>
    <row r="47730" ht="15" hidden="1" customHeight="1"/>
    <row r="47731" ht="15" hidden="1" customHeight="1"/>
    <row r="47732" ht="15" hidden="1" customHeight="1"/>
    <row r="47733" ht="15" hidden="1" customHeight="1"/>
    <row r="47734" ht="15" hidden="1" customHeight="1"/>
    <row r="47735" ht="15" hidden="1" customHeight="1"/>
    <row r="47736" ht="15" hidden="1" customHeight="1"/>
    <row r="47737" ht="15" hidden="1" customHeight="1"/>
    <row r="47738" ht="15" hidden="1" customHeight="1"/>
    <row r="47739" ht="15" hidden="1" customHeight="1"/>
    <row r="47740" ht="15" hidden="1" customHeight="1"/>
    <row r="47741" ht="15" hidden="1" customHeight="1"/>
    <row r="47742" ht="15" hidden="1" customHeight="1"/>
    <row r="47743" ht="15" hidden="1" customHeight="1"/>
    <row r="47744" ht="15" hidden="1" customHeight="1"/>
    <row r="47745" ht="15" hidden="1" customHeight="1"/>
    <row r="47746" ht="15" hidden="1" customHeight="1"/>
    <row r="47747" ht="15" hidden="1" customHeight="1"/>
    <row r="47748" ht="15" hidden="1" customHeight="1"/>
    <row r="47749" ht="15" hidden="1" customHeight="1"/>
    <row r="47750" ht="15" hidden="1" customHeight="1"/>
    <row r="47751" ht="15" hidden="1" customHeight="1"/>
    <row r="47752" ht="15" hidden="1" customHeight="1"/>
    <row r="47753" ht="15" hidden="1" customHeight="1"/>
    <row r="47754" ht="15" hidden="1" customHeight="1"/>
    <row r="47755" ht="15" hidden="1" customHeight="1"/>
    <row r="47756" ht="15" hidden="1" customHeight="1"/>
    <row r="47757" ht="15" hidden="1" customHeight="1"/>
    <row r="47758" ht="15" hidden="1" customHeight="1"/>
    <row r="47759" ht="15" hidden="1" customHeight="1"/>
    <row r="47760" ht="15" hidden="1" customHeight="1"/>
    <row r="47761" ht="15" hidden="1" customHeight="1"/>
    <row r="47762" ht="15" hidden="1" customHeight="1"/>
    <row r="47763" ht="15" hidden="1" customHeight="1"/>
    <row r="47764" ht="15" hidden="1" customHeight="1"/>
    <row r="47765" ht="15" hidden="1" customHeight="1"/>
    <row r="47766" ht="15" hidden="1" customHeight="1"/>
    <row r="47767" ht="15" hidden="1" customHeight="1"/>
    <row r="47768" ht="15" hidden="1" customHeight="1"/>
    <row r="47769" ht="15" hidden="1" customHeight="1"/>
    <row r="47770" ht="15" hidden="1" customHeight="1"/>
    <row r="47771" ht="15" hidden="1" customHeight="1"/>
    <row r="47772" ht="15" hidden="1" customHeight="1"/>
    <row r="47773" ht="15" hidden="1" customHeight="1"/>
    <row r="47774" ht="15" hidden="1" customHeight="1"/>
    <row r="47775" ht="15" hidden="1" customHeight="1"/>
    <row r="47776" ht="15" hidden="1" customHeight="1"/>
    <row r="47777" ht="15" hidden="1" customHeight="1"/>
    <row r="47778" ht="15" hidden="1" customHeight="1"/>
    <row r="47779" ht="15" hidden="1" customHeight="1"/>
    <row r="47780" ht="15" hidden="1" customHeight="1"/>
    <row r="47781" ht="15" hidden="1" customHeight="1"/>
    <row r="47782" ht="15" hidden="1" customHeight="1"/>
    <row r="47783" ht="15" hidden="1" customHeight="1"/>
    <row r="47784" ht="15" hidden="1" customHeight="1"/>
    <row r="47785" ht="15" hidden="1" customHeight="1"/>
    <row r="47786" ht="15" hidden="1" customHeight="1"/>
    <row r="47787" ht="15" hidden="1" customHeight="1"/>
    <row r="47788" ht="15" hidden="1" customHeight="1"/>
    <row r="47789" ht="15" hidden="1" customHeight="1"/>
    <row r="47790" ht="15" hidden="1" customHeight="1"/>
    <row r="47791" ht="15" hidden="1" customHeight="1"/>
    <row r="47792" ht="15" hidden="1" customHeight="1"/>
    <row r="47793" ht="15" hidden="1" customHeight="1"/>
    <row r="47794" ht="15" hidden="1" customHeight="1"/>
    <row r="47795" ht="15" hidden="1" customHeight="1"/>
    <row r="47796" ht="15" hidden="1" customHeight="1"/>
    <row r="47797" ht="15" hidden="1" customHeight="1"/>
    <row r="47798" ht="15" hidden="1" customHeight="1"/>
    <row r="47799" ht="15" hidden="1" customHeight="1"/>
    <row r="47800" ht="15" hidden="1" customHeight="1"/>
    <row r="47801" ht="15" hidden="1" customHeight="1"/>
    <row r="47802" ht="15" hidden="1" customHeight="1"/>
    <row r="47803" ht="15" hidden="1" customHeight="1"/>
    <row r="47804" ht="15" hidden="1" customHeight="1"/>
    <row r="47805" ht="15" hidden="1" customHeight="1"/>
    <row r="47806" ht="15" hidden="1" customHeight="1"/>
    <row r="47807" ht="15" hidden="1" customHeight="1"/>
    <row r="47808" ht="15" hidden="1" customHeight="1"/>
    <row r="47809" ht="15" hidden="1" customHeight="1"/>
    <row r="47810" ht="15" hidden="1" customHeight="1"/>
    <row r="47811" ht="15" hidden="1" customHeight="1"/>
    <row r="47812" ht="15" hidden="1" customHeight="1"/>
    <row r="47813" ht="15" hidden="1" customHeight="1"/>
    <row r="47814" ht="15" hidden="1" customHeight="1"/>
    <row r="47815" ht="15" hidden="1" customHeight="1"/>
    <row r="47816" ht="15" hidden="1" customHeight="1"/>
    <row r="47817" ht="15" hidden="1" customHeight="1"/>
    <row r="47818" ht="15" hidden="1" customHeight="1"/>
    <row r="47819" ht="15" hidden="1" customHeight="1"/>
    <row r="47820" ht="15" hidden="1" customHeight="1"/>
    <row r="47821" ht="15" hidden="1" customHeight="1"/>
    <row r="47822" ht="15" hidden="1" customHeight="1"/>
    <row r="47823" ht="15" hidden="1" customHeight="1"/>
    <row r="47824" ht="15" hidden="1" customHeight="1"/>
    <row r="47825" ht="15" hidden="1" customHeight="1"/>
    <row r="47826" ht="15" hidden="1" customHeight="1"/>
    <row r="47827" ht="15" hidden="1" customHeight="1"/>
    <row r="47828" ht="15" hidden="1" customHeight="1"/>
    <row r="47829" ht="15" hidden="1" customHeight="1"/>
    <row r="47830" ht="15" hidden="1" customHeight="1"/>
    <row r="47831" ht="15" hidden="1" customHeight="1"/>
    <row r="47832" ht="15" hidden="1" customHeight="1"/>
    <row r="47833" ht="15" hidden="1" customHeight="1"/>
    <row r="47834" ht="15" hidden="1" customHeight="1"/>
    <row r="47835" ht="15" hidden="1" customHeight="1"/>
    <row r="47836" ht="15" hidden="1" customHeight="1"/>
    <row r="47837" ht="15" hidden="1" customHeight="1"/>
    <row r="47838" ht="15" hidden="1" customHeight="1"/>
    <row r="47839" ht="15" hidden="1" customHeight="1"/>
    <row r="47840" ht="15" hidden="1" customHeight="1"/>
    <row r="47841" ht="15" hidden="1" customHeight="1"/>
    <row r="47842" ht="15" hidden="1" customHeight="1"/>
    <row r="47843" ht="15" hidden="1" customHeight="1"/>
    <row r="47844" ht="15" hidden="1" customHeight="1"/>
    <row r="47845" ht="15" hidden="1" customHeight="1"/>
    <row r="47846" ht="15" hidden="1" customHeight="1"/>
    <row r="47847" ht="15" hidden="1" customHeight="1"/>
    <row r="47848" ht="15" hidden="1" customHeight="1"/>
    <row r="47849" ht="15" hidden="1" customHeight="1"/>
    <row r="47850" ht="15" hidden="1" customHeight="1"/>
    <row r="47851" ht="15" hidden="1" customHeight="1"/>
    <row r="47852" ht="15" hidden="1" customHeight="1"/>
    <row r="47853" ht="15" hidden="1" customHeight="1"/>
    <row r="47854" ht="15" hidden="1" customHeight="1"/>
    <row r="47855" ht="15" hidden="1" customHeight="1"/>
    <row r="47856" ht="15" hidden="1" customHeight="1"/>
    <row r="47857" ht="15" hidden="1" customHeight="1"/>
    <row r="47858" ht="15" hidden="1" customHeight="1"/>
    <row r="47859" ht="15" hidden="1" customHeight="1"/>
    <row r="47860" ht="15" hidden="1" customHeight="1"/>
    <row r="47861" ht="15" hidden="1" customHeight="1"/>
    <row r="47862" ht="15" hidden="1" customHeight="1"/>
    <row r="47863" ht="15" hidden="1" customHeight="1"/>
    <row r="47864" ht="15" hidden="1" customHeight="1"/>
    <row r="47865" ht="15" hidden="1" customHeight="1"/>
    <row r="47866" ht="15" hidden="1" customHeight="1"/>
    <row r="47867" ht="15" hidden="1" customHeight="1"/>
    <row r="47868" ht="15" hidden="1" customHeight="1"/>
    <row r="47869" ht="15" hidden="1" customHeight="1"/>
    <row r="47870" ht="15" hidden="1" customHeight="1"/>
    <row r="47871" ht="15" hidden="1" customHeight="1"/>
    <row r="47872" ht="15" hidden="1" customHeight="1"/>
    <row r="47873" ht="15" hidden="1" customHeight="1"/>
    <row r="47874" ht="15" hidden="1" customHeight="1"/>
    <row r="47875" ht="15" hidden="1" customHeight="1"/>
    <row r="47876" ht="15" hidden="1" customHeight="1"/>
    <row r="47877" ht="15" hidden="1" customHeight="1"/>
    <row r="47878" ht="15" hidden="1" customHeight="1"/>
    <row r="47879" ht="15" hidden="1" customHeight="1"/>
    <row r="47880" ht="15" hidden="1" customHeight="1"/>
    <row r="47881" ht="15" hidden="1" customHeight="1"/>
    <row r="47882" ht="15" hidden="1" customHeight="1"/>
    <row r="47883" ht="15" hidden="1" customHeight="1"/>
    <row r="47884" ht="15" hidden="1" customHeight="1"/>
    <row r="47885" ht="15" hidden="1" customHeight="1"/>
    <row r="47886" ht="15" hidden="1" customHeight="1"/>
    <row r="47887" ht="15" hidden="1" customHeight="1"/>
    <row r="47888" ht="15" hidden="1" customHeight="1"/>
    <row r="47889" ht="15" hidden="1" customHeight="1"/>
    <row r="47890" ht="15" hidden="1" customHeight="1"/>
    <row r="47891" ht="15" hidden="1" customHeight="1"/>
    <row r="47892" ht="15" hidden="1" customHeight="1"/>
    <row r="47893" ht="15" hidden="1" customHeight="1"/>
    <row r="47894" ht="15" hidden="1" customHeight="1"/>
    <row r="47895" ht="15" hidden="1" customHeight="1"/>
    <row r="47896" ht="15" hidden="1" customHeight="1"/>
    <row r="47897" ht="15" hidden="1" customHeight="1"/>
    <row r="47898" ht="15" hidden="1" customHeight="1"/>
    <row r="47899" ht="15" hidden="1" customHeight="1"/>
    <row r="47900" ht="15" hidden="1" customHeight="1"/>
    <row r="47901" ht="15" hidden="1" customHeight="1"/>
    <row r="47902" ht="15" hidden="1" customHeight="1"/>
    <row r="47903" ht="15" hidden="1" customHeight="1"/>
    <row r="47904" ht="15" hidden="1" customHeight="1"/>
    <row r="47905" ht="15" hidden="1" customHeight="1"/>
    <row r="47906" ht="15" hidden="1" customHeight="1"/>
    <row r="47907" ht="15" hidden="1" customHeight="1"/>
    <row r="47908" ht="15" hidden="1" customHeight="1"/>
    <row r="47909" ht="15" hidden="1" customHeight="1"/>
    <row r="47910" ht="15" hidden="1" customHeight="1"/>
    <row r="47911" ht="15" hidden="1" customHeight="1"/>
    <row r="47912" ht="15" hidden="1" customHeight="1"/>
    <row r="47913" ht="15" hidden="1" customHeight="1"/>
    <row r="47914" ht="15" hidden="1" customHeight="1"/>
    <row r="47915" ht="15" hidden="1" customHeight="1"/>
    <row r="47916" ht="15" hidden="1" customHeight="1"/>
    <row r="47917" ht="15" hidden="1" customHeight="1"/>
    <row r="47918" ht="15" hidden="1" customHeight="1"/>
    <row r="47919" ht="15" hidden="1" customHeight="1"/>
    <row r="47920" ht="15" hidden="1" customHeight="1"/>
    <row r="47921" ht="15" hidden="1" customHeight="1"/>
    <row r="47922" ht="15" hidden="1" customHeight="1"/>
    <row r="47923" ht="15" hidden="1" customHeight="1"/>
    <row r="47924" ht="15" hidden="1" customHeight="1"/>
    <row r="47925" ht="15" hidden="1" customHeight="1"/>
    <row r="47926" ht="15" hidden="1" customHeight="1"/>
    <row r="47927" ht="15" hidden="1" customHeight="1"/>
    <row r="47928" ht="15" hidden="1" customHeight="1"/>
    <row r="47929" ht="15" hidden="1" customHeight="1"/>
    <row r="47930" ht="15" hidden="1" customHeight="1"/>
    <row r="47931" ht="15" hidden="1" customHeight="1"/>
    <row r="47932" ht="15" hidden="1" customHeight="1"/>
    <row r="47933" ht="15" hidden="1" customHeight="1"/>
    <row r="47934" ht="15" hidden="1" customHeight="1"/>
    <row r="47935" ht="15" hidden="1" customHeight="1"/>
    <row r="47936" ht="15" hidden="1" customHeight="1"/>
    <row r="47937" ht="15" hidden="1" customHeight="1"/>
    <row r="47938" ht="15" hidden="1" customHeight="1"/>
    <row r="47939" ht="15" hidden="1" customHeight="1"/>
    <row r="47940" ht="15" hidden="1" customHeight="1"/>
    <row r="47941" ht="15" hidden="1" customHeight="1"/>
    <row r="47942" ht="15" hidden="1" customHeight="1"/>
    <row r="47943" ht="15" hidden="1" customHeight="1"/>
    <row r="47944" ht="15" hidden="1" customHeight="1"/>
    <row r="47945" ht="15" hidden="1" customHeight="1"/>
    <row r="47946" ht="15" hidden="1" customHeight="1"/>
    <row r="47947" ht="15" hidden="1" customHeight="1"/>
    <row r="47948" ht="15" hidden="1" customHeight="1"/>
    <row r="47949" ht="15" hidden="1" customHeight="1"/>
    <row r="47950" ht="15" hidden="1" customHeight="1"/>
    <row r="47951" ht="15" hidden="1" customHeight="1"/>
    <row r="47952" ht="15" hidden="1" customHeight="1"/>
    <row r="47953" ht="15" hidden="1" customHeight="1"/>
    <row r="47954" ht="15" hidden="1" customHeight="1"/>
    <row r="47955" ht="15" hidden="1" customHeight="1"/>
    <row r="47956" ht="15" hidden="1" customHeight="1"/>
    <row r="47957" ht="15" hidden="1" customHeight="1"/>
    <row r="47958" ht="15" hidden="1" customHeight="1"/>
    <row r="47959" ht="15" hidden="1" customHeight="1"/>
    <row r="47960" ht="15" hidden="1" customHeight="1"/>
    <row r="47961" ht="15" hidden="1" customHeight="1"/>
    <row r="47962" ht="15" hidden="1" customHeight="1"/>
    <row r="47963" ht="15" hidden="1" customHeight="1"/>
    <row r="47964" ht="15" hidden="1" customHeight="1"/>
    <row r="47965" ht="15" hidden="1" customHeight="1"/>
    <row r="47966" ht="15" hidden="1" customHeight="1"/>
    <row r="47967" ht="15" hidden="1" customHeight="1"/>
    <row r="47968" ht="15" hidden="1" customHeight="1"/>
    <row r="47969" ht="15" hidden="1" customHeight="1"/>
    <row r="47970" ht="15" hidden="1" customHeight="1"/>
    <row r="47971" ht="15" hidden="1" customHeight="1"/>
    <row r="47972" ht="15" hidden="1" customHeight="1"/>
    <row r="47973" ht="15" hidden="1" customHeight="1"/>
    <row r="47974" ht="15" hidden="1" customHeight="1"/>
    <row r="47975" ht="15" hidden="1" customHeight="1"/>
    <row r="47976" ht="15" hidden="1" customHeight="1"/>
    <row r="47977" ht="15" hidden="1" customHeight="1"/>
    <row r="47978" ht="15" hidden="1" customHeight="1"/>
    <row r="47979" ht="15" hidden="1" customHeight="1"/>
    <row r="47980" ht="15" hidden="1" customHeight="1"/>
    <row r="47981" ht="15" hidden="1" customHeight="1"/>
    <row r="47982" ht="15" hidden="1" customHeight="1"/>
    <row r="47983" ht="15" hidden="1" customHeight="1"/>
    <row r="47984" ht="15" hidden="1" customHeight="1"/>
    <row r="47985" ht="15" hidden="1" customHeight="1"/>
    <row r="47986" ht="15" hidden="1" customHeight="1"/>
    <row r="47987" ht="15" hidden="1" customHeight="1"/>
    <row r="47988" ht="15" hidden="1" customHeight="1"/>
    <row r="47989" ht="15" hidden="1" customHeight="1"/>
    <row r="47990" ht="15" hidden="1" customHeight="1"/>
    <row r="47991" ht="15" hidden="1" customHeight="1"/>
    <row r="47992" ht="15" hidden="1" customHeight="1"/>
    <row r="47993" ht="15" hidden="1" customHeight="1"/>
    <row r="47994" ht="15" hidden="1" customHeight="1"/>
    <row r="47995" ht="15" hidden="1" customHeight="1"/>
    <row r="47996" ht="15" hidden="1" customHeight="1"/>
    <row r="47997" ht="15" hidden="1" customHeight="1"/>
    <row r="47998" ht="15" hidden="1" customHeight="1"/>
    <row r="47999" ht="15" hidden="1" customHeight="1"/>
    <row r="48000" ht="15" hidden="1" customHeight="1"/>
    <row r="48001" ht="15" hidden="1" customHeight="1"/>
    <row r="48002" ht="15" hidden="1" customHeight="1"/>
    <row r="48003" ht="15" hidden="1" customHeight="1"/>
    <row r="48004" ht="15" hidden="1" customHeight="1"/>
    <row r="48005" ht="15" hidden="1" customHeight="1"/>
    <row r="48006" ht="15" hidden="1" customHeight="1"/>
    <row r="48007" ht="15" hidden="1" customHeight="1"/>
    <row r="48008" ht="15" hidden="1" customHeight="1"/>
    <row r="48009" ht="15" hidden="1" customHeight="1"/>
    <row r="48010" ht="15" hidden="1" customHeight="1"/>
    <row r="48011" ht="15" hidden="1" customHeight="1"/>
    <row r="48012" ht="15" hidden="1" customHeight="1"/>
    <row r="48013" ht="15" hidden="1" customHeight="1"/>
    <row r="48014" ht="15" hidden="1" customHeight="1"/>
    <row r="48015" ht="15" hidden="1" customHeight="1"/>
    <row r="48016" ht="15" hidden="1" customHeight="1"/>
    <row r="48017" ht="15" hidden="1" customHeight="1"/>
    <row r="48018" ht="15" hidden="1" customHeight="1"/>
    <row r="48019" ht="15" hidden="1" customHeight="1"/>
    <row r="48020" ht="15" hidden="1" customHeight="1"/>
    <row r="48021" ht="15" hidden="1" customHeight="1"/>
    <row r="48022" ht="15" hidden="1" customHeight="1"/>
    <row r="48023" ht="15" hidden="1" customHeight="1"/>
    <row r="48024" ht="15" hidden="1" customHeight="1"/>
    <row r="48025" ht="15" hidden="1" customHeight="1"/>
    <row r="48026" ht="15" hidden="1" customHeight="1"/>
    <row r="48027" ht="15" hidden="1" customHeight="1"/>
    <row r="48028" ht="15" hidden="1" customHeight="1"/>
    <row r="48029" ht="15" hidden="1" customHeight="1"/>
    <row r="48030" ht="15" hidden="1" customHeight="1"/>
    <row r="48031" ht="15" hidden="1" customHeight="1"/>
    <row r="48032" ht="15" hidden="1" customHeight="1"/>
    <row r="48033" ht="15" hidden="1" customHeight="1"/>
    <row r="48034" ht="15" hidden="1" customHeight="1"/>
    <row r="48035" ht="15" hidden="1" customHeight="1"/>
    <row r="48036" ht="15" hidden="1" customHeight="1"/>
    <row r="48037" ht="15" hidden="1" customHeight="1"/>
    <row r="48038" ht="15" hidden="1" customHeight="1"/>
    <row r="48039" ht="15" hidden="1" customHeight="1"/>
    <row r="48040" ht="15" hidden="1" customHeight="1"/>
    <row r="48041" ht="15" hidden="1" customHeight="1"/>
    <row r="48042" ht="15" hidden="1" customHeight="1"/>
    <row r="48043" ht="15" hidden="1" customHeight="1"/>
    <row r="48044" ht="15" hidden="1" customHeight="1"/>
    <row r="48045" ht="15" hidden="1" customHeight="1"/>
    <row r="48046" ht="15" hidden="1" customHeight="1"/>
    <row r="48047" ht="15" hidden="1" customHeight="1"/>
    <row r="48048" ht="15" hidden="1" customHeight="1"/>
    <row r="48049" ht="15" hidden="1" customHeight="1"/>
    <row r="48050" ht="15" hidden="1" customHeight="1"/>
    <row r="48051" ht="15" hidden="1" customHeight="1"/>
    <row r="48052" ht="15" hidden="1" customHeight="1"/>
    <row r="48053" ht="15" hidden="1" customHeight="1"/>
    <row r="48054" ht="15" hidden="1" customHeight="1"/>
    <row r="48055" ht="15" hidden="1" customHeight="1"/>
    <row r="48056" ht="15" hidden="1" customHeight="1"/>
    <row r="48057" ht="15" hidden="1" customHeight="1"/>
    <row r="48058" ht="15" hidden="1" customHeight="1"/>
    <row r="48059" ht="15" hidden="1" customHeight="1"/>
    <row r="48060" ht="15" hidden="1" customHeight="1"/>
    <row r="48061" ht="15" hidden="1" customHeight="1"/>
    <row r="48062" ht="15" hidden="1" customHeight="1"/>
    <row r="48063" ht="15" hidden="1" customHeight="1"/>
    <row r="48064" ht="15" hidden="1" customHeight="1"/>
    <row r="48065" ht="15" hidden="1" customHeight="1"/>
    <row r="48066" ht="15" hidden="1" customHeight="1"/>
    <row r="48067" ht="15" hidden="1" customHeight="1"/>
    <row r="48068" ht="15" hidden="1" customHeight="1"/>
    <row r="48069" ht="15" hidden="1" customHeight="1"/>
    <row r="48070" ht="15" hidden="1" customHeight="1"/>
    <row r="48071" ht="15" hidden="1" customHeight="1"/>
    <row r="48072" ht="15" hidden="1" customHeight="1"/>
    <row r="48073" ht="15" hidden="1" customHeight="1"/>
    <row r="48074" ht="15" hidden="1" customHeight="1"/>
    <row r="48075" ht="15" hidden="1" customHeight="1"/>
    <row r="48076" ht="15" hidden="1" customHeight="1"/>
    <row r="48077" ht="15" hidden="1" customHeight="1"/>
    <row r="48078" ht="15" hidden="1" customHeight="1"/>
    <row r="48079" ht="15" hidden="1" customHeight="1"/>
    <row r="48080" ht="15" hidden="1" customHeight="1"/>
    <row r="48081" ht="15" hidden="1" customHeight="1"/>
    <row r="48082" ht="15" hidden="1" customHeight="1"/>
    <row r="48083" ht="15" hidden="1" customHeight="1"/>
    <row r="48084" ht="15" hidden="1" customHeight="1"/>
    <row r="48085" ht="15" hidden="1" customHeight="1"/>
    <row r="48086" ht="15" hidden="1" customHeight="1"/>
    <row r="48087" ht="15" hidden="1" customHeight="1"/>
    <row r="48088" ht="15" hidden="1" customHeight="1"/>
    <row r="48089" ht="15" hidden="1" customHeight="1"/>
    <row r="48090" ht="15" hidden="1" customHeight="1"/>
    <row r="48091" ht="15" hidden="1" customHeight="1"/>
    <row r="48092" ht="15" hidden="1" customHeight="1"/>
    <row r="48093" ht="15" hidden="1" customHeight="1"/>
    <row r="48094" ht="15" hidden="1" customHeight="1"/>
    <row r="48095" ht="15" hidden="1" customHeight="1"/>
    <row r="48096" ht="15" hidden="1" customHeight="1"/>
    <row r="48097" ht="15" hidden="1" customHeight="1"/>
    <row r="48098" ht="15" hidden="1" customHeight="1"/>
    <row r="48099" ht="15" hidden="1" customHeight="1"/>
    <row r="48100" ht="15" hidden="1" customHeight="1"/>
    <row r="48101" ht="15" hidden="1" customHeight="1"/>
    <row r="48102" ht="15" hidden="1" customHeight="1"/>
    <row r="48103" ht="15" hidden="1" customHeight="1"/>
    <row r="48104" ht="15" hidden="1" customHeight="1"/>
    <row r="48105" ht="15" hidden="1" customHeight="1"/>
    <row r="48106" ht="15" hidden="1" customHeight="1"/>
    <row r="48107" ht="15" hidden="1" customHeight="1"/>
    <row r="48108" ht="15" hidden="1" customHeight="1"/>
    <row r="48109" ht="15" hidden="1" customHeight="1"/>
    <row r="48110" ht="15" hidden="1" customHeight="1"/>
    <row r="48111" ht="15" hidden="1" customHeight="1"/>
    <row r="48112" ht="15" hidden="1" customHeight="1"/>
    <row r="48113" ht="15" hidden="1" customHeight="1"/>
    <row r="48114" ht="15" hidden="1" customHeight="1"/>
    <row r="48115" ht="15" hidden="1" customHeight="1"/>
    <row r="48116" ht="15" hidden="1" customHeight="1"/>
    <row r="48117" ht="15" hidden="1" customHeight="1"/>
    <row r="48118" ht="15" hidden="1" customHeight="1"/>
    <row r="48119" ht="15" hidden="1" customHeight="1"/>
    <row r="48120" ht="15" hidden="1" customHeight="1"/>
    <row r="48121" ht="15" hidden="1" customHeight="1"/>
    <row r="48122" ht="15" hidden="1" customHeight="1"/>
    <row r="48123" ht="15" hidden="1" customHeight="1"/>
    <row r="48124" ht="15" hidden="1" customHeight="1"/>
    <row r="48125" ht="15" hidden="1" customHeight="1"/>
    <row r="48126" ht="15" hidden="1" customHeight="1"/>
    <row r="48127" ht="15" hidden="1" customHeight="1"/>
    <row r="48128" ht="15" hidden="1" customHeight="1"/>
    <row r="48129" ht="15" hidden="1" customHeight="1"/>
    <row r="48130" ht="15" hidden="1" customHeight="1"/>
    <row r="48131" ht="15" hidden="1" customHeight="1"/>
    <row r="48132" ht="15" hidden="1" customHeight="1"/>
    <row r="48133" ht="15" hidden="1" customHeight="1"/>
    <row r="48134" ht="15" hidden="1" customHeight="1"/>
    <row r="48135" ht="15" hidden="1" customHeight="1"/>
    <row r="48136" ht="15" hidden="1" customHeight="1"/>
    <row r="48137" ht="15" hidden="1" customHeight="1"/>
    <row r="48138" ht="15" hidden="1" customHeight="1"/>
    <row r="48139" ht="15" hidden="1" customHeight="1"/>
    <row r="48140" ht="15" hidden="1" customHeight="1"/>
    <row r="48141" ht="15" hidden="1" customHeight="1"/>
    <row r="48142" ht="15" hidden="1" customHeight="1"/>
    <row r="48143" ht="15" hidden="1" customHeight="1"/>
    <row r="48144" ht="15" hidden="1" customHeight="1"/>
    <row r="48145" ht="15" hidden="1" customHeight="1"/>
    <row r="48146" ht="15" hidden="1" customHeight="1"/>
    <row r="48147" ht="15" hidden="1" customHeight="1"/>
    <row r="48148" ht="15" hidden="1" customHeight="1"/>
    <row r="48149" ht="15" hidden="1" customHeight="1"/>
    <row r="48150" ht="15" hidden="1" customHeight="1"/>
    <row r="48151" ht="15" hidden="1" customHeight="1"/>
    <row r="48152" ht="15" hidden="1" customHeight="1"/>
    <row r="48153" ht="15" hidden="1" customHeight="1"/>
    <row r="48154" ht="15" hidden="1" customHeight="1"/>
    <row r="48155" ht="15" hidden="1" customHeight="1"/>
    <row r="48156" ht="15" hidden="1" customHeight="1"/>
    <row r="48157" ht="15" hidden="1" customHeight="1"/>
    <row r="48158" ht="15" hidden="1" customHeight="1"/>
    <row r="48159" ht="15" hidden="1" customHeight="1"/>
    <row r="48160" ht="15" hidden="1" customHeight="1"/>
    <row r="48161" ht="15" hidden="1" customHeight="1"/>
    <row r="48162" ht="15" hidden="1" customHeight="1"/>
    <row r="48163" ht="15" hidden="1" customHeight="1"/>
    <row r="48164" ht="15" hidden="1" customHeight="1"/>
    <row r="48165" ht="15" hidden="1" customHeight="1"/>
    <row r="48166" ht="15" hidden="1" customHeight="1"/>
    <row r="48167" ht="15" hidden="1" customHeight="1"/>
    <row r="48168" ht="15" hidden="1" customHeight="1"/>
    <row r="48169" ht="15" hidden="1" customHeight="1"/>
    <row r="48170" ht="15" hidden="1" customHeight="1"/>
    <row r="48171" ht="15" hidden="1" customHeight="1"/>
    <row r="48172" ht="15" hidden="1" customHeight="1"/>
    <row r="48173" ht="15" hidden="1" customHeight="1"/>
    <row r="48174" ht="15" hidden="1" customHeight="1"/>
    <row r="48175" ht="15" hidden="1" customHeight="1"/>
    <row r="48176" ht="15" hidden="1" customHeight="1"/>
    <row r="48177" ht="15" hidden="1" customHeight="1"/>
    <row r="48178" ht="15" hidden="1" customHeight="1"/>
    <row r="48179" ht="15" hidden="1" customHeight="1"/>
    <row r="48180" ht="15" hidden="1" customHeight="1"/>
    <row r="48181" ht="15" hidden="1" customHeight="1"/>
    <row r="48182" ht="15" hidden="1" customHeight="1"/>
    <row r="48183" ht="15" hidden="1" customHeight="1"/>
    <row r="48184" ht="15" hidden="1" customHeight="1"/>
    <row r="48185" ht="15" hidden="1" customHeight="1"/>
    <row r="48186" ht="15" hidden="1" customHeight="1"/>
    <row r="48187" ht="15" hidden="1" customHeight="1"/>
    <row r="48188" ht="15" hidden="1" customHeight="1"/>
    <row r="48189" ht="15" hidden="1" customHeight="1"/>
    <row r="48190" ht="15" hidden="1" customHeight="1"/>
    <row r="48191" ht="15" hidden="1" customHeight="1"/>
    <row r="48192" ht="15" hidden="1" customHeight="1"/>
    <row r="48193" ht="15" hidden="1" customHeight="1"/>
    <row r="48194" ht="15" hidden="1" customHeight="1"/>
    <row r="48195" ht="15" hidden="1" customHeight="1"/>
    <row r="48196" ht="15" hidden="1" customHeight="1"/>
    <row r="48197" ht="15" hidden="1" customHeight="1"/>
    <row r="48198" ht="15" hidden="1" customHeight="1"/>
    <row r="48199" ht="15" hidden="1" customHeight="1"/>
    <row r="48200" ht="15" hidden="1" customHeight="1"/>
    <row r="48201" ht="15" hidden="1" customHeight="1"/>
    <row r="48202" ht="15" hidden="1" customHeight="1"/>
    <row r="48203" ht="15" hidden="1" customHeight="1"/>
    <row r="48204" ht="15" hidden="1" customHeight="1"/>
    <row r="48205" ht="15" hidden="1" customHeight="1"/>
    <row r="48206" ht="15" hidden="1" customHeight="1"/>
    <row r="48207" ht="15" hidden="1" customHeight="1"/>
    <row r="48208" ht="15" hidden="1" customHeight="1"/>
    <row r="48209" ht="15" hidden="1" customHeight="1"/>
    <row r="48210" ht="15" hidden="1" customHeight="1"/>
    <row r="48211" ht="15" hidden="1" customHeight="1"/>
    <row r="48212" ht="15" hidden="1" customHeight="1"/>
    <row r="48213" ht="15" hidden="1" customHeight="1"/>
    <row r="48214" ht="15" hidden="1" customHeight="1"/>
    <row r="48215" ht="15" hidden="1" customHeight="1"/>
    <row r="48216" ht="15" hidden="1" customHeight="1"/>
    <row r="48217" ht="15" hidden="1" customHeight="1"/>
    <row r="48218" ht="15" hidden="1" customHeight="1"/>
    <row r="48219" ht="15" hidden="1" customHeight="1"/>
    <row r="48220" ht="15" hidden="1" customHeight="1"/>
    <row r="48221" ht="15" hidden="1" customHeight="1"/>
    <row r="48222" ht="15" hidden="1" customHeight="1"/>
    <row r="48223" ht="15" hidden="1" customHeight="1"/>
    <row r="48224" ht="15" hidden="1" customHeight="1"/>
    <row r="48225" ht="15" hidden="1" customHeight="1"/>
    <row r="48226" ht="15" hidden="1" customHeight="1"/>
    <row r="48227" ht="15" hidden="1" customHeight="1"/>
    <row r="48228" ht="15" hidden="1" customHeight="1"/>
    <row r="48229" ht="15" hidden="1" customHeight="1"/>
    <row r="48230" ht="15" hidden="1" customHeight="1"/>
    <row r="48231" ht="15" hidden="1" customHeight="1"/>
    <row r="48232" ht="15" hidden="1" customHeight="1"/>
    <row r="48233" ht="15" hidden="1" customHeight="1"/>
    <row r="48234" ht="15" hidden="1" customHeight="1"/>
    <row r="48235" ht="15" hidden="1" customHeight="1"/>
    <row r="48236" ht="15" hidden="1" customHeight="1"/>
    <row r="48237" ht="15" hidden="1" customHeight="1"/>
    <row r="48238" ht="15" hidden="1" customHeight="1"/>
    <row r="48239" ht="15" hidden="1" customHeight="1"/>
    <row r="48240" ht="15" hidden="1" customHeight="1"/>
    <row r="48241" ht="15" hidden="1" customHeight="1"/>
    <row r="48242" ht="15" hidden="1" customHeight="1"/>
    <row r="48243" ht="15" hidden="1" customHeight="1"/>
    <row r="48244" ht="15" hidden="1" customHeight="1"/>
    <row r="48245" ht="15" hidden="1" customHeight="1"/>
    <row r="48246" ht="15" hidden="1" customHeight="1"/>
    <row r="48247" ht="15" hidden="1" customHeight="1"/>
    <row r="48248" ht="15" hidden="1" customHeight="1"/>
    <row r="48249" ht="15" hidden="1" customHeight="1"/>
    <row r="48250" ht="15" hidden="1" customHeight="1"/>
    <row r="48251" ht="15" hidden="1" customHeight="1"/>
    <row r="48252" ht="15" hidden="1" customHeight="1"/>
    <row r="48253" ht="15" hidden="1" customHeight="1"/>
    <row r="48254" ht="15" hidden="1" customHeight="1"/>
    <row r="48255" ht="15" hidden="1" customHeight="1"/>
    <row r="48256" ht="15" hidden="1" customHeight="1"/>
    <row r="48257" ht="15" hidden="1" customHeight="1"/>
    <row r="48258" ht="15" hidden="1" customHeight="1"/>
    <row r="48259" ht="15" hidden="1" customHeight="1"/>
    <row r="48260" ht="15" hidden="1" customHeight="1"/>
    <row r="48261" ht="15" hidden="1" customHeight="1"/>
    <row r="48262" ht="15" hidden="1" customHeight="1"/>
    <row r="48263" ht="15" hidden="1" customHeight="1"/>
    <row r="48264" ht="15" hidden="1" customHeight="1"/>
    <row r="48265" ht="15" hidden="1" customHeight="1"/>
    <row r="48266" ht="15" hidden="1" customHeight="1"/>
    <row r="48267" ht="15" hidden="1" customHeight="1"/>
    <row r="48268" ht="15" hidden="1" customHeight="1"/>
    <row r="48269" ht="15" hidden="1" customHeight="1"/>
    <row r="48270" ht="15" hidden="1" customHeight="1"/>
    <row r="48271" ht="15" hidden="1" customHeight="1"/>
    <row r="48272" ht="15" hidden="1" customHeight="1"/>
    <row r="48273" ht="15" hidden="1" customHeight="1"/>
    <row r="48274" ht="15" hidden="1" customHeight="1"/>
    <row r="48275" ht="15" hidden="1" customHeight="1"/>
    <row r="48276" ht="15" hidden="1" customHeight="1"/>
    <row r="48277" ht="15" hidden="1" customHeight="1"/>
    <row r="48278" ht="15" hidden="1" customHeight="1"/>
    <row r="48279" ht="15" hidden="1" customHeight="1"/>
    <row r="48280" ht="15" hidden="1" customHeight="1"/>
    <row r="48281" ht="15" hidden="1" customHeight="1"/>
    <row r="48282" ht="15" hidden="1" customHeight="1"/>
    <row r="48283" ht="15" hidden="1" customHeight="1"/>
    <row r="48284" ht="15" hidden="1" customHeight="1"/>
    <row r="48285" ht="15" hidden="1" customHeight="1"/>
    <row r="48286" ht="15" hidden="1" customHeight="1"/>
    <row r="48287" ht="15" hidden="1" customHeight="1"/>
    <row r="48288" ht="15" hidden="1" customHeight="1"/>
    <row r="48289" ht="15" hidden="1" customHeight="1"/>
    <row r="48290" ht="15" hidden="1" customHeight="1"/>
    <row r="48291" ht="15" hidden="1" customHeight="1"/>
    <row r="48292" ht="15" hidden="1" customHeight="1"/>
    <row r="48293" ht="15" hidden="1" customHeight="1"/>
    <row r="48294" ht="15" hidden="1" customHeight="1"/>
    <row r="48295" ht="15" hidden="1" customHeight="1"/>
    <row r="48296" ht="15" hidden="1" customHeight="1"/>
    <row r="48297" ht="15" hidden="1" customHeight="1"/>
    <row r="48298" ht="15" hidden="1" customHeight="1"/>
    <row r="48299" ht="15" hidden="1" customHeight="1"/>
    <row r="48300" ht="15" hidden="1" customHeight="1"/>
    <row r="48301" ht="15" hidden="1" customHeight="1"/>
    <row r="48302" ht="15" hidden="1" customHeight="1"/>
    <row r="48303" ht="15" hidden="1" customHeight="1"/>
    <row r="48304" ht="15" hidden="1" customHeight="1"/>
    <row r="48305" ht="15" hidden="1" customHeight="1"/>
    <row r="48306" ht="15" hidden="1" customHeight="1"/>
    <row r="48307" ht="15" hidden="1" customHeight="1"/>
    <row r="48308" ht="15" hidden="1" customHeight="1"/>
    <row r="48309" ht="15" hidden="1" customHeight="1"/>
    <row r="48310" ht="15" hidden="1" customHeight="1"/>
    <row r="48311" ht="15" hidden="1" customHeight="1"/>
    <row r="48312" ht="15" hidden="1" customHeight="1"/>
    <row r="48313" ht="15" hidden="1" customHeight="1"/>
    <row r="48314" ht="15" hidden="1" customHeight="1"/>
    <row r="48315" ht="15" hidden="1" customHeight="1"/>
    <row r="48316" ht="15" hidden="1" customHeight="1"/>
    <row r="48317" ht="15" hidden="1" customHeight="1"/>
    <row r="48318" ht="15" hidden="1" customHeight="1"/>
    <row r="48319" ht="15" hidden="1" customHeight="1"/>
    <row r="48320" ht="15" hidden="1" customHeight="1"/>
    <row r="48321" ht="15" hidden="1" customHeight="1"/>
    <row r="48322" ht="15" hidden="1" customHeight="1"/>
    <row r="48323" ht="15" hidden="1" customHeight="1"/>
    <row r="48324" ht="15" hidden="1" customHeight="1"/>
    <row r="48325" ht="15" hidden="1" customHeight="1"/>
    <row r="48326" ht="15" hidden="1" customHeight="1"/>
    <row r="48327" ht="15" hidden="1" customHeight="1"/>
    <row r="48328" ht="15" hidden="1" customHeight="1"/>
    <row r="48329" ht="15" hidden="1" customHeight="1"/>
    <row r="48330" ht="15" hidden="1" customHeight="1"/>
    <row r="48331" ht="15" hidden="1" customHeight="1"/>
    <row r="48332" ht="15" hidden="1" customHeight="1"/>
    <row r="48333" ht="15" hidden="1" customHeight="1"/>
    <row r="48334" ht="15" hidden="1" customHeight="1"/>
    <row r="48335" ht="15" hidden="1" customHeight="1"/>
    <row r="48336" ht="15" hidden="1" customHeight="1"/>
    <row r="48337" ht="15" hidden="1" customHeight="1"/>
    <row r="48338" ht="15" hidden="1" customHeight="1"/>
    <row r="48339" ht="15" hidden="1" customHeight="1"/>
    <row r="48340" ht="15" hidden="1" customHeight="1"/>
    <row r="48341" ht="15" hidden="1" customHeight="1"/>
    <row r="48342" ht="15" hidden="1" customHeight="1"/>
    <row r="48343" ht="15" hidden="1" customHeight="1"/>
    <row r="48344" ht="15" hidden="1" customHeight="1"/>
    <row r="48345" ht="15" hidden="1" customHeight="1"/>
    <row r="48346" ht="15" hidden="1" customHeight="1"/>
    <row r="48347" ht="15" hidden="1" customHeight="1"/>
    <row r="48348" ht="15" hidden="1" customHeight="1"/>
    <row r="48349" ht="15" hidden="1" customHeight="1"/>
    <row r="48350" ht="15" hidden="1" customHeight="1"/>
    <row r="48351" ht="15" hidden="1" customHeight="1"/>
    <row r="48352" ht="15" hidden="1" customHeight="1"/>
    <row r="48353" ht="15" hidden="1" customHeight="1"/>
    <row r="48354" ht="15" hidden="1" customHeight="1"/>
    <row r="48355" ht="15" hidden="1" customHeight="1"/>
    <row r="48356" ht="15" hidden="1" customHeight="1"/>
    <row r="48357" ht="15" hidden="1" customHeight="1"/>
    <row r="48358" ht="15" hidden="1" customHeight="1"/>
    <row r="48359" ht="15" hidden="1" customHeight="1"/>
    <row r="48360" ht="15" hidden="1" customHeight="1"/>
    <row r="48361" ht="15" hidden="1" customHeight="1"/>
    <row r="48362" ht="15" hidden="1" customHeight="1"/>
    <row r="48363" ht="15" hidden="1" customHeight="1"/>
    <row r="48364" ht="15" hidden="1" customHeight="1"/>
    <row r="48365" ht="15" hidden="1" customHeight="1"/>
    <row r="48366" ht="15" hidden="1" customHeight="1"/>
    <row r="48367" ht="15" hidden="1" customHeight="1"/>
    <row r="48368" ht="15" hidden="1" customHeight="1"/>
    <row r="48369" ht="15" hidden="1" customHeight="1"/>
    <row r="48370" ht="15" hidden="1" customHeight="1"/>
    <row r="48371" ht="15" hidden="1" customHeight="1"/>
    <row r="48372" ht="15" hidden="1" customHeight="1"/>
    <row r="48373" ht="15" hidden="1" customHeight="1"/>
    <row r="48374" ht="15" hidden="1" customHeight="1"/>
    <row r="48375" ht="15" hidden="1" customHeight="1"/>
    <row r="48376" ht="15" hidden="1" customHeight="1"/>
    <row r="48377" ht="15" hidden="1" customHeight="1"/>
    <row r="48378" ht="15" hidden="1" customHeight="1"/>
    <row r="48379" ht="15" hidden="1" customHeight="1"/>
    <row r="48380" ht="15" hidden="1" customHeight="1"/>
    <row r="48381" ht="15" hidden="1" customHeight="1"/>
    <row r="48382" ht="15" hidden="1" customHeight="1"/>
    <row r="48383" ht="15" hidden="1" customHeight="1"/>
    <row r="48384" ht="15" hidden="1" customHeight="1"/>
    <row r="48385" ht="15" hidden="1" customHeight="1"/>
    <row r="48386" ht="15" hidden="1" customHeight="1"/>
    <row r="48387" ht="15" hidden="1" customHeight="1"/>
    <row r="48388" ht="15" hidden="1" customHeight="1"/>
    <row r="48389" ht="15" hidden="1" customHeight="1"/>
    <row r="48390" ht="15" hidden="1" customHeight="1"/>
    <row r="48391" ht="15" hidden="1" customHeight="1"/>
    <row r="48392" ht="15" hidden="1" customHeight="1"/>
    <row r="48393" ht="15" hidden="1" customHeight="1"/>
    <row r="48394" ht="15" hidden="1" customHeight="1"/>
    <row r="48395" ht="15" hidden="1" customHeight="1"/>
    <row r="48396" ht="15" hidden="1" customHeight="1"/>
    <row r="48397" ht="15" hidden="1" customHeight="1"/>
    <row r="48398" ht="15" hidden="1" customHeight="1"/>
    <row r="48399" ht="15" hidden="1" customHeight="1"/>
    <row r="48400" ht="15" hidden="1" customHeight="1"/>
    <row r="48401" ht="15" hidden="1" customHeight="1"/>
    <row r="48402" ht="15" hidden="1" customHeight="1"/>
    <row r="48403" ht="15" hidden="1" customHeight="1"/>
    <row r="48404" ht="15" hidden="1" customHeight="1"/>
    <row r="48405" ht="15" hidden="1" customHeight="1"/>
    <row r="48406" ht="15" hidden="1" customHeight="1"/>
    <row r="48407" ht="15" hidden="1" customHeight="1"/>
    <row r="48408" ht="15" hidden="1" customHeight="1"/>
    <row r="48409" ht="15" hidden="1" customHeight="1"/>
    <row r="48410" ht="15" hidden="1" customHeight="1"/>
    <row r="48411" ht="15" hidden="1" customHeight="1"/>
    <row r="48412" ht="15" hidden="1" customHeight="1"/>
    <row r="48413" ht="15" hidden="1" customHeight="1"/>
    <row r="48414" ht="15" hidden="1" customHeight="1"/>
    <row r="48415" ht="15" hidden="1" customHeight="1"/>
    <row r="48416" ht="15" hidden="1" customHeight="1"/>
    <row r="48417" ht="15" hidden="1" customHeight="1"/>
    <row r="48418" ht="15" hidden="1" customHeight="1"/>
    <row r="48419" ht="15" hidden="1" customHeight="1"/>
    <row r="48420" ht="15" hidden="1" customHeight="1"/>
    <row r="48421" ht="15" hidden="1" customHeight="1"/>
    <row r="48422" ht="15" hidden="1" customHeight="1"/>
    <row r="48423" ht="15" hidden="1" customHeight="1"/>
    <row r="48424" ht="15" hidden="1" customHeight="1"/>
    <row r="48425" ht="15" hidden="1" customHeight="1"/>
    <row r="48426" ht="15" hidden="1" customHeight="1"/>
    <row r="48427" ht="15" hidden="1" customHeight="1"/>
    <row r="48428" ht="15" hidden="1" customHeight="1"/>
    <row r="48429" ht="15" hidden="1" customHeight="1"/>
    <row r="48430" ht="15" hidden="1" customHeight="1"/>
    <row r="48431" ht="15" hidden="1" customHeight="1"/>
    <row r="48432" ht="15" hidden="1" customHeight="1"/>
    <row r="48433" ht="15" hidden="1" customHeight="1"/>
    <row r="48434" ht="15" hidden="1" customHeight="1"/>
    <row r="48435" ht="15" hidden="1" customHeight="1"/>
    <row r="48436" ht="15" hidden="1" customHeight="1"/>
    <row r="48437" ht="15" hidden="1" customHeight="1"/>
    <row r="48438" ht="15" hidden="1" customHeight="1"/>
    <row r="48439" ht="15" hidden="1" customHeight="1"/>
    <row r="48440" ht="15" hidden="1" customHeight="1"/>
    <row r="48441" ht="15" hidden="1" customHeight="1"/>
    <row r="48442" ht="15" hidden="1" customHeight="1"/>
    <row r="48443" ht="15" hidden="1" customHeight="1"/>
    <row r="48444" ht="15" hidden="1" customHeight="1"/>
    <row r="48445" ht="15" hidden="1" customHeight="1"/>
    <row r="48446" ht="15" hidden="1" customHeight="1"/>
    <row r="48447" ht="15" hidden="1" customHeight="1"/>
    <row r="48448" ht="15" hidden="1" customHeight="1"/>
    <row r="48449" ht="15" hidden="1" customHeight="1"/>
    <row r="48450" ht="15" hidden="1" customHeight="1"/>
    <row r="48451" ht="15" hidden="1" customHeight="1"/>
    <row r="48452" ht="15" hidden="1" customHeight="1"/>
    <row r="48453" ht="15" hidden="1" customHeight="1"/>
    <row r="48454" ht="15" hidden="1" customHeight="1"/>
    <row r="48455" ht="15" hidden="1" customHeight="1"/>
    <row r="48456" ht="15" hidden="1" customHeight="1"/>
    <row r="48457" ht="15" hidden="1" customHeight="1"/>
    <row r="48458" ht="15" hidden="1" customHeight="1"/>
    <row r="48459" ht="15" hidden="1" customHeight="1"/>
    <row r="48460" ht="15" hidden="1" customHeight="1"/>
    <row r="48461" ht="15" hidden="1" customHeight="1"/>
    <row r="48462" ht="15" hidden="1" customHeight="1"/>
    <row r="48463" ht="15" hidden="1" customHeight="1"/>
    <row r="48464" ht="15" hidden="1" customHeight="1"/>
    <row r="48465" ht="15" hidden="1" customHeight="1"/>
    <row r="48466" ht="15" hidden="1" customHeight="1"/>
    <row r="48467" ht="15" hidden="1" customHeight="1"/>
    <row r="48468" ht="15" hidden="1" customHeight="1"/>
    <row r="48469" ht="15" hidden="1" customHeight="1"/>
    <row r="48470" ht="15" hidden="1" customHeight="1"/>
    <row r="48471" ht="15" hidden="1" customHeight="1"/>
    <row r="48472" ht="15" hidden="1" customHeight="1"/>
    <row r="48473" ht="15" hidden="1" customHeight="1"/>
    <row r="48474" ht="15" hidden="1" customHeight="1"/>
    <row r="48475" ht="15" hidden="1" customHeight="1"/>
    <row r="48476" ht="15" hidden="1" customHeight="1"/>
    <row r="48477" ht="15" hidden="1" customHeight="1"/>
    <row r="48478" ht="15" hidden="1" customHeight="1"/>
    <row r="48479" ht="15" hidden="1" customHeight="1"/>
    <row r="48480" ht="15" hidden="1" customHeight="1"/>
    <row r="48481" ht="15" hidden="1" customHeight="1"/>
    <row r="48482" ht="15" hidden="1" customHeight="1"/>
    <row r="48483" ht="15" hidden="1" customHeight="1"/>
    <row r="48484" ht="15" hidden="1" customHeight="1"/>
    <row r="48485" ht="15" hidden="1" customHeight="1"/>
    <row r="48486" ht="15" hidden="1" customHeight="1"/>
    <row r="48487" ht="15" hidden="1" customHeight="1"/>
    <row r="48488" ht="15" hidden="1" customHeight="1"/>
    <row r="48489" ht="15" hidden="1" customHeight="1"/>
    <row r="48490" ht="15" hidden="1" customHeight="1"/>
    <row r="48491" ht="15" hidden="1" customHeight="1"/>
    <row r="48492" ht="15" hidden="1" customHeight="1"/>
    <row r="48493" ht="15" hidden="1" customHeight="1"/>
    <row r="48494" ht="15" hidden="1" customHeight="1"/>
    <row r="48495" ht="15" hidden="1" customHeight="1"/>
    <row r="48496" ht="15" hidden="1" customHeight="1"/>
    <row r="48497" ht="15" hidden="1" customHeight="1"/>
    <row r="48498" ht="15" hidden="1" customHeight="1"/>
    <row r="48499" ht="15" hidden="1" customHeight="1"/>
    <row r="48500" ht="15" hidden="1" customHeight="1"/>
    <row r="48501" ht="15" hidden="1" customHeight="1"/>
    <row r="48502" ht="15" hidden="1" customHeight="1"/>
    <row r="48503" ht="15" hidden="1" customHeight="1"/>
    <row r="48504" ht="15" hidden="1" customHeight="1"/>
    <row r="48505" ht="15" hidden="1" customHeight="1"/>
    <row r="48506" ht="15" hidden="1" customHeight="1"/>
    <row r="48507" ht="15" hidden="1" customHeight="1"/>
    <row r="48508" ht="15" hidden="1" customHeight="1"/>
    <row r="48509" ht="15" hidden="1" customHeight="1"/>
    <row r="48510" ht="15" hidden="1" customHeight="1"/>
    <row r="48511" ht="15" hidden="1" customHeight="1"/>
    <row r="48512" ht="15" hidden="1" customHeight="1"/>
    <row r="48513" ht="15" hidden="1" customHeight="1"/>
    <row r="48514" ht="15" hidden="1" customHeight="1"/>
    <row r="48515" ht="15" hidden="1" customHeight="1"/>
    <row r="48516" ht="15" hidden="1" customHeight="1"/>
    <row r="48517" ht="15" hidden="1" customHeight="1"/>
    <row r="48518" ht="15" hidden="1" customHeight="1"/>
    <row r="48519" ht="15" hidden="1" customHeight="1"/>
    <row r="48520" ht="15" hidden="1" customHeight="1"/>
    <row r="48521" ht="15" hidden="1" customHeight="1"/>
    <row r="48522" ht="15" hidden="1" customHeight="1"/>
    <row r="48523" ht="15" hidden="1" customHeight="1"/>
    <row r="48524" ht="15" hidden="1" customHeight="1"/>
    <row r="48525" ht="15" hidden="1" customHeight="1"/>
    <row r="48526" ht="15" hidden="1" customHeight="1"/>
    <row r="48527" ht="15" hidden="1" customHeight="1"/>
    <row r="48528" ht="15" hidden="1" customHeight="1"/>
    <row r="48529" ht="15" hidden="1" customHeight="1"/>
    <row r="48530" ht="15" hidden="1" customHeight="1"/>
    <row r="48531" ht="15" hidden="1" customHeight="1"/>
    <row r="48532" ht="15" hidden="1" customHeight="1"/>
    <row r="48533" ht="15" hidden="1" customHeight="1"/>
    <row r="48534" ht="15" hidden="1" customHeight="1"/>
    <row r="48535" ht="15" hidden="1" customHeight="1"/>
    <row r="48536" ht="15" hidden="1" customHeight="1"/>
    <row r="48537" ht="15" hidden="1" customHeight="1"/>
    <row r="48538" ht="15" hidden="1" customHeight="1"/>
    <row r="48539" ht="15" hidden="1" customHeight="1"/>
    <row r="48540" ht="15" hidden="1" customHeight="1"/>
    <row r="48541" ht="15" hidden="1" customHeight="1"/>
    <row r="48542" ht="15" hidden="1" customHeight="1"/>
    <row r="48543" ht="15" hidden="1" customHeight="1"/>
    <row r="48544" ht="15" hidden="1" customHeight="1"/>
    <row r="48545" ht="15" hidden="1" customHeight="1"/>
    <row r="48546" ht="15" hidden="1" customHeight="1"/>
    <row r="48547" ht="15" hidden="1" customHeight="1"/>
    <row r="48548" ht="15" hidden="1" customHeight="1"/>
    <row r="48549" ht="15" hidden="1" customHeight="1"/>
    <row r="48550" ht="15" hidden="1" customHeight="1"/>
    <row r="48551" ht="15" hidden="1" customHeight="1"/>
    <row r="48552" ht="15" hidden="1" customHeight="1"/>
    <row r="48553" ht="15" hidden="1" customHeight="1"/>
    <row r="48554" ht="15" hidden="1" customHeight="1"/>
    <row r="48555" ht="15" hidden="1" customHeight="1"/>
    <row r="48556" ht="15" hidden="1" customHeight="1"/>
    <row r="48557" ht="15" hidden="1" customHeight="1"/>
    <row r="48558" ht="15" hidden="1" customHeight="1"/>
    <row r="48559" ht="15" hidden="1" customHeight="1"/>
    <row r="48560" ht="15" hidden="1" customHeight="1"/>
    <row r="48561" ht="15" hidden="1" customHeight="1"/>
    <row r="48562" ht="15" hidden="1" customHeight="1"/>
    <row r="48563" ht="15" hidden="1" customHeight="1"/>
    <row r="48564" ht="15" hidden="1" customHeight="1"/>
    <row r="48565" ht="15" hidden="1" customHeight="1"/>
    <row r="48566" ht="15" hidden="1" customHeight="1"/>
    <row r="48567" ht="15" hidden="1" customHeight="1"/>
    <row r="48568" ht="15" hidden="1" customHeight="1"/>
    <row r="48569" ht="15" hidden="1" customHeight="1"/>
    <row r="48570" ht="15" hidden="1" customHeight="1"/>
    <row r="48571" ht="15" hidden="1" customHeight="1"/>
    <row r="48572" ht="15" hidden="1" customHeight="1"/>
    <row r="48573" ht="15" hidden="1" customHeight="1"/>
    <row r="48574" ht="15" hidden="1" customHeight="1"/>
    <row r="48575" ht="15" hidden="1" customHeight="1"/>
    <row r="48576" ht="15" hidden="1" customHeight="1"/>
    <row r="48577" ht="15" hidden="1" customHeight="1"/>
    <row r="48578" ht="15" hidden="1" customHeight="1"/>
    <row r="48579" ht="15" hidden="1" customHeight="1"/>
    <row r="48580" ht="15" hidden="1" customHeight="1"/>
    <row r="48581" ht="15" hidden="1" customHeight="1"/>
    <row r="48582" ht="15" hidden="1" customHeight="1"/>
    <row r="48583" ht="15" hidden="1" customHeight="1"/>
    <row r="48584" ht="15" hidden="1" customHeight="1"/>
    <row r="48585" ht="15" hidden="1" customHeight="1"/>
    <row r="48586" ht="15" hidden="1" customHeight="1"/>
    <row r="48587" ht="15" hidden="1" customHeight="1"/>
    <row r="48588" ht="15" hidden="1" customHeight="1"/>
    <row r="48589" ht="15" hidden="1" customHeight="1"/>
    <row r="48590" ht="15" hidden="1" customHeight="1"/>
    <row r="48591" ht="15" hidden="1" customHeight="1"/>
    <row r="48592" ht="15" hidden="1" customHeight="1"/>
    <row r="48593" ht="15" hidden="1" customHeight="1"/>
    <row r="48594" ht="15" hidden="1" customHeight="1"/>
    <row r="48595" ht="15" hidden="1" customHeight="1"/>
    <row r="48596" ht="15" hidden="1" customHeight="1"/>
    <row r="48597" ht="15" hidden="1" customHeight="1"/>
    <row r="48598" ht="15" hidden="1" customHeight="1"/>
    <row r="48599" ht="15" hidden="1" customHeight="1"/>
    <row r="48600" ht="15" hidden="1" customHeight="1"/>
    <row r="48601" ht="15" hidden="1" customHeight="1"/>
    <row r="48602" ht="15" hidden="1" customHeight="1"/>
    <row r="48603" ht="15" hidden="1" customHeight="1"/>
    <row r="48604" ht="15" hidden="1" customHeight="1"/>
    <row r="48605" ht="15" hidden="1" customHeight="1"/>
    <row r="48606" ht="15" hidden="1" customHeight="1"/>
    <row r="48607" ht="15" hidden="1" customHeight="1"/>
    <row r="48608" ht="15" hidden="1" customHeight="1"/>
    <row r="48609" ht="15" hidden="1" customHeight="1"/>
    <row r="48610" ht="15" hidden="1" customHeight="1"/>
    <row r="48611" ht="15" hidden="1" customHeight="1"/>
    <row r="48612" ht="15" hidden="1" customHeight="1"/>
    <row r="48613" ht="15" hidden="1" customHeight="1"/>
    <row r="48614" ht="15" hidden="1" customHeight="1"/>
    <row r="48615" ht="15" hidden="1" customHeight="1"/>
    <row r="48616" ht="15" hidden="1" customHeight="1"/>
    <row r="48617" ht="15" hidden="1" customHeight="1"/>
    <row r="48618" ht="15" hidden="1" customHeight="1"/>
    <row r="48619" ht="15" hidden="1" customHeight="1"/>
    <row r="48620" ht="15" hidden="1" customHeight="1"/>
    <row r="48621" ht="15" hidden="1" customHeight="1"/>
    <row r="48622" ht="15" hidden="1" customHeight="1"/>
    <row r="48623" ht="15" hidden="1" customHeight="1"/>
    <row r="48624" ht="15" hidden="1" customHeight="1"/>
    <row r="48625" ht="15" hidden="1" customHeight="1"/>
    <row r="48626" ht="15" hidden="1" customHeight="1"/>
    <row r="48627" ht="15" hidden="1" customHeight="1"/>
    <row r="48628" ht="15" hidden="1" customHeight="1"/>
    <row r="48629" ht="15" hidden="1" customHeight="1"/>
    <row r="48630" ht="15" hidden="1" customHeight="1"/>
    <row r="48631" ht="15" hidden="1" customHeight="1"/>
    <row r="48632" ht="15" hidden="1" customHeight="1"/>
    <row r="48633" ht="15" hidden="1" customHeight="1"/>
    <row r="48634" ht="15" hidden="1" customHeight="1"/>
    <row r="48635" ht="15" hidden="1" customHeight="1"/>
    <row r="48636" ht="15" hidden="1" customHeight="1"/>
    <row r="48637" ht="15" hidden="1" customHeight="1"/>
    <row r="48638" ht="15" hidden="1" customHeight="1"/>
    <row r="48639" ht="15" hidden="1" customHeight="1"/>
    <row r="48640" ht="15" hidden="1" customHeight="1"/>
    <row r="48641" ht="15" hidden="1" customHeight="1"/>
    <row r="48642" ht="15" hidden="1" customHeight="1"/>
    <row r="48643" ht="15" hidden="1" customHeight="1"/>
    <row r="48644" ht="15" hidden="1" customHeight="1"/>
    <row r="48645" ht="15" hidden="1" customHeight="1"/>
    <row r="48646" ht="15" hidden="1" customHeight="1"/>
    <row r="48647" ht="15" hidden="1" customHeight="1"/>
    <row r="48648" ht="15" hidden="1" customHeight="1"/>
    <row r="48649" ht="15" hidden="1" customHeight="1"/>
    <row r="48650" ht="15" hidden="1" customHeight="1"/>
    <row r="48651" ht="15" hidden="1" customHeight="1"/>
    <row r="48652" ht="15" hidden="1" customHeight="1"/>
    <row r="48653" ht="15" hidden="1" customHeight="1"/>
    <row r="48654" ht="15" hidden="1" customHeight="1"/>
    <row r="48655" ht="15" hidden="1" customHeight="1"/>
    <row r="48656" ht="15" hidden="1" customHeight="1"/>
    <row r="48657" ht="15" hidden="1" customHeight="1"/>
    <row r="48658" ht="15" hidden="1" customHeight="1"/>
    <row r="48659" ht="15" hidden="1" customHeight="1"/>
    <row r="48660" ht="15" hidden="1" customHeight="1"/>
    <row r="48661" ht="15" hidden="1" customHeight="1"/>
    <row r="48662" ht="15" hidden="1" customHeight="1"/>
    <row r="48663" ht="15" hidden="1" customHeight="1"/>
    <row r="48664" ht="15" hidden="1" customHeight="1"/>
    <row r="48665" ht="15" hidden="1" customHeight="1"/>
    <row r="48666" ht="15" hidden="1" customHeight="1"/>
    <row r="48667" ht="15" hidden="1" customHeight="1"/>
    <row r="48668" ht="15" hidden="1" customHeight="1"/>
    <row r="48669" ht="15" hidden="1" customHeight="1"/>
    <row r="48670" ht="15" hidden="1" customHeight="1"/>
    <row r="48671" ht="15" hidden="1" customHeight="1"/>
    <row r="48672" ht="15" hidden="1" customHeight="1"/>
    <row r="48673" ht="15" hidden="1" customHeight="1"/>
    <row r="48674" ht="15" hidden="1" customHeight="1"/>
    <row r="48675" ht="15" hidden="1" customHeight="1"/>
    <row r="48676" ht="15" hidden="1" customHeight="1"/>
    <row r="48677" ht="15" hidden="1" customHeight="1"/>
    <row r="48678" ht="15" hidden="1" customHeight="1"/>
    <row r="48679" ht="15" hidden="1" customHeight="1"/>
    <row r="48680" ht="15" hidden="1" customHeight="1"/>
    <row r="48681" ht="15" hidden="1" customHeight="1"/>
    <row r="48682" ht="15" hidden="1" customHeight="1"/>
    <row r="48683" ht="15" hidden="1" customHeight="1"/>
    <row r="48684" ht="15" hidden="1" customHeight="1"/>
    <row r="48685" ht="15" hidden="1" customHeight="1"/>
    <row r="48686" ht="15" hidden="1" customHeight="1"/>
    <row r="48687" ht="15" hidden="1" customHeight="1"/>
    <row r="48688" ht="15" hidden="1" customHeight="1"/>
    <row r="48689" ht="15" hidden="1" customHeight="1"/>
    <row r="48690" ht="15" hidden="1" customHeight="1"/>
    <row r="48691" ht="15" hidden="1" customHeight="1"/>
    <row r="48692" ht="15" hidden="1" customHeight="1"/>
    <row r="48693" ht="15" hidden="1" customHeight="1"/>
    <row r="48694" ht="15" hidden="1" customHeight="1"/>
    <row r="48695" ht="15" hidden="1" customHeight="1"/>
    <row r="48696" ht="15" hidden="1" customHeight="1"/>
    <row r="48697" ht="15" hidden="1" customHeight="1"/>
    <row r="48698" ht="15" hidden="1" customHeight="1"/>
    <row r="48699" ht="15" hidden="1" customHeight="1"/>
    <row r="48700" ht="15" hidden="1" customHeight="1"/>
    <row r="48701" ht="15" hidden="1" customHeight="1"/>
    <row r="48702" ht="15" hidden="1" customHeight="1"/>
    <row r="48703" ht="15" hidden="1" customHeight="1"/>
    <row r="48704" ht="15" hidden="1" customHeight="1"/>
    <row r="48705" ht="15" hidden="1" customHeight="1"/>
    <row r="48706" ht="15" hidden="1" customHeight="1"/>
    <row r="48707" ht="15" hidden="1" customHeight="1"/>
    <row r="48708" ht="15" hidden="1" customHeight="1"/>
    <row r="48709" ht="15" hidden="1" customHeight="1"/>
    <row r="48710" ht="15" hidden="1" customHeight="1"/>
    <row r="48711" ht="15" hidden="1" customHeight="1"/>
    <row r="48712" ht="15" hidden="1" customHeight="1"/>
    <row r="48713" ht="15" hidden="1" customHeight="1"/>
    <row r="48714" ht="15" hidden="1" customHeight="1"/>
    <row r="48715" ht="15" hidden="1" customHeight="1"/>
    <row r="48716" ht="15" hidden="1" customHeight="1"/>
    <row r="48717" ht="15" hidden="1" customHeight="1"/>
    <row r="48718" ht="15" hidden="1" customHeight="1"/>
    <row r="48719" ht="15" hidden="1" customHeight="1"/>
    <row r="48720" ht="15" hidden="1" customHeight="1"/>
    <row r="48721" ht="15" hidden="1" customHeight="1"/>
    <row r="48722" ht="15" hidden="1" customHeight="1"/>
    <row r="48723" ht="15" hidden="1" customHeight="1"/>
    <row r="48724" ht="15" hidden="1" customHeight="1"/>
    <row r="48725" ht="15" hidden="1" customHeight="1"/>
    <row r="48726" ht="15" hidden="1" customHeight="1"/>
    <row r="48727" ht="15" hidden="1" customHeight="1"/>
    <row r="48728" ht="15" hidden="1" customHeight="1"/>
    <row r="48729" ht="15" hidden="1" customHeight="1"/>
    <row r="48730" ht="15" hidden="1" customHeight="1"/>
    <row r="48731" ht="15" hidden="1" customHeight="1"/>
    <row r="48732" ht="15" hidden="1" customHeight="1"/>
    <row r="48733" ht="15" hidden="1" customHeight="1"/>
    <row r="48734" ht="15" hidden="1" customHeight="1"/>
    <row r="48735" ht="15" hidden="1" customHeight="1"/>
    <row r="48736" ht="15" hidden="1" customHeight="1"/>
    <row r="48737" ht="15" hidden="1" customHeight="1"/>
    <row r="48738" ht="15" hidden="1" customHeight="1"/>
    <row r="48739" ht="15" hidden="1" customHeight="1"/>
    <row r="48740" ht="15" hidden="1" customHeight="1"/>
    <row r="48741" ht="15" hidden="1" customHeight="1"/>
    <row r="48742" ht="15" hidden="1" customHeight="1"/>
    <row r="48743" ht="15" hidden="1" customHeight="1"/>
    <row r="48744" ht="15" hidden="1" customHeight="1"/>
    <row r="48745" ht="15" hidden="1" customHeight="1"/>
    <row r="48746" ht="15" hidden="1" customHeight="1"/>
    <row r="48747" ht="15" hidden="1" customHeight="1"/>
    <row r="48748" ht="15" hidden="1" customHeight="1"/>
    <row r="48749" ht="15" hidden="1" customHeight="1"/>
    <row r="48750" ht="15" hidden="1" customHeight="1"/>
    <row r="48751" ht="15" hidden="1" customHeight="1"/>
    <row r="48752" ht="15" hidden="1" customHeight="1"/>
    <row r="48753" ht="15" hidden="1" customHeight="1"/>
    <row r="48754" ht="15" hidden="1" customHeight="1"/>
    <row r="48755" ht="15" hidden="1" customHeight="1"/>
    <row r="48756" ht="15" hidden="1" customHeight="1"/>
    <row r="48757" ht="15" hidden="1" customHeight="1"/>
    <row r="48758" ht="15" hidden="1" customHeight="1"/>
    <row r="48759" ht="15" hidden="1" customHeight="1"/>
    <row r="48760" ht="15" hidden="1" customHeight="1"/>
    <row r="48761" ht="15" hidden="1" customHeight="1"/>
    <row r="48762" ht="15" hidden="1" customHeight="1"/>
    <row r="48763" ht="15" hidden="1" customHeight="1"/>
    <row r="48764" ht="15" hidden="1" customHeight="1"/>
    <row r="48765" ht="15" hidden="1" customHeight="1"/>
    <row r="48766" ht="15" hidden="1" customHeight="1"/>
    <row r="48767" ht="15" hidden="1" customHeight="1"/>
    <row r="48768" ht="15" hidden="1" customHeight="1"/>
    <row r="48769" ht="15" hidden="1" customHeight="1"/>
    <row r="48770" ht="15" hidden="1" customHeight="1"/>
    <row r="48771" ht="15" hidden="1" customHeight="1"/>
    <row r="48772" ht="15" hidden="1" customHeight="1"/>
    <row r="48773" ht="15" hidden="1" customHeight="1"/>
    <row r="48774" ht="15" hidden="1" customHeight="1"/>
    <row r="48775" ht="15" hidden="1" customHeight="1"/>
    <row r="48776" ht="15" hidden="1" customHeight="1"/>
    <row r="48777" ht="15" hidden="1" customHeight="1"/>
    <row r="48778" ht="15" hidden="1" customHeight="1"/>
    <row r="48779" ht="15" hidden="1" customHeight="1"/>
    <row r="48780" ht="15" hidden="1" customHeight="1"/>
    <row r="48781" ht="15" hidden="1" customHeight="1"/>
    <row r="48782" ht="15" hidden="1" customHeight="1"/>
    <row r="48783" ht="15" hidden="1" customHeight="1"/>
    <row r="48784" ht="15" hidden="1" customHeight="1"/>
    <row r="48785" ht="15" hidden="1" customHeight="1"/>
    <row r="48786" ht="15" hidden="1" customHeight="1"/>
    <row r="48787" ht="15" hidden="1" customHeight="1"/>
    <row r="48788" ht="15" hidden="1" customHeight="1"/>
    <row r="48789" ht="15" hidden="1" customHeight="1"/>
    <row r="48790" ht="15" hidden="1" customHeight="1"/>
    <row r="48791" ht="15" hidden="1" customHeight="1"/>
    <row r="48792" ht="15" hidden="1" customHeight="1"/>
    <row r="48793" ht="15" hidden="1" customHeight="1"/>
    <row r="48794" ht="15" hidden="1" customHeight="1"/>
    <row r="48795" ht="15" hidden="1" customHeight="1"/>
    <row r="48796" ht="15" hidden="1" customHeight="1"/>
    <row r="48797" ht="15" hidden="1" customHeight="1"/>
    <row r="48798" ht="15" hidden="1" customHeight="1"/>
    <row r="48799" ht="15" hidden="1" customHeight="1"/>
    <row r="48800" ht="15" hidden="1" customHeight="1"/>
    <row r="48801" ht="15" hidden="1" customHeight="1"/>
    <row r="48802" ht="15" hidden="1" customHeight="1"/>
    <row r="48803" ht="15" hidden="1" customHeight="1"/>
    <row r="48804" ht="15" hidden="1" customHeight="1"/>
    <row r="48805" ht="15" hidden="1" customHeight="1"/>
    <row r="48806" ht="15" hidden="1" customHeight="1"/>
    <row r="48807" ht="15" hidden="1" customHeight="1"/>
    <row r="48808" ht="15" hidden="1" customHeight="1"/>
    <row r="48809" ht="15" hidden="1" customHeight="1"/>
    <row r="48810" ht="15" hidden="1" customHeight="1"/>
    <row r="48811" ht="15" hidden="1" customHeight="1"/>
    <row r="48812" ht="15" hidden="1" customHeight="1"/>
    <row r="48813" ht="15" hidden="1" customHeight="1"/>
    <row r="48814" ht="15" hidden="1" customHeight="1"/>
    <row r="48815" ht="15" hidden="1" customHeight="1"/>
    <row r="48816" ht="15" hidden="1" customHeight="1"/>
    <row r="48817" ht="15" hidden="1" customHeight="1"/>
    <row r="48818" ht="15" hidden="1" customHeight="1"/>
    <row r="48819" ht="15" hidden="1" customHeight="1"/>
    <row r="48820" ht="15" hidden="1" customHeight="1"/>
    <row r="48821" ht="15" hidden="1" customHeight="1"/>
    <row r="48822" ht="15" hidden="1" customHeight="1"/>
    <row r="48823" ht="15" hidden="1" customHeight="1"/>
    <row r="48824" ht="15" hidden="1" customHeight="1"/>
    <row r="48825" ht="15" hidden="1" customHeight="1"/>
    <row r="48826" ht="15" hidden="1" customHeight="1"/>
    <row r="48827" ht="15" hidden="1" customHeight="1"/>
    <row r="48828" ht="15" hidden="1" customHeight="1"/>
    <row r="48829" ht="15" hidden="1" customHeight="1"/>
    <row r="48830" ht="15" hidden="1" customHeight="1"/>
    <row r="48831" ht="15" hidden="1" customHeight="1"/>
    <row r="48832" ht="15" hidden="1" customHeight="1"/>
    <row r="48833" ht="15" hidden="1" customHeight="1"/>
    <row r="48834" ht="15" hidden="1" customHeight="1"/>
    <row r="48835" ht="15" hidden="1" customHeight="1"/>
    <row r="48836" ht="15" hidden="1" customHeight="1"/>
    <row r="48837" ht="15" hidden="1" customHeight="1"/>
    <row r="48838" ht="15" hidden="1" customHeight="1"/>
    <row r="48839" ht="15" hidden="1" customHeight="1"/>
    <row r="48840" ht="15" hidden="1" customHeight="1"/>
    <row r="48841" ht="15" hidden="1" customHeight="1"/>
    <row r="48842" ht="15" hidden="1" customHeight="1"/>
    <row r="48843" ht="15" hidden="1" customHeight="1"/>
    <row r="48844" ht="15" hidden="1" customHeight="1"/>
    <row r="48845" ht="15" hidden="1" customHeight="1"/>
    <row r="48846" ht="15" hidden="1" customHeight="1"/>
    <row r="48847" ht="15" hidden="1" customHeight="1"/>
    <row r="48848" ht="15" hidden="1" customHeight="1"/>
    <row r="48849" ht="15" hidden="1" customHeight="1"/>
    <row r="48850" ht="15" hidden="1" customHeight="1"/>
    <row r="48851" ht="15" hidden="1" customHeight="1"/>
    <row r="48852" ht="15" hidden="1" customHeight="1"/>
    <row r="48853" ht="15" hidden="1" customHeight="1"/>
    <row r="48854" ht="15" hidden="1" customHeight="1"/>
    <row r="48855" ht="15" hidden="1" customHeight="1"/>
    <row r="48856" ht="15" hidden="1" customHeight="1"/>
    <row r="48857" ht="15" hidden="1" customHeight="1"/>
    <row r="48858" ht="15" hidden="1" customHeight="1"/>
    <row r="48859" ht="15" hidden="1" customHeight="1"/>
    <row r="48860" ht="15" hidden="1" customHeight="1"/>
    <row r="48861" ht="15" hidden="1" customHeight="1"/>
    <row r="48862" ht="15" hidden="1" customHeight="1"/>
    <row r="48863" ht="15" hidden="1" customHeight="1"/>
    <row r="48864" ht="15" hidden="1" customHeight="1"/>
    <row r="48865" ht="15" hidden="1" customHeight="1"/>
    <row r="48866" ht="15" hidden="1" customHeight="1"/>
    <row r="48867" ht="15" hidden="1" customHeight="1"/>
    <row r="48868" ht="15" hidden="1" customHeight="1"/>
    <row r="48869" ht="15" hidden="1" customHeight="1"/>
    <row r="48870" ht="15" hidden="1" customHeight="1"/>
    <row r="48871" ht="15" hidden="1" customHeight="1"/>
    <row r="48872" ht="15" hidden="1" customHeight="1"/>
    <row r="48873" ht="15" hidden="1" customHeight="1"/>
    <row r="48874" ht="15" hidden="1" customHeight="1"/>
    <row r="48875" ht="15" hidden="1" customHeight="1"/>
    <row r="48876" ht="15" hidden="1" customHeight="1"/>
    <row r="48877" ht="15" hidden="1" customHeight="1"/>
    <row r="48878" ht="15" hidden="1" customHeight="1"/>
    <row r="48879" ht="15" hidden="1" customHeight="1"/>
    <row r="48880" ht="15" hidden="1" customHeight="1"/>
    <row r="48881" ht="15" hidden="1" customHeight="1"/>
    <row r="48882" ht="15" hidden="1" customHeight="1"/>
    <row r="48883" ht="15" hidden="1" customHeight="1"/>
    <row r="48884" ht="15" hidden="1" customHeight="1"/>
    <row r="48885" ht="15" hidden="1" customHeight="1"/>
    <row r="48886" ht="15" hidden="1" customHeight="1"/>
    <row r="48887" ht="15" hidden="1" customHeight="1"/>
    <row r="48888" ht="15" hidden="1" customHeight="1"/>
    <row r="48889" ht="15" hidden="1" customHeight="1"/>
    <row r="48890" ht="15" hidden="1" customHeight="1"/>
    <row r="48891" ht="15" hidden="1" customHeight="1"/>
    <row r="48892" ht="15" hidden="1" customHeight="1"/>
    <row r="48893" ht="15" hidden="1" customHeight="1"/>
    <row r="48894" ht="15" hidden="1" customHeight="1"/>
    <row r="48895" ht="15" hidden="1" customHeight="1"/>
    <row r="48896" ht="15" hidden="1" customHeight="1"/>
    <row r="48897" ht="15" hidden="1" customHeight="1"/>
    <row r="48898" ht="15" hidden="1" customHeight="1"/>
    <row r="48899" ht="15" hidden="1" customHeight="1"/>
    <row r="48900" ht="15" hidden="1" customHeight="1"/>
    <row r="48901" ht="15" hidden="1" customHeight="1"/>
    <row r="48902" ht="15" hidden="1" customHeight="1"/>
    <row r="48903" ht="15" hidden="1" customHeight="1"/>
    <row r="48904" ht="15" hidden="1" customHeight="1"/>
    <row r="48905" ht="15" hidden="1" customHeight="1"/>
    <row r="48906" ht="15" hidden="1" customHeight="1"/>
    <row r="48907" ht="15" hidden="1" customHeight="1"/>
    <row r="48908" ht="15" hidden="1" customHeight="1"/>
    <row r="48909" ht="15" hidden="1" customHeight="1"/>
    <row r="48910" ht="15" hidden="1" customHeight="1"/>
    <row r="48911" ht="15" hidden="1" customHeight="1"/>
    <row r="48912" ht="15" hidden="1" customHeight="1"/>
    <row r="48913" ht="15" hidden="1" customHeight="1"/>
    <row r="48914" ht="15" hidden="1" customHeight="1"/>
    <row r="48915" ht="15" hidden="1" customHeight="1"/>
    <row r="48916" ht="15" hidden="1" customHeight="1"/>
    <row r="48917" ht="15" hidden="1" customHeight="1"/>
    <row r="48918" ht="15" hidden="1" customHeight="1"/>
    <row r="48919" ht="15" hidden="1" customHeight="1"/>
    <row r="48920" ht="15" hidden="1" customHeight="1"/>
    <row r="48921" ht="15" hidden="1" customHeight="1"/>
    <row r="48922" ht="15" hidden="1" customHeight="1"/>
    <row r="48923" ht="15" hidden="1" customHeight="1"/>
    <row r="48924" ht="15" hidden="1" customHeight="1"/>
    <row r="48925" ht="15" hidden="1" customHeight="1"/>
    <row r="48926" ht="15" hidden="1" customHeight="1"/>
    <row r="48927" ht="15" hidden="1" customHeight="1"/>
    <row r="48928" ht="15" hidden="1" customHeight="1"/>
    <row r="48929" ht="15" hidden="1" customHeight="1"/>
    <row r="48930" ht="15" hidden="1" customHeight="1"/>
    <row r="48931" ht="15" hidden="1" customHeight="1"/>
    <row r="48932" ht="15" hidden="1" customHeight="1"/>
    <row r="48933" ht="15" hidden="1" customHeight="1"/>
    <row r="48934" ht="15" hidden="1" customHeight="1"/>
    <row r="48935" ht="15" hidden="1" customHeight="1"/>
    <row r="48936" ht="15" hidden="1" customHeight="1"/>
    <row r="48937" ht="15" hidden="1" customHeight="1"/>
    <row r="48938" ht="15" hidden="1" customHeight="1"/>
    <row r="48939" ht="15" hidden="1" customHeight="1"/>
    <row r="48940" ht="15" hidden="1" customHeight="1"/>
    <row r="48941" ht="15" hidden="1" customHeight="1"/>
    <row r="48942" ht="15" hidden="1" customHeight="1"/>
    <row r="48943" ht="15" hidden="1" customHeight="1"/>
    <row r="48944" ht="15" hidden="1" customHeight="1"/>
    <row r="48945" ht="15" hidden="1" customHeight="1"/>
    <row r="48946" ht="15" hidden="1" customHeight="1"/>
    <row r="48947" ht="15" hidden="1" customHeight="1"/>
    <row r="48948" ht="15" hidden="1" customHeight="1"/>
    <row r="48949" ht="15" hidden="1" customHeight="1"/>
    <row r="48950" ht="15" hidden="1" customHeight="1"/>
    <row r="48951" ht="15" hidden="1" customHeight="1"/>
    <row r="48952" ht="15" hidden="1" customHeight="1"/>
    <row r="48953" ht="15" hidden="1" customHeight="1"/>
    <row r="48954" ht="15" hidden="1" customHeight="1"/>
    <row r="48955" ht="15" hidden="1" customHeight="1"/>
    <row r="48956" ht="15" hidden="1" customHeight="1"/>
    <row r="48957" ht="15" hidden="1" customHeight="1"/>
    <row r="48958" ht="15" hidden="1" customHeight="1"/>
    <row r="48959" ht="15" hidden="1" customHeight="1"/>
    <row r="48960" ht="15" hidden="1" customHeight="1"/>
    <row r="48961" ht="15" hidden="1" customHeight="1"/>
    <row r="48962" ht="15" hidden="1" customHeight="1"/>
    <row r="48963" ht="15" hidden="1" customHeight="1"/>
    <row r="48964" ht="15" hidden="1" customHeight="1"/>
    <row r="48965" ht="15" hidden="1" customHeight="1"/>
    <row r="48966" ht="15" hidden="1" customHeight="1"/>
    <row r="48967" ht="15" hidden="1" customHeight="1"/>
    <row r="48968" ht="15" hidden="1" customHeight="1"/>
    <row r="48969" ht="15" hidden="1" customHeight="1"/>
    <row r="48970" ht="15" hidden="1" customHeight="1"/>
    <row r="48971" ht="15" hidden="1" customHeight="1"/>
    <row r="48972" ht="15" hidden="1" customHeight="1"/>
    <row r="48973" ht="15" hidden="1" customHeight="1"/>
    <row r="48974" ht="15" hidden="1" customHeight="1"/>
    <row r="48975" ht="15" hidden="1" customHeight="1"/>
    <row r="48976" ht="15" hidden="1" customHeight="1"/>
    <row r="48977" ht="15" hidden="1" customHeight="1"/>
    <row r="48978" ht="15" hidden="1" customHeight="1"/>
    <row r="48979" ht="15" hidden="1" customHeight="1"/>
    <row r="48980" ht="15" hidden="1" customHeight="1"/>
    <row r="48981" ht="15" hidden="1" customHeight="1"/>
    <row r="48982" ht="15" hidden="1" customHeight="1"/>
    <row r="48983" ht="15" hidden="1" customHeight="1"/>
    <row r="48984" ht="15" hidden="1" customHeight="1"/>
    <row r="48985" ht="15" hidden="1" customHeight="1"/>
    <row r="48986" ht="15" hidden="1" customHeight="1"/>
    <row r="48987" ht="15" hidden="1" customHeight="1"/>
    <row r="48988" ht="15" hidden="1" customHeight="1"/>
    <row r="48989" ht="15" hidden="1" customHeight="1"/>
    <row r="48990" ht="15" hidden="1" customHeight="1"/>
    <row r="48991" ht="15" hidden="1" customHeight="1"/>
    <row r="48992" ht="15" hidden="1" customHeight="1"/>
    <row r="48993" ht="15" hidden="1" customHeight="1"/>
    <row r="48994" ht="15" hidden="1" customHeight="1"/>
    <row r="48995" ht="15" hidden="1" customHeight="1"/>
    <row r="48996" ht="15" hidden="1" customHeight="1"/>
    <row r="48997" ht="15" hidden="1" customHeight="1"/>
    <row r="48998" ht="15" hidden="1" customHeight="1"/>
    <row r="48999" ht="15" hidden="1" customHeight="1"/>
    <row r="49000" ht="15" hidden="1" customHeight="1"/>
    <row r="49001" ht="15" hidden="1" customHeight="1"/>
    <row r="49002" ht="15" hidden="1" customHeight="1"/>
    <row r="49003" ht="15" hidden="1" customHeight="1"/>
    <row r="49004" ht="15" hidden="1" customHeight="1"/>
    <row r="49005" ht="15" hidden="1" customHeight="1"/>
    <row r="49006" ht="15" hidden="1" customHeight="1"/>
    <row r="49007" ht="15" hidden="1" customHeight="1"/>
    <row r="49008" ht="15" hidden="1" customHeight="1"/>
    <row r="49009" ht="15" hidden="1" customHeight="1"/>
    <row r="49010" ht="15" hidden="1" customHeight="1"/>
    <row r="49011" ht="15" hidden="1" customHeight="1"/>
    <row r="49012" ht="15" hidden="1" customHeight="1"/>
    <row r="49013" ht="15" hidden="1" customHeight="1"/>
    <row r="49014" ht="15" hidden="1" customHeight="1"/>
    <row r="49015" ht="15" hidden="1" customHeight="1"/>
    <row r="49016" ht="15" hidden="1" customHeight="1"/>
    <row r="49017" ht="15" hidden="1" customHeight="1"/>
    <row r="49018" ht="15" hidden="1" customHeight="1"/>
    <row r="49019" ht="15" hidden="1" customHeight="1"/>
    <row r="49020" ht="15" hidden="1" customHeight="1"/>
    <row r="49021" ht="15" hidden="1" customHeight="1"/>
    <row r="49022" ht="15" hidden="1" customHeight="1"/>
    <row r="49023" ht="15" hidden="1" customHeight="1"/>
    <row r="49024" ht="15" hidden="1" customHeight="1"/>
    <row r="49025" ht="15" hidden="1" customHeight="1"/>
    <row r="49026" ht="15" hidden="1" customHeight="1"/>
    <row r="49027" ht="15" hidden="1" customHeight="1"/>
    <row r="49028" ht="15" hidden="1" customHeight="1"/>
    <row r="49029" ht="15" hidden="1" customHeight="1"/>
    <row r="49030" ht="15" hidden="1" customHeight="1"/>
    <row r="49031" ht="15" hidden="1" customHeight="1"/>
    <row r="49032" ht="15" hidden="1" customHeight="1"/>
    <row r="49033" ht="15" hidden="1" customHeight="1"/>
    <row r="49034" ht="15" hidden="1" customHeight="1"/>
    <row r="49035" ht="15" hidden="1" customHeight="1"/>
    <row r="49036" ht="15" hidden="1" customHeight="1"/>
    <row r="49037" ht="15" hidden="1" customHeight="1"/>
    <row r="49038" ht="15" hidden="1" customHeight="1"/>
    <row r="49039" ht="15" hidden="1" customHeight="1"/>
    <row r="49040" ht="15" hidden="1" customHeight="1"/>
    <row r="49041" ht="15" hidden="1" customHeight="1"/>
    <row r="49042" ht="15" hidden="1" customHeight="1"/>
    <row r="49043" ht="15" hidden="1" customHeight="1"/>
    <row r="49044" ht="15" hidden="1" customHeight="1"/>
    <row r="49045" ht="15" hidden="1" customHeight="1"/>
    <row r="49046" ht="15" hidden="1" customHeight="1"/>
    <row r="49047" ht="15" hidden="1" customHeight="1"/>
    <row r="49048" ht="15" hidden="1" customHeight="1"/>
    <row r="49049" ht="15" hidden="1" customHeight="1"/>
    <row r="49050" ht="15" hidden="1" customHeight="1"/>
    <row r="49051" ht="15" hidden="1" customHeight="1"/>
    <row r="49052" ht="15" hidden="1" customHeight="1"/>
    <row r="49053" ht="15" hidden="1" customHeight="1"/>
    <row r="49054" ht="15" hidden="1" customHeight="1"/>
    <row r="49055" ht="15" hidden="1" customHeight="1"/>
    <row r="49056" ht="15" hidden="1" customHeight="1"/>
    <row r="49057" ht="15" hidden="1" customHeight="1"/>
    <row r="49058" ht="15" hidden="1" customHeight="1"/>
    <row r="49059" ht="15" hidden="1" customHeight="1"/>
    <row r="49060" ht="15" hidden="1" customHeight="1"/>
    <row r="49061" ht="15" hidden="1" customHeight="1"/>
    <row r="49062" ht="15" hidden="1" customHeight="1"/>
    <row r="49063" ht="15" hidden="1" customHeight="1"/>
    <row r="49064" ht="15" hidden="1" customHeight="1"/>
    <row r="49065" ht="15" hidden="1" customHeight="1"/>
    <row r="49066" ht="15" hidden="1" customHeight="1"/>
    <row r="49067" ht="15" hidden="1" customHeight="1"/>
    <row r="49068" ht="15" hidden="1" customHeight="1"/>
    <row r="49069" ht="15" hidden="1" customHeight="1"/>
    <row r="49070" ht="15" hidden="1" customHeight="1"/>
    <row r="49071" ht="15" hidden="1" customHeight="1"/>
    <row r="49072" ht="15" hidden="1" customHeight="1"/>
    <row r="49073" ht="15" hidden="1" customHeight="1"/>
    <row r="49074" ht="15" hidden="1" customHeight="1"/>
    <row r="49075" ht="15" hidden="1" customHeight="1"/>
    <row r="49076" ht="15" hidden="1" customHeight="1"/>
    <row r="49077" ht="15" hidden="1" customHeight="1"/>
    <row r="49078" ht="15" hidden="1" customHeight="1"/>
    <row r="49079" ht="15" hidden="1" customHeight="1"/>
    <row r="49080" ht="15" hidden="1" customHeight="1"/>
    <row r="49081" ht="15" hidden="1" customHeight="1"/>
    <row r="49082" ht="15" hidden="1" customHeight="1"/>
    <row r="49083" ht="15" hidden="1" customHeight="1"/>
    <row r="49084" ht="15" hidden="1" customHeight="1"/>
    <row r="49085" ht="15" hidden="1" customHeight="1"/>
    <row r="49086" ht="15" hidden="1" customHeight="1"/>
    <row r="49087" ht="15" hidden="1" customHeight="1"/>
    <row r="49088" ht="15" hidden="1" customHeight="1"/>
    <row r="49089" ht="15" hidden="1" customHeight="1"/>
    <row r="49090" ht="15" hidden="1" customHeight="1"/>
    <row r="49091" ht="15" hidden="1" customHeight="1"/>
    <row r="49092" ht="15" hidden="1" customHeight="1"/>
    <row r="49093" ht="15" hidden="1" customHeight="1"/>
    <row r="49094" ht="15" hidden="1" customHeight="1"/>
    <row r="49095" ht="15" hidden="1" customHeight="1"/>
    <row r="49096" ht="15" hidden="1" customHeight="1"/>
    <row r="49097" ht="15" hidden="1" customHeight="1"/>
    <row r="49098" ht="15" hidden="1" customHeight="1"/>
    <row r="49099" ht="15" hidden="1" customHeight="1"/>
    <row r="49100" ht="15" hidden="1" customHeight="1"/>
    <row r="49101" ht="15" hidden="1" customHeight="1"/>
    <row r="49102" ht="15" hidden="1" customHeight="1"/>
    <row r="49103" ht="15" hidden="1" customHeight="1"/>
    <row r="49104" ht="15" hidden="1" customHeight="1"/>
    <row r="49105" ht="15" hidden="1" customHeight="1"/>
    <row r="49106" ht="15" hidden="1" customHeight="1"/>
    <row r="49107" ht="15" hidden="1" customHeight="1"/>
    <row r="49108" ht="15" hidden="1" customHeight="1"/>
    <row r="49109" ht="15" hidden="1" customHeight="1"/>
    <row r="49110" ht="15" hidden="1" customHeight="1"/>
    <row r="49111" ht="15" hidden="1" customHeight="1"/>
    <row r="49112" ht="15" hidden="1" customHeight="1"/>
    <row r="49113" ht="15" hidden="1" customHeight="1"/>
    <row r="49114" ht="15" hidden="1" customHeight="1"/>
    <row r="49115" ht="15" hidden="1" customHeight="1"/>
    <row r="49116" ht="15" hidden="1" customHeight="1"/>
    <row r="49117" ht="15" hidden="1" customHeight="1"/>
    <row r="49118" ht="15" hidden="1" customHeight="1"/>
    <row r="49119" ht="15" hidden="1" customHeight="1"/>
    <row r="49120" ht="15" hidden="1" customHeight="1"/>
    <row r="49121" ht="15" hidden="1" customHeight="1"/>
    <row r="49122" ht="15" hidden="1" customHeight="1"/>
    <row r="49123" ht="15" hidden="1" customHeight="1"/>
    <row r="49124" ht="15" hidden="1" customHeight="1"/>
    <row r="49125" ht="15" hidden="1" customHeight="1"/>
    <row r="49126" ht="15" hidden="1" customHeight="1"/>
    <row r="49127" ht="15" hidden="1" customHeight="1"/>
    <row r="49128" ht="15" hidden="1" customHeight="1"/>
    <row r="49129" ht="15" hidden="1" customHeight="1"/>
    <row r="49130" ht="15" hidden="1" customHeight="1"/>
    <row r="49131" ht="15" hidden="1" customHeight="1"/>
    <row r="49132" ht="15" hidden="1" customHeight="1"/>
    <row r="49133" ht="15" hidden="1" customHeight="1"/>
    <row r="49134" ht="15" hidden="1" customHeight="1"/>
    <row r="49135" ht="15" hidden="1" customHeight="1"/>
    <row r="49136" ht="15" hidden="1" customHeight="1"/>
    <row r="49137" ht="15" hidden="1" customHeight="1"/>
    <row r="49138" ht="15" hidden="1" customHeight="1"/>
    <row r="49139" ht="15" hidden="1" customHeight="1"/>
    <row r="49140" ht="15" hidden="1" customHeight="1"/>
    <row r="49141" ht="15" hidden="1" customHeight="1"/>
    <row r="49142" ht="15" hidden="1" customHeight="1"/>
    <row r="49143" ht="15" hidden="1" customHeight="1"/>
    <row r="49144" ht="15" hidden="1" customHeight="1"/>
    <row r="49145" ht="15" hidden="1" customHeight="1"/>
    <row r="49146" ht="15" hidden="1" customHeight="1"/>
    <row r="49147" ht="15" hidden="1" customHeight="1"/>
    <row r="49148" ht="15" hidden="1" customHeight="1"/>
    <row r="49149" ht="15" hidden="1" customHeight="1"/>
    <row r="49150" ht="15" hidden="1" customHeight="1"/>
    <row r="49151" ht="15" hidden="1" customHeight="1"/>
    <row r="49152" ht="15" hidden="1" customHeight="1"/>
    <row r="49153" ht="15" hidden="1" customHeight="1"/>
    <row r="49154" ht="15" hidden="1" customHeight="1"/>
    <row r="49155" ht="15" hidden="1" customHeight="1"/>
    <row r="49156" ht="15" hidden="1" customHeight="1"/>
    <row r="49157" ht="15" hidden="1" customHeight="1"/>
    <row r="49158" ht="15" hidden="1" customHeight="1"/>
    <row r="49159" ht="15" hidden="1" customHeight="1"/>
    <row r="49160" ht="15" hidden="1" customHeight="1"/>
    <row r="49161" ht="15" hidden="1" customHeight="1"/>
    <row r="49162" ht="15" hidden="1" customHeight="1"/>
    <row r="49163" ht="15" hidden="1" customHeight="1"/>
    <row r="49164" ht="15" hidden="1" customHeight="1"/>
    <row r="49165" ht="15" hidden="1" customHeight="1"/>
    <row r="49166" ht="15" hidden="1" customHeight="1"/>
    <row r="49167" ht="15" hidden="1" customHeight="1"/>
    <row r="49168" ht="15" hidden="1" customHeight="1"/>
    <row r="49169" ht="15" hidden="1" customHeight="1"/>
    <row r="49170" ht="15" hidden="1" customHeight="1"/>
    <row r="49171" ht="15" hidden="1" customHeight="1"/>
    <row r="49172" ht="15" hidden="1" customHeight="1"/>
    <row r="49173" ht="15" hidden="1" customHeight="1"/>
    <row r="49174" ht="15" hidden="1" customHeight="1"/>
    <row r="49175" ht="15" hidden="1" customHeight="1"/>
    <row r="49176" ht="15" hidden="1" customHeight="1"/>
    <row r="49177" ht="15" hidden="1" customHeight="1"/>
    <row r="49178" ht="15" hidden="1" customHeight="1"/>
    <row r="49179" ht="15" hidden="1" customHeight="1"/>
    <row r="49180" ht="15" hidden="1" customHeight="1"/>
    <row r="49181" ht="15" hidden="1" customHeight="1"/>
    <row r="49182" ht="15" hidden="1" customHeight="1"/>
    <row r="49183" ht="15" hidden="1" customHeight="1"/>
    <row r="49184" ht="15" hidden="1" customHeight="1"/>
    <row r="49185" ht="15" hidden="1" customHeight="1"/>
    <row r="49186" ht="15" hidden="1" customHeight="1"/>
    <row r="49187" ht="15" hidden="1" customHeight="1"/>
    <row r="49188" ht="15" hidden="1" customHeight="1"/>
    <row r="49189" ht="15" hidden="1" customHeight="1"/>
    <row r="49190" ht="15" hidden="1" customHeight="1"/>
    <row r="49191" ht="15" hidden="1" customHeight="1"/>
    <row r="49192" ht="15" hidden="1" customHeight="1"/>
    <row r="49193" ht="15" hidden="1" customHeight="1"/>
    <row r="49194" ht="15" hidden="1" customHeight="1"/>
    <row r="49195" ht="15" hidden="1" customHeight="1"/>
    <row r="49196" ht="15" hidden="1" customHeight="1"/>
    <row r="49197" ht="15" hidden="1" customHeight="1"/>
    <row r="49198" ht="15" hidden="1" customHeight="1"/>
    <row r="49199" ht="15" hidden="1" customHeight="1"/>
    <row r="49200" ht="15" hidden="1" customHeight="1"/>
    <row r="49201" ht="15" hidden="1" customHeight="1"/>
    <row r="49202" ht="15" hidden="1" customHeight="1"/>
    <row r="49203" ht="15" hidden="1" customHeight="1"/>
    <row r="49204" ht="15" hidden="1" customHeight="1"/>
    <row r="49205" ht="15" hidden="1" customHeight="1"/>
    <row r="49206" ht="15" hidden="1" customHeight="1"/>
    <row r="49207" ht="15" hidden="1" customHeight="1"/>
    <row r="49208" ht="15" hidden="1" customHeight="1"/>
    <row r="49209" ht="15" hidden="1" customHeight="1"/>
    <row r="49210" ht="15" hidden="1" customHeight="1"/>
    <row r="49211" ht="15" hidden="1" customHeight="1"/>
    <row r="49212" ht="15" hidden="1" customHeight="1"/>
    <row r="49213" ht="15" hidden="1" customHeight="1"/>
    <row r="49214" ht="15" hidden="1" customHeight="1"/>
    <row r="49215" ht="15" hidden="1" customHeight="1"/>
    <row r="49216" ht="15" hidden="1" customHeight="1"/>
    <row r="49217" ht="15" hidden="1" customHeight="1"/>
    <row r="49218" ht="15" hidden="1" customHeight="1"/>
    <row r="49219" ht="15" hidden="1" customHeight="1"/>
    <row r="49220" ht="15" hidden="1" customHeight="1"/>
    <row r="49221" ht="15" hidden="1" customHeight="1"/>
    <row r="49222" ht="15" hidden="1" customHeight="1"/>
    <row r="49223" ht="15" hidden="1" customHeight="1"/>
    <row r="49224" ht="15" hidden="1" customHeight="1"/>
    <row r="49225" ht="15" hidden="1" customHeight="1"/>
    <row r="49226" ht="15" hidden="1" customHeight="1"/>
    <row r="49227" ht="15" hidden="1" customHeight="1"/>
    <row r="49228" ht="15" hidden="1" customHeight="1"/>
    <row r="49229" ht="15" hidden="1" customHeight="1"/>
    <row r="49230" ht="15" hidden="1" customHeight="1"/>
    <row r="49231" ht="15" hidden="1" customHeight="1"/>
    <row r="49232" ht="15" hidden="1" customHeight="1"/>
    <row r="49233" ht="15" hidden="1" customHeight="1"/>
    <row r="49234" ht="15" hidden="1" customHeight="1"/>
    <row r="49235" ht="15" hidden="1" customHeight="1"/>
    <row r="49236" ht="15" hidden="1" customHeight="1"/>
    <row r="49237" ht="15" hidden="1" customHeight="1"/>
    <row r="49238" ht="15" hidden="1" customHeight="1"/>
    <row r="49239" ht="15" hidden="1" customHeight="1"/>
    <row r="49240" ht="15" hidden="1" customHeight="1"/>
    <row r="49241" ht="15" hidden="1" customHeight="1"/>
    <row r="49242" ht="15" hidden="1" customHeight="1"/>
    <row r="49243" ht="15" hidden="1" customHeight="1"/>
    <row r="49244" ht="15" hidden="1" customHeight="1"/>
    <row r="49245" ht="15" hidden="1" customHeight="1"/>
    <row r="49246" ht="15" hidden="1" customHeight="1"/>
    <row r="49247" ht="15" hidden="1" customHeight="1"/>
    <row r="49248" ht="15" hidden="1" customHeight="1"/>
    <row r="49249" ht="15" hidden="1" customHeight="1"/>
    <row r="49250" ht="15" hidden="1" customHeight="1"/>
    <row r="49251" ht="15" hidden="1" customHeight="1"/>
    <row r="49252" ht="15" hidden="1" customHeight="1"/>
    <row r="49253" ht="15" hidden="1" customHeight="1"/>
    <row r="49254" ht="15" hidden="1" customHeight="1"/>
    <row r="49255" ht="15" hidden="1" customHeight="1"/>
    <row r="49256" ht="15" hidden="1" customHeight="1"/>
    <row r="49257" ht="15" hidden="1" customHeight="1"/>
    <row r="49258" ht="15" hidden="1" customHeight="1"/>
    <row r="49259" ht="15" hidden="1" customHeight="1"/>
    <row r="49260" ht="15" hidden="1" customHeight="1"/>
    <row r="49261" ht="15" hidden="1" customHeight="1"/>
    <row r="49262" ht="15" hidden="1" customHeight="1"/>
    <row r="49263" ht="15" hidden="1" customHeight="1"/>
    <row r="49264" ht="15" hidden="1" customHeight="1"/>
    <row r="49265" ht="15" hidden="1" customHeight="1"/>
    <row r="49266" ht="15" hidden="1" customHeight="1"/>
    <row r="49267" ht="15" hidden="1" customHeight="1"/>
    <row r="49268" ht="15" hidden="1" customHeight="1"/>
    <row r="49269" ht="15" hidden="1" customHeight="1"/>
    <row r="49270" ht="15" hidden="1" customHeight="1"/>
    <row r="49271" ht="15" hidden="1" customHeight="1"/>
    <row r="49272" ht="15" hidden="1" customHeight="1"/>
    <row r="49273" ht="15" hidden="1" customHeight="1"/>
    <row r="49274" ht="15" hidden="1" customHeight="1"/>
    <row r="49275" ht="15" hidden="1" customHeight="1"/>
    <row r="49276" ht="15" hidden="1" customHeight="1"/>
    <row r="49277" ht="15" hidden="1" customHeight="1"/>
    <row r="49278" ht="15" hidden="1" customHeight="1"/>
    <row r="49279" ht="15" hidden="1" customHeight="1"/>
    <row r="49280" ht="15" hidden="1" customHeight="1"/>
    <row r="49281" ht="15" hidden="1" customHeight="1"/>
    <row r="49282" ht="15" hidden="1" customHeight="1"/>
    <row r="49283" ht="15" hidden="1" customHeight="1"/>
    <row r="49284" ht="15" hidden="1" customHeight="1"/>
    <row r="49285" ht="15" hidden="1" customHeight="1"/>
    <row r="49286" ht="15" hidden="1" customHeight="1"/>
    <row r="49287" ht="15" hidden="1" customHeight="1"/>
    <row r="49288" ht="15" hidden="1" customHeight="1"/>
    <row r="49289" ht="15" hidden="1" customHeight="1"/>
    <row r="49290" ht="15" hidden="1" customHeight="1"/>
    <row r="49291" ht="15" hidden="1" customHeight="1"/>
    <row r="49292" ht="15" hidden="1" customHeight="1"/>
    <row r="49293" ht="15" hidden="1" customHeight="1"/>
    <row r="49294" ht="15" hidden="1" customHeight="1"/>
    <row r="49295" ht="15" hidden="1" customHeight="1"/>
    <row r="49296" ht="15" hidden="1" customHeight="1"/>
    <row r="49297" ht="15" hidden="1" customHeight="1"/>
    <row r="49298" ht="15" hidden="1" customHeight="1"/>
    <row r="49299" ht="15" hidden="1" customHeight="1"/>
    <row r="49300" ht="15" hidden="1" customHeight="1"/>
    <row r="49301" ht="15" hidden="1" customHeight="1"/>
    <row r="49302" ht="15" hidden="1" customHeight="1"/>
    <row r="49303" ht="15" hidden="1" customHeight="1"/>
    <row r="49304" ht="15" hidden="1" customHeight="1"/>
    <row r="49305" ht="15" hidden="1" customHeight="1"/>
    <row r="49306" ht="15" hidden="1" customHeight="1"/>
    <row r="49307" ht="15" hidden="1" customHeight="1"/>
    <row r="49308" ht="15" hidden="1" customHeight="1"/>
    <row r="49309" ht="15" hidden="1" customHeight="1"/>
    <row r="49310" ht="15" hidden="1" customHeight="1"/>
    <row r="49311" ht="15" hidden="1" customHeight="1"/>
    <row r="49312" ht="15" hidden="1" customHeight="1"/>
    <row r="49313" ht="15" hidden="1" customHeight="1"/>
    <row r="49314" ht="15" hidden="1" customHeight="1"/>
    <row r="49315" ht="15" hidden="1" customHeight="1"/>
    <row r="49316" ht="15" hidden="1" customHeight="1"/>
    <row r="49317" ht="15" hidden="1" customHeight="1"/>
    <row r="49318" ht="15" hidden="1" customHeight="1"/>
    <row r="49319" ht="15" hidden="1" customHeight="1"/>
    <row r="49320" ht="15" hidden="1" customHeight="1"/>
    <row r="49321" ht="15" hidden="1" customHeight="1"/>
    <row r="49322" ht="15" hidden="1" customHeight="1"/>
    <row r="49323" ht="15" hidden="1" customHeight="1"/>
    <row r="49324" ht="15" hidden="1" customHeight="1"/>
    <row r="49325" ht="15" hidden="1" customHeight="1"/>
    <row r="49326" ht="15" hidden="1" customHeight="1"/>
    <row r="49327" ht="15" hidden="1" customHeight="1"/>
    <row r="49328" ht="15" hidden="1" customHeight="1"/>
    <row r="49329" ht="15" hidden="1" customHeight="1"/>
    <row r="49330" ht="15" hidden="1" customHeight="1"/>
    <row r="49331" ht="15" hidden="1" customHeight="1"/>
    <row r="49332" ht="15" hidden="1" customHeight="1"/>
    <row r="49333" ht="15" hidden="1" customHeight="1"/>
    <row r="49334" ht="15" hidden="1" customHeight="1"/>
    <row r="49335" ht="15" hidden="1" customHeight="1"/>
    <row r="49336" ht="15" hidden="1" customHeight="1"/>
    <row r="49337" ht="15" hidden="1" customHeight="1"/>
    <row r="49338" ht="15" hidden="1" customHeight="1"/>
    <row r="49339" ht="15" hidden="1" customHeight="1"/>
    <row r="49340" ht="15" hidden="1" customHeight="1"/>
    <row r="49341" ht="15" hidden="1" customHeight="1"/>
    <row r="49342" ht="15" hidden="1" customHeight="1"/>
    <row r="49343" ht="15" hidden="1" customHeight="1"/>
    <row r="49344" ht="15" hidden="1" customHeight="1"/>
    <row r="49345" ht="15" hidden="1" customHeight="1"/>
    <row r="49346" ht="15" hidden="1" customHeight="1"/>
    <row r="49347" ht="15" hidden="1" customHeight="1"/>
    <row r="49348" ht="15" hidden="1" customHeight="1"/>
    <row r="49349" ht="15" hidden="1" customHeight="1"/>
    <row r="49350" ht="15" hidden="1" customHeight="1"/>
    <row r="49351" ht="15" hidden="1" customHeight="1"/>
    <row r="49352" ht="15" hidden="1" customHeight="1"/>
    <row r="49353" ht="15" hidden="1" customHeight="1"/>
    <row r="49354" ht="15" hidden="1" customHeight="1"/>
    <row r="49355" ht="15" hidden="1" customHeight="1"/>
    <row r="49356" ht="15" hidden="1" customHeight="1"/>
    <row r="49357" ht="15" hidden="1" customHeight="1"/>
    <row r="49358" ht="15" hidden="1" customHeight="1"/>
    <row r="49359" ht="15" hidden="1" customHeight="1"/>
    <row r="49360" ht="15" hidden="1" customHeight="1"/>
    <row r="49361" ht="15" hidden="1" customHeight="1"/>
    <row r="49362" ht="15" hidden="1" customHeight="1"/>
    <row r="49363" ht="15" hidden="1" customHeight="1"/>
    <row r="49364" ht="15" hidden="1" customHeight="1"/>
    <row r="49365" ht="15" hidden="1" customHeight="1"/>
    <row r="49366" ht="15" hidden="1" customHeight="1"/>
    <row r="49367" ht="15" hidden="1" customHeight="1"/>
    <row r="49368" ht="15" hidden="1" customHeight="1"/>
    <row r="49369" ht="15" hidden="1" customHeight="1"/>
    <row r="49370" ht="15" hidden="1" customHeight="1"/>
    <row r="49371" ht="15" hidden="1" customHeight="1"/>
    <row r="49372" ht="15" hidden="1" customHeight="1"/>
    <row r="49373" ht="15" hidden="1" customHeight="1"/>
    <row r="49374" ht="15" hidden="1" customHeight="1"/>
    <row r="49375" ht="15" hidden="1" customHeight="1"/>
    <row r="49376" ht="15" hidden="1" customHeight="1"/>
    <row r="49377" ht="15" hidden="1" customHeight="1"/>
    <row r="49378" ht="15" hidden="1" customHeight="1"/>
    <row r="49379" ht="15" hidden="1" customHeight="1"/>
    <row r="49380" ht="15" hidden="1" customHeight="1"/>
    <row r="49381" ht="15" hidden="1" customHeight="1"/>
    <row r="49382" ht="15" hidden="1" customHeight="1"/>
    <row r="49383" ht="15" hidden="1" customHeight="1"/>
    <row r="49384" ht="15" hidden="1" customHeight="1"/>
    <row r="49385" ht="15" hidden="1" customHeight="1"/>
    <row r="49386" ht="15" hidden="1" customHeight="1"/>
    <row r="49387" ht="15" hidden="1" customHeight="1"/>
    <row r="49388" ht="15" hidden="1" customHeight="1"/>
    <row r="49389" ht="15" hidden="1" customHeight="1"/>
    <row r="49390" ht="15" hidden="1" customHeight="1"/>
    <row r="49391" ht="15" hidden="1" customHeight="1"/>
    <row r="49392" ht="15" hidden="1" customHeight="1"/>
    <row r="49393" ht="15" hidden="1" customHeight="1"/>
    <row r="49394" ht="15" hidden="1" customHeight="1"/>
    <row r="49395" ht="15" hidden="1" customHeight="1"/>
    <row r="49396" ht="15" hidden="1" customHeight="1"/>
    <row r="49397" ht="15" hidden="1" customHeight="1"/>
    <row r="49398" ht="15" hidden="1" customHeight="1"/>
    <row r="49399" ht="15" hidden="1" customHeight="1"/>
    <row r="49400" ht="15" hidden="1" customHeight="1"/>
    <row r="49401" ht="15" hidden="1" customHeight="1"/>
    <row r="49402" ht="15" hidden="1" customHeight="1"/>
    <row r="49403" ht="15" hidden="1" customHeight="1"/>
    <row r="49404" ht="15" hidden="1" customHeight="1"/>
    <row r="49405" ht="15" hidden="1" customHeight="1"/>
    <row r="49406" ht="15" hidden="1" customHeight="1"/>
    <row r="49407" ht="15" hidden="1" customHeight="1"/>
    <row r="49408" ht="15" hidden="1" customHeight="1"/>
    <row r="49409" ht="15" hidden="1" customHeight="1"/>
    <row r="49410" ht="15" hidden="1" customHeight="1"/>
    <row r="49411" ht="15" hidden="1" customHeight="1"/>
    <row r="49412" ht="15" hidden="1" customHeight="1"/>
    <row r="49413" ht="15" hidden="1" customHeight="1"/>
    <row r="49414" ht="15" hidden="1" customHeight="1"/>
    <row r="49415" ht="15" hidden="1" customHeight="1"/>
    <row r="49416" ht="15" hidden="1" customHeight="1"/>
    <row r="49417" ht="15" hidden="1" customHeight="1"/>
    <row r="49418" ht="15" hidden="1" customHeight="1"/>
    <row r="49419" ht="15" hidden="1" customHeight="1"/>
    <row r="49420" ht="15" hidden="1" customHeight="1"/>
    <row r="49421" ht="15" hidden="1" customHeight="1"/>
    <row r="49422" ht="15" hidden="1" customHeight="1"/>
    <row r="49423" ht="15" hidden="1" customHeight="1"/>
    <row r="49424" ht="15" hidden="1" customHeight="1"/>
    <row r="49425" ht="15" hidden="1" customHeight="1"/>
    <row r="49426" ht="15" hidden="1" customHeight="1"/>
    <row r="49427" ht="15" hidden="1" customHeight="1"/>
    <row r="49428" ht="15" hidden="1" customHeight="1"/>
    <row r="49429" ht="15" hidden="1" customHeight="1"/>
    <row r="49430" ht="15" hidden="1" customHeight="1"/>
    <row r="49431" ht="15" hidden="1" customHeight="1"/>
    <row r="49432" ht="15" hidden="1" customHeight="1"/>
    <row r="49433" ht="15" hidden="1" customHeight="1"/>
    <row r="49434" ht="15" hidden="1" customHeight="1"/>
    <row r="49435" ht="15" hidden="1" customHeight="1"/>
    <row r="49436" ht="15" hidden="1" customHeight="1"/>
    <row r="49437" ht="15" hidden="1" customHeight="1"/>
    <row r="49438" ht="15" hidden="1" customHeight="1"/>
    <row r="49439" ht="15" hidden="1" customHeight="1"/>
    <row r="49440" ht="15" hidden="1" customHeight="1"/>
    <row r="49441" ht="15" hidden="1" customHeight="1"/>
    <row r="49442" ht="15" hidden="1" customHeight="1"/>
    <row r="49443" ht="15" hidden="1" customHeight="1"/>
    <row r="49444" ht="15" hidden="1" customHeight="1"/>
    <row r="49445" ht="15" hidden="1" customHeight="1"/>
    <row r="49446" ht="15" hidden="1" customHeight="1"/>
    <row r="49447" ht="15" hidden="1" customHeight="1"/>
    <row r="49448" ht="15" hidden="1" customHeight="1"/>
    <row r="49449" ht="15" hidden="1" customHeight="1"/>
    <row r="49450" ht="15" hidden="1" customHeight="1"/>
    <row r="49451" ht="15" hidden="1" customHeight="1"/>
    <row r="49452" ht="15" hidden="1" customHeight="1"/>
    <row r="49453" ht="15" hidden="1" customHeight="1"/>
    <row r="49454" ht="15" hidden="1" customHeight="1"/>
    <row r="49455" ht="15" hidden="1" customHeight="1"/>
    <row r="49456" ht="15" hidden="1" customHeight="1"/>
    <row r="49457" ht="15" hidden="1" customHeight="1"/>
    <row r="49458" ht="15" hidden="1" customHeight="1"/>
    <row r="49459" ht="15" hidden="1" customHeight="1"/>
    <row r="49460" ht="15" hidden="1" customHeight="1"/>
    <row r="49461" ht="15" hidden="1" customHeight="1"/>
    <row r="49462" ht="15" hidden="1" customHeight="1"/>
    <row r="49463" ht="15" hidden="1" customHeight="1"/>
    <row r="49464" ht="15" hidden="1" customHeight="1"/>
    <row r="49465" ht="15" hidden="1" customHeight="1"/>
    <row r="49466" ht="15" hidden="1" customHeight="1"/>
    <row r="49467" ht="15" hidden="1" customHeight="1"/>
    <row r="49468" ht="15" hidden="1" customHeight="1"/>
    <row r="49469" ht="15" hidden="1" customHeight="1"/>
    <row r="49470" ht="15" hidden="1" customHeight="1"/>
    <row r="49471" ht="15" hidden="1" customHeight="1"/>
    <row r="49472" ht="15" hidden="1" customHeight="1"/>
    <row r="49473" ht="15" hidden="1" customHeight="1"/>
    <row r="49474" ht="15" hidden="1" customHeight="1"/>
    <row r="49475" ht="15" hidden="1" customHeight="1"/>
    <row r="49476" ht="15" hidden="1" customHeight="1"/>
    <row r="49477" ht="15" hidden="1" customHeight="1"/>
    <row r="49478" ht="15" hidden="1" customHeight="1"/>
    <row r="49479" ht="15" hidden="1" customHeight="1"/>
    <row r="49480" ht="15" hidden="1" customHeight="1"/>
    <row r="49481" ht="15" hidden="1" customHeight="1"/>
    <row r="49482" ht="15" hidden="1" customHeight="1"/>
    <row r="49483" ht="15" hidden="1" customHeight="1"/>
    <row r="49484" ht="15" hidden="1" customHeight="1"/>
    <row r="49485" ht="15" hidden="1" customHeight="1"/>
    <row r="49486" ht="15" hidden="1" customHeight="1"/>
    <row r="49487" ht="15" hidden="1" customHeight="1"/>
    <row r="49488" ht="15" hidden="1" customHeight="1"/>
    <row r="49489" ht="15" hidden="1" customHeight="1"/>
    <row r="49490" ht="15" hidden="1" customHeight="1"/>
    <row r="49491" ht="15" hidden="1" customHeight="1"/>
    <row r="49492" ht="15" hidden="1" customHeight="1"/>
    <row r="49493" ht="15" hidden="1" customHeight="1"/>
    <row r="49494" ht="15" hidden="1" customHeight="1"/>
    <row r="49495" ht="15" hidden="1" customHeight="1"/>
    <row r="49496" ht="15" hidden="1" customHeight="1"/>
    <row r="49497" ht="15" hidden="1" customHeight="1"/>
    <row r="49498" ht="15" hidden="1" customHeight="1"/>
    <row r="49499" ht="15" hidden="1" customHeight="1"/>
    <row r="49500" ht="15" hidden="1" customHeight="1"/>
    <row r="49501" ht="15" hidden="1" customHeight="1"/>
    <row r="49502" ht="15" hidden="1" customHeight="1"/>
    <row r="49503" ht="15" hidden="1" customHeight="1"/>
    <row r="49504" ht="15" hidden="1" customHeight="1"/>
    <row r="49505" ht="15" hidden="1" customHeight="1"/>
    <row r="49506" ht="15" hidden="1" customHeight="1"/>
    <row r="49507" ht="15" hidden="1" customHeight="1"/>
    <row r="49508" ht="15" hidden="1" customHeight="1"/>
    <row r="49509" ht="15" hidden="1" customHeight="1"/>
    <row r="49510" ht="15" hidden="1" customHeight="1"/>
    <row r="49511" ht="15" hidden="1" customHeight="1"/>
    <row r="49512" ht="15" hidden="1" customHeight="1"/>
    <row r="49513" ht="15" hidden="1" customHeight="1"/>
    <row r="49514" ht="15" hidden="1" customHeight="1"/>
    <row r="49515" ht="15" hidden="1" customHeight="1"/>
    <row r="49516" ht="15" hidden="1" customHeight="1"/>
    <row r="49517" ht="15" hidden="1" customHeight="1"/>
    <row r="49518" ht="15" hidden="1" customHeight="1"/>
    <row r="49519" ht="15" hidden="1" customHeight="1"/>
    <row r="49520" ht="15" hidden="1" customHeight="1"/>
    <row r="49521" ht="15" hidden="1" customHeight="1"/>
    <row r="49522" ht="15" hidden="1" customHeight="1"/>
    <row r="49523" ht="15" hidden="1" customHeight="1"/>
    <row r="49524" ht="15" hidden="1" customHeight="1"/>
    <row r="49525" ht="15" hidden="1" customHeight="1"/>
    <row r="49526" ht="15" hidden="1" customHeight="1"/>
    <row r="49527" ht="15" hidden="1" customHeight="1"/>
    <row r="49528" ht="15" hidden="1" customHeight="1"/>
    <row r="49529" ht="15" hidden="1" customHeight="1"/>
    <row r="49530" ht="15" hidden="1" customHeight="1"/>
    <row r="49531" ht="15" hidden="1" customHeight="1"/>
    <row r="49532" ht="15" hidden="1" customHeight="1"/>
    <row r="49533" ht="15" hidden="1" customHeight="1"/>
    <row r="49534" ht="15" hidden="1" customHeight="1"/>
    <row r="49535" ht="15" hidden="1" customHeight="1"/>
    <row r="49536" ht="15" hidden="1" customHeight="1"/>
    <row r="49537" ht="15" hidden="1" customHeight="1"/>
    <row r="49538" ht="15" hidden="1" customHeight="1"/>
    <row r="49539" ht="15" hidden="1" customHeight="1"/>
    <row r="49540" ht="15" hidden="1" customHeight="1"/>
    <row r="49541" ht="15" hidden="1" customHeight="1"/>
    <row r="49542" ht="15" hidden="1" customHeight="1"/>
    <row r="49543" ht="15" hidden="1" customHeight="1"/>
    <row r="49544" ht="15" hidden="1" customHeight="1"/>
    <row r="49545" ht="15" hidden="1" customHeight="1"/>
    <row r="49546" ht="15" hidden="1" customHeight="1"/>
    <row r="49547" ht="15" hidden="1" customHeight="1"/>
    <row r="49548" ht="15" hidden="1" customHeight="1"/>
    <row r="49549" ht="15" hidden="1" customHeight="1"/>
    <row r="49550" ht="15" hidden="1" customHeight="1"/>
    <row r="49551" ht="15" hidden="1" customHeight="1"/>
    <row r="49552" ht="15" hidden="1" customHeight="1"/>
    <row r="49553" ht="15" hidden="1" customHeight="1"/>
    <row r="49554" ht="15" hidden="1" customHeight="1"/>
    <row r="49555" ht="15" hidden="1" customHeight="1"/>
    <row r="49556" ht="15" hidden="1" customHeight="1"/>
    <row r="49557" ht="15" hidden="1" customHeight="1"/>
    <row r="49558" ht="15" hidden="1" customHeight="1"/>
    <row r="49559" ht="15" hidden="1" customHeight="1"/>
    <row r="49560" ht="15" hidden="1" customHeight="1"/>
    <row r="49561" ht="15" hidden="1" customHeight="1"/>
    <row r="49562" ht="15" hidden="1" customHeight="1"/>
    <row r="49563" ht="15" hidden="1" customHeight="1"/>
    <row r="49564" ht="15" hidden="1" customHeight="1"/>
    <row r="49565" ht="15" hidden="1" customHeight="1"/>
    <row r="49566" ht="15" hidden="1" customHeight="1"/>
    <row r="49567" ht="15" hidden="1" customHeight="1"/>
    <row r="49568" ht="15" hidden="1" customHeight="1"/>
    <row r="49569" ht="15" hidden="1" customHeight="1"/>
    <row r="49570" ht="15" hidden="1" customHeight="1"/>
    <row r="49571" ht="15" hidden="1" customHeight="1"/>
    <row r="49572" ht="15" hidden="1" customHeight="1"/>
    <row r="49573" ht="15" hidden="1" customHeight="1"/>
    <row r="49574" ht="15" hidden="1" customHeight="1"/>
    <row r="49575" ht="15" hidden="1" customHeight="1"/>
    <row r="49576" ht="15" hidden="1" customHeight="1"/>
    <row r="49577" ht="15" hidden="1" customHeight="1"/>
    <row r="49578" ht="15" hidden="1" customHeight="1"/>
    <row r="49579" ht="15" hidden="1" customHeight="1"/>
    <row r="49580" ht="15" hidden="1" customHeight="1"/>
    <row r="49581" ht="15" hidden="1" customHeight="1"/>
    <row r="49582" ht="15" hidden="1" customHeight="1"/>
    <row r="49583" ht="15" hidden="1" customHeight="1"/>
    <row r="49584" ht="15" hidden="1" customHeight="1"/>
    <row r="49585" ht="15" hidden="1" customHeight="1"/>
    <row r="49586" ht="15" hidden="1" customHeight="1"/>
    <row r="49587" ht="15" hidden="1" customHeight="1"/>
    <row r="49588" ht="15" hidden="1" customHeight="1"/>
    <row r="49589" ht="15" hidden="1" customHeight="1"/>
    <row r="49590" ht="15" hidden="1" customHeight="1"/>
    <row r="49591" ht="15" hidden="1" customHeight="1"/>
    <row r="49592" ht="15" hidden="1" customHeight="1"/>
    <row r="49593" ht="15" hidden="1" customHeight="1"/>
    <row r="49594" ht="15" hidden="1" customHeight="1"/>
    <row r="49595" ht="15" hidden="1" customHeight="1"/>
    <row r="49596" ht="15" hidden="1" customHeight="1"/>
    <row r="49597" ht="15" hidden="1" customHeight="1"/>
    <row r="49598" ht="15" hidden="1" customHeight="1"/>
    <row r="49599" ht="15" hidden="1" customHeight="1"/>
    <row r="49600" ht="15" hidden="1" customHeight="1"/>
    <row r="49601" ht="15" hidden="1" customHeight="1"/>
    <row r="49602" ht="15" hidden="1" customHeight="1"/>
    <row r="49603" ht="15" hidden="1" customHeight="1"/>
    <row r="49604" ht="15" hidden="1" customHeight="1"/>
    <row r="49605" ht="15" hidden="1" customHeight="1"/>
    <row r="49606" ht="15" hidden="1" customHeight="1"/>
    <row r="49607" ht="15" hidden="1" customHeight="1"/>
    <row r="49608" ht="15" hidden="1" customHeight="1"/>
    <row r="49609" ht="15" hidden="1" customHeight="1"/>
    <row r="49610" ht="15" hidden="1" customHeight="1"/>
    <row r="49611" ht="15" hidden="1" customHeight="1"/>
    <row r="49612" ht="15" hidden="1" customHeight="1"/>
    <row r="49613" ht="15" hidden="1" customHeight="1"/>
    <row r="49614" ht="15" hidden="1" customHeight="1"/>
    <row r="49615" ht="15" hidden="1" customHeight="1"/>
    <row r="49616" ht="15" hidden="1" customHeight="1"/>
    <row r="49617" ht="15" hidden="1" customHeight="1"/>
    <row r="49618" ht="15" hidden="1" customHeight="1"/>
    <row r="49619" ht="15" hidden="1" customHeight="1"/>
    <row r="49620" ht="15" hidden="1" customHeight="1"/>
    <row r="49621" ht="15" hidden="1" customHeight="1"/>
    <row r="49622" ht="15" hidden="1" customHeight="1"/>
    <row r="49623" ht="15" hidden="1" customHeight="1"/>
    <row r="49624" ht="15" hidden="1" customHeight="1"/>
    <row r="49625" ht="15" hidden="1" customHeight="1"/>
    <row r="49626" ht="15" hidden="1" customHeight="1"/>
    <row r="49627" ht="15" hidden="1" customHeight="1"/>
    <row r="49628" ht="15" hidden="1" customHeight="1"/>
    <row r="49629" ht="15" hidden="1" customHeight="1"/>
    <row r="49630" ht="15" hidden="1" customHeight="1"/>
    <row r="49631" ht="15" hidden="1" customHeight="1"/>
    <row r="49632" ht="15" hidden="1" customHeight="1"/>
    <row r="49633" ht="15" hidden="1" customHeight="1"/>
    <row r="49634" ht="15" hidden="1" customHeight="1"/>
    <row r="49635" ht="15" hidden="1" customHeight="1"/>
    <row r="49636" ht="15" hidden="1" customHeight="1"/>
    <row r="49637" ht="15" hidden="1" customHeight="1"/>
    <row r="49638" ht="15" hidden="1" customHeight="1"/>
    <row r="49639" ht="15" hidden="1" customHeight="1"/>
    <row r="49640" ht="15" hidden="1" customHeight="1"/>
    <row r="49641" ht="15" hidden="1" customHeight="1"/>
    <row r="49642" ht="15" hidden="1" customHeight="1"/>
    <row r="49643" ht="15" hidden="1" customHeight="1"/>
    <row r="49644" ht="15" hidden="1" customHeight="1"/>
    <row r="49645" ht="15" hidden="1" customHeight="1"/>
    <row r="49646" ht="15" hidden="1" customHeight="1"/>
    <row r="49647" ht="15" hidden="1" customHeight="1"/>
    <row r="49648" ht="15" hidden="1" customHeight="1"/>
    <row r="49649" ht="15" hidden="1" customHeight="1"/>
    <row r="49650" ht="15" hidden="1" customHeight="1"/>
    <row r="49651" ht="15" hidden="1" customHeight="1"/>
    <row r="49652" ht="15" hidden="1" customHeight="1"/>
    <row r="49653" ht="15" hidden="1" customHeight="1"/>
    <row r="49654" ht="15" hidden="1" customHeight="1"/>
    <row r="49655" ht="15" hidden="1" customHeight="1"/>
    <row r="49656" ht="15" hidden="1" customHeight="1"/>
    <row r="49657" ht="15" hidden="1" customHeight="1"/>
    <row r="49658" ht="15" hidden="1" customHeight="1"/>
    <row r="49659" ht="15" hidden="1" customHeight="1"/>
    <row r="49660" ht="15" hidden="1" customHeight="1"/>
    <row r="49661" ht="15" hidden="1" customHeight="1"/>
    <row r="49662" ht="15" hidden="1" customHeight="1"/>
    <row r="49663" ht="15" hidden="1" customHeight="1"/>
    <row r="49664" ht="15" hidden="1" customHeight="1"/>
    <row r="49665" ht="15" hidden="1" customHeight="1"/>
    <row r="49666" ht="15" hidden="1" customHeight="1"/>
    <row r="49667" ht="15" hidden="1" customHeight="1"/>
    <row r="49668" ht="15" hidden="1" customHeight="1"/>
    <row r="49669" ht="15" hidden="1" customHeight="1"/>
    <row r="49670" ht="15" hidden="1" customHeight="1"/>
    <row r="49671" ht="15" hidden="1" customHeight="1"/>
    <row r="49672" ht="15" hidden="1" customHeight="1"/>
    <row r="49673" ht="15" hidden="1" customHeight="1"/>
    <row r="49674" ht="15" hidden="1" customHeight="1"/>
    <row r="49675" ht="15" hidden="1" customHeight="1"/>
    <row r="49676" ht="15" hidden="1" customHeight="1"/>
    <row r="49677" ht="15" hidden="1" customHeight="1"/>
    <row r="49678" ht="15" hidden="1" customHeight="1"/>
    <row r="49679" ht="15" hidden="1" customHeight="1"/>
    <row r="49680" ht="15" hidden="1" customHeight="1"/>
    <row r="49681" ht="15" hidden="1" customHeight="1"/>
    <row r="49682" ht="15" hidden="1" customHeight="1"/>
    <row r="49683" ht="15" hidden="1" customHeight="1"/>
    <row r="49684" ht="15" hidden="1" customHeight="1"/>
    <row r="49685" ht="15" hidden="1" customHeight="1"/>
    <row r="49686" ht="15" hidden="1" customHeight="1"/>
    <row r="49687" ht="15" hidden="1" customHeight="1"/>
    <row r="49688" ht="15" hidden="1" customHeight="1"/>
    <row r="49689" ht="15" hidden="1" customHeight="1"/>
    <row r="49690" ht="15" hidden="1" customHeight="1"/>
    <row r="49691" ht="15" hidden="1" customHeight="1"/>
    <row r="49692" ht="15" hidden="1" customHeight="1"/>
    <row r="49693" ht="15" hidden="1" customHeight="1"/>
    <row r="49694" ht="15" hidden="1" customHeight="1"/>
    <row r="49695" ht="15" hidden="1" customHeight="1"/>
    <row r="49696" ht="15" hidden="1" customHeight="1"/>
    <row r="49697" ht="15" hidden="1" customHeight="1"/>
    <row r="49698" ht="15" hidden="1" customHeight="1"/>
    <row r="49699" ht="15" hidden="1" customHeight="1"/>
    <row r="49700" ht="15" hidden="1" customHeight="1"/>
    <row r="49701" ht="15" hidden="1" customHeight="1"/>
    <row r="49702" ht="15" hidden="1" customHeight="1"/>
    <row r="49703" ht="15" hidden="1" customHeight="1"/>
    <row r="49704" ht="15" hidden="1" customHeight="1"/>
    <row r="49705" ht="15" hidden="1" customHeight="1"/>
    <row r="49706" ht="15" hidden="1" customHeight="1"/>
    <row r="49707" ht="15" hidden="1" customHeight="1"/>
    <row r="49708" ht="15" hidden="1" customHeight="1"/>
    <row r="49709" ht="15" hidden="1" customHeight="1"/>
    <row r="49710" ht="15" hidden="1" customHeight="1"/>
    <row r="49711" ht="15" hidden="1" customHeight="1"/>
    <row r="49712" ht="15" hidden="1" customHeight="1"/>
    <row r="49713" ht="15" hidden="1" customHeight="1"/>
    <row r="49714" ht="15" hidden="1" customHeight="1"/>
    <row r="49715" ht="15" hidden="1" customHeight="1"/>
    <row r="49716" ht="15" hidden="1" customHeight="1"/>
    <row r="49717" ht="15" hidden="1" customHeight="1"/>
    <row r="49718" ht="15" hidden="1" customHeight="1"/>
    <row r="49719" ht="15" hidden="1" customHeight="1"/>
    <row r="49720" ht="15" hidden="1" customHeight="1"/>
    <row r="49721" ht="15" hidden="1" customHeight="1"/>
    <row r="49722" ht="15" hidden="1" customHeight="1"/>
    <row r="49723" ht="15" hidden="1" customHeight="1"/>
    <row r="49724" ht="15" hidden="1" customHeight="1"/>
    <row r="49725" ht="15" hidden="1" customHeight="1"/>
    <row r="49726" ht="15" hidden="1" customHeight="1"/>
    <row r="49727" ht="15" hidden="1" customHeight="1"/>
    <row r="49728" ht="15" hidden="1" customHeight="1"/>
    <row r="49729" ht="15" hidden="1" customHeight="1"/>
    <row r="49730" ht="15" hidden="1" customHeight="1"/>
    <row r="49731" ht="15" hidden="1" customHeight="1"/>
    <row r="49732" ht="15" hidden="1" customHeight="1"/>
    <row r="49733" ht="15" hidden="1" customHeight="1"/>
    <row r="49734" ht="15" hidden="1" customHeight="1"/>
    <row r="49735" ht="15" hidden="1" customHeight="1"/>
    <row r="49736" ht="15" hidden="1" customHeight="1"/>
    <row r="49737" ht="15" hidden="1" customHeight="1"/>
    <row r="49738" ht="15" hidden="1" customHeight="1"/>
    <row r="49739" ht="15" hidden="1" customHeight="1"/>
    <row r="49740" ht="15" hidden="1" customHeight="1"/>
    <row r="49741" ht="15" hidden="1" customHeight="1"/>
    <row r="49742" ht="15" hidden="1" customHeight="1"/>
    <row r="49743" ht="15" hidden="1" customHeight="1"/>
    <row r="49744" ht="15" hidden="1" customHeight="1"/>
    <row r="49745" ht="15" hidden="1" customHeight="1"/>
    <row r="49746" ht="15" hidden="1" customHeight="1"/>
    <row r="49747" ht="15" hidden="1" customHeight="1"/>
    <row r="49748" ht="15" hidden="1" customHeight="1"/>
    <row r="49749" ht="15" hidden="1" customHeight="1"/>
    <row r="49750" ht="15" hidden="1" customHeight="1"/>
    <row r="49751" ht="15" hidden="1" customHeight="1"/>
    <row r="49752" ht="15" hidden="1" customHeight="1"/>
    <row r="49753" ht="15" hidden="1" customHeight="1"/>
    <row r="49754" ht="15" hidden="1" customHeight="1"/>
    <row r="49755" ht="15" hidden="1" customHeight="1"/>
    <row r="49756" ht="15" hidden="1" customHeight="1"/>
    <row r="49757" ht="15" hidden="1" customHeight="1"/>
    <row r="49758" ht="15" hidden="1" customHeight="1"/>
    <row r="49759" ht="15" hidden="1" customHeight="1"/>
    <row r="49760" ht="15" hidden="1" customHeight="1"/>
    <row r="49761" ht="15" hidden="1" customHeight="1"/>
    <row r="49762" ht="15" hidden="1" customHeight="1"/>
    <row r="49763" ht="15" hidden="1" customHeight="1"/>
    <row r="49764" ht="15" hidden="1" customHeight="1"/>
    <row r="49765" ht="15" hidden="1" customHeight="1"/>
    <row r="49766" ht="15" hidden="1" customHeight="1"/>
    <row r="49767" ht="15" hidden="1" customHeight="1"/>
    <row r="49768" ht="15" hidden="1" customHeight="1"/>
    <row r="49769" ht="15" hidden="1" customHeight="1"/>
    <row r="49770" ht="15" hidden="1" customHeight="1"/>
    <row r="49771" ht="15" hidden="1" customHeight="1"/>
    <row r="49772" ht="15" hidden="1" customHeight="1"/>
    <row r="49773" ht="15" hidden="1" customHeight="1"/>
    <row r="49774" ht="15" hidden="1" customHeight="1"/>
    <row r="49775" ht="15" hidden="1" customHeight="1"/>
    <row r="49776" ht="15" hidden="1" customHeight="1"/>
    <row r="49777" ht="15" hidden="1" customHeight="1"/>
    <row r="49778" ht="15" hidden="1" customHeight="1"/>
    <row r="49779" ht="15" hidden="1" customHeight="1"/>
    <row r="49780" ht="15" hidden="1" customHeight="1"/>
    <row r="49781" ht="15" hidden="1" customHeight="1"/>
    <row r="49782" ht="15" hidden="1" customHeight="1"/>
    <row r="49783" ht="15" hidden="1" customHeight="1"/>
    <row r="49784" ht="15" hidden="1" customHeight="1"/>
    <row r="49785" ht="15" hidden="1" customHeight="1"/>
    <row r="49786" ht="15" hidden="1" customHeight="1"/>
    <row r="49787" ht="15" hidden="1" customHeight="1"/>
    <row r="49788" ht="15" hidden="1" customHeight="1"/>
    <row r="49789" ht="15" hidden="1" customHeight="1"/>
    <row r="49790" ht="15" hidden="1" customHeight="1"/>
    <row r="49791" ht="15" hidden="1" customHeight="1"/>
    <row r="49792" ht="15" hidden="1" customHeight="1"/>
    <row r="49793" ht="15" hidden="1" customHeight="1"/>
    <row r="49794" ht="15" hidden="1" customHeight="1"/>
    <row r="49795" ht="15" hidden="1" customHeight="1"/>
    <row r="49796" ht="15" hidden="1" customHeight="1"/>
    <row r="49797" ht="15" hidden="1" customHeight="1"/>
    <row r="49798" ht="15" hidden="1" customHeight="1"/>
    <row r="49799" ht="15" hidden="1" customHeight="1"/>
    <row r="49800" ht="15" hidden="1" customHeight="1"/>
    <row r="49801" ht="15" hidden="1" customHeight="1"/>
    <row r="49802" ht="15" hidden="1" customHeight="1"/>
    <row r="49803" ht="15" hidden="1" customHeight="1"/>
    <row r="49804" ht="15" hidden="1" customHeight="1"/>
    <row r="49805" ht="15" hidden="1" customHeight="1"/>
    <row r="49806" ht="15" hidden="1" customHeight="1"/>
    <row r="49807" ht="15" hidden="1" customHeight="1"/>
    <row r="49808" ht="15" hidden="1" customHeight="1"/>
    <row r="49809" ht="15" hidden="1" customHeight="1"/>
    <row r="49810" ht="15" hidden="1" customHeight="1"/>
    <row r="49811" ht="15" hidden="1" customHeight="1"/>
    <row r="49812" ht="15" hidden="1" customHeight="1"/>
    <row r="49813" ht="15" hidden="1" customHeight="1"/>
    <row r="49814" ht="15" hidden="1" customHeight="1"/>
    <row r="49815" ht="15" hidden="1" customHeight="1"/>
    <row r="49816" ht="15" hidden="1" customHeight="1"/>
    <row r="49817" ht="15" hidden="1" customHeight="1"/>
    <row r="49818" ht="15" hidden="1" customHeight="1"/>
    <row r="49819" ht="15" hidden="1" customHeight="1"/>
    <row r="49820" ht="15" hidden="1" customHeight="1"/>
    <row r="49821" ht="15" hidden="1" customHeight="1"/>
    <row r="49822" ht="15" hidden="1" customHeight="1"/>
    <row r="49823" ht="15" hidden="1" customHeight="1"/>
    <row r="49824" ht="15" hidden="1" customHeight="1"/>
    <row r="49825" ht="15" hidden="1" customHeight="1"/>
    <row r="49826" ht="15" hidden="1" customHeight="1"/>
    <row r="49827" ht="15" hidden="1" customHeight="1"/>
    <row r="49828" ht="15" hidden="1" customHeight="1"/>
    <row r="49829" ht="15" hidden="1" customHeight="1"/>
    <row r="49830" ht="15" hidden="1" customHeight="1"/>
    <row r="49831" ht="15" hidden="1" customHeight="1"/>
    <row r="49832" ht="15" hidden="1" customHeight="1"/>
    <row r="49833" ht="15" hidden="1" customHeight="1"/>
    <row r="49834" ht="15" hidden="1" customHeight="1"/>
    <row r="49835" ht="15" hidden="1" customHeight="1"/>
    <row r="49836" ht="15" hidden="1" customHeight="1"/>
    <row r="49837" ht="15" hidden="1" customHeight="1"/>
    <row r="49838" ht="15" hidden="1" customHeight="1"/>
    <row r="49839" ht="15" hidden="1" customHeight="1"/>
    <row r="49840" ht="15" hidden="1" customHeight="1"/>
    <row r="49841" ht="15" hidden="1" customHeight="1"/>
    <row r="49842" ht="15" hidden="1" customHeight="1"/>
    <row r="49843" ht="15" hidden="1" customHeight="1"/>
    <row r="49844" ht="15" hidden="1" customHeight="1"/>
    <row r="49845" ht="15" hidden="1" customHeight="1"/>
    <row r="49846" ht="15" hidden="1" customHeight="1"/>
    <row r="49847" ht="15" hidden="1" customHeight="1"/>
    <row r="49848" ht="15" hidden="1" customHeight="1"/>
    <row r="49849" ht="15" hidden="1" customHeight="1"/>
    <row r="49850" ht="15" hidden="1" customHeight="1"/>
    <row r="49851" ht="15" hidden="1" customHeight="1"/>
    <row r="49852" ht="15" hidden="1" customHeight="1"/>
    <row r="49853" ht="15" hidden="1" customHeight="1"/>
    <row r="49854" ht="15" hidden="1" customHeight="1"/>
    <row r="49855" ht="15" hidden="1" customHeight="1"/>
    <row r="49856" ht="15" hidden="1" customHeight="1"/>
    <row r="49857" ht="15" hidden="1" customHeight="1"/>
    <row r="49858" ht="15" hidden="1" customHeight="1"/>
    <row r="49859" ht="15" hidden="1" customHeight="1"/>
    <row r="49860" ht="15" hidden="1" customHeight="1"/>
    <row r="49861" ht="15" hidden="1" customHeight="1"/>
    <row r="49862" ht="15" hidden="1" customHeight="1"/>
    <row r="49863" ht="15" hidden="1" customHeight="1"/>
    <row r="49864" ht="15" hidden="1" customHeight="1"/>
    <row r="49865" ht="15" hidden="1" customHeight="1"/>
    <row r="49866" ht="15" hidden="1" customHeight="1"/>
    <row r="49867" ht="15" hidden="1" customHeight="1"/>
    <row r="49868" ht="15" hidden="1" customHeight="1"/>
    <row r="49869" ht="15" hidden="1" customHeight="1"/>
    <row r="49870" ht="15" hidden="1" customHeight="1"/>
    <row r="49871" ht="15" hidden="1" customHeight="1"/>
    <row r="49872" ht="15" hidden="1" customHeight="1"/>
    <row r="49873" ht="15" hidden="1" customHeight="1"/>
    <row r="49874" ht="15" hidden="1" customHeight="1"/>
    <row r="49875" ht="15" hidden="1" customHeight="1"/>
    <row r="49876" ht="15" hidden="1" customHeight="1"/>
    <row r="49877" ht="15" hidden="1" customHeight="1"/>
    <row r="49878" ht="15" hidden="1" customHeight="1"/>
    <row r="49879" ht="15" hidden="1" customHeight="1"/>
    <row r="49880" ht="15" hidden="1" customHeight="1"/>
    <row r="49881" ht="15" hidden="1" customHeight="1"/>
    <row r="49882" ht="15" hidden="1" customHeight="1"/>
    <row r="49883" ht="15" hidden="1" customHeight="1"/>
    <row r="49884" ht="15" hidden="1" customHeight="1"/>
    <row r="49885" ht="15" hidden="1" customHeight="1"/>
    <row r="49886" ht="15" hidden="1" customHeight="1"/>
    <row r="49887" ht="15" hidden="1" customHeight="1"/>
    <row r="49888" ht="15" hidden="1" customHeight="1"/>
    <row r="49889" ht="15" hidden="1" customHeight="1"/>
    <row r="49890" ht="15" hidden="1" customHeight="1"/>
    <row r="49891" ht="15" hidden="1" customHeight="1"/>
    <row r="49892" ht="15" hidden="1" customHeight="1"/>
    <row r="49893" ht="15" hidden="1" customHeight="1"/>
    <row r="49894" ht="15" hidden="1" customHeight="1"/>
    <row r="49895" ht="15" hidden="1" customHeight="1"/>
    <row r="49896" ht="15" hidden="1" customHeight="1"/>
    <row r="49897" ht="15" hidden="1" customHeight="1"/>
    <row r="49898" ht="15" hidden="1" customHeight="1"/>
    <row r="49899" ht="15" hidden="1" customHeight="1"/>
    <row r="49900" ht="15" hidden="1" customHeight="1"/>
    <row r="49901" ht="15" hidden="1" customHeight="1"/>
    <row r="49902" ht="15" hidden="1" customHeight="1"/>
    <row r="49903" ht="15" hidden="1" customHeight="1"/>
    <row r="49904" ht="15" hidden="1" customHeight="1"/>
    <row r="49905" ht="15" hidden="1" customHeight="1"/>
    <row r="49906" ht="15" hidden="1" customHeight="1"/>
    <row r="49907" ht="15" hidden="1" customHeight="1"/>
    <row r="49908" ht="15" hidden="1" customHeight="1"/>
    <row r="49909" ht="15" hidden="1" customHeight="1"/>
    <row r="49910" ht="15" hidden="1" customHeight="1"/>
    <row r="49911" ht="15" hidden="1" customHeight="1"/>
    <row r="49912" ht="15" hidden="1" customHeight="1"/>
    <row r="49913" ht="15" hidden="1" customHeight="1"/>
    <row r="49914" ht="15" hidden="1" customHeight="1"/>
    <row r="49915" ht="15" hidden="1" customHeight="1"/>
    <row r="49916" ht="15" hidden="1" customHeight="1"/>
    <row r="49917" ht="15" hidden="1" customHeight="1"/>
    <row r="49918" ht="15" hidden="1" customHeight="1"/>
    <row r="49919" ht="15" hidden="1" customHeight="1"/>
    <row r="49920" ht="15" hidden="1" customHeight="1"/>
    <row r="49921" ht="15" hidden="1" customHeight="1"/>
    <row r="49922" ht="15" hidden="1" customHeight="1"/>
    <row r="49923" ht="15" hidden="1" customHeight="1"/>
    <row r="49924" ht="15" hidden="1" customHeight="1"/>
    <row r="49925" ht="15" hidden="1" customHeight="1"/>
    <row r="49926" ht="15" hidden="1" customHeight="1"/>
    <row r="49927" ht="15" hidden="1" customHeight="1"/>
    <row r="49928" ht="15" hidden="1" customHeight="1"/>
    <row r="49929" ht="15" hidden="1" customHeight="1"/>
    <row r="49930" ht="15" hidden="1" customHeight="1"/>
    <row r="49931" ht="15" hidden="1" customHeight="1"/>
    <row r="49932" ht="15" hidden="1" customHeight="1"/>
    <row r="49933" ht="15" hidden="1" customHeight="1"/>
    <row r="49934" ht="15" hidden="1" customHeight="1"/>
    <row r="49935" ht="15" hidden="1" customHeight="1"/>
    <row r="49936" ht="15" hidden="1" customHeight="1"/>
    <row r="49937" ht="15" hidden="1" customHeight="1"/>
    <row r="49938" ht="15" hidden="1" customHeight="1"/>
    <row r="49939" ht="15" hidden="1" customHeight="1"/>
    <row r="49940" ht="15" hidden="1" customHeight="1"/>
    <row r="49941" ht="15" hidden="1" customHeight="1"/>
    <row r="49942" ht="15" hidden="1" customHeight="1"/>
    <row r="49943" ht="15" hidden="1" customHeight="1"/>
    <row r="49944" ht="15" hidden="1" customHeight="1"/>
    <row r="49945" ht="15" hidden="1" customHeight="1"/>
    <row r="49946" ht="15" hidden="1" customHeight="1"/>
    <row r="49947" ht="15" hidden="1" customHeight="1"/>
    <row r="49948" ht="15" hidden="1" customHeight="1"/>
    <row r="49949" ht="15" hidden="1" customHeight="1"/>
    <row r="49950" ht="15" hidden="1" customHeight="1"/>
    <row r="49951" ht="15" hidden="1" customHeight="1"/>
    <row r="49952" ht="15" hidden="1" customHeight="1"/>
    <row r="49953" ht="15" hidden="1" customHeight="1"/>
    <row r="49954" ht="15" hidden="1" customHeight="1"/>
    <row r="49955" ht="15" hidden="1" customHeight="1"/>
    <row r="49956" ht="15" hidden="1" customHeight="1"/>
    <row r="49957" ht="15" hidden="1" customHeight="1"/>
    <row r="49958" ht="15" hidden="1" customHeight="1"/>
    <row r="49959" ht="15" hidden="1" customHeight="1"/>
    <row r="49960" ht="15" hidden="1" customHeight="1"/>
    <row r="49961" ht="15" hidden="1" customHeight="1"/>
    <row r="49962" ht="15" hidden="1" customHeight="1"/>
    <row r="49963" ht="15" hidden="1" customHeight="1"/>
    <row r="49964" ht="15" hidden="1" customHeight="1"/>
    <row r="49965" ht="15" hidden="1" customHeight="1"/>
    <row r="49966" ht="15" hidden="1" customHeight="1"/>
    <row r="49967" ht="15" hidden="1" customHeight="1"/>
    <row r="49968" ht="15" hidden="1" customHeight="1"/>
    <row r="49969" ht="15" hidden="1" customHeight="1"/>
    <row r="49970" ht="15" hidden="1" customHeight="1"/>
    <row r="49971" ht="15" hidden="1" customHeight="1"/>
    <row r="49972" ht="15" hidden="1" customHeight="1"/>
    <row r="49973" ht="15" hidden="1" customHeight="1"/>
    <row r="49974" ht="15" hidden="1" customHeight="1"/>
    <row r="49975" ht="15" hidden="1" customHeight="1"/>
    <row r="49976" ht="15" hidden="1" customHeight="1"/>
    <row r="49977" ht="15" hidden="1" customHeight="1"/>
    <row r="49978" ht="15" hidden="1" customHeight="1"/>
    <row r="49979" ht="15" hidden="1" customHeight="1"/>
    <row r="49980" ht="15" hidden="1" customHeight="1"/>
    <row r="49981" ht="15" hidden="1" customHeight="1"/>
    <row r="49982" ht="15" hidden="1" customHeight="1"/>
    <row r="49983" ht="15" hidden="1" customHeight="1"/>
    <row r="49984" ht="15" hidden="1" customHeight="1"/>
    <row r="49985" ht="15" hidden="1" customHeight="1"/>
    <row r="49986" ht="15" hidden="1" customHeight="1"/>
    <row r="49987" ht="15" hidden="1" customHeight="1"/>
    <row r="49988" ht="15" hidden="1" customHeight="1"/>
    <row r="49989" ht="15" hidden="1" customHeight="1"/>
    <row r="49990" ht="15" hidden="1" customHeight="1"/>
    <row r="49991" ht="15" hidden="1" customHeight="1"/>
    <row r="49992" ht="15" hidden="1" customHeight="1"/>
    <row r="49993" ht="15" hidden="1" customHeight="1"/>
    <row r="49994" ht="15" hidden="1" customHeight="1"/>
    <row r="49995" ht="15" hidden="1" customHeight="1"/>
    <row r="49996" ht="15" hidden="1" customHeight="1"/>
    <row r="49997" ht="15" hidden="1" customHeight="1"/>
    <row r="49998" ht="15" hidden="1" customHeight="1"/>
    <row r="49999" ht="15" hidden="1" customHeight="1"/>
    <row r="50000" ht="15" hidden="1" customHeight="1"/>
    <row r="50001" ht="15" hidden="1" customHeight="1"/>
    <row r="50002" ht="15" hidden="1" customHeight="1"/>
    <row r="50003" ht="15" hidden="1" customHeight="1"/>
    <row r="50004" ht="15" hidden="1" customHeight="1"/>
    <row r="50005" ht="15" hidden="1" customHeight="1"/>
    <row r="50006" ht="15" hidden="1" customHeight="1"/>
    <row r="50007" ht="15" hidden="1" customHeight="1"/>
    <row r="50008" ht="15" hidden="1" customHeight="1"/>
    <row r="50009" ht="15" hidden="1" customHeight="1"/>
    <row r="50010" ht="15" hidden="1" customHeight="1"/>
    <row r="50011" ht="15" hidden="1" customHeight="1"/>
    <row r="50012" ht="15" hidden="1" customHeight="1"/>
    <row r="50013" ht="15" hidden="1" customHeight="1"/>
    <row r="50014" ht="15" hidden="1" customHeight="1"/>
    <row r="50015" ht="15" hidden="1" customHeight="1"/>
    <row r="50016" ht="15" hidden="1" customHeight="1"/>
    <row r="50017" ht="15" hidden="1" customHeight="1"/>
    <row r="50018" ht="15" hidden="1" customHeight="1"/>
    <row r="50019" ht="15" hidden="1" customHeight="1"/>
    <row r="50020" ht="15" hidden="1" customHeight="1"/>
    <row r="50021" ht="15" hidden="1" customHeight="1"/>
    <row r="50022" ht="15" hidden="1" customHeight="1"/>
    <row r="50023" ht="15" hidden="1" customHeight="1"/>
    <row r="50024" ht="15" hidden="1" customHeight="1"/>
    <row r="50025" ht="15" hidden="1" customHeight="1"/>
    <row r="50026" ht="15" hidden="1" customHeight="1"/>
    <row r="50027" ht="15" hidden="1" customHeight="1"/>
    <row r="50028" ht="15" hidden="1" customHeight="1"/>
    <row r="50029" ht="15" hidden="1" customHeight="1"/>
    <row r="50030" ht="15" hidden="1" customHeight="1"/>
    <row r="50031" ht="15" hidden="1" customHeight="1"/>
    <row r="50032" ht="15" hidden="1" customHeight="1"/>
    <row r="50033" ht="15" hidden="1" customHeight="1"/>
    <row r="50034" ht="15" hidden="1" customHeight="1"/>
    <row r="50035" ht="15" hidden="1" customHeight="1"/>
    <row r="50036" ht="15" hidden="1" customHeight="1"/>
    <row r="50037" ht="15" hidden="1" customHeight="1"/>
    <row r="50038" ht="15" hidden="1" customHeight="1"/>
    <row r="50039" ht="15" hidden="1" customHeight="1"/>
    <row r="50040" ht="15" hidden="1" customHeight="1"/>
    <row r="50041" ht="15" hidden="1" customHeight="1"/>
    <row r="50042" ht="15" hidden="1" customHeight="1"/>
    <row r="50043" ht="15" hidden="1" customHeight="1"/>
    <row r="50044" ht="15" hidden="1" customHeight="1"/>
    <row r="50045" ht="15" hidden="1" customHeight="1"/>
    <row r="50046" ht="15" hidden="1" customHeight="1"/>
    <row r="50047" ht="15" hidden="1" customHeight="1"/>
    <row r="50048" ht="15" hidden="1" customHeight="1"/>
    <row r="50049" ht="15" hidden="1" customHeight="1"/>
    <row r="50050" ht="15" hidden="1" customHeight="1"/>
    <row r="50051" ht="15" hidden="1" customHeight="1"/>
    <row r="50052" ht="15" hidden="1" customHeight="1"/>
    <row r="50053" ht="15" hidden="1" customHeight="1"/>
    <row r="50054" ht="15" hidden="1" customHeight="1"/>
    <row r="50055" ht="15" hidden="1" customHeight="1"/>
    <row r="50056" ht="15" hidden="1" customHeight="1"/>
    <row r="50057" ht="15" hidden="1" customHeight="1"/>
    <row r="50058" ht="15" hidden="1" customHeight="1"/>
    <row r="50059" ht="15" hidden="1" customHeight="1"/>
    <row r="50060" ht="15" hidden="1" customHeight="1"/>
    <row r="50061" ht="15" hidden="1" customHeight="1"/>
    <row r="50062" ht="15" hidden="1" customHeight="1"/>
    <row r="50063" ht="15" hidden="1" customHeight="1"/>
    <row r="50064" ht="15" hidden="1" customHeight="1"/>
    <row r="50065" ht="15" hidden="1" customHeight="1"/>
    <row r="50066" ht="15" hidden="1" customHeight="1"/>
    <row r="50067" ht="15" hidden="1" customHeight="1"/>
    <row r="50068" ht="15" hidden="1" customHeight="1"/>
    <row r="50069" ht="15" hidden="1" customHeight="1"/>
    <row r="50070" ht="15" hidden="1" customHeight="1"/>
    <row r="50071" ht="15" hidden="1" customHeight="1"/>
    <row r="50072" ht="15" hidden="1" customHeight="1"/>
    <row r="50073" ht="15" hidden="1" customHeight="1"/>
    <row r="50074" ht="15" hidden="1" customHeight="1"/>
    <row r="50075" ht="15" hidden="1" customHeight="1"/>
    <row r="50076" ht="15" hidden="1" customHeight="1"/>
    <row r="50077" ht="15" hidden="1" customHeight="1"/>
    <row r="50078" ht="15" hidden="1" customHeight="1"/>
    <row r="50079" ht="15" hidden="1" customHeight="1"/>
    <row r="50080" ht="15" hidden="1" customHeight="1"/>
    <row r="50081" ht="15" hidden="1" customHeight="1"/>
    <row r="50082" ht="15" hidden="1" customHeight="1"/>
    <row r="50083" ht="15" hidden="1" customHeight="1"/>
    <row r="50084" ht="15" hidden="1" customHeight="1"/>
    <row r="50085" ht="15" hidden="1" customHeight="1"/>
    <row r="50086" ht="15" hidden="1" customHeight="1"/>
    <row r="50087" ht="15" hidden="1" customHeight="1"/>
    <row r="50088" ht="15" hidden="1" customHeight="1"/>
    <row r="50089" ht="15" hidden="1" customHeight="1"/>
    <row r="50090" ht="15" hidden="1" customHeight="1"/>
    <row r="50091" ht="15" hidden="1" customHeight="1"/>
    <row r="50092" ht="15" hidden="1" customHeight="1"/>
    <row r="50093" ht="15" hidden="1" customHeight="1"/>
    <row r="50094" ht="15" hidden="1" customHeight="1"/>
    <row r="50095" ht="15" hidden="1" customHeight="1"/>
    <row r="50096" ht="15" hidden="1" customHeight="1"/>
    <row r="50097" ht="15" hidden="1" customHeight="1"/>
    <row r="50098" ht="15" hidden="1" customHeight="1"/>
    <row r="50099" ht="15" hidden="1" customHeight="1"/>
    <row r="50100" ht="15" hidden="1" customHeight="1"/>
    <row r="50101" ht="15" hidden="1" customHeight="1"/>
    <row r="50102" ht="15" hidden="1" customHeight="1"/>
    <row r="50103" ht="15" hidden="1" customHeight="1"/>
    <row r="50104" ht="15" hidden="1" customHeight="1"/>
    <row r="50105" ht="15" hidden="1" customHeight="1"/>
    <row r="50106" ht="15" hidden="1" customHeight="1"/>
    <row r="50107" ht="15" hidden="1" customHeight="1"/>
    <row r="50108" ht="15" hidden="1" customHeight="1"/>
    <row r="50109" ht="15" hidden="1" customHeight="1"/>
    <row r="50110" ht="15" hidden="1" customHeight="1"/>
    <row r="50111" ht="15" hidden="1" customHeight="1"/>
    <row r="50112" ht="15" hidden="1" customHeight="1"/>
    <row r="50113" ht="15" hidden="1" customHeight="1"/>
    <row r="50114" ht="15" hidden="1" customHeight="1"/>
    <row r="50115" ht="15" hidden="1" customHeight="1"/>
    <row r="50116" ht="15" hidden="1" customHeight="1"/>
    <row r="50117" ht="15" hidden="1" customHeight="1"/>
    <row r="50118" ht="15" hidden="1" customHeight="1"/>
    <row r="50119" ht="15" hidden="1" customHeight="1"/>
    <row r="50120" ht="15" hidden="1" customHeight="1"/>
    <row r="50121" ht="15" hidden="1" customHeight="1"/>
    <row r="50122" ht="15" hidden="1" customHeight="1"/>
    <row r="50123" ht="15" hidden="1" customHeight="1"/>
    <row r="50124" ht="15" hidden="1" customHeight="1"/>
    <row r="50125" ht="15" hidden="1" customHeight="1"/>
    <row r="50126" ht="15" hidden="1" customHeight="1"/>
    <row r="50127" ht="15" hidden="1" customHeight="1"/>
    <row r="50128" ht="15" hidden="1" customHeight="1"/>
    <row r="50129" ht="15" hidden="1" customHeight="1"/>
    <row r="50130" ht="15" hidden="1" customHeight="1"/>
    <row r="50131" ht="15" hidden="1" customHeight="1"/>
    <row r="50132" ht="15" hidden="1" customHeight="1"/>
    <row r="50133" ht="15" hidden="1" customHeight="1"/>
    <row r="50134" ht="15" hidden="1" customHeight="1"/>
    <row r="50135" ht="15" hidden="1" customHeight="1"/>
    <row r="50136" ht="15" hidden="1" customHeight="1"/>
    <row r="50137" ht="15" hidden="1" customHeight="1"/>
    <row r="50138" ht="15" hidden="1" customHeight="1"/>
    <row r="50139" ht="15" hidden="1" customHeight="1"/>
    <row r="50140" ht="15" hidden="1" customHeight="1"/>
    <row r="50141" ht="15" hidden="1" customHeight="1"/>
    <row r="50142" ht="15" hidden="1" customHeight="1"/>
    <row r="50143" ht="15" hidden="1" customHeight="1"/>
    <row r="50144" ht="15" hidden="1" customHeight="1"/>
    <row r="50145" ht="15" hidden="1" customHeight="1"/>
    <row r="50146" ht="15" hidden="1" customHeight="1"/>
    <row r="50147" ht="15" hidden="1" customHeight="1"/>
    <row r="50148" ht="15" hidden="1" customHeight="1"/>
    <row r="50149" ht="15" hidden="1" customHeight="1"/>
    <row r="50150" ht="15" hidden="1" customHeight="1"/>
    <row r="50151" ht="15" hidden="1" customHeight="1"/>
    <row r="50152" ht="15" hidden="1" customHeight="1"/>
    <row r="50153" ht="15" hidden="1" customHeight="1"/>
    <row r="50154" ht="15" hidden="1" customHeight="1"/>
    <row r="50155" ht="15" hidden="1" customHeight="1"/>
    <row r="50156" ht="15" hidden="1" customHeight="1"/>
    <row r="50157" ht="15" hidden="1" customHeight="1"/>
    <row r="50158" ht="15" hidden="1" customHeight="1"/>
    <row r="50159" ht="15" hidden="1" customHeight="1"/>
    <row r="50160" ht="15" hidden="1" customHeight="1"/>
    <row r="50161" ht="15" hidden="1" customHeight="1"/>
    <row r="50162" ht="15" hidden="1" customHeight="1"/>
    <row r="50163" ht="15" hidden="1" customHeight="1"/>
    <row r="50164" ht="15" hidden="1" customHeight="1"/>
    <row r="50165" ht="15" hidden="1" customHeight="1"/>
    <row r="50166" ht="15" hidden="1" customHeight="1"/>
    <row r="50167" ht="15" hidden="1" customHeight="1"/>
    <row r="50168" ht="15" hidden="1" customHeight="1"/>
    <row r="50169" ht="15" hidden="1" customHeight="1"/>
    <row r="50170" ht="15" hidden="1" customHeight="1"/>
    <row r="50171" ht="15" hidden="1" customHeight="1"/>
    <row r="50172" ht="15" hidden="1" customHeight="1"/>
    <row r="50173" ht="15" hidden="1" customHeight="1"/>
    <row r="50174" ht="15" hidden="1" customHeight="1"/>
    <row r="50175" ht="15" hidden="1" customHeight="1"/>
    <row r="50176" ht="15" hidden="1" customHeight="1"/>
    <row r="50177" ht="15" hidden="1" customHeight="1"/>
    <row r="50178" ht="15" hidden="1" customHeight="1"/>
    <row r="50179" ht="15" hidden="1" customHeight="1"/>
    <row r="50180" ht="15" hidden="1" customHeight="1"/>
    <row r="50181" ht="15" hidden="1" customHeight="1"/>
    <row r="50182" ht="15" hidden="1" customHeight="1"/>
    <row r="50183" ht="15" hidden="1" customHeight="1"/>
    <row r="50184" ht="15" hidden="1" customHeight="1"/>
    <row r="50185" ht="15" hidden="1" customHeight="1"/>
    <row r="50186" ht="15" hidden="1" customHeight="1"/>
    <row r="50187" ht="15" hidden="1" customHeight="1"/>
    <row r="50188" ht="15" hidden="1" customHeight="1"/>
    <row r="50189" ht="15" hidden="1" customHeight="1"/>
    <row r="50190" ht="15" hidden="1" customHeight="1"/>
    <row r="50191" ht="15" hidden="1" customHeight="1"/>
    <row r="50192" ht="15" hidden="1" customHeight="1"/>
    <row r="50193" ht="15" hidden="1" customHeight="1"/>
    <row r="50194" ht="15" hidden="1" customHeight="1"/>
    <row r="50195" ht="15" hidden="1" customHeight="1"/>
    <row r="50196" ht="15" hidden="1" customHeight="1"/>
    <row r="50197" ht="15" hidden="1" customHeight="1"/>
    <row r="50198" ht="15" hidden="1" customHeight="1"/>
    <row r="50199" ht="15" hidden="1" customHeight="1"/>
    <row r="50200" ht="15" hidden="1" customHeight="1"/>
    <row r="50201" ht="15" hidden="1" customHeight="1"/>
    <row r="50202" ht="15" hidden="1" customHeight="1"/>
    <row r="50203" ht="15" hidden="1" customHeight="1"/>
    <row r="50204" ht="15" hidden="1" customHeight="1"/>
    <row r="50205" ht="15" hidden="1" customHeight="1"/>
    <row r="50206" ht="15" hidden="1" customHeight="1"/>
    <row r="50207" ht="15" hidden="1" customHeight="1"/>
    <row r="50208" ht="15" hidden="1" customHeight="1"/>
    <row r="50209" ht="15" hidden="1" customHeight="1"/>
    <row r="50210" ht="15" hidden="1" customHeight="1"/>
    <row r="50211" ht="15" hidden="1" customHeight="1"/>
    <row r="50212" ht="15" hidden="1" customHeight="1"/>
    <row r="50213" ht="15" hidden="1" customHeight="1"/>
    <row r="50214" ht="15" hidden="1" customHeight="1"/>
    <row r="50215" ht="15" hidden="1" customHeight="1"/>
    <row r="50216" ht="15" hidden="1" customHeight="1"/>
    <row r="50217" ht="15" hidden="1" customHeight="1"/>
    <row r="50218" ht="15" hidden="1" customHeight="1"/>
    <row r="50219" ht="15" hidden="1" customHeight="1"/>
    <row r="50220" ht="15" hidden="1" customHeight="1"/>
    <row r="50221" ht="15" hidden="1" customHeight="1"/>
    <row r="50222" ht="15" hidden="1" customHeight="1"/>
    <row r="50223" ht="15" hidden="1" customHeight="1"/>
    <row r="50224" ht="15" hidden="1" customHeight="1"/>
    <row r="50225" ht="15" hidden="1" customHeight="1"/>
    <row r="50226" ht="15" hidden="1" customHeight="1"/>
    <row r="50227" ht="15" hidden="1" customHeight="1"/>
    <row r="50228" ht="15" hidden="1" customHeight="1"/>
    <row r="50229" ht="15" hidden="1" customHeight="1"/>
    <row r="50230" ht="15" hidden="1" customHeight="1"/>
    <row r="50231" ht="15" hidden="1" customHeight="1"/>
    <row r="50232" ht="15" hidden="1" customHeight="1"/>
    <row r="50233" ht="15" hidden="1" customHeight="1"/>
    <row r="50234" ht="15" hidden="1" customHeight="1"/>
    <row r="50235" ht="15" hidden="1" customHeight="1"/>
    <row r="50236" ht="15" hidden="1" customHeight="1"/>
    <row r="50237" ht="15" hidden="1" customHeight="1"/>
    <row r="50238" ht="15" hidden="1" customHeight="1"/>
    <row r="50239" ht="15" hidden="1" customHeight="1"/>
    <row r="50240" ht="15" hidden="1" customHeight="1"/>
    <row r="50241" ht="15" hidden="1" customHeight="1"/>
    <row r="50242" ht="15" hidden="1" customHeight="1"/>
    <row r="50243" ht="15" hidden="1" customHeight="1"/>
    <row r="50244" ht="15" hidden="1" customHeight="1"/>
    <row r="50245" ht="15" hidden="1" customHeight="1"/>
    <row r="50246" ht="15" hidden="1" customHeight="1"/>
    <row r="50247" ht="15" hidden="1" customHeight="1"/>
    <row r="50248" ht="15" hidden="1" customHeight="1"/>
    <row r="50249" ht="15" hidden="1" customHeight="1"/>
    <row r="50250" ht="15" hidden="1" customHeight="1"/>
    <row r="50251" ht="15" hidden="1" customHeight="1"/>
    <row r="50252" ht="15" hidden="1" customHeight="1"/>
    <row r="50253" ht="15" hidden="1" customHeight="1"/>
    <row r="50254" ht="15" hidden="1" customHeight="1"/>
    <row r="50255" ht="15" hidden="1" customHeight="1"/>
    <row r="50256" ht="15" hidden="1" customHeight="1"/>
    <row r="50257" ht="15" hidden="1" customHeight="1"/>
    <row r="50258" ht="15" hidden="1" customHeight="1"/>
    <row r="50259" ht="15" hidden="1" customHeight="1"/>
    <row r="50260" ht="15" hidden="1" customHeight="1"/>
    <row r="50261" ht="15" hidden="1" customHeight="1"/>
    <row r="50262" ht="15" hidden="1" customHeight="1"/>
    <row r="50263" ht="15" hidden="1" customHeight="1"/>
    <row r="50264" ht="15" hidden="1" customHeight="1"/>
    <row r="50265" ht="15" hidden="1" customHeight="1"/>
    <row r="50266" ht="15" hidden="1" customHeight="1"/>
    <row r="50267" ht="15" hidden="1" customHeight="1"/>
    <row r="50268" ht="15" hidden="1" customHeight="1"/>
    <row r="50269" ht="15" hidden="1" customHeight="1"/>
    <row r="50270" ht="15" hidden="1" customHeight="1"/>
    <row r="50271" ht="15" hidden="1" customHeight="1"/>
    <row r="50272" ht="15" hidden="1" customHeight="1"/>
    <row r="50273" ht="15" hidden="1" customHeight="1"/>
    <row r="50274" ht="15" hidden="1" customHeight="1"/>
    <row r="50275" ht="15" hidden="1" customHeight="1"/>
    <row r="50276" ht="15" hidden="1" customHeight="1"/>
    <row r="50277" ht="15" hidden="1" customHeight="1"/>
    <row r="50278" ht="15" hidden="1" customHeight="1"/>
    <row r="50279" ht="15" hidden="1" customHeight="1"/>
    <row r="50280" ht="15" hidden="1" customHeight="1"/>
    <row r="50281" ht="15" hidden="1" customHeight="1"/>
    <row r="50282" ht="15" hidden="1" customHeight="1"/>
    <row r="50283" ht="15" hidden="1" customHeight="1"/>
    <row r="50284" ht="15" hidden="1" customHeight="1"/>
    <row r="50285" ht="15" hidden="1" customHeight="1"/>
    <row r="50286" ht="15" hidden="1" customHeight="1"/>
    <row r="50287" ht="15" hidden="1" customHeight="1"/>
    <row r="50288" ht="15" hidden="1" customHeight="1"/>
    <row r="50289" ht="15" hidden="1" customHeight="1"/>
    <row r="50290" ht="15" hidden="1" customHeight="1"/>
    <row r="50291" ht="15" hidden="1" customHeight="1"/>
    <row r="50292" ht="15" hidden="1" customHeight="1"/>
    <row r="50293" ht="15" hidden="1" customHeight="1"/>
    <row r="50294" ht="15" hidden="1" customHeight="1"/>
    <row r="50295" ht="15" hidden="1" customHeight="1"/>
    <row r="50296" ht="15" hidden="1" customHeight="1"/>
    <row r="50297" ht="15" hidden="1" customHeight="1"/>
    <row r="50298" ht="15" hidden="1" customHeight="1"/>
    <row r="50299" ht="15" hidden="1" customHeight="1"/>
    <row r="50300" ht="15" hidden="1" customHeight="1"/>
    <row r="50301" ht="15" hidden="1" customHeight="1"/>
    <row r="50302" ht="15" hidden="1" customHeight="1"/>
    <row r="50303" ht="15" hidden="1" customHeight="1"/>
    <row r="50304" ht="15" hidden="1" customHeight="1"/>
    <row r="50305" ht="15" hidden="1" customHeight="1"/>
    <row r="50306" ht="15" hidden="1" customHeight="1"/>
    <row r="50307" ht="15" hidden="1" customHeight="1"/>
    <row r="50308" ht="15" hidden="1" customHeight="1"/>
    <row r="50309" ht="15" hidden="1" customHeight="1"/>
    <row r="50310" ht="15" hidden="1" customHeight="1"/>
    <row r="50311" ht="15" hidden="1" customHeight="1"/>
    <row r="50312" ht="15" hidden="1" customHeight="1"/>
    <row r="50313" ht="15" hidden="1" customHeight="1"/>
    <row r="50314" ht="15" hidden="1" customHeight="1"/>
    <row r="50315" ht="15" hidden="1" customHeight="1"/>
    <row r="50316" ht="15" hidden="1" customHeight="1"/>
    <row r="50317" ht="15" hidden="1" customHeight="1"/>
    <row r="50318" ht="15" hidden="1" customHeight="1"/>
    <row r="50319" ht="15" hidden="1" customHeight="1"/>
    <row r="50320" ht="15" hidden="1" customHeight="1"/>
    <row r="50321" ht="15" hidden="1" customHeight="1"/>
    <row r="50322" ht="15" hidden="1" customHeight="1"/>
    <row r="50323" ht="15" hidden="1" customHeight="1"/>
    <row r="50324" ht="15" hidden="1" customHeight="1"/>
    <row r="50325" ht="15" hidden="1" customHeight="1"/>
    <row r="50326" ht="15" hidden="1" customHeight="1"/>
    <row r="50327" ht="15" hidden="1" customHeight="1"/>
    <row r="50328" ht="15" hidden="1" customHeight="1"/>
    <row r="50329" ht="15" hidden="1" customHeight="1"/>
    <row r="50330" ht="15" hidden="1" customHeight="1"/>
    <row r="50331" ht="15" hidden="1" customHeight="1"/>
    <row r="50332" ht="15" hidden="1" customHeight="1"/>
    <row r="50333" ht="15" hidden="1" customHeight="1"/>
    <row r="50334" ht="15" hidden="1" customHeight="1"/>
    <row r="50335" ht="15" hidden="1" customHeight="1"/>
    <row r="50336" ht="15" hidden="1" customHeight="1"/>
    <row r="50337" ht="15" hidden="1" customHeight="1"/>
    <row r="50338" ht="15" hidden="1" customHeight="1"/>
    <row r="50339" ht="15" hidden="1" customHeight="1"/>
    <row r="50340" ht="15" hidden="1" customHeight="1"/>
    <row r="50341" ht="15" hidden="1" customHeight="1"/>
    <row r="50342" ht="15" hidden="1" customHeight="1"/>
    <row r="50343" ht="15" hidden="1" customHeight="1"/>
    <row r="50344" ht="15" hidden="1" customHeight="1"/>
    <row r="50345" ht="15" hidden="1" customHeight="1"/>
    <row r="50346" ht="15" hidden="1" customHeight="1"/>
    <row r="50347" ht="15" hidden="1" customHeight="1"/>
    <row r="50348" ht="15" hidden="1" customHeight="1"/>
    <row r="50349" ht="15" hidden="1" customHeight="1"/>
    <row r="50350" ht="15" hidden="1" customHeight="1"/>
    <row r="50351" ht="15" hidden="1" customHeight="1"/>
    <row r="50352" ht="15" hidden="1" customHeight="1"/>
    <row r="50353" ht="15" hidden="1" customHeight="1"/>
    <row r="50354" ht="15" hidden="1" customHeight="1"/>
    <row r="50355" ht="15" hidden="1" customHeight="1"/>
    <row r="50356" ht="15" hidden="1" customHeight="1"/>
    <row r="50357" ht="15" hidden="1" customHeight="1"/>
    <row r="50358" ht="15" hidden="1" customHeight="1"/>
    <row r="50359" ht="15" hidden="1" customHeight="1"/>
    <row r="50360" ht="15" hidden="1" customHeight="1"/>
    <row r="50361" ht="15" hidden="1" customHeight="1"/>
    <row r="50362" ht="15" hidden="1" customHeight="1"/>
    <row r="50363" ht="15" hidden="1" customHeight="1"/>
    <row r="50364" ht="15" hidden="1" customHeight="1"/>
    <row r="50365" ht="15" hidden="1" customHeight="1"/>
    <row r="50366" ht="15" hidden="1" customHeight="1"/>
    <row r="50367" ht="15" hidden="1" customHeight="1"/>
    <row r="50368" ht="15" hidden="1" customHeight="1"/>
    <row r="50369" ht="15" hidden="1" customHeight="1"/>
    <row r="50370" ht="15" hidden="1" customHeight="1"/>
    <row r="50371" ht="15" hidden="1" customHeight="1"/>
    <row r="50372" ht="15" hidden="1" customHeight="1"/>
    <row r="50373" ht="15" hidden="1" customHeight="1"/>
    <row r="50374" ht="15" hidden="1" customHeight="1"/>
    <row r="50375" ht="15" hidden="1" customHeight="1"/>
    <row r="50376" ht="15" hidden="1" customHeight="1"/>
    <row r="50377" ht="15" hidden="1" customHeight="1"/>
    <row r="50378" ht="15" hidden="1" customHeight="1"/>
    <row r="50379" ht="15" hidden="1" customHeight="1"/>
    <row r="50380" ht="15" hidden="1" customHeight="1"/>
    <row r="50381" ht="15" hidden="1" customHeight="1"/>
    <row r="50382" ht="15" hidden="1" customHeight="1"/>
    <row r="50383" ht="15" hidden="1" customHeight="1"/>
    <row r="50384" ht="15" hidden="1" customHeight="1"/>
    <row r="50385" ht="15" hidden="1" customHeight="1"/>
    <row r="50386" ht="15" hidden="1" customHeight="1"/>
    <row r="50387" ht="15" hidden="1" customHeight="1"/>
    <row r="50388" ht="15" hidden="1" customHeight="1"/>
    <row r="50389" ht="15" hidden="1" customHeight="1"/>
    <row r="50390" ht="15" hidden="1" customHeight="1"/>
    <row r="50391" ht="15" hidden="1" customHeight="1"/>
    <row r="50392" ht="15" hidden="1" customHeight="1"/>
    <row r="50393" ht="15" hidden="1" customHeight="1"/>
    <row r="50394" ht="15" hidden="1" customHeight="1"/>
    <row r="50395" ht="15" hidden="1" customHeight="1"/>
    <row r="50396" ht="15" hidden="1" customHeight="1"/>
    <row r="50397" ht="15" hidden="1" customHeight="1"/>
    <row r="50398" ht="15" hidden="1" customHeight="1"/>
    <row r="50399" ht="15" hidden="1" customHeight="1"/>
    <row r="50400" ht="15" hidden="1" customHeight="1"/>
    <row r="50401" ht="15" hidden="1" customHeight="1"/>
    <row r="50402" ht="15" hidden="1" customHeight="1"/>
    <row r="50403" ht="15" hidden="1" customHeight="1"/>
    <row r="50404" ht="15" hidden="1" customHeight="1"/>
    <row r="50405" ht="15" hidden="1" customHeight="1"/>
    <row r="50406" ht="15" hidden="1" customHeight="1"/>
    <row r="50407" ht="15" hidden="1" customHeight="1"/>
    <row r="50408" ht="15" hidden="1" customHeight="1"/>
    <row r="50409" ht="15" hidden="1" customHeight="1"/>
    <row r="50410" ht="15" hidden="1" customHeight="1"/>
    <row r="50411" ht="15" hidden="1" customHeight="1"/>
    <row r="50412" ht="15" hidden="1" customHeight="1"/>
    <row r="50413" ht="15" hidden="1" customHeight="1"/>
    <row r="50414" ht="15" hidden="1" customHeight="1"/>
    <row r="50415" ht="15" hidden="1" customHeight="1"/>
    <row r="50416" ht="15" hidden="1" customHeight="1"/>
    <row r="50417" ht="15" hidden="1" customHeight="1"/>
    <row r="50418" ht="15" hidden="1" customHeight="1"/>
    <row r="50419" ht="15" hidden="1" customHeight="1"/>
    <row r="50420" ht="15" hidden="1" customHeight="1"/>
    <row r="50421" ht="15" hidden="1" customHeight="1"/>
    <row r="50422" ht="15" hidden="1" customHeight="1"/>
    <row r="50423" ht="15" hidden="1" customHeight="1"/>
    <row r="50424" ht="15" hidden="1" customHeight="1"/>
    <row r="50425" ht="15" hidden="1" customHeight="1"/>
    <row r="50426" ht="15" hidden="1" customHeight="1"/>
    <row r="50427" ht="15" hidden="1" customHeight="1"/>
    <row r="50428" ht="15" hidden="1" customHeight="1"/>
    <row r="50429" ht="15" hidden="1" customHeight="1"/>
    <row r="50430" ht="15" hidden="1" customHeight="1"/>
    <row r="50431" ht="15" hidden="1" customHeight="1"/>
    <row r="50432" ht="15" hidden="1" customHeight="1"/>
    <row r="50433" ht="15" hidden="1" customHeight="1"/>
    <row r="50434" ht="15" hidden="1" customHeight="1"/>
    <row r="50435" ht="15" hidden="1" customHeight="1"/>
    <row r="50436" ht="15" hidden="1" customHeight="1"/>
    <row r="50437" ht="15" hidden="1" customHeight="1"/>
    <row r="50438" ht="15" hidden="1" customHeight="1"/>
    <row r="50439" ht="15" hidden="1" customHeight="1"/>
    <row r="50440" ht="15" hidden="1" customHeight="1"/>
    <row r="50441" ht="15" hidden="1" customHeight="1"/>
    <row r="50442" ht="15" hidden="1" customHeight="1"/>
    <row r="50443" ht="15" hidden="1" customHeight="1"/>
    <row r="50444" ht="15" hidden="1" customHeight="1"/>
    <row r="50445" ht="15" hidden="1" customHeight="1"/>
    <row r="50446" ht="15" hidden="1" customHeight="1"/>
    <row r="50447" ht="15" hidden="1" customHeight="1"/>
    <row r="50448" ht="15" hidden="1" customHeight="1"/>
    <row r="50449" ht="15" hidden="1" customHeight="1"/>
    <row r="50450" ht="15" hidden="1" customHeight="1"/>
    <row r="50451" ht="15" hidden="1" customHeight="1"/>
    <row r="50452" ht="15" hidden="1" customHeight="1"/>
    <row r="50453" ht="15" hidden="1" customHeight="1"/>
    <row r="50454" ht="15" hidden="1" customHeight="1"/>
    <row r="50455" ht="15" hidden="1" customHeight="1"/>
    <row r="50456" ht="15" hidden="1" customHeight="1"/>
    <row r="50457" ht="15" hidden="1" customHeight="1"/>
    <row r="50458" ht="15" hidden="1" customHeight="1"/>
    <row r="50459" ht="15" hidden="1" customHeight="1"/>
    <row r="50460" ht="15" hidden="1" customHeight="1"/>
    <row r="50461" ht="15" hidden="1" customHeight="1"/>
    <row r="50462" ht="15" hidden="1" customHeight="1"/>
    <row r="50463" ht="15" hidden="1" customHeight="1"/>
    <row r="50464" ht="15" hidden="1" customHeight="1"/>
    <row r="50465" ht="15" hidden="1" customHeight="1"/>
    <row r="50466" ht="15" hidden="1" customHeight="1"/>
    <row r="50467" ht="15" hidden="1" customHeight="1"/>
    <row r="50468" ht="15" hidden="1" customHeight="1"/>
    <row r="50469" ht="15" hidden="1" customHeight="1"/>
    <row r="50470" ht="15" hidden="1" customHeight="1"/>
    <row r="50471" ht="15" hidden="1" customHeight="1"/>
    <row r="50472" ht="15" hidden="1" customHeight="1"/>
    <row r="50473" ht="15" hidden="1" customHeight="1"/>
    <row r="50474" ht="15" hidden="1" customHeight="1"/>
    <row r="50475" ht="15" hidden="1" customHeight="1"/>
    <row r="50476" ht="15" hidden="1" customHeight="1"/>
    <row r="50477" ht="15" hidden="1" customHeight="1"/>
    <row r="50478" ht="15" hidden="1" customHeight="1"/>
    <row r="50479" ht="15" hidden="1" customHeight="1"/>
    <row r="50480" ht="15" hidden="1" customHeight="1"/>
    <row r="50481" ht="15" hidden="1" customHeight="1"/>
    <row r="50482" ht="15" hidden="1" customHeight="1"/>
    <row r="50483" ht="15" hidden="1" customHeight="1"/>
    <row r="50484" ht="15" hidden="1" customHeight="1"/>
    <row r="50485" ht="15" hidden="1" customHeight="1"/>
    <row r="50486" ht="15" hidden="1" customHeight="1"/>
    <row r="50487" ht="15" hidden="1" customHeight="1"/>
    <row r="50488" ht="15" hidden="1" customHeight="1"/>
    <row r="50489" ht="15" hidden="1" customHeight="1"/>
    <row r="50490" ht="15" hidden="1" customHeight="1"/>
    <row r="50491" ht="15" hidden="1" customHeight="1"/>
    <row r="50492" ht="15" hidden="1" customHeight="1"/>
    <row r="50493" ht="15" hidden="1" customHeight="1"/>
    <row r="50494" ht="15" hidden="1" customHeight="1"/>
    <row r="50495" ht="15" hidden="1" customHeight="1"/>
    <row r="50496" ht="15" hidden="1" customHeight="1"/>
    <row r="50497" ht="15" hidden="1" customHeight="1"/>
    <row r="50498" ht="15" hidden="1" customHeight="1"/>
    <row r="50499" ht="15" hidden="1" customHeight="1"/>
    <row r="50500" ht="15" hidden="1" customHeight="1"/>
    <row r="50501" ht="15" hidden="1" customHeight="1"/>
    <row r="50502" ht="15" hidden="1" customHeight="1"/>
    <row r="50503" ht="15" hidden="1" customHeight="1"/>
    <row r="50504" ht="15" hidden="1" customHeight="1"/>
    <row r="50505" ht="15" hidden="1" customHeight="1"/>
    <row r="50506" ht="15" hidden="1" customHeight="1"/>
    <row r="50507" ht="15" hidden="1" customHeight="1"/>
    <row r="50508" ht="15" hidden="1" customHeight="1"/>
    <row r="50509" ht="15" hidden="1" customHeight="1"/>
    <row r="50510" ht="15" hidden="1" customHeight="1"/>
    <row r="50511" ht="15" hidden="1" customHeight="1"/>
    <row r="50512" ht="15" hidden="1" customHeight="1"/>
    <row r="50513" ht="15" hidden="1" customHeight="1"/>
    <row r="50514" ht="15" hidden="1" customHeight="1"/>
    <row r="50515" ht="15" hidden="1" customHeight="1"/>
    <row r="50516" ht="15" hidden="1" customHeight="1"/>
    <row r="50517" ht="15" hidden="1" customHeight="1"/>
    <row r="50518" ht="15" hidden="1" customHeight="1"/>
    <row r="50519" ht="15" hidden="1" customHeight="1"/>
    <row r="50520" ht="15" hidden="1" customHeight="1"/>
    <row r="50521" ht="15" hidden="1" customHeight="1"/>
    <row r="50522" ht="15" hidden="1" customHeight="1"/>
    <row r="50523" ht="15" hidden="1" customHeight="1"/>
    <row r="50524" ht="15" hidden="1" customHeight="1"/>
    <row r="50525" ht="15" hidden="1" customHeight="1"/>
    <row r="50526" ht="15" hidden="1" customHeight="1"/>
    <row r="50527" ht="15" hidden="1" customHeight="1"/>
    <row r="50528" ht="15" hidden="1" customHeight="1"/>
    <row r="50529" ht="15" hidden="1" customHeight="1"/>
    <row r="50530" ht="15" hidden="1" customHeight="1"/>
    <row r="50531" ht="15" hidden="1" customHeight="1"/>
    <row r="50532" ht="15" hidden="1" customHeight="1"/>
    <row r="50533" ht="15" hidden="1" customHeight="1"/>
    <row r="50534" ht="15" hidden="1" customHeight="1"/>
    <row r="50535" ht="15" hidden="1" customHeight="1"/>
    <row r="50536" ht="15" hidden="1" customHeight="1"/>
    <row r="50537" ht="15" hidden="1" customHeight="1"/>
    <row r="50538" ht="15" hidden="1" customHeight="1"/>
    <row r="50539" ht="15" hidden="1" customHeight="1"/>
    <row r="50540" ht="15" hidden="1" customHeight="1"/>
    <row r="50541" ht="15" hidden="1" customHeight="1"/>
    <row r="50542" ht="15" hidden="1" customHeight="1"/>
    <row r="50543" ht="15" hidden="1" customHeight="1"/>
    <row r="50544" ht="15" hidden="1" customHeight="1"/>
    <row r="50545" ht="15" hidden="1" customHeight="1"/>
    <row r="50546" ht="15" hidden="1" customHeight="1"/>
    <row r="50547" ht="15" hidden="1" customHeight="1"/>
    <row r="50548" ht="15" hidden="1" customHeight="1"/>
    <row r="50549" ht="15" hidden="1" customHeight="1"/>
    <row r="50550" ht="15" hidden="1" customHeight="1"/>
    <row r="50551" ht="15" hidden="1" customHeight="1"/>
    <row r="50552" ht="15" hidden="1" customHeight="1"/>
    <row r="50553" ht="15" hidden="1" customHeight="1"/>
    <row r="50554" ht="15" hidden="1" customHeight="1"/>
    <row r="50555" ht="15" hidden="1" customHeight="1"/>
    <row r="50556" ht="15" hidden="1" customHeight="1"/>
    <row r="50557" ht="15" hidden="1" customHeight="1"/>
    <row r="50558" ht="15" hidden="1" customHeight="1"/>
    <row r="50559" ht="15" hidden="1" customHeight="1"/>
    <row r="50560" ht="15" hidden="1" customHeight="1"/>
    <row r="50561" ht="15" hidden="1" customHeight="1"/>
    <row r="50562" ht="15" hidden="1" customHeight="1"/>
    <row r="50563" ht="15" hidden="1" customHeight="1"/>
    <row r="50564" ht="15" hidden="1" customHeight="1"/>
    <row r="50565" ht="15" hidden="1" customHeight="1"/>
    <row r="50566" ht="15" hidden="1" customHeight="1"/>
    <row r="50567" ht="15" hidden="1" customHeight="1"/>
    <row r="50568" ht="15" hidden="1" customHeight="1"/>
    <row r="50569" ht="15" hidden="1" customHeight="1"/>
    <row r="50570" ht="15" hidden="1" customHeight="1"/>
    <row r="50571" ht="15" hidden="1" customHeight="1"/>
    <row r="50572" ht="15" hidden="1" customHeight="1"/>
    <row r="50573" ht="15" hidden="1" customHeight="1"/>
    <row r="50574" ht="15" hidden="1" customHeight="1"/>
    <row r="50575" ht="15" hidden="1" customHeight="1"/>
    <row r="50576" ht="15" hidden="1" customHeight="1"/>
    <row r="50577" ht="15" hidden="1" customHeight="1"/>
    <row r="50578" ht="15" hidden="1" customHeight="1"/>
    <row r="50579" ht="15" hidden="1" customHeight="1"/>
    <row r="50580" ht="15" hidden="1" customHeight="1"/>
    <row r="50581" ht="15" hidden="1" customHeight="1"/>
    <row r="50582" ht="15" hidden="1" customHeight="1"/>
    <row r="50583" ht="15" hidden="1" customHeight="1"/>
    <row r="50584" ht="15" hidden="1" customHeight="1"/>
    <row r="50585" ht="15" hidden="1" customHeight="1"/>
    <row r="50586" ht="15" hidden="1" customHeight="1"/>
    <row r="50587" ht="15" hidden="1" customHeight="1"/>
    <row r="50588" ht="15" hidden="1" customHeight="1"/>
    <row r="50589" ht="15" hidden="1" customHeight="1"/>
    <row r="50590" ht="15" hidden="1" customHeight="1"/>
    <row r="50591" ht="15" hidden="1" customHeight="1"/>
    <row r="50592" ht="15" hidden="1" customHeight="1"/>
    <row r="50593" ht="15" hidden="1" customHeight="1"/>
    <row r="50594" ht="15" hidden="1" customHeight="1"/>
    <row r="50595" ht="15" hidden="1" customHeight="1"/>
    <row r="50596" ht="15" hidden="1" customHeight="1"/>
    <row r="50597" ht="15" hidden="1" customHeight="1"/>
    <row r="50598" ht="15" hidden="1" customHeight="1"/>
    <row r="50599" ht="15" hidden="1" customHeight="1"/>
    <row r="50600" ht="15" hidden="1" customHeight="1"/>
    <row r="50601" ht="15" hidden="1" customHeight="1"/>
    <row r="50602" ht="15" hidden="1" customHeight="1"/>
    <row r="50603" ht="15" hidden="1" customHeight="1"/>
    <row r="50604" ht="15" hidden="1" customHeight="1"/>
    <row r="50605" ht="15" hidden="1" customHeight="1"/>
    <row r="50606" ht="15" hidden="1" customHeight="1"/>
    <row r="50607" ht="15" hidden="1" customHeight="1"/>
    <row r="50608" ht="15" hidden="1" customHeight="1"/>
    <row r="50609" ht="15" hidden="1" customHeight="1"/>
    <row r="50610" ht="15" hidden="1" customHeight="1"/>
    <row r="50611" ht="15" hidden="1" customHeight="1"/>
    <row r="50612" ht="15" hidden="1" customHeight="1"/>
    <row r="50613" ht="15" hidden="1" customHeight="1"/>
    <row r="50614" ht="15" hidden="1" customHeight="1"/>
    <row r="50615" ht="15" hidden="1" customHeight="1"/>
    <row r="50616" ht="15" hidden="1" customHeight="1"/>
    <row r="50617" ht="15" hidden="1" customHeight="1"/>
    <row r="50618" ht="15" hidden="1" customHeight="1"/>
    <row r="50619" ht="15" hidden="1" customHeight="1"/>
    <row r="50620" ht="15" hidden="1" customHeight="1"/>
    <row r="50621" ht="15" hidden="1" customHeight="1"/>
    <row r="50622" ht="15" hidden="1" customHeight="1"/>
    <row r="50623" ht="15" hidden="1" customHeight="1"/>
    <row r="50624" ht="15" hidden="1" customHeight="1"/>
    <row r="50625" ht="15" hidden="1" customHeight="1"/>
    <row r="50626" ht="15" hidden="1" customHeight="1"/>
    <row r="50627" ht="15" hidden="1" customHeight="1"/>
    <row r="50628" ht="15" hidden="1" customHeight="1"/>
    <row r="50629" ht="15" hidden="1" customHeight="1"/>
    <row r="50630" ht="15" hidden="1" customHeight="1"/>
    <row r="50631" ht="15" hidden="1" customHeight="1"/>
    <row r="50632" ht="15" hidden="1" customHeight="1"/>
    <row r="50633" ht="15" hidden="1" customHeight="1"/>
    <row r="50634" ht="15" hidden="1" customHeight="1"/>
    <row r="50635" ht="15" hidden="1" customHeight="1"/>
    <row r="50636" ht="15" hidden="1" customHeight="1"/>
    <row r="50637" ht="15" hidden="1" customHeight="1"/>
    <row r="50638" ht="15" hidden="1" customHeight="1"/>
    <row r="50639" ht="15" hidden="1" customHeight="1"/>
    <row r="50640" ht="15" hidden="1" customHeight="1"/>
    <row r="50641" ht="15" hidden="1" customHeight="1"/>
    <row r="50642" ht="15" hidden="1" customHeight="1"/>
    <row r="50643" ht="15" hidden="1" customHeight="1"/>
    <row r="50644" ht="15" hidden="1" customHeight="1"/>
    <row r="50645" ht="15" hidden="1" customHeight="1"/>
    <row r="50646" ht="15" hidden="1" customHeight="1"/>
    <row r="50647" ht="15" hidden="1" customHeight="1"/>
    <row r="50648" ht="15" hidden="1" customHeight="1"/>
    <row r="50649" ht="15" hidden="1" customHeight="1"/>
    <row r="50650" ht="15" hidden="1" customHeight="1"/>
    <row r="50651" ht="15" hidden="1" customHeight="1"/>
    <row r="50652" ht="15" hidden="1" customHeight="1"/>
    <row r="50653" ht="15" hidden="1" customHeight="1"/>
    <row r="50654" ht="15" hidden="1" customHeight="1"/>
    <row r="50655" ht="15" hidden="1" customHeight="1"/>
    <row r="50656" ht="15" hidden="1" customHeight="1"/>
    <row r="50657" ht="15" hidden="1" customHeight="1"/>
    <row r="50658" ht="15" hidden="1" customHeight="1"/>
    <row r="50659" ht="15" hidden="1" customHeight="1"/>
    <row r="50660" ht="15" hidden="1" customHeight="1"/>
    <row r="50661" ht="15" hidden="1" customHeight="1"/>
    <row r="50662" ht="15" hidden="1" customHeight="1"/>
    <row r="50663" ht="15" hidden="1" customHeight="1"/>
    <row r="50664" ht="15" hidden="1" customHeight="1"/>
    <row r="50665" ht="15" hidden="1" customHeight="1"/>
    <row r="50666" ht="15" hidden="1" customHeight="1"/>
    <row r="50667" ht="15" hidden="1" customHeight="1"/>
    <row r="50668" ht="15" hidden="1" customHeight="1"/>
    <row r="50669" ht="15" hidden="1" customHeight="1"/>
    <row r="50670" ht="15" hidden="1" customHeight="1"/>
    <row r="50671" ht="15" hidden="1" customHeight="1"/>
    <row r="50672" ht="15" hidden="1" customHeight="1"/>
    <row r="50673" ht="15" hidden="1" customHeight="1"/>
    <row r="50674" ht="15" hidden="1" customHeight="1"/>
    <row r="50675" ht="15" hidden="1" customHeight="1"/>
    <row r="50676" ht="15" hidden="1" customHeight="1"/>
    <row r="50677" ht="15" hidden="1" customHeight="1"/>
    <row r="50678" ht="15" hidden="1" customHeight="1"/>
    <row r="50679" ht="15" hidden="1" customHeight="1"/>
    <row r="50680" ht="15" hidden="1" customHeight="1"/>
    <row r="50681" ht="15" hidden="1" customHeight="1"/>
    <row r="50682" ht="15" hidden="1" customHeight="1"/>
    <row r="50683" ht="15" hidden="1" customHeight="1"/>
    <row r="50684" ht="15" hidden="1" customHeight="1"/>
    <row r="50685" ht="15" hidden="1" customHeight="1"/>
    <row r="50686" ht="15" hidden="1" customHeight="1"/>
    <row r="50687" ht="15" hidden="1" customHeight="1"/>
    <row r="50688" ht="15" hidden="1" customHeight="1"/>
    <row r="50689" ht="15" hidden="1" customHeight="1"/>
    <row r="50690" ht="15" hidden="1" customHeight="1"/>
    <row r="50691" ht="15" hidden="1" customHeight="1"/>
    <row r="50692" ht="15" hidden="1" customHeight="1"/>
    <row r="50693" ht="15" hidden="1" customHeight="1"/>
    <row r="50694" ht="15" hidden="1" customHeight="1"/>
    <row r="50695" ht="15" hidden="1" customHeight="1"/>
    <row r="50696" ht="15" hidden="1" customHeight="1"/>
    <row r="50697" ht="15" hidden="1" customHeight="1"/>
    <row r="50698" ht="15" hidden="1" customHeight="1"/>
    <row r="50699" ht="15" hidden="1" customHeight="1"/>
    <row r="50700" ht="15" hidden="1" customHeight="1"/>
    <row r="50701" ht="15" hidden="1" customHeight="1"/>
    <row r="50702" ht="15" hidden="1" customHeight="1"/>
    <row r="50703" ht="15" hidden="1" customHeight="1"/>
    <row r="50704" ht="15" hidden="1" customHeight="1"/>
    <row r="50705" ht="15" hidden="1" customHeight="1"/>
    <row r="50706" ht="15" hidden="1" customHeight="1"/>
    <row r="50707" ht="15" hidden="1" customHeight="1"/>
    <row r="50708" ht="15" hidden="1" customHeight="1"/>
    <row r="50709" ht="15" hidden="1" customHeight="1"/>
    <row r="50710" ht="15" hidden="1" customHeight="1"/>
    <row r="50711" ht="15" hidden="1" customHeight="1"/>
    <row r="50712" ht="15" hidden="1" customHeight="1"/>
    <row r="50713" ht="15" hidden="1" customHeight="1"/>
    <row r="50714" ht="15" hidden="1" customHeight="1"/>
    <row r="50715" ht="15" hidden="1" customHeight="1"/>
    <row r="50716" ht="15" hidden="1" customHeight="1"/>
    <row r="50717" ht="15" hidden="1" customHeight="1"/>
    <row r="50718" ht="15" hidden="1" customHeight="1"/>
    <row r="50719" ht="15" hidden="1" customHeight="1"/>
    <row r="50720" ht="15" hidden="1" customHeight="1"/>
    <row r="50721" ht="15" hidden="1" customHeight="1"/>
    <row r="50722" ht="15" hidden="1" customHeight="1"/>
    <row r="50723" ht="15" hidden="1" customHeight="1"/>
    <row r="50724" ht="15" hidden="1" customHeight="1"/>
    <row r="50725" ht="15" hidden="1" customHeight="1"/>
    <row r="50726" ht="15" hidden="1" customHeight="1"/>
    <row r="50727" ht="15" hidden="1" customHeight="1"/>
    <row r="50728" ht="15" hidden="1" customHeight="1"/>
    <row r="50729" ht="15" hidden="1" customHeight="1"/>
    <row r="50730" ht="15" hidden="1" customHeight="1"/>
    <row r="50731" ht="15" hidden="1" customHeight="1"/>
    <row r="50732" ht="15" hidden="1" customHeight="1"/>
    <row r="50733" ht="15" hidden="1" customHeight="1"/>
    <row r="50734" ht="15" hidden="1" customHeight="1"/>
    <row r="50735" ht="15" hidden="1" customHeight="1"/>
    <row r="50736" ht="15" hidden="1" customHeight="1"/>
    <row r="50737" ht="15" hidden="1" customHeight="1"/>
    <row r="50738" ht="15" hidden="1" customHeight="1"/>
    <row r="50739" ht="15" hidden="1" customHeight="1"/>
    <row r="50740" ht="15" hidden="1" customHeight="1"/>
    <row r="50741" ht="15" hidden="1" customHeight="1"/>
    <row r="50742" ht="15" hidden="1" customHeight="1"/>
    <row r="50743" ht="15" hidden="1" customHeight="1"/>
    <row r="50744" ht="15" hidden="1" customHeight="1"/>
    <row r="50745" ht="15" hidden="1" customHeight="1"/>
    <row r="50746" ht="15" hidden="1" customHeight="1"/>
    <row r="50747" ht="15" hidden="1" customHeight="1"/>
    <row r="50748" ht="15" hidden="1" customHeight="1"/>
    <row r="50749" ht="15" hidden="1" customHeight="1"/>
    <row r="50750" ht="15" hidden="1" customHeight="1"/>
    <row r="50751" ht="15" hidden="1" customHeight="1"/>
    <row r="50752" ht="15" hidden="1" customHeight="1"/>
    <row r="50753" ht="15" hidden="1" customHeight="1"/>
    <row r="50754" ht="15" hidden="1" customHeight="1"/>
    <row r="50755" ht="15" hidden="1" customHeight="1"/>
    <row r="50756" ht="15" hidden="1" customHeight="1"/>
    <row r="50757" ht="15" hidden="1" customHeight="1"/>
    <row r="50758" ht="15" hidden="1" customHeight="1"/>
    <row r="50759" ht="15" hidden="1" customHeight="1"/>
    <row r="50760" ht="15" hidden="1" customHeight="1"/>
    <row r="50761" ht="15" hidden="1" customHeight="1"/>
    <row r="50762" ht="15" hidden="1" customHeight="1"/>
    <row r="50763" ht="15" hidden="1" customHeight="1"/>
    <row r="50764" ht="15" hidden="1" customHeight="1"/>
    <row r="50765" ht="15" hidden="1" customHeight="1"/>
    <row r="50766" ht="15" hidden="1" customHeight="1"/>
    <row r="50767" ht="15" hidden="1" customHeight="1"/>
    <row r="50768" ht="15" hidden="1" customHeight="1"/>
    <row r="50769" ht="15" hidden="1" customHeight="1"/>
    <row r="50770" ht="15" hidden="1" customHeight="1"/>
    <row r="50771" ht="15" hidden="1" customHeight="1"/>
    <row r="50772" ht="15" hidden="1" customHeight="1"/>
    <row r="50773" ht="15" hidden="1" customHeight="1"/>
    <row r="50774" ht="15" hidden="1" customHeight="1"/>
    <row r="50775" ht="15" hidden="1" customHeight="1"/>
    <row r="50776" ht="15" hidden="1" customHeight="1"/>
    <row r="50777" ht="15" hidden="1" customHeight="1"/>
    <row r="50778" ht="15" hidden="1" customHeight="1"/>
    <row r="50779" ht="15" hidden="1" customHeight="1"/>
    <row r="50780" ht="15" hidden="1" customHeight="1"/>
    <row r="50781" ht="15" hidden="1" customHeight="1"/>
    <row r="50782" ht="15" hidden="1" customHeight="1"/>
    <row r="50783" ht="15" hidden="1" customHeight="1"/>
    <row r="50784" ht="15" hidden="1" customHeight="1"/>
    <row r="50785" ht="15" hidden="1" customHeight="1"/>
    <row r="50786" ht="15" hidden="1" customHeight="1"/>
    <row r="50787" ht="15" hidden="1" customHeight="1"/>
    <row r="50788" ht="15" hidden="1" customHeight="1"/>
    <row r="50789" ht="15" hidden="1" customHeight="1"/>
    <row r="50790" ht="15" hidden="1" customHeight="1"/>
    <row r="50791" ht="15" hidden="1" customHeight="1"/>
    <row r="50792" ht="15" hidden="1" customHeight="1"/>
    <row r="50793" ht="15" hidden="1" customHeight="1"/>
    <row r="50794" ht="15" hidden="1" customHeight="1"/>
    <row r="50795" ht="15" hidden="1" customHeight="1"/>
    <row r="50796" ht="15" hidden="1" customHeight="1"/>
    <row r="50797" ht="15" hidden="1" customHeight="1"/>
    <row r="50798" ht="15" hidden="1" customHeight="1"/>
    <row r="50799" ht="15" hidden="1" customHeight="1"/>
    <row r="50800" ht="15" hidden="1" customHeight="1"/>
    <row r="50801" ht="15" hidden="1" customHeight="1"/>
    <row r="50802" ht="15" hidden="1" customHeight="1"/>
    <row r="50803" ht="15" hidden="1" customHeight="1"/>
    <row r="50804" ht="15" hidden="1" customHeight="1"/>
    <row r="50805" ht="15" hidden="1" customHeight="1"/>
    <row r="50806" ht="15" hidden="1" customHeight="1"/>
    <row r="50807" ht="15" hidden="1" customHeight="1"/>
    <row r="50808" ht="15" hidden="1" customHeight="1"/>
    <row r="50809" ht="15" hidden="1" customHeight="1"/>
    <row r="50810" ht="15" hidden="1" customHeight="1"/>
    <row r="50811" ht="15" hidden="1" customHeight="1"/>
    <row r="50812" ht="15" hidden="1" customHeight="1"/>
    <row r="50813" ht="15" hidden="1" customHeight="1"/>
    <row r="50814" ht="15" hidden="1" customHeight="1"/>
    <row r="50815" ht="15" hidden="1" customHeight="1"/>
    <row r="50816" ht="15" hidden="1" customHeight="1"/>
    <row r="50817" ht="15" hidden="1" customHeight="1"/>
    <row r="50818" ht="15" hidden="1" customHeight="1"/>
    <row r="50819" ht="15" hidden="1" customHeight="1"/>
    <row r="50820" ht="15" hidden="1" customHeight="1"/>
    <row r="50821" ht="15" hidden="1" customHeight="1"/>
    <row r="50822" ht="15" hidden="1" customHeight="1"/>
    <row r="50823" ht="15" hidden="1" customHeight="1"/>
    <row r="50824" ht="15" hidden="1" customHeight="1"/>
    <row r="50825" ht="15" hidden="1" customHeight="1"/>
    <row r="50826" ht="15" hidden="1" customHeight="1"/>
    <row r="50827" ht="15" hidden="1" customHeight="1"/>
    <row r="50828" ht="15" hidden="1" customHeight="1"/>
    <row r="50829" ht="15" hidden="1" customHeight="1"/>
    <row r="50830" ht="15" hidden="1" customHeight="1"/>
    <row r="50831" ht="15" hidden="1" customHeight="1"/>
    <row r="50832" ht="15" hidden="1" customHeight="1"/>
    <row r="50833" ht="15" hidden="1" customHeight="1"/>
    <row r="50834" ht="15" hidden="1" customHeight="1"/>
    <row r="50835" ht="15" hidden="1" customHeight="1"/>
    <row r="50836" ht="15" hidden="1" customHeight="1"/>
    <row r="50837" ht="15" hidden="1" customHeight="1"/>
    <row r="50838" ht="15" hidden="1" customHeight="1"/>
    <row r="50839" ht="15" hidden="1" customHeight="1"/>
    <row r="50840" ht="15" hidden="1" customHeight="1"/>
    <row r="50841" ht="15" hidden="1" customHeight="1"/>
    <row r="50842" ht="15" hidden="1" customHeight="1"/>
    <row r="50843" ht="15" hidden="1" customHeight="1"/>
    <row r="50844" ht="15" hidden="1" customHeight="1"/>
    <row r="50845" ht="15" hidden="1" customHeight="1"/>
    <row r="50846" ht="15" hidden="1" customHeight="1"/>
    <row r="50847" ht="15" hidden="1" customHeight="1"/>
    <row r="50848" ht="15" hidden="1" customHeight="1"/>
    <row r="50849" ht="15" hidden="1" customHeight="1"/>
    <row r="50850" ht="15" hidden="1" customHeight="1"/>
    <row r="50851" ht="15" hidden="1" customHeight="1"/>
    <row r="50852" ht="15" hidden="1" customHeight="1"/>
    <row r="50853" ht="15" hidden="1" customHeight="1"/>
    <row r="50854" ht="15" hidden="1" customHeight="1"/>
    <row r="50855" ht="15" hidden="1" customHeight="1"/>
    <row r="50856" ht="15" hidden="1" customHeight="1"/>
    <row r="50857" ht="15" hidden="1" customHeight="1"/>
    <row r="50858" ht="15" hidden="1" customHeight="1"/>
    <row r="50859" ht="15" hidden="1" customHeight="1"/>
    <row r="50860" ht="15" hidden="1" customHeight="1"/>
    <row r="50861" ht="15" hidden="1" customHeight="1"/>
    <row r="50862" ht="15" hidden="1" customHeight="1"/>
    <row r="50863" ht="15" hidden="1" customHeight="1"/>
    <row r="50864" ht="15" hidden="1" customHeight="1"/>
    <row r="50865" ht="15" hidden="1" customHeight="1"/>
    <row r="50866" ht="15" hidden="1" customHeight="1"/>
    <row r="50867" ht="15" hidden="1" customHeight="1"/>
    <row r="50868" ht="15" hidden="1" customHeight="1"/>
    <row r="50869" ht="15" hidden="1" customHeight="1"/>
    <row r="50870" ht="15" hidden="1" customHeight="1"/>
    <row r="50871" ht="15" hidden="1" customHeight="1"/>
    <row r="50872" ht="15" hidden="1" customHeight="1"/>
    <row r="50873" ht="15" hidden="1" customHeight="1"/>
    <row r="50874" ht="15" hidden="1" customHeight="1"/>
    <row r="50875" ht="15" hidden="1" customHeight="1"/>
    <row r="50876" ht="15" hidden="1" customHeight="1"/>
    <row r="50877" ht="15" hidden="1" customHeight="1"/>
    <row r="50878" ht="15" hidden="1" customHeight="1"/>
    <row r="50879" ht="15" hidden="1" customHeight="1"/>
    <row r="50880" ht="15" hidden="1" customHeight="1"/>
    <row r="50881" ht="15" hidden="1" customHeight="1"/>
    <row r="50882" ht="15" hidden="1" customHeight="1"/>
    <row r="50883" ht="15" hidden="1" customHeight="1"/>
    <row r="50884" ht="15" hidden="1" customHeight="1"/>
    <row r="50885" ht="15" hidden="1" customHeight="1"/>
    <row r="50886" ht="15" hidden="1" customHeight="1"/>
    <row r="50887" ht="15" hidden="1" customHeight="1"/>
    <row r="50888" ht="15" hidden="1" customHeight="1"/>
    <row r="50889" ht="15" hidden="1" customHeight="1"/>
    <row r="50890" ht="15" hidden="1" customHeight="1"/>
    <row r="50891" ht="15" hidden="1" customHeight="1"/>
    <row r="50892" ht="15" hidden="1" customHeight="1"/>
    <row r="50893" ht="15" hidden="1" customHeight="1"/>
    <row r="50894" ht="15" hidden="1" customHeight="1"/>
    <row r="50895" ht="15" hidden="1" customHeight="1"/>
    <row r="50896" ht="15" hidden="1" customHeight="1"/>
    <row r="50897" ht="15" hidden="1" customHeight="1"/>
    <row r="50898" ht="15" hidden="1" customHeight="1"/>
    <row r="50899" ht="15" hidden="1" customHeight="1"/>
    <row r="50900" ht="15" hidden="1" customHeight="1"/>
    <row r="50901" ht="15" hidden="1" customHeight="1"/>
    <row r="50902" ht="15" hidden="1" customHeight="1"/>
    <row r="50903" ht="15" hidden="1" customHeight="1"/>
    <row r="50904" ht="15" hidden="1" customHeight="1"/>
    <row r="50905" ht="15" hidden="1" customHeight="1"/>
    <row r="50906" ht="15" hidden="1" customHeight="1"/>
    <row r="50907" ht="15" hidden="1" customHeight="1"/>
    <row r="50908" ht="15" hidden="1" customHeight="1"/>
    <row r="50909" ht="15" hidden="1" customHeight="1"/>
    <row r="50910" ht="15" hidden="1" customHeight="1"/>
    <row r="50911" ht="15" hidden="1" customHeight="1"/>
    <row r="50912" ht="15" hidden="1" customHeight="1"/>
    <row r="50913" ht="15" hidden="1" customHeight="1"/>
    <row r="50914" ht="15" hidden="1" customHeight="1"/>
    <row r="50915" ht="15" hidden="1" customHeight="1"/>
    <row r="50916" ht="15" hidden="1" customHeight="1"/>
    <row r="50917" ht="15" hidden="1" customHeight="1"/>
    <row r="50918" ht="15" hidden="1" customHeight="1"/>
    <row r="50919" ht="15" hidden="1" customHeight="1"/>
    <row r="50920" ht="15" hidden="1" customHeight="1"/>
    <row r="50921" ht="15" hidden="1" customHeight="1"/>
    <row r="50922" ht="15" hidden="1" customHeight="1"/>
    <row r="50923" ht="15" hidden="1" customHeight="1"/>
    <row r="50924" ht="15" hidden="1" customHeight="1"/>
    <row r="50925" ht="15" hidden="1" customHeight="1"/>
    <row r="50926" ht="15" hidden="1" customHeight="1"/>
    <row r="50927" ht="15" hidden="1" customHeight="1"/>
    <row r="50928" ht="15" hidden="1" customHeight="1"/>
    <row r="50929" ht="15" hidden="1" customHeight="1"/>
    <row r="50930" ht="15" hidden="1" customHeight="1"/>
    <row r="50931" ht="15" hidden="1" customHeight="1"/>
    <row r="50932" ht="15" hidden="1" customHeight="1"/>
    <row r="50933" ht="15" hidden="1" customHeight="1"/>
    <row r="50934" ht="15" hidden="1" customHeight="1"/>
    <row r="50935" ht="15" hidden="1" customHeight="1"/>
    <row r="50936" ht="15" hidden="1" customHeight="1"/>
    <row r="50937" ht="15" hidden="1" customHeight="1"/>
    <row r="50938" ht="15" hidden="1" customHeight="1"/>
    <row r="50939" ht="15" hidden="1" customHeight="1"/>
    <row r="50940" ht="15" hidden="1" customHeight="1"/>
    <row r="50941" ht="15" hidden="1" customHeight="1"/>
    <row r="50942" ht="15" hidden="1" customHeight="1"/>
    <row r="50943" ht="15" hidden="1" customHeight="1"/>
    <row r="50944" ht="15" hidden="1" customHeight="1"/>
    <row r="50945" ht="15" hidden="1" customHeight="1"/>
    <row r="50946" ht="15" hidden="1" customHeight="1"/>
    <row r="50947" ht="15" hidden="1" customHeight="1"/>
    <row r="50948" ht="15" hidden="1" customHeight="1"/>
    <row r="50949" ht="15" hidden="1" customHeight="1"/>
    <row r="50950" ht="15" hidden="1" customHeight="1"/>
    <row r="50951" ht="15" hidden="1" customHeight="1"/>
    <row r="50952" ht="15" hidden="1" customHeight="1"/>
    <row r="50953" ht="15" hidden="1" customHeight="1"/>
    <row r="50954" ht="15" hidden="1" customHeight="1"/>
    <row r="50955" ht="15" hidden="1" customHeight="1"/>
    <row r="50956" ht="15" hidden="1" customHeight="1"/>
    <row r="50957" ht="15" hidden="1" customHeight="1"/>
    <row r="50958" ht="15" hidden="1" customHeight="1"/>
    <row r="50959" ht="15" hidden="1" customHeight="1"/>
    <row r="50960" ht="15" hidden="1" customHeight="1"/>
    <row r="50961" ht="15" hidden="1" customHeight="1"/>
    <row r="50962" ht="15" hidden="1" customHeight="1"/>
    <row r="50963" ht="15" hidden="1" customHeight="1"/>
    <row r="50964" ht="15" hidden="1" customHeight="1"/>
    <row r="50965" ht="15" hidden="1" customHeight="1"/>
    <row r="50966" ht="15" hidden="1" customHeight="1"/>
    <row r="50967" ht="15" hidden="1" customHeight="1"/>
    <row r="50968" ht="15" hidden="1" customHeight="1"/>
    <row r="50969" ht="15" hidden="1" customHeight="1"/>
    <row r="50970" ht="15" hidden="1" customHeight="1"/>
    <row r="50971" ht="15" hidden="1" customHeight="1"/>
    <row r="50972" ht="15" hidden="1" customHeight="1"/>
    <row r="50973" ht="15" hidden="1" customHeight="1"/>
    <row r="50974" ht="15" hidden="1" customHeight="1"/>
    <row r="50975" ht="15" hidden="1" customHeight="1"/>
    <row r="50976" ht="15" hidden="1" customHeight="1"/>
    <row r="50977" ht="15" hidden="1" customHeight="1"/>
    <row r="50978" ht="15" hidden="1" customHeight="1"/>
    <row r="50979" ht="15" hidden="1" customHeight="1"/>
    <row r="50980" ht="15" hidden="1" customHeight="1"/>
    <row r="50981" ht="15" hidden="1" customHeight="1"/>
    <row r="50982" ht="15" hidden="1" customHeight="1"/>
    <row r="50983" ht="15" hidden="1" customHeight="1"/>
    <row r="50984" ht="15" hidden="1" customHeight="1"/>
    <row r="50985" ht="15" hidden="1" customHeight="1"/>
    <row r="50986" ht="15" hidden="1" customHeight="1"/>
    <row r="50987" ht="15" hidden="1" customHeight="1"/>
    <row r="50988" ht="15" hidden="1" customHeight="1"/>
    <row r="50989" ht="15" hidden="1" customHeight="1"/>
    <row r="50990" ht="15" hidden="1" customHeight="1"/>
    <row r="50991" ht="15" hidden="1" customHeight="1"/>
    <row r="50992" ht="15" hidden="1" customHeight="1"/>
    <row r="50993" ht="15" hidden="1" customHeight="1"/>
    <row r="50994" ht="15" hidden="1" customHeight="1"/>
    <row r="50995" ht="15" hidden="1" customHeight="1"/>
    <row r="50996" ht="15" hidden="1" customHeight="1"/>
    <row r="50997" ht="15" hidden="1" customHeight="1"/>
    <row r="50998" ht="15" hidden="1" customHeight="1"/>
    <row r="50999" ht="15" hidden="1" customHeight="1"/>
    <row r="51000" ht="15" hidden="1" customHeight="1"/>
    <row r="51001" ht="15" hidden="1" customHeight="1"/>
    <row r="51002" ht="15" hidden="1" customHeight="1"/>
    <row r="51003" ht="15" hidden="1" customHeight="1"/>
    <row r="51004" ht="15" hidden="1" customHeight="1"/>
    <row r="51005" ht="15" hidden="1" customHeight="1"/>
    <row r="51006" ht="15" hidden="1" customHeight="1"/>
    <row r="51007" ht="15" hidden="1" customHeight="1"/>
    <row r="51008" ht="15" hidden="1" customHeight="1"/>
    <row r="51009" ht="15" hidden="1" customHeight="1"/>
    <row r="51010" ht="15" hidden="1" customHeight="1"/>
    <row r="51011" ht="15" hidden="1" customHeight="1"/>
    <row r="51012" ht="15" hidden="1" customHeight="1"/>
    <row r="51013" ht="15" hidden="1" customHeight="1"/>
    <row r="51014" ht="15" hidden="1" customHeight="1"/>
    <row r="51015" ht="15" hidden="1" customHeight="1"/>
    <row r="51016" ht="15" hidden="1" customHeight="1"/>
    <row r="51017" ht="15" hidden="1" customHeight="1"/>
    <row r="51018" ht="15" hidden="1" customHeight="1"/>
    <row r="51019" ht="15" hidden="1" customHeight="1"/>
    <row r="51020" ht="15" hidden="1" customHeight="1"/>
    <row r="51021" ht="15" hidden="1" customHeight="1"/>
    <row r="51022" ht="15" hidden="1" customHeight="1"/>
    <row r="51023" ht="15" hidden="1" customHeight="1"/>
    <row r="51024" ht="15" hidden="1" customHeight="1"/>
    <row r="51025" ht="15" hidden="1" customHeight="1"/>
    <row r="51026" ht="15" hidden="1" customHeight="1"/>
    <row r="51027" ht="15" hidden="1" customHeight="1"/>
    <row r="51028" ht="15" hidden="1" customHeight="1"/>
    <row r="51029" ht="15" hidden="1" customHeight="1"/>
    <row r="51030" ht="15" hidden="1" customHeight="1"/>
    <row r="51031" ht="15" hidden="1" customHeight="1"/>
    <row r="51032" ht="15" hidden="1" customHeight="1"/>
    <row r="51033" ht="15" hidden="1" customHeight="1"/>
    <row r="51034" ht="15" hidden="1" customHeight="1"/>
    <row r="51035" ht="15" hidden="1" customHeight="1"/>
    <row r="51036" ht="15" hidden="1" customHeight="1"/>
    <row r="51037" ht="15" hidden="1" customHeight="1"/>
    <row r="51038" ht="15" hidden="1" customHeight="1"/>
    <row r="51039" ht="15" hidden="1" customHeight="1"/>
    <row r="51040" ht="15" hidden="1" customHeight="1"/>
    <row r="51041" ht="15" hidden="1" customHeight="1"/>
    <row r="51042" ht="15" hidden="1" customHeight="1"/>
    <row r="51043" ht="15" hidden="1" customHeight="1"/>
    <row r="51044" ht="15" hidden="1" customHeight="1"/>
    <row r="51045" ht="15" hidden="1" customHeight="1"/>
    <row r="51046" ht="15" hidden="1" customHeight="1"/>
    <row r="51047" ht="15" hidden="1" customHeight="1"/>
    <row r="51048" ht="15" hidden="1" customHeight="1"/>
    <row r="51049" ht="15" hidden="1" customHeight="1"/>
    <row r="51050" ht="15" hidden="1" customHeight="1"/>
    <row r="51051" ht="15" hidden="1" customHeight="1"/>
    <row r="51052" ht="15" hidden="1" customHeight="1"/>
    <row r="51053" ht="15" hidden="1" customHeight="1"/>
    <row r="51054" ht="15" hidden="1" customHeight="1"/>
    <row r="51055" ht="15" hidden="1" customHeight="1"/>
    <row r="51056" ht="15" hidden="1" customHeight="1"/>
    <row r="51057" ht="15" hidden="1" customHeight="1"/>
    <row r="51058" ht="15" hidden="1" customHeight="1"/>
    <row r="51059" ht="15" hidden="1" customHeight="1"/>
    <row r="51060" ht="15" hidden="1" customHeight="1"/>
    <row r="51061" ht="15" hidden="1" customHeight="1"/>
    <row r="51062" ht="15" hidden="1" customHeight="1"/>
    <row r="51063" ht="15" hidden="1" customHeight="1"/>
    <row r="51064" ht="15" hidden="1" customHeight="1"/>
    <row r="51065" ht="15" hidden="1" customHeight="1"/>
    <row r="51066" ht="15" hidden="1" customHeight="1"/>
    <row r="51067" ht="15" hidden="1" customHeight="1"/>
    <row r="51068" ht="15" hidden="1" customHeight="1"/>
    <row r="51069" ht="15" hidden="1" customHeight="1"/>
    <row r="51070" ht="15" hidden="1" customHeight="1"/>
    <row r="51071" ht="15" hidden="1" customHeight="1"/>
    <row r="51072" ht="15" hidden="1" customHeight="1"/>
    <row r="51073" ht="15" hidden="1" customHeight="1"/>
    <row r="51074" ht="15" hidden="1" customHeight="1"/>
    <row r="51075" ht="15" hidden="1" customHeight="1"/>
    <row r="51076" ht="15" hidden="1" customHeight="1"/>
    <row r="51077" ht="15" hidden="1" customHeight="1"/>
    <row r="51078" ht="15" hidden="1" customHeight="1"/>
    <row r="51079" ht="15" hidden="1" customHeight="1"/>
    <row r="51080" ht="15" hidden="1" customHeight="1"/>
    <row r="51081" ht="15" hidden="1" customHeight="1"/>
    <row r="51082" ht="15" hidden="1" customHeight="1"/>
    <row r="51083" ht="15" hidden="1" customHeight="1"/>
    <row r="51084" ht="15" hidden="1" customHeight="1"/>
    <row r="51085" ht="15" hidden="1" customHeight="1"/>
    <row r="51086" ht="15" hidden="1" customHeight="1"/>
    <row r="51087" ht="15" hidden="1" customHeight="1"/>
    <row r="51088" ht="15" hidden="1" customHeight="1"/>
    <row r="51089" ht="15" hidden="1" customHeight="1"/>
    <row r="51090" ht="15" hidden="1" customHeight="1"/>
    <row r="51091" ht="15" hidden="1" customHeight="1"/>
    <row r="51092" ht="15" hidden="1" customHeight="1"/>
    <row r="51093" ht="15" hidden="1" customHeight="1"/>
    <row r="51094" ht="15" hidden="1" customHeight="1"/>
    <row r="51095" ht="15" hidden="1" customHeight="1"/>
    <row r="51096" ht="15" hidden="1" customHeight="1"/>
    <row r="51097" ht="15" hidden="1" customHeight="1"/>
    <row r="51098" ht="15" hidden="1" customHeight="1"/>
    <row r="51099" ht="15" hidden="1" customHeight="1"/>
    <row r="51100" ht="15" hidden="1" customHeight="1"/>
    <row r="51101" ht="15" hidden="1" customHeight="1"/>
    <row r="51102" ht="15" hidden="1" customHeight="1"/>
    <row r="51103" ht="15" hidden="1" customHeight="1"/>
    <row r="51104" ht="15" hidden="1" customHeight="1"/>
    <row r="51105" ht="15" hidden="1" customHeight="1"/>
    <row r="51106" ht="15" hidden="1" customHeight="1"/>
    <row r="51107" ht="15" hidden="1" customHeight="1"/>
    <row r="51108" ht="15" hidden="1" customHeight="1"/>
    <row r="51109" ht="15" hidden="1" customHeight="1"/>
    <row r="51110" ht="15" hidden="1" customHeight="1"/>
    <row r="51111" ht="15" hidden="1" customHeight="1"/>
    <row r="51112" ht="15" hidden="1" customHeight="1"/>
    <row r="51113" ht="15" hidden="1" customHeight="1"/>
    <row r="51114" ht="15" hidden="1" customHeight="1"/>
    <row r="51115" ht="15" hidden="1" customHeight="1"/>
    <row r="51116" ht="15" hidden="1" customHeight="1"/>
    <row r="51117" ht="15" hidden="1" customHeight="1"/>
    <row r="51118" ht="15" hidden="1" customHeight="1"/>
    <row r="51119" ht="15" hidden="1" customHeight="1"/>
    <row r="51120" ht="15" hidden="1" customHeight="1"/>
    <row r="51121" ht="15" hidden="1" customHeight="1"/>
    <row r="51122" ht="15" hidden="1" customHeight="1"/>
    <row r="51123" ht="15" hidden="1" customHeight="1"/>
    <row r="51124" ht="15" hidden="1" customHeight="1"/>
    <row r="51125" ht="15" hidden="1" customHeight="1"/>
    <row r="51126" ht="15" hidden="1" customHeight="1"/>
    <row r="51127" ht="15" hidden="1" customHeight="1"/>
    <row r="51128" ht="15" hidden="1" customHeight="1"/>
    <row r="51129" ht="15" hidden="1" customHeight="1"/>
    <row r="51130" ht="15" hidden="1" customHeight="1"/>
    <row r="51131" ht="15" hidden="1" customHeight="1"/>
    <row r="51132" ht="15" hidden="1" customHeight="1"/>
    <row r="51133" ht="15" hidden="1" customHeight="1"/>
    <row r="51134" ht="15" hidden="1" customHeight="1"/>
    <row r="51135" ht="15" hidden="1" customHeight="1"/>
    <row r="51136" ht="15" hidden="1" customHeight="1"/>
    <row r="51137" ht="15" hidden="1" customHeight="1"/>
    <row r="51138" ht="15" hidden="1" customHeight="1"/>
    <row r="51139" ht="15" hidden="1" customHeight="1"/>
    <row r="51140" ht="15" hidden="1" customHeight="1"/>
    <row r="51141" ht="15" hidden="1" customHeight="1"/>
    <row r="51142" ht="15" hidden="1" customHeight="1"/>
    <row r="51143" ht="15" hidden="1" customHeight="1"/>
    <row r="51144" ht="15" hidden="1" customHeight="1"/>
    <row r="51145" ht="15" hidden="1" customHeight="1"/>
    <row r="51146" ht="15" hidden="1" customHeight="1"/>
    <row r="51147" ht="15" hidden="1" customHeight="1"/>
    <row r="51148" ht="15" hidden="1" customHeight="1"/>
    <row r="51149" ht="15" hidden="1" customHeight="1"/>
    <row r="51150" ht="15" hidden="1" customHeight="1"/>
    <row r="51151" ht="15" hidden="1" customHeight="1"/>
    <row r="51152" ht="15" hidden="1" customHeight="1"/>
    <row r="51153" ht="15" hidden="1" customHeight="1"/>
    <row r="51154" ht="15" hidden="1" customHeight="1"/>
    <row r="51155" ht="15" hidden="1" customHeight="1"/>
    <row r="51156" ht="15" hidden="1" customHeight="1"/>
    <row r="51157" ht="15" hidden="1" customHeight="1"/>
    <row r="51158" ht="15" hidden="1" customHeight="1"/>
    <row r="51159" ht="15" hidden="1" customHeight="1"/>
    <row r="51160" ht="15" hidden="1" customHeight="1"/>
    <row r="51161" ht="15" hidden="1" customHeight="1"/>
    <row r="51162" ht="15" hidden="1" customHeight="1"/>
    <row r="51163" ht="15" hidden="1" customHeight="1"/>
    <row r="51164" ht="15" hidden="1" customHeight="1"/>
    <row r="51165" ht="15" hidden="1" customHeight="1"/>
    <row r="51166" ht="15" hidden="1" customHeight="1"/>
    <row r="51167" ht="15" hidden="1" customHeight="1"/>
    <row r="51168" ht="15" hidden="1" customHeight="1"/>
    <row r="51169" ht="15" hidden="1" customHeight="1"/>
    <row r="51170" ht="15" hidden="1" customHeight="1"/>
    <row r="51171" ht="15" hidden="1" customHeight="1"/>
    <row r="51172" ht="15" hidden="1" customHeight="1"/>
    <row r="51173" ht="15" hidden="1" customHeight="1"/>
    <row r="51174" ht="15" hidden="1" customHeight="1"/>
    <row r="51175" ht="15" hidden="1" customHeight="1"/>
    <row r="51176" ht="15" hidden="1" customHeight="1"/>
    <row r="51177" ht="15" hidden="1" customHeight="1"/>
    <row r="51178" ht="15" hidden="1" customHeight="1"/>
    <row r="51179" ht="15" hidden="1" customHeight="1"/>
    <row r="51180" ht="15" hidden="1" customHeight="1"/>
    <row r="51181" ht="15" hidden="1" customHeight="1"/>
    <row r="51182" ht="15" hidden="1" customHeight="1"/>
    <row r="51183" ht="15" hidden="1" customHeight="1"/>
    <row r="51184" ht="15" hidden="1" customHeight="1"/>
    <row r="51185" ht="15" hidden="1" customHeight="1"/>
    <row r="51186" ht="15" hidden="1" customHeight="1"/>
    <row r="51187" ht="15" hidden="1" customHeight="1"/>
    <row r="51188" ht="15" hidden="1" customHeight="1"/>
    <row r="51189" ht="15" hidden="1" customHeight="1"/>
    <row r="51190" ht="15" hidden="1" customHeight="1"/>
    <row r="51191" ht="15" hidden="1" customHeight="1"/>
    <row r="51192" ht="15" hidden="1" customHeight="1"/>
    <row r="51193" ht="15" hidden="1" customHeight="1"/>
    <row r="51194" ht="15" hidden="1" customHeight="1"/>
    <row r="51195" ht="15" hidden="1" customHeight="1"/>
    <row r="51196" ht="15" hidden="1" customHeight="1"/>
    <row r="51197" ht="15" hidden="1" customHeight="1"/>
    <row r="51198" ht="15" hidden="1" customHeight="1"/>
    <row r="51199" ht="15" hidden="1" customHeight="1"/>
    <row r="51200" ht="15" hidden="1" customHeight="1"/>
    <row r="51201" ht="15" hidden="1" customHeight="1"/>
    <row r="51202" ht="15" hidden="1" customHeight="1"/>
    <row r="51203" ht="15" hidden="1" customHeight="1"/>
    <row r="51204" ht="15" hidden="1" customHeight="1"/>
    <row r="51205" ht="15" hidden="1" customHeight="1"/>
    <row r="51206" ht="15" hidden="1" customHeight="1"/>
    <row r="51207" ht="15" hidden="1" customHeight="1"/>
    <row r="51208" ht="15" hidden="1" customHeight="1"/>
    <row r="51209" ht="15" hidden="1" customHeight="1"/>
    <row r="51210" ht="15" hidden="1" customHeight="1"/>
    <row r="51211" ht="15" hidden="1" customHeight="1"/>
    <row r="51212" ht="15" hidden="1" customHeight="1"/>
    <row r="51213" ht="15" hidden="1" customHeight="1"/>
    <row r="51214" ht="15" hidden="1" customHeight="1"/>
    <row r="51215" ht="15" hidden="1" customHeight="1"/>
    <row r="51216" ht="15" hidden="1" customHeight="1"/>
    <row r="51217" ht="15" hidden="1" customHeight="1"/>
    <row r="51218" ht="15" hidden="1" customHeight="1"/>
    <row r="51219" ht="15" hidden="1" customHeight="1"/>
    <row r="51220" ht="15" hidden="1" customHeight="1"/>
    <row r="51221" ht="15" hidden="1" customHeight="1"/>
    <row r="51222" ht="15" hidden="1" customHeight="1"/>
    <row r="51223" ht="15" hidden="1" customHeight="1"/>
    <row r="51224" ht="15" hidden="1" customHeight="1"/>
    <row r="51225" ht="15" hidden="1" customHeight="1"/>
    <row r="51226" ht="15" hidden="1" customHeight="1"/>
    <row r="51227" ht="15" hidden="1" customHeight="1"/>
    <row r="51228" ht="15" hidden="1" customHeight="1"/>
    <row r="51229" ht="15" hidden="1" customHeight="1"/>
    <row r="51230" ht="15" hidden="1" customHeight="1"/>
    <row r="51231" ht="15" hidden="1" customHeight="1"/>
    <row r="51232" ht="15" hidden="1" customHeight="1"/>
    <row r="51233" ht="15" hidden="1" customHeight="1"/>
    <row r="51234" ht="15" hidden="1" customHeight="1"/>
    <row r="51235" ht="15" hidden="1" customHeight="1"/>
    <row r="51236" ht="15" hidden="1" customHeight="1"/>
    <row r="51237" ht="15" hidden="1" customHeight="1"/>
    <row r="51238" ht="15" hidden="1" customHeight="1"/>
    <row r="51239" ht="15" hidden="1" customHeight="1"/>
    <row r="51240" ht="15" hidden="1" customHeight="1"/>
    <row r="51241" ht="15" hidden="1" customHeight="1"/>
    <row r="51242" ht="15" hidden="1" customHeight="1"/>
    <row r="51243" ht="15" hidden="1" customHeight="1"/>
    <row r="51244" ht="15" hidden="1" customHeight="1"/>
    <row r="51245" ht="15" hidden="1" customHeight="1"/>
    <row r="51246" ht="15" hidden="1" customHeight="1"/>
    <row r="51247" ht="15" hidden="1" customHeight="1"/>
    <row r="51248" ht="15" hidden="1" customHeight="1"/>
    <row r="51249" ht="15" hidden="1" customHeight="1"/>
    <row r="51250" ht="15" hidden="1" customHeight="1"/>
    <row r="51251" ht="15" hidden="1" customHeight="1"/>
    <row r="51252" ht="15" hidden="1" customHeight="1"/>
    <row r="51253" ht="15" hidden="1" customHeight="1"/>
    <row r="51254" ht="15" hidden="1" customHeight="1"/>
    <row r="51255" ht="15" hidden="1" customHeight="1"/>
    <row r="51256" ht="15" hidden="1" customHeight="1"/>
    <row r="51257" ht="15" hidden="1" customHeight="1"/>
    <row r="51258" ht="15" hidden="1" customHeight="1"/>
    <row r="51259" ht="15" hidden="1" customHeight="1"/>
    <row r="51260" ht="15" hidden="1" customHeight="1"/>
    <row r="51261" ht="15" hidden="1" customHeight="1"/>
    <row r="51262" ht="15" hidden="1" customHeight="1"/>
    <row r="51263" ht="15" hidden="1" customHeight="1"/>
    <row r="51264" ht="15" hidden="1" customHeight="1"/>
    <row r="51265" ht="15" hidden="1" customHeight="1"/>
    <row r="51266" ht="15" hidden="1" customHeight="1"/>
    <row r="51267" ht="15" hidden="1" customHeight="1"/>
    <row r="51268" ht="15" hidden="1" customHeight="1"/>
    <row r="51269" ht="15" hidden="1" customHeight="1"/>
    <row r="51270" ht="15" hidden="1" customHeight="1"/>
    <row r="51271" ht="15" hidden="1" customHeight="1"/>
    <row r="51272" ht="15" hidden="1" customHeight="1"/>
    <row r="51273" ht="15" hidden="1" customHeight="1"/>
    <row r="51274" ht="15" hidden="1" customHeight="1"/>
    <row r="51275" ht="15" hidden="1" customHeight="1"/>
    <row r="51276" ht="15" hidden="1" customHeight="1"/>
    <row r="51277" ht="15" hidden="1" customHeight="1"/>
    <row r="51278" ht="15" hidden="1" customHeight="1"/>
    <row r="51279" ht="15" hidden="1" customHeight="1"/>
    <row r="51280" ht="15" hidden="1" customHeight="1"/>
    <row r="51281" ht="15" hidden="1" customHeight="1"/>
    <row r="51282" ht="15" hidden="1" customHeight="1"/>
    <row r="51283" ht="15" hidden="1" customHeight="1"/>
    <row r="51284" ht="15" hidden="1" customHeight="1"/>
    <row r="51285" ht="15" hidden="1" customHeight="1"/>
    <row r="51286" ht="15" hidden="1" customHeight="1"/>
    <row r="51287" ht="15" hidden="1" customHeight="1"/>
    <row r="51288" ht="15" hidden="1" customHeight="1"/>
    <row r="51289" ht="15" hidden="1" customHeight="1"/>
    <row r="51290" ht="15" hidden="1" customHeight="1"/>
    <row r="51291" ht="15" hidden="1" customHeight="1"/>
    <row r="51292" ht="15" hidden="1" customHeight="1"/>
    <row r="51293" ht="15" hidden="1" customHeight="1"/>
    <row r="51294" ht="15" hidden="1" customHeight="1"/>
    <row r="51295" ht="15" hidden="1" customHeight="1"/>
    <row r="51296" ht="15" hidden="1" customHeight="1"/>
    <row r="51297" ht="15" hidden="1" customHeight="1"/>
    <row r="51298" ht="15" hidden="1" customHeight="1"/>
    <row r="51299" ht="15" hidden="1" customHeight="1"/>
    <row r="51300" ht="15" hidden="1" customHeight="1"/>
    <row r="51301" ht="15" hidden="1" customHeight="1"/>
    <row r="51302" ht="15" hidden="1" customHeight="1"/>
    <row r="51303" ht="15" hidden="1" customHeight="1"/>
    <row r="51304" ht="15" hidden="1" customHeight="1"/>
    <row r="51305" ht="15" hidden="1" customHeight="1"/>
    <row r="51306" ht="15" hidden="1" customHeight="1"/>
    <row r="51307" ht="15" hidden="1" customHeight="1"/>
    <row r="51308" ht="15" hidden="1" customHeight="1"/>
    <row r="51309" ht="15" hidden="1" customHeight="1"/>
    <row r="51310" ht="15" hidden="1" customHeight="1"/>
    <row r="51311" ht="15" hidden="1" customHeight="1"/>
    <row r="51312" ht="15" hidden="1" customHeight="1"/>
    <row r="51313" ht="15" hidden="1" customHeight="1"/>
    <row r="51314" ht="15" hidden="1" customHeight="1"/>
    <row r="51315" ht="15" hidden="1" customHeight="1"/>
    <row r="51316" ht="15" hidden="1" customHeight="1"/>
    <row r="51317" ht="15" hidden="1" customHeight="1"/>
    <row r="51318" ht="15" hidden="1" customHeight="1"/>
    <row r="51319" ht="15" hidden="1" customHeight="1"/>
    <row r="51320" ht="15" hidden="1" customHeight="1"/>
    <row r="51321" ht="15" hidden="1" customHeight="1"/>
    <row r="51322" ht="15" hidden="1" customHeight="1"/>
    <row r="51323" ht="15" hidden="1" customHeight="1"/>
    <row r="51324" ht="15" hidden="1" customHeight="1"/>
    <row r="51325" ht="15" hidden="1" customHeight="1"/>
    <row r="51326" ht="15" hidden="1" customHeight="1"/>
    <row r="51327" ht="15" hidden="1" customHeight="1"/>
    <row r="51328" ht="15" hidden="1" customHeight="1"/>
    <row r="51329" ht="15" hidden="1" customHeight="1"/>
    <row r="51330" ht="15" hidden="1" customHeight="1"/>
    <row r="51331" ht="15" hidden="1" customHeight="1"/>
    <row r="51332" ht="15" hidden="1" customHeight="1"/>
    <row r="51333" ht="15" hidden="1" customHeight="1"/>
    <row r="51334" ht="15" hidden="1" customHeight="1"/>
    <row r="51335" ht="15" hidden="1" customHeight="1"/>
    <row r="51336" ht="15" hidden="1" customHeight="1"/>
    <row r="51337" ht="15" hidden="1" customHeight="1"/>
    <row r="51338" ht="15" hidden="1" customHeight="1"/>
    <row r="51339" ht="15" hidden="1" customHeight="1"/>
    <row r="51340" ht="15" hidden="1" customHeight="1"/>
    <row r="51341" ht="15" hidden="1" customHeight="1"/>
    <row r="51342" ht="15" hidden="1" customHeight="1"/>
    <row r="51343" ht="15" hidden="1" customHeight="1"/>
    <row r="51344" ht="15" hidden="1" customHeight="1"/>
    <row r="51345" ht="15" hidden="1" customHeight="1"/>
    <row r="51346" ht="15" hidden="1" customHeight="1"/>
    <row r="51347" ht="15" hidden="1" customHeight="1"/>
    <row r="51348" ht="15" hidden="1" customHeight="1"/>
    <row r="51349" ht="15" hidden="1" customHeight="1"/>
    <row r="51350" ht="15" hidden="1" customHeight="1"/>
    <row r="51351" ht="15" hidden="1" customHeight="1"/>
    <row r="51352" ht="15" hidden="1" customHeight="1"/>
    <row r="51353" ht="15" hidden="1" customHeight="1"/>
    <row r="51354" ht="15" hidden="1" customHeight="1"/>
    <row r="51355" ht="15" hidden="1" customHeight="1"/>
    <row r="51356" ht="15" hidden="1" customHeight="1"/>
    <row r="51357" ht="15" hidden="1" customHeight="1"/>
    <row r="51358" ht="15" hidden="1" customHeight="1"/>
    <row r="51359" ht="15" hidden="1" customHeight="1"/>
    <row r="51360" ht="15" hidden="1" customHeight="1"/>
    <row r="51361" ht="15" hidden="1" customHeight="1"/>
    <row r="51362" ht="15" hidden="1" customHeight="1"/>
    <row r="51363" ht="15" hidden="1" customHeight="1"/>
    <row r="51364" ht="15" hidden="1" customHeight="1"/>
    <row r="51365" ht="15" hidden="1" customHeight="1"/>
    <row r="51366" ht="15" hidden="1" customHeight="1"/>
    <row r="51367" ht="15" hidden="1" customHeight="1"/>
    <row r="51368" ht="15" hidden="1" customHeight="1"/>
    <row r="51369" ht="15" hidden="1" customHeight="1"/>
    <row r="51370" ht="15" hidden="1" customHeight="1"/>
    <row r="51371" ht="15" hidden="1" customHeight="1"/>
    <row r="51372" ht="15" hidden="1" customHeight="1"/>
    <row r="51373" ht="15" hidden="1" customHeight="1"/>
    <row r="51374" ht="15" hidden="1" customHeight="1"/>
    <row r="51375" ht="15" hidden="1" customHeight="1"/>
    <row r="51376" ht="15" hidden="1" customHeight="1"/>
    <row r="51377" ht="15" hidden="1" customHeight="1"/>
    <row r="51378" ht="15" hidden="1" customHeight="1"/>
    <row r="51379" ht="15" hidden="1" customHeight="1"/>
    <row r="51380" ht="15" hidden="1" customHeight="1"/>
    <row r="51381" ht="15" hidden="1" customHeight="1"/>
    <row r="51382" ht="15" hidden="1" customHeight="1"/>
    <row r="51383" ht="15" hidden="1" customHeight="1"/>
    <row r="51384" ht="15" hidden="1" customHeight="1"/>
    <row r="51385" ht="15" hidden="1" customHeight="1"/>
    <row r="51386" ht="15" hidden="1" customHeight="1"/>
    <row r="51387" ht="15" hidden="1" customHeight="1"/>
    <row r="51388" ht="15" hidden="1" customHeight="1"/>
    <row r="51389" ht="15" hidden="1" customHeight="1"/>
    <row r="51390" ht="15" hidden="1" customHeight="1"/>
    <row r="51391" ht="15" hidden="1" customHeight="1"/>
    <row r="51392" ht="15" hidden="1" customHeight="1"/>
    <row r="51393" ht="15" hidden="1" customHeight="1"/>
    <row r="51394" ht="15" hidden="1" customHeight="1"/>
    <row r="51395" ht="15" hidden="1" customHeight="1"/>
    <row r="51396" ht="15" hidden="1" customHeight="1"/>
    <row r="51397" ht="15" hidden="1" customHeight="1"/>
    <row r="51398" ht="15" hidden="1" customHeight="1"/>
    <row r="51399" ht="15" hidden="1" customHeight="1"/>
    <row r="51400" ht="15" hidden="1" customHeight="1"/>
    <row r="51401" ht="15" hidden="1" customHeight="1"/>
    <row r="51402" ht="15" hidden="1" customHeight="1"/>
    <row r="51403" ht="15" hidden="1" customHeight="1"/>
    <row r="51404" ht="15" hidden="1" customHeight="1"/>
    <row r="51405" ht="15" hidden="1" customHeight="1"/>
    <row r="51406" ht="15" hidden="1" customHeight="1"/>
    <row r="51407" ht="15" hidden="1" customHeight="1"/>
    <row r="51408" ht="15" hidden="1" customHeight="1"/>
    <row r="51409" ht="15" hidden="1" customHeight="1"/>
    <row r="51410" ht="15" hidden="1" customHeight="1"/>
    <row r="51411" ht="15" hidden="1" customHeight="1"/>
    <row r="51412" ht="15" hidden="1" customHeight="1"/>
    <row r="51413" ht="15" hidden="1" customHeight="1"/>
    <row r="51414" ht="15" hidden="1" customHeight="1"/>
    <row r="51415" ht="15" hidden="1" customHeight="1"/>
    <row r="51416" ht="15" hidden="1" customHeight="1"/>
    <row r="51417" ht="15" hidden="1" customHeight="1"/>
    <row r="51418" ht="15" hidden="1" customHeight="1"/>
    <row r="51419" ht="15" hidden="1" customHeight="1"/>
    <row r="51420" ht="15" hidden="1" customHeight="1"/>
    <row r="51421" ht="15" hidden="1" customHeight="1"/>
    <row r="51422" ht="15" hidden="1" customHeight="1"/>
    <row r="51423" ht="15" hidden="1" customHeight="1"/>
    <row r="51424" ht="15" hidden="1" customHeight="1"/>
    <row r="51425" ht="15" hidden="1" customHeight="1"/>
    <row r="51426" ht="15" hidden="1" customHeight="1"/>
    <row r="51427" ht="15" hidden="1" customHeight="1"/>
    <row r="51428" ht="15" hidden="1" customHeight="1"/>
    <row r="51429" ht="15" hidden="1" customHeight="1"/>
    <row r="51430" ht="15" hidden="1" customHeight="1"/>
    <row r="51431" ht="15" hidden="1" customHeight="1"/>
    <row r="51432" ht="15" hidden="1" customHeight="1"/>
    <row r="51433" ht="15" hidden="1" customHeight="1"/>
    <row r="51434" ht="15" hidden="1" customHeight="1"/>
    <row r="51435" ht="15" hidden="1" customHeight="1"/>
    <row r="51436" ht="15" hidden="1" customHeight="1"/>
    <row r="51437" ht="15" hidden="1" customHeight="1"/>
    <row r="51438" ht="15" hidden="1" customHeight="1"/>
    <row r="51439" ht="15" hidden="1" customHeight="1"/>
    <row r="51440" ht="15" hidden="1" customHeight="1"/>
    <row r="51441" ht="15" hidden="1" customHeight="1"/>
    <row r="51442" ht="15" hidden="1" customHeight="1"/>
    <row r="51443" ht="15" hidden="1" customHeight="1"/>
    <row r="51444" ht="15" hidden="1" customHeight="1"/>
    <row r="51445" ht="15" hidden="1" customHeight="1"/>
    <row r="51446" ht="15" hidden="1" customHeight="1"/>
    <row r="51447" ht="15" hidden="1" customHeight="1"/>
    <row r="51448" ht="15" hidden="1" customHeight="1"/>
    <row r="51449" ht="15" hidden="1" customHeight="1"/>
    <row r="51450" ht="15" hidden="1" customHeight="1"/>
    <row r="51451" ht="15" hidden="1" customHeight="1"/>
    <row r="51452" ht="15" hidden="1" customHeight="1"/>
    <row r="51453" ht="15" hidden="1" customHeight="1"/>
    <row r="51454" ht="15" hidden="1" customHeight="1"/>
    <row r="51455" ht="15" hidden="1" customHeight="1"/>
    <row r="51456" ht="15" hidden="1" customHeight="1"/>
    <row r="51457" ht="15" hidden="1" customHeight="1"/>
    <row r="51458" ht="15" hidden="1" customHeight="1"/>
    <row r="51459" ht="15" hidden="1" customHeight="1"/>
    <row r="51460" ht="15" hidden="1" customHeight="1"/>
    <row r="51461" ht="15" hidden="1" customHeight="1"/>
    <row r="51462" ht="15" hidden="1" customHeight="1"/>
    <row r="51463" ht="15" hidden="1" customHeight="1"/>
    <row r="51464" ht="15" hidden="1" customHeight="1"/>
    <row r="51465" ht="15" hidden="1" customHeight="1"/>
    <row r="51466" ht="15" hidden="1" customHeight="1"/>
    <row r="51467" ht="15" hidden="1" customHeight="1"/>
    <row r="51468" ht="15" hidden="1" customHeight="1"/>
    <row r="51469" ht="15" hidden="1" customHeight="1"/>
    <row r="51470" ht="15" hidden="1" customHeight="1"/>
    <row r="51471" ht="15" hidden="1" customHeight="1"/>
    <row r="51472" ht="15" hidden="1" customHeight="1"/>
    <row r="51473" ht="15" hidden="1" customHeight="1"/>
    <row r="51474" ht="15" hidden="1" customHeight="1"/>
    <row r="51475" ht="15" hidden="1" customHeight="1"/>
    <row r="51476" ht="15" hidden="1" customHeight="1"/>
    <row r="51477" ht="15" hidden="1" customHeight="1"/>
    <row r="51478" ht="15" hidden="1" customHeight="1"/>
    <row r="51479" ht="15" hidden="1" customHeight="1"/>
    <row r="51480" ht="15" hidden="1" customHeight="1"/>
    <row r="51481" ht="15" hidden="1" customHeight="1"/>
    <row r="51482" ht="15" hidden="1" customHeight="1"/>
    <row r="51483" ht="15" hidden="1" customHeight="1"/>
    <row r="51484" ht="15" hidden="1" customHeight="1"/>
    <row r="51485" ht="15" hidden="1" customHeight="1"/>
    <row r="51486" ht="15" hidden="1" customHeight="1"/>
    <row r="51487" ht="15" hidden="1" customHeight="1"/>
    <row r="51488" ht="15" hidden="1" customHeight="1"/>
    <row r="51489" ht="15" hidden="1" customHeight="1"/>
    <row r="51490" ht="15" hidden="1" customHeight="1"/>
    <row r="51491" ht="15" hidden="1" customHeight="1"/>
    <row r="51492" ht="15" hidden="1" customHeight="1"/>
    <row r="51493" ht="15" hidden="1" customHeight="1"/>
    <row r="51494" ht="15" hidden="1" customHeight="1"/>
    <row r="51495" ht="15" hidden="1" customHeight="1"/>
    <row r="51496" ht="15" hidden="1" customHeight="1"/>
    <row r="51497" ht="15" hidden="1" customHeight="1"/>
    <row r="51498" ht="15" hidden="1" customHeight="1"/>
    <row r="51499" ht="15" hidden="1" customHeight="1"/>
    <row r="51500" ht="15" hidden="1" customHeight="1"/>
    <row r="51501" ht="15" hidden="1" customHeight="1"/>
    <row r="51502" ht="15" hidden="1" customHeight="1"/>
    <row r="51503" ht="15" hidden="1" customHeight="1"/>
    <row r="51504" ht="15" hidden="1" customHeight="1"/>
    <row r="51505" ht="15" hidden="1" customHeight="1"/>
    <row r="51506" ht="15" hidden="1" customHeight="1"/>
    <row r="51507" ht="15" hidden="1" customHeight="1"/>
    <row r="51508" ht="15" hidden="1" customHeight="1"/>
    <row r="51509" ht="15" hidden="1" customHeight="1"/>
    <row r="51510" ht="15" hidden="1" customHeight="1"/>
    <row r="51511" ht="15" hidden="1" customHeight="1"/>
    <row r="51512" ht="15" hidden="1" customHeight="1"/>
    <row r="51513" ht="15" hidden="1" customHeight="1"/>
    <row r="51514" ht="15" hidden="1" customHeight="1"/>
    <row r="51515" ht="15" hidden="1" customHeight="1"/>
    <row r="51516" ht="15" hidden="1" customHeight="1"/>
    <row r="51517" ht="15" hidden="1" customHeight="1"/>
    <row r="51518" ht="15" hidden="1" customHeight="1"/>
    <row r="51519" ht="15" hidden="1" customHeight="1"/>
    <row r="51520" ht="15" hidden="1" customHeight="1"/>
    <row r="51521" ht="15" hidden="1" customHeight="1"/>
    <row r="51522" ht="15" hidden="1" customHeight="1"/>
    <row r="51523" ht="15" hidden="1" customHeight="1"/>
    <row r="51524" ht="15" hidden="1" customHeight="1"/>
    <row r="51525" ht="15" hidden="1" customHeight="1"/>
    <row r="51526" ht="15" hidden="1" customHeight="1"/>
    <row r="51527" ht="15" hidden="1" customHeight="1"/>
    <row r="51528" ht="15" hidden="1" customHeight="1"/>
    <row r="51529" ht="15" hidden="1" customHeight="1"/>
    <row r="51530" ht="15" hidden="1" customHeight="1"/>
    <row r="51531" ht="15" hidden="1" customHeight="1"/>
    <row r="51532" ht="15" hidden="1" customHeight="1"/>
    <row r="51533" ht="15" hidden="1" customHeight="1"/>
    <row r="51534" ht="15" hidden="1" customHeight="1"/>
    <row r="51535" ht="15" hidden="1" customHeight="1"/>
    <row r="51536" ht="15" hidden="1" customHeight="1"/>
    <row r="51537" ht="15" hidden="1" customHeight="1"/>
    <row r="51538" ht="15" hidden="1" customHeight="1"/>
    <row r="51539" ht="15" hidden="1" customHeight="1"/>
    <row r="51540" ht="15" hidden="1" customHeight="1"/>
    <row r="51541" ht="15" hidden="1" customHeight="1"/>
    <row r="51542" ht="15" hidden="1" customHeight="1"/>
    <row r="51543" ht="15" hidden="1" customHeight="1"/>
    <row r="51544" ht="15" hidden="1" customHeight="1"/>
    <row r="51545" ht="15" hidden="1" customHeight="1"/>
    <row r="51546" ht="15" hidden="1" customHeight="1"/>
    <row r="51547" ht="15" hidden="1" customHeight="1"/>
    <row r="51548" ht="15" hidden="1" customHeight="1"/>
    <row r="51549" ht="15" hidden="1" customHeight="1"/>
    <row r="51550" ht="15" hidden="1" customHeight="1"/>
    <row r="51551" ht="15" hidden="1" customHeight="1"/>
    <row r="51552" ht="15" hidden="1" customHeight="1"/>
    <row r="51553" ht="15" hidden="1" customHeight="1"/>
    <row r="51554" ht="15" hidden="1" customHeight="1"/>
    <row r="51555" ht="15" hidden="1" customHeight="1"/>
    <row r="51556" ht="15" hidden="1" customHeight="1"/>
    <row r="51557" ht="15" hidden="1" customHeight="1"/>
    <row r="51558" ht="15" hidden="1" customHeight="1"/>
    <row r="51559" ht="15" hidden="1" customHeight="1"/>
    <row r="51560" ht="15" hidden="1" customHeight="1"/>
    <row r="51561" ht="15" hidden="1" customHeight="1"/>
    <row r="51562" ht="15" hidden="1" customHeight="1"/>
    <row r="51563" ht="15" hidden="1" customHeight="1"/>
    <row r="51564" ht="15" hidden="1" customHeight="1"/>
    <row r="51565" ht="15" hidden="1" customHeight="1"/>
    <row r="51566" ht="15" hidden="1" customHeight="1"/>
    <row r="51567" ht="15" hidden="1" customHeight="1"/>
    <row r="51568" ht="15" hidden="1" customHeight="1"/>
    <row r="51569" ht="15" hidden="1" customHeight="1"/>
    <row r="51570" ht="15" hidden="1" customHeight="1"/>
    <row r="51571" ht="15" hidden="1" customHeight="1"/>
    <row r="51572" ht="15" hidden="1" customHeight="1"/>
    <row r="51573" ht="15" hidden="1" customHeight="1"/>
    <row r="51574" ht="15" hidden="1" customHeight="1"/>
    <row r="51575" ht="15" hidden="1" customHeight="1"/>
    <row r="51576" ht="15" hidden="1" customHeight="1"/>
    <row r="51577" ht="15" hidden="1" customHeight="1"/>
    <row r="51578" ht="15" hidden="1" customHeight="1"/>
    <row r="51579" ht="15" hidden="1" customHeight="1"/>
    <row r="51580" ht="15" hidden="1" customHeight="1"/>
    <row r="51581" ht="15" hidden="1" customHeight="1"/>
    <row r="51582" ht="15" hidden="1" customHeight="1"/>
    <row r="51583" ht="15" hidden="1" customHeight="1"/>
    <row r="51584" ht="15" hidden="1" customHeight="1"/>
    <row r="51585" ht="15" hidden="1" customHeight="1"/>
    <row r="51586" ht="15" hidden="1" customHeight="1"/>
    <row r="51587" ht="15" hidden="1" customHeight="1"/>
    <row r="51588" ht="15" hidden="1" customHeight="1"/>
    <row r="51589" ht="15" hidden="1" customHeight="1"/>
    <row r="51590" ht="15" hidden="1" customHeight="1"/>
    <row r="51591" ht="15" hidden="1" customHeight="1"/>
    <row r="51592" ht="15" hidden="1" customHeight="1"/>
    <row r="51593" ht="15" hidden="1" customHeight="1"/>
    <row r="51594" ht="15" hidden="1" customHeight="1"/>
    <row r="51595" ht="15" hidden="1" customHeight="1"/>
    <row r="51596" ht="15" hidden="1" customHeight="1"/>
    <row r="51597" ht="15" hidden="1" customHeight="1"/>
    <row r="51598" ht="15" hidden="1" customHeight="1"/>
    <row r="51599" ht="15" hidden="1" customHeight="1"/>
    <row r="51600" ht="15" hidden="1" customHeight="1"/>
    <row r="51601" ht="15" hidden="1" customHeight="1"/>
    <row r="51602" ht="15" hidden="1" customHeight="1"/>
    <row r="51603" ht="15" hidden="1" customHeight="1"/>
    <row r="51604" ht="15" hidden="1" customHeight="1"/>
    <row r="51605" ht="15" hidden="1" customHeight="1"/>
    <row r="51606" ht="15" hidden="1" customHeight="1"/>
    <row r="51607" ht="15" hidden="1" customHeight="1"/>
    <row r="51608" ht="15" hidden="1" customHeight="1"/>
    <row r="51609" ht="15" hidden="1" customHeight="1"/>
    <row r="51610" ht="15" hidden="1" customHeight="1"/>
    <row r="51611" ht="15" hidden="1" customHeight="1"/>
    <row r="51612" ht="15" hidden="1" customHeight="1"/>
    <row r="51613" ht="15" hidden="1" customHeight="1"/>
    <row r="51614" ht="15" hidden="1" customHeight="1"/>
    <row r="51615" ht="15" hidden="1" customHeight="1"/>
    <row r="51616" ht="15" hidden="1" customHeight="1"/>
    <row r="51617" ht="15" hidden="1" customHeight="1"/>
    <row r="51618" ht="15" hidden="1" customHeight="1"/>
    <row r="51619" ht="15" hidden="1" customHeight="1"/>
    <row r="51620" ht="15" hidden="1" customHeight="1"/>
    <row r="51621" ht="15" hidden="1" customHeight="1"/>
    <row r="51622" ht="15" hidden="1" customHeight="1"/>
    <row r="51623" ht="15" hidden="1" customHeight="1"/>
    <row r="51624" ht="15" hidden="1" customHeight="1"/>
    <row r="51625" ht="15" hidden="1" customHeight="1"/>
    <row r="51626" ht="15" hidden="1" customHeight="1"/>
    <row r="51627" ht="15" hidden="1" customHeight="1"/>
    <row r="51628" ht="15" hidden="1" customHeight="1"/>
    <row r="51629" ht="15" hidden="1" customHeight="1"/>
    <row r="51630" ht="15" hidden="1" customHeight="1"/>
    <row r="51631" ht="15" hidden="1" customHeight="1"/>
    <row r="51632" ht="15" hidden="1" customHeight="1"/>
    <row r="51633" ht="15" hidden="1" customHeight="1"/>
    <row r="51634" ht="15" hidden="1" customHeight="1"/>
    <row r="51635" ht="15" hidden="1" customHeight="1"/>
    <row r="51636" ht="15" hidden="1" customHeight="1"/>
    <row r="51637" ht="15" hidden="1" customHeight="1"/>
    <row r="51638" ht="15" hidden="1" customHeight="1"/>
    <row r="51639" ht="15" hidden="1" customHeight="1"/>
    <row r="51640" ht="15" hidden="1" customHeight="1"/>
    <row r="51641" ht="15" hidden="1" customHeight="1"/>
    <row r="51642" ht="15" hidden="1" customHeight="1"/>
    <row r="51643" ht="15" hidden="1" customHeight="1"/>
    <row r="51644" ht="15" hidden="1" customHeight="1"/>
    <row r="51645" ht="15" hidden="1" customHeight="1"/>
    <row r="51646" ht="15" hidden="1" customHeight="1"/>
    <row r="51647" ht="15" hidden="1" customHeight="1"/>
    <row r="51648" ht="15" hidden="1" customHeight="1"/>
    <row r="51649" ht="15" hidden="1" customHeight="1"/>
    <row r="51650" ht="15" hidden="1" customHeight="1"/>
    <row r="51651" ht="15" hidden="1" customHeight="1"/>
    <row r="51652" ht="15" hidden="1" customHeight="1"/>
    <row r="51653" ht="15" hidden="1" customHeight="1"/>
    <row r="51654" ht="15" hidden="1" customHeight="1"/>
    <row r="51655" ht="15" hidden="1" customHeight="1"/>
    <row r="51656" ht="15" hidden="1" customHeight="1"/>
    <row r="51657" ht="15" hidden="1" customHeight="1"/>
    <row r="51658" ht="15" hidden="1" customHeight="1"/>
    <row r="51659" ht="15" hidden="1" customHeight="1"/>
    <row r="51660" ht="15" hidden="1" customHeight="1"/>
    <row r="51661" ht="15" hidden="1" customHeight="1"/>
    <row r="51662" ht="15" hidden="1" customHeight="1"/>
    <row r="51663" ht="15" hidden="1" customHeight="1"/>
    <row r="51664" ht="15" hidden="1" customHeight="1"/>
    <row r="51665" ht="15" hidden="1" customHeight="1"/>
    <row r="51666" ht="15" hidden="1" customHeight="1"/>
    <row r="51667" ht="15" hidden="1" customHeight="1"/>
    <row r="51668" ht="15" hidden="1" customHeight="1"/>
    <row r="51669" ht="15" hidden="1" customHeight="1"/>
    <row r="51670" ht="15" hidden="1" customHeight="1"/>
    <row r="51671" ht="15" hidden="1" customHeight="1"/>
    <row r="51672" ht="15" hidden="1" customHeight="1"/>
    <row r="51673" ht="15" hidden="1" customHeight="1"/>
    <row r="51674" ht="15" hidden="1" customHeight="1"/>
    <row r="51675" ht="15" hidden="1" customHeight="1"/>
    <row r="51676" ht="15" hidden="1" customHeight="1"/>
    <row r="51677" ht="15" hidden="1" customHeight="1"/>
    <row r="51678" ht="15" hidden="1" customHeight="1"/>
    <row r="51679" ht="15" hidden="1" customHeight="1"/>
    <row r="51680" ht="15" hidden="1" customHeight="1"/>
    <row r="51681" ht="15" hidden="1" customHeight="1"/>
    <row r="51682" ht="15" hidden="1" customHeight="1"/>
    <row r="51683" ht="15" hidden="1" customHeight="1"/>
    <row r="51684" ht="15" hidden="1" customHeight="1"/>
    <row r="51685" ht="15" hidden="1" customHeight="1"/>
    <row r="51686" ht="15" hidden="1" customHeight="1"/>
    <row r="51687" ht="15" hidden="1" customHeight="1"/>
    <row r="51688" ht="15" hidden="1" customHeight="1"/>
    <row r="51689" ht="15" hidden="1" customHeight="1"/>
    <row r="51690" ht="15" hidden="1" customHeight="1"/>
    <row r="51691" ht="15" hidden="1" customHeight="1"/>
    <row r="51692" ht="15" hidden="1" customHeight="1"/>
    <row r="51693" ht="15" hidden="1" customHeight="1"/>
    <row r="51694" ht="15" hidden="1" customHeight="1"/>
    <row r="51695" ht="15" hidden="1" customHeight="1"/>
    <row r="51696" ht="15" hidden="1" customHeight="1"/>
    <row r="51697" ht="15" hidden="1" customHeight="1"/>
    <row r="51698" ht="15" hidden="1" customHeight="1"/>
    <row r="51699" ht="15" hidden="1" customHeight="1"/>
    <row r="51700" ht="15" hidden="1" customHeight="1"/>
    <row r="51701" ht="15" hidden="1" customHeight="1"/>
    <row r="51702" ht="15" hidden="1" customHeight="1"/>
    <row r="51703" ht="15" hidden="1" customHeight="1"/>
    <row r="51704" ht="15" hidden="1" customHeight="1"/>
    <row r="51705" ht="15" hidden="1" customHeight="1"/>
    <row r="51706" ht="15" hidden="1" customHeight="1"/>
    <row r="51707" ht="15" hidden="1" customHeight="1"/>
    <row r="51708" ht="15" hidden="1" customHeight="1"/>
    <row r="51709" ht="15" hidden="1" customHeight="1"/>
    <row r="51710" ht="15" hidden="1" customHeight="1"/>
    <row r="51711" ht="15" hidden="1" customHeight="1"/>
    <row r="51712" ht="15" hidden="1" customHeight="1"/>
    <row r="51713" ht="15" hidden="1" customHeight="1"/>
    <row r="51714" ht="15" hidden="1" customHeight="1"/>
    <row r="51715" ht="15" hidden="1" customHeight="1"/>
    <row r="51716" ht="15" hidden="1" customHeight="1"/>
    <row r="51717" ht="15" hidden="1" customHeight="1"/>
    <row r="51718" ht="15" hidden="1" customHeight="1"/>
    <row r="51719" ht="15" hidden="1" customHeight="1"/>
    <row r="51720" ht="15" hidden="1" customHeight="1"/>
    <row r="51721" ht="15" hidden="1" customHeight="1"/>
    <row r="51722" ht="15" hidden="1" customHeight="1"/>
    <row r="51723" ht="15" hidden="1" customHeight="1"/>
    <row r="51724" ht="15" hidden="1" customHeight="1"/>
    <row r="51725" ht="15" hidden="1" customHeight="1"/>
    <row r="51726" ht="15" hidden="1" customHeight="1"/>
    <row r="51727" ht="15" hidden="1" customHeight="1"/>
    <row r="51728" ht="15" hidden="1" customHeight="1"/>
    <row r="51729" ht="15" hidden="1" customHeight="1"/>
    <row r="51730" ht="15" hidden="1" customHeight="1"/>
    <row r="51731" ht="15" hidden="1" customHeight="1"/>
    <row r="51732" ht="15" hidden="1" customHeight="1"/>
    <row r="51733" ht="15" hidden="1" customHeight="1"/>
    <row r="51734" ht="15" hidden="1" customHeight="1"/>
    <row r="51735" ht="15" hidden="1" customHeight="1"/>
    <row r="51736" ht="15" hidden="1" customHeight="1"/>
    <row r="51737" ht="15" hidden="1" customHeight="1"/>
    <row r="51738" ht="15" hidden="1" customHeight="1"/>
    <row r="51739" ht="15" hidden="1" customHeight="1"/>
    <row r="51740" ht="15" hidden="1" customHeight="1"/>
    <row r="51741" ht="15" hidden="1" customHeight="1"/>
    <row r="51742" ht="15" hidden="1" customHeight="1"/>
    <row r="51743" ht="15" hidden="1" customHeight="1"/>
    <row r="51744" ht="15" hidden="1" customHeight="1"/>
    <row r="51745" ht="15" hidden="1" customHeight="1"/>
    <row r="51746" ht="15" hidden="1" customHeight="1"/>
    <row r="51747" ht="15" hidden="1" customHeight="1"/>
    <row r="51748" ht="15" hidden="1" customHeight="1"/>
    <row r="51749" ht="15" hidden="1" customHeight="1"/>
    <row r="51750" ht="15" hidden="1" customHeight="1"/>
    <row r="51751" ht="15" hidden="1" customHeight="1"/>
    <row r="51752" ht="15" hidden="1" customHeight="1"/>
    <row r="51753" ht="15" hidden="1" customHeight="1"/>
    <row r="51754" ht="15" hidden="1" customHeight="1"/>
    <row r="51755" ht="15" hidden="1" customHeight="1"/>
    <row r="51756" ht="15" hidden="1" customHeight="1"/>
    <row r="51757" ht="15" hidden="1" customHeight="1"/>
    <row r="51758" ht="15" hidden="1" customHeight="1"/>
    <row r="51759" ht="15" hidden="1" customHeight="1"/>
    <row r="51760" ht="15" hidden="1" customHeight="1"/>
    <row r="51761" ht="15" hidden="1" customHeight="1"/>
    <row r="51762" ht="15" hidden="1" customHeight="1"/>
    <row r="51763" ht="15" hidden="1" customHeight="1"/>
    <row r="51764" ht="15" hidden="1" customHeight="1"/>
    <row r="51765" ht="15" hidden="1" customHeight="1"/>
    <row r="51766" ht="15" hidden="1" customHeight="1"/>
    <row r="51767" ht="15" hidden="1" customHeight="1"/>
    <row r="51768" ht="15" hidden="1" customHeight="1"/>
    <row r="51769" ht="15" hidden="1" customHeight="1"/>
    <row r="51770" ht="15" hidden="1" customHeight="1"/>
    <row r="51771" ht="15" hidden="1" customHeight="1"/>
    <row r="51772" ht="15" hidden="1" customHeight="1"/>
    <row r="51773" ht="15" hidden="1" customHeight="1"/>
    <row r="51774" ht="15" hidden="1" customHeight="1"/>
    <row r="51775" ht="15" hidden="1" customHeight="1"/>
    <row r="51776" ht="15" hidden="1" customHeight="1"/>
    <row r="51777" ht="15" hidden="1" customHeight="1"/>
    <row r="51778" ht="15" hidden="1" customHeight="1"/>
    <row r="51779" ht="15" hidden="1" customHeight="1"/>
    <row r="51780" ht="15" hidden="1" customHeight="1"/>
    <row r="51781" ht="15" hidden="1" customHeight="1"/>
    <row r="51782" ht="15" hidden="1" customHeight="1"/>
    <row r="51783" ht="15" hidden="1" customHeight="1"/>
    <row r="51784" ht="15" hidden="1" customHeight="1"/>
    <row r="51785" ht="15" hidden="1" customHeight="1"/>
    <row r="51786" ht="15" hidden="1" customHeight="1"/>
    <row r="51787" ht="15" hidden="1" customHeight="1"/>
    <row r="51788" ht="15" hidden="1" customHeight="1"/>
    <row r="51789" ht="15" hidden="1" customHeight="1"/>
    <row r="51790" ht="15" hidden="1" customHeight="1"/>
    <row r="51791" ht="15" hidden="1" customHeight="1"/>
    <row r="51792" ht="15" hidden="1" customHeight="1"/>
    <row r="51793" ht="15" hidden="1" customHeight="1"/>
    <row r="51794" ht="15" hidden="1" customHeight="1"/>
    <row r="51795" ht="15" hidden="1" customHeight="1"/>
    <row r="51796" ht="15" hidden="1" customHeight="1"/>
    <row r="51797" ht="15" hidden="1" customHeight="1"/>
    <row r="51798" ht="15" hidden="1" customHeight="1"/>
    <row r="51799" ht="15" hidden="1" customHeight="1"/>
    <row r="51800" ht="15" hidden="1" customHeight="1"/>
    <row r="51801" ht="15" hidden="1" customHeight="1"/>
    <row r="51802" ht="15" hidden="1" customHeight="1"/>
    <row r="51803" ht="15" hidden="1" customHeight="1"/>
    <row r="51804" ht="15" hidden="1" customHeight="1"/>
    <row r="51805" ht="15" hidden="1" customHeight="1"/>
    <row r="51806" ht="15" hidden="1" customHeight="1"/>
    <row r="51807" ht="15" hidden="1" customHeight="1"/>
    <row r="51808" ht="15" hidden="1" customHeight="1"/>
    <row r="51809" ht="15" hidden="1" customHeight="1"/>
    <row r="51810" ht="15" hidden="1" customHeight="1"/>
    <row r="51811" ht="15" hidden="1" customHeight="1"/>
    <row r="51812" ht="15" hidden="1" customHeight="1"/>
    <row r="51813" ht="15" hidden="1" customHeight="1"/>
    <row r="51814" ht="15" hidden="1" customHeight="1"/>
    <row r="51815" ht="15" hidden="1" customHeight="1"/>
    <row r="51816" ht="15" hidden="1" customHeight="1"/>
    <row r="51817" ht="15" hidden="1" customHeight="1"/>
    <row r="51818" ht="15" hidden="1" customHeight="1"/>
    <row r="51819" ht="15" hidden="1" customHeight="1"/>
    <row r="51820" ht="15" hidden="1" customHeight="1"/>
    <row r="51821" ht="15" hidden="1" customHeight="1"/>
    <row r="51822" ht="15" hidden="1" customHeight="1"/>
    <row r="51823" ht="15" hidden="1" customHeight="1"/>
    <row r="51824" ht="15" hidden="1" customHeight="1"/>
    <row r="51825" ht="15" hidden="1" customHeight="1"/>
    <row r="51826" ht="15" hidden="1" customHeight="1"/>
    <row r="51827" ht="15" hidden="1" customHeight="1"/>
    <row r="51828" ht="15" hidden="1" customHeight="1"/>
    <row r="51829" ht="15" hidden="1" customHeight="1"/>
    <row r="51830" ht="15" hidden="1" customHeight="1"/>
    <row r="51831" ht="15" hidden="1" customHeight="1"/>
    <row r="51832" ht="15" hidden="1" customHeight="1"/>
    <row r="51833" ht="15" hidden="1" customHeight="1"/>
    <row r="51834" ht="15" hidden="1" customHeight="1"/>
    <row r="51835" ht="15" hidden="1" customHeight="1"/>
    <row r="51836" ht="15" hidden="1" customHeight="1"/>
    <row r="51837" ht="15" hidden="1" customHeight="1"/>
    <row r="51838" ht="15" hidden="1" customHeight="1"/>
    <row r="51839" ht="15" hidden="1" customHeight="1"/>
    <row r="51840" ht="15" hidden="1" customHeight="1"/>
    <row r="51841" ht="15" hidden="1" customHeight="1"/>
    <row r="51842" ht="15" hidden="1" customHeight="1"/>
    <row r="51843" ht="15" hidden="1" customHeight="1"/>
    <row r="51844" ht="15" hidden="1" customHeight="1"/>
    <row r="51845" ht="15" hidden="1" customHeight="1"/>
    <row r="51846" ht="15" hidden="1" customHeight="1"/>
    <row r="51847" ht="15" hidden="1" customHeight="1"/>
    <row r="51848" ht="15" hidden="1" customHeight="1"/>
    <row r="51849" ht="15" hidden="1" customHeight="1"/>
    <row r="51850" ht="15" hidden="1" customHeight="1"/>
    <row r="51851" ht="15" hidden="1" customHeight="1"/>
    <row r="51852" ht="15" hidden="1" customHeight="1"/>
    <row r="51853" ht="15" hidden="1" customHeight="1"/>
    <row r="51854" ht="15" hidden="1" customHeight="1"/>
    <row r="51855" ht="15" hidden="1" customHeight="1"/>
    <row r="51856" ht="15" hidden="1" customHeight="1"/>
    <row r="51857" ht="15" hidden="1" customHeight="1"/>
    <row r="51858" ht="15" hidden="1" customHeight="1"/>
    <row r="51859" ht="15" hidden="1" customHeight="1"/>
    <row r="51860" ht="15" hidden="1" customHeight="1"/>
    <row r="51861" ht="15" hidden="1" customHeight="1"/>
    <row r="51862" ht="15" hidden="1" customHeight="1"/>
    <row r="51863" ht="15" hidden="1" customHeight="1"/>
    <row r="51864" ht="15" hidden="1" customHeight="1"/>
    <row r="51865" ht="15" hidden="1" customHeight="1"/>
    <row r="51866" ht="15" hidden="1" customHeight="1"/>
    <row r="51867" ht="15" hidden="1" customHeight="1"/>
    <row r="51868" ht="15" hidden="1" customHeight="1"/>
    <row r="51869" ht="15" hidden="1" customHeight="1"/>
    <row r="51870" ht="15" hidden="1" customHeight="1"/>
    <row r="51871" ht="15" hidden="1" customHeight="1"/>
    <row r="51872" ht="15" hidden="1" customHeight="1"/>
    <row r="51873" ht="15" hidden="1" customHeight="1"/>
    <row r="51874" ht="15" hidden="1" customHeight="1"/>
    <row r="51875" ht="15" hidden="1" customHeight="1"/>
    <row r="51876" ht="15" hidden="1" customHeight="1"/>
    <row r="51877" ht="15" hidden="1" customHeight="1"/>
    <row r="51878" ht="15" hidden="1" customHeight="1"/>
    <row r="51879" ht="15" hidden="1" customHeight="1"/>
    <row r="51880" ht="15" hidden="1" customHeight="1"/>
    <row r="51881" ht="15" hidden="1" customHeight="1"/>
    <row r="51882" ht="15" hidden="1" customHeight="1"/>
    <row r="51883" ht="15" hidden="1" customHeight="1"/>
    <row r="51884" ht="15" hidden="1" customHeight="1"/>
    <row r="51885" ht="15" hidden="1" customHeight="1"/>
    <row r="51886" ht="15" hidden="1" customHeight="1"/>
    <row r="51887" ht="15" hidden="1" customHeight="1"/>
    <row r="51888" ht="15" hidden="1" customHeight="1"/>
    <row r="51889" ht="15" hidden="1" customHeight="1"/>
    <row r="51890" ht="15" hidden="1" customHeight="1"/>
    <row r="51891" ht="15" hidden="1" customHeight="1"/>
    <row r="51892" ht="15" hidden="1" customHeight="1"/>
    <row r="51893" ht="15" hidden="1" customHeight="1"/>
    <row r="51894" ht="15" hidden="1" customHeight="1"/>
    <row r="51895" ht="15" hidden="1" customHeight="1"/>
    <row r="51896" ht="15" hidden="1" customHeight="1"/>
    <row r="51897" ht="15" hidden="1" customHeight="1"/>
    <row r="51898" ht="15" hidden="1" customHeight="1"/>
    <row r="51899" ht="15" hidden="1" customHeight="1"/>
    <row r="51900" ht="15" hidden="1" customHeight="1"/>
    <row r="51901" ht="15" hidden="1" customHeight="1"/>
    <row r="51902" ht="15" hidden="1" customHeight="1"/>
    <row r="51903" ht="15" hidden="1" customHeight="1"/>
    <row r="51904" ht="15" hidden="1" customHeight="1"/>
    <row r="51905" ht="15" hidden="1" customHeight="1"/>
    <row r="51906" ht="15" hidden="1" customHeight="1"/>
    <row r="51907" ht="15" hidden="1" customHeight="1"/>
    <row r="51908" ht="15" hidden="1" customHeight="1"/>
    <row r="51909" ht="15" hidden="1" customHeight="1"/>
    <row r="51910" ht="15" hidden="1" customHeight="1"/>
    <row r="51911" ht="15" hidden="1" customHeight="1"/>
    <row r="51912" ht="15" hidden="1" customHeight="1"/>
    <row r="51913" ht="15" hidden="1" customHeight="1"/>
    <row r="51914" ht="15" hidden="1" customHeight="1"/>
    <row r="51915" ht="15" hidden="1" customHeight="1"/>
    <row r="51916" ht="15" hidden="1" customHeight="1"/>
    <row r="51917" ht="15" hidden="1" customHeight="1"/>
    <row r="51918" ht="15" hidden="1" customHeight="1"/>
    <row r="51919" ht="15" hidden="1" customHeight="1"/>
    <row r="51920" ht="15" hidden="1" customHeight="1"/>
    <row r="51921" ht="15" hidden="1" customHeight="1"/>
    <row r="51922" ht="15" hidden="1" customHeight="1"/>
    <row r="51923" ht="15" hidden="1" customHeight="1"/>
    <row r="51924" ht="15" hidden="1" customHeight="1"/>
    <row r="51925" ht="15" hidden="1" customHeight="1"/>
    <row r="51926" ht="15" hidden="1" customHeight="1"/>
    <row r="51927" ht="15" hidden="1" customHeight="1"/>
    <row r="51928" ht="15" hidden="1" customHeight="1"/>
    <row r="51929" ht="15" hidden="1" customHeight="1"/>
    <row r="51930" ht="15" hidden="1" customHeight="1"/>
    <row r="51931" ht="15" hidden="1" customHeight="1"/>
    <row r="51932" ht="15" hidden="1" customHeight="1"/>
    <row r="51933" ht="15" hidden="1" customHeight="1"/>
    <row r="51934" ht="15" hidden="1" customHeight="1"/>
    <row r="51935" ht="15" hidden="1" customHeight="1"/>
    <row r="51936" ht="15" hidden="1" customHeight="1"/>
    <row r="51937" ht="15" hidden="1" customHeight="1"/>
    <row r="51938" ht="15" hidden="1" customHeight="1"/>
    <row r="51939" ht="15" hidden="1" customHeight="1"/>
    <row r="51940" ht="15" hidden="1" customHeight="1"/>
    <row r="51941" ht="15" hidden="1" customHeight="1"/>
    <row r="51942" ht="15" hidden="1" customHeight="1"/>
    <row r="51943" ht="15" hidden="1" customHeight="1"/>
    <row r="51944" ht="15" hidden="1" customHeight="1"/>
    <row r="51945" ht="15" hidden="1" customHeight="1"/>
    <row r="51946" ht="15" hidden="1" customHeight="1"/>
    <row r="51947" ht="15" hidden="1" customHeight="1"/>
    <row r="51948" ht="15" hidden="1" customHeight="1"/>
    <row r="51949" ht="15" hidden="1" customHeight="1"/>
    <row r="51950" ht="15" hidden="1" customHeight="1"/>
    <row r="51951" ht="15" hidden="1" customHeight="1"/>
    <row r="51952" ht="15" hidden="1" customHeight="1"/>
    <row r="51953" ht="15" hidden="1" customHeight="1"/>
    <row r="51954" ht="15" hidden="1" customHeight="1"/>
    <row r="51955" ht="15" hidden="1" customHeight="1"/>
    <row r="51956" ht="15" hidden="1" customHeight="1"/>
    <row r="51957" ht="15" hidden="1" customHeight="1"/>
    <row r="51958" ht="15" hidden="1" customHeight="1"/>
    <row r="51959" ht="15" hidden="1" customHeight="1"/>
    <row r="51960" ht="15" hidden="1" customHeight="1"/>
    <row r="51961" ht="15" hidden="1" customHeight="1"/>
    <row r="51962" ht="15" hidden="1" customHeight="1"/>
    <row r="51963" ht="15" hidden="1" customHeight="1"/>
    <row r="51964" ht="15" hidden="1" customHeight="1"/>
    <row r="51965" ht="15" hidden="1" customHeight="1"/>
    <row r="51966" ht="15" hidden="1" customHeight="1"/>
    <row r="51967" ht="15" hidden="1" customHeight="1"/>
    <row r="51968" ht="15" hidden="1" customHeight="1"/>
    <row r="51969" ht="15" hidden="1" customHeight="1"/>
    <row r="51970" ht="15" hidden="1" customHeight="1"/>
    <row r="51971" ht="15" hidden="1" customHeight="1"/>
    <row r="51972" ht="15" hidden="1" customHeight="1"/>
    <row r="51973" ht="15" hidden="1" customHeight="1"/>
    <row r="51974" ht="15" hidden="1" customHeight="1"/>
    <row r="51975" ht="15" hidden="1" customHeight="1"/>
    <row r="51976" ht="15" hidden="1" customHeight="1"/>
    <row r="51977" ht="15" hidden="1" customHeight="1"/>
    <row r="51978" ht="15" hidden="1" customHeight="1"/>
    <row r="51979" ht="15" hidden="1" customHeight="1"/>
    <row r="51980" ht="15" hidden="1" customHeight="1"/>
    <row r="51981" ht="15" hidden="1" customHeight="1"/>
    <row r="51982" ht="15" hidden="1" customHeight="1"/>
    <row r="51983" ht="15" hidden="1" customHeight="1"/>
    <row r="51984" ht="15" hidden="1" customHeight="1"/>
    <row r="51985" ht="15" hidden="1" customHeight="1"/>
    <row r="51986" ht="15" hidden="1" customHeight="1"/>
    <row r="51987" ht="15" hidden="1" customHeight="1"/>
    <row r="51988" ht="15" hidden="1" customHeight="1"/>
    <row r="51989" ht="15" hidden="1" customHeight="1"/>
    <row r="51990" ht="15" hidden="1" customHeight="1"/>
    <row r="51991" ht="15" hidden="1" customHeight="1"/>
    <row r="51992" ht="15" hidden="1" customHeight="1"/>
    <row r="51993" ht="15" hidden="1" customHeight="1"/>
    <row r="51994" ht="15" hidden="1" customHeight="1"/>
    <row r="51995" ht="15" hidden="1" customHeight="1"/>
    <row r="51996" ht="15" hidden="1" customHeight="1"/>
    <row r="51997" ht="15" hidden="1" customHeight="1"/>
    <row r="51998" ht="15" hidden="1" customHeight="1"/>
    <row r="51999" ht="15" hidden="1" customHeight="1"/>
    <row r="52000" ht="15" hidden="1" customHeight="1"/>
    <row r="52001" ht="15" hidden="1" customHeight="1"/>
    <row r="52002" ht="15" hidden="1" customHeight="1"/>
    <row r="52003" ht="15" hidden="1" customHeight="1"/>
    <row r="52004" ht="15" hidden="1" customHeight="1"/>
    <row r="52005" ht="15" hidden="1" customHeight="1"/>
    <row r="52006" ht="15" hidden="1" customHeight="1"/>
    <row r="52007" ht="15" hidden="1" customHeight="1"/>
    <row r="52008" ht="15" hidden="1" customHeight="1"/>
    <row r="52009" ht="15" hidden="1" customHeight="1"/>
    <row r="52010" ht="15" hidden="1" customHeight="1"/>
    <row r="52011" ht="15" hidden="1" customHeight="1"/>
    <row r="52012" ht="15" hidden="1" customHeight="1"/>
    <row r="52013" ht="15" hidden="1" customHeight="1"/>
    <row r="52014" ht="15" hidden="1" customHeight="1"/>
    <row r="52015" ht="15" hidden="1" customHeight="1"/>
    <row r="52016" ht="15" hidden="1" customHeight="1"/>
    <row r="52017" ht="15" hidden="1" customHeight="1"/>
    <row r="52018" ht="15" hidden="1" customHeight="1"/>
    <row r="52019" ht="15" hidden="1" customHeight="1"/>
    <row r="52020" ht="15" hidden="1" customHeight="1"/>
    <row r="52021" ht="15" hidden="1" customHeight="1"/>
    <row r="52022" ht="15" hidden="1" customHeight="1"/>
    <row r="52023" ht="15" hidden="1" customHeight="1"/>
    <row r="52024" ht="15" hidden="1" customHeight="1"/>
    <row r="52025" ht="15" hidden="1" customHeight="1"/>
    <row r="52026" ht="15" hidden="1" customHeight="1"/>
    <row r="52027" ht="15" hidden="1" customHeight="1"/>
    <row r="52028" ht="15" hidden="1" customHeight="1"/>
    <row r="52029" ht="15" hidden="1" customHeight="1"/>
    <row r="52030" ht="15" hidden="1" customHeight="1"/>
    <row r="52031" ht="15" hidden="1" customHeight="1"/>
    <row r="52032" ht="15" hidden="1" customHeight="1"/>
    <row r="52033" ht="15" hidden="1" customHeight="1"/>
    <row r="52034" ht="15" hidden="1" customHeight="1"/>
    <row r="52035" ht="15" hidden="1" customHeight="1"/>
    <row r="52036" ht="15" hidden="1" customHeight="1"/>
    <row r="52037" ht="15" hidden="1" customHeight="1"/>
    <row r="52038" ht="15" hidden="1" customHeight="1"/>
    <row r="52039" ht="15" hidden="1" customHeight="1"/>
    <row r="52040" ht="15" hidden="1" customHeight="1"/>
    <row r="52041" ht="15" hidden="1" customHeight="1"/>
    <row r="52042" ht="15" hidden="1" customHeight="1"/>
    <row r="52043" ht="15" hidden="1" customHeight="1"/>
    <row r="52044" ht="15" hidden="1" customHeight="1"/>
    <row r="52045" ht="15" hidden="1" customHeight="1"/>
    <row r="52046" ht="15" hidden="1" customHeight="1"/>
    <row r="52047" ht="15" hidden="1" customHeight="1"/>
    <row r="52048" ht="15" hidden="1" customHeight="1"/>
    <row r="52049" ht="15" hidden="1" customHeight="1"/>
    <row r="52050" ht="15" hidden="1" customHeight="1"/>
    <row r="52051" ht="15" hidden="1" customHeight="1"/>
    <row r="52052" ht="15" hidden="1" customHeight="1"/>
    <row r="52053" ht="15" hidden="1" customHeight="1"/>
    <row r="52054" ht="15" hidden="1" customHeight="1"/>
    <row r="52055" ht="15" hidden="1" customHeight="1"/>
    <row r="52056" ht="15" hidden="1" customHeight="1"/>
    <row r="52057" ht="15" hidden="1" customHeight="1"/>
    <row r="52058" ht="15" hidden="1" customHeight="1"/>
    <row r="52059" ht="15" hidden="1" customHeight="1"/>
    <row r="52060" ht="15" hidden="1" customHeight="1"/>
    <row r="52061" ht="15" hidden="1" customHeight="1"/>
    <row r="52062" ht="15" hidden="1" customHeight="1"/>
    <row r="52063" ht="15" hidden="1" customHeight="1"/>
    <row r="52064" ht="15" hidden="1" customHeight="1"/>
    <row r="52065" ht="15" hidden="1" customHeight="1"/>
    <row r="52066" ht="15" hidden="1" customHeight="1"/>
    <row r="52067" ht="15" hidden="1" customHeight="1"/>
    <row r="52068" ht="15" hidden="1" customHeight="1"/>
    <row r="52069" ht="15" hidden="1" customHeight="1"/>
    <row r="52070" ht="15" hidden="1" customHeight="1"/>
    <row r="52071" ht="15" hidden="1" customHeight="1"/>
    <row r="52072" ht="15" hidden="1" customHeight="1"/>
    <row r="52073" ht="15" hidden="1" customHeight="1"/>
    <row r="52074" ht="15" hidden="1" customHeight="1"/>
    <row r="52075" ht="15" hidden="1" customHeight="1"/>
    <row r="52076" ht="15" hidden="1" customHeight="1"/>
    <row r="52077" ht="15" hidden="1" customHeight="1"/>
    <row r="52078" ht="15" hidden="1" customHeight="1"/>
    <row r="52079" ht="15" hidden="1" customHeight="1"/>
    <row r="52080" ht="15" hidden="1" customHeight="1"/>
    <row r="52081" ht="15" hidden="1" customHeight="1"/>
    <row r="52082" ht="15" hidden="1" customHeight="1"/>
    <row r="52083" ht="15" hidden="1" customHeight="1"/>
    <row r="52084" ht="15" hidden="1" customHeight="1"/>
    <row r="52085" ht="15" hidden="1" customHeight="1"/>
    <row r="52086" ht="15" hidden="1" customHeight="1"/>
    <row r="52087" ht="15" hidden="1" customHeight="1"/>
    <row r="52088" ht="15" hidden="1" customHeight="1"/>
    <row r="52089" ht="15" hidden="1" customHeight="1"/>
    <row r="52090" ht="15" hidden="1" customHeight="1"/>
    <row r="52091" ht="15" hidden="1" customHeight="1"/>
    <row r="52092" ht="15" hidden="1" customHeight="1"/>
    <row r="52093" ht="15" hidden="1" customHeight="1"/>
    <row r="52094" ht="15" hidden="1" customHeight="1"/>
    <row r="52095" ht="15" hidden="1" customHeight="1"/>
    <row r="52096" ht="15" hidden="1" customHeight="1"/>
    <row r="52097" ht="15" hidden="1" customHeight="1"/>
    <row r="52098" ht="15" hidden="1" customHeight="1"/>
    <row r="52099" ht="15" hidden="1" customHeight="1"/>
    <row r="52100" ht="15" hidden="1" customHeight="1"/>
    <row r="52101" ht="15" hidden="1" customHeight="1"/>
    <row r="52102" ht="15" hidden="1" customHeight="1"/>
    <row r="52103" ht="15" hidden="1" customHeight="1"/>
    <row r="52104" ht="15" hidden="1" customHeight="1"/>
    <row r="52105" ht="15" hidden="1" customHeight="1"/>
    <row r="52106" ht="15" hidden="1" customHeight="1"/>
    <row r="52107" ht="15" hidden="1" customHeight="1"/>
    <row r="52108" ht="15" hidden="1" customHeight="1"/>
    <row r="52109" ht="15" hidden="1" customHeight="1"/>
    <row r="52110" ht="15" hidden="1" customHeight="1"/>
    <row r="52111" ht="15" hidden="1" customHeight="1"/>
    <row r="52112" ht="15" hidden="1" customHeight="1"/>
    <row r="52113" ht="15" hidden="1" customHeight="1"/>
    <row r="52114" ht="15" hidden="1" customHeight="1"/>
    <row r="52115" ht="15" hidden="1" customHeight="1"/>
    <row r="52116" ht="15" hidden="1" customHeight="1"/>
    <row r="52117" ht="15" hidden="1" customHeight="1"/>
    <row r="52118" ht="15" hidden="1" customHeight="1"/>
    <row r="52119" ht="15" hidden="1" customHeight="1"/>
    <row r="52120" ht="15" hidden="1" customHeight="1"/>
    <row r="52121" ht="15" hidden="1" customHeight="1"/>
    <row r="52122" ht="15" hidden="1" customHeight="1"/>
    <row r="52123" ht="15" hidden="1" customHeight="1"/>
    <row r="52124" ht="15" hidden="1" customHeight="1"/>
    <row r="52125" ht="15" hidden="1" customHeight="1"/>
    <row r="52126" ht="15" hidden="1" customHeight="1"/>
    <row r="52127" ht="15" hidden="1" customHeight="1"/>
    <row r="52128" ht="15" hidden="1" customHeight="1"/>
    <row r="52129" ht="15" hidden="1" customHeight="1"/>
    <row r="52130" ht="15" hidden="1" customHeight="1"/>
    <row r="52131" ht="15" hidden="1" customHeight="1"/>
    <row r="52132" ht="15" hidden="1" customHeight="1"/>
    <row r="52133" ht="15" hidden="1" customHeight="1"/>
    <row r="52134" ht="15" hidden="1" customHeight="1"/>
    <row r="52135" ht="15" hidden="1" customHeight="1"/>
    <row r="52136" ht="15" hidden="1" customHeight="1"/>
    <row r="52137" ht="15" hidden="1" customHeight="1"/>
    <row r="52138" ht="15" hidden="1" customHeight="1"/>
    <row r="52139" ht="15" hidden="1" customHeight="1"/>
    <row r="52140" ht="15" hidden="1" customHeight="1"/>
    <row r="52141" ht="15" hidden="1" customHeight="1"/>
    <row r="52142" ht="15" hidden="1" customHeight="1"/>
    <row r="52143" ht="15" hidden="1" customHeight="1"/>
    <row r="52144" ht="15" hidden="1" customHeight="1"/>
    <row r="52145" ht="15" hidden="1" customHeight="1"/>
    <row r="52146" ht="15" hidden="1" customHeight="1"/>
    <row r="52147" ht="15" hidden="1" customHeight="1"/>
    <row r="52148" ht="15" hidden="1" customHeight="1"/>
    <row r="52149" ht="15" hidden="1" customHeight="1"/>
    <row r="52150" ht="15" hidden="1" customHeight="1"/>
    <row r="52151" ht="15" hidden="1" customHeight="1"/>
    <row r="52152" ht="15" hidden="1" customHeight="1"/>
    <row r="52153" ht="15" hidden="1" customHeight="1"/>
    <row r="52154" ht="15" hidden="1" customHeight="1"/>
    <row r="52155" ht="15" hidden="1" customHeight="1"/>
    <row r="52156" ht="15" hidden="1" customHeight="1"/>
    <row r="52157" ht="15" hidden="1" customHeight="1"/>
    <row r="52158" ht="15" hidden="1" customHeight="1"/>
    <row r="52159" ht="15" hidden="1" customHeight="1"/>
    <row r="52160" ht="15" hidden="1" customHeight="1"/>
    <row r="52161" ht="15" hidden="1" customHeight="1"/>
    <row r="52162" ht="15" hidden="1" customHeight="1"/>
    <row r="52163" ht="15" hidden="1" customHeight="1"/>
    <row r="52164" ht="15" hidden="1" customHeight="1"/>
    <row r="52165" ht="15" hidden="1" customHeight="1"/>
    <row r="52166" ht="15" hidden="1" customHeight="1"/>
    <row r="52167" ht="15" hidden="1" customHeight="1"/>
    <row r="52168" ht="15" hidden="1" customHeight="1"/>
    <row r="52169" ht="15" hidden="1" customHeight="1"/>
    <row r="52170" ht="15" hidden="1" customHeight="1"/>
    <row r="52171" ht="15" hidden="1" customHeight="1"/>
    <row r="52172" ht="15" hidden="1" customHeight="1"/>
    <row r="52173" ht="15" hidden="1" customHeight="1"/>
    <row r="52174" ht="15" hidden="1" customHeight="1"/>
    <row r="52175" ht="15" hidden="1" customHeight="1"/>
    <row r="52176" ht="15" hidden="1" customHeight="1"/>
    <row r="52177" ht="15" hidden="1" customHeight="1"/>
    <row r="52178" ht="15" hidden="1" customHeight="1"/>
    <row r="52179" ht="15" hidden="1" customHeight="1"/>
    <row r="52180" ht="15" hidden="1" customHeight="1"/>
    <row r="52181" ht="15" hidden="1" customHeight="1"/>
    <row r="52182" ht="15" hidden="1" customHeight="1"/>
    <row r="52183" ht="15" hidden="1" customHeight="1"/>
    <row r="52184" ht="15" hidden="1" customHeight="1"/>
    <row r="52185" ht="15" hidden="1" customHeight="1"/>
    <row r="52186" ht="15" hidden="1" customHeight="1"/>
    <row r="52187" ht="15" hidden="1" customHeight="1"/>
    <row r="52188" ht="15" hidden="1" customHeight="1"/>
    <row r="52189" ht="15" hidden="1" customHeight="1"/>
    <row r="52190" ht="15" hidden="1" customHeight="1"/>
    <row r="52191" ht="15" hidden="1" customHeight="1"/>
    <row r="52192" ht="15" hidden="1" customHeight="1"/>
    <row r="52193" ht="15" hidden="1" customHeight="1"/>
    <row r="52194" ht="15" hidden="1" customHeight="1"/>
    <row r="52195" ht="15" hidden="1" customHeight="1"/>
    <row r="52196" ht="15" hidden="1" customHeight="1"/>
    <row r="52197" ht="15" hidden="1" customHeight="1"/>
    <row r="52198" ht="15" hidden="1" customHeight="1"/>
    <row r="52199" ht="15" hidden="1" customHeight="1"/>
    <row r="52200" ht="15" hidden="1" customHeight="1"/>
    <row r="52201" ht="15" hidden="1" customHeight="1"/>
    <row r="52202" ht="15" hidden="1" customHeight="1"/>
    <row r="52203" ht="15" hidden="1" customHeight="1"/>
    <row r="52204" ht="15" hidden="1" customHeight="1"/>
    <row r="52205" ht="15" hidden="1" customHeight="1"/>
    <row r="52206" ht="15" hidden="1" customHeight="1"/>
    <row r="52207" ht="15" hidden="1" customHeight="1"/>
    <row r="52208" ht="15" hidden="1" customHeight="1"/>
    <row r="52209" ht="15" hidden="1" customHeight="1"/>
    <row r="52210" ht="15" hidden="1" customHeight="1"/>
    <row r="52211" ht="15" hidden="1" customHeight="1"/>
    <row r="52212" ht="15" hidden="1" customHeight="1"/>
    <row r="52213" ht="15" hidden="1" customHeight="1"/>
    <row r="52214" ht="15" hidden="1" customHeight="1"/>
    <row r="52215" ht="15" hidden="1" customHeight="1"/>
    <row r="52216" ht="15" hidden="1" customHeight="1"/>
    <row r="52217" ht="15" hidden="1" customHeight="1"/>
    <row r="52218" ht="15" hidden="1" customHeight="1"/>
    <row r="52219" ht="15" hidden="1" customHeight="1"/>
    <row r="52220" ht="15" hidden="1" customHeight="1"/>
    <row r="52221" ht="15" hidden="1" customHeight="1"/>
    <row r="52222" ht="15" hidden="1" customHeight="1"/>
    <row r="52223" ht="15" hidden="1" customHeight="1"/>
    <row r="52224" ht="15" hidden="1" customHeight="1"/>
    <row r="52225" ht="15" hidden="1" customHeight="1"/>
    <row r="52226" ht="15" hidden="1" customHeight="1"/>
    <row r="52227" ht="15" hidden="1" customHeight="1"/>
    <row r="52228" ht="15" hidden="1" customHeight="1"/>
    <row r="52229" ht="15" hidden="1" customHeight="1"/>
    <row r="52230" ht="15" hidden="1" customHeight="1"/>
    <row r="52231" ht="15" hidden="1" customHeight="1"/>
    <row r="52232" ht="15" hidden="1" customHeight="1"/>
    <row r="52233" ht="15" hidden="1" customHeight="1"/>
    <row r="52234" ht="15" hidden="1" customHeight="1"/>
    <row r="52235" ht="15" hidden="1" customHeight="1"/>
    <row r="52236" ht="15" hidden="1" customHeight="1"/>
    <row r="52237" ht="15" hidden="1" customHeight="1"/>
    <row r="52238" ht="15" hidden="1" customHeight="1"/>
    <row r="52239" ht="15" hidden="1" customHeight="1"/>
    <row r="52240" ht="15" hidden="1" customHeight="1"/>
    <row r="52241" ht="15" hidden="1" customHeight="1"/>
    <row r="52242" ht="15" hidden="1" customHeight="1"/>
    <row r="52243" ht="15" hidden="1" customHeight="1"/>
    <row r="52244" ht="15" hidden="1" customHeight="1"/>
    <row r="52245" ht="15" hidden="1" customHeight="1"/>
    <row r="52246" ht="15" hidden="1" customHeight="1"/>
    <row r="52247" ht="15" hidden="1" customHeight="1"/>
    <row r="52248" ht="15" hidden="1" customHeight="1"/>
    <row r="52249" ht="15" hidden="1" customHeight="1"/>
    <row r="52250" ht="15" hidden="1" customHeight="1"/>
    <row r="52251" ht="15" hidden="1" customHeight="1"/>
    <row r="52252" ht="15" hidden="1" customHeight="1"/>
    <row r="52253" ht="15" hidden="1" customHeight="1"/>
    <row r="52254" ht="15" hidden="1" customHeight="1"/>
    <row r="52255" ht="15" hidden="1" customHeight="1"/>
    <row r="52256" ht="15" hidden="1" customHeight="1"/>
    <row r="52257" ht="15" hidden="1" customHeight="1"/>
    <row r="52258" ht="15" hidden="1" customHeight="1"/>
    <row r="52259" ht="15" hidden="1" customHeight="1"/>
    <row r="52260" ht="15" hidden="1" customHeight="1"/>
    <row r="52261" ht="15" hidden="1" customHeight="1"/>
    <row r="52262" ht="15" hidden="1" customHeight="1"/>
    <row r="52263" ht="15" hidden="1" customHeight="1"/>
    <row r="52264" ht="15" hidden="1" customHeight="1"/>
    <row r="52265" ht="15" hidden="1" customHeight="1"/>
    <row r="52266" ht="15" hidden="1" customHeight="1"/>
    <row r="52267" ht="15" hidden="1" customHeight="1"/>
    <row r="52268" ht="15" hidden="1" customHeight="1"/>
    <row r="52269" ht="15" hidden="1" customHeight="1"/>
    <row r="52270" ht="15" hidden="1" customHeight="1"/>
    <row r="52271" ht="15" hidden="1" customHeight="1"/>
    <row r="52272" ht="15" hidden="1" customHeight="1"/>
    <row r="52273" ht="15" hidden="1" customHeight="1"/>
    <row r="52274" ht="15" hidden="1" customHeight="1"/>
    <row r="52275" ht="15" hidden="1" customHeight="1"/>
    <row r="52276" ht="15" hidden="1" customHeight="1"/>
    <row r="52277" ht="15" hidden="1" customHeight="1"/>
    <row r="52278" ht="15" hidden="1" customHeight="1"/>
    <row r="52279" ht="15" hidden="1" customHeight="1"/>
    <row r="52280" ht="15" hidden="1" customHeight="1"/>
    <row r="52281" ht="15" hidden="1" customHeight="1"/>
    <row r="52282" ht="15" hidden="1" customHeight="1"/>
    <row r="52283" ht="15" hidden="1" customHeight="1"/>
    <row r="52284" ht="15" hidden="1" customHeight="1"/>
    <row r="52285" ht="15" hidden="1" customHeight="1"/>
    <row r="52286" ht="15" hidden="1" customHeight="1"/>
    <row r="52287" ht="15" hidden="1" customHeight="1"/>
    <row r="52288" ht="15" hidden="1" customHeight="1"/>
    <row r="52289" ht="15" hidden="1" customHeight="1"/>
    <row r="52290" ht="15" hidden="1" customHeight="1"/>
    <row r="52291" ht="15" hidden="1" customHeight="1"/>
    <row r="52292" ht="15" hidden="1" customHeight="1"/>
    <row r="52293" ht="15" hidden="1" customHeight="1"/>
    <row r="52294" ht="15" hidden="1" customHeight="1"/>
    <row r="52295" ht="15" hidden="1" customHeight="1"/>
    <row r="52296" ht="15" hidden="1" customHeight="1"/>
    <row r="52297" ht="15" hidden="1" customHeight="1"/>
    <row r="52298" ht="15" hidden="1" customHeight="1"/>
    <row r="52299" ht="15" hidden="1" customHeight="1"/>
    <row r="52300" ht="15" hidden="1" customHeight="1"/>
    <row r="52301" ht="15" hidden="1" customHeight="1"/>
    <row r="52302" ht="15" hidden="1" customHeight="1"/>
    <row r="52303" ht="15" hidden="1" customHeight="1"/>
    <row r="52304" ht="15" hidden="1" customHeight="1"/>
    <row r="52305" ht="15" hidden="1" customHeight="1"/>
    <row r="52306" ht="15" hidden="1" customHeight="1"/>
    <row r="52307" ht="15" hidden="1" customHeight="1"/>
    <row r="52308" ht="15" hidden="1" customHeight="1"/>
    <row r="52309" ht="15" hidden="1" customHeight="1"/>
    <row r="52310" ht="15" hidden="1" customHeight="1"/>
    <row r="52311" ht="15" hidden="1" customHeight="1"/>
    <row r="52312" ht="15" hidden="1" customHeight="1"/>
    <row r="52313" ht="15" hidden="1" customHeight="1"/>
    <row r="52314" ht="15" hidden="1" customHeight="1"/>
    <row r="52315" ht="15" hidden="1" customHeight="1"/>
    <row r="52316" ht="15" hidden="1" customHeight="1"/>
    <row r="52317" ht="15" hidden="1" customHeight="1"/>
    <row r="52318" ht="15" hidden="1" customHeight="1"/>
    <row r="52319" ht="15" hidden="1" customHeight="1"/>
    <row r="52320" ht="15" hidden="1" customHeight="1"/>
    <row r="52321" ht="15" hidden="1" customHeight="1"/>
    <row r="52322" ht="15" hidden="1" customHeight="1"/>
    <row r="52323" ht="15" hidden="1" customHeight="1"/>
    <row r="52324" ht="15" hidden="1" customHeight="1"/>
    <row r="52325" ht="15" hidden="1" customHeight="1"/>
    <row r="52326" ht="15" hidden="1" customHeight="1"/>
    <row r="52327" ht="15" hidden="1" customHeight="1"/>
    <row r="52328" ht="15" hidden="1" customHeight="1"/>
    <row r="52329" ht="15" hidden="1" customHeight="1"/>
    <row r="52330" ht="15" hidden="1" customHeight="1"/>
    <row r="52331" ht="15" hidden="1" customHeight="1"/>
    <row r="52332" ht="15" hidden="1" customHeight="1"/>
    <row r="52333" ht="15" hidden="1" customHeight="1"/>
    <row r="52334" ht="15" hidden="1" customHeight="1"/>
    <row r="52335" ht="15" hidden="1" customHeight="1"/>
    <row r="52336" ht="15" hidden="1" customHeight="1"/>
    <row r="52337" ht="15" hidden="1" customHeight="1"/>
    <row r="52338" ht="15" hidden="1" customHeight="1"/>
    <row r="52339" ht="15" hidden="1" customHeight="1"/>
    <row r="52340" ht="15" hidden="1" customHeight="1"/>
    <row r="52341" ht="15" hidden="1" customHeight="1"/>
    <row r="52342" ht="15" hidden="1" customHeight="1"/>
    <row r="52343" ht="15" hidden="1" customHeight="1"/>
    <row r="52344" ht="15" hidden="1" customHeight="1"/>
    <row r="52345" ht="15" hidden="1" customHeight="1"/>
    <row r="52346" ht="15" hidden="1" customHeight="1"/>
    <row r="52347" ht="15" hidden="1" customHeight="1"/>
    <row r="52348" ht="15" hidden="1" customHeight="1"/>
    <row r="52349" ht="15" hidden="1" customHeight="1"/>
    <row r="52350" ht="15" hidden="1" customHeight="1"/>
    <row r="52351" ht="15" hidden="1" customHeight="1"/>
    <row r="52352" ht="15" hidden="1" customHeight="1"/>
    <row r="52353" ht="15" hidden="1" customHeight="1"/>
    <row r="52354" ht="15" hidden="1" customHeight="1"/>
    <row r="52355" ht="15" hidden="1" customHeight="1"/>
    <row r="52356" ht="15" hidden="1" customHeight="1"/>
    <row r="52357" ht="15" hidden="1" customHeight="1"/>
    <row r="52358" ht="15" hidden="1" customHeight="1"/>
    <row r="52359" ht="15" hidden="1" customHeight="1"/>
    <row r="52360" ht="15" hidden="1" customHeight="1"/>
    <row r="52361" ht="15" hidden="1" customHeight="1"/>
    <row r="52362" ht="15" hidden="1" customHeight="1"/>
    <row r="52363" ht="15" hidden="1" customHeight="1"/>
    <row r="52364" ht="15" hidden="1" customHeight="1"/>
    <row r="52365" ht="15" hidden="1" customHeight="1"/>
    <row r="52366" ht="15" hidden="1" customHeight="1"/>
    <row r="52367" ht="15" hidden="1" customHeight="1"/>
    <row r="52368" ht="15" hidden="1" customHeight="1"/>
    <row r="52369" ht="15" hidden="1" customHeight="1"/>
    <row r="52370" ht="15" hidden="1" customHeight="1"/>
    <row r="52371" ht="15" hidden="1" customHeight="1"/>
    <row r="52372" ht="15" hidden="1" customHeight="1"/>
    <row r="52373" ht="15" hidden="1" customHeight="1"/>
    <row r="52374" ht="15" hidden="1" customHeight="1"/>
    <row r="52375" ht="15" hidden="1" customHeight="1"/>
    <row r="52376" ht="15" hidden="1" customHeight="1"/>
    <row r="52377" ht="15" hidden="1" customHeight="1"/>
    <row r="52378" ht="15" hidden="1" customHeight="1"/>
    <row r="52379" ht="15" hidden="1" customHeight="1"/>
    <row r="52380" ht="15" hidden="1" customHeight="1"/>
    <row r="52381" ht="15" hidden="1" customHeight="1"/>
    <row r="52382" ht="15" hidden="1" customHeight="1"/>
    <row r="52383" ht="15" hidden="1" customHeight="1"/>
    <row r="52384" ht="15" hidden="1" customHeight="1"/>
    <row r="52385" ht="15" hidden="1" customHeight="1"/>
    <row r="52386" ht="15" hidden="1" customHeight="1"/>
    <row r="52387" ht="15" hidden="1" customHeight="1"/>
    <row r="52388" ht="15" hidden="1" customHeight="1"/>
    <row r="52389" ht="15" hidden="1" customHeight="1"/>
    <row r="52390" ht="15" hidden="1" customHeight="1"/>
    <row r="52391" ht="15" hidden="1" customHeight="1"/>
    <row r="52392" ht="15" hidden="1" customHeight="1"/>
    <row r="52393" ht="15" hidden="1" customHeight="1"/>
    <row r="52394" ht="15" hidden="1" customHeight="1"/>
    <row r="52395" ht="15" hidden="1" customHeight="1"/>
    <row r="52396" ht="15" hidden="1" customHeight="1"/>
    <row r="52397" ht="15" hidden="1" customHeight="1"/>
    <row r="52398" ht="15" hidden="1" customHeight="1"/>
    <row r="52399" ht="15" hidden="1" customHeight="1"/>
    <row r="52400" ht="15" hidden="1" customHeight="1"/>
    <row r="52401" ht="15" hidden="1" customHeight="1"/>
    <row r="52402" ht="15" hidden="1" customHeight="1"/>
    <row r="52403" ht="15" hidden="1" customHeight="1"/>
    <row r="52404" ht="15" hidden="1" customHeight="1"/>
    <row r="52405" ht="15" hidden="1" customHeight="1"/>
    <row r="52406" ht="15" hidden="1" customHeight="1"/>
    <row r="52407" ht="15" hidden="1" customHeight="1"/>
    <row r="52408" ht="15" hidden="1" customHeight="1"/>
    <row r="52409" ht="15" hidden="1" customHeight="1"/>
    <row r="52410" ht="15" hidden="1" customHeight="1"/>
    <row r="52411" ht="15" hidden="1" customHeight="1"/>
    <row r="52412" ht="15" hidden="1" customHeight="1"/>
    <row r="52413" ht="15" hidden="1" customHeight="1"/>
    <row r="52414" ht="15" hidden="1" customHeight="1"/>
    <row r="52415" ht="15" hidden="1" customHeight="1"/>
    <row r="52416" ht="15" hidden="1" customHeight="1"/>
    <row r="52417" ht="15" hidden="1" customHeight="1"/>
    <row r="52418" ht="15" hidden="1" customHeight="1"/>
    <row r="52419" ht="15" hidden="1" customHeight="1"/>
    <row r="52420" ht="15" hidden="1" customHeight="1"/>
    <row r="52421" ht="15" hidden="1" customHeight="1"/>
    <row r="52422" ht="15" hidden="1" customHeight="1"/>
    <row r="52423" ht="15" hidden="1" customHeight="1"/>
    <row r="52424" ht="15" hidden="1" customHeight="1"/>
    <row r="52425" ht="15" hidden="1" customHeight="1"/>
    <row r="52426" ht="15" hidden="1" customHeight="1"/>
    <row r="52427" ht="15" hidden="1" customHeight="1"/>
    <row r="52428" ht="15" hidden="1" customHeight="1"/>
    <row r="52429" ht="15" hidden="1" customHeight="1"/>
    <row r="52430" ht="15" hidden="1" customHeight="1"/>
    <row r="52431" ht="15" hidden="1" customHeight="1"/>
    <row r="52432" ht="15" hidden="1" customHeight="1"/>
    <row r="52433" ht="15" hidden="1" customHeight="1"/>
    <row r="52434" ht="15" hidden="1" customHeight="1"/>
    <row r="52435" ht="15" hidden="1" customHeight="1"/>
    <row r="52436" ht="15" hidden="1" customHeight="1"/>
    <row r="52437" ht="15" hidden="1" customHeight="1"/>
    <row r="52438" ht="15" hidden="1" customHeight="1"/>
    <row r="52439" ht="15" hidden="1" customHeight="1"/>
    <row r="52440" ht="15" hidden="1" customHeight="1"/>
    <row r="52441" ht="15" hidden="1" customHeight="1"/>
    <row r="52442" ht="15" hidden="1" customHeight="1"/>
    <row r="52443" ht="15" hidden="1" customHeight="1"/>
    <row r="52444" ht="15" hidden="1" customHeight="1"/>
    <row r="52445" ht="15" hidden="1" customHeight="1"/>
    <row r="52446" ht="15" hidden="1" customHeight="1"/>
    <row r="52447" ht="15" hidden="1" customHeight="1"/>
    <row r="52448" ht="15" hidden="1" customHeight="1"/>
    <row r="52449" ht="15" hidden="1" customHeight="1"/>
    <row r="52450" ht="15" hidden="1" customHeight="1"/>
    <row r="52451" ht="15" hidden="1" customHeight="1"/>
    <row r="52452" ht="15" hidden="1" customHeight="1"/>
    <row r="52453" ht="15" hidden="1" customHeight="1"/>
    <row r="52454" ht="15" hidden="1" customHeight="1"/>
    <row r="52455" ht="15" hidden="1" customHeight="1"/>
    <row r="52456" ht="15" hidden="1" customHeight="1"/>
    <row r="52457" ht="15" hidden="1" customHeight="1"/>
    <row r="52458" ht="15" hidden="1" customHeight="1"/>
    <row r="52459" ht="15" hidden="1" customHeight="1"/>
    <row r="52460" ht="15" hidden="1" customHeight="1"/>
    <row r="52461" ht="15" hidden="1" customHeight="1"/>
    <row r="52462" ht="15" hidden="1" customHeight="1"/>
    <row r="52463" ht="15" hidden="1" customHeight="1"/>
    <row r="52464" ht="15" hidden="1" customHeight="1"/>
    <row r="52465" ht="15" hidden="1" customHeight="1"/>
    <row r="52466" ht="15" hidden="1" customHeight="1"/>
    <row r="52467" ht="15" hidden="1" customHeight="1"/>
    <row r="52468" ht="15" hidden="1" customHeight="1"/>
    <row r="52469" ht="15" hidden="1" customHeight="1"/>
    <row r="52470" ht="15" hidden="1" customHeight="1"/>
    <row r="52471" ht="15" hidden="1" customHeight="1"/>
    <row r="52472" ht="15" hidden="1" customHeight="1"/>
    <row r="52473" ht="15" hidden="1" customHeight="1"/>
    <row r="52474" ht="15" hidden="1" customHeight="1"/>
    <row r="52475" ht="15" hidden="1" customHeight="1"/>
    <row r="52476" ht="15" hidden="1" customHeight="1"/>
    <row r="52477" ht="15" hidden="1" customHeight="1"/>
    <row r="52478" ht="15" hidden="1" customHeight="1"/>
    <row r="52479" ht="15" hidden="1" customHeight="1"/>
    <row r="52480" ht="15" hidden="1" customHeight="1"/>
    <row r="52481" ht="15" hidden="1" customHeight="1"/>
    <row r="52482" ht="15" hidden="1" customHeight="1"/>
    <row r="52483" ht="15" hidden="1" customHeight="1"/>
    <row r="52484" ht="15" hidden="1" customHeight="1"/>
    <row r="52485" ht="15" hidden="1" customHeight="1"/>
    <row r="52486" ht="15" hidden="1" customHeight="1"/>
    <row r="52487" ht="15" hidden="1" customHeight="1"/>
    <row r="52488" ht="15" hidden="1" customHeight="1"/>
    <row r="52489" ht="15" hidden="1" customHeight="1"/>
    <row r="52490" ht="15" hidden="1" customHeight="1"/>
    <row r="52491" ht="15" hidden="1" customHeight="1"/>
    <row r="52492" ht="15" hidden="1" customHeight="1"/>
    <row r="52493" ht="15" hidden="1" customHeight="1"/>
    <row r="52494" ht="15" hidden="1" customHeight="1"/>
    <row r="52495" ht="15" hidden="1" customHeight="1"/>
    <row r="52496" ht="15" hidden="1" customHeight="1"/>
    <row r="52497" ht="15" hidden="1" customHeight="1"/>
    <row r="52498" ht="15" hidden="1" customHeight="1"/>
    <row r="52499" ht="15" hidden="1" customHeight="1"/>
    <row r="52500" ht="15" hidden="1" customHeight="1"/>
    <row r="52501" ht="15" hidden="1" customHeight="1"/>
    <row r="52502" ht="15" hidden="1" customHeight="1"/>
    <row r="52503" ht="15" hidden="1" customHeight="1"/>
    <row r="52504" ht="15" hidden="1" customHeight="1"/>
    <row r="52505" ht="15" hidden="1" customHeight="1"/>
    <row r="52506" ht="15" hidden="1" customHeight="1"/>
    <row r="52507" ht="15" hidden="1" customHeight="1"/>
    <row r="52508" ht="15" hidden="1" customHeight="1"/>
    <row r="52509" ht="15" hidden="1" customHeight="1"/>
    <row r="52510" ht="15" hidden="1" customHeight="1"/>
    <row r="52511" ht="15" hidden="1" customHeight="1"/>
    <row r="52512" ht="15" hidden="1" customHeight="1"/>
    <row r="52513" ht="15" hidden="1" customHeight="1"/>
    <row r="52514" ht="15" hidden="1" customHeight="1"/>
    <row r="52515" ht="15" hidden="1" customHeight="1"/>
    <row r="52516" ht="15" hidden="1" customHeight="1"/>
    <row r="52517" ht="15" hidden="1" customHeight="1"/>
    <row r="52518" ht="15" hidden="1" customHeight="1"/>
    <row r="52519" ht="15" hidden="1" customHeight="1"/>
    <row r="52520" ht="15" hidden="1" customHeight="1"/>
    <row r="52521" ht="15" hidden="1" customHeight="1"/>
    <row r="52522" ht="15" hidden="1" customHeight="1"/>
    <row r="52523" ht="15" hidden="1" customHeight="1"/>
    <row r="52524" ht="15" hidden="1" customHeight="1"/>
    <row r="52525" ht="15" hidden="1" customHeight="1"/>
    <row r="52526" ht="15" hidden="1" customHeight="1"/>
    <row r="52527" ht="15" hidden="1" customHeight="1"/>
    <row r="52528" ht="15" hidden="1" customHeight="1"/>
    <row r="52529" ht="15" hidden="1" customHeight="1"/>
    <row r="52530" ht="15" hidden="1" customHeight="1"/>
    <row r="52531" ht="15" hidden="1" customHeight="1"/>
    <row r="52532" ht="15" hidden="1" customHeight="1"/>
    <row r="52533" ht="15" hidden="1" customHeight="1"/>
    <row r="52534" ht="15" hidden="1" customHeight="1"/>
    <row r="52535" ht="15" hidden="1" customHeight="1"/>
    <row r="52536" ht="15" hidden="1" customHeight="1"/>
    <row r="52537" ht="15" hidden="1" customHeight="1"/>
    <row r="52538" ht="15" hidden="1" customHeight="1"/>
    <row r="52539" ht="15" hidden="1" customHeight="1"/>
    <row r="52540" ht="15" hidden="1" customHeight="1"/>
    <row r="52541" ht="15" hidden="1" customHeight="1"/>
    <row r="52542" ht="15" hidden="1" customHeight="1"/>
    <row r="52543" ht="15" hidden="1" customHeight="1"/>
    <row r="52544" ht="15" hidden="1" customHeight="1"/>
    <row r="52545" ht="15" hidden="1" customHeight="1"/>
    <row r="52546" ht="15" hidden="1" customHeight="1"/>
    <row r="52547" ht="15" hidden="1" customHeight="1"/>
    <row r="52548" ht="15" hidden="1" customHeight="1"/>
    <row r="52549" ht="15" hidden="1" customHeight="1"/>
    <row r="52550" ht="15" hidden="1" customHeight="1"/>
    <row r="52551" ht="15" hidden="1" customHeight="1"/>
    <row r="52552" ht="15" hidden="1" customHeight="1"/>
    <row r="52553" ht="15" hidden="1" customHeight="1"/>
    <row r="52554" ht="15" hidden="1" customHeight="1"/>
    <row r="52555" ht="15" hidden="1" customHeight="1"/>
    <row r="52556" ht="15" hidden="1" customHeight="1"/>
    <row r="52557" ht="15" hidden="1" customHeight="1"/>
    <row r="52558" ht="15" hidden="1" customHeight="1"/>
    <row r="52559" ht="15" hidden="1" customHeight="1"/>
    <row r="52560" ht="15" hidden="1" customHeight="1"/>
    <row r="52561" ht="15" hidden="1" customHeight="1"/>
    <row r="52562" ht="15" hidden="1" customHeight="1"/>
    <row r="52563" ht="15" hidden="1" customHeight="1"/>
    <row r="52564" ht="15" hidden="1" customHeight="1"/>
    <row r="52565" ht="15" hidden="1" customHeight="1"/>
    <row r="52566" ht="15" hidden="1" customHeight="1"/>
    <row r="52567" ht="15" hidden="1" customHeight="1"/>
    <row r="52568" ht="15" hidden="1" customHeight="1"/>
    <row r="52569" ht="15" hidden="1" customHeight="1"/>
    <row r="52570" ht="15" hidden="1" customHeight="1"/>
    <row r="52571" ht="15" hidden="1" customHeight="1"/>
    <row r="52572" ht="15" hidden="1" customHeight="1"/>
    <row r="52573" ht="15" hidden="1" customHeight="1"/>
    <row r="52574" ht="15" hidden="1" customHeight="1"/>
    <row r="52575" ht="15" hidden="1" customHeight="1"/>
    <row r="52576" ht="15" hidden="1" customHeight="1"/>
    <row r="52577" ht="15" hidden="1" customHeight="1"/>
    <row r="52578" ht="15" hidden="1" customHeight="1"/>
    <row r="52579" ht="15" hidden="1" customHeight="1"/>
    <row r="52580" ht="15" hidden="1" customHeight="1"/>
    <row r="52581" ht="15" hidden="1" customHeight="1"/>
    <row r="52582" ht="15" hidden="1" customHeight="1"/>
    <row r="52583" ht="15" hidden="1" customHeight="1"/>
    <row r="52584" ht="15" hidden="1" customHeight="1"/>
    <row r="52585" ht="15" hidden="1" customHeight="1"/>
    <row r="52586" ht="15" hidden="1" customHeight="1"/>
    <row r="52587" ht="15" hidden="1" customHeight="1"/>
    <row r="52588" ht="15" hidden="1" customHeight="1"/>
    <row r="52589" ht="15" hidden="1" customHeight="1"/>
    <row r="52590" ht="15" hidden="1" customHeight="1"/>
    <row r="52591" ht="15" hidden="1" customHeight="1"/>
    <row r="52592" ht="15" hidden="1" customHeight="1"/>
    <row r="52593" ht="15" hidden="1" customHeight="1"/>
    <row r="52594" ht="15" hidden="1" customHeight="1"/>
    <row r="52595" ht="15" hidden="1" customHeight="1"/>
    <row r="52596" ht="15" hidden="1" customHeight="1"/>
    <row r="52597" ht="15" hidden="1" customHeight="1"/>
    <row r="52598" ht="15" hidden="1" customHeight="1"/>
    <row r="52599" ht="15" hidden="1" customHeight="1"/>
    <row r="52600" ht="15" hidden="1" customHeight="1"/>
    <row r="52601" ht="15" hidden="1" customHeight="1"/>
    <row r="52602" ht="15" hidden="1" customHeight="1"/>
    <row r="52603" ht="15" hidden="1" customHeight="1"/>
    <row r="52604" ht="15" hidden="1" customHeight="1"/>
    <row r="52605" ht="15" hidden="1" customHeight="1"/>
    <row r="52606" ht="15" hidden="1" customHeight="1"/>
    <row r="52607" ht="15" hidden="1" customHeight="1"/>
    <row r="52608" ht="15" hidden="1" customHeight="1"/>
    <row r="52609" ht="15" hidden="1" customHeight="1"/>
    <row r="52610" ht="15" hidden="1" customHeight="1"/>
    <row r="52611" ht="15" hidden="1" customHeight="1"/>
    <row r="52612" ht="15" hidden="1" customHeight="1"/>
    <row r="52613" ht="15" hidden="1" customHeight="1"/>
    <row r="52614" ht="15" hidden="1" customHeight="1"/>
    <row r="52615" ht="15" hidden="1" customHeight="1"/>
    <row r="52616" ht="15" hidden="1" customHeight="1"/>
    <row r="52617" ht="15" hidden="1" customHeight="1"/>
    <row r="52618" ht="15" hidden="1" customHeight="1"/>
    <row r="52619" ht="15" hidden="1" customHeight="1"/>
    <row r="52620" ht="15" hidden="1" customHeight="1"/>
    <row r="52621" ht="15" hidden="1" customHeight="1"/>
    <row r="52622" ht="15" hidden="1" customHeight="1"/>
    <row r="52623" ht="15" hidden="1" customHeight="1"/>
    <row r="52624" ht="15" hidden="1" customHeight="1"/>
    <row r="52625" ht="15" hidden="1" customHeight="1"/>
    <row r="52626" ht="15" hidden="1" customHeight="1"/>
    <row r="52627" ht="15" hidden="1" customHeight="1"/>
    <row r="52628" ht="15" hidden="1" customHeight="1"/>
    <row r="52629" ht="15" hidden="1" customHeight="1"/>
    <row r="52630" ht="15" hidden="1" customHeight="1"/>
    <row r="52631" ht="15" hidden="1" customHeight="1"/>
    <row r="52632" ht="15" hidden="1" customHeight="1"/>
    <row r="52633" ht="15" hidden="1" customHeight="1"/>
    <row r="52634" ht="15" hidden="1" customHeight="1"/>
    <row r="52635" ht="15" hidden="1" customHeight="1"/>
    <row r="52636" ht="15" hidden="1" customHeight="1"/>
    <row r="52637" ht="15" hidden="1" customHeight="1"/>
    <row r="52638" ht="15" hidden="1" customHeight="1"/>
    <row r="52639" ht="15" hidden="1" customHeight="1"/>
    <row r="52640" ht="15" hidden="1" customHeight="1"/>
    <row r="52641" ht="15" hidden="1" customHeight="1"/>
    <row r="52642" ht="15" hidden="1" customHeight="1"/>
    <row r="52643" ht="15" hidden="1" customHeight="1"/>
    <row r="52644" ht="15" hidden="1" customHeight="1"/>
    <row r="52645" ht="15" hidden="1" customHeight="1"/>
    <row r="52646" ht="15" hidden="1" customHeight="1"/>
    <row r="52647" ht="15" hidden="1" customHeight="1"/>
    <row r="52648" ht="15" hidden="1" customHeight="1"/>
    <row r="52649" ht="15" hidden="1" customHeight="1"/>
    <row r="52650" ht="15" hidden="1" customHeight="1"/>
    <row r="52651" ht="15" hidden="1" customHeight="1"/>
    <row r="52652" ht="15" hidden="1" customHeight="1"/>
    <row r="52653" ht="15" hidden="1" customHeight="1"/>
    <row r="52654" ht="15" hidden="1" customHeight="1"/>
    <row r="52655" ht="15" hidden="1" customHeight="1"/>
    <row r="52656" ht="15" hidden="1" customHeight="1"/>
    <row r="52657" ht="15" hidden="1" customHeight="1"/>
    <row r="52658" ht="15" hidden="1" customHeight="1"/>
    <row r="52659" ht="15" hidden="1" customHeight="1"/>
    <row r="52660" ht="15" hidden="1" customHeight="1"/>
    <row r="52661" ht="15" hidden="1" customHeight="1"/>
    <row r="52662" ht="15" hidden="1" customHeight="1"/>
    <row r="52663" ht="15" hidden="1" customHeight="1"/>
    <row r="52664" ht="15" hidden="1" customHeight="1"/>
    <row r="52665" ht="15" hidden="1" customHeight="1"/>
    <row r="52666" ht="15" hidden="1" customHeight="1"/>
    <row r="52667" ht="15" hidden="1" customHeight="1"/>
    <row r="52668" ht="15" hidden="1" customHeight="1"/>
    <row r="52669" ht="15" hidden="1" customHeight="1"/>
    <row r="52670" ht="15" hidden="1" customHeight="1"/>
    <row r="52671" ht="15" hidden="1" customHeight="1"/>
    <row r="52672" ht="15" hidden="1" customHeight="1"/>
    <row r="52673" ht="15" hidden="1" customHeight="1"/>
    <row r="52674" ht="15" hidden="1" customHeight="1"/>
    <row r="52675" ht="15" hidden="1" customHeight="1"/>
    <row r="52676" ht="15" hidden="1" customHeight="1"/>
    <row r="52677" ht="15" hidden="1" customHeight="1"/>
    <row r="52678" ht="15" hidden="1" customHeight="1"/>
    <row r="52679" ht="15" hidden="1" customHeight="1"/>
    <row r="52680" ht="15" hidden="1" customHeight="1"/>
    <row r="52681" ht="15" hidden="1" customHeight="1"/>
    <row r="52682" ht="15" hidden="1" customHeight="1"/>
    <row r="52683" ht="15" hidden="1" customHeight="1"/>
    <row r="52684" ht="15" hidden="1" customHeight="1"/>
    <row r="52685" ht="15" hidden="1" customHeight="1"/>
    <row r="52686" ht="15" hidden="1" customHeight="1"/>
    <row r="52687" ht="15" hidden="1" customHeight="1"/>
    <row r="52688" ht="15" hidden="1" customHeight="1"/>
    <row r="52689" ht="15" hidden="1" customHeight="1"/>
    <row r="52690" ht="15" hidden="1" customHeight="1"/>
    <row r="52691" ht="15" hidden="1" customHeight="1"/>
    <row r="52692" ht="15" hidden="1" customHeight="1"/>
    <row r="52693" ht="15" hidden="1" customHeight="1"/>
    <row r="52694" ht="15" hidden="1" customHeight="1"/>
    <row r="52695" ht="15" hidden="1" customHeight="1"/>
    <row r="52696" ht="15" hidden="1" customHeight="1"/>
    <row r="52697" ht="15" hidden="1" customHeight="1"/>
    <row r="52698" ht="15" hidden="1" customHeight="1"/>
    <row r="52699" ht="15" hidden="1" customHeight="1"/>
    <row r="52700" ht="15" hidden="1" customHeight="1"/>
    <row r="52701" ht="15" hidden="1" customHeight="1"/>
    <row r="52702" ht="15" hidden="1" customHeight="1"/>
    <row r="52703" ht="15" hidden="1" customHeight="1"/>
    <row r="52704" ht="15" hidden="1" customHeight="1"/>
    <row r="52705" ht="15" hidden="1" customHeight="1"/>
    <row r="52706" ht="15" hidden="1" customHeight="1"/>
    <row r="52707" ht="15" hidden="1" customHeight="1"/>
    <row r="52708" ht="15" hidden="1" customHeight="1"/>
    <row r="52709" ht="15" hidden="1" customHeight="1"/>
    <row r="52710" ht="15" hidden="1" customHeight="1"/>
    <row r="52711" ht="15" hidden="1" customHeight="1"/>
    <row r="52712" ht="15" hidden="1" customHeight="1"/>
    <row r="52713" ht="15" hidden="1" customHeight="1"/>
    <row r="52714" ht="15" hidden="1" customHeight="1"/>
    <row r="52715" ht="15" hidden="1" customHeight="1"/>
    <row r="52716" ht="15" hidden="1" customHeight="1"/>
    <row r="52717" ht="15" hidden="1" customHeight="1"/>
    <row r="52718" ht="15" hidden="1" customHeight="1"/>
    <row r="52719" ht="15" hidden="1" customHeight="1"/>
    <row r="52720" ht="15" hidden="1" customHeight="1"/>
    <row r="52721" ht="15" hidden="1" customHeight="1"/>
    <row r="52722" ht="15" hidden="1" customHeight="1"/>
    <row r="52723" ht="15" hidden="1" customHeight="1"/>
    <row r="52724" ht="15" hidden="1" customHeight="1"/>
    <row r="52725" ht="15" hidden="1" customHeight="1"/>
    <row r="52726" ht="15" hidden="1" customHeight="1"/>
    <row r="52727" ht="15" hidden="1" customHeight="1"/>
    <row r="52728" ht="15" hidden="1" customHeight="1"/>
    <row r="52729" ht="15" hidden="1" customHeight="1"/>
    <row r="52730" ht="15" hidden="1" customHeight="1"/>
    <row r="52731" ht="15" hidden="1" customHeight="1"/>
    <row r="52732" ht="15" hidden="1" customHeight="1"/>
    <row r="52733" ht="15" hidden="1" customHeight="1"/>
    <row r="52734" ht="15" hidden="1" customHeight="1"/>
    <row r="52735" ht="15" hidden="1" customHeight="1"/>
    <row r="52736" ht="15" hidden="1" customHeight="1"/>
    <row r="52737" ht="15" hidden="1" customHeight="1"/>
    <row r="52738" ht="15" hidden="1" customHeight="1"/>
    <row r="52739" ht="15" hidden="1" customHeight="1"/>
    <row r="52740" ht="15" hidden="1" customHeight="1"/>
    <row r="52741" ht="15" hidden="1" customHeight="1"/>
    <row r="52742" ht="15" hidden="1" customHeight="1"/>
    <row r="52743" ht="15" hidden="1" customHeight="1"/>
    <row r="52744" ht="15" hidden="1" customHeight="1"/>
    <row r="52745" ht="15" hidden="1" customHeight="1"/>
    <row r="52746" ht="15" hidden="1" customHeight="1"/>
    <row r="52747" ht="15" hidden="1" customHeight="1"/>
    <row r="52748" ht="15" hidden="1" customHeight="1"/>
    <row r="52749" ht="15" hidden="1" customHeight="1"/>
    <row r="52750" ht="15" hidden="1" customHeight="1"/>
    <row r="52751" ht="15" hidden="1" customHeight="1"/>
    <row r="52752" ht="15" hidden="1" customHeight="1"/>
    <row r="52753" ht="15" hidden="1" customHeight="1"/>
    <row r="52754" ht="15" hidden="1" customHeight="1"/>
    <row r="52755" ht="15" hidden="1" customHeight="1"/>
    <row r="52756" ht="15" hidden="1" customHeight="1"/>
    <row r="52757" ht="15" hidden="1" customHeight="1"/>
    <row r="52758" ht="15" hidden="1" customHeight="1"/>
    <row r="52759" ht="15" hidden="1" customHeight="1"/>
    <row r="52760" ht="15" hidden="1" customHeight="1"/>
    <row r="52761" ht="15" hidden="1" customHeight="1"/>
    <row r="52762" ht="15" hidden="1" customHeight="1"/>
    <row r="52763" ht="15" hidden="1" customHeight="1"/>
    <row r="52764" ht="15" hidden="1" customHeight="1"/>
    <row r="52765" ht="15" hidden="1" customHeight="1"/>
    <row r="52766" ht="15" hidden="1" customHeight="1"/>
    <row r="52767" ht="15" hidden="1" customHeight="1"/>
    <row r="52768" ht="15" hidden="1" customHeight="1"/>
    <row r="52769" ht="15" hidden="1" customHeight="1"/>
    <row r="52770" ht="15" hidden="1" customHeight="1"/>
    <row r="52771" ht="15" hidden="1" customHeight="1"/>
    <row r="52772" ht="15" hidden="1" customHeight="1"/>
    <row r="52773" ht="15" hidden="1" customHeight="1"/>
    <row r="52774" ht="15" hidden="1" customHeight="1"/>
    <row r="52775" ht="15" hidden="1" customHeight="1"/>
    <row r="52776" ht="15" hidden="1" customHeight="1"/>
    <row r="52777" ht="15" hidden="1" customHeight="1"/>
    <row r="52778" ht="15" hidden="1" customHeight="1"/>
    <row r="52779" ht="15" hidden="1" customHeight="1"/>
    <row r="52780" ht="15" hidden="1" customHeight="1"/>
    <row r="52781" ht="15" hidden="1" customHeight="1"/>
    <row r="52782" ht="15" hidden="1" customHeight="1"/>
    <row r="52783" ht="15" hidden="1" customHeight="1"/>
    <row r="52784" ht="15" hidden="1" customHeight="1"/>
    <row r="52785" ht="15" hidden="1" customHeight="1"/>
    <row r="52786" ht="15" hidden="1" customHeight="1"/>
    <row r="52787" ht="15" hidden="1" customHeight="1"/>
    <row r="52788" ht="15" hidden="1" customHeight="1"/>
    <row r="52789" ht="15" hidden="1" customHeight="1"/>
    <row r="52790" ht="15" hidden="1" customHeight="1"/>
    <row r="52791" ht="15" hidden="1" customHeight="1"/>
    <row r="52792" ht="15" hidden="1" customHeight="1"/>
    <row r="52793" ht="15" hidden="1" customHeight="1"/>
    <row r="52794" ht="15" hidden="1" customHeight="1"/>
    <row r="52795" ht="15" hidden="1" customHeight="1"/>
    <row r="52796" ht="15" hidden="1" customHeight="1"/>
    <row r="52797" ht="15" hidden="1" customHeight="1"/>
    <row r="52798" ht="15" hidden="1" customHeight="1"/>
    <row r="52799" ht="15" hidden="1" customHeight="1"/>
    <row r="52800" ht="15" hidden="1" customHeight="1"/>
    <row r="52801" ht="15" hidden="1" customHeight="1"/>
    <row r="52802" ht="15" hidden="1" customHeight="1"/>
    <row r="52803" ht="15" hidden="1" customHeight="1"/>
    <row r="52804" ht="15" hidden="1" customHeight="1"/>
    <row r="52805" ht="15" hidden="1" customHeight="1"/>
    <row r="52806" ht="15" hidden="1" customHeight="1"/>
    <row r="52807" ht="15" hidden="1" customHeight="1"/>
    <row r="52808" ht="15" hidden="1" customHeight="1"/>
    <row r="52809" ht="15" hidden="1" customHeight="1"/>
    <row r="52810" ht="15" hidden="1" customHeight="1"/>
    <row r="52811" ht="15" hidden="1" customHeight="1"/>
    <row r="52812" ht="15" hidden="1" customHeight="1"/>
    <row r="52813" ht="15" hidden="1" customHeight="1"/>
    <row r="52814" ht="15" hidden="1" customHeight="1"/>
    <row r="52815" ht="15" hidden="1" customHeight="1"/>
    <row r="52816" ht="15" hidden="1" customHeight="1"/>
    <row r="52817" ht="15" hidden="1" customHeight="1"/>
    <row r="52818" ht="15" hidden="1" customHeight="1"/>
    <row r="52819" ht="15" hidden="1" customHeight="1"/>
    <row r="52820" ht="15" hidden="1" customHeight="1"/>
    <row r="52821" ht="15" hidden="1" customHeight="1"/>
    <row r="52822" ht="15" hidden="1" customHeight="1"/>
    <row r="52823" ht="15" hidden="1" customHeight="1"/>
    <row r="52824" ht="15" hidden="1" customHeight="1"/>
    <row r="52825" ht="15" hidden="1" customHeight="1"/>
    <row r="52826" ht="15" hidden="1" customHeight="1"/>
    <row r="52827" ht="15" hidden="1" customHeight="1"/>
    <row r="52828" ht="15" hidden="1" customHeight="1"/>
    <row r="52829" ht="15" hidden="1" customHeight="1"/>
    <row r="52830" ht="15" hidden="1" customHeight="1"/>
    <row r="52831" ht="15" hidden="1" customHeight="1"/>
    <row r="52832" ht="15" hidden="1" customHeight="1"/>
    <row r="52833" ht="15" hidden="1" customHeight="1"/>
    <row r="52834" ht="15" hidden="1" customHeight="1"/>
    <row r="52835" ht="15" hidden="1" customHeight="1"/>
    <row r="52836" ht="15" hidden="1" customHeight="1"/>
    <row r="52837" ht="15" hidden="1" customHeight="1"/>
    <row r="52838" ht="15" hidden="1" customHeight="1"/>
    <row r="52839" ht="15" hidden="1" customHeight="1"/>
    <row r="52840" ht="15" hidden="1" customHeight="1"/>
    <row r="52841" ht="15" hidden="1" customHeight="1"/>
    <row r="52842" ht="15" hidden="1" customHeight="1"/>
    <row r="52843" ht="15" hidden="1" customHeight="1"/>
    <row r="52844" ht="15" hidden="1" customHeight="1"/>
    <row r="52845" ht="15" hidden="1" customHeight="1"/>
    <row r="52846" ht="15" hidden="1" customHeight="1"/>
    <row r="52847" ht="15" hidden="1" customHeight="1"/>
    <row r="52848" ht="15" hidden="1" customHeight="1"/>
    <row r="52849" ht="15" hidden="1" customHeight="1"/>
    <row r="52850" ht="15" hidden="1" customHeight="1"/>
    <row r="52851" ht="15" hidden="1" customHeight="1"/>
    <row r="52852" ht="15" hidden="1" customHeight="1"/>
    <row r="52853" ht="15" hidden="1" customHeight="1"/>
    <row r="52854" ht="15" hidden="1" customHeight="1"/>
    <row r="52855" ht="15" hidden="1" customHeight="1"/>
    <row r="52856" ht="15" hidden="1" customHeight="1"/>
    <row r="52857" ht="15" hidden="1" customHeight="1"/>
    <row r="52858" ht="15" hidden="1" customHeight="1"/>
    <row r="52859" ht="15" hidden="1" customHeight="1"/>
    <row r="52860" ht="15" hidden="1" customHeight="1"/>
    <row r="52861" ht="15" hidden="1" customHeight="1"/>
    <row r="52862" ht="15" hidden="1" customHeight="1"/>
    <row r="52863" ht="15" hidden="1" customHeight="1"/>
    <row r="52864" ht="15" hidden="1" customHeight="1"/>
    <row r="52865" ht="15" hidden="1" customHeight="1"/>
    <row r="52866" ht="15" hidden="1" customHeight="1"/>
    <row r="52867" ht="15" hidden="1" customHeight="1"/>
    <row r="52868" ht="15" hidden="1" customHeight="1"/>
    <row r="52869" ht="15" hidden="1" customHeight="1"/>
    <row r="52870" ht="15" hidden="1" customHeight="1"/>
    <row r="52871" ht="15" hidden="1" customHeight="1"/>
    <row r="52872" ht="15" hidden="1" customHeight="1"/>
    <row r="52873" ht="15" hidden="1" customHeight="1"/>
    <row r="52874" ht="15" hidden="1" customHeight="1"/>
    <row r="52875" ht="15" hidden="1" customHeight="1"/>
    <row r="52876" ht="15" hidden="1" customHeight="1"/>
    <row r="52877" ht="15" hidden="1" customHeight="1"/>
    <row r="52878" ht="15" hidden="1" customHeight="1"/>
    <row r="52879" ht="15" hidden="1" customHeight="1"/>
    <row r="52880" ht="15" hidden="1" customHeight="1"/>
    <row r="52881" ht="15" hidden="1" customHeight="1"/>
    <row r="52882" ht="15" hidden="1" customHeight="1"/>
    <row r="52883" ht="15" hidden="1" customHeight="1"/>
    <row r="52884" ht="15" hidden="1" customHeight="1"/>
    <row r="52885" ht="15" hidden="1" customHeight="1"/>
    <row r="52886" ht="15" hidden="1" customHeight="1"/>
    <row r="52887" ht="15" hidden="1" customHeight="1"/>
    <row r="52888" ht="15" hidden="1" customHeight="1"/>
    <row r="52889" ht="15" hidden="1" customHeight="1"/>
    <row r="52890" ht="15" hidden="1" customHeight="1"/>
    <row r="52891" ht="15" hidden="1" customHeight="1"/>
    <row r="52892" ht="15" hidden="1" customHeight="1"/>
    <row r="52893" ht="15" hidden="1" customHeight="1"/>
    <row r="52894" ht="15" hidden="1" customHeight="1"/>
    <row r="52895" ht="15" hidden="1" customHeight="1"/>
    <row r="52896" ht="15" hidden="1" customHeight="1"/>
    <row r="52897" ht="15" hidden="1" customHeight="1"/>
    <row r="52898" ht="15" hidden="1" customHeight="1"/>
    <row r="52899" ht="15" hidden="1" customHeight="1"/>
    <row r="52900" ht="15" hidden="1" customHeight="1"/>
    <row r="52901" ht="15" hidden="1" customHeight="1"/>
    <row r="52902" ht="15" hidden="1" customHeight="1"/>
    <row r="52903" ht="15" hidden="1" customHeight="1"/>
    <row r="52904" ht="15" hidden="1" customHeight="1"/>
    <row r="52905" ht="15" hidden="1" customHeight="1"/>
    <row r="52906" ht="15" hidden="1" customHeight="1"/>
    <row r="52907" ht="15" hidden="1" customHeight="1"/>
    <row r="52908" ht="15" hidden="1" customHeight="1"/>
    <row r="52909" ht="15" hidden="1" customHeight="1"/>
    <row r="52910" ht="15" hidden="1" customHeight="1"/>
    <row r="52911" ht="15" hidden="1" customHeight="1"/>
    <row r="52912" ht="15" hidden="1" customHeight="1"/>
    <row r="52913" ht="15" hidden="1" customHeight="1"/>
    <row r="52914" ht="15" hidden="1" customHeight="1"/>
    <row r="52915" ht="15" hidden="1" customHeight="1"/>
    <row r="52916" ht="15" hidden="1" customHeight="1"/>
    <row r="52917" ht="15" hidden="1" customHeight="1"/>
    <row r="52918" ht="15" hidden="1" customHeight="1"/>
    <row r="52919" ht="15" hidden="1" customHeight="1"/>
    <row r="52920" ht="15" hidden="1" customHeight="1"/>
    <row r="52921" ht="15" hidden="1" customHeight="1"/>
    <row r="52922" ht="15" hidden="1" customHeight="1"/>
    <row r="52923" ht="15" hidden="1" customHeight="1"/>
    <row r="52924" ht="15" hidden="1" customHeight="1"/>
    <row r="52925" ht="15" hidden="1" customHeight="1"/>
    <row r="52926" ht="15" hidden="1" customHeight="1"/>
    <row r="52927" ht="15" hidden="1" customHeight="1"/>
    <row r="52928" ht="15" hidden="1" customHeight="1"/>
    <row r="52929" ht="15" hidden="1" customHeight="1"/>
    <row r="52930" ht="15" hidden="1" customHeight="1"/>
    <row r="52931" ht="15" hidden="1" customHeight="1"/>
    <row r="52932" ht="15" hidden="1" customHeight="1"/>
    <row r="52933" ht="15" hidden="1" customHeight="1"/>
    <row r="52934" ht="15" hidden="1" customHeight="1"/>
    <row r="52935" ht="15" hidden="1" customHeight="1"/>
    <row r="52936" ht="15" hidden="1" customHeight="1"/>
    <row r="52937" ht="15" hidden="1" customHeight="1"/>
    <row r="52938" ht="15" hidden="1" customHeight="1"/>
    <row r="52939" ht="15" hidden="1" customHeight="1"/>
    <row r="52940" ht="15" hidden="1" customHeight="1"/>
    <row r="52941" ht="15" hidden="1" customHeight="1"/>
    <row r="52942" ht="15" hidden="1" customHeight="1"/>
    <row r="52943" ht="15" hidden="1" customHeight="1"/>
    <row r="52944" ht="15" hidden="1" customHeight="1"/>
    <row r="52945" ht="15" hidden="1" customHeight="1"/>
    <row r="52946" ht="15" hidden="1" customHeight="1"/>
    <row r="52947" ht="15" hidden="1" customHeight="1"/>
    <row r="52948" ht="15" hidden="1" customHeight="1"/>
    <row r="52949" ht="15" hidden="1" customHeight="1"/>
    <row r="52950" ht="15" hidden="1" customHeight="1"/>
    <row r="52951" ht="15" hidden="1" customHeight="1"/>
    <row r="52952" ht="15" hidden="1" customHeight="1"/>
    <row r="52953" ht="15" hidden="1" customHeight="1"/>
    <row r="52954" ht="15" hidden="1" customHeight="1"/>
    <row r="52955" ht="15" hidden="1" customHeight="1"/>
    <row r="52956" ht="15" hidden="1" customHeight="1"/>
    <row r="52957" ht="15" hidden="1" customHeight="1"/>
    <row r="52958" ht="15" hidden="1" customHeight="1"/>
    <row r="52959" ht="15" hidden="1" customHeight="1"/>
    <row r="52960" ht="15" hidden="1" customHeight="1"/>
    <row r="52961" ht="15" hidden="1" customHeight="1"/>
    <row r="52962" ht="15" hidden="1" customHeight="1"/>
    <row r="52963" ht="15" hidden="1" customHeight="1"/>
    <row r="52964" ht="15" hidden="1" customHeight="1"/>
    <row r="52965" ht="15" hidden="1" customHeight="1"/>
    <row r="52966" ht="15" hidden="1" customHeight="1"/>
    <row r="52967" ht="15" hidden="1" customHeight="1"/>
    <row r="52968" ht="15" hidden="1" customHeight="1"/>
    <row r="52969" ht="15" hidden="1" customHeight="1"/>
    <row r="52970" ht="15" hidden="1" customHeight="1"/>
    <row r="52971" ht="15" hidden="1" customHeight="1"/>
    <row r="52972" ht="15" hidden="1" customHeight="1"/>
    <row r="52973" ht="15" hidden="1" customHeight="1"/>
    <row r="52974" ht="15" hidden="1" customHeight="1"/>
    <row r="52975" ht="15" hidden="1" customHeight="1"/>
    <row r="52976" ht="15" hidden="1" customHeight="1"/>
    <row r="52977" ht="15" hidden="1" customHeight="1"/>
    <row r="52978" ht="15" hidden="1" customHeight="1"/>
    <row r="52979" ht="15" hidden="1" customHeight="1"/>
    <row r="52980" ht="15" hidden="1" customHeight="1"/>
    <row r="52981" ht="15" hidden="1" customHeight="1"/>
    <row r="52982" ht="15" hidden="1" customHeight="1"/>
    <row r="52983" ht="15" hidden="1" customHeight="1"/>
    <row r="52984" ht="15" hidden="1" customHeight="1"/>
    <row r="52985" ht="15" hidden="1" customHeight="1"/>
    <row r="52986" ht="15" hidden="1" customHeight="1"/>
    <row r="52987" ht="15" hidden="1" customHeight="1"/>
    <row r="52988" ht="15" hidden="1" customHeight="1"/>
    <row r="52989" ht="15" hidden="1" customHeight="1"/>
    <row r="52990" ht="15" hidden="1" customHeight="1"/>
    <row r="52991" ht="15" hidden="1" customHeight="1"/>
    <row r="52992" ht="15" hidden="1" customHeight="1"/>
    <row r="52993" ht="15" hidden="1" customHeight="1"/>
    <row r="52994" ht="15" hidden="1" customHeight="1"/>
    <row r="52995" ht="15" hidden="1" customHeight="1"/>
    <row r="52996" ht="15" hidden="1" customHeight="1"/>
    <row r="52997" ht="15" hidden="1" customHeight="1"/>
    <row r="52998" ht="15" hidden="1" customHeight="1"/>
    <row r="52999" ht="15" hidden="1" customHeight="1"/>
    <row r="53000" ht="15" hidden="1" customHeight="1"/>
    <row r="53001" ht="15" hidden="1" customHeight="1"/>
    <row r="53002" ht="15" hidden="1" customHeight="1"/>
    <row r="53003" ht="15" hidden="1" customHeight="1"/>
    <row r="53004" ht="15" hidden="1" customHeight="1"/>
    <row r="53005" ht="15" hidden="1" customHeight="1"/>
    <row r="53006" ht="15" hidden="1" customHeight="1"/>
    <row r="53007" ht="15" hidden="1" customHeight="1"/>
    <row r="53008" ht="15" hidden="1" customHeight="1"/>
    <row r="53009" ht="15" hidden="1" customHeight="1"/>
    <row r="53010" ht="15" hidden="1" customHeight="1"/>
    <row r="53011" ht="15" hidden="1" customHeight="1"/>
    <row r="53012" ht="15" hidden="1" customHeight="1"/>
    <row r="53013" ht="15" hidden="1" customHeight="1"/>
    <row r="53014" ht="15" hidden="1" customHeight="1"/>
    <row r="53015" ht="15" hidden="1" customHeight="1"/>
    <row r="53016" ht="15" hidden="1" customHeight="1"/>
    <row r="53017" ht="15" hidden="1" customHeight="1"/>
    <row r="53018" ht="15" hidden="1" customHeight="1"/>
    <row r="53019" ht="15" hidden="1" customHeight="1"/>
    <row r="53020" ht="15" hidden="1" customHeight="1"/>
    <row r="53021" ht="15" hidden="1" customHeight="1"/>
    <row r="53022" ht="15" hidden="1" customHeight="1"/>
    <row r="53023" ht="15" hidden="1" customHeight="1"/>
    <row r="53024" ht="15" hidden="1" customHeight="1"/>
    <row r="53025" ht="15" hidden="1" customHeight="1"/>
    <row r="53026" ht="15" hidden="1" customHeight="1"/>
    <row r="53027" ht="15" hidden="1" customHeight="1"/>
    <row r="53028" ht="15" hidden="1" customHeight="1"/>
    <row r="53029" ht="15" hidden="1" customHeight="1"/>
    <row r="53030" ht="15" hidden="1" customHeight="1"/>
    <row r="53031" ht="15" hidden="1" customHeight="1"/>
    <row r="53032" ht="15" hidden="1" customHeight="1"/>
    <row r="53033" ht="15" hidden="1" customHeight="1"/>
    <row r="53034" ht="15" hidden="1" customHeight="1"/>
    <row r="53035" ht="15" hidden="1" customHeight="1"/>
    <row r="53036" ht="15" hidden="1" customHeight="1"/>
    <row r="53037" ht="15" hidden="1" customHeight="1"/>
    <row r="53038" ht="15" hidden="1" customHeight="1"/>
    <row r="53039" ht="15" hidden="1" customHeight="1"/>
    <row r="53040" ht="15" hidden="1" customHeight="1"/>
    <row r="53041" ht="15" hidden="1" customHeight="1"/>
    <row r="53042" ht="15" hidden="1" customHeight="1"/>
    <row r="53043" ht="15" hidden="1" customHeight="1"/>
    <row r="53044" ht="15" hidden="1" customHeight="1"/>
    <row r="53045" ht="15" hidden="1" customHeight="1"/>
    <row r="53046" ht="15" hidden="1" customHeight="1"/>
    <row r="53047" ht="15" hidden="1" customHeight="1"/>
    <row r="53048" ht="15" hidden="1" customHeight="1"/>
    <row r="53049" ht="15" hidden="1" customHeight="1"/>
    <row r="53050" ht="15" hidden="1" customHeight="1"/>
    <row r="53051" ht="15" hidden="1" customHeight="1"/>
    <row r="53052" ht="15" hidden="1" customHeight="1"/>
    <row r="53053" ht="15" hidden="1" customHeight="1"/>
    <row r="53054" ht="15" hidden="1" customHeight="1"/>
    <row r="53055" ht="15" hidden="1" customHeight="1"/>
    <row r="53056" ht="15" hidden="1" customHeight="1"/>
    <row r="53057" ht="15" hidden="1" customHeight="1"/>
    <row r="53058" ht="15" hidden="1" customHeight="1"/>
    <row r="53059" ht="15" hidden="1" customHeight="1"/>
    <row r="53060" ht="15" hidden="1" customHeight="1"/>
    <row r="53061" ht="15" hidden="1" customHeight="1"/>
    <row r="53062" ht="15" hidden="1" customHeight="1"/>
    <row r="53063" ht="15" hidden="1" customHeight="1"/>
    <row r="53064" ht="15" hidden="1" customHeight="1"/>
    <row r="53065" ht="15" hidden="1" customHeight="1"/>
    <row r="53066" ht="15" hidden="1" customHeight="1"/>
    <row r="53067" ht="15" hidden="1" customHeight="1"/>
    <row r="53068" ht="15" hidden="1" customHeight="1"/>
    <row r="53069" ht="15" hidden="1" customHeight="1"/>
    <row r="53070" ht="15" hidden="1" customHeight="1"/>
    <row r="53071" ht="15" hidden="1" customHeight="1"/>
    <row r="53072" ht="15" hidden="1" customHeight="1"/>
    <row r="53073" ht="15" hidden="1" customHeight="1"/>
    <row r="53074" ht="15" hidden="1" customHeight="1"/>
    <row r="53075" ht="15" hidden="1" customHeight="1"/>
    <row r="53076" ht="15" hidden="1" customHeight="1"/>
    <row r="53077" ht="15" hidden="1" customHeight="1"/>
    <row r="53078" ht="15" hidden="1" customHeight="1"/>
    <row r="53079" ht="15" hidden="1" customHeight="1"/>
    <row r="53080" ht="15" hidden="1" customHeight="1"/>
    <row r="53081" ht="15" hidden="1" customHeight="1"/>
    <row r="53082" ht="15" hidden="1" customHeight="1"/>
    <row r="53083" ht="15" hidden="1" customHeight="1"/>
    <row r="53084" ht="15" hidden="1" customHeight="1"/>
    <row r="53085" ht="15" hidden="1" customHeight="1"/>
    <row r="53086" ht="15" hidden="1" customHeight="1"/>
    <row r="53087" ht="15" hidden="1" customHeight="1"/>
    <row r="53088" ht="15" hidden="1" customHeight="1"/>
    <row r="53089" ht="15" hidden="1" customHeight="1"/>
    <row r="53090" ht="15" hidden="1" customHeight="1"/>
    <row r="53091" ht="15" hidden="1" customHeight="1"/>
    <row r="53092" ht="15" hidden="1" customHeight="1"/>
    <row r="53093" ht="15" hidden="1" customHeight="1"/>
    <row r="53094" ht="15" hidden="1" customHeight="1"/>
    <row r="53095" ht="15" hidden="1" customHeight="1"/>
    <row r="53096" ht="15" hidden="1" customHeight="1"/>
    <row r="53097" ht="15" hidden="1" customHeight="1"/>
    <row r="53098" ht="15" hidden="1" customHeight="1"/>
    <row r="53099" ht="15" hidden="1" customHeight="1"/>
    <row r="53100" ht="15" hidden="1" customHeight="1"/>
    <row r="53101" ht="15" hidden="1" customHeight="1"/>
    <row r="53102" ht="15" hidden="1" customHeight="1"/>
    <row r="53103" ht="15" hidden="1" customHeight="1"/>
    <row r="53104" ht="15" hidden="1" customHeight="1"/>
    <row r="53105" ht="15" hidden="1" customHeight="1"/>
    <row r="53106" ht="15" hidden="1" customHeight="1"/>
    <row r="53107" ht="15" hidden="1" customHeight="1"/>
    <row r="53108" ht="15" hidden="1" customHeight="1"/>
    <row r="53109" ht="15" hidden="1" customHeight="1"/>
    <row r="53110" ht="15" hidden="1" customHeight="1"/>
    <row r="53111" ht="15" hidden="1" customHeight="1"/>
    <row r="53112" ht="15" hidden="1" customHeight="1"/>
    <row r="53113" ht="15" hidden="1" customHeight="1"/>
    <row r="53114" ht="15" hidden="1" customHeight="1"/>
    <row r="53115" ht="15" hidden="1" customHeight="1"/>
    <row r="53116" ht="15" hidden="1" customHeight="1"/>
    <row r="53117" ht="15" hidden="1" customHeight="1"/>
    <row r="53118" ht="15" hidden="1" customHeight="1"/>
    <row r="53119" ht="15" hidden="1" customHeight="1"/>
    <row r="53120" ht="15" hidden="1" customHeight="1"/>
    <row r="53121" ht="15" hidden="1" customHeight="1"/>
    <row r="53122" ht="15" hidden="1" customHeight="1"/>
    <row r="53123" ht="15" hidden="1" customHeight="1"/>
    <row r="53124" ht="15" hidden="1" customHeight="1"/>
    <row r="53125" ht="15" hidden="1" customHeight="1"/>
    <row r="53126" ht="15" hidden="1" customHeight="1"/>
    <row r="53127" ht="15" hidden="1" customHeight="1"/>
    <row r="53128" ht="15" hidden="1" customHeight="1"/>
    <row r="53129" ht="15" hidden="1" customHeight="1"/>
    <row r="53130" ht="15" hidden="1" customHeight="1"/>
    <row r="53131" ht="15" hidden="1" customHeight="1"/>
    <row r="53132" ht="15" hidden="1" customHeight="1"/>
    <row r="53133" ht="15" hidden="1" customHeight="1"/>
    <row r="53134" ht="15" hidden="1" customHeight="1"/>
    <row r="53135" ht="15" hidden="1" customHeight="1"/>
    <row r="53136" ht="15" hidden="1" customHeight="1"/>
    <row r="53137" ht="15" hidden="1" customHeight="1"/>
    <row r="53138" ht="15" hidden="1" customHeight="1"/>
    <row r="53139" ht="15" hidden="1" customHeight="1"/>
    <row r="53140" ht="15" hidden="1" customHeight="1"/>
    <row r="53141" ht="15" hidden="1" customHeight="1"/>
    <row r="53142" ht="15" hidden="1" customHeight="1"/>
    <row r="53143" ht="15" hidden="1" customHeight="1"/>
    <row r="53144" ht="15" hidden="1" customHeight="1"/>
    <row r="53145" ht="15" hidden="1" customHeight="1"/>
    <row r="53146" ht="15" hidden="1" customHeight="1"/>
    <row r="53147" ht="15" hidden="1" customHeight="1"/>
    <row r="53148" ht="15" hidden="1" customHeight="1"/>
    <row r="53149" ht="15" hidden="1" customHeight="1"/>
    <row r="53150" ht="15" hidden="1" customHeight="1"/>
    <row r="53151" ht="15" hidden="1" customHeight="1"/>
    <row r="53152" ht="15" hidden="1" customHeight="1"/>
    <row r="53153" ht="15" hidden="1" customHeight="1"/>
    <row r="53154" ht="15" hidden="1" customHeight="1"/>
    <row r="53155" ht="15" hidden="1" customHeight="1"/>
    <row r="53156" ht="15" hidden="1" customHeight="1"/>
    <row r="53157" ht="15" hidden="1" customHeight="1"/>
    <row r="53158" ht="15" hidden="1" customHeight="1"/>
    <row r="53159" ht="15" hidden="1" customHeight="1"/>
    <row r="53160" ht="15" hidden="1" customHeight="1"/>
    <row r="53161" ht="15" hidden="1" customHeight="1"/>
    <row r="53162" ht="15" hidden="1" customHeight="1"/>
    <row r="53163" ht="15" hidden="1" customHeight="1"/>
    <row r="53164" ht="15" hidden="1" customHeight="1"/>
    <row r="53165" ht="15" hidden="1" customHeight="1"/>
    <row r="53166" ht="15" hidden="1" customHeight="1"/>
    <row r="53167" ht="15" hidden="1" customHeight="1"/>
    <row r="53168" ht="15" hidden="1" customHeight="1"/>
    <row r="53169" ht="15" hidden="1" customHeight="1"/>
    <row r="53170" ht="15" hidden="1" customHeight="1"/>
    <row r="53171" ht="15" hidden="1" customHeight="1"/>
    <row r="53172" ht="15" hidden="1" customHeight="1"/>
    <row r="53173" ht="15" hidden="1" customHeight="1"/>
    <row r="53174" ht="15" hidden="1" customHeight="1"/>
    <row r="53175" ht="15" hidden="1" customHeight="1"/>
    <row r="53176" ht="15" hidden="1" customHeight="1"/>
    <row r="53177" ht="15" hidden="1" customHeight="1"/>
    <row r="53178" ht="15" hidden="1" customHeight="1"/>
    <row r="53179" ht="15" hidden="1" customHeight="1"/>
    <row r="53180" ht="15" hidden="1" customHeight="1"/>
    <row r="53181" ht="15" hidden="1" customHeight="1"/>
    <row r="53182" ht="15" hidden="1" customHeight="1"/>
    <row r="53183" ht="15" hidden="1" customHeight="1"/>
    <row r="53184" ht="15" hidden="1" customHeight="1"/>
    <row r="53185" ht="15" hidden="1" customHeight="1"/>
    <row r="53186" ht="15" hidden="1" customHeight="1"/>
    <row r="53187" ht="15" hidden="1" customHeight="1"/>
    <row r="53188" ht="15" hidden="1" customHeight="1"/>
    <row r="53189" ht="15" hidden="1" customHeight="1"/>
    <row r="53190" ht="15" hidden="1" customHeight="1"/>
    <row r="53191" ht="15" hidden="1" customHeight="1"/>
    <row r="53192" ht="15" hidden="1" customHeight="1"/>
    <row r="53193" ht="15" hidden="1" customHeight="1"/>
    <row r="53194" ht="15" hidden="1" customHeight="1"/>
    <row r="53195" ht="15" hidden="1" customHeight="1"/>
    <row r="53196" ht="15" hidden="1" customHeight="1"/>
    <row r="53197" ht="15" hidden="1" customHeight="1"/>
    <row r="53198" ht="15" hidden="1" customHeight="1"/>
    <row r="53199" ht="15" hidden="1" customHeight="1"/>
    <row r="53200" ht="15" hidden="1" customHeight="1"/>
    <row r="53201" ht="15" hidden="1" customHeight="1"/>
    <row r="53202" ht="15" hidden="1" customHeight="1"/>
    <row r="53203" ht="15" hidden="1" customHeight="1"/>
    <row r="53204" ht="15" hidden="1" customHeight="1"/>
    <row r="53205" ht="15" hidden="1" customHeight="1"/>
    <row r="53206" ht="15" hidden="1" customHeight="1"/>
    <row r="53207" ht="15" hidden="1" customHeight="1"/>
    <row r="53208" ht="15" hidden="1" customHeight="1"/>
    <row r="53209" ht="15" hidden="1" customHeight="1"/>
    <row r="53210" ht="15" hidden="1" customHeight="1"/>
    <row r="53211" ht="15" hidden="1" customHeight="1"/>
    <row r="53212" ht="15" hidden="1" customHeight="1"/>
    <row r="53213" ht="15" hidden="1" customHeight="1"/>
    <row r="53214" ht="15" hidden="1" customHeight="1"/>
    <row r="53215" ht="15" hidden="1" customHeight="1"/>
    <row r="53216" ht="15" hidden="1" customHeight="1"/>
    <row r="53217" ht="15" hidden="1" customHeight="1"/>
    <row r="53218" ht="15" hidden="1" customHeight="1"/>
    <row r="53219" ht="15" hidden="1" customHeight="1"/>
    <row r="53220" ht="15" hidden="1" customHeight="1"/>
    <row r="53221" ht="15" hidden="1" customHeight="1"/>
    <row r="53222" ht="15" hidden="1" customHeight="1"/>
    <row r="53223" ht="15" hidden="1" customHeight="1"/>
    <row r="53224" ht="15" hidden="1" customHeight="1"/>
    <row r="53225" ht="15" hidden="1" customHeight="1"/>
    <row r="53226" ht="15" hidden="1" customHeight="1"/>
    <row r="53227" ht="15" hidden="1" customHeight="1"/>
    <row r="53228" ht="15" hidden="1" customHeight="1"/>
    <row r="53229" ht="15" hidden="1" customHeight="1"/>
    <row r="53230" ht="15" hidden="1" customHeight="1"/>
    <row r="53231" ht="15" hidden="1" customHeight="1"/>
    <row r="53232" ht="15" hidden="1" customHeight="1"/>
    <row r="53233" ht="15" hidden="1" customHeight="1"/>
    <row r="53234" ht="15" hidden="1" customHeight="1"/>
    <row r="53235" ht="15" hidden="1" customHeight="1"/>
    <row r="53236" ht="15" hidden="1" customHeight="1"/>
    <row r="53237" ht="15" hidden="1" customHeight="1"/>
    <row r="53238" ht="15" hidden="1" customHeight="1"/>
    <row r="53239" ht="15" hidden="1" customHeight="1"/>
    <row r="53240" ht="15" hidden="1" customHeight="1"/>
    <row r="53241" ht="15" hidden="1" customHeight="1"/>
    <row r="53242" ht="15" hidden="1" customHeight="1"/>
    <row r="53243" ht="15" hidden="1" customHeight="1"/>
    <row r="53244" ht="15" hidden="1" customHeight="1"/>
    <row r="53245" ht="15" hidden="1" customHeight="1"/>
    <row r="53246" ht="15" hidden="1" customHeight="1"/>
    <row r="53247" ht="15" hidden="1" customHeight="1"/>
    <row r="53248" ht="15" hidden="1" customHeight="1"/>
    <row r="53249" ht="15" hidden="1" customHeight="1"/>
    <row r="53250" ht="15" hidden="1" customHeight="1"/>
    <row r="53251" ht="15" hidden="1" customHeight="1"/>
    <row r="53252" ht="15" hidden="1" customHeight="1"/>
    <row r="53253" ht="15" hidden="1" customHeight="1"/>
    <row r="53254" ht="15" hidden="1" customHeight="1"/>
    <row r="53255" ht="15" hidden="1" customHeight="1"/>
    <row r="53256" ht="15" hidden="1" customHeight="1"/>
    <row r="53257" ht="15" hidden="1" customHeight="1"/>
    <row r="53258" ht="15" hidden="1" customHeight="1"/>
    <row r="53259" ht="15" hidden="1" customHeight="1"/>
    <row r="53260" ht="15" hidden="1" customHeight="1"/>
    <row r="53261" ht="15" hidden="1" customHeight="1"/>
    <row r="53262" ht="15" hidden="1" customHeight="1"/>
    <row r="53263" ht="15" hidden="1" customHeight="1"/>
    <row r="53264" ht="15" hidden="1" customHeight="1"/>
    <row r="53265" ht="15" hidden="1" customHeight="1"/>
    <row r="53266" ht="15" hidden="1" customHeight="1"/>
    <row r="53267" ht="15" hidden="1" customHeight="1"/>
    <row r="53268" ht="15" hidden="1" customHeight="1"/>
    <row r="53269" ht="15" hidden="1" customHeight="1"/>
    <row r="53270" ht="15" hidden="1" customHeight="1"/>
    <row r="53271" ht="15" hidden="1" customHeight="1"/>
    <row r="53272" ht="15" hidden="1" customHeight="1"/>
    <row r="53273" ht="15" hidden="1" customHeight="1"/>
    <row r="53274" ht="15" hidden="1" customHeight="1"/>
    <row r="53275" ht="15" hidden="1" customHeight="1"/>
    <row r="53276" ht="15" hidden="1" customHeight="1"/>
    <row r="53277" ht="15" hidden="1" customHeight="1"/>
    <row r="53278" ht="15" hidden="1" customHeight="1"/>
    <row r="53279" ht="15" hidden="1" customHeight="1"/>
    <row r="53280" ht="15" hidden="1" customHeight="1"/>
    <row r="53281" ht="15" hidden="1" customHeight="1"/>
    <row r="53282" ht="15" hidden="1" customHeight="1"/>
    <row r="53283" ht="15" hidden="1" customHeight="1"/>
    <row r="53284" ht="15" hidden="1" customHeight="1"/>
    <row r="53285" ht="15" hidden="1" customHeight="1"/>
    <row r="53286" ht="15" hidden="1" customHeight="1"/>
    <row r="53287" ht="15" hidden="1" customHeight="1"/>
    <row r="53288" ht="15" hidden="1" customHeight="1"/>
    <row r="53289" ht="15" hidden="1" customHeight="1"/>
    <row r="53290" ht="15" hidden="1" customHeight="1"/>
    <row r="53291" ht="15" hidden="1" customHeight="1"/>
    <row r="53292" ht="15" hidden="1" customHeight="1"/>
    <row r="53293" ht="15" hidden="1" customHeight="1"/>
    <row r="53294" ht="15" hidden="1" customHeight="1"/>
    <row r="53295" ht="15" hidden="1" customHeight="1"/>
    <row r="53296" ht="15" hidden="1" customHeight="1"/>
    <row r="53297" ht="15" hidden="1" customHeight="1"/>
    <row r="53298" ht="15" hidden="1" customHeight="1"/>
    <row r="53299" ht="15" hidden="1" customHeight="1"/>
    <row r="53300" ht="15" hidden="1" customHeight="1"/>
    <row r="53301" ht="15" hidden="1" customHeight="1"/>
    <row r="53302" ht="15" hidden="1" customHeight="1"/>
    <row r="53303" ht="15" hidden="1" customHeight="1"/>
    <row r="53304" ht="15" hidden="1" customHeight="1"/>
    <row r="53305" ht="15" hidden="1" customHeight="1"/>
    <row r="53306" ht="15" hidden="1" customHeight="1"/>
    <row r="53307" ht="15" hidden="1" customHeight="1"/>
    <row r="53308" ht="15" hidden="1" customHeight="1"/>
    <row r="53309" ht="15" hidden="1" customHeight="1"/>
    <row r="53310" ht="15" hidden="1" customHeight="1"/>
    <row r="53311" ht="15" hidden="1" customHeight="1"/>
    <row r="53312" ht="15" hidden="1" customHeight="1"/>
    <row r="53313" ht="15" hidden="1" customHeight="1"/>
    <row r="53314" ht="15" hidden="1" customHeight="1"/>
    <row r="53315" ht="15" hidden="1" customHeight="1"/>
    <row r="53316" ht="15" hidden="1" customHeight="1"/>
    <row r="53317" ht="15" hidden="1" customHeight="1"/>
    <row r="53318" ht="15" hidden="1" customHeight="1"/>
    <row r="53319" ht="15" hidden="1" customHeight="1"/>
    <row r="53320" ht="15" hidden="1" customHeight="1"/>
    <row r="53321" ht="15" hidden="1" customHeight="1"/>
    <row r="53322" ht="15" hidden="1" customHeight="1"/>
    <row r="53323" ht="15" hidden="1" customHeight="1"/>
    <row r="53324" ht="15" hidden="1" customHeight="1"/>
    <row r="53325" ht="15" hidden="1" customHeight="1"/>
    <row r="53326" ht="15" hidden="1" customHeight="1"/>
    <row r="53327" ht="15" hidden="1" customHeight="1"/>
    <row r="53328" ht="15" hidden="1" customHeight="1"/>
    <row r="53329" ht="15" hidden="1" customHeight="1"/>
    <row r="53330" ht="15" hidden="1" customHeight="1"/>
    <row r="53331" ht="15" hidden="1" customHeight="1"/>
    <row r="53332" ht="15" hidden="1" customHeight="1"/>
    <row r="53333" ht="15" hidden="1" customHeight="1"/>
    <row r="53334" ht="15" hidden="1" customHeight="1"/>
    <row r="53335" ht="15" hidden="1" customHeight="1"/>
    <row r="53336" ht="15" hidden="1" customHeight="1"/>
    <row r="53337" ht="15" hidden="1" customHeight="1"/>
    <row r="53338" ht="15" hidden="1" customHeight="1"/>
    <row r="53339" ht="15" hidden="1" customHeight="1"/>
    <row r="53340" ht="15" hidden="1" customHeight="1"/>
    <row r="53341" ht="15" hidden="1" customHeight="1"/>
    <row r="53342" ht="15" hidden="1" customHeight="1"/>
    <row r="53343" ht="15" hidden="1" customHeight="1"/>
    <row r="53344" ht="15" hidden="1" customHeight="1"/>
    <row r="53345" ht="15" hidden="1" customHeight="1"/>
    <row r="53346" ht="15" hidden="1" customHeight="1"/>
    <row r="53347" ht="15" hidden="1" customHeight="1"/>
    <row r="53348" ht="15" hidden="1" customHeight="1"/>
    <row r="53349" ht="15" hidden="1" customHeight="1"/>
    <row r="53350" ht="15" hidden="1" customHeight="1"/>
    <row r="53351" ht="15" hidden="1" customHeight="1"/>
    <row r="53352" ht="15" hidden="1" customHeight="1"/>
    <row r="53353" ht="15" hidden="1" customHeight="1"/>
    <row r="53354" ht="15" hidden="1" customHeight="1"/>
    <row r="53355" ht="15" hidden="1" customHeight="1"/>
    <row r="53356" ht="15" hidden="1" customHeight="1"/>
    <row r="53357" ht="15" hidden="1" customHeight="1"/>
    <row r="53358" ht="15" hidden="1" customHeight="1"/>
    <row r="53359" ht="15" hidden="1" customHeight="1"/>
    <row r="53360" ht="15" hidden="1" customHeight="1"/>
    <row r="53361" ht="15" hidden="1" customHeight="1"/>
    <row r="53362" ht="15" hidden="1" customHeight="1"/>
    <row r="53363" ht="15" hidden="1" customHeight="1"/>
    <row r="53364" ht="15" hidden="1" customHeight="1"/>
    <row r="53365" ht="15" hidden="1" customHeight="1"/>
    <row r="53366" ht="15" hidden="1" customHeight="1"/>
    <row r="53367" ht="15" hidden="1" customHeight="1"/>
    <row r="53368" ht="15" hidden="1" customHeight="1"/>
    <row r="53369" ht="15" hidden="1" customHeight="1"/>
    <row r="53370" ht="15" hidden="1" customHeight="1"/>
    <row r="53371" ht="15" hidden="1" customHeight="1"/>
    <row r="53372" ht="15" hidden="1" customHeight="1"/>
    <row r="53373" ht="15" hidden="1" customHeight="1"/>
    <row r="53374" ht="15" hidden="1" customHeight="1"/>
    <row r="53375" ht="15" hidden="1" customHeight="1"/>
    <row r="53376" ht="15" hidden="1" customHeight="1"/>
    <row r="53377" ht="15" hidden="1" customHeight="1"/>
    <row r="53378" ht="15" hidden="1" customHeight="1"/>
    <row r="53379" ht="15" hidden="1" customHeight="1"/>
    <row r="53380" ht="15" hidden="1" customHeight="1"/>
    <row r="53381" ht="15" hidden="1" customHeight="1"/>
    <row r="53382" ht="15" hidden="1" customHeight="1"/>
    <row r="53383" ht="15" hidden="1" customHeight="1"/>
    <row r="53384" ht="15" hidden="1" customHeight="1"/>
    <row r="53385" ht="15" hidden="1" customHeight="1"/>
    <row r="53386" ht="15" hidden="1" customHeight="1"/>
    <row r="53387" ht="15" hidden="1" customHeight="1"/>
    <row r="53388" ht="15" hidden="1" customHeight="1"/>
    <row r="53389" ht="15" hidden="1" customHeight="1"/>
    <row r="53390" ht="15" hidden="1" customHeight="1"/>
    <row r="53391" ht="15" hidden="1" customHeight="1"/>
    <row r="53392" ht="15" hidden="1" customHeight="1"/>
    <row r="53393" ht="15" hidden="1" customHeight="1"/>
    <row r="53394" ht="15" hidden="1" customHeight="1"/>
    <row r="53395" ht="15" hidden="1" customHeight="1"/>
    <row r="53396" ht="15" hidden="1" customHeight="1"/>
    <row r="53397" ht="15" hidden="1" customHeight="1"/>
    <row r="53398" ht="15" hidden="1" customHeight="1"/>
    <row r="53399" ht="15" hidden="1" customHeight="1"/>
    <row r="53400" ht="15" hidden="1" customHeight="1"/>
    <row r="53401" ht="15" hidden="1" customHeight="1"/>
    <row r="53402" ht="15" hidden="1" customHeight="1"/>
    <row r="53403" ht="15" hidden="1" customHeight="1"/>
    <row r="53404" ht="15" hidden="1" customHeight="1"/>
    <row r="53405" ht="15" hidden="1" customHeight="1"/>
    <row r="53406" ht="15" hidden="1" customHeight="1"/>
    <row r="53407" ht="15" hidden="1" customHeight="1"/>
    <row r="53408" ht="15" hidden="1" customHeight="1"/>
    <row r="53409" ht="15" hidden="1" customHeight="1"/>
    <row r="53410" ht="15" hidden="1" customHeight="1"/>
    <row r="53411" ht="15" hidden="1" customHeight="1"/>
    <row r="53412" ht="15" hidden="1" customHeight="1"/>
    <row r="53413" ht="15" hidden="1" customHeight="1"/>
    <row r="53414" ht="15" hidden="1" customHeight="1"/>
    <row r="53415" ht="15" hidden="1" customHeight="1"/>
    <row r="53416" ht="15" hidden="1" customHeight="1"/>
    <row r="53417" ht="15" hidden="1" customHeight="1"/>
    <row r="53418" ht="15" hidden="1" customHeight="1"/>
    <row r="53419" ht="15" hidden="1" customHeight="1"/>
    <row r="53420" ht="15" hidden="1" customHeight="1"/>
    <row r="53421" ht="15" hidden="1" customHeight="1"/>
    <row r="53422" ht="15" hidden="1" customHeight="1"/>
    <row r="53423" ht="15" hidden="1" customHeight="1"/>
    <row r="53424" ht="15" hidden="1" customHeight="1"/>
    <row r="53425" ht="15" hidden="1" customHeight="1"/>
    <row r="53426" ht="15" hidden="1" customHeight="1"/>
    <row r="53427" ht="15" hidden="1" customHeight="1"/>
    <row r="53428" ht="15" hidden="1" customHeight="1"/>
    <row r="53429" ht="15" hidden="1" customHeight="1"/>
    <row r="53430" ht="15" hidden="1" customHeight="1"/>
    <row r="53431" ht="15" hidden="1" customHeight="1"/>
    <row r="53432" ht="15" hidden="1" customHeight="1"/>
    <row r="53433" ht="15" hidden="1" customHeight="1"/>
    <row r="53434" ht="15" hidden="1" customHeight="1"/>
    <row r="53435" ht="15" hidden="1" customHeight="1"/>
    <row r="53436" ht="15" hidden="1" customHeight="1"/>
    <row r="53437" ht="15" hidden="1" customHeight="1"/>
    <row r="53438" ht="15" hidden="1" customHeight="1"/>
    <row r="53439" ht="15" hidden="1" customHeight="1"/>
    <row r="53440" ht="15" hidden="1" customHeight="1"/>
    <row r="53441" ht="15" hidden="1" customHeight="1"/>
    <row r="53442" ht="15" hidden="1" customHeight="1"/>
    <row r="53443" ht="15" hidden="1" customHeight="1"/>
    <row r="53444" ht="15" hidden="1" customHeight="1"/>
    <row r="53445" ht="15" hidden="1" customHeight="1"/>
    <row r="53446" ht="15" hidden="1" customHeight="1"/>
    <row r="53447" ht="15" hidden="1" customHeight="1"/>
    <row r="53448" ht="15" hidden="1" customHeight="1"/>
    <row r="53449" ht="15" hidden="1" customHeight="1"/>
    <row r="53450" ht="15" hidden="1" customHeight="1"/>
    <row r="53451" ht="15" hidden="1" customHeight="1"/>
    <row r="53452" ht="15" hidden="1" customHeight="1"/>
    <row r="53453" ht="15" hidden="1" customHeight="1"/>
    <row r="53454" ht="15" hidden="1" customHeight="1"/>
    <row r="53455" ht="15" hidden="1" customHeight="1"/>
    <row r="53456" ht="15" hidden="1" customHeight="1"/>
    <row r="53457" ht="15" hidden="1" customHeight="1"/>
    <row r="53458" ht="15" hidden="1" customHeight="1"/>
    <row r="53459" ht="15" hidden="1" customHeight="1"/>
    <row r="53460" ht="15" hidden="1" customHeight="1"/>
    <row r="53461" ht="15" hidden="1" customHeight="1"/>
    <row r="53462" ht="15" hidden="1" customHeight="1"/>
    <row r="53463" ht="15" hidden="1" customHeight="1"/>
    <row r="53464" ht="15" hidden="1" customHeight="1"/>
    <row r="53465" ht="15" hidden="1" customHeight="1"/>
    <row r="53466" ht="15" hidden="1" customHeight="1"/>
    <row r="53467" ht="15" hidden="1" customHeight="1"/>
    <row r="53468" ht="15" hidden="1" customHeight="1"/>
    <row r="53469" ht="15" hidden="1" customHeight="1"/>
    <row r="53470" ht="15" hidden="1" customHeight="1"/>
    <row r="53471" ht="15" hidden="1" customHeight="1"/>
    <row r="53472" ht="15" hidden="1" customHeight="1"/>
    <row r="53473" ht="15" hidden="1" customHeight="1"/>
    <row r="53474" ht="15" hidden="1" customHeight="1"/>
    <row r="53475" ht="15" hidden="1" customHeight="1"/>
    <row r="53476" ht="15" hidden="1" customHeight="1"/>
    <row r="53477" ht="15" hidden="1" customHeight="1"/>
    <row r="53478" ht="15" hidden="1" customHeight="1"/>
    <row r="53479" ht="15" hidden="1" customHeight="1"/>
    <row r="53480" ht="15" hidden="1" customHeight="1"/>
    <row r="53481" ht="15" hidden="1" customHeight="1"/>
    <row r="53482" ht="15" hidden="1" customHeight="1"/>
    <row r="53483" ht="15" hidden="1" customHeight="1"/>
    <row r="53484" ht="15" hidden="1" customHeight="1"/>
    <row r="53485" ht="15" hidden="1" customHeight="1"/>
    <row r="53486" ht="15" hidden="1" customHeight="1"/>
    <row r="53487" ht="15" hidden="1" customHeight="1"/>
    <row r="53488" ht="15" hidden="1" customHeight="1"/>
    <row r="53489" ht="15" hidden="1" customHeight="1"/>
    <row r="53490" ht="15" hidden="1" customHeight="1"/>
    <row r="53491" ht="15" hidden="1" customHeight="1"/>
    <row r="53492" ht="15" hidden="1" customHeight="1"/>
    <row r="53493" ht="15" hidden="1" customHeight="1"/>
    <row r="53494" ht="15" hidden="1" customHeight="1"/>
    <row r="53495" ht="15" hidden="1" customHeight="1"/>
    <row r="53496" ht="15" hidden="1" customHeight="1"/>
    <row r="53497" ht="15" hidden="1" customHeight="1"/>
    <row r="53498" ht="15" hidden="1" customHeight="1"/>
    <row r="53499" ht="15" hidden="1" customHeight="1"/>
    <row r="53500" ht="15" hidden="1" customHeight="1"/>
    <row r="53501" ht="15" hidden="1" customHeight="1"/>
    <row r="53502" ht="15" hidden="1" customHeight="1"/>
    <row r="53503" ht="15" hidden="1" customHeight="1"/>
    <row r="53504" ht="15" hidden="1" customHeight="1"/>
    <row r="53505" ht="15" hidden="1" customHeight="1"/>
    <row r="53506" ht="15" hidden="1" customHeight="1"/>
    <row r="53507" ht="15" hidden="1" customHeight="1"/>
    <row r="53508" ht="15" hidden="1" customHeight="1"/>
    <row r="53509" ht="15" hidden="1" customHeight="1"/>
    <row r="53510" ht="15" hidden="1" customHeight="1"/>
    <row r="53511" ht="15" hidden="1" customHeight="1"/>
    <row r="53512" ht="15" hidden="1" customHeight="1"/>
    <row r="53513" ht="15" hidden="1" customHeight="1"/>
    <row r="53514" ht="15" hidden="1" customHeight="1"/>
    <row r="53515" ht="15" hidden="1" customHeight="1"/>
    <row r="53516" ht="15" hidden="1" customHeight="1"/>
    <row r="53517" ht="15" hidden="1" customHeight="1"/>
    <row r="53518" ht="15" hidden="1" customHeight="1"/>
    <row r="53519" ht="15" hidden="1" customHeight="1"/>
    <row r="53520" ht="15" hidden="1" customHeight="1"/>
    <row r="53521" ht="15" hidden="1" customHeight="1"/>
    <row r="53522" ht="15" hidden="1" customHeight="1"/>
    <row r="53523" ht="15" hidden="1" customHeight="1"/>
    <row r="53524" ht="15" hidden="1" customHeight="1"/>
    <row r="53525" ht="15" hidden="1" customHeight="1"/>
    <row r="53526" ht="15" hidden="1" customHeight="1"/>
    <row r="53527" ht="15" hidden="1" customHeight="1"/>
    <row r="53528" ht="15" hidden="1" customHeight="1"/>
    <row r="53529" ht="15" hidden="1" customHeight="1"/>
    <row r="53530" ht="15" hidden="1" customHeight="1"/>
    <row r="53531" ht="15" hidden="1" customHeight="1"/>
    <row r="53532" ht="15" hidden="1" customHeight="1"/>
    <row r="53533" ht="15" hidden="1" customHeight="1"/>
    <row r="53534" ht="15" hidden="1" customHeight="1"/>
    <row r="53535" ht="15" hidden="1" customHeight="1"/>
    <row r="53536" ht="15" hidden="1" customHeight="1"/>
    <row r="53537" ht="15" hidden="1" customHeight="1"/>
    <row r="53538" ht="15" hidden="1" customHeight="1"/>
    <row r="53539" ht="15" hidden="1" customHeight="1"/>
    <row r="53540" ht="15" hidden="1" customHeight="1"/>
    <row r="53541" ht="15" hidden="1" customHeight="1"/>
    <row r="53542" ht="15" hidden="1" customHeight="1"/>
    <row r="53543" ht="15" hidden="1" customHeight="1"/>
    <row r="53544" ht="15" hidden="1" customHeight="1"/>
    <row r="53545" ht="15" hidden="1" customHeight="1"/>
    <row r="53546" ht="15" hidden="1" customHeight="1"/>
    <row r="53547" ht="15" hidden="1" customHeight="1"/>
    <row r="53548" ht="15" hidden="1" customHeight="1"/>
    <row r="53549" ht="15" hidden="1" customHeight="1"/>
    <row r="53550" ht="15" hidden="1" customHeight="1"/>
    <row r="53551" ht="15" hidden="1" customHeight="1"/>
    <row r="53552" ht="15" hidden="1" customHeight="1"/>
    <row r="53553" ht="15" hidden="1" customHeight="1"/>
    <row r="53554" ht="15" hidden="1" customHeight="1"/>
    <row r="53555" ht="15" hidden="1" customHeight="1"/>
    <row r="53556" ht="15" hidden="1" customHeight="1"/>
    <row r="53557" ht="15" hidden="1" customHeight="1"/>
    <row r="53558" ht="15" hidden="1" customHeight="1"/>
    <row r="53559" ht="15" hidden="1" customHeight="1"/>
    <row r="53560" ht="15" hidden="1" customHeight="1"/>
    <row r="53561" ht="15" hidden="1" customHeight="1"/>
    <row r="53562" ht="15" hidden="1" customHeight="1"/>
    <row r="53563" ht="15" hidden="1" customHeight="1"/>
    <row r="53564" ht="15" hidden="1" customHeight="1"/>
    <row r="53565" ht="15" hidden="1" customHeight="1"/>
    <row r="53566" ht="15" hidden="1" customHeight="1"/>
    <row r="53567" ht="15" hidden="1" customHeight="1"/>
    <row r="53568" ht="15" hidden="1" customHeight="1"/>
    <row r="53569" ht="15" hidden="1" customHeight="1"/>
    <row r="53570" ht="15" hidden="1" customHeight="1"/>
    <row r="53571" ht="15" hidden="1" customHeight="1"/>
    <row r="53572" ht="15" hidden="1" customHeight="1"/>
    <row r="53573" ht="15" hidden="1" customHeight="1"/>
    <row r="53574" ht="15" hidden="1" customHeight="1"/>
    <row r="53575" ht="15" hidden="1" customHeight="1"/>
    <row r="53576" ht="15" hidden="1" customHeight="1"/>
    <row r="53577" ht="15" hidden="1" customHeight="1"/>
    <row r="53578" ht="15" hidden="1" customHeight="1"/>
    <row r="53579" ht="15" hidden="1" customHeight="1"/>
    <row r="53580" ht="15" hidden="1" customHeight="1"/>
    <row r="53581" ht="15" hidden="1" customHeight="1"/>
    <row r="53582" ht="15" hidden="1" customHeight="1"/>
    <row r="53583" ht="15" hidden="1" customHeight="1"/>
    <row r="53584" ht="15" hidden="1" customHeight="1"/>
    <row r="53585" ht="15" hidden="1" customHeight="1"/>
    <row r="53586" ht="15" hidden="1" customHeight="1"/>
    <row r="53587" ht="15" hidden="1" customHeight="1"/>
    <row r="53588" ht="15" hidden="1" customHeight="1"/>
    <row r="53589" ht="15" hidden="1" customHeight="1"/>
    <row r="53590" ht="15" hidden="1" customHeight="1"/>
    <row r="53591" ht="15" hidden="1" customHeight="1"/>
    <row r="53592" ht="15" hidden="1" customHeight="1"/>
    <row r="53593" ht="15" hidden="1" customHeight="1"/>
    <row r="53594" ht="15" hidden="1" customHeight="1"/>
    <row r="53595" ht="15" hidden="1" customHeight="1"/>
    <row r="53596" ht="15" hidden="1" customHeight="1"/>
    <row r="53597" ht="15" hidden="1" customHeight="1"/>
    <row r="53598" ht="15" hidden="1" customHeight="1"/>
    <row r="53599" ht="15" hidden="1" customHeight="1"/>
    <row r="53600" ht="15" hidden="1" customHeight="1"/>
    <row r="53601" ht="15" hidden="1" customHeight="1"/>
    <row r="53602" ht="15" hidden="1" customHeight="1"/>
    <row r="53603" ht="15" hidden="1" customHeight="1"/>
    <row r="53604" ht="15" hidden="1" customHeight="1"/>
    <row r="53605" ht="15" hidden="1" customHeight="1"/>
    <row r="53606" ht="15" hidden="1" customHeight="1"/>
    <row r="53607" ht="15" hidden="1" customHeight="1"/>
    <row r="53608" ht="15" hidden="1" customHeight="1"/>
    <row r="53609" ht="15" hidden="1" customHeight="1"/>
    <row r="53610" ht="15" hidden="1" customHeight="1"/>
    <row r="53611" ht="15" hidden="1" customHeight="1"/>
    <row r="53612" ht="15" hidden="1" customHeight="1"/>
    <row r="53613" ht="15" hidden="1" customHeight="1"/>
    <row r="53614" ht="15" hidden="1" customHeight="1"/>
    <row r="53615" ht="15" hidden="1" customHeight="1"/>
    <row r="53616" ht="15" hidden="1" customHeight="1"/>
    <row r="53617" ht="15" hidden="1" customHeight="1"/>
    <row r="53618" ht="15" hidden="1" customHeight="1"/>
    <row r="53619" ht="15" hidden="1" customHeight="1"/>
    <row r="53620" ht="15" hidden="1" customHeight="1"/>
    <row r="53621" ht="15" hidden="1" customHeight="1"/>
    <row r="53622" ht="15" hidden="1" customHeight="1"/>
    <row r="53623" ht="15" hidden="1" customHeight="1"/>
    <row r="53624" ht="15" hidden="1" customHeight="1"/>
    <row r="53625" ht="15" hidden="1" customHeight="1"/>
    <row r="53626" ht="15" hidden="1" customHeight="1"/>
    <row r="53627" ht="15" hidden="1" customHeight="1"/>
    <row r="53628" ht="15" hidden="1" customHeight="1"/>
    <row r="53629" ht="15" hidden="1" customHeight="1"/>
    <row r="53630" ht="15" hidden="1" customHeight="1"/>
    <row r="53631" ht="15" hidden="1" customHeight="1"/>
    <row r="53632" ht="15" hidden="1" customHeight="1"/>
    <row r="53633" ht="15" hidden="1" customHeight="1"/>
    <row r="53634" ht="15" hidden="1" customHeight="1"/>
    <row r="53635" ht="15" hidden="1" customHeight="1"/>
    <row r="53636" ht="15" hidden="1" customHeight="1"/>
    <row r="53637" ht="15" hidden="1" customHeight="1"/>
    <row r="53638" ht="15" hidden="1" customHeight="1"/>
    <row r="53639" ht="15" hidden="1" customHeight="1"/>
    <row r="53640" ht="15" hidden="1" customHeight="1"/>
    <row r="53641" ht="15" hidden="1" customHeight="1"/>
    <row r="53642" ht="15" hidden="1" customHeight="1"/>
    <row r="53643" ht="15" hidden="1" customHeight="1"/>
    <row r="53644" ht="15" hidden="1" customHeight="1"/>
    <row r="53645" ht="15" hidden="1" customHeight="1"/>
    <row r="53646" ht="15" hidden="1" customHeight="1"/>
    <row r="53647" ht="15" hidden="1" customHeight="1"/>
    <row r="53648" ht="15" hidden="1" customHeight="1"/>
    <row r="53649" ht="15" hidden="1" customHeight="1"/>
    <row r="53650" ht="15" hidden="1" customHeight="1"/>
    <row r="53651" ht="15" hidden="1" customHeight="1"/>
    <row r="53652" ht="15" hidden="1" customHeight="1"/>
    <row r="53653" ht="15" hidden="1" customHeight="1"/>
    <row r="53654" ht="15" hidden="1" customHeight="1"/>
    <row r="53655" ht="15" hidden="1" customHeight="1"/>
    <row r="53656" ht="15" hidden="1" customHeight="1"/>
    <row r="53657" ht="15" hidden="1" customHeight="1"/>
    <row r="53658" ht="15" hidden="1" customHeight="1"/>
    <row r="53659" ht="15" hidden="1" customHeight="1"/>
    <row r="53660" ht="15" hidden="1" customHeight="1"/>
    <row r="53661" ht="15" hidden="1" customHeight="1"/>
    <row r="53662" ht="15" hidden="1" customHeight="1"/>
    <row r="53663" ht="15" hidden="1" customHeight="1"/>
    <row r="53664" ht="15" hidden="1" customHeight="1"/>
    <row r="53665" ht="15" hidden="1" customHeight="1"/>
    <row r="53666" ht="15" hidden="1" customHeight="1"/>
    <row r="53667" ht="15" hidden="1" customHeight="1"/>
    <row r="53668" ht="15" hidden="1" customHeight="1"/>
    <row r="53669" ht="15" hidden="1" customHeight="1"/>
    <row r="53670" ht="15" hidden="1" customHeight="1"/>
    <row r="53671" ht="15" hidden="1" customHeight="1"/>
    <row r="53672" ht="15" hidden="1" customHeight="1"/>
    <row r="53673" ht="15" hidden="1" customHeight="1"/>
    <row r="53674" ht="15" hidden="1" customHeight="1"/>
    <row r="53675" ht="15" hidden="1" customHeight="1"/>
    <row r="53676" ht="15" hidden="1" customHeight="1"/>
    <row r="53677" ht="15" hidden="1" customHeight="1"/>
    <row r="53678" ht="15" hidden="1" customHeight="1"/>
    <row r="53679" ht="15" hidden="1" customHeight="1"/>
    <row r="53680" ht="15" hidden="1" customHeight="1"/>
    <row r="53681" ht="15" hidden="1" customHeight="1"/>
    <row r="53682" ht="15" hidden="1" customHeight="1"/>
    <row r="53683" ht="15" hidden="1" customHeight="1"/>
    <row r="53684" ht="15" hidden="1" customHeight="1"/>
    <row r="53685" ht="15" hidden="1" customHeight="1"/>
    <row r="53686" ht="15" hidden="1" customHeight="1"/>
    <row r="53687" ht="15" hidden="1" customHeight="1"/>
    <row r="53688" ht="15" hidden="1" customHeight="1"/>
    <row r="53689" ht="15" hidden="1" customHeight="1"/>
    <row r="53690" ht="15" hidden="1" customHeight="1"/>
    <row r="53691" ht="15" hidden="1" customHeight="1"/>
    <row r="53692" ht="15" hidden="1" customHeight="1"/>
    <row r="53693" ht="15" hidden="1" customHeight="1"/>
    <row r="53694" ht="15" hidden="1" customHeight="1"/>
    <row r="53695" ht="15" hidden="1" customHeight="1"/>
    <row r="53696" ht="15" hidden="1" customHeight="1"/>
    <row r="53697" ht="15" hidden="1" customHeight="1"/>
    <row r="53698" ht="15" hidden="1" customHeight="1"/>
    <row r="53699" ht="15" hidden="1" customHeight="1"/>
    <row r="53700" ht="15" hidden="1" customHeight="1"/>
    <row r="53701" ht="15" hidden="1" customHeight="1"/>
    <row r="53702" ht="15" hidden="1" customHeight="1"/>
    <row r="53703" ht="15" hidden="1" customHeight="1"/>
    <row r="53704" ht="15" hidden="1" customHeight="1"/>
    <row r="53705" ht="15" hidden="1" customHeight="1"/>
    <row r="53706" ht="15" hidden="1" customHeight="1"/>
    <row r="53707" ht="15" hidden="1" customHeight="1"/>
    <row r="53708" ht="15" hidden="1" customHeight="1"/>
    <row r="53709" ht="15" hidden="1" customHeight="1"/>
    <row r="53710" ht="15" hidden="1" customHeight="1"/>
    <row r="53711" ht="15" hidden="1" customHeight="1"/>
    <row r="53712" ht="15" hidden="1" customHeight="1"/>
    <row r="53713" ht="15" hidden="1" customHeight="1"/>
    <row r="53714" ht="15" hidden="1" customHeight="1"/>
    <row r="53715" ht="15" hidden="1" customHeight="1"/>
    <row r="53716" ht="15" hidden="1" customHeight="1"/>
    <row r="53717" ht="15" hidden="1" customHeight="1"/>
    <row r="53718" ht="15" hidden="1" customHeight="1"/>
    <row r="53719" ht="15" hidden="1" customHeight="1"/>
    <row r="53720" ht="15" hidden="1" customHeight="1"/>
    <row r="53721" ht="15" hidden="1" customHeight="1"/>
    <row r="53722" ht="15" hidden="1" customHeight="1"/>
    <row r="53723" ht="15" hidden="1" customHeight="1"/>
    <row r="53724" ht="15" hidden="1" customHeight="1"/>
    <row r="53725" ht="15" hidden="1" customHeight="1"/>
    <row r="53726" ht="15" hidden="1" customHeight="1"/>
    <row r="53727" ht="15" hidden="1" customHeight="1"/>
    <row r="53728" ht="15" hidden="1" customHeight="1"/>
    <row r="53729" ht="15" hidden="1" customHeight="1"/>
    <row r="53730" ht="15" hidden="1" customHeight="1"/>
    <row r="53731" ht="15" hidden="1" customHeight="1"/>
    <row r="53732" ht="15" hidden="1" customHeight="1"/>
    <row r="53733" ht="15" hidden="1" customHeight="1"/>
    <row r="53734" ht="15" hidden="1" customHeight="1"/>
    <row r="53735" ht="15" hidden="1" customHeight="1"/>
    <row r="53736" ht="15" hidden="1" customHeight="1"/>
    <row r="53737" ht="15" hidden="1" customHeight="1"/>
    <row r="53738" ht="15" hidden="1" customHeight="1"/>
    <row r="53739" ht="15" hidden="1" customHeight="1"/>
    <row r="53740" ht="15" hidden="1" customHeight="1"/>
    <row r="53741" ht="15" hidden="1" customHeight="1"/>
    <row r="53742" ht="15" hidden="1" customHeight="1"/>
    <row r="53743" ht="15" hidden="1" customHeight="1"/>
    <row r="53744" ht="15" hidden="1" customHeight="1"/>
    <row r="53745" ht="15" hidden="1" customHeight="1"/>
    <row r="53746" ht="15" hidden="1" customHeight="1"/>
    <row r="53747" ht="15" hidden="1" customHeight="1"/>
    <row r="53748" ht="15" hidden="1" customHeight="1"/>
    <row r="53749" ht="15" hidden="1" customHeight="1"/>
    <row r="53750" ht="15" hidden="1" customHeight="1"/>
    <row r="53751" ht="15" hidden="1" customHeight="1"/>
    <row r="53752" ht="15" hidden="1" customHeight="1"/>
    <row r="53753" ht="15" hidden="1" customHeight="1"/>
    <row r="53754" ht="15" hidden="1" customHeight="1"/>
    <row r="53755" ht="15" hidden="1" customHeight="1"/>
    <row r="53756" ht="15" hidden="1" customHeight="1"/>
    <row r="53757" ht="15" hidden="1" customHeight="1"/>
    <row r="53758" ht="15" hidden="1" customHeight="1"/>
    <row r="53759" ht="15" hidden="1" customHeight="1"/>
    <row r="53760" ht="15" hidden="1" customHeight="1"/>
    <row r="53761" ht="15" hidden="1" customHeight="1"/>
    <row r="53762" ht="15" hidden="1" customHeight="1"/>
    <row r="53763" ht="15" hidden="1" customHeight="1"/>
    <row r="53764" ht="15" hidden="1" customHeight="1"/>
    <row r="53765" ht="15" hidden="1" customHeight="1"/>
    <row r="53766" ht="15" hidden="1" customHeight="1"/>
    <row r="53767" ht="15" hidden="1" customHeight="1"/>
    <row r="53768" ht="15" hidden="1" customHeight="1"/>
    <row r="53769" ht="15" hidden="1" customHeight="1"/>
    <row r="53770" ht="15" hidden="1" customHeight="1"/>
    <row r="53771" ht="15" hidden="1" customHeight="1"/>
    <row r="53772" ht="15" hidden="1" customHeight="1"/>
    <row r="53773" ht="15" hidden="1" customHeight="1"/>
    <row r="53774" ht="15" hidden="1" customHeight="1"/>
    <row r="53775" ht="15" hidden="1" customHeight="1"/>
    <row r="53776" ht="15" hidden="1" customHeight="1"/>
    <row r="53777" ht="15" hidden="1" customHeight="1"/>
    <row r="53778" ht="15" hidden="1" customHeight="1"/>
    <row r="53779" ht="15" hidden="1" customHeight="1"/>
    <row r="53780" ht="15" hidden="1" customHeight="1"/>
    <row r="53781" ht="15" hidden="1" customHeight="1"/>
    <row r="53782" ht="15" hidden="1" customHeight="1"/>
    <row r="53783" ht="15" hidden="1" customHeight="1"/>
    <row r="53784" ht="15" hidden="1" customHeight="1"/>
    <row r="53785" ht="15" hidden="1" customHeight="1"/>
    <row r="53786" ht="15" hidden="1" customHeight="1"/>
    <row r="53787" ht="15" hidden="1" customHeight="1"/>
    <row r="53788" ht="15" hidden="1" customHeight="1"/>
    <row r="53789" ht="15" hidden="1" customHeight="1"/>
    <row r="53790" ht="15" hidden="1" customHeight="1"/>
    <row r="53791" ht="15" hidden="1" customHeight="1"/>
    <row r="53792" ht="15" hidden="1" customHeight="1"/>
    <row r="53793" ht="15" hidden="1" customHeight="1"/>
    <row r="53794" ht="15" hidden="1" customHeight="1"/>
    <row r="53795" ht="15" hidden="1" customHeight="1"/>
    <row r="53796" ht="15" hidden="1" customHeight="1"/>
    <row r="53797" ht="15" hidden="1" customHeight="1"/>
    <row r="53798" ht="15" hidden="1" customHeight="1"/>
    <row r="53799" ht="15" hidden="1" customHeight="1"/>
    <row r="53800" ht="15" hidden="1" customHeight="1"/>
    <row r="53801" ht="15" hidden="1" customHeight="1"/>
    <row r="53802" ht="15" hidden="1" customHeight="1"/>
    <row r="53803" ht="15" hidden="1" customHeight="1"/>
    <row r="53804" ht="15" hidden="1" customHeight="1"/>
    <row r="53805" ht="15" hidden="1" customHeight="1"/>
    <row r="53806" ht="15" hidden="1" customHeight="1"/>
    <row r="53807" ht="15" hidden="1" customHeight="1"/>
    <row r="53808" ht="15" hidden="1" customHeight="1"/>
    <row r="53809" ht="15" hidden="1" customHeight="1"/>
    <row r="53810" ht="15" hidden="1" customHeight="1"/>
    <row r="53811" ht="15" hidden="1" customHeight="1"/>
    <row r="53812" ht="15" hidden="1" customHeight="1"/>
    <row r="53813" ht="15" hidden="1" customHeight="1"/>
    <row r="53814" ht="15" hidden="1" customHeight="1"/>
    <row r="53815" ht="15" hidden="1" customHeight="1"/>
    <row r="53816" ht="15" hidden="1" customHeight="1"/>
    <row r="53817" ht="15" hidden="1" customHeight="1"/>
    <row r="53818" ht="15" hidden="1" customHeight="1"/>
    <row r="53819" ht="15" hidden="1" customHeight="1"/>
    <row r="53820" ht="15" hidden="1" customHeight="1"/>
    <row r="53821" ht="15" hidden="1" customHeight="1"/>
    <row r="53822" ht="15" hidden="1" customHeight="1"/>
    <row r="53823" ht="15" hidden="1" customHeight="1"/>
    <row r="53824" ht="15" hidden="1" customHeight="1"/>
    <row r="53825" ht="15" hidden="1" customHeight="1"/>
    <row r="53826" ht="15" hidden="1" customHeight="1"/>
    <row r="53827" ht="15" hidden="1" customHeight="1"/>
    <row r="53828" ht="15" hidden="1" customHeight="1"/>
    <row r="53829" ht="15" hidden="1" customHeight="1"/>
    <row r="53830" ht="15" hidden="1" customHeight="1"/>
    <row r="53831" ht="15" hidden="1" customHeight="1"/>
    <row r="53832" ht="15" hidden="1" customHeight="1"/>
    <row r="53833" ht="15" hidden="1" customHeight="1"/>
    <row r="53834" ht="15" hidden="1" customHeight="1"/>
    <row r="53835" ht="15" hidden="1" customHeight="1"/>
    <row r="53836" ht="15" hidden="1" customHeight="1"/>
    <row r="53837" ht="15" hidden="1" customHeight="1"/>
    <row r="53838" ht="15" hidden="1" customHeight="1"/>
    <row r="53839" ht="15" hidden="1" customHeight="1"/>
    <row r="53840" ht="15" hidden="1" customHeight="1"/>
    <row r="53841" ht="15" hidden="1" customHeight="1"/>
    <row r="53842" ht="15" hidden="1" customHeight="1"/>
    <row r="53843" ht="15" hidden="1" customHeight="1"/>
    <row r="53844" ht="15" hidden="1" customHeight="1"/>
    <row r="53845" ht="15" hidden="1" customHeight="1"/>
    <row r="53846" ht="15" hidden="1" customHeight="1"/>
    <row r="53847" ht="15" hidden="1" customHeight="1"/>
    <row r="53848" ht="15" hidden="1" customHeight="1"/>
    <row r="53849" ht="15" hidden="1" customHeight="1"/>
    <row r="53850" ht="15" hidden="1" customHeight="1"/>
    <row r="53851" ht="15" hidden="1" customHeight="1"/>
    <row r="53852" ht="15" hidden="1" customHeight="1"/>
    <row r="53853" ht="15" hidden="1" customHeight="1"/>
    <row r="53854" ht="15" hidden="1" customHeight="1"/>
    <row r="53855" ht="15" hidden="1" customHeight="1"/>
    <row r="53856" ht="15" hidden="1" customHeight="1"/>
    <row r="53857" ht="15" hidden="1" customHeight="1"/>
    <row r="53858" ht="15" hidden="1" customHeight="1"/>
    <row r="53859" ht="15" hidden="1" customHeight="1"/>
    <row r="53860" ht="15" hidden="1" customHeight="1"/>
    <row r="53861" ht="15" hidden="1" customHeight="1"/>
    <row r="53862" ht="15" hidden="1" customHeight="1"/>
    <row r="53863" ht="15" hidden="1" customHeight="1"/>
    <row r="53864" ht="15" hidden="1" customHeight="1"/>
    <row r="53865" ht="15" hidden="1" customHeight="1"/>
    <row r="53866" ht="15" hidden="1" customHeight="1"/>
    <row r="53867" ht="15" hidden="1" customHeight="1"/>
    <row r="53868" ht="15" hidden="1" customHeight="1"/>
    <row r="53869" ht="15" hidden="1" customHeight="1"/>
    <row r="53870" ht="15" hidden="1" customHeight="1"/>
    <row r="53871" ht="15" hidden="1" customHeight="1"/>
    <row r="53872" ht="15" hidden="1" customHeight="1"/>
    <row r="53873" ht="15" hidden="1" customHeight="1"/>
    <row r="53874" ht="15" hidden="1" customHeight="1"/>
    <row r="53875" ht="15" hidden="1" customHeight="1"/>
    <row r="53876" ht="15" hidden="1" customHeight="1"/>
    <row r="53877" ht="15" hidden="1" customHeight="1"/>
    <row r="53878" ht="15" hidden="1" customHeight="1"/>
    <row r="53879" ht="15" hidden="1" customHeight="1"/>
    <row r="53880" ht="15" hidden="1" customHeight="1"/>
    <row r="53881" ht="15" hidden="1" customHeight="1"/>
    <row r="53882" ht="15" hidden="1" customHeight="1"/>
    <row r="53883" ht="15" hidden="1" customHeight="1"/>
    <row r="53884" ht="15" hidden="1" customHeight="1"/>
    <row r="53885" ht="15" hidden="1" customHeight="1"/>
    <row r="53886" ht="15" hidden="1" customHeight="1"/>
    <row r="53887" ht="15" hidden="1" customHeight="1"/>
    <row r="53888" ht="15" hidden="1" customHeight="1"/>
    <row r="53889" ht="15" hidden="1" customHeight="1"/>
    <row r="53890" ht="15" hidden="1" customHeight="1"/>
    <row r="53891" ht="15" hidden="1" customHeight="1"/>
    <row r="53892" ht="15" hidden="1" customHeight="1"/>
    <row r="53893" ht="15" hidden="1" customHeight="1"/>
    <row r="53894" ht="15" hidden="1" customHeight="1"/>
    <row r="53895" ht="15" hidden="1" customHeight="1"/>
    <row r="53896" ht="15" hidden="1" customHeight="1"/>
    <row r="53897" ht="15" hidden="1" customHeight="1"/>
    <row r="53898" ht="15" hidden="1" customHeight="1"/>
    <row r="53899" ht="15" hidden="1" customHeight="1"/>
    <row r="53900" ht="15" hidden="1" customHeight="1"/>
    <row r="53901" ht="15" hidden="1" customHeight="1"/>
    <row r="53902" ht="15" hidden="1" customHeight="1"/>
    <row r="53903" ht="15" hidden="1" customHeight="1"/>
    <row r="53904" ht="15" hidden="1" customHeight="1"/>
    <row r="53905" ht="15" hidden="1" customHeight="1"/>
    <row r="53906" ht="15" hidden="1" customHeight="1"/>
    <row r="53907" ht="15" hidden="1" customHeight="1"/>
    <row r="53908" ht="15" hidden="1" customHeight="1"/>
    <row r="53909" ht="15" hidden="1" customHeight="1"/>
    <row r="53910" ht="15" hidden="1" customHeight="1"/>
    <row r="53911" ht="15" hidden="1" customHeight="1"/>
    <row r="53912" ht="15" hidden="1" customHeight="1"/>
    <row r="53913" ht="15" hidden="1" customHeight="1"/>
    <row r="53914" ht="15" hidden="1" customHeight="1"/>
    <row r="53915" ht="15" hidden="1" customHeight="1"/>
    <row r="53916" ht="15" hidden="1" customHeight="1"/>
    <row r="53917" ht="15" hidden="1" customHeight="1"/>
    <row r="53918" ht="15" hidden="1" customHeight="1"/>
    <row r="53919" ht="15" hidden="1" customHeight="1"/>
    <row r="53920" ht="15" hidden="1" customHeight="1"/>
    <row r="53921" ht="15" hidden="1" customHeight="1"/>
    <row r="53922" ht="15" hidden="1" customHeight="1"/>
    <row r="53923" ht="15" hidden="1" customHeight="1"/>
    <row r="53924" ht="15" hidden="1" customHeight="1"/>
    <row r="53925" ht="15" hidden="1" customHeight="1"/>
    <row r="53926" ht="15" hidden="1" customHeight="1"/>
    <row r="53927" ht="15" hidden="1" customHeight="1"/>
    <row r="53928" ht="15" hidden="1" customHeight="1"/>
    <row r="53929" ht="15" hidden="1" customHeight="1"/>
    <row r="53930" ht="15" hidden="1" customHeight="1"/>
    <row r="53931" ht="15" hidden="1" customHeight="1"/>
    <row r="53932" ht="15" hidden="1" customHeight="1"/>
    <row r="53933" ht="15" hidden="1" customHeight="1"/>
    <row r="53934" ht="15" hidden="1" customHeight="1"/>
    <row r="53935" ht="15" hidden="1" customHeight="1"/>
    <row r="53936" ht="15" hidden="1" customHeight="1"/>
    <row r="53937" ht="15" hidden="1" customHeight="1"/>
    <row r="53938" ht="15" hidden="1" customHeight="1"/>
    <row r="53939" ht="15" hidden="1" customHeight="1"/>
    <row r="53940" ht="15" hidden="1" customHeight="1"/>
    <row r="53941" ht="15" hidden="1" customHeight="1"/>
    <row r="53942" ht="15" hidden="1" customHeight="1"/>
    <row r="53943" ht="15" hidden="1" customHeight="1"/>
    <row r="53944" ht="15" hidden="1" customHeight="1"/>
    <row r="53945" ht="15" hidden="1" customHeight="1"/>
    <row r="53946" ht="15" hidden="1" customHeight="1"/>
    <row r="53947" ht="15" hidden="1" customHeight="1"/>
    <row r="53948" ht="15" hidden="1" customHeight="1"/>
    <row r="53949" ht="15" hidden="1" customHeight="1"/>
    <row r="53950" ht="15" hidden="1" customHeight="1"/>
    <row r="53951" ht="15" hidden="1" customHeight="1"/>
    <row r="53952" ht="15" hidden="1" customHeight="1"/>
    <row r="53953" ht="15" hidden="1" customHeight="1"/>
    <row r="53954" ht="15" hidden="1" customHeight="1"/>
    <row r="53955" ht="15" hidden="1" customHeight="1"/>
    <row r="53956" ht="15" hidden="1" customHeight="1"/>
    <row r="53957" ht="15" hidden="1" customHeight="1"/>
    <row r="53958" ht="15" hidden="1" customHeight="1"/>
    <row r="53959" ht="15" hidden="1" customHeight="1"/>
    <row r="53960" ht="15" hidden="1" customHeight="1"/>
    <row r="53961" ht="15" hidden="1" customHeight="1"/>
    <row r="53962" ht="15" hidden="1" customHeight="1"/>
    <row r="53963" ht="15" hidden="1" customHeight="1"/>
    <row r="53964" ht="15" hidden="1" customHeight="1"/>
    <row r="53965" ht="15" hidden="1" customHeight="1"/>
    <row r="53966" ht="15" hidden="1" customHeight="1"/>
    <row r="53967" ht="15" hidden="1" customHeight="1"/>
    <row r="53968" ht="15" hidden="1" customHeight="1"/>
    <row r="53969" ht="15" hidden="1" customHeight="1"/>
    <row r="53970" ht="15" hidden="1" customHeight="1"/>
    <row r="53971" ht="15" hidden="1" customHeight="1"/>
    <row r="53972" ht="15" hidden="1" customHeight="1"/>
    <row r="53973" ht="15" hidden="1" customHeight="1"/>
    <row r="53974" ht="15" hidden="1" customHeight="1"/>
    <row r="53975" ht="15" hidden="1" customHeight="1"/>
    <row r="53976" ht="15" hidden="1" customHeight="1"/>
    <row r="53977" ht="15" hidden="1" customHeight="1"/>
    <row r="53978" ht="15" hidden="1" customHeight="1"/>
    <row r="53979" ht="15" hidden="1" customHeight="1"/>
    <row r="53980" ht="15" hidden="1" customHeight="1"/>
    <row r="53981" ht="15" hidden="1" customHeight="1"/>
    <row r="53982" ht="15" hidden="1" customHeight="1"/>
    <row r="53983" ht="15" hidden="1" customHeight="1"/>
    <row r="53984" ht="15" hidden="1" customHeight="1"/>
    <row r="53985" ht="15" hidden="1" customHeight="1"/>
    <row r="53986" ht="15" hidden="1" customHeight="1"/>
    <row r="53987" ht="15" hidden="1" customHeight="1"/>
    <row r="53988" ht="15" hidden="1" customHeight="1"/>
    <row r="53989" ht="15" hidden="1" customHeight="1"/>
    <row r="53990" ht="15" hidden="1" customHeight="1"/>
    <row r="53991" ht="15" hidden="1" customHeight="1"/>
    <row r="53992" ht="15" hidden="1" customHeight="1"/>
    <row r="53993" ht="15" hidden="1" customHeight="1"/>
    <row r="53994" ht="15" hidden="1" customHeight="1"/>
    <row r="53995" ht="15" hidden="1" customHeight="1"/>
    <row r="53996" ht="15" hidden="1" customHeight="1"/>
    <row r="53997" ht="15" hidden="1" customHeight="1"/>
    <row r="53998" ht="15" hidden="1" customHeight="1"/>
    <row r="53999" ht="15" hidden="1" customHeight="1"/>
    <row r="54000" ht="15" hidden="1" customHeight="1"/>
    <row r="54001" ht="15" hidden="1" customHeight="1"/>
    <row r="54002" ht="15" hidden="1" customHeight="1"/>
    <row r="54003" ht="15" hidden="1" customHeight="1"/>
    <row r="54004" ht="15" hidden="1" customHeight="1"/>
    <row r="54005" ht="15" hidden="1" customHeight="1"/>
    <row r="54006" ht="15" hidden="1" customHeight="1"/>
    <row r="54007" ht="15" hidden="1" customHeight="1"/>
    <row r="54008" ht="15" hidden="1" customHeight="1"/>
    <row r="54009" ht="15" hidden="1" customHeight="1"/>
    <row r="54010" ht="15" hidden="1" customHeight="1"/>
    <row r="54011" ht="15" hidden="1" customHeight="1"/>
    <row r="54012" ht="15" hidden="1" customHeight="1"/>
    <row r="54013" ht="15" hidden="1" customHeight="1"/>
    <row r="54014" ht="15" hidden="1" customHeight="1"/>
    <row r="54015" ht="15" hidden="1" customHeight="1"/>
    <row r="54016" ht="15" hidden="1" customHeight="1"/>
    <row r="54017" ht="15" hidden="1" customHeight="1"/>
    <row r="54018" ht="15" hidden="1" customHeight="1"/>
    <row r="54019" ht="15" hidden="1" customHeight="1"/>
    <row r="54020" ht="15" hidden="1" customHeight="1"/>
    <row r="54021" ht="15" hidden="1" customHeight="1"/>
    <row r="54022" ht="15" hidden="1" customHeight="1"/>
    <row r="54023" ht="15" hidden="1" customHeight="1"/>
    <row r="54024" ht="15" hidden="1" customHeight="1"/>
    <row r="54025" ht="15" hidden="1" customHeight="1"/>
    <row r="54026" ht="15" hidden="1" customHeight="1"/>
    <row r="54027" ht="15" hidden="1" customHeight="1"/>
    <row r="54028" ht="15" hidden="1" customHeight="1"/>
    <row r="54029" ht="15" hidden="1" customHeight="1"/>
    <row r="54030" ht="15" hidden="1" customHeight="1"/>
    <row r="54031" ht="15" hidden="1" customHeight="1"/>
    <row r="54032" ht="15" hidden="1" customHeight="1"/>
    <row r="54033" ht="15" hidden="1" customHeight="1"/>
    <row r="54034" ht="15" hidden="1" customHeight="1"/>
    <row r="54035" ht="15" hidden="1" customHeight="1"/>
    <row r="54036" ht="15" hidden="1" customHeight="1"/>
    <row r="54037" ht="15" hidden="1" customHeight="1"/>
    <row r="54038" ht="15" hidden="1" customHeight="1"/>
    <row r="54039" ht="15" hidden="1" customHeight="1"/>
    <row r="54040" ht="15" hidden="1" customHeight="1"/>
    <row r="54041" ht="15" hidden="1" customHeight="1"/>
    <row r="54042" ht="15" hidden="1" customHeight="1"/>
    <row r="54043" ht="15" hidden="1" customHeight="1"/>
    <row r="54044" ht="15" hidden="1" customHeight="1"/>
    <row r="54045" ht="15" hidden="1" customHeight="1"/>
    <row r="54046" ht="15" hidden="1" customHeight="1"/>
    <row r="54047" ht="15" hidden="1" customHeight="1"/>
    <row r="54048" ht="15" hidden="1" customHeight="1"/>
    <row r="54049" ht="15" hidden="1" customHeight="1"/>
    <row r="54050" ht="15" hidden="1" customHeight="1"/>
    <row r="54051" ht="15" hidden="1" customHeight="1"/>
    <row r="54052" ht="15" hidden="1" customHeight="1"/>
    <row r="54053" ht="15" hidden="1" customHeight="1"/>
    <row r="54054" ht="15" hidden="1" customHeight="1"/>
    <row r="54055" ht="15" hidden="1" customHeight="1"/>
    <row r="54056" ht="15" hidden="1" customHeight="1"/>
    <row r="54057" ht="15" hidden="1" customHeight="1"/>
    <row r="54058" ht="15" hidden="1" customHeight="1"/>
    <row r="54059" ht="15" hidden="1" customHeight="1"/>
    <row r="54060" ht="15" hidden="1" customHeight="1"/>
    <row r="54061" ht="15" hidden="1" customHeight="1"/>
    <row r="54062" ht="15" hidden="1" customHeight="1"/>
    <row r="54063" ht="15" hidden="1" customHeight="1"/>
    <row r="54064" ht="15" hidden="1" customHeight="1"/>
    <row r="54065" ht="15" hidden="1" customHeight="1"/>
    <row r="54066" ht="15" hidden="1" customHeight="1"/>
    <row r="54067" ht="15" hidden="1" customHeight="1"/>
    <row r="54068" ht="15" hidden="1" customHeight="1"/>
    <row r="54069" ht="15" hidden="1" customHeight="1"/>
    <row r="54070" ht="15" hidden="1" customHeight="1"/>
    <row r="54071" ht="15" hidden="1" customHeight="1"/>
    <row r="54072" ht="15" hidden="1" customHeight="1"/>
    <row r="54073" ht="15" hidden="1" customHeight="1"/>
    <row r="54074" ht="15" hidden="1" customHeight="1"/>
    <row r="54075" ht="15" hidden="1" customHeight="1"/>
    <row r="54076" ht="15" hidden="1" customHeight="1"/>
    <row r="54077" ht="15" hidden="1" customHeight="1"/>
    <row r="54078" ht="15" hidden="1" customHeight="1"/>
    <row r="54079" ht="15" hidden="1" customHeight="1"/>
    <row r="54080" ht="15" hidden="1" customHeight="1"/>
    <row r="54081" ht="15" hidden="1" customHeight="1"/>
    <row r="54082" ht="15" hidden="1" customHeight="1"/>
    <row r="54083" ht="15" hidden="1" customHeight="1"/>
    <row r="54084" ht="15" hidden="1" customHeight="1"/>
    <row r="54085" ht="15" hidden="1" customHeight="1"/>
    <row r="54086" ht="15" hidden="1" customHeight="1"/>
    <row r="54087" ht="15" hidden="1" customHeight="1"/>
    <row r="54088" ht="15" hidden="1" customHeight="1"/>
    <row r="54089" ht="15" hidden="1" customHeight="1"/>
    <row r="54090" ht="15" hidden="1" customHeight="1"/>
    <row r="54091" ht="15" hidden="1" customHeight="1"/>
    <row r="54092" ht="15" hidden="1" customHeight="1"/>
    <row r="54093" ht="15" hidden="1" customHeight="1"/>
    <row r="54094" ht="15" hidden="1" customHeight="1"/>
    <row r="54095" ht="15" hidden="1" customHeight="1"/>
    <row r="54096" ht="15" hidden="1" customHeight="1"/>
    <row r="54097" ht="15" hidden="1" customHeight="1"/>
    <row r="54098" ht="15" hidden="1" customHeight="1"/>
    <row r="54099" ht="15" hidden="1" customHeight="1"/>
    <row r="54100" ht="15" hidden="1" customHeight="1"/>
    <row r="54101" ht="15" hidden="1" customHeight="1"/>
    <row r="54102" ht="15" hidden="1" customHeight="1"/>
    <row r="54103" ht="15" hidden="1" customHeight="1"/>
    <row r="54104" ht="15" hidden="1" customHeight="1"/>
    <row r="54105" ht="15" hidden="1" customHeight="1"/>
    <row r="54106" ht="15" hidden="1" customHeight="1"/>
    <row r="54107" ht="15" hidden="1" customHeight="1"/>
    <row r="54108" ht="15" hidden="1" customHeight="1"/>
    <row r="54109" ht="15" hidden="1" customHeight="1"/>
    <row r="54110" ht="15" hidden="1" customHeight="1"/>
    <row r="54111" ht="15" hidden="1" customHeight="1"/>
    <row r="54112" ht="15" hidden="1" customHeight="1"/>
    <row r="54113" ht="15" hidden="1" customHeight="1"/>
    <row r="54114" ht="15" hidden="1" customHeight="1"/>
    <row r="54115" ht="15" hidden="1" customHeight="1"/>
    <row r="54116" ht="15" hidden="1" customHeight="1"/>
    <row r="54117" ht="15" hidden="1" customHeight="1"/>
    <row r="54118" ht="15" hidden="1" customHeight="1"/>
    <row r="54119" ht="15" hidden="1" customHeight="1"/>
    <row r="54120" ht="15" hidden="1" customHeight="1"/>
    <row r="54121" ht="15" hidden="1" customHeight="1"/>
    <row r="54122" ht="15" hidden="1" customHeight="1"/>
    <row r="54123" ht="15" hidden="1" customHeight="1"/>
    <row r="54124" ht="15" hidden="1" customHeight="1"/>
    <row r="54125" ht="15" hidden="1" customHeight="1"/>
    <row r="54126" ht="15" hidden="1" customHeight="1"/>
    <row r="54127" ht="15" hidden="1" customHeight="1"/>
    <row r="54128" ht="15" hidden="1" customHeight="1"/>
    <row r="54129" ht="15" hidden="1" customHeight="1"/>
    <row r="54130" ht="15" hidden="1" customHeight="1"/>
    <row r="54131" ht="15" hidden="1" customHeight="1"/>
    <row r="54132" ht="15" hidden="1" customHeight="1"/>
    <row r="54133" ht="15" hidden="1" customHeight="1"/>
    <row r="54134" ht="15" hidden="1" customHeight="1"/>
    <row r="54135" ht="15" hidden="1" customHeight="1"/>
    <row r="54136" ht="15" hidden="1" customHeight="1"/>
    <row r="54137" ht="15" hidden="1" customHeight="1"/>
    <row r="54138" ht="15" hidden="1" customHeight="1"/>
    <row r="54139" ht="15" hidden="1" customHeight="1"/>
    <row r="54140" ht="15" hidden="1" customHeight="1"/>
    <row r="54141" ht="15" hidden="1" customHeight="1"/>
    <row r="54142" ht="15" hidden="1" customHeight="1"/>
    <row r="54143" ht="15" hidden="1" customHeight="1"/>
    <row r="54144" ht="15" hidden="1" customHeight="1"/>
    <row r="54145" ht="15" hidden="1" customHeight="1"/>
    <row r="54146" ht="15" hidden="1" customHeight="1"/>
    <row r="54147" ht="15" hidden="1" customHeight="1"/>
    <row r="54148" ht="15" hidden="1" customHeight="1"/>
    <row r="54149" ht="15" hidden="1" customHeight="1"/>
    <row r="54150" ht="15" hidden="1" customHeight="1"/>
    <row r="54151" ht="15" hidden="1" customHeight="1"/>
    <row r="54152" ht="15" hidden="1" customHeight="1"/>
    <row r="54153" ht="15" hidden="1" customHeight="1"/>
    <row r="54154" ht="15" hidden="1" customHeight="1"/>
    <row r="54155" ht="15" hidden="1" customHeight="1"/>
    <row r="54156" ht="15" hidden="1" customHeight="1"/>
    <row r="54157" ht="15" hidden="1" customHeight="1"/>
    <row r="54158" ht="15" hidden="1" customHeight="1"/>
    <row r="54159" ht="15" hidden="1" customHeight="1"/>
    <row r="54160" ht="15" hidden="1" customHeight="1"/>
    <row r="54161" ht="15" hidden="1" customHeight="1"/>
    <row r="54162" ht="15" hidden="1" customHeight="1"/>
    <row r="54163" ht="15" hidden="1" customHeight="1"/>
    <row r="54164" ht="15" hidden="1" customHeight="1"/>
    <row r="54165" ht="15" hidden="1" customHeight="1"/>
    <row r="54166" ht="15" hidden="1" customHeight="1"/>
    <row r="54167" ht="15" hidden="1" customHeight="1"/>
    <row r="54168" ht="15" hidden="1" customHeight="1"/>
    <row r="54169" ht="15" hidden="1" customHeight="1"/>
    <row r="54170" ht="15" hidden="1" customHeight="1"/>
    <row r="54171" ht="15" hidden="1" customHeight="1"/>
    <row r="54172" ht="15" hidden="1" customHeight="1"/>
    <row r="54173" ht="15" hidden="1" customHeight="1"/>
    <row r="54174" ht="15" hidden="1" customHeight="1"/>
    <row r="54175" ht="15" hidden="1" customHeight="1"/>
    <row r="54176" ht="15" hidden="1" customHeight="1"/>
    <row r="54177" ht="15" hidden="1" customHeight="1"/>
    <row r="54178" ht="15" hidden="1" customHeight="1"/>
    <row r="54179" ht="15" hidden="1" customHeight="1"/>
    <row r="54180" ht="15" hidden="1" customHeight="1"/>
    <row r="54181" ht="15" hidden="1" customHeight="1"/>
    <row r="54182" ht="15" hidden="1" customHeight="1"/>
    <row r="54183" ht="15" hidden="1" customHeight="1"/>
    <row r="54184" ht="15" hidden="1" customHeight="1"/>
    <row r="54185" ht="15" hidden="1" customHeight="1"/>
    <row r="54186" ht="15" hidden="1" customHeight="1"/>
    <row r="54187" ht="15" hidden="1" customHeight="1"/>
    <row r="54188" ht="15" hidden="1" customHeight="1"/>
    <row r="54189" ht="15" hidden="1" customHeight="1"/>
    <row r="54190" ht="15" hidden="1" customHeight="1"/>
    <row r="54191" ht="15" hidden="1" customHeight="1"/>
    <row r="54192" ht="15" hidden="1" customHeight="1"/>
    <row r="54193" ht="15" hidden="1" customHeight="1"/>
    <row r="54194" ht="15" hidden="1" customHeight="1"/>
    <row r="54195" ht="15" hidden="1" customHeight="1"/>
    <row r="54196" ht="15" hidden="1" customHeight="1"/>
    <row r="54197" ht="15" hidden="1" customHeight="1"/>
    <row r="54198" ht="15" hidden="1" customHeight="1"/>
    <row r="54199" ht="15" hidden="1" customHeight="1"/>
    <row r="54200" ht="15" hidden="1" customHeight="1"/>
    <row r="54201" ht="15" hidden="1" customHeight="1"/>
    <row r="54202" ht="15" hidden="1" customHeight="1"/>
    <row r="54203" ht="15" hidden="1" customHeight="1"/>
    <row r="54204" ht="15" hidden="1" customHeight="1"/>
    <row r="54205" ht="15" hidden="1" customHeight="1"/>
    <row r="54206" ht="15" hidden="1" customHeight="1"/>
    <row r="54207" ht="15" hidden="1" customHeight="1"/>
    <row r="54208" ht="15" hidden="1" customHeight="1"/>
    <row r="54209" ht="15" hidden="1" customHeight="1"/>
    <row r="54210" ht="15" hidden="1" customHeight="1"/>
    <row r="54211" ht="15" hidden="1" customHeight="1"/>
    <row r="54212" ht="15" hidden="1" customHeight="1"/>
    <row r="54213" ht="15" hidden="1" customHeight="1"/>
    <row r="54214" ht="15" hidden="1" customHeight="1"/>
    <row r="54215" ht="15" hidden="1" customHeight="1"/>
    <row r="54216" ht="15" hidden="1" customHeight="1"/>
    <row r="54217" ht="15" hidden="1" customHeight="1"/>
    <row r="54218" ht="15" hidden="1" customHeight="1"/>
    <row r="54219" ht="15" hidden="1" customHeight="1"/>
    <row r="54220" ht="15" hidden="1" customHeight="1"/>
    <row r="54221" ht="15" hidden="1" customHeight="1"/>
    <row r="54222" ht="15" hidden="1" customHeight="1"/>
    <row r="54223" ht="15" hidden="1" customHeight="1"/>
    <row r="54224" ht="15" hidden="1" customHeight="1"/>
    <row r="54225" ht="15" hidden="1" customHeight="1"/>
    <row r="54226" ht="15" hidden="1" customHeight="1"/>
    <row r="54227" ht="15" hidden="1" customHeight="1"/>
    <row r="54228" ht="15" hidden="1" customHeight="1"/>
    <row r="54229" ht="15" hidden="1" customHeight="1"/>
    <row r="54230" ht="15" hidden="1" customHeight="1"/>
    <row r="54231" ht="15" hidden="1" customHeight="1"/>
    <row r="54232" ht="15" hidden="1" customHeight="1"/>
    <row r="54233" ht="15" hidden="1" customHeight="1"/>
    <row r="54234" ht="15" hidden="1" customHeight="1"/>
    <row r="54235" ht="15" hidden="1" customHeight="1"/>
    <row r="54236" ht="15" hidden="1" customHeight="1"/>
    <row r="54237" ht="15" hidden="1" customHeight="1"/>
    <row r="54238" ht="15" hidden="1" customHeight="1"/>
    <row r="54239" ht="15" hidden="1" customHeight="1"/>
    <row r="54240" ht="15" hidden="1" customHeight="1"/>
    <row r="54241" ht="15" hidden="1" customHeight="1"/>
    <row r="54242" ht="15" hidden="1" customHeight="1"/>
    <row r="54243" ht="15" hidden="1" customHeight="1"/>
    <row r="54244" ht="15" hidden="1" customHeight="1"/>
    <row r="54245" ht="15" hidden="1" customHeight="1"/>
    <row r="54246" ht="15" hidden="1" customHeight="1"/>
    <row r="54247" ht="15" hidden="1" customHeight="1"/>
    <row r="54248" ht="15" hidden="1" customHeight="1"/>
    <row r="54249" ht="15" hidden="1" customHeight="1"/>
    <row r="54250" ht="15" hidden="1" customHeight="1"/>
    <row r="54251" ht="15" hidden="1" customHeight="1"/>
    <row r="54252" ht="15" hidden="1" customHeight="1"/>
    <row r="54253" ht="15" hidden="1" customHeight="1"/>
    <row r="54254" ht="15" hidden="1" customHeight="1"/>
    <row r="54255" ht="15" hidden="1" customHeight="1"/>
    <row r="54256" ht="15" hidden="1" customHeight="1"/>
    <row r="54257" ht="15" hidden="1" customHeight="1"/>
    <row r="54258" ht="15" hidden="1" customHeight="1"/>
    <row r="54259" ht="15" hidden="1" customHeight="1"/>
    <row r="54260" ht="15" hidden="1" customHeight="1"/>
    <row r="54261" ht="15" hidden="1" customHeight="1"/>
    <row r="54262" ht="15" hidden="1" customHeight="1"/>
    <row r="54263" ht="15" hidden="1" customHeight="1"/>
    <row r="54264" ht="15" hidden="1" customHeight="1"/>
    <row r="54265" ht="15" hidden="1" customHeight="1"/>
    <row r="54266" ht="15" hidden="1" customHeight="1"/>
    <row r="54267" ht="15" hidden="1" customHeight="1"/>
    <row r="54268" ht="15" hidden="1" customHeight="1"/>
    <row r="54269" ht="15" hidden="1" customHeight="1"/>
    <row r="54270" ht="15" hidden="1" customHeight="1"/>
    <row r="54271" ht="15" hidden="1" customHeight="1"/>
    <row r="54272" ht="15" hidden="1" customHeight="1"/>
    <row r="54273" ht="15" hidden="1" customHeight="1"/>
    <row r="54274" ht="15" hidden="1" customHeight="1"/>
    <row r="54275" ht="15" hidden="1" customHeight="1"/>
    <row r="54276" ht="15" hidden="1" customHeight="1"/>
    <row r="54277" ht="15" hidden="1" customHeight="1"/>
    <row r="54278" ht="15" hidden="1" customHeight="1"/>
    <row r="54279" ht="15" hidden="1" customHeight="1"/>
    <row r="54280" ht="15" hidden="1" customHeight="1"/>
    <row r="54281" ht="15" hidden="1" customHeight="1"/>
    <row r="54282" ht="15" hidden="1" customHeight="1"/>
    <row r="54283" ht="15" hidden="1" customHeight="1"/>
    <row r="54284" ht="15" hidden="1" customHeight="1"/>
    <row r="54285" ht="15" hidden="1" customHeight="1"/>
    <row r="54286" ht="15" hidden="1" customHeight="1"/>
    <row r="54287" ht="15" hidden="1" customHeight="1"/>
    <row r="54288" ht="15" hidden="1" customHeight="1"/>
    <row r="54289" ht="15" hidden="1" customHeight="1"/>
    <row r="54290" ht="15" hidden="1" customHeight="1"/>
    <row r="54291" ht="15" hidden="1" customHeight="1"/>
    <row r="54292" ht="15" hidden="1" customHeight="1"/>
    <row r="54293" ht="15" hidden="1" customHeight="1"/>
    <row r="54294" ht="15" hidden="1" customHeight="1"/>
    <row r="54295" ht="15" hidden="1" customHeight="1"/>
    <row r="54296" ht="15" hidden="1" customHeight="1"/>
    <row r="54297" ht="15" hidden="1" customHeight="1"/>
    <row r="54298" ht="15" hidden="1" customHeight="1"/>
    <row r="54299" ht="15" hidden="1" customHeight="1"/>
    <row r="54300" ht="15" hidden="1" customHeight="1"/>
    <row r="54301" ht="15" hidden="1" customHeight="1"/>
    <row r="54302" ht="15" hidden="1" customHeight="1"/>
    <row r="54303" ht="15" hidden="1" customHeight="1"/>
    <row r="54304" ht="15" hidden="1" customHeight="1"/>
    <row r="54305" ht="15" hidden="1" customHeight="1"/>
    <row r="54306" ht="15" hidden="1" customHeight="1"/>
    <row r="54307" ht="15" hidden="1" customHeight="1"/>
    <row r="54308" ht="15" hidden="1" customHeight="1"/>
    <row r="54309" ht="15" hidden="1" customHeight="1"/>
    <row r="54310" ht="15" hidden="1" customHeight="1"/>
    <row r="54311" ht="15" hidden="1" customHeight="1"/>
    <row r="54312" ht="15" hidden="1" customHeight="1"/>
    <row r="54313" ht="15" hidden="1" customHeight="1"/>
    <row r="54314" ht="15" hidden="1" customHeight="1"/>
    <row r="54315" ht="15" hidden="1" customHeight="1"/>
    <row r="54316" ht="15" hidden="1" customHeight="1"/>
    <row r="54317" ht="15" hidden="1" customHeight="1"/>
    <row r="54318" ht="15" hidden="1" customHeight="1"/>
    <row r="54319" ht="15" hidden="1" customHeight="1"/>
    <row r="54320" ht="15" hidden="1" customHeight="1"/>
    <row r="54321" ht="15" hidden="1" customHeight="1"/>
    <row r="54322" ht="15" hidden="1" customHeight="1"/>
    <row r="54323" ht="15" hidden="1" customHeight="1"/>
    <row r="54324" ht="15" hidden="1" customHeight="1"/>
    <row r="54325" ht="15" hidden="1" customHeight="1"/>
    <row r="54326" ht="15" hidden="1" customHeight="1"/>
    <row r="54327" ht="15" hidden="1" customHeight="1"/>
    <row r="54328" ht="15" hidden="1" customHeight="1"/>
    <row r="54329" ht="15" hidden="1" customHeight="1"/>
    <row r="54330" ht="15" hidden="1" customHeight="1"/>
    <row r="54331" ht="15" hidden="1" customHeight="1"/>
    <row r="54332" ht="15" hidden="1" customHeight="1"/>
    <row r="54333" ht="15" hidden="1" customHeight="1"/>
    <row r="54334" ht="15" hidden="1" customHeight="1"/>
    <row r="54335" ht="15" hidden="1" customHeight="1"/>
    <row r="54336" ht="15" hidden="1" customHeight="1"/>
    <row r="54337" ht="15" hidden="1" customHeight="1"/>
    <row r="54338" ht="15" hidden="1" customHeight="1"/>
    <row r="54339" ht="15" hidden="1" customHeight="1"/>
    <row r="54340" ht="15" hidden="1" customHeight="1"/>
    <row r="54341" ht="15" hidden="1" customHeight="1"/>
    <row r="54342" ht="15" hidden="1" customHeight="1"/>
    <row r="54343" ht="15" hidden="1" customHeight="1"/>
    <row r="54344" ht="15" hidden="1" customHeight="1"/>
    <row r="54345" ht="15" hidden="1" customHeight="1"/>
    <row r="54346" ht="15" hidden="1" customHeight="1"/>
    <row r="54347" ht="15" hidden="1" customHeight="1"/>
    <row r="54348" ht="15" hidden="1" customHeight="1"/>
    <row r="54349" ht="15" hidden="1" customHeight="1"/>
    <row r="54350" ht="15" hidden="1" customHeight="1"/>
    <row r="54351" ht="15" hidden="1" customHeight="1"/>
    <row r="54352" ht="15" hidden="1" customHeight="1"/>
    <row r="54353" ht="15" hidden="1" customHeight="1"/>
    <row r="54354" ht="15" hidden="1" customHeight="1"/>
    <row r="54355" ht="15" hidden="1" customHeight="1"/>
    <row r="54356" ht="15" hidden="1" customHeight="1"/>
    <row r="54357" ht="15" hidden="1" customHeight="1"/>
    <row r="54358" ht="15" hidden="1" customHeight="1"/>
    <row r="54359" ht="15" hidden="1" customHeight="1"/>
    <row r="54360" ht="15" hidden="1" customHeight="1"/>
    <row r="54361" ht="15" hidden="1" customHeight="1"/>
    <row r="54362" ht="15" hidden="1" customHeight="1"/>
    <row r="54363" ht="15" hidden="1" customHeight="1"/>
    <row r="54364" ht="15" hidden="1" customHeight="1"/>
    <row r="54365" ht="15" hidden="1" customHeight="1"/>
    <row r="54366" ht="15" hidden="1" customHeight="1"/>
    <row r="54367" ht="15" hidden="1" customHeight="1"/>
    <row r="54368" ht="15" hidden="1" customHeight="1"/>
    <row r="54369" ht="15" hidden="1" customHeight="1"/>
    <row r="54370" ht="15" hidden="1" customHeight="1"/>
    <row r="54371" ht="15" hidden="1" customHeight="1"/>
    <row r="54372" ht="15" hidden="1" customHeight="1"/>
    <row r="54373" ht="15" hidden="1" customHeight="1"/>
    <row r="54374" ht="15" hidden="1" customHeight="1"/>
    <row r="54375" ht="15" hidden="1" customHeight="1"/>
    <row r="54376" ht="15" hidden="1" customHeight="1"/>
    <row r="54377" ht="15" hidden="1" customHeight="1"/>
    <row r="54378" ht="15" hidden="1" customHeight="1"/>
    <row r="54379" ht="15" hidden="1" customHeight="1"/>
    <row r="54380" ht="15" hidden="1" customHeight="1"/>
    <row r="54381" ht="15" hidden="1" customHeight="1"/>
    <row r="54382" ht="15" hidden="1" customHeight="1"/>
    <row r="54383" ht="15" hidden="1" customHeight="1"/>
    <row r="54384" ht="15" hidden="1" customHeight="1"/>
    <row r="54385" ht="15" hidden="1" customHeight="1"/>
    <row r="54386" ht="15" hidden="1" customHeight="1"/>
    <row r="54387" ht="15" hidden="1" customHeight="1"/>
    <row r="54388" ht="15" hidden="1" customHeight="1"/>
    <row r="54389" ht="15" hidden="1" customHeight="1"/>
    <row r="54390" ht="15" hidden="1" customHeight="1"/>
    <row r="54391" ht="15" hidden="1" customHeight="1"/>
    <row r="54392" ht="15" hidden="1" customHeight="1"/>
    <row r="54393" ht="15" hidden="1" customHeight="1"/>
    <row r="54394" ht="15" hidden="1" customHeight="1"/>
    <row r="54395" ht="15" hidden="1" customHeight="1"/>
    <row r="54396" ht="15" hidden="1" customHeight="1"/>
    <row r="54397" ht="15" hidden="1" customHeight="1"/>
    <row r="54398" ht="15" hidden="1" customHeight="1"/>
    <row r="54399" ht="15" hidden="1" customHeight="1"/>
    <row r="54400" ht="15" hidden="1" customHeight="1"/>
    <row r="54401" ht="15" hidden="1" customHeight="1"/>
    <row r="54402" ht="15" hidden="1" customHeight="1"/>
    <row r="54403" ht="15" hidden="1" customHeight="1"/>
    <row r="54404" ht="15" hidden="1" customHeight="1"/>
    <row r="54405" ht="15" hidden="1" customHeight="1"/>
    <row r="54406" ht="15" hidden="1" customHeight="1"/>
    <row r="54407" ht="15" hidden="1" customHeight="1"/>
    <row r="54408" ht="15" hidden="1" customHeight="1"/>
    <row r="54409" ht="15" hidden="1" customHeight="1"/>
    <row r="54410" ht="15" hidden="1" customHeight="1"/>
    <row r="54411" ht="15" hidden="1" customHeight="1"/>
    <row r="54412" ht="15" hidden="1" customHeight="1"/>
    <row r="54413" ht="15" hidden="1" customHeight="1"/>
    <row r="54414" ht="15" hidden="1" customHeight="1"/>
    <row r="54415" ht="15" hidden="1" customHeight="1"/>
    <row r="54416" ht="15" hidden="1" customHeight="1"/>
    <row r="54417" ht="15" hidden="1" customHeight="1"/>
    <row r="54418" ht="15" hidden="1" customHeight="1"/>
    <row r="54419" ht="15" hidden="1" customHeight="1"/>
    <row r="54420" ht="15" hidden="1" customHeight="1"/>
    <row r="54421" ht="15" hidden="1" customHeight="1"/>
    <row r="54422" ht="15" hidden="1" customHeight="1"/>
    <row r="54423" ht="15" hidden="1" customHeight="1"/>
    <row r="54424" ht="15" hidden="1" customHeight="1"/>
    <row r="54425" ht="15" hidden="1" customHeight="1"/>
    <row r="54426" ht="15" hidden="1" customHeight="1"/>
    <row r="54427" ht="15" hidden="1" customHeight="1"/>
    <row r="54428" ht="15" hidden="1" customHeight="1"/>
    <row r="54429" ht="15" hidden="1" customHeight="1"/>
    <row r="54430" ht="15" hidden="1" customHeight="1"/>
    <row r="54431" ht="15" hidden="1" customHeight="1"/>
    <row r="54432" ht="15" hidden="1" customHeight="1"/>
    <row r="54433" ht="15" hidden="1" customHeight="1"/>
    <row r="54434" ht="15" hidden="1" customHeight="1"/>
    <row r="54435" ht="15" hidden="1" customHeight="1"/>
    <row r="54436" ht="15" hidden="1" customHeight="1"/>
    <row r="54437" ht="15" hidden="1" customHeight="1"/>
    <row r="54438" ht="15" hidden="1" customHeight="1"/>
    <row r="54439" ht="15" hidden="1" customHeight="1"/>
    <row r="54440" ht="15" hidden="1" customHeight="1"/>
    <row r="54441" ht="15" hidden="1" customHeight="1"/>
    <row r="54442" ht="15" hidden="1" customHeight="1"/>
    <row r="54443" ht="15" hidden="1" customHeight="1"/>
    <row r="54444" ht="15" hidden="1" customHeight="1"/>
    <row r="54445" ht="15" hidden="1" customHeight="1"/>
    <row r="54446" ht="15" hidden="1" customHeight="1"/>
    <row r="54447" ht="15" hidden="1" customHeight="1"/>
    <row r="54448" ht="15" hidden="1" customHeight="1"/>
    <row r="54449" ht="15" hidden="1" customHeight="1"/>
    <row r="54450" ht="15" hidden="1" customHeight="1"/>
    <row r="54451" ht="15" hidden="1" customHeight="1"/>
    <row r="54452" ht="15" hidden="1" customHeight="1"/>
    <row r="54453" ht="15" hidden="1" customHeight="1"/>
    <row r="54454" ht="15" hidden="1" customHeight="1"/>
    <row r="54455" ht="15" hidden="1" customHeight="1"/>
    <row r="54456" ht="15" hidden="1" customHeight="1"/>
    <row r="54457" ht="15" hidden="1" customHeight="1"/>
    <row r="54458" ht="15" hidden="1" customHeight="1"/>
    <row r="54459" ht="15" hidden="1" customHeight="1"/>
    <row r="54460" ht="15" hidden="1" customHeight="1"/>
    <row r="54461" ht="15" hidden="1" customHeight="1"/>
    <row r="54462" ht="15" hidden="1" customHeight="1"/>
    <row r="54463" ht="15" hidden="1" customHeight="1"/>
    <row r="54464" ht="15" hidden="1" customHeight="1"/>
    <row r="54465" ht="15" hidden="1" customHeight="1"/>
    <row r="54466" ht="15" hidden="1" customHeight="1"/>
    <row r="54467" ht="15" hidden="1" customHeight="1"/>
    <row r="54468" ht="15" hidden="1" customHeight="1"/>
    <row r="54469" ht="15" hidden="1" customHeight="1"/>
    <row r="54470" ht="15" hidden="1" customHeight="1"/>
    <row r="54471" ht="15" hidden="1" customHeight="1"/>
    <row r="54472" ht="15" hidden="1" customHeight="1"/>
    <row r="54473" ht="15" hidden="1" customHeight="1"/>
    <row r="54474" ht="15" hidden="1" customHeight="1"/>
    <row r="54475" ht="15" hidden="1" customHeight="1"/>
    <row r="54476" ht="15" hidden="1" customHeight="1"/>
    <row r="54477" ht="15" hidden="1" customHeight="1"/>
    <row r="54478" ht="15" hidden="1" customHeight="1"/>
    <row r="54479" ht="15" hidden="1" customHeight="1"/>
    <row r="54480" ht="15" hidden="1" customHeight="1"/>
    <row r="54481" ht="15" hidden="1" customHeight="1"/>
    <row r="54482" ht="15" hidden="1" customHeight="1"/>
    <row r="54483" ht="15" hidden="1" customHeight="1"/>
    <row r="54484" ht="15" hidden="1" customHeight="1"/>
    <row r="54485" ht="15" hidden="1" customHeight="1"/>
    <row r="54486" ht="15" hidden="1" customHeight="1"/>
    <row r="54487" ht="15" hidden="1" customHeight="1"/>
    <row r="54488" ht="15" hidden="1" customHeight="1"/>
    <row r="54489" ht="15" hidden="1" customHeight="1"/>
    <row r="54490" ht="15" hidden="1" customHeight="1"/>
    <row r="54491" ht="15" hidden="1" customHeight="1"/>
    <row r="54492" ht="15" hidden="1" customHeight="1"/>
    <row r="54493" ht="15" hidden="1" customHeight="1"/>
    <row r="54494" ht="15" hidden="1" customHeight="1"/>
    <row r="54495" ht="15" hidden="1" customHeight="1"/>
    <row r="54496" ht="15" hidden="1" customHeight="1"/>
    <row r="54497" ht="15" hidden="1" customHeight="1"/>
    <row r="54498" ht="15" hidden="1" customHeight="1"/>
    <row r="54499" ht="15" hidden="1" customHeight="1"/>
    <row r="54500" ht="15" hidden="1" customHeight="1"/>
    <row r="54501" ht="15" hidden="1" customHeight="1"/>
    <row r="54502" ht="15" hidden="1" customHeight="1"/>
    <row r="54503" ht="15" hidden="1" customHeight="1"/>
    <row r="54504" ht="15" hidden="1" customHeight="1"/>
    <row r="54505" ht="15" hidden="1" customHeight="1"/>
    <row r="54506" ht="15" hidden="1" customHeight="1"/>
    <row r="54507" ht="15" hidden="1" customHeight="1"/>
    <row r="54508" ht="15" hidden="1" customHeight="1"/>
    <row r="54509" ht="15" hidden="1" customHeight="1"/>
    <row r="54510" ht="15" hidden="1" customHeight="1"/>
    <row r="54511" ht="15" hidden="1" customHeight="1"/>
    <row r="54512" ht="15" hidden="1" customHeight="1"/>
    <row r="54513" ht="15" hidden="1" customHeight="1"/>
    <row r="54514" ht="15" hidden="1" customHeight="1"/>
    <row r="54515" ht="15" hidden="1" customHeight="1"/>
    <row r="54516" ht="15" hidden="1" customHeight="1"/>
    <row r="54517" ht="15" hidden="1" customHeight="1"/>
    <row r="54518" ht="15" hidden="1" customHeight="1"/>
    <row r="54519" ht="15" hidden="1" customHeight="1"/>
    <row r="54520" ht="15" hidden="1" customHeight="1"/>
    <row r="54521" ht="15" hidden="1" customHeight="1"/>
    <row r="54522" ht="15" hidden="1" customHeight="1"/>
    <row r="54523" ht="15" hidden="1" customHeight="1"/>
    <row r="54524" ht="15" hidden="1" customHeight="1"/>
    <row r="54525" ht="15" hidden="1" customHeight="1"/>
    <row r="54526" ht="15" hidden="1" customHeight="1"/>
    <row r="54527" ht="15" hidden="1" customHeight="1"/>
    <row r="54528" ht="15" hidden="1" customHeight="1"/>
    <row r="54529" ht="15" hidden="1" customHeight="1"/>
    <row r="54530" ht="15" hidden="1" customHeight="1"/>
    <row r="54531" ht="15" hidden="1" customHeight="1"/>
    <row r="54532" ht="15" hidden="1" customHeight="1"/>
    <row r="54533" ht="15" hidden="1" customHeight="1"/>
    <row r="54534" ht="15" hidden="1" customHeight="1"/>
    <row r="54535" ht="15" hidden="1" customHeight="1"/>
    <row r="54536" ht="15" hidden="1" customHeight="1"/>
    <row r="54537" ht="15" hidden="1" customHeight="1"/>
    <row r="54538" ht="15" hidden="1" customHeight="1"/>
    <row r="54539" ht="15" hidden="1" customHeight="1"/>
    <row r="54540" ht="15" hidden="1" customHeight="1"/>
    <row r="54541" ht="15" hidden="1" customHeight="1"/>
    <row r="54542" ht="15" hidden="1" customHeight="1"/>
    <row r="54543" ht="15" hidden="1" customHeight="1"/>
    <row r="54544" ht="15" hidden="1" customHeight="1"/>
    <row r="54545" ht="15" hidden="1" customHeight="1"/>
    <row r="54546" ht="15" hidden="1" customHeight="1"/>
    <row r="54547" ht="15" hidden="1" customHeight="1"/>
    <row r="54548" ht="15" hidden="1" customHeight="1"/>
    <row r="54549" ht="15" hidden="1" customHeight="1"/>
    <row r="54550" ht="15" hidden="1" customHeight="1"/>
    <row r="54551" ht="15" hidden="1" customHeight="1"/>
    <row r="54552" ht="15" hidden="1" customHeight="1"/>
    <row r="54553" ht="15" hidden="1" customHeight="1"/>
    <row r="54554" ht="15" hidden="1" customHeight="1"/>
    <row r="54555" ht="15" hidden="1" customHeight="1"/>
    <row r="54556" ht="15" hidden="1" customHeight="1"/>
    <row r="54557" ht="15" hidden="1" customHeight="1"/>
    <row r="54558" ht="15" hidden="1" customHeight="1"/>
    <row r="54559" ht="15" hidden="1" customHeight="1"/>
    <row r="54560" ht="15" hidden="1" customHeight="1"/>
    <row r="54561" ht="15" hidden="1" customHeight="1"/>
    <row r="54562" ht="15" hidden="1" customHeight="1"/>
    <row r="54563" ht="15" hidden="1" customHeight="1"/>
    <row r="54564" ht="15" hidden="1" customHeight="1"/>
    <row r="54565" ht="15" hidden="1" customHeight="1"/>
    <row r="54566" ht="15" hidden="1" customHeight="1"/>
    <row r="54567" ht="15" hidden="1" customHeight="1"/>
    <row r="54568" ht="15" hidden="1" customHeight="1"/>
    <row r="54569" ht="15" hidden="1" customHeight="1"/>
    <row r="54570" ht="15" hidden="1" customHeight="1"/>
    <row r="54571" ht="15" hidden="1" customHeight="1"/>
    <row r="54572" ht="15" hidden="1" customHeight="1"/>
    <row r="54573" ht="15" hidden="1" customHeight="1"/>
    <row r="54574" ht="15" hidden="1" customHeight="1"/>
    <row r="54575" ht="15" hidden="1" customHeight="1"/>
    <row r="54576" ht="15" hidden="1" customHeight="1"/>
    <row r="54577" ht="15" hidden="1" customHeight="1"/>
    <row r="54578" ht="15" hidden="1" customHeight="1"/>
    <row r="54579" ht="15" hidden="1" customHeight="1"/>
    <row r="54580" ht="15" hidden="1" customHeight="1"/>
    <row r="54581" ht="15" hidden="1" customHeight="1"/>
    <row r="54582" ht="15" hidden="1" customHeight="1"/>
    <row r="54583" ht="15" hidden="1" customHeight="1"/>
    <row r="54584" ht="15" hidden="1" customHeight="1"/>
    <row r="54585" ht="15" hidden="1" customHeight="1"/>
    <row r="54586" ht="15" hidden="1" customHeight="1"/>
    <row r="54587" ht="15" hidden="1" customHeight="1"/>
    <row r="54588" ht="15" hidden="1" customHeight="1"/>
    <row r="54589" ht="15" hidden="1" customHeight="1"/>
    <row r="54590" ht="15" hidden="1" customHeight="1"/>
    <row r="54591" ht="15" hidden="1" customHeight="1"/>
    <row r="54592" ht="15" hidden="1" customHeight="1"/>
    <row r="54593" ht="15" hidden="1" customHeight="1"/>
    <row r="54594" ht="15" hidden="1" customHeight="1"/>
    <row r="54595" ht="15" hidden="1" customHeight="1"/>
    <row r="54596" ht="15" hidden="1" customHeight="1"/>
    <row r="54597" ht="15" hidden="1" customHeight="1"/>
    <row r="54598" ht="15" hidden="1" customHeight="1"/>
    <row r="54599" ht="15" hidden="1" customHeight="1"/>
    <row r="54600" ht="15" hidden="1" customHeight="1"/>
    <row r="54601" ht="15" hidden="1" customHeight="1"/>
    <row r="54602" ht="15" hidden="1" customHeight="1"/>
    <row r="54603" ht="15" hidden="1" customHeight="1"/>
    <row r="54604" ht="15" hidden="1" customHeight="1"/>
    <row r="54605" ht="15" hidden="1" customHeight="1"/>
    <row r="54606" ht="15" hidden="1" customHeight="1"/>
    <row r="54607" ht="15" hidden="1" customHeight="1"/>
    <row r="54608" ht="15" hidden="1" customHeight="1"/>
    <row r="54609" ht="15" hidden="1" customHeight="1"/>
    <row r="54610" ht="15" hidden="1" customHeight="1"/>
    <row r="54611" ht="15" hidden="1" customHeight="1"/>
    <row r="54612" ht="15" hidden="1" customHeight="1"/>
    <row r="54613" ht="15" hidden="1" customHeight="1"/>
    <row r="54614" ht="15" hidden="1" customHeight="1"/>
    <row r="54615" ht="15" hidden="1" customHeight="1"/>
    <row r="54616" ht="15" hidden="1" customHeight="1"/>
    <row r="54617" ht="15" hidden="1" customHeight="1"/>
    <row r="54618" ht="15" hidden="1" customHeight="1"/>
    <row r="54619" ht="15" hidden="1" customHeight="1"/>
    <row r="54620" ht="15" hidden="1" customHeight="1"/>
    <row r="54621" ht="15" hidden="1" customHeight="1"/>
    <row r="54622" ht="15" hidden="1" customHeight="1"/>
    <row r="54623" ht="15" hidden="1" customHeight="1"/>
    <row r="54624" ht="15" hidden="1" customHeight="1"/>
    <row r="54625" ht="15" hidden="1" customHeight="1"/>
    <row r="54626" ht="15" hidden="1" customHeight="1"/>
    <row r="54627" ht="15" hidden="1" customHeight="1"/>
    <row r="54628" ht="15" hidden="1" customHeight="1"/>
    <row r="54629" ht="15" hidden="1" customHeight="1"/>
    <row r="54630" ht="15" hidden="1" customHeight="1"/>
    <row r="54631" ht="15" hidden="1" customHeight="1"/>
    <row r="54632" ht="15" hidden="1" customHeight="1"/>
    <row r="54633" ht="15" hidden="1" customHeight="1"/>
    <row r="54634" ht="15" hidden="1" customHeight="1"/>
    <row r="54635" ht="15" hidden="1" customHeight="1"/>
    <row r="54636" ht="15" hidden="1" customHeight="1"/>
    <row r="54637" ht="15" hidden="1" customHeight="1"/>
    <row r="54638" ht="15" hidden="1" customHeight="1"/>
    <row r="54639" ht="15" hidden="1" customHeight="1"/>
    <row r="54640" ht="15" hidden="1" customHeight="1"/>
    <row r="54641" ht="15" hidden="1" customHeight="1"/>
    <row r="54642" ht="15" hidden="1" customHeight="1"/>
    <row r="54643" ht="15" hidden="1" customHeight="1"/>
    <row r="54644" ht="15" hidden="1" customHeight="1"/>
    <row r="54645" ht="15" hidden="1" customHeight="1"/>
    <row r="54646" ht="15" hidden="1" customHeight="1"/>
    <row r="54647" ht="15" hidden="1" customHeight="1"/>
    <row r="54648" ht="15" hidden="1" customHeight="1"/>
    <row r="54649" ht="15" hidden="1" customHeight="1"/>
    <row r="54650" ht="15" hidden="1" customHeight="1"/>
    <row r="54651" ht="15" hidden="1" customHeight="1"/>
    <row r="54652" ht="15" hidden="1" customHeight="1"/>
    <row r="54653" ht="15" hidden="1" customHeight="1"/>
    <row r="54654" ht="15" hidden="1" customHeight="1"/>
    <row r="54655" ht="15" hidden="1" customHeight="1"/>
    <row r="54656" ht="15" hidden="1" customHeight="1"/>
    <row r="54657" ht="15" hidden="1" customHeight="1"/>
    <row r="54658" ht="15" hidden="1" customHeight="1"/>
    <row r="54659" ht="15" hidden="1" customHeight="1"/>
    <row r="54660" ht="15" hidden="1" customHeight="1"/>
    <row r="54661" ht="15" hidden="1" customHeight="1"/>
    <row r="54662" ht="15" hidden="1" customHeight="1"/>
    <row r="54663" ht="15" hidden="1" customHeight="1"/>
    <row r="54664" ht="15" hidden="1" customHeight="1"/>
    <row r="54665" ht="15" hidden="1" customHeight="1"/>
    <row r="54666" ht="15" hidden="1" customHeight="1"/>
    <row r="54667" ht="15" hidden="1" customHeight="1"/>
    <row r="54668" ht="15" hidden="1" customHeight="1"/>
    <row r="54669" ht="15" hidden="1" customHeight="1"/>
    <row r="54670" ht="15" hidden="1" customHeight="1"/>
    <row r="54671" ht="15" hidden="1" customHeight="1"/>
    <row r="54672" ht="15" hidden="1" customHeight="1"/>
    <row r="54673" ht="15" hidden="1" customHeight="1"/>
    <row r="54674" ht="15" hidden="1" customHeight="1"/>
    <row r="54675" ht="15" hidden="1" customHeight="1"/>
    <row r="54676" ht="15" hidden="1" customHeight="1"/>
    <row r="54677" ht="15" hidden="1" customHeight="1"/>
    <row r="54678" ht="15" hidden="1" customHeight="1"/>
    <row r="54679" ht="15" hidden="1" customHeight="1"/>
    <row r="54680" ht="15" hidden="1" customHeight="1"/>
    <row r="54681" ht="15" hidden="1" customHeight="1"/>
    <row r="54682" ht="15" hidden="1" customHeight="1"/>
    <row r="54683" ht="15" hidden="1" customHeight="1"/>
    <row r="54684" ht="15" hidden="1" customHeight="1"/>
    <row r="54685" ht="15" hidden="1" customHeight="1"/>
    <row r="54686" ht="15" hidden="1" customHeight="1"/>
    <row r="54687" ht="15" hidden="1" customHeight="1"/>
    <row r="54688" ht="15" hidden="1" customHeight="1"/>
    <row r="54689" ht="15" hidden="1" customHeight="1"/>
    <row r="54690" ht="15" hidden="1" customHeight="1"/>
    <row r="54691" ht="15" hidden="1" customHeight="1"/>
    <row r="54692" ht="15" hidden="1" customHeight="1"/>
    <row r="54693" ht="15" hidden="1" customHeight="1"/>
    <row r="54694" ht="15" hidden="1" customHeight="1"/>
    <row r="54695" ht="15" hidden="1" customHeight="1"/>
    <row r="54696" ht="15" hidden="1" customHeight="1"/>
    <row r="54697" ht="15" hidden="1" customHeight="1"/>
    <row r="54698" ht="15" hidden="1" customHeight="1"/>
    <row r="54699" ht="15" hidden="1" customHeight="1"/>
    <row r="54700" ht="15" hidden="1" customHeight="1"/>
    <row r="54701" ht="15" hidden="1" customHeight="1"/>
    <row r="54702" ht="15" hidden="1" customHeight="1"/>
    <row r="54703" ht="15" hidden="1" customHeight="1"/>
    <row r="54704" ht="15" hidden="1" customHeight="1"/>
    <row r="54705" ht="15" hidden="1" customHeight="1"/>
    <row r="54706" ht="15" hidden="1" customHeight="1"/>
    <row r="54707" ht="15" hidden="1" customHeight="1"/>
    <row r="54708" ht="15" hidden="1" customHeight="1"/>
    <row r="54709" ht="15" hidden="1" customHeight="1"/>
    <row r="54710" ht="15" hidden="1" customHeight="1"/>
    <row r="54711" ht="15" hidden="1" customHeight="1"/>
    <row r="54712" ht="15" hidden="1" customHeight="1"/>
    <row r="54713" ht="15" hidden="1" customHeight="1"/>
    <row r="54714" ht="15" hidden="1" customHeight="1"/>
    <row r="54715" ht="15" hidden="1" customHeight="1"/>
    <row r="54716" ht="15" hidden="1" customHeight="1"/>
    <row r="54717" ht="15" hidden="1" customHeight="1"/>
    <row r="54718" ht="15" hidden="1" customHeight="1"/>
    <row r="54719" ht="15" hidden="1" customHeight="1"/>
    <row r="54720" ht="15" hidden="1" customHeight="1"/>
    <row r="54721" ht="15" hidden="1" customHeight="1"/>
    <row r="54722" ht="15" hidden="1" customHeight="1"/>
    <row r="54723" ht="15" hidden="1" customHeight="1"/>
    <row r="54724" ht="15" hidden="1" customHeight="1"/>
    <row r="54725" ht="15" hidden="1" customHeight="1"/>
    <row r="54726" ht="15" hidden="1" customHeight="1"/>
    <row r="54727" ht="15" hidden="1" customHeight="1"/>
    <row r="54728" ht="15" hidden="1" customHeight="1"/>
    <row r="54729" ht="15" hidden="1" customHeight="1"/>
    <row r="54730" ht="15" hidden="1" customHeight="1"/>
    <row r="54731" ht="15" hidden="1" customHeight="1"/>
    <row r="54732" ht="15" hidden="1" customHeight="1"/>
    <row r="54733" ht="15" hidden="1" customHeight="1"/>
    <row r="54734" ht="15" hidden="1" customHeight="1"/>
    <row r="54735" ht="15" hidden="1" customHeight="1"/>
    <row r="54736" ht="15" hidden="1" customHeight="1"/>
    <row r="54737" ht="15" hidden="1" customHeight="1"/>
    <row r="54738" ht="15" hidden="1" customHeight="1"/>
    <row r="54739" ht="15" hidden="1" customHeight="1"/>
    <row r="54740" ht="15" hidden="1" customHeight="1"/>
    <row r="54741" ht="15" hidden="1" customHeight="1"/>
    <row r="54742" ht="15" hidden="1" customHeight="1"/>
    <row r="54743" ht="15" hidden="1" customHeight="1"/>
    <row r="54744" ht="15" hidden="1" customHeight="1"/>
    <row r="54745" ht="15" hidden="1" customHeight="1"/>
    <row r="54746" ht="15" hidden="1" customHeight="1"/>
    <row r="54747" ht="15" hidden="1" customHeight="1"/>
    <row r="54748" ht="15" hidden="1" customHeight="1"/>
    <row r="54749" ht="15" hidden="1" customHeight="1"/>
    <row r="54750" ht="15" hidden="1" customHeight="1"/>
    <row r="54751" ht="15" hidden="1" customHeight="1"/>
    <row r="54752" ht="15" hidden="1" customHeight="1"/>
    <row r="54753" ht="15" hidden="1" customHeight="1"/>
    <row r="54754" ht="15" hidden="1" customHeight="1"/>
    <row r="54755" ht="15" hidden="1" customHeight="1"/>
    <row r="54756" ht="15" hidden="1" customHeight="1"/>
    <row r="54757" ht="15" hidden="1" customHeight="1"/>
    <row r="54758" ht="15" hidden="1" customHeight="1"/>
    <row r="54759" ht="15" hidden="1" customHeight="1"/>
    <row r="54760" ht="15" hidden="1" customHeight="1"/>
    <row r="54761" ht="15" hidden="1" customHeight="1"/>
    <row r="54762" ht="15" hidden="1" customHeight="1"/>
    <row r="54763" ht="15" hidden="1" customHeight="1"/>
    <row r="54764" ht="15" hidden="1" customHeight="1"/>
    <row r="54765" ht="15" hidden="1" customHeight="1"/>
    <row r="54766" ht="15" hidden="1" customHeight="1"/>
    <row r="54767" ht="15" hidden="1" customHeight="1"/>
    <row r="54768" ht="15" hidden="1" customHeight="1"/>
    <row r="54769" ht="15" hidden="1" customHeight="1"/>
    <row r="54770" ht="15" hidden="1" customHeight="1"/>
    <row r="54771" ht="15" hidden="1" customHeight="1"/>
    <row r="54772" ht="15" hidden="1" customHeight="1"/>
    <row r="54773" ht="15" hidden="1" customHeight="1"/>
    <row r="54774" ht="15" hidden="1" customHeight="1"/>
    <row r="54775" ht="15" hidden="1" customHeight="1"/>
    <row r="54776" ht="15" hidden="1" customHeight="1"/>
    <row r="54777" ht="15" hidden="1" customHeight="1"/>
    <row r="54778" ht="15" hidden="1" customHeight="1"/>
    <row r="54779" ht="15" hidden="1" customHeight="1"/>
    <row r="54780" ht="15" hidden="1" customHeight="1"/>
    <row r="54781" ht="15" hidden="1" customHeight="1"/>
    <row r="54782" ht="15" hidden="1" customHeight="1"/>
    <row r="54783" ht="15" hidden="1" customHeight="1"/>
    <row r="54784" ht="15" hidden="1" customHeight="1"/>
    <row r="54785" ht="15" hidden="1" customHeight="1"/>
    <row r="54786" ht="15" hidden="1" customHeight="1"/>
    <row r="54787" ht="15" hidden="1" customHeight="1"/>
    <row r="54788" ht="15" hidden="1" customHeight="1"/>
    <row r="54789" ht="15" hidden="1" customHeight="1"/>
    <row r="54790" ht="15" hidden="1" customHeight="1"/>
    <row r="54791" ht="15" hidden="1" customHeight="1"/>
    <row r="54792" ht="15" hidden="1" customHeight="1"/>
    <row r="54793" ht="15" hidden="1" customHeight="1"/>
    <row r="54794" ht="15" hidden="1" customHeight="1"/>
    <row r="54795" ht="15" hidden="1" customHeight="1"/>
    <row r="54796" ht="15" hidden="1" customHeight="1"/>
    <row r="54797" ht="15" hidden="1" customHeight="1"/>
    <row r="54798" ht="15" hidden="1" customHeight="1"/>
    <row r="54799" ht="15" hidden="1" customHeight="1"/>
    <row r="54800" ht="15" hidden="1" customHeight="1"/>
    <row r="54801" ht="15" hidden="1" customHeight="1"/>
    <row r="54802" ht="15" hidden="1" customHeight="1"/>
    <row r="54803" ht="15" hidden="1" customHeight="1"/>
    <row r="54804" ht="15" hidden="1" customHeight="1"/>
    <row r="54805" ht="15" hidden="1" customHeight="1"/>
    <row r="54806" ht="15" hidden="1" customHeight="1"/>
    <row r="54807" ht="15" hidden="1" customHeight="1"/>
    <row r="54808" ht="15" hidden="1" customHeight="1"/>
    <row r="54809" ht="15" hidden="1" customHeight="1"/>
    <row r="54810" ht="15" hidden="1" customHeight="1"/>
    <row r="54811" ht="15" hidden="1" customHeight="1"/>
    <row r="54812" ht="15" hidden="1" customHeight="1"/>
    <row r="54813" ht="15" hidden="1" customHeight="1"/>
    <row r="54814" ht="15" hidden="1" customHeight="1"/>
    <row r="54815" ht="15" hidden="1" customHeight="1"/>
    <row r="54816" ht="15" hidden="1" customHeight="1"/>
    <row r="54817" ht="15" hidden="1" customHeight="1"/>
    <row r="54818" ht="15" hidden="1" customHeight="1"/>
    <row r="54819" ht="15" hidden="1" customHeight="1"/>
    <row r="54820" ht="15" hidden="1" customHeight="1"/>
    <row r="54821" ht="15" hidden="1" customHeight="1"/>
    <row r="54822" ht="15" hidden="1" customHeight="1"/>
    <row r="54823" ht="15" hidden="1" customHeight="1"/>
    <row r="54824" ht="15" hidden="1" customHeight="1"/>
    <row r="54825" ht="15" hidden="1" customHeight="1"/>
    <row r="54826" ht="15" hidden="1" customHeight="1"/>
    <row r="54827" ht="15" hidden="1" customHeight="1"/>
    <row r="54828" ht="15" hidden="1" customHeight="1"/>
    <row r="54829" ht="15" hidden="1" customHeight="1"/>
    <row r="54830" ht="15" hidden="1" customHeight="1"/>
    <row r="54831" ht="15" hidden="1" customHeight="1"/>
    <row r="54832" ht="15" hidden="1" customHeight="1"/>
    <row r="54833" ht="15" hidden="1" customHeight="1"/>
    <row r="54834" ht="15" hidden="1" customHeight="1"/>
    <row r="54835" ht="15" hidden="1" customHeight="1"/>
    <row r="54836" ht="15" hidden="1" customHeight="1"/>
    <row r="54837" ht="15" hidden="1" customHeight="1"/>
    <row r="54838" ht="15" hidden="1" customHeight="1"/>
    <row r="54839" ht="15" hidden="1" customHeight="1"/>
    <row r="54840" ht="15" hidden="1" customHeight="1"/>
    <row r="54841" ht="15" hidden="1" customHeight="1"/>
    <row r="54842" ht="15" hidden="1" customHeight="1"/>
    <row r="54843" ht="15" hidden="1" customHeight="1"/>
    <row r="54844" ht="15" hidden="1" customHeight="1"/>
    <row r="54845" ht="15" hidden="1" customHeight="1"/>
    <row r="54846" ht="15" hidden="1" customHeight="1"/>
    <row r="54847" ht="15" hidden="1" customHeight="1"/>
    <row r="54848" ht="15" hidden="1" customHeight="1"/>
    <row r="54849" ht="15" hidden="1" customHeight="1"/>
    <row r="54850" ht="15" hidden="1" customHeight="1"/>
    <row r="54851" ht="15" hidden="1" customHeight="1"/>
    <row r="54852" ht="15" hidden="1" customHeight="1"/>
    <row r="54853" ht="15" hidden="1" customHeight="1"/>
    <row r="54854" ht="15" hidden="1" customHeight="1"/>
    <row r="54855" ht="15" hidden="1" customHeight="1"/>
    <row r="54856" ht="15" hidden="1" customHeight="1"/>
    <row r="54857" ht="15" hidden="1" customHeight="1"/>
    <row r="54858" ht="15" hidden="1" customHeight="1"/>
    <row r="54859" ht="15" hidden="1" customHeight="1"/>
    <row r="54860" ht="15" hidden="1" customHeight="1"/>
    <row r="54861" ht="15" hidden="1" customHeight="1"/>
    <row r="54862" ht="15" hidden="1" customHeight="1"/>
    <row r="54863" ht="15" hidden="1" customHeight="1"/>
    <row r="54864" ht="15" hidden="1" customHeight="1"/>
    <row r="54865" ht="15" hidden="1" customHeight="1"/>
    <row r="54866" ht="15" hidden="1" customHeight="1"/>
    <row r="54867" ht="15" hidden="1" customHeight="1"/>
    <row r="54868" ht="15" hidden="1" customHeight="1"/>
    <row r="54869" ht="15" hidden="1" customHeight="1"/>
    <row r="54870" ht="15" hidden="1" customHeight="1"/>
    <row r="54871" ht="15" hidden="1" customHeight="1"/>
    <row r="54872" ht="15" hidden="1" customHeight="1"/>
    <row r="54873" ht="15" hidden="1" customHeight="1"/>
    <row r="54874" ht="15" hidden="1" customHeight="1"/>
    <row r="54875" ht="15" hidden="1" customHeight="1"/>
    <row r="54876" ht="15" hidden="1" customHeight="1"/>
    <row r="54877" ht="15" hidden="1" customHeight="1"/>
    <row r="54878" ht="15" hidden="1" customHeight="1"/>
    <row r="54879" ht="15" hidden="1" customHeight="1"/>
    <row r="54880" ht="15" hidden="1" customHeight="1"/>
    <row r="54881" ht="15" hidden="1" customHeight="1"/>
    <row r="54882" ht="15" hidden="1" customHeight="1"/>
    <row r="54883" ht="15" hidden="1" customHeight="1"/>
    <row r="54884" ht="15" hidden="1" customHeight="1"/>
    <row r="54885" ht="15" hidden="1" customHeight="1"/>
    <row r="54886" ht="15" hidden="1" customHeight="1"/>
    <row r="54887" ht="15" hidden="1" customHeight="1"/>
    <row r="54888" ht="15" hidden="1" customHeight="1"/>
    <row r="54889" ht="15" hidden="1" customHeight="1"/>
    <row r="54890" ht="15" hidden="1" customHeight="1"/>
    <row r="54891" ht="15" hidden="1" customHeight="1"/>
    <row r="54892" ht="15" hidden="1" customHeight="1"/>
    <row r="54893" ht="15" hidden="1" customHeight="1"/>
    <row r="54894" ht="15" hidden="1" customHeight="1"/>
    <row r="54895" ht="15" hidden="1" customHeight="1"/>
    <row r="54896" ht="15" hidden="1" customHeight="1"/>
    <row r="54897" ht="15" hidden="1" customHeight="1"/>
    <row r="54898" ht="15" hidden="1" customHeight="1"/>
    <row r="54899" ht="15" hidden="1" customHeight="1"/>
    <row r="54900" ht="15" hidden="1" customHeight="1"/>
    <row r="54901" ht="15" hidden="1" customHeight="1"/>
    <row r="54902" ht="15" hidden="1" customHeight="1"/>
    <row r="54903" ht="15" hidden="1" customHeight="1"/>
    <row r="54904" ht="15" hidden="1" customHeight="1"/>
    <row r="54905" ht="15" hidden="1" customHeight="1"/>
    <row r="54906" ht="15" hidden="1" customHeight="1"/>
    <row r="54907" ht="15" hidden="1" customHeight="1"/>
    <row r="54908" ht="15" hidden="1" customHeight="1"/>
    <row r="54909" ht="15" hidden="1" customHeight="1"/>
    <row r="54910" ht="15" hidden="1" customHeight="1"/>
    <row r="54911" ht="15" hidden="1" customHeight="1"/>
    <row r="54912" ht="15" hidden="1" customHeight="1"/>
    <row r="54913" ht="15" hidden="1" customHeight="1"/>
    <row r="54914" ht="15" hidden="1" customHeight="1"/>
    <row r="54915" ht="15" hidden="1" customHeight="1"/>
    <row r="54916" ht="15" hidden="1" customHeight="1"/>
    <row r="54917" ht="15" hidden="1" customHeight="1"/>
    <row r="54918" ht="15" hidden="1" customHeight="1"/>
    <row r="54919" ht="15" hidden="1" customHeight="1"/>
    <row r="54920" ht="15" hidden="1" customHeight="1"/>
    <row r="54921" ht="15" hidden="1" customHeight="1"/>
    <row r="54922" ht="15" hidden="1" customHeight="1"/>
    <row r="54923" ht="15" hidden="1" customHeight="1"/>
    <row r="54924" ht="15" hidden="1" customHeight="1"/>
    <row r="54925" ht="15" hidden="1" customHeight="1"/>
    <row r="54926" ht="15" hidden="1" customHeight="1"/>
    <row r="54927" ht="15" hidden="1" customHeight="1"/>
    <row r="54928" ht="15" hidden="1" customHeight="1"/>
    <row r="54929" ht="15" hidden="1" customHeight="1"/>
    <row r="54930" ht="15" hidden="1" customHeight="1"/>
    <row r="54931" ht="15" hidden="1" customHeight="1"/>
    <row r="54932" ht="15" hidden="1" customHeight="1"/>
    <row r="54933" ht="15" hidden="1" customHeight="1"/>
    <row r="54934" ht="15" hidden="1" customHeight="1"/>
    <row r="54935" ht="15" hidden="1" customHeight="1"/>
    <row r="54936" ht="15" hidden="1" customHeight="1"/>
    <row r="54937" ht="15" hidden="1" customHeight="1"/>
    <row r="54938" ht="15" hidden="1" customHeight="1"/>
    <row r="54939" ht="15" hidden="1" customHeight="1"/>
    <row r="54940" ht="15" hidden="1" customHeight="1"/>
    <row r="54941" ht="15" hidden="1" customHeight="1"/>
    <row r="54942" ht="15" hidden="1" customHeight="1"/>
    <row r="54943" ht="15" hidden="1" customHeight="1"/>
    <row r="54944" ht="15" hidden="1" customHeight="1"/>
    <row r="54945" ht="15" hidden="1" customHeight="1"/>
    <row r="54946" ht="15" hidden="1" customHeight="1"/>
    <row r="54947" ht="15" hidden="1" customHeight="1"/>
    <row r="54948" ht="15" hidden="1" customHeight="1"/>
    <row r="54949" ht="15" hidden="1" customHeight="1"/>
    <row r="54950" ht="15" hidden="1" customHeight="1"/>
    <row r="54951" ht="15" hidden="1" customHeight="1"/>
    <row r="54952" ht="15" hidden="1" customHeight="1"/>
    <row r="54953" ht="15" hidden="1" customHeight="1"/>
    <row r="54954" ht="15" hidden="1" customHeight="1"/>
    <row r="54955" ht="15" hidden="1" customHeight="1"/>
    <row r="54956" ht="15" hidden="1" customHeight="1"/>
    <row r="54957" ht="15" hidden="1" customHeight="1"/>
    <row r="54958" ht="15" hidden="1" customHeight="1"/>
    <row r="54959" ht="15" hidden="1" customHeight="1"/>
    <row r="54960" ht="15" hidden="1" customHeight="1"/>
    <row r="54961" ht="15" hidden="1" customHeight="1"/>
    <row r="54962" ht="15" hidden="1" customHeight="1"/>
    <row r="54963" ht="15" hidden="1" customHeight="1"/>
    <row r="54964" ht="15" hidden="1" customHeight="1"/>
    <row r="54965" ht="15" hidden="1" customHeight="1"/>
    <row r="54966" ht="15" hidden="1" customHeight="1"/>
    <row r="54967" ht="15" hidden="1" customHeight="1"/>
    <row r="54968" ht="15" hidden="1" customHeight="1"/>
    <row r="54969" ht="15" hidden="1" customHeight="1"/>
    <row r="54970" ht="15" hidden="1" customHeight="1"/>
    <row r="54971" ht="15" hidden="1" customHeight="1"/>
    <row r="54972" ht="15" hidden="1" customHeight="1"/>
    <row r="54973" ht="15" hidden="1" customHeight="1"/>
    <row r="54974" ht="15" hidden="1" customHeight="1"/>
    <row r="54975" ht="15" hidden="1" customHeight="1"/>
    <row r="54976" ht="15" hidden="1" customHeight="1"/>
    <row r="54977" ht="15" hidden="1" customHeight="1"/>
    <row r="54978" ht="15" hidden="1" customHeight="1"/>
    <row r="54979" ht="15" hidden="1" customHeight="1"/>
    <row r="54980" ht="15" hidden="1" customHeight="1"/>
    <row r="54981" ht="15" hidden="1" customHeight="1"/>
    <row r="54982" ht="15" hidden="1" customHeight="1"/>
    <row r="54983" ht="15" hidden="1" customHeight="1"/>
    <row r="54984" ht="15" hidden="1" customHeight="1"/>
    <row r="54985" ht="15" hidden="1" customHeight="1"/>
    <row r="54986" ht="15" hidden="1" customHeight="1"/>
    <row r="54987" ht="15" hidden="1" customHeight="1"/>
    <row r="54988" ht="15" hidden="1" customHeight="1"/>
    <row r="54989" ht="15" hidden="1" customHeight="1"/>
    <row r="54990" ht="15" hidden="1" customHeight="1"/>
    <row r="54991" ht="15" hidden="1" customHeight="1"/>
    <row r="54992" ht="15" hidden="1" customHeight="1"/>
    <row r="54993" ht="15" hidden="1" customHeight="1"/>
    <row r="54994" ht="15" hidden="1" customHeight="1"/>
    <row r="54995" ht="15" hidden="1" customHeight="1"/>
    <row r="54996" ht="15" hidden="1" customHeight="1"/>
    <row r="54997" ht="15" hidden="1" customHeight="1"/>
    <row r="54998" ht="15" hidden="1" customHeight="1"/>
    <row r="54999" ht="15" hidden="1" customHeight="1"/>
    <row r="55000" ht="15" hidden="1" customHeight="1"/>
    <row r="55001" ht="15" hidden="1" customHeight="1"/>
    <row r="55002" ht="15" hidden="1" customHeight="1"/>
    <row r="55003" ht="15" hidden="1" customHeight="1"/>
    <row r="55004" ht="15" hidden="1" customHeight="1"/>
    <row r="55005" ht="15" hidden="1" customHeight="1"/>
    <row r="55006" ht="15" hidden="1" customHeight="1"/>
    <row r="55007" ht="15" hidden="1" customHeight="1"/>
    <row r="55008" ht="15" hidden="1" customHeight="1"/>
    <row r="55009" ht="15" hidden="1" customHeight="1"/>
    <row r="55010" ht="15" hidden="1" customHeight="1"/>
    <row r="55011" ht="15" hidden="1" customHeight="1"/>
    <row r="55012" ht="15" hidden="1" customHeight="1"/>
    <row r="55013" ht="15" hidden="1" customHeight="1"/>
    <row r="55014" ht="15" hidden="1" customHeight="1"/>
    <row r="55015" ht="15" hidden="1" customHeight="1"/>
    <row r="55016" ht="15" hidden="1" customHeight="1"/>
    <row r="55017" ht="15" hidden="1" customHeight="1"/>
    <row r="55018" ht="15" hidden="1" customHeight="1"/>
    <row r="55019" ht="15" hidden="1" customHeight="1"/>
    <row r="55020" ht="15" hidden="1" customHeight="1"/>
    <row r="55021" ht="15" hidden="1" customHeight="1"/>
    <row r="55022" ht="15" hidden="1" customHeight="1"/>
    <row r="55023" ht="15" hidden="1" customHeight="1"/>
    <row r="55024" ht="15" hidden="1" customHeight="1"/>
    <row r="55025" ht="15" hidden="1" customHeight="1"/>
    <row r="55026" ht="15" hidden="1" customHeight="1"/>
    <row r="55027" ht="15" hidden="1" customHeight="1"/>
    <row r="55028" ht="15" hidden="1" customHeight="1"/>
    <row r="55029" ht="15" hidden="1" customHeight="1"/>
    <row r="55030" ht="15" hidden="1" customHeight="1"/>
    <row r="55031" ht="15" hidden="1" customHeight="1"/>
    <row r="55032" ht="15" hidden="1" customHeight="1"/>
    <row r="55033" ht="15" hidden="1" customHeight="1"/>
    <row r="55034" ht="15" hidden="1" customHeight="1"/>
    <row r="55035" ht="15" hidden="1" customHeight="1"/>
    <row r="55036" ht="15" hidden="1" customHeight="1"/>
    <row r="55037" ht="15" hidden="1" customHeight="1"/>
    <row r="55038" ht="15" hidden="1" customHeight="1"/>
    <row r="55039" ht="15" hidden="1" customHeight="1"/>
    <row r="55040" ht="15" hidden="1" customHeight="1"/>
    <row r="55041" ht="15" hidden="1" customHeight="1"/>
    <row r="55042" ht="15" hidden="1" customHeight="1"/>
    <row r="55043" ht="15" hidden="1" customHeight="1"/>
    <row r="55044" ht="15" hidden="1" customHeight="1"/>
    <row r="55045" ht="15" hidden="1" customHeight="1"/>
    <row r="55046" ht="15" hidden="1" customHeight="1"/>
    <row r="55047" ht="15" hidden="1" customHeight="1"/>
    <row r="55048" ht="15" hidden="1" customHeight="1"/>
    <row r="55049" ht="15" hidden="1" customHeight="1"/>
    <row r="55050" ht="15" hidden="1" customHeight="1"/>
    <row r="55051" ht="15" hidden="1" customHeight="1"/>
    <row r="55052" ht="15" hidden="1" customHeight="1"/>
    <row r="55053" ht="15" hidden="1" customHeight="1"/>
    <row r="55054" ht="15" hidden="1" customHeight="1"/>
    <row r="55055" ht="15" hidden="1" customHeight="1"/>
    <row r="55056" ht="15" hidden="1" customHeight="1"/>
    <row r="55057" ht="15" hidden="1" customHeight="1"/>
    <row r="55058" ht="15" hidden="1" customHeight="1"/>
    <row r="55059" ht="15" hidden="1" customHeight="1"/>
    <row r="55060" ht="15" hidden="1" customHeight="1"/>
    <row r="55061" ht="15" hidden="1" customHeight="1"/>
    <row r="55062" ht="15" hidden="1" customHeight="1"/>
    <row r="55063" ht="15" hidden="1" customHeight="1"/>
    <row r="55064" ht="15" hidden="1" customHeight="1"/>
    <row r="55065" ht="15" hidden="1" customHeight="1"/>
    <row r="55066" ht="15" hidden="1" customHeight="1"/>
    <row r="55067" ht="15" hidden="1" customHeight="1"/>
    <row r="55068" ht="15" hidden="1" customHeight="1"/>
    <row r="55069" ht="15" hidden="1" customHeight="1"/>
    <row r="55070" ht="15" hidden="1" customHeight="1"/>
    <row r="55071" ht="15" hidden="1" customHeight="1"/>
    <row r="55072" ht="15" hidden="1" customHeight="1"/>
    <row r="55073" ht="15" hidden="1" customHeight="1"/>
    <row r="55074" ht="15" hidden="1" customHeight="1"/>
    <row r="55075" ht="15" hidden="1" customHeight="1"/>
    <row r="55076" ht="15" hidden="1" customHeight="1"/>
    <row r="55077" ht="15" hidden="1" customHeight="1"/>
    <row r="55078" ht="15" hidden="1" customHeight="1"/>
    <row r="55079" ht="15" hidden="1" customHeight="1"/>
    <row r="55080" ht="15" hidden="1" customHeight="1"/>
    <row r="55081" ht="15" hidden="1" customHeight="1"/>
    <row r="55082" ht="15" hidden="1" customHeight="1"/>
    <row r="55083" ht="15" hidden="1" customHeight="1"/>
    <row r="55084" ht="15" hidden="1" customHeight="1"/>
    <row r="55085" ht="15" hidden="1" customHeight="1"/>
    <row r="55086" ht="15" hidden="1" customHeight="1"/>
    <row r="55087" ht="15" hidden="1" customHeight="1"/>
    <row r="55088" ht="15" hidden="1" customHeight="1"/>
    <row r="55089" ht="15" hidden="1" customHeight="1"/>
    <row r="55090" ht="15" hidden="1" customHeight="1"/>
    <row r="55091" ht="15" hidden="1" customHeight="1"/>
    <row r="55092" ht="15" hidden="1" customHeight="1"/>
    <row r="55093" ht="15" hidden="1" customHeight="1"/>
    <row r="55094" ht="15" hidden="1" customHeight="1"/>
    <row r="55095" ht="15" hidden="1" customHeight="1"/>
    <row r="55096" ht="15" hidden="1" customHeight="1"/>
    <row r="55097" ht="15" hidden="1" customHeight="1"/>
    <row r="55098" ht="15" hidden="1" customHeight="1"/>
    <row r="55099" ht="15" hidden="1" customHeight="1"/>
    <row r="55100" ht="15" hidden="1" customHeight="1"/>
    <row r="55101" ht="15" hidden="1" customHeight="1"/>
    <row r="55102" ht="15" hidden="1" customHeight="1"/>
    <row r="55103" ht="15" hidden="1" customHeight="1"/>
    <row r="55104" ht="15" hidden="1" customHeight="1"/>
    <row r="55105" ht="15" hidden="1" customHeight="1"/>
    <row r="55106" ht="15" hidden="1" customHeight="1"/>
    <row r="55107" ht="15" hidden="1" customHeight="1"/>
    <row r="55108" ht="15" hidden="1" customHeight="1"/>
    <row r="55109" ht="15" hidden="1" customHeight="1"/>
    <row r="55110" ht="15" hidden="1" customHeight="1"/>
    <row r="55111" ht="15" hidden="1" customHeight="1"/>
    <row r="55112" ht="15" hidden="1" customHeight="1"/>
    <row r="55113" ht="15" hidden="1" customHeight="1"/>
    <row r="55114" ht="15" hidden="1" customHeight="1"/>
    <row r="55115" ht="15" hidden="1" customHeight="1"/>
    <row r="55116" ht="15" hidden="1" customHeight="1"/>
    <row r="55117" ht="15" hidden="1" customHeight="1"/>
    <row r="55118" ht="15" hidden="1" customHeight="1"/>
    <row r="55119" ht="15" hidden="1" customHeight="1"/>
    <row r="55120" ht="15" hidden="1" customHeight="1"/>
    <row r="55121" ht="15" hidden="1" customHeight="1"/>
    <row r="55122" ht="15" hidden="1" customHeight="1"/>
    <row r="55123" ht="15" hidden="1" customHeight="1"/>
    <row r="55124" ht="15" hidden="1" customHeight="1"/>
    <row r="55125" ht="15" hidden="1" customHeight="1"/>
    <row r="55126" ht="15" hidden="1" customHeight="1"/>
    <row r="55127" ht="15" hidden="1" customHeight="1"/>
    <row r="55128" ht="15" hidden="1" customHeight="1"/>
    <row r="55129" ht="15" hidden="1" customHeight="1"/>
    <row r="55130" ht="15" hidden="1" customHeight="1"/>
    <row r="55131" ht="15" hidden="1" customHeight="1"/>
    <row r="55132" ht="15" hidden="1" customHeight="1"/>
    <row r="55133" ht="15" hidden="1" customHeight="1"/>
    <row r="55134" ht="15" hidden="1" customHeight="1"/>
    <row r="55135" ht="15" hidden="1" customHeight="1"/>
    <row r="55136" ht="15" hidden="1" customHeight="1"/>
    <row r="55137" ht="15" hidden="1" customHeight="1"/>
    <row r="55138" ht="15" hidden="1" customHeight="1"/>
    <row r="55139" ht="15" hidden="1" customHeight="1"/>
    <row r="55140" ht="15" hidden="1" customHeight="1"/>
    <row r="55141" ht="15" hidden="1" customHeight="1"/>
    <row r="55142" ht="15" hidden="1" customHeight="1"/>
    <row r="55143" ht="15" hidden="1" customHeight="1"/>
    <row r="55144" ht="15" hidden="1" customHeight="1"/>
    <row r="55145" ht="15" hidden="1" customHeight="1"/>
    <row r="55146" ht="15" hidden="1" customHeight="1"/>
    <row r="55147" ht="15" hidden="1" customHeight="1"/>
    <row r="55148" ht="15" hidden="1" customHeight="1"/>
    <row r="55149" ht="15" hidden="1" customHeight="1"/>
    <row r="55150" ht="15" hidden="1" customHeight="1"/>
    <row r="55151" ht="15" hidden="1" customHeight="1"/>
    <row r="55152" ht="15" hidden="1" customHeight="1"/>
    <row r="55153" ht="15" hidden="1" customHeight="1"/>
    <row r="55154" ht="15" hidden="1" customHeight="1"/>
    <row r="55155" ht="15" hidden="1" customHeight="1"/>
    <row r="55156" ht="15" hidden="1" customHeight="1"/>
    <row r="55157" ht="15" hidden="1" customHeight="1"/>
    <row r="55158" ht="15" hidden="1" customHeight="1"/>
    <row r="55159" ht="15" hidden="1" customHeight="1"/>
    <row r="55160" ht="15" hidden="1" customHeight="1"/>
    <row r="55161" ht="15" hidden="1" customHeight="1"/>
    <row r="55162" ht="15" hidden="1" customHeight="1"/>
    <row r="55163" ht="15" hidden="1" customHeight="1"/>
    <row r="55164" ht="15" hidden="1" customHeight="1"/>
    <row r="55165" ht="15" hidden="1" customHeight="1"/>
    <row r="55166" ht="15" hidden="1" customHeight="1"/>
    <row r="55167" ht="15" hidden="1" customHeight="1"/>
    <row r="55168" ht="15" hidden="1" customHeight="1"/>
    <row r="55169" ht="15" hidden="1" customHeight="1"/>
    <row r="55170" ht="15" hidden="1" customHeight="1"/>
    <row r="55171" ht="15" hidden="1" customHeight="1"/>
    <row r="55172" ht="15" hidden="1" customHeight="1"/>
    <row r="55173" ht="15" hidden="1" customHeight="1"/>
    <row r="55174" ht="15" hidden="1" customHeight="1"/>
    <row r="55175" ht="15" hidden="1" customHeight="1"/>
    <row r="55176" ht="15" hidden="1" customHeight="1"/>
    <row r="55177" ht="15" hidden="1" customHeight="1"/>
    <row r="55178" ht="15" hidden="1" customHeight="1"/>
    <row r="55179" ht="15" hidden="1" customHeight="1"/>
    <row r="55180" ht="15" hidden="1" customHeight="1"/>
    <row r="55181" ht="15" hidden="1" customHeight="1"/>
    <row r="55182" ht="15" hidden="1" customHeight="1"/>
    <row r="55183" ht="15" hidden="1" customHeight="1"/>
    <row r="55184" ht="15" hidden="1" customHeight="1"/>
    <row r="55185" ht="15" hidden="1" customHeight="1"/>
    <row r="55186" ht="15" hidden="1" customHeight="1"/>
    <row r="55187" ht="15" hidden="1" customHeight="1"/>
    <row r="55188" ht="15" hidden="1" customHeight="1"/>
    <row r="55189" ht="15" hidden="1" customHeight="1"/>
    <row r="55190" ht="15" hidden="1" customHeight="1"/>
    <row r="55191" ht="15" hidden="1" customHeight="1"/>
    <row r="55192" ht="15" hidden="1" customHeight="1"/>
    <row r="55193" ht="15" hidden="1" customHeight="1"/>
    <row r="55194" ht="15" hidden="1" customHeight="1"/>
    <row r="55195" ht="15" hidden="1" customHeight="1"/>
    <row r="55196" ht="15" hidden="1" customHeight="1"/>
    <row r="55197" ht="15" hidden="1" customHeight="1"/>
    <row r="55198" ht="15" hidden="1" customHeight="1"/>
    <row r="55199" ht="15" hidden="1" customHeight="1"/>
    <row r="55200" ht="15" hidden="1" customHeight="1"/>
    <row r="55201" ht="15" hidden="1" customHeight="1"/>
    <row r="55202" ht="15" hidden="1" customHeight="1"/>
    <row r="55203" ht="15" hidden="1" customHeight="1"/>
    <row r="55204" ht="15" hidden="1" customHeight="1"/>
    <row r="55205" ht="15" hidden="1" customHeight="1"/>
    <row r="55206" ht="15" hidden="1" customHeight="1"/>
    <row r="55207" ht="15" hidden="1" customHeight="1"/>
    <row r="55208" ht="15" hidden="1" customHeight="1"/>
    <row r="55209" ht="15" hidden="1" customHeight="1"/>
    <row r="55210" ht="15" hidden="1" customHeight="1"/>
    <row r="55211" ht="15" hidden="1" customHeight="1"/>
    <row r="55212" ht="15" hidden="1" customHeight="1"/>
    <row r="55213" ht="15" hidden="1" customHeight="1"/>
    <row r="55214" ht="15" hidden="1" customHeight="1"/>
    <row r="55215" ht="15" hidden="1" customHeight="1"/>
    <row r="55216" ht="15" hidden="1" customHeight="1"/>
    <row r="55217" ht="15" hidden="1" customHeight="1"/>
    <row r="55218" ht="15" hidden="1" customHeight="1"/>
    <row r="55219" ht="15" hidden="1" customHeight="1"/>
    <row r="55220" ht="15" hidden="1" customHeight="1"/>
    <row r="55221" ht="15" hidden="1" customHeight="1"/>
    <row r="55222" ht="15" hidden="1" customHeight="1"/>
    <row r="55223" ht="15" hidden="1" customHeight="1"/>
    <row r="55224" ht="15" hidden="1" customHeight="1"/>
    <row r="55225" ht="15" hidden="1" customHeight="1"/>
    <row r="55226" ht="15" hidden="1" customHeight="1"/>
    <row r="55227" ht="15" hidden="1" customHeight="1"/>
    <row r="55228" ht="15" hidden="1" customHeight="1"/>
    <row r="55229" ht="15" hidden="1" customHeight="1"/>
    <row r="55230" ht="15" hidden="1" customHeight="1"/>
    <row r="55231" ht="15" hidden="1" customHeight="1"/>
    <row r="55232" ht="15" hidden="1" customHeight="1"/>
    <row r="55233" ht="15" hidden="1" customHeight="1"/>
    <row r="55234" ht="15" hidden="1" customHeight="1"/>
    <row r="55235" ht="15" hidden="1" customHeight="1"/>
    <row r="55236" ht="15" hidden="1" customHeight="1"/>
    <row r="55237" ht="15" hidden="1" customHeight="1"/>
    <row r="55238" ht="15" hidden="1" customHeight="1"/>
    <row r="55239" ht="15" hidden="1" customHeight="1"/>
    <row r="55240" ht="15" hidden="1" customHeight="1"/>
    <row r="55241" ht="15" hidden="1" customHeight="1"/>
    <row r="55242" ht="15" hidden="1" customHeight="1"/>
    <row r="55243" ht="15" hidden="1" customHeight="1"/>
    <row r="55244" ht="15" hidden="1" customHeight="1"/>
    <row r="55245" ht="15" hidden="1" customHeight="1"/>
    <row r="55246" ht="15" hidden="1" customHeight="1"/>
    <row r="55247" ht="15" hidden="1" customHeight="1"/>
    <row r="55248" ht="15" hidden="1" customHeight="1"/>
    <row r="55249" ht="15" hidden="1" customHeight="1"/>
    <row r="55250" ht="15" hidden="1" customHeight="1"/>
    <row r="55251" ht="15" hidden="1" customHeight="1"/>
    <row r="55252" ht="15" hidden="1" customHeight="1"/>
    <row r="55253" ht="15" hidden="1" customHeight="1"/>
    <row r="55254" ht="15" hidden="1" customHeight="1"/>
    <row r="55255" ht="15" hidden="1" customHeight="1"/>
    <row r="55256" ht="15" hidden="1" customHeight="1"/>
    <row r="55257" ht="15" hidden="1" customHeight="1"/>
    <row r="55258" ht="15" hidden="1" customHeight="1"/>
    <row r="55259" ht="15" hidden="1" customHeight="1"/>
    <row r="55260" ht="15" hidden="1" customHeight="1"/>
    <row r="55261" ht="15" hidden="1" customHeight="1"/>
    <row r="55262" ht="15" hidden="1" customHeight="1"/>
    <row r="55263" ht="15" hidden="1" customHeight="1"/>
    <row r="55264" ht="15" hidden="1" customHeight="1"/>
    <row r="55265" ht="15" hidden="1" customHeight="1"/>
    <row r="55266" ht="15" hidden="1" customHeight="1"/>
    <row r="55267" ht="15" hidden="1" customHeight="1"/>
    <row r="55268" ht="15" hidden="1" customHeight="1"/>
    <row r="55269" ht="15" hidden="1" customHeight="1"/>
    <row r="55270" ht="15" hidden="1" customHeight="1"/>
    <row r="55271" ht="15" hidden="1" customHeight="1"/>
    <row r="55272" ht="15" hidden="1" customHeight="1"/>
    <row r="55273" ht="15" hidden="1" customHeight="1"/>
    <row r="55274" ht="15" hidden="1" customHeight="1"/>
    <row r="55275" ht="15" hidden="1" customHeight="1"/>
    <row r="55276" ht="15" hidden="1" customHeight="1"/>
    <row r="55277" ht="15" hidden="1" customHeight="1"/>
    <row r="55278" ht="15" hidden="1" customHeight="1"/>
    <row r="55279" ht="15" hidden="1" customHeight="1"/>
    <row r="55280" ht="15" hidden="1" customHeight="1"/>
    <row r="55281" ht="15" hidden="1" customHeight="1"/>
    <row r="55282" ht="15" hidden="1" customHeight="1"/>
    <row r="55283" ht="15" hidden="1" customHeight="1"/>
    <row r="55284" ht="15" hidden="1" customHeight="1"/>
    <row r="55285" ht="15" hidden="1" customHeight="1"/>
    <row r="55286" ht="15" hidden="1" customHeight="1"/>
    <row r="55287" ht="15" hidden="1" customHeight="1"/>
    <row r="55288" ht="15" hidden="1" customHeight="1"/>
    <row r="55289" ht="15" hidden="1" customHeight="1"/>
    <row r="55290" ht="15" hidden="1" customHeight="1"/>
    <row r="55291" ht="15" hidden="1" customHeight="1"/>
    <row r="55292" ht="15" hidden="1" customHeight="1"/>
    <row r="55293" ht="15" hidden="1" customHeight="1"/>
    <row r="55294" ht="15" hidden="1" customHeight="1"/>
    <row r="55295" ht="15" hidden="1" customHeight="1"/>
    <row r="55296" ht="15" hidden="1" customHeight="1"/>
    <row r="55297" ht="15" hidden="1" customHeight="1"/>
    <row r="55298" ht="15" hidden="1" customHeight="1"/>
    <row r="55299" ht="15" hidden="1" customHeight="1"/>
    <row r="55300" ht="15" hidden="1" customHeight="1"/>
    <row r="55301" ht="15" hidden="1" customHeight="1"/>
    <row r="55302" ht="15" hidden="1" customHeight="1"/>
    <row r="55303" ht="15" hidden="1" customHeight="1"/>
    <row r="55304" ht="15" hidden="1" customHeight="1"/>
    <row r="55305" ht="15" hidden="1" customHeight="1"/>
    <row r="55306" ht="15" hidden="1" customHeight="1"/>
    <row r="55307" ht="15" hidden="1" customHeight="1"/>
    <row r="55308" ht="15" hidden="1" customHeight="1"/>
    <row r="55309" ht="15" hidden="1" customHeight="1"/>
    <row r="55310" ht="15" hidden="1" customHeight="1"/>
    <row r="55311" ht="15" hidden="1" customHeight="1"/>
    <row r="55312" ht="15" hidden="1" customHeight="1"/>
    <row r="55313" ht="15" hidden="1" customHeight="1"/>
    <row r="55314" ht="15" hidden="1" customHeight="1"/>
    <row r="55315" ht="15" hidden="1" customHeight="1"/>
    <row r="55316" ht="15" hidden="1" customHeight="1"/>
    <row r="55317" ht="15" hidden="1" customHeight="1"/>
    <row r="55318" ht="15" hidden="1" customHeight="1"/>
    <row r="55319" ht="15" hidden="1" customHeight="1"/>
    <row r="55320" ht="15" hidden="1" customHeight="1"/>
    <row r="55321" ht="15" hidden="1" customHeight="1"/>
    <row r="55322" ht="15" hidden="1" customHeight="1"/>
    <row r="55323" ht="15" hidden="1" customHeight="1"/>
    <row r="55324" ht="15" hidden="1" customHeight="1"/>
    <row r="55325" ht="15" hidden="1" customHeight="1"/>
    <row r="55326" ht="15" hidden="1" customHeight="1"/>
    <row r="55327" ht="15" hidden="1" customHeight="1"/>
    <row r="55328" ht="15" hidden="1" customHeight="1"/>
    <row r="55329" ht="15" hidden="1" customHeight="1"/>
    <row r="55330" ht="15" hidden="1" customHeight="1"/>
    <row r="55331" ht="15" hidden="1" customHeight="1"/>
    <row r="55332" ht="15" hidden="1" customHeight="1"/>
    <row r="55333" ht="15" hidden="1" customHeight="1"/>
    <row r="55334" ht="15" hidden="1" customHeight="1"/>
    <row r="55335" ht="15" hidden="1" customHeight="1"/>
    <row r="55336" ht="15" hidden="1" customHeight="1"/>
    <row r="55337" ht="15" hidden="1" customHeight="1"/>
    <row r="55338" ht="15" hidden="1" customHeight="1"/>
    <row r="55339" ht="15" hidden="1" customHeight="1"/>
    <row r="55340" ht="15" hidden="1" customHeight="1"/>
    <row r="55341" ht="15" hidden="1" customHeight="1"/>
    <row r="55342" ht="15" hidden="1" customHeight="1"/>
    <row r="55343" ht="15" hidden="1" customHeight="1"/>
    <row r="55344" ht="15" hidden="1" customHeight="1"/>
    <row r="55345" ht="15" hidden="1" customHeight="1"/>
    <row r="55346" ht="15" hidden="1" customHeight="1"/>
    <row r="55347" ht="15" hidden="1" customHeight="1"/>
    <row r="55348" ht="15" hidden="1" customHeight="1"/>
    <row r="55349" ht="15" hidden="1" customHeight="1"/>
    <row r="55350" ht="15" hidden="1" customHeight="1"/>
    <row r="55351" ht="15" hidden="1" customHeight="1"/>
    <row r="55352" ht="15" hidden="1" customHeight="1"/>
    <row r="55353" ht="15" hidden="1" customHeight="1"/>
    <row r="55354" ht="15" hidden="1" customHeight="1"/>
    <row r="55355" ht="15" hidden="1" customHeight="1"/>
    <row r="55356" ht="15" hidden="1" customHeight="1"/>
    <row r="55357" ht="15" hidden="1" customHeight="1"/>
    <row r="55358" ht="15" hidden="1" customHeight="1"/>
    <row r="55359" ht="15" hidden="1" customHeight="1"/>
    <row r="55360" ht="15" hidden="1" customHeight="1"/>
    <row r="55361" ht="15" hidden="1" customHeight="1"/>
    <row r="55362" ht="15" hidden="1" customHeight="1"/>
    <row r="55363" ht="15" hidden="1" customHeight="1"/>
    <row r="55364" ht="15" hidden="1" customHeight="1"/>
    <row r="55365" ht="15" hidden="1" customHeight="1"/>
    <row r="55366" ht="15" hidden="1" customHeight="1"/>
    <row r="55367" ht="15" hidden="1" customHeight="1"/>
    <row r="55368" ht="15" hidden="1" customHeight="1"/>
    <row r="55369" ht="15" hidden="1" customHeight="1"/>
    <row r="55370" ht="15" hidden="1" customHeight="1"/>
    <row r="55371" ht="15" hidden="1" customHeight="1"/>
    <row r="55372" ht="15" hidden="1" customHeight="1"/>
    <row r="55373" ht="15" hidden="1" customHeight="1"/>
    <row r="55374" ht="15" hidden="1" customHeight="1"/>
    <row r="55375" ht="15" hidden="1" customHeight="1"/>
    <row r="55376" ht="15" hidden="1" customHeight="1"/>
    <row r="55377" ht="15" hidden="1" customHeight="1"/>
    <row r="55378" ht="15" hidden="1" customHeight="1"/>
    <row r="55379" ht="15" hidden="1" customHeight="1"/>
    <row r="55380" ht="15" hidden="1" customHeight="1"/>
    <row r="55381" ht="15" hidden="1" customHeight="1"/>
    <row r="55382" ht="15" hidden="1" customHeight="1"/>
    <row r="55383" ht="15" hidden="1" customHeight="1"/>
    <row r="55384" ht="15" hidden="1" customHeight="1"/>
    <row r="55385" ht="15" hidden="1" customHeight="1"/>
    <row r="55386" ht="15" hidden="1" customHeight="1"/>
    <row r="55387" ht="15" hidden="1" customHeight="1"/>
    <row r="55388" ht="15" hidden="1" customHeight="1"/>
    <row r="55389" ht="15" hidden="1" customHeight="1"/>
    <row r="55390" ht="15" hidden="1" customHeight="1"/>
    <row r="55391" ht="15" hidden="1" customHeight="1"/>
    <row r="55392" ht="15" hidden="1" customHeight="1"/>
    <row r="55393" ht="15" hidden="1" customHeight="1"/>
    <row r="55394" ht="15" hidden="1" customHeight="1"/>
    <row r="55395" ht="15" hidden="1" customHeight="1"/>
    <row r="55396" ht="15" hidden="1" customHeight="1"/>
    <row r="55397" ht="15" hidden="1" customHeight="1"/>
    <row r="55398" ht="15" hidden="1" customHeight="1"/>
    <row r="55399" ht="15" hidden="1" customHeight="1"/>
    <row r="55400" ht="15" hidden="1" customHeight="1"/>
    <row r="55401" ht="15" hidden="1" customHeight="1"/>
    <row r="55402" ht="15" hidden="1" customHeight="1"/>
    <row r="55403" ht="15" hidden="1" customHeight="1"/>
    <row r="55404" ht="15" hidden="1" customHeight="1"/>
    <row r="55405" ht="15" hidden="1" customHeight="1"/>
    <row r="55406" ht="15" hidden="1" customHeight="1"/>
    <row r="55407" ht="15" hidden="1" customHeight="1"/>
    <row r="55408" ht="15" hidden="1" customHeight="1"/>
    <row r="55409" ht="15" hidden="1" customHeight="1"/>
    <row r="55410" ht="15" hidden="1" customHeight="1"/>
    <row r="55411" ht="15" hidden="1" customHeight="1"/>
    <row r="55412" ht="15" hidden="1" customHeight="1"/>
    <row r="55413" ht="15" hidden="1" customHeight="1"/>
    <row r="55414" ht="15" hidden="1" customHeight="1"/>
    <row r="55415" ht="15" hidden="1" customHeight="1"/>
    <row r="55416" ht="15" hidden="1" customHeight="1"/>
    <row r="55417" ht="15" hidden="1" customHeight="1"/>
    <row r="55418" ht="15" hidden="1" customHeight="1"/>
    <row r="55419" ht="15" hidden="1" customHeight="1"/>
    <row r="55420" ht="15" hidden="1" customHeight="1"/>
    <row r="55421" ht="15" hidden="1" customHeight="1"/>
    <row r="55422" ht="15" hidden="1" customHeight="1"/>
    <row r="55423" ht="15" hidden="1" customHeight="1"/>
    <row r="55424" ht="15" hidden="1" customHeight="1"/>
    <row r="55425" ht="15" hidden="1" customHeight="1"/>
    <row r="55426" ht="15" hidden="1" customHeight="1"/>
    <row r="55427" ht="15" hidden="1" customHeight="1"/>
    <row r="55428" ht="15" hidden="1" customHeight="1"/>
    <row r="55429" ht="15" hidden="1" customHeight="1"/>
    <row r="55430" ht="15" hidden="1" customHeight="1"/>
    <row r="55431" ht="15" hidden="1" customHeight="1"/>
    <row r="55432" ht="15" hidden="1" customHeight="1"/>
    <row r="55433" ht="15" hidden="1" customHeight="1"/>
    <row r="55434" ht="15" hidden="1" customHeight="1"/>
    <row r="55435" ht="15" hidden="1" customHeight="1"/>
    <row r="55436" ht="15" hidden="1" customHeight="1"/>
    <row r="55437" ht="15" hidden="1" customHeight="1"/>
    <row r="55438" ht="15" hidden="1" customHeight="1"/>
    <row r="55439" ht="15" hidden="1" customHeight="1"/>
    <row r="55440" ht="15" hidden="1" customHeight="1"/>
    <row r="55441" ht="15" hidden="1" customHeight="1"/>
    <row r="55442" ht="15" hidden="1" customHeight="1"/>
    <row r="55443" ht="15" hidden="1" customHeight="1"/>
    <row r="55444" ht="15" hidden="1" customHeight="1"/>
    <row r="55445" ht="15" hidden="1" customHeight="1"/>
    <row r="55446" ht="15" hidden="1" customHeight="1"/>
    <row r="55447" ht="15" hidden="1" customHeight="1"/>
    <row r="55448" ht="15" hidden="1" customHeight="1"/>
    <row r="55449" ht="15" hidden="1" customHeight="1"/>
    <row r="55450" ht="15" hidden="1" customHeight="1"/>
    <row r="55451" ht="15" hidden="1" customHeight="1"/>
    <row r="55452" ht="15" hidden="1" customHeight="1"/>
    <row r="55453" ht="15" hidden="1" customHeight="1"/>
    <row r="55454" ht="15" hidden="1" customHeight="1"/>
    <row r="55455" ht="15" hidden="1" customHeight="1"/>
    <row r="55456" ht="15" hidden="1" customHeight="1"/>
    <row r="55457" ht="15" hidden="1" customHeight="1"/>
    <row r="55458" ht="15" hidden="1" customHeight="1"/>
    <row r="55459" ht="15" hidden="1" customHeight="1"/>
    <row r="55460" ht="15" hidden="1" customHeight="1"/>
    <row r="55461" ht="15" hidden="1" customHeight="1"/>
    <row r="55462" ht="15" hidden="1" customHeight="1"/>
    <row r="55463" ht="15" hidden="1" customHeight="1"/>
    <row r="55464" ht="15" hidden="1" customHeight="1"/>
    <row r="55465" ht="15" hidden="1" customHeight="1"/>
    <row r="55466" ht="15" hidden="1" customHeight="1"/>
    <row r="55467" ht="15" hidden="1" customHeight="1"/>
    <row r="55468" ht="15" hidden="1" customHeight="1"/>
    <row r="55469" ht="15" hidden="1" customHeight="1"/>
    <row r="55470" ht="15" hidden="1" customHeight="1"/>
    <row r="55471" ht="15" hidden="1" customHeight="1"/>
    <row r="55472" ht="15" hidden="1" customHeight="1"/>
    <row r="55473" ht="15" hidden="1" customHeight="1"/>
    <row r="55474" ht="15" hidden="1" customHeight="1"/>
    <row r="55475" ht="15" hidden="1" customHeight="1"/>
    <row r="55476" ht="15" hidden="1" customHeight="1"/>
    <row r="55477" ht="15" hidden="1" customHeight="1"/>
    <row r="55478" ht="15" hidden="1" customHeight="1"/>
    <row r="55479" ht="15" hidden="1" customHeight="1"/>
    <row r="55480" ht="15" hidden="1" customHeight="1"/>
    <row r="55481" ht="15" hidden="1" customHeight="1"/>
    <row r="55482" ht="15" hidden="1" customHeight="1"/>
    <row r="55483" ht="15" hidden="1" customHeight="1"/>
    <row r="55484" ht="15" hidden="1" customHeight="1"/>
    <row r="55485" ht="15" hidden="1" customHeight="1"/>
    <row r="55486" ht="15" hidden="1" customHeight="1"/>
    <row r="55487" ht="15" hidden="1" customHeight="1"/>
    <row r="55488" ht="15" hidden="1" customHeight="1"/>
    <row r="55489" ht="15" hidden="1" customHeight="1"/>
    <row r="55490" ht="15" hidden="1" customHeight="1"/>
    <row r="55491" ht="15" hidden="1" customHeight="1"/>
    <row r="55492" ht="15" hidden="1" customHeight="1"/>
    <row r="55493" ht="15" hidden="1" customHeight="1"/>
    <row r="55494" ht="15" hidden="1" customHeight="1"/>
    <row r="55495" ht="15" hidden="1" customHeight="1"/>
    <row r="55496" ht="15" hidden="1" customHeight="1"/>
    <row r="55497" ht="15" hidden="1" customHeight="1"/>
    <row r="55498" ht="15" hidden="1" customHeight="1"/>
    <row r="55499" ht="15" hidden="1" customHeight="1"/>
    <row r="55500" ht="15" hidden="1" customHeight="1"/>
    <row r="55501" ht="15" hidden="1" customHeight="1"/>
    <row r="55502" ht="15" hidden="1" customHeight="1"/>
    <row r="55503" ht="15" hidden="1" customHeight="1"/>
    <row r="55504" ht="15" hidden="1" customHeight="1"/>
    <row r="55505" ht="15" hidden="1" customHeight="1"/>
    <row r="55506" ht="15" hidden="1" customHeight="1"/>
    <row r="55507" ht="15" hidden="1" customHeight="1"/>
    <row r="55508" ht="15" hidden="1" customHeight="1"/>
    <row r="55509" ht="15" hidden="1" customHeight="1"/>
    <row r="55510" ht="15" hidden="1" customHeight="1"/>
    <row r="55511" ht="15" hidden="1" customHeight="1"/>
    <row r="55512" ht="15" hidden="1" customHeight="1"/>
    <row r="55513" ht="15" hidden="1" customHeight="1"/>
    <row r="55514" ht="15" hidden="1" customHeight="1"/>
    <row r="55515" ht="15" hidden="1" customHeight="1"/>
    <row r="55516" ht="15" hidden="1" customHeight="1"/>
    <row r="55517" ht="15" hidden="1" customHeight="1"/>
    <row r="55518" ht="15" hidden="1" customHeight="1"/>
    <row r="55519" ht="15" hidden="1" customHeight="1"/>
    <row r="55520" ht="15" hidden="1" customHeight="1"/>
    <row r="55521" ht="15" hidden="1" customHeight="1"/>
    <row r="55522" ht="15" hidden="1" customHeight="1"/>
    <row r="55523" ht="15" hidden="1" customHeight="1"/>
    <row r="55524" ht="15" hidden="1" customHeight="1"/>
    <row r="55525" ht="15" hidden="1" customHeight="1"/>
    <row r="55526" ht="15" hidden="1" customHeight="1"/>
    <row r="55527" ht="15" hidden="1" customHeight="1"/>
    <row r="55528" ht="15" hidden="1" customHeight="1"/>
    <row r="55529" ht="15" hidden="1" customHeight="1"/>
    <row r="55530" ht="15" hidden="1" customHeight="1"/>
    <row r="55531" ht="15" hidden="1" customHeight="1"/>
    <row r="55532" ht="15" hidden="1" customHeight="1"/>
    <row r="55533" ht="15" hidden="1" customHeight="1"/>
    <row r="55534" ht="15" hidden="1" customHeight="1"/>
    <row r="55535" ht="15" hidden="1" customHeight="1"/>
    <row r="55536" ht="15" hidden="1" customHeight="1"/>
    <row r="55537" ht="15" hidden="1" customHeight="1"/>
    <row r="55538" ht="15" hidden="1" customHeight="1"/>
    <row r="55539" ht="15" hidden="1" customHeight="1"/>
    <row r="55540" ht="15" hidden="1" customHeight="1"/>
    <row r="55541" ht="15" hidden="1" customHeight="1"/>
    <row r="55542" ht="15" hidden="1" customHeight="1"/>
    <row r="55543" ht="15" hidden="1" customHeight="1"/>
    <row r="55544" ht="15" hidden="1" customHeight="1"/>
    <row r="55545" ht="15" hidden="1" customHeight="1"/>
    <row r="55546" ht="15" hidden="1" customHeight="1"/>
    <row r="55547" ht="15" hidden="1" customHeight="1"/>
    <row r="55548" ht="15" hidden="1" customHeight="1"/>
    <row r="55549" ht="15" hidden="1" customHeight="1"/>
    <row r="55550" ht="15" hidden="1" customHeight="1"/>
    <row r="55551" ht="15" hidden="1" customHeight="1"/>
    <row r="55552" ht="15" hidden="1" customHeight="1"/>
    <row r="55553" ht="15" hidden="1" customHeight="1"/>
    <row r="55554" ht="15" hidden="1" customHeight="1"/>
    <row r="55555" ht="15" hidden="1" customHeight="1"/>
    <row r="55556" ht="15" hidden="1" customHeight="1"/>
    <row r="55557" ht="15" hidden="1" customHeight="1"/>
    <row r="55558" ht="15" hidden="1" customHeight="1"/>
    <row r="55559" ht="15" hidden="1" customHeight="1"/>
    <row r="55560" ht="15" hidden="1" customHeight="1"/>
    <row r="55561" ht="15" hidden="1" customHeight="1"/>
    <row r="55562" ht="15" hidden="1" customHeight="1"/>
    <row r="55563" ht="15" hidden="1" customHeight="1"/>
    <row r="55564" ht="15" hidden="1" customHeight="1"/>
    <row r="55565" ht="15" hidden="1" customHeight="1"/>
    <row r="55566" ht="15" hidden="1" customHeight="1"/>
    <row r="55567" ht="15" hidden="1" customHeight="1"/>
    <row r="55568" ht="15" hidden="1" customHeight="1"/>
    <row r="55569" ht="15" hidden="1" customHeight="1"/>
    <row r="55570" ht="15" hidden="1" customHeight="1"/>
    <row r="55571" ht="15" hidden="1" customHeight="1"/>
    <row r="55572" ht="15" hidden="1" customHeight="1"/>
    <row r="55573" ht="15" hidden="1" customHeight="1"/>
    <row r="55574" ht="15" hidden="1" customHeight="1"/>
    <row r="55575" ht="15" hidden="1" customHeight="1"/>
    <row r="55576" ht="15" hidden="1" customHeight="1"/>
    <row r="55577" ht="15" hidden="1" customHeight="1"/>
    <row r="55578" ht="15" hidden="1" customHeight="1"/>
    <row r="55579" ht="15" hidden="1" customHeight="1"/>
    <row r="55580" ht="15" hidden="1" customHeight="1"/>
    <row r="55581" ht="15" hidden="1" customHeight="1"/>
    <row r="55582" ht="15" hidden="1" customHeight="1"/>
    <row r="55583" ht="15" hidden="1" customHeight="1"/>
    <row r="55584" ht="15" hidden="1" customHeight="1"/>
    <row r="55585" ht="15" hidden="1" customHeight="1"/>
    <row r="55586" ht="15" hidden="1" customHeight="1"/>
    <row r="55587" ht="15" hidden="1" customHeight="1"/>
    <row r="55588" ht="15" hidden="1" customHeight="1"/>
    <row r="55589" ht="15" hidden="1" customHeight="1"/>
    <row r="55590" ht="15" hidden="1" customHeight="1"/>
    <row r="55591" ht="15" hidden="1" customHeight="1"/>
    <row r="55592" ht="15" hidden="1" customHeight="1"/>
    <row r="55593" ht="15" hidden="1" customHeight="1"/>
    <row r="55594" ht="15" hidden="1" customHeight="1"/>
    <row r="55595" ht="15" hidden="1" customHeight="1"/>
    <row r="55596" ht="15" hidden="1" customHeight="1"/>
    <row r="55597" ht="15" hidden="1" customHeight="1"/>
    <row r="55598" ht="15" hidden="1" customHeight="1"/>
    <row r="55599" ht="15" hidden="1" customHeight="1"/>
    <row r="55600" ht="15" hidden="1" customHeight="1"/>
    <row r="55601" ht="15" hidden="1" customHeight="1"/>
    <row r="55602" ht="15" hidden="1" customHeight="1"/>
    <row r="55603" ht="15" hidden="1" customHeight="1"/>
    <row r="55604" ht="15" hidden="1" customHeight="1"/>
    <row r="55605" ht="15" hidden="1" customHeight="1"/>
    <row r="55606" ht="15" hidden="1" customHeight="1"/>
    <row r="55607" ht="15" hidden="1" customHeight="1"/>
    <row r="55608" ht="15" hidden="1" customHeight="1"/>
    <row r="55609" ht="15" hidden="1" customHeight="1"/>
    <row r="55610" ht="15" hidden="1" customHeight="1"/>
    <row r="55611" ht="15" hidden="1" customHeight="1"/>
    <row r="55612" ht="15" hidden="1" customHeight="1"/>
    <row r="55613" ht="15" hidden="1" customHeight="1"/>
    <row r="55614" ht="15" hidden="1" customHeight="1"/>
    <row r="55615" ht="15" hidden="1" customHeight="1"/>
    <row r="55616" ht="15" hidden="1" customHeight="1"/>
    <row r="55617" ht="15" hidden="1" customHeight="1"/>
    <row r="55618" ht="15" hidden="1" customHeight="1"/>
    <row r="55619" ht="15" hidden="1" customHeight="1"/>
    <row r="55620" ht="15" hidden="1" customHeight="1"/>
    <row r="55621" ht="15" hidden="1" customHeight="1"/>
    <row r="55622" ht="15" hidden="1" customHeight="1"/>
    <row r="55623" ht="15" hidden="1" customHeight="1"/>
    <row r="55624" ht="15" hidden="1" customHeight="1"/>
    <row r="55625" ht="15" hidden="1" customHeight="1"/>
    <row r="55626" ht="15" hidden="1" customHeight="1"/>
    <row r="55627" ht="15" hidden="1" customHeight="1"/>
    <row r="55628" ht="15" hidden="1" customHeight="1"/>
    <row r="55629" ht="15" hidden="1" customHeight="1"/>
    <row r="55630" ht="15" hidden="1" customHeight="1"/>
    <row r="55631" ht="15" hidden="1" customHeight="1"/>
    <row r="55632" ht="15" hidden="1" customHeight="1"/>
    <row r="55633" ht="15" hidden="1" customHeight="1"/>
    <row r="55634" ht="15" hidden="1" customHeight="1"/>
    <row r="55635" ht="15" hidden="1" customHeight="1"/>
    <row r="55636" ht="15" hidden="1" customHeight="1"/>
    <row r="55637" ht="15" hidden="1" customHeight="1"/>
    <row r="55638" ht="15" hidden="1" customHeight="1"/>
    <row r="55639" ht="15" hidden="1" customHeight="1"/>
    <row r="55640" ht="15" hidden="1" customHeight="1"/>
    <row r="55641" ht="15" hidden="1" customHeight="1"/>
    <row r="55642" ht="15" hidden="1" customHeight="1"/>
    <row r="55643" ht="15" hidden="1" customHeight="1"/>
    <row r="55644" ht="15" hidden="1" customHeight="1"/>
    <row r="55645" ht="15" hidden="1" customHeight="1"/>
    <row r="55646" ht="15" hidden="1" customHeight="1"/>
    <row r="55647" ht="15" hidden="1" customHeight="1"/>
    <row r="55648" ht="15" hidden="1" customHeight="1"/>
    <row r="55649" ht="15" hidden="1" customHeight="1"/>
    <row r="55650" ht="15" hidden="1" customHeight="1"/>
    <row r="55651" ht="15" hidden="1" customHeight="1"/>
    <row r="55652" ht="15" hidden="1" customHeight="1"/>
    <row r="55653" ht="15" hidden="1" customHeight="1"/>
    <row r="55654" ht="15" hidden="1" customHeight="1"/>
    <row r="55655" ht="15" hidden="1" customHeight="1"/>
    <row r="55656" ht="15" hidden="1" customHeight="1"/>
    <row r="55657" ht="15" hidden="1" customHeight="1"/>
    <row r="55658" ht="15" hidden="1" customHeight="1"/>
    <row r="55659" ht="15" hidden="1" customHeight="1"/>
    <row r="55660" ht="15" hidden="1" customHeight="1"/>
    <row r="55661" ht="15" hidden="1" customHeight="1"/>
    <row r="55662" ht="15" hidden="1" customHeight="1"/>
    <row r="55663" ht="15" hidden="1" customHeight="1"/>
    <row r="55664" ht="15" hidden="1" customHeight="1"/>
    <row r="55665" ht="15" hidden="1" customHeight="1"/>
    <row r="55666" ht="15" hidden="1" customHeight="1"/>
    <row r="55667" ht="15" hidden="1" customHeight="1"/>
    <row r="55668" ht="15" hidden="1" customHeight="1"/>
    <row r="55669" ht="15" hidden="1" customHeight="1"/>
    <row r="55670" ht="15" hidden="1" customHeight="1"/>
    <row r="55671" ht="15" hidden="1" customHeight="1"/>
    <row r="55672" ht="15" hidden="1" customHeight="1"/>
    <row r="55673" ht="15" hidden="1" customHeight="1"/>
    <row r="55674" ht="15" hidden="1" customHeight="1"/>
    <row r="55675" ht="15" hidden="1" customHeight="1"/>
    <row r="55676" ht="15" hidden="1" customHeight="1"/>
    <row r="55677" ht="15" hidden="1" customHeight="1"/>
    <row r="55678" ht="15" hidden="1" customHeight="1"/>
    <row r="55679" ht="15" hidden="1" customHeight="1"/>
    <row r="55680" ht="15" hidden="1" customHeight="1"/>
    <row r="55681" ht="15" hidden="1" customHeight="1"/>
    <row r="55682" ht="15" hidden="1" customHeight="1"/>
    <row r="55683" ht="15" hidden="1" customHeight="1"/>
    <row r="55684" ht="15" hidden="1" customHeight="1"/>
    <row r="55685" ht="15" hidden="1" customHeight="1"/>
    <row r="55686" ht="15" hidden="1" customHeight="1"/>
    <row r="55687" ht="15" hidden="1" customHeight="1"/>
    <row r="55688" ht="15" hidden="1" customHeight="1"/>
    <row r="55689" ht="15" hidden="1" customHeight="1"/>
    <row r="55690" ht="15" hidden="1" customHeight="1"/>
    <row r="55691" ht="15" hidden="1" customHeight="1"/>
    <row r="55692" ht="15" hidden="1" customHeight="1"/>
    <row r="55693" ht="15" hidden="1" customHeight="1"/>
    <row r="55694" ht="15" hidden="1" customHeight="1"/>
    <row r="55695" ht="15" hidden="1" customHeight="1"/>
    <row r="55696" ht="15" hidden="1" customHeight="1"/>
    <row r="55697" ht="15" hidden="1" customHeight="1"/>
    <row r="55698" ht="15" hidden="1" customHeight="1"/>
    <row r="55699" ht="15" hidden="1" customHeight="1"/>
    <row r="55700" ht="15" hidden="1" customHeight="1"/>
    <row r="55701" ht="15" hidden="1" customHeight="1"/>
    <row r="55702" ht="15" hidden="1" customHeight="1"/>
    <row r="55703" ht="15" hidden="1" customHeight="1"/>
    <row r="55704" ht="15" hidden="1" customHeight="1"/>
    <row r="55705" ht="15" hidden="1" customHeight="1"/>
    <row r="55706" ht="15" hidden="1" customHeight="1"/>
    <row r="55707" ht="15" hidden="1" customHeight="1"/>
    <row r="55708" ht="15" hidden="1" customHeight="1"/>
    <row r="55709" ht="15" hidden="1" customHeight="1"/>
    <row r="55710" ht="15" hidden="1" customHeight="1"/>
    <row r="55711" ht="15" hidden="1" customHeight="1"/>
    <row r="55712" ht="15" hidden="1" customHeight="1"/>
    <row r="55713" ht="15" hidden="1" customHeight="1"/>
    <row r="55714" ht="15" hidden="1" customHeight="1"/>
    <row r="55715" ht="15" hidden="1" customHeight="1"/>
    <row r="55716" ht="15" hidden="1" customHeight="1"/>
    <row r="55717" ht="15" hidden="1" customHeight="1"/>
    <row r="55718" ht="15" hidden="1" customHeight="1"/>
    <row r="55719" ht="15" hidden="1" customHeight="1"/>
    <row r="55720" ht="15" hidden="1" customHeight="1"/>
    <row r="55721" ht="15" hidden="1" customHeight="1"/>
    <row r="55722" ht="15" hidden="1" customHeight="1"/>
    <row r="55723" ht="15" hidden="1" customHeight="1"/>
    <row r="55724" ht="15" hidden="1" customHeight="1"/>
    <row r="55725" ht="15" hidden="1" customHeight="1"/>
    <row r="55726" ht="15" hidden="1" customHeight="1"/>
    <row r="55727" ht="15" hidden="1" customHeight="1"/>
    <row r="55728" ht="15" hidden="1" customHeight="1"/>
    <row r="55729" ht="15" hidden="1" customHeight="1"/>
    <row r="55730" ht="15" hidden="1" customHeight="1"/>
    <row r="55731" ht="15" hidden="1" customHeight="1"/>
    <row r="55732" ht="15" hidden="1" customHeight="1"/>
    <row r="55733" ht="15" hidden="1" customHeight="1"/>
    <row r="55734" ht="15" hidden="1" customHeight="1"/>
    <row r="55735" ht="15" hidden="1" customHeight="1"/>
    <row r="55736" ht="15" hidden="1" customHeight="1"/>
    <row r="55737" ht="15" hidden="1" customHeight="1"/>
    <row r="55738" ht="15" hidden="1" customHeight="1"/>
    <row r="55739" ht="15" hidden="1" customHeight="1"/>
    <row r="55740" ht="15" hidden="1" customHeight="1"/>
    <row r="55741" ht="15" hidden="1" customHeight="1"/>
    <row r="55742" ht="15" hidden="1" customHeight="1"/>
    <row r="55743" ht="15" hidden="1" customHeight="1"/>
    <row r="55744" ht="15" hidden="1" customHeight="1"/>
    <row r="55745" ht="15" hidden="1" customHeight="1"/>
    <row r="55746" ht="15" hidden="1" customHeight="1"/>
    <row r="55747" ht="15" hidden="1" customHeight="1"/>
    <row r="55748" ht="15" hidden="1" customHeight="1"/>
    <row r="55749" ht="15" hidden="1" customHeight="1"/>
    <row r="55750" ht="15" hidden="1" customHeight="1"/>
    <row r="55751" ht="15" hidden="1" customHeight="1"/>
    <row r="55752" ht="15" hidden="1" customHeight="1"/>
    <row r="55753" ht="15" hidden="1" customHeight="1"/>
    <row r="55754" ht="15" hidden="1" customHeight="1"/>
    <row r="55755" ht="15" hidden="1" customHeight="1"/>
    <row r="55756" ht="15" hidden="1" customHeight="1"/>
    <row r="55757" ht="15" hidden="1" customHeight="1"/>
    <row r="55758" ht="15" hidden="1" customHeight="1"/>
    <row r="55759" ht="15" hidden="1" customHeight="1"/>
    <row r="55760" ht="15" hidden="1" customHeight="1"/>
    <row r="55761" ht="15" hidden="1" customHeight="1"/>
    <row r="55762" ht="15" hidden="1" customHeight="1"/>
    <row r="55763" ht="15" hidden="1" customHeight="1"/>
    <row r="55764" ht="15" hidden="1" customHeight="1"/>
    <row r="55765" ht="15" hidden="1" customHeight="1"/>
    <row r="55766" ht="15" hidden="1" customHeight="1"/>
    <row r="55767" ht="15" hidden="1" customHeight="1"/>
    <row r="55768" ht="15" hidden="1" customHeight="1"/>
    <row r="55769" ht="15" hidden="1" customHeight="1"/>
    <row r="55770" ht="15" hidden="1" customHeight="1"/>
    <row r="55771" ht="15" hidden="1" customHeight="1"/>
    <row r="55772" ht="15" hidden="1" customHeight="1"/>
    <row r="55773" ht="15" hidden="1" customHeight="1"/>
    <row r="55774" ht="15" hidden="1" customHeight="1"/>
    <row r="55775" ht="15" hidden="1" customHeight="1"/>
    <row r="55776" ht="15" hidden="1" customHeight="1"/>
    <row r="55777" ht="15" hidden="1" customHeight="1"/>
    <row r="55778" ht="15" hidden="1" customHeight="1"/>
    <row r="55779" ht="15" hidden="1" customHeight="1"/>
    <row r="55780" ht="15" hidden="1" customHeight="1"/>
    <row r="55781" ht="15" hidden="1" customHeight="1"/>
    <row r="55782" ht="15" hidden="1" customHeight="1"/>
    <row r="55783" ht="15" hidden="1" customHeight="1"/>
    <row r="55784" ht="15" hidden="1" customHeight="1"/>
    <row r="55785" ht="15" hidden="1" customHeight="1"/>
    <row r="55786" ht="15" hidden="1" customHeight="1"/>
    <row r="55787" ht="15" hidden="1" customHeight="1"/>
    <row r="55788" ht="15" hidden="1" customHeight="1"/>
    <row r="55789" ht="15" hidden="1" customHeight="1"/>
    <row r="55790" ht="15" hidden="1" customHeight="1"/>
    <row r="55791" ht="15" hidden="1" customHeight="1"/>
    <row r="55792" ht="15" hidden="1" customHeight="1"/>
    <row r="55793" ht="15" hidden="1" customHeight="1"/>
    <row r="55794" ht="15" hidden="1" customHeight="1"/>
    <row r="55795" ht="15" hidden="1" customHeight="1"/>
    <row r="55796" ht="15" hidden="1" customHeight="1"/>
    <row r="55797" ht="15" hidden="1" customHeight="1"/>
    <row r="55798" ht="15" hidden="1" customHeight="1"/>
    <row r="55799" ht="15" hidden="1" customHeight="1"/>
    <row r="55800" ht="15" hidden="1" customHeight="1"/>
    <row r="55801" ht="15" hidden="1" customHeight="1"/>
    <row r="55802" ht="15" hidden="1" customHeight="1"/>
    <row r="55803" ht="15" hidden="1" customHeight="1"/>
    <row r="55804" ht="15" hidden="1" customHeight="1"/>
    <row r="55805" ht="15" hidden="1" customHeight="1"/>
    <row r="55806" ht="15" hidden="1" customHeight="1"/>
    <row r="55807" ht="15" hidden="1" customHeight="1"/>
    <row r="55808" ht="15" hidden="1" customHeight="1"/>
    <row r="55809" ht="15" hidden="1" customHeight="1"/>
    <row r="55810" ht="15" hidden="1" customHeight="1"/>
    <row r="55811" ht="15" hidden="1" customHeight="1"/>
    <row r="55812" ht="15" hidden="1" customHeight="1"/>
    <row r="55813" ht="15" hidden="1" customHeight="1"/>
    <row r="55814" ht="15" hidden="1" customHeight="1"/>
    <row r="55815" ht="15" hidden="1" customHeight="1"/>
    <row r="55816" ht="15" hidden="1" customHeight="1"/>
    <row r="55817" ht="15" hidden="1" customHeight="1"/>
    <row r="55818" ht="15" hidden="1" customHeight="1"/>
    <row r="55819" ht="15" hidden="1" customHeight="1"/>
    <row r="55820" ht="15" hidden="1" customHeight="1"/>
    <row r="55821" ht="15" hidden="1" customHeight="1"/>
    <row r="55822" ht="15" hidden="1" customHeight="1"/>
    <row r="55823" ht="15" hidden="1" customHeight="1"/>
    <row r="55824" ht="15" hidden="1" customHeight="1"/>
    <row r="55825" ht="15" hidden="1" customHeight="1"/>
    <row r="55826" ht="15" hidden="1" customHeight="1"/>
    <row r="55827" ht="15" hidden="1" customHeight="1"/>
    <row r="55828" ht="15" hidden="1" customHeight="1"/>
    <row r="55829" ht="15" hidden="1" customHeight="1"/>
    <row r="55830" ht="15" hidden="1" customHeight="1"/>
    <row r="55831" ht="15" hidden="1" customHeight="1"/>
    <row r="55832" ht="15" hidden="1" customHeight="1"/>
    <row r="55833" ht="15" hidden="1" customHeight="1"/>
    <row r="55834" ht="15" hidden="1" customHeight="1"/>
    <row r="55835" ht="15" hidden="1" customHeight="1"/>
    <row r="55836" ht="15" hidden="1" customHeight="1"/>
    <row r="55837" ht="15" hidden="1" customHeight="1"/>
    <row r="55838" ht="15" hidden="1" customHeight="1"/>
    <row r="55839" ht="15" hidden="1" customHeight="1"/>
    <row r="55840" ht="15" hidden="1" customHeight="1"/>
    <row r="55841" ht="15" hidden="1" customHeight="1"/>
    <row r="55842" ht="15" hidden="1" customHeight="1"/>
    <row r="55843" ht="15" hidden="1" customHeight="1"/>
    <row r="55844" ht="15" hidden="1" customHeight="1"/>
    <row r="55845" ht="15" hidden="1" customHeight="1"/>
    <row r="55846" ht="15" hidden="1" customHeight="1"/>
    <row r="55847" ht="15" hidden="1" customHeight="1"/>
    <row r="55848" ht="15" hidden="1" customHeight="1"/>
    <row r="55849" ht="15" hidden="1" customHeight="1"/>
    <row r="55850" ht="15" hidden="1" customHeight="1"/>
    <row r="55851" ht="15" hidden="1" customHeight="1"/>
    <row r="55852" ht="15" hidden="1" customHeight="1"/>
    <row r="55853" ht="15" hidden="1" customHeight="1"/>
    <row r="55854" ht="15" hidden="1" customHeight="1"/>
    <row r="55855" ht="15" hidden="1" customHeight="1"/>
    <row r="55856" ht="15" hidden="1" customHeight="1"/>
    <row r="55857" ht="15" hidden="1" customHeight="1"/>
    <row r="55858" ht="15" hidden="1" customHeight="1"/>
    <row r="55859" ht="15" hidden="1" customHeight="1"/>
    <row r="55860" ht="15" hidden="1" customHeight="1"/>
    <row r="55861" ht="15" hidden="1" customHeight="1"/>
    <row r="55862" ht="15" hidden="1" customHeight="1"/>
    <row r="55863" ht="15" hidden="1" customHeight="1"/>
    <row r="55864" ht="15" hidden="1" customHeight="1"/>
    <row r="55865" ht="15" hidden="1" customHeight="1"/>
    <row r="55866" ht="15" hidden="1" customHeight="1"/>
    <row r="55867" ht="15" hidden="1" customHeight="1"/>
    <row r="55868" ht="15" hidden="1" customHeight="1"/>
    <row r="55869" ht="15" hidden="1" customHeight="1"/>
    <row r="55870" ht="15" hidden="1" customHeight="1"/>
    <row r="55871" ht="15" hidden="1" customHeight="1"/>
    <row r="55872" ht="15" hidden="1" customHeight="1"/>
    <row r="55873" ht="15" hidden="1" customHeight="1"/>
    <row r="55874" ht="15" hidden="1" customHeight="1"/>
    <row r="55875" ht="15" hidden="1" customHeight="1"/>
    <row r="55876" ht="15" hidden="1" customHeight="1"/>
    <row r="55877" ht="15" hidden="1" customHeight="1"/>
    <row r="55878" ht="15" hidden="1" customHeight="1"/>
    <row r="55879" ht="15" hidden="1" customHeight="1"/>
    <row r="55880" ht="15" hidden="1" customHeight="1"/>
    <row r="55881" ht="15" hidden="1" customHeight="1"/>
    <row r="55882" ht="15" hidden="1" customHeight="1"/>
    <row r="55883" ht="15" hidden="1" customHeight="1"/>
    <row r="55884" ht="15" hidden="1" customHeight="1"/>
    <row r="55885" ht="15" hidden="1" customHeight="1"/>
    <row r="55886" ht="15" hidden="1" customHeight="1"/>
    <row r="55887" ht="15" hidden="1" customHeight="1"/>
    <row r="55888" ht="15" hidden="1" customHeight="1"/>
    <row r="55889" ht="15" hidden="1" customHeight="1"/>
    <row r="55890" ht="15" hidden="1" customHeight="1"/>
    <row r="55891" ht="15" hidden="1" customHeight="1"/>
    <row r="55892" ht="15" hidden="1" customHeight="1"/>
    <row r="55893" ht="15" hidden="1" customHeight="1"/>
    <row r="55894" ht="15" hidden="1" customHeight="1"/>
    <row r="55895" ht="15" hidden="1" customHeight="1"/>
    <row r="55896" ht="15" hidden="1" customHeight="1"/>
    <row r="55897" ht="15" hidden="1" customHeight="1"/>
    <row r="55898" ht="15" hidden="1" customHeight="1"/>
    <row r="55899" ht="15" hidden="1" customHeight="1"/>
    <row r="55900" ht="15" hidden="1" customHeight="1"/>
    <row r="55901" ht="15" hidden="1" customHeight="1"/>
    <row r="55902" ht="15" hidden="1" customHeight="1"/>
    <row r="55903" ht="15" hidden="1" customHeight="1"/>
    <row r="55904" ht="15" hidden="1" customHeight="1"/>
    <row r="55905" ht="15" hidden="1" customHeight="1"/>
    <row r="55906" ht="15" hidden="1" customHeight="1"/>
    <row r="55907" ht="15" hidden="1" customHeight="1"/>
    <row r="55908" ht="15" hidden="1" customHeight="1"/>
    <row r="55909" ht="15" hidden="1" customHeight="1"/>
    <row r="55910" ht="15" hidden="1" customHeight="1"/>
    <row r="55911" ht="15" hidden="1" customHeight="1"/>
    <row r="55912" ht="15" hidden="1" customHeight="1"/>
    <row r="55913" ht="15" hidden="1" customHeight="1"/>
    <row r="55914" ht="15" hidden="1" customHeight="1"/>
    <row r="55915" ht="15" hidden="1" customHeight="1"/>
    <row r="55916" ht="15" hidden="1" customHeight="1"/>
    <row r="55917" ht="15" hidden="1" customHeight="1"/>
    <row r="55918" ht="15" hidden="1" customHeight="1"/>
    <row r="55919" ht="15" hidden="1" customHeight="1"/>
    <row r="55920" ht="15" hidden="1" customHeight="1"/>
    <row r="55921" ht="15" hidden="1" customHeight="1"/>
    <row r="55922" ht="15" hidden="1" customHeight="1"/>
    <row r="55923" ht="15" hidden="1" customHeight="1"/>
    <row r="55924" ht="15" hidden="1" customHeight="1"/>
    <row r="55925" ht="15" hidden="1" customHeight="1"/>
    <row r="55926" ht="15" hidden="1" customHeight="1"/>
    <row r="55927" ht="15" hidden="1" customHeight="1"/>
    <row r="55928" ht="15" hidden="1" customHeight="1"/>
    <row r="55929" ht="15" hidden="1" customHeight="1"/>
    <row r="55930" ht="15" hidden="1" customHeight="1"/>
    <row r="55931" ht="15" hidden="1" customHeight="1"/>
    <row r="55932" ht="15" hidden="1" customHeight="1"/>
    <row r="55933" ht="15" hidden="1" customHeight="1"/>
    <row r="55934" ht="15" hidden="1" customHeight="1"/>
    <row r="55935" ht="15" hidden="1" customHeight="1"/>
    <row r="55936" ht="15" hidden="1" customHeight="1"/>
    <row r="55937" ht="15" hidden="1" customHeight="1"/>
    <row r="55938" ht="15" hidden="1" customHeight="1"/>
    <row r="55939" ht="15" hidden="1" customHeight="1"/>
    <row r="55940" ht="15" hidden="1" customHeight="1"/>
    <row r="55941" ht="15" hidden="1" customHeight="1"/>
    <row r="55942" ht="15" hidden="1" customHeight="1"/>
    <row r="55943" ht="15" hidden="1" customHeight="1"/>
    <row r="55944" ht="15" hidden="1" customHeight="1"/>
    <row r="55945" ht="15" hidden="1" customHeight="1"/>
    <row r="55946" ht="15" hidden="1" customHeight="1"/>
    <row r="55947" ht="15" hidden="1" customHeight="1"/>
    <row r="55948" ht="15" hidden="1" customHeight="1"/>
    <row r="55949" ht="15" hidden="1" customHeight="1"/>
    <row r="55950" ht="15" hidden="1" customHeight="1"/>
    <row r="55951" ht="15" hidden="1" customHeight="1"/>
    <row r="55952" ht="15" hidden="1" customHeight="1"/>
    <row r="55953" ht="15" hidden="1" customHeight="1"/>
    <row r="55954" ht="15" hidden="1" customHeight="1"/>
    <row r="55955" ht="15" hidden="1" customHeight="1"/>
    <row r="55956" ht="15" hidden="1" customHeight="1"/>
    <row r="55957" ht="15" hidden="1" customHeight="1"/>
    <row r="55958" ht="15" hidden="1" customHeight="1"/>
    <row r="55959" ht="15" hidden="1" customHeight="1"/>
    <row r="55960" ht="15" hidden="1" customHeight="1"/>
    <row r="55961" ht="15" hidden="1" customHeight="1"/>
    <row r="55962" ht="15" hidden="1" customHeight="1"/>
    <row r="55963" ht="15" hidden="1" customHeight="1"/>
    <row r="55964" ht="15" hidden="1" customHeight="1"/>
    <row r="55965" ht="15" hidden="1" customHeight="1"/>
    <row r="55966" ht="15" hidden="1" customHeight="1"/>
    <row r="55967" ht="15" hidden="1" customHeight="1"/>
    <row r="55968" ht="15" hidden="1" customHeight="1"/>
    <row r="55969" ht="15" hidden="1" customHeight="1"/>
    <row r="55970" ht="15" hidden="1" customHeight="1"/>
    <row r="55971" ht="15" hidden="1" customHeight="1"/>
    <row r="55972" ht="15" hidden="1" customHeight="1"/>
    <row r="55973" ht="15" hidden="1" customHeight="1"/>
    <row r="55974" ht="15" hidden="1" customHeight="1"/>
    <row r="55975" ht="15" hidden="1" customHeight="1"/>
    <row r="55976" ht="15" hidden="1" customHeight="1"/>
    <row r="55977" ht="15" hidden="1" customHeight="1"/>
    <row r="55978" ht="15" hidden="1" customHeight="1"/>
    <row r="55979" ht="15" hidden="1" customHeight="1"/>
    <row r="55980" ht="15" hidden="1" customHeight="1"/>
    <row r="55981" ht="15" hidden="1" customHeight="1"/>
    <row r="55982" ht="15" hidden="1" customHeight="1"/>
    <row r="55983" ht="15" hidden="1" customHeight="1"/>
    <row r="55984" ht="15" hidden="1" customHeight="1"/>
    <row r="55985" ht="15" hidden="1" customHeight="1"/>
    <row r="55986" ht="15" hidden="1" customHeight="1"/>
    <row r="55987" ht="15" hidden="1" customHeight="1"/>
    <row r="55988" ht="15" hidden="1" customHeight="1"/>
    <row r="55989" ht="15" hidden="1" customHeight="1"/>
    <row r="55990" ht="15" hidden="1" customHeight="1"/>
    <row r="55991" ht="15" hidden="1" customHeight="1"/>
    <row r="55992" ht="15" hidden="1" customHeight="1"/>
    <row r="55993" ht="15" hidden="1" customHeight="1"/>
    <row r="55994" ht="15" hidden="1" customHeight="1"/>
    <row r="55995" ht="15" hidden="1" customHeight="1"/>
    <row r="55996" ht="15" hidden="1" customHeight="1"/>
    <row r="55997" ht="15" hidden="1" customHeight="1"/>
    <row r="55998" ht="15" hidden="1" customHeight="1"/>
    <row r="55999" ht="15" hidden="1" customHeight="1"/>
    <row r="56000" ht="15" hidden="1" customHeight="1"/>
    <row r="56001" ht="15" hidden="1" customHeight="1"/>
    <row r="56002" ht="15" hidden="1" customHeight="1"/>
    <row r="56003" ht="15" hidden="1" customHeight="1"/>
    <row r="56004" ht="15" hidden="1" customHeight="1"/>
    <row r="56005" ht="15" hidden="1" customHeight="1"/>
    <row r="56006" ht="15" hidden="1" customHeight="1"/>
    <row r="56007" ht="15" hidden="1" customHeight="1"/>
    <row r="56008" ht="15" hidden="1" customHeight="1"/>
    <row r="56009" ht="15" hidden="1" customHeight="1"/>
    <row r="56010" ht="15" hidden="1" customHeight="1"/>
    <row r="56011" ht="15" hidden="1" customHeight="1"/>
    <row r="56012" ht="15" hidden="1" customHeight="1"/>
    <row r="56013" ht="15" hidden="1" customHeight="1"/>
    <row r="56014" ht="15" hidden="1" customHeight="1"/>
    <row r="56015" ht="15" hidden="1" customHeight="1"/>
    <row r="56016" ht="15" hidden="1" customHeight="1"/>
    <row r="56017" ht="15" hidden="1" customHeight="1"/>
    <row r="56018" ht="15" hidden="1" customHeight="1"/>
    <row r="56019" ht="15" hidden="1" customHeight="1"/>
    <row r="56020" ht="15" hidden="1" customHeight="1"/>
    <row r="56021" ht="15" hidden="1" customHeight="1"/>
    <row r="56022" ht="15" hidden="1" customHeight="1"/>
    <row r="56023" ht="15" hidden="1" customHeight="1"/>
    <row r="56024" ht="15" hidden="1" customHeight="1"/>
    <row r="56025" ht="15" hidden="1" customHeight="1"/>
    <row r="56026" ht="15" hidden="1" customHeight="1"/>
    <row r="56027" ht="15" hidden="1" customHeight="1"/>
    <row r="56028" ht="15" hidden="1" customHeight="1"/>
    <row r="56029" ht="15" hidden="1" customHeight="1"/>
    <row r="56030" ht="15" hidden="1" customHeight="1"/>
    <row r="56031" ht="15" hidden="1" customHeight="1"/>
    <row r="56032" ht="15" hidden="1" customHeight="1"/>
    <row r="56033" ht="15" hidden="1" customHeight="1"/>
    <row r="56034" ht="15" hidden="1" customHeight="1"/>
    <row r="56035" ht="15" hidden="1" customHeight="1"/>
    <row r="56036" ht="15" hidden="1" customHeight="1"/>
    <row r="56037" ht="15" hidden="1" customHeight="1"/>
    <row r="56038" ht="15" hidden="1" customHeight="1"/>
    <row r="56039" ht="15" hidden="1" customHeight="1"/>
    <row r="56040" ht="15" hidden="1" customHeight="1"/>
    <row r="56041" ht="15" hidden="1" customHeight="1"/>
    <row r="56042" ht="15" hidden="1" customHeight="1"/>
    <row r="56043" ht="15" hidden="1" customHeight="1"/>
    <row r="56044" ht="15" hidden="1" customHeight="1"/>
    <row r="56045" ht="15" hidden="1" customHeight="1"/>
    <row r="56046" ht="15" hidden="1" customHeight="1"/>
    <row r="56047" ht="15" hidden="1" customHeight="1"/>
    <row r="56048" ht="15" hidden="1" customHeight="1"/>
    <row r="56049" ht="15" hidden="1" customHeight="1"/>
    <row r="56050" ht="15" hidden="1" customHeight="1"/>
    <row r="56051" ht="15" hidden="1" customHeight="1"/>
    <row r="56052" ht="15" hidden="1" customHeight="1"/>
    <row r="56053" ht="15" hidden="1" customHeight="1"/>
    <row r="56054" ht="15" hidden="1" customHeight="1"/>
    <row r="56055" ht="15" hidden="1" customHeight="1"/>
    <row r="56056" ht="15" hidden="1" customHeight="1"/>
    <row r="56057" ht="15" hidden="1" customHeight="1"/>
    <row r="56058" ht="15" hidden="1" customHeight="1"/>
    <row r="56059" ht="15" hidden="1" customHeight="1"/>
    <row r="56060" ht="15" hidden="1" customHeight="1"/>
    <row r="56061" ht="15" hidden="1" customHeight="1"/>
    <row r="56062" ht="15" hidden="1" customHeight="1"/>
    <row r="56063" ht="15" hidden="1" customHeight="1"/>
    <row r="56064" ht="15" hidden="1" customHeight="1"/>
    <row r="56065" ht="15" hidden="1" customHeight="1"/>
    <row r="56066" ht="15" hidden="1" customHeight="1"/>
    <row r="56067" ht="15" hidden="1" customHeight="1"/>
    <row r="56068" ht="15" hidden="1" customHeight="1"/>
    <row r="56069" ht="15" hidden="1" customHeight="1"/>
    <row r="56070" ht="15" hidden="1" customHeight="1"/>
    <row r="56071" ht="15" hidden="1" customHeight="1"/>
    <row r="56072" ht="15" hidden="1" customHeight="1"/>
    <row r="56073" ht="15" hidden="1" customHeight="1"/>
    <row r="56074" ht="15" hidden="1" customHeight="1"/>
    <row r="56075" ht="15" hidden="1" customHeight="1"/>
    <row r="56076" ht="15" hidden="1" customHeight="1"/>
    <row r="56077" ht="15" hidden="1" customHeight="1"/>
    <row r="56078" ht="15" hidden="1" customHeight="1"/>
    <row r="56079" ht="15" hidden="1" customHeight="1"/>
    <row r="56080" ht="15" hidden="1" customHeight="1"/>
    <row r="56081" ht="15" hidden="1" customHeight="1"/>
    <row r="56082" ht="15" hidden="1" customHeight="1"/>
    <row r="56083" ht="15" hidden="1" customHeight="1"/>
    <row r="56084" ht="15" hidden="1" customHeight="1"/>
    <row r="56085" ht="15" hidden="1" customHeight="1"/>
    <row r="56086" ht="15" hidden="1" customHeight="1"/>
    <row r="56087" ht="15" hidden="1" customHeight="1"/>
    <row r="56088" ht="15" hidden="1" customHeight="1"/>
    <row r="56089" ht="15" hidden="1" customHeight="1"/>
    <row r="56090" ht="15" hidden="1" customHeight="1"/>
    <row r="56091" ht="15" hidden="1" customHeight="1"/>
    <row r="56092" ht="15" hidden="1" customHeight="1"/>
    <row r="56093" ht="15" hidden="1" customHeight="1"/>
    <row r="56094" ht="15" hidden="1" customHeight="1"/>
    <row r="56095" ht="15" hidden="1" customHeight="1"/>
    <row r="56096" ht="15" hidden="1" customHeight="1"/>
    <row r="56097" ht="15" hidden="1" customHeight="1"/>
    <row r="56098" ht="15" hidden="1" customHeight="1"/>
    <row r="56099" ht="15" hidden="1" customHeight="1"/>
    <row r="56100" ht="15" hidden="1" customHeight="1"/>
    <row r="56101" ht="15" hidden="1" customHeight="1"/>
    <row r="56102" ht="15" hidden="1" customHeight="1"/>
    <row r="56103" ht="15" hidden="1" customHeight="1"/>
    <row r="56104" ht="15" hidden="1" customHeight="1"/>
    <row r="56105" ht="15" hidden="1" customHeight="1"/>
    <row r="56106" ht="15" hidden="1" customHeight="1"/>
    <row r="56107" ht="15" hidden="1" customHeight="1"/>
    <row r="56108" ht="15" hidden="1" customHeight="1"/>
    <row r="56109" ht="15" hidden="1" customHeight="1"/>
    <row r="56110" ht="15" hidden="1" customHeight="1"/>
    <row r="56111" ht="15" hidden="1" customHeight="1"/>
    <row r="56112" ht="15" hidden="1" customHeight="1"/>
    <row r="56113" ht="15" hidden="1" customHeight="1"/>
    <row r="56114" ht="15" hidden="1" customHeight="1"/>
    <row r="56115" ht="15" hidden="1" customHeight="1"/>
    <row r="56116" ht="15" hidden="1" customHeight="1"/>
    <row r="56117" ht="15" hidden="1" customHeight="1"/>
    <row r="56118" ht="15" hidden="1" customHeight="1"/>
    <row r="56119" ht="15" hidden="1" customHeight="1"/>
    <row r="56120" ht="15" hidden="1" customHeight="1"/>
    <row r="56121" ht="15" hidden="1" customHeight="1"/>
    <row r="56122" ht="15" hidden="1" customHeight="1"/>
    <row r="56123" ht="15" hidden="1" customHeight="1"/>
    <row r="56124" ht="15" hidden="1" customHeight="1"/>
    <row r="56125" ht="15" hidden="1" customHeight="1"/>
    <row r="56126" ht="15" hidden="1" customHeight="1"/>
    <row r="56127" ht="15" hidden="1" customHeight="1"/>
    <row r="56128" ht="15" hidden="1" customHeight="1"/>
    <row r="56129" ht="15" hidden="1" customHeight="1"/>
    <row r="56130" ht="15" hidden="1" customHeight="1"/>
    <row r="56131" ht="15" hidden="1" customHeight="1"/>
    <row r="56132" ht="15" hidden="1" customHeight="1"/>
    <row r="56133" ht="15" hidden="1" customHeight="1"/>
    <row r="56134" ht="15" hidden="1" customHeight="1"/>
    <row r="56135" ht="15" hidden="1" customHeight="1"/>
    <row r="56136" ht="15" hidden="1" customHeight="1"/>
    <row r="56137" ht="15" hidden="1" customHeight="1"/>
    <row r="56138" ht="15" hidden="1" customHeight="1"/>
    <row r="56139" ht="15" hidden="1" customHeight="1"/>
    <row r="56140" ht="15" hidden="1" customHeight="1"/>
    <row r="56141" ht="15" hidden="1" customHeight="1"/>
    <row r="56142" ht="15" hidden="1" customHeight="1"/>
    <row r="56143" ht="15" hidden="1" customHeight="1"/>
    <row r="56144" ht="15" hidden="1" customHeight="1"/>
    <row r="56145" ht="15" hidden="1" customHeight="1"/>
    <row r="56146" ht="15" hidden="1" customHeight="1"/>
    <row r="56147" ht="15" hidden="1" customHeight="1"/>
    <row r="56148" ht="15" hidden="1" customHeight="1"/>
    <row r="56149" ht="15" hidden="1" customHeight="1"/>
    <row r="56150" ht="15" hidden="1" customHeight="1"/>
    <row r="56151" ht="15" hidden="1" customHeight="1"/>
    <row r="56152" ht="15" hidden="1" customHeight="1"/>
    <row r="56153" ht="15" hidden="1" customHeight="1"/>
    <row r="56154" ht="15" hidden="1" customHeight="1"/>
    <row r="56155" ht="15" hidden="1" customHeight="1"/>
    <row r="56156" ht="15" hidden="1" customHeight="1"/>
    <row r="56157" ht="15" hidden="1" customHeight="1"/>
    <row r="56158" ht="15" hidden="1" customHeight="1"/>
    <row r="56159" ht="15" hidden="1" customHeight="1"/>
    <row r="56160" ht="15" hidden="1" customHeight="1"/>
    <row r="56161" ht="15" hidden="1" customHeight="1"/>
    <row r="56162" ht="15" hidden="1" customHeight="1"/>
    <row r="56163" ht="15" hidden="1" customHeight="1"/>
    <row r="56164" ht="15" hidden="1" customHeight="1"/>
    <row r="56165" ht="15" hidden="1" customHeight="1"/>
    <row r="56166" ht="15" hidden="1" customHeight="1"/>
    <row r="56167" ht="15" hidden="1" customHeight="1"/>
    <row r="56168" ht="15" hidden="1" customHeight="1"/>
    <row r="56169" ht="15" hidden="1" customHeight="1"/>
    <row r="56170" ht="15" hidden="1" customHeight="1"/>
    <row r="56171" ht="15" hidden="1" customHeight="1"/>
    <row r="56172" ht="15" hidden="1" customHeight="1"/>
    <row r="56173" ht="15" hidden="1" customHeight="1"/>
    <row r="56174" ht="15" hidden="1" customHeight="1"/>
    <row r="56175" ht="15" hidden="1" customHeight="1"/>
    <row r="56176" ht="15" hidden="1" customHeight="1"/>
    <row r="56177" ht="15" hidden="1" customHeight="1"/>
    <row r="56178" ht="15" hidden="1" customHeight="1"/>
    <row r="56179" ht="15" hidden="1" customHeight="1"/>
    <row r="56180" ht="15" hidden="1" customHeight="1"/>
    <row r="56181" ht="15" hidden="1" customHeight="1"/>
    <row r="56182" ht="15" hidden="1" customHeight="1"/>
    <row r="56183" ht="15" hidden="1" customHeight="1"/>
    <row r="56184" ht="15" hidden="1" customHeight="1"/>
    <row r="56185" ht="15" hidden="1" customHeight="1"/>
    <row r="56186" ht="15" hidden="1" customHeight="1"/>
    <row r="56187" ht="15" hidden="1" customHeight="1"/>
    <row r="56188" ht="15" hidden="1" customHeight="1"/>
    <row r="56189" ht="15" hidden="1" customHeight="1"/>
    <row r="56190" ht="15" hidden="1" customHeight="1"/>
    <row r="56191" ht="15" hidden="1" customHeight="1"/>
    <row r="56192" ht="15" hidden="1" customHeight="1"/>
    <row r="56193" ht="15" hidden="1" customHeight="1"/>
    <row r="56194" ht="15" hidden="1" customHeight="1"/>
    <row r="56195" ht="15" hidden="1" customHeight="1"/>
    <row r="56196" ht="15" hidden="1" customHeight="1"/>
    <row r="56197" ht="15" hidden="1" customHeight="1"/>
    <row r="56198" ht="15" hidden="1" customHeight="1"/>
    <row r="56199" ht="15" hidden="1" customHeight="1"/>
    <row r="56200" ht="15" hidden="1" customHeight="1"/>
    <row r="56201" ht="15" hidden="1" customHeight="1"/>
    <row r="56202" ht="15" hidden="1" customHeight="1"/>
    <row r="56203" ht="15" hidden="1" customHeight="1"/>
    <row r="56204" ht="15" hidden="1" customHeight="1"/>
    <row r="56205" ht="15" hidden="1" customHeight="1"/>
    <row r="56206" ht="15" hidden="1" customHeight="1"/>
    <row r="56207" ht="15" hidden="1" customHeight="1"/>
    <row r="56208" ht="15" hidden="1" customHeight="1"/>
    <row r="56209" ht="15" hidden="1" customHeight="1"/>
    <row r="56210" ht="15" hidden="1" customHeight="1"/>
    <row r="56211" ht="15" hidden="1" customHeight="1"/>
    <row r="56212" ht="15" hidden="1" customHeight="1"/>
    <row r="56213" ht="15" hidden="1" customHeight="1"/>
    <row r="56214" ht="15" hidden="1" customHeight="1"/>
    <row r="56215" ht="15" hidden="1" customHeight="1"/>
    <row r="56216" ht="15" hidden="1" customHeight="1"/>
    <row r="56217" ht="15" hidden="1" customHeight="1"/>
    <row r="56218" ht="15" hidden="1" customHeight="1"/>
    <row r="56219" ht="15" hidden="1" customHeight="1"/>
    <row r="56220" ht="15" hidden="1" customHeight="1"/>
    <row r="56221" ht="15" hidden="1" customHeight="1"/>
    <row r="56222" ht="15" hidden="1" customHeight="1"/>
    <row r="56223" ht="15" hidden="1" customHeight="1"/>
    <row r="56224" ht="15" hidden="1" customHeight="1"/>
    <row r="56225" ht="15" hidden="1" customHeight="1"/>
    <row r="56226" ht="15" hidden="1" customHeight="1"/>
    <row r="56227" ht="15" hidden="1" customHeight="1"/>
    <row r="56228" ht="15" hidden="1" customHeight="1"/>
    <row r="56229" ht="15" hidden="1" customHeight="1"/>
    <row r="56230" ht="15" hidden="1" customHeight="1"/>
    <row r="56231" ht="15" hidden="1" customHeight="1"/>
    <row r="56232" ht="15" hidden="1" customHeight="1"/>
    <row r="56233" ht="15" hidden="1" customHeight="1"/>
    <row r="56234" ht="15" hidden="1" customHeight="1"/>
    <row r="56235" ht="15" hidden="1" customHeight="1"/>
    <row r="56236" ht="15" hidden="1" customHeight="1"/>
    <row r="56237" ht="15" hidden="1" customHeight="1"/>
    <row r="56238" ht="15" hidden="1" customHeight="1"/>
    <row r="56239" ht="15" hidden="1" customHeight="1"/>
    <row r="56240" ht="15" hidden="1" customHeight="1"/>
    <row r="56241" ht="15" hidden="1" customHeight="1"/>
    <row r="56242" ht="15" hidden="1" customHeight="1"/>
    <row r="56243" ht="15" hidden="1" customHeight="1"/>
    <row r="56244" ht="15" hidden="1" customHeight="1"/>
    <row r="56245" ht="15" hidden="1" customHeight="1"/>
    <row r="56246" ht="15" hidden="1" customHeight="1"/>
    <row r="56247" ht="15" hidden="1" customHeight="1"/>
    <row r="56248" ht="15" hidden="1" customHeight="1"/>
    <row r="56249" ht="15" hidden="1" customHeight="1"/>
    <row r="56250" ht="15" hidden="1" customHeight="1"/>
    <row r="56251" ht="15" hidden="1" customHeight="1"/>
    <row r="56252" ht="15" hidden="1" customHeight="1"/>
    <row r="56253" ht="15" hidden="1" customHeight="1"/>
    <row r="56254" ht="15" hidden="1" customHeight="1"/>
    <row r="56255" ht="15" hidden="1" customHeight="1"/>
    <row r="56256" ht="15" hidden="1" customHeight="1"/>
    <row r="56257" ht="15" hidden="1" customHeight="1"/>
    <row r="56258" ht="15" hidden="1" customHeight="1"/>
    <row r="56259" ht="15" hidden="1" customHeight="1"/>
    <row r="56260" ht="15" hidden="1" customHeight="1"/>
    <row r="56261" ht="15" hidden="1" customHeight="1"/>
    <row r="56262" ht="15" hidden="1" customHeight="1"/>
    <row r="56263" ht="15" hidden="1" customHeight="1"/>
    <row r="56264" ht="15" hidden="1" customHeight="1"/>
    <row r="56265" ht="15" hidden="1" customHeight="1"/>
    <row r="56266" ht="15" hidden="1" customHeight="1"/>
    <row r="56267" ht="15" hidden="1" customHeight="1"/>
    <row r="56268" ht="15" hidden="1" customHeight="1"/>
    <row r="56269" ht="15" hidden="1" customHeight="1"/>
    <row r="56270" ht="15" hidden="1" customHeight="1"/>
    <row r="56271" ht="15" hidden="1" customHeight="1"/>
    <row r="56272" ht="15" hidden="1" customHeight="1"/>
    <row r="56273" ht="15" hidden="1" customHeight="1"/>
    <row r="56274" ht="15" hidden="1" customHeight="1"/>
    <row r="56275" ht="15" hidden="1" customHeight="1"/>
    <row r="56276" ht="15" hidden="1" customHeight="1"/>
    <row r="56277" ht="15" hidden="1" customHeight="1"/>
    <row r="56278" ht="15" hidden="1" customHeight="1"/>
    <row r="56279" ht="15" hidden="1" customHeight="1"/>
    <row r="56280" ht="15" hidden="1" customHeight="1"/>
    <row r="56281" ht="15" hidden="1" customHeight="1"/>
    <row r="56282" ht="15" hidden="1" customHeight="1"/>
    <row r="56283" ht="15" hidden="1" customHeight="1"/>
    <row r="56284" ht="15" hidden="1" customHeight="1"/>
    <row r="56285" ht="15" hidden="1" customHeight="1"/>
    <row r="56286" ht="15" hidden="1" customHeight="1"/>
    <row r="56287" ht="15" hidden="1" customHeight="1"/>
    <row r="56288" ht="15" hidden="1" customHeight="1"/>
    <row r="56289" ht="15" hidden="1" customHeight="1"/>
    <row r="56290" ht="15" hidden="1" customHeight="1"/>
    <row r="56291" ht="15" hidden="1" customHeight="1"/>
    <row r="56292" ht="15" hidden="1" customHeight="1"/>
    <row r="56293" ht="15" hidden="1" customHeight="1"/>
    <row r="56294" ht="15" hidden="1" customHeight="1"/>
    <row r="56295" ht="15" hidden="1" customHeight="1"/>
    <row r="56296" ht="15" hidden="1" customHeight="1"/>
    <row r="56297" ht="15" hidden="1" customHeight="1"/>
    <row r="56298" ht="15" hidden="1" customHeight="1"/>
    <row r="56299" ht="15" hidden="1" customHeight="1"/>
    <row r="56300" ht="15" hidden="1" customHeight="1"/>
    <row r="56301" ht="15" hidden="1" customHeight="1"/>
    <row r="56302" ht="15" hidden="1" customHeight="1"/>
    <row r="56303" ht="15" hidden="1" customHeight="1"/>
    <row r="56304" ht="15" hidden="1" customHeight="1"/>
    <row r="56305" ht="15" hidden="1" customHeight="1"/>
    <row r="56306" ht="15" hidden="1" customHeight="1"/>
    <row r="56307" ht="15" hidden="1" customHeight="1"/>
    <row r="56308" ht="15" hidden="1" customHeight="1"/>
    <row r="56309" ht="15" hidden="1" customHeight="1"/>
    <row r="56310" ht="15" hidden="1" customHeight="1"/>
    <row r="56311" ht="15" hidden="1" customHeight="1"/>
    <row r="56312" ht="15" hidden="1" customHeight="1"/>
    <row r="56313" ht="15" hidden="1" customHeight="1"/>
    <row r="56314" ht="15" hidden="1" customHeight="1"/>
    <row r="56315" ht="15" hidden="1" customHeight="1"/>
    <row r="56316" ht="15" hidden="1" customHeight="1"/>
    <row r="56317" ht="15" hidden="1" customHeight="1"/>
    <row r="56318" ht="15" hidden="1" customHeight="1"/>
    <row r="56319" ht="15" hidden="1" customHeight="1"/>
    <row r="56320" ht="15" hidden="1" customHeight="1"/>
    <row r="56321" ht="15" hidden="1" customHeight="1"/>
    <row r="56322" ht="15" hidden="1" customHeight="1"/>
    <row r="56323" ht="15" hidden="1" customHeight="1"/>
    <row r="56324" ht="15" hidden="1" customHeight="1"/>
    <row r="56325" ht="15" hidden="1" customHeight="1"/>
    <row r="56326" ht="15" hidden="1" customHeight="1"/>
    <row r="56327" ht="15" hidden="1" customHeight="1"/>
    <row r="56328" ht="15" hidden="1" customHeight="1"/>
    <row r="56329" ht="15" hidden="1" customHeight="1"/>
    <row r="56330" ht="15" hidden="1" customHeight="1"/>
    <row r="56331" ht="15" hidden="1" customHeight="1"/>
    <row r="56332" ht="15" hidden="1" customHeight="1"/>
    <row r="56333" ht="15" hidden="1" customHeight="1"/>
    <row r="56334" ht="15" hidden="1" customHeight="1"/>
    <row r="56335" ht="15" hidden="1" customHeight="1"/>
    <row r="56336" ht="15" hidden="1" customHeight="1"/>
    <row r="56337" ht="15" hidden="1" customHeight="1"/>
    <row r="56338" ht="15" hidden="1" customHeight="1"/>
    <row r="56339" ht="15" hidden="1" customHeight="1"/>
    <row r="56340" ht="15" hidden="1" customHeight="1"/>
    <row r="56341" ht="15" hidden="1" customHeight="1"/>
    <row r="56342" ht="15" hidden="1" customHeight="1"/>
    <row r="56343" ht="15" hidden="1" customHeight="1"/>
    <row r="56344" ht="15" hidden="1" customHeight="1"/>
    <row r="56345" ht="15" hidden="1" customHeight="1"/>
    <row r="56346" ht="15" hidden="1" customHeight="1"/>
    <row r="56347" ht="15" hidden="1" customHeight="1"/>
    <row r="56348" ht="15" hidden="1" customHeight="1"/>
    <row r="56349" ht="15" hidden="1" customHeight="1"/>
    <row r="56350" ht="15" hidden="1" customHeight="1"/>
    <row r="56351" ht="15" hidden="1" customHeight="1"/>
    <row r="56352" ht="15" hidden="1" customHeight="1"/>
    <row r="56353" ht="15" hidden="1" customHeight="1"/>
    <row r="56354" ht="15" hidden="1" customHeight="1"/>
    <row r="56355" ht="15" hidden="1" customHeight="1"/>
    <row r="56356" ht="15" hidden="1" customHeight="1"/>
    <row r="56357" ht="15" hidden="1" customHeight="1"/>
    <row r="56358" ht="15" hidden="1" customHeight="1"/>
    <row r="56359" ht="15" hidden="1" customHeight="1"/>
    <row r="56360" ht="15" hidden="1" customHeight="1"/>
    <row r="56361" ht="15" hidden="1" customHeight="1"/>
    <row r="56362" ht="15" hidden="1" customHeight="1"/>
    <row r="56363" ht="15" hidden="1" customHeight="1"/>
    <row r="56364" ht="15" hidden="1" customHeight="1"/>
    <row r="56365" ht="15" hidden="1" customHeight="1"/>
    <row r="56366" ht="15" hidden="1" customHeight="1"/>
    <row r="56367" ht="15" hidden="1" customHeight="1"/>
    <row r="56368" ht="15" hidden="1" customHeight="1"/>
    <row r="56369" ht="15" hidden="1" customHeight="1"/>
    <row r="56370" ht="15" hidden="1" customHeight="1"/>
    <row r="56371" ht="15" hidden="1" customHeight="1"/>
    <row r="56372" ht="15" hidden="1" customHeight="1"/>
    <row r="56373" ht="15" hidden="1" customHeight="1"/>
    <row r="56374" ht="15" hidden="1" customHeight="1"/>
    <row r="56375" ht="15" hidden="1" customHeight="1"/>
    <row r="56376" ht="15" hidden="1" customHeight="1"/>
    <row r="56377" ht="15" hidden="1" customHeight="1"/>
    <row r="56378" ht="15" hidden="1" customHeight="1"/>
    <row r="56379" ht="15" hidden="1" customHeight="1"/>
    <row r="56380" ht="15" hidden="1" customHeight="1"/>
    <row r="56381" ht="15" hidden="1" customHeight="1"/>
    <row r="56382" ht="15" hidden="1" customHeight="1"/>
    <row r="56383" ht="15" hidden="1" customHeight="1"/>
    <row r="56384" ht="15" hidden="1" customHeight="1"/>
    <row r="56385" ht="15" hidden="1" customHeight="1"/>
    <row r="56386" ht="15" hidden="1" customHeight="1"/>
    <row r="56387" ht="15" hidden="1" customHeight="1"/>
    <row r="56388" ht="15" hidden="1" customHeight="1"/>
    <row r="56389" ht="15" hidden="1" customHeight="1"/>
    <row r="56390" ht="15" hidden="1" customHeight="1"/>
    <row r="56391" ht="15" hidden="1" customHeight="1"/>
    <row r="56392" ht="15" hidden="1" customHeight="1"/>
    <row r="56393" ht="15" hidden="1" customHeight="1"/>
    <row r="56394" ht="15" hidden="1" customHeight="1"/>
    <row r="56395" ht="15" hidden="1" customHeight="1"/>
    <row r="56396" ht="15" hidden="1" customHeight="1"/>
    <row r="56397" ht="15" hidden="1" customHeight="1"/>
    <row r="56398" ht="15" hidden="1" customHeight="1"/>
    <row r="56399" ht="15" hidden="1" customHeight="1"/>
    <row r="56400" ht="15" hidden="1" customHeight="1"/>
    <row r="56401" ht="15" hidden="1" customHeight="1"/>
    <row r="56402" ht="15" hidden="1" customHeight="1"/>
    <row r="56403" ht="15" hidden="1" customHeight="1"/>
    <row r="56404" ht="15" hidden="1" customHeight="1"/>
    <row r="56405" ht="15" hidden="1" customHeight="1"/>
    <row r="56406" ht="15" hidden="1" customHeight="1"/>
    <row r="56407" ht="15" hidden="1" customHeight="1"/>
    <row r="56408" ht="15" hidden="1" customHeight="1"/>
    <row r="56409" ht="15" hidden="1" customHeight="1"/>
    <row r="56410" ht="15" hidden="1" customHeight="1"/>
    <row r="56411" ht="15" hidden="1" customHeight="1"/>
    <row r="56412" ht="15" hidden="1" customHeight="1"/>
    <row r="56413" ht="15" hidden="1" customHeight="1"/>
    <row r="56414" ht="15" hidden="1" customHeight="1"/>
    <row r="56415" ht="15" hidden="1" customHeight="1"/>
    <row r="56416" ht="15" hidden="1" customHeight="1"/>
    <row r="56417" ht="15" hidden="1" customHeight="1"/>
    <row r="56418" ht="15" hidden="1" customHeight="1"/>
    <row r="56419" ht="15" hidden="1" customHeight="1"/>
    <row r="56420" ht="15" hidden="1" customHeight="1"/>
    <row r="56421" ht="15" hidden="1" customHeight="1"/>
    <row r="56422" ht="15" hidden="1" customHeight="1"/>
    <row r="56423" ht="15" hidden="1" customHeight="1"/>
    <row r="56424" ht="15" hidden="1" customHeight="1"/>
    <row r="56425" ht="15" hidden="1" customHeight="1"/>
    <row r="56426" ht="15" hidden="1" customHeight="1"/>
    <row r="56427" ht="15" hidden="1" customHeight="1"/>
    <row r="56428" ht="15" hidden="1" customHeight="1"/>
    <row r="56429" ht="15" hidden="1" customHeight="1"/>
    <row r="56430" ht="15" hidden="1" customHeight="1"/>
    <row r="56431" ht="15" hidden="1" customHeight="1"/>
    <row r="56432" ht="15" hidden="1" customHeight="1"/>
    <row r="56433" ht="15" hidden="1" customHeight="1"/>
    <row r="56434" ht="15" hidden="1" customHeight="1"/>
    <row r="56435" ht="15" hidden="1" customHeight="1"/>
    <row r="56436" ht="15" hidden="1" customHeight="1"/>
    <row r="56437" ht="15" hidden="1" customHeight="1"/>
    <row r="56438" ht="15" hidden="1" customHeight="1"/>
    <row r="56439" ht="15" hidden="1" customHeight="1"/>
    <row r="56440" ht="15" hidden="1" customHeight="1"/>
    <row r="56441" ht="15" hidden="1" customHeight="1"/>
    <row r="56442" ht="15" hidden="1" customHeight="1"/>
    <row r="56443" ht="15" hidden="1" customHeight="1"/>
    <row r="56444" ht="15" hidden="1" customHeight="1"/>
    <row r="56445" ht="15" hidden="1" customHeight="1"/>
    <row r="56446" ht="15" hidden="1" customHeight="1"/>
    <row r="56447" ht="15" hidden="1" customHeight="1"/>
    <row r="56448" ht="15" hidden="1" customHeight="1"/>
    <row r="56449" ht="15" hidden="1" customHeight="1"/>
    <row r="56450" ht="15" hidden="1" customHeight="1"/>
    <row r="56451" ht="15" hidden="1" customHeight="1"/>
    <row r="56452" ht="15" hidden="1" customHeight="1"/>
    <row r="56453" ht="15" hidden="1" customHeight="1"/>
    <row r="56454" ht="15" hidden="1" customHeight="1"/>
    <row r="56455" ht="15" hidden="1" customHeight="1"/>
    <row r="56456" ht="15" hidden="1" customHeight="1"/>
    <row r="56457" ht="15" hidden="1" customHeight="1"/>
    <row r="56458" ht="15" hidden="1" customHeight="1"/>
    <row r="56459" ht="15" hidden="1" customHeight="1"/>
    <row r="56460" ht="15" hidden="1" customHeight="1"/>
    <row r="56461" ht="15" hidden="1" customHeight="1"/>
    <row r="56462" ht="15" hidden="1" customHeight="1"/>
    <row r="56463" ht="15" hidden="1" customHeight="1"/>
    <row r="56464" ht="15" hidden="1" customHeight="1"/>
    <row r="56465" ht="15" hidden="1" customHeight="1"/>
    <row r="56466" ht="15" hidden="1" customHeight="1"/>
    <row r="56467" ht="15" hidden="1" customHeight="1"/>
    <row r="56468" ht="15" hidden="1" customHeight="1"/>
    <row r="56469" ht="15" hidden="1" customHeight="1"/>
    <row r="56470" ht="15" hidden="1" customHeight="1"/>
    <row r="56471" ht="15" hidden="1" customHeight="1"/>
    <row r="56472" ht="15" hidden="1" customHeight="1"/>
    <row r="56473" ht="15" hidden="1" customHeight="1"/>
    <row r="56474" ht="15" hidden="1" customHeight="1"/>
    <row r="56475" ht="15" hidden="1" customHeight="1"/>
    <row r="56476" ht="15" hidden="1" customHeight="1"/>
    <row r="56477" ht="15" hidden="1" customHeight="1"/>
    <row r="56478" ht="15" hidden="1" customHeight="1"/>
    <row r="56479" ht="15" hidden="1" customHeight="1"/>
    <row r="56480" ht="15" hidden="1" customHeight="1"/>
    <row r="56481" ht="15" hidden="1" customHeight="1"/>
    <row r="56482" ht="15" hidden="1" customHeight="1"/>
    <row r="56483" ht="15" hidden="1" customHeight="1"/>
    <row r="56484" ht="15" hidden="1" customHeight="1"/>
    <row r="56485" ht="15" hidden="1" customHeight="1"/>
    <row r="56486" ht="15" hidden="1" customHeight="1"/>
    <row r="56487" ht="15" hidden="1" customHeight="1"/>
    <row r="56488" ht="15" hidden="1" customHeight="1"/>
    <row r="56489" ht="15" hidden="1" customHeight="1"/>
    <row r="56490" ht="15" hidden="1" customHeight="1"/>
    <row r="56491" ht="15" hidden="1" customHeight="1"/>
    <row r="56492" ht="15" hidden="1" customHeight="1"/>
    <row r="56493" ht="15" hidden="1" customHeight="1"/>
    <row r="56494" ht="15" hidden="1" customHeight="1"/>
    <row r="56495" ht="15" hidden="1" customHeight="1"/>
    <row r="56496" ht="15" hidden="1" customHeight="1"/>
    <row r="56497" ht="15" hidden="1" customHeight="1"/>
    <row r="56498" ht="15" hidden="1" customHeight="1"/>
    <row r="56499" ht="15" hidden="1" customHeight="1"/>
    <row r="56500" ht="15" hidden="1" customHeight="1"/>
    <row r="56501" ht="15" hidden="1" customHeight="1"/>
    <row r="56502" ht="15" hidden="1" customHeight="1"/>
    <row r="56503" ht="15" hidden="1" customHeight="1"/>
    <row r="56504" ht="15" hidden="1" customHeight="1"/>
    <row r="56505" ht="15" hidden="1" customHeight="1"/>
    <row r="56506" ht="15" hidden="1" customHeight="1"/>
    <row r="56507" ht="15" hidden="1" customHeight="1"/>
    <row r="56508" ht="15" hidden="1" customHeight="1"/>
    <row r="56509" ht="15" hidden="1" customHeight="1"/>
    <row r="56510" ht="15" hidden="1" customHeight="1"/>
    <row r="56511" ht="15" hidden="1" customHeight="1"/>
    <row r="56512" ht="15" hidden="1" customHeight="1"/>
    <row r="56513" ht="15" hidden="1" customHeight="1"/>
    <row r="56514" ht="15" hidden="1" customHeight="1"/>
    <row r="56515" ht="15" hidden="1" customHeight="1"/>
    <row r="56516" ht="15" hidden="1" customHeight="1"/>
    <row r="56517" ht="15" hidden="1" customHeight="1"/>
    <row r="56518" ht="15" hidden="1" customHeight="1"/>
    <row r="56519" ht="15" hidden="1" customHeight="1"/>
    <row r="56520" ht="15" hidden="1" customHeight="1"/>
    <row r="56521" ht="15" hidden="1" customHeight="1"/>
    <row r="56522" ht="15" hidden="1" customHeight="1"/>
    <row r="56523" ht="15" hidden="1" customHeight="1"/>
    <row r="56524" ht="15" hidden="1" customHeight="1"/>
    <row r="56525" ht="15" hidden="1" customHeight="1"/>
    <row r="56526" ht="15" hidden="1" customHeight="1"/>
    <row r="56527" ht="15" hidden="1" customHeight="1"/>
    <row r="56528" ht="15" hidden="1" customHeight="1"/>
    <row r="56529" ht="15" hidden="1" customHeight="1"/>
    <row r="56530" ht="15" hidden="1" customHeight="1"/>
    <row r="56531" ht="15" hidden="1" customHeight="1"/>
    <row r="56532" ht="15" hidden="1" customHeight="1"/>
    <row r="56533" ht="15" hidden="1" customHeight="1"/>
    <row r="56534" ht="15" hidden="1" customHeight="1"/>
    <row r="56535" ht="15" hidden="1" customHeight="1"/>
    <row r="56536" ht="15" hidden="1" customHeight="1"/>
    <row r="56537" ht="15" hidden="1" customHeight="1"/>
    <row r="56538" ht="15" hidden="1" customHeight="1"/>
    <row r="56539" ht="15" hidden="1" customHeight="1"/>
    <row r="56540" ht="15" hidden="1" customHeight="1"/>
    <row r="56541" ht="15" hidden="1" customHeight="1"/>
    <row r="56542" ht="15" hidden="1" customHeight="1"/>
    <row r="56543" ht="15" hidden="1" customHeight="1"/>
    <row r="56544" ht="15" hidden="1" customHeight="1"/>
    <row r="56545" ht="15" hidden="1" customHeight="1"/>
    <row r="56546" ht="15" hidden="1" customHeight="1"/>
    <row r="56547" ht="15" hidden="1" customHeight="1"/>
    <row r="56548" ht="15" hidden="1" customHeight="1"/>
    <row r="56549" ht="15" hidden="1" customHeight="1"/>
    <row r="56550" ht="15" hidden="1" customHeight="1"/>
    <row r="56551" ht="15" hidden="1" customHeight="1"/>
    <row r="56552" ht="15" hidden="1" customHeight="1"/>
    <row r="56553" ht="15" hidden="1" customHeight="1"/>
    <row r="56554" ht="15" hidden="1" customHeight="1"/>
    <row r="56555" ht="15" hidden="1" customHeight="1"/>
    <row r="56556" ht="15" hidden="1" customHeight="1"/>
    <row r="56557" ht="15" hidden="1" customHeight="1"/>
    <row r="56558" ht="15" hidden="1" customHeight="1"/>
    <row r="56559" ht="15" hidden="1" customHeight="1"/>
    <row r="56560" ht="15" hidden="1" customHeight="1"/>
    <row r="56561" ht="15" hidden="1" customHeight="1"/>
    <row r="56562" ht="15" hidden="1" customHeight="1"/>
    <row r="56563" ht="15" hidden="1" customHeight="1"/>
    <row r="56564" ht="15" hidden="1" customHeight="1"/>
    <row r="56565" ht="15" hidden="1" customHeight="1"/>
    <row r="56566" ht="15" hidden="1" customHeight="1"/>
    <row r="56567" ht="15" hidden="1" customHeight="1"/>
    <row r="56568" ht="15" hidden="1" customHeight="1"/>
    <row r="56569" ht="15" hidden="1" customHeight="1"/>
    <row r="56570" ht="15" hidden="1" customHeight="1"/>
    <row r="56571" ht="15" hidden="1" customHeight="1"/>
    <row r="56572" ht="15" hidden="1" customHeight="1"/>
    <row r="56573" ht="15" hidden="1" customHeight="1"/>
    <row r="56574" ht="15" hidden="1" customHeight="1"/>
    <row r="56575" ht="15" hidden="1" customHeight="1"/>
    <row r="56576" ht="15" hidden="1" customHeight="1"/>
    <row r="56577" ht="15" hidden="1" customHeight="1"/>
    <row r="56578" ht="15" hidden="1" customHeight="1"/>
    <row r="56579" ht="15" hidden="1" customHeight="1"/>
    <row r="56580" ht="15" hidden="1" customHeight="1"/>
    <row r="56581" ht="15" hidden="1" customHeight="1"/>
    <row r="56582" ht="15" hidden="1" customHeight="1"/>
    <row r="56583" ht="15" hidden="1" customHeight="1"/>
    <row r="56584" ht="15" hidden="1" customHeight="1"/>
    <row r="56585" ht="15" hidden="1" customHeight="1"/>
    <row r="56586" ht="15" hidden="1" customHeight="1"/>
    <row r="56587" ht="15" hidden="1" customHeight="1"/>
    <row r="56588" ht="15" hidden="1" customHeight="1"/>
    <row r="56589" ht="15" hidden="1" customHeight="1"/>
    <row r="56590" ht="15" hidden="1" customHeight="1"/>
    <row r="56591" ht="15" hidden="1" customHeight="1"/>
    <row r="56592" ht="15" hidden="1" customHeight="1"/>
    <row r="56593" ht="15" hidden="1" customHeight="1"/>
    <row r="56594" ht="15" hidden="1" customHeight="1"/>
    <row r="56595" ht="15" hidden="1" customHeight="1"/>
    <row r="56596" ht="15" hidden="1" customHeight="1"/>
    <row r="56597" ht="15" hidden="1" customHeight="1"/>
    <row r="56598" ht="15" hidden="1" customHeight="1"/>
    <row r="56599" ht="15" hidden="1" customHeight="1"/>
    <row r="56600" ht="15" hidden="1" customHeight="1"/>
    <row r="56601" ht="15" hidden="1" customHeight="1"/>
    <row r="56602" ht="15" hidden="1" customHeight="1"/>
    <row r="56603" ht="15" hidden="1" customHeight="1"/>
    <row r="56604" ht="15" hidden="1" customHeight="1"/>
    <row r="56605" ht="15" hidden="1" customHeight="1"/>
    <row r="56606" ht="15" hidden="1" customHeight="1"/>
    <row r="56607" ht="15" hidden="1" customHeight="1"/>
    <row r="56608" ht="15" hidden="1" customHeight="1"/>
    <row r="56609" ht="15" hidden="1" customHeight="1"/>
    <row r="56610" ht="15" hidden="1" customHeight="1"/>
    <row r="56611" ht="15" hidden="1" customHeight="1"/>
    <row r="56612" ht="15" hidden="1" customHeight="1"/>
    <row r="56613" ht="15" hidden="1" customHeight="1"/>
    <row r="56614" ht="15" hidden="1" customHeight="1"/>
    <row r="56615" ht="15" hidden="1" customHeight="1"/>
    <row r="56616" ht="15" hidden="1" customHeight="1"/>
    <row r="56617" ht="15" hidden="1" customHeight="1"/>
    <row r="56618" ht="15" hidden="1" customHeight="1"/>
    <row r="56619" ht="15" hidden="1" customHeight="1"/>
    <row r="56620" ht="15" hidden="1" customHeight="1"/>
    <row r="56621" ht="15" hidden="1" customHeight="1"/>
    <row r="56622" ht="15" hidden="1" customHeight="1"/>
    <row r="56623" ht="15" hidden="1" customHeight="1"/>
    <row r="56624" ht="15" hidden="1" customHeight="1"/>
    <row r="56625" ht="15" hidden="1" customHeight="1"/>
    <row r="56626" ht="15" hidden="1" customHeight="1"/>
    <row r="56627" ht="15" hidden="1" customHeight="1"/>
    <row r="56628" ht="15" hidden="1" customHeight="1"/>
    <row r="56629" ht="15" hidden="1" customHeight="1"/>
    <row r="56630" ht="15" hidden="1" customHeight="1"/>
    <row r="56631" ht="15" hidden="1" customHeight="1"/>
    <row r="56632" ht="15" hidden="1" customHeight="1"/>
    <row r="56633" ht="15" hidden="1" customHeight="1"/>
    <row r="56634" ht="15" hidden="1" customHeight="1"/>
    <row r="56635" ht="15" hidden="1" customHeight="1"/>
    <row r="56636" ht="15" hidden="1" customHeight="1"/>
    <row r="56637" ht="15" hidden="1" customHeight="1"/>
    <row r="56638" ht="15" hidden="1" customHeight="1"/>
    <row r="56639" ht="15" hidden="1" customHeight="1"/>
    <row r="56640" ht="15" hidden="1" customHeight="1"/>
    <row r="56641" ht="15" hidden="1" customHeight="1"/>
    <row r="56642" ht="15" hidden="1" customHeight="1"/>
    <row r="56643" ht="15" hidden="1" customHeight="1"/>
    <row r="56644" ht="15" hidden="1" customHeight="1"/>
    <row r="56645" ht="15" hidden="1" customHeight="1"/>
    <row r="56646" ht="15" hidden="1" customHeight="1"/>
    <row r="56647" ht="15" hidden="1" customHeight="1"/>
    <row r="56648" ht="15" hidden="1" customHeight="1"/>
    <row r="56649" ht="15" hidden="1" customHeight="1"/>
    <row r="56650" ht="15" hidden="1" customHeight="1"/>
    <row r="56651" ht="15" hidden="1" customHeight="1"/>
    <row r="56652" ht="15" hidden="1" customHeight="1"/>
    <row r="56653" ht="15" hidden="1" customHeight="1"/>
    <row r="56654" ht="15" hidden="1" customHeight="1"/>
    <row r="56655" ht="15" hidden="1" customHeight="1"/>
    <row r="56656" ht="15" hidden="1" customHeight="1"/>
    <row r="56657" ht="15" hidden="1" customHeight="1"/>
    <row r="56658" ht="15" hidden="1" customHeight="1"/>
    <row r="56659" ht="15" hidden="1" customHeight="1"/>
    <row r="56660" ht="15" hidden="1" customHeight="1"/>
    <row r="56661" ht="15" hidden="1" customHeight="1"/>
    <row r="56662" ht="15" hidden="1" customHeight="1"/>
    <row r="56663" ht="15" hidden="1" customHeight="1"/>
    <row r="56664" ht="15" hidden="1" customHeight="1"/>
    <row r="56665" ht="15" hidden="1" customHeight="1"/>
    <row r="56666" ht="15" hidden="1" customHeight="1"/>
    <row r="56667" ht="15" hidden="1" customHeight="1"/>
    <row r="56668" ht="15" hidden="1" customHeight="1"/>
    <row r="56669" ht="15" hidden="1" customHeight="1"/>
    <row r="56670" ht="15" hidden="1" customHeight="1"/>
    <row r="56671" ht="15" hidden="1" customHeight="1"/>
    <row r="56672" ht="15" hidden="1" customHeight="1"/>
    <row r="56673" ht="15" hidden="1" customHeight="1"/>
    <row r="56674" ht="15" hidden="1" customHeight="1"/>
    <row r="56675" ht="15" hidden="1" customHeight="1"/>
    <row r="56676" ht="15" hidden="1" customHeight="1"/>
    <row r="56677" ht="15" hidden="1" customHeight="1"/>
    <row r="56678" ht="15" hidden="1" customHeight="1"/>
    <row r="56679" ht="15" hidden="1" customHeight="1"/>
    <row r="56680" ht="15" hidden="1" customHeight="1"/>
    <row r="56681" ht="15" hidden="1" customHeight="1"/>
    <row r="56682" ht="15" hidden="1" customHeight="1"/>
    <row r="56683" ht="15" hidden="1" customHeight="1"/>
    <row r="56684" ht="15" hidden="1" customHeight="1"/>
    <row r="56685" ht="15" hidden="1" customHeight="1"/>
    <row r="56686" ht="15" hidden="1" customHeight="1"/>
    <row r="56687" ht="15" hidden="1" customHeight="1"/>
    <row r="56688" ht="15" hidden="1" customHeight="1"/>
    <row r="56689" ht="15" hidden="1" customHeight="1"/>
    <row r="56690" ht="15" hidden="1" customHeight="1"/>
    <row r="56691" ht="15" hidden="1" customHeight="1"/>
    <row r="56692" ht="15" hidden="1" customHeight="1"/>
    <row r="56693" ht="15" hidden="1" customHeight="1"/>
    <row r="56694" ht="15" hidden="1" customHeight="1"/>
    <row r="56695" ht="15" hidden="1" customHeight="1"/>
    <row r="56696" ht="15" hidden="1" customHeight="1"/>
    <row r="56697" ht="15" hidden="1" customHeight="1"/>
    <row r="56698" ht="15" hidden="1" customHeight="1"/>
    <row r="56699" ht="15" hidden="1" customHeight="1"/>
    <row r="56700" ht="15" hidden="1" customHeight="1"/>
    <row r="56701" ht="15" hidden="1" customHeight="1"/>
    <row r="56702" ht="15" hidden="1" customHeight="1"/>
    <row r="56703" ht="15" hidden="1" customHeight="1"/>
    <row r="56704" ht="15" hidden="1" customHeight="1"/>
    <row r="56705" ht="15" hidden="1" customHeight="1"/>
    <row r="56706" ht="15" hidden="1" customHeight="1"/>
    <row r="56707" ht="15" hidden="1" customHeight="1"/>
    <row r="56708" ht="15" hidden="1" customHeight="1"/>
    <row r="56709" ht="15" hidden="1" customHeight="1"/>
    <row r="56710" ht="15" hidden="1" customHeight="1"/>
    <row r="56711" ht="15" hidden="1" customHeight="1"/>
    <row r="56712" ht="15" hidden="1" customHeight="1"/>
    <row r="56713" ht="15" hidden="1" customHeight="1"/>
    <row r="56714" ht="15" hidden="1" customHeight="1"/>
    <row r="56715" ht="15" hidden="1" customHeight="1"/>
    <row r="56716" ht="15" hidden="1" customHeight="1"/>
    <row r="56717" ht="15" hidden="1" customHeight="1"/>
    <row r="56718" ht="15" hidden="1" customHeight="1"/>
    <row r="56719" ht="15" hidden="1" customHeight="1"/>
    <row r="56720" ht="15" hidden="1" customHeight="1"/>
    <row r="56721" ht="15" hidden="1" customHeight="1"/>
    <row r="56722" ht="15" hidden="1" customHeight="1"/>
    <row r="56723" ht="15" hidden="1" customHeight="1"/>
    <row r="56724" ht="15" hidden="1" customHeight="1"/>
    <row r="56725" ht="15" hidden="1" customHeight="1"/>
    <row r="56726" ht="15" hidden="1" customHeight="1"/>
    <row r="56727" ht="15" hidden="1" customHeight="1"/>
    <row r="56728" ht="15" hidden="1" customHeight="1"/>
    <row r="56729" ht="15" hidden="1" customHeight="1"/>
    <row r="56730" ht="15" hidden="1" customHeight="1"/>
    <row r="56731" ht="15" hidden="1" customHeight="1"/>
    <row r="56732" ht="15" hidden="1" customHeight="1"/>
    <row r="56733" ht="15" hidden="1" customHeight="1"/>
    <row r="56734" ht="15" hidden="1" customHeight="1"/>
    <row r="56735" ht="15" hidden="1" customHeight="1"/>
    <row r="56736" ht="15" hidden="1" customHeight="1"/>
    <row r="56737" ht="15" hidden="1" customHeight="1"/>
    <row r="56738" ht="15" hidden="1" customHeight="1"/>
    <row r="56739" ht="15" hidden="1" customHeight="1"/>
    <row r="56740" ht="15" hidden="1" customHeight="1"/>
    <row r="56741" ht="15" hidden="1" customHeight="1"/>
    <row r="56742" ht="15" hidden="1" customHeight="1"/>
    <row r="56743" ht="15" hidden="1" customHeight="1"/>
    <row r="56744" ht="15" hidden="1" customHeight="1"/>
    <row r="56745" ht="15" hidden="1" customHeight="1"/>
    <row r="56746" ht="15" hidden="1" customHeight="1"/>
    <row r="56747" ht="15" hidden="1" customHeight="1"/>
    <row r="56748" ht="15" hidden="1" customHeight="1"/>
    <row r="56749" ht="15" hidden="1" customHeight="1"/>
    <row r="56750" ht="15" hidden="1" customHeight="1"/>
    <row r="56751" ht="15" hidden="1" customHeight="1"/>
    <row r="56752" ht="15" hidden="1" customHeight="1"/>
    <row r="56753" ht="15" hidden="1" customHeight="1"/>
    <row r="56754" ht="15" hidden="1" customHeight="1"/>
    <row r="56755" ht="15" hidden="1" customHeight="1"/>
    <row r="56756" ht="15" hidden="1" customHeight="1"/>
    <row r="56757" ht="15" hidden="1" customHeight="1"/>
    <row r="56758" ht="15" hidden="1" customHeight="1"/>
    <row r="56759" ht="15" hidden="1" customHeight="1"/>
    <row r="56760" ht="15" hidden="1" customHeight="1"/>
    <row r="56761" ht="15" hidden="1" customHeight="1"/>
    <row r="56762" ht="15" hidden="1" customHeight="1"/>
    <row r="56763" ht="15" hidden="1" customHeight="1"/>
    <row r="56764" ht="15" hidden="1" customHeight="1"/>
    <row r="56765" ht="15" hidden="1" customHeight="1"/>
    <row r="56766" ht="15" hidden="1" customHeight="1"/>
    <row r="56767" ht="15" hidden="1" customHeight="1"/>
    <row r="56768" ht="15" hidden="1" customHeight="1"/>
    <row r="56769" ht="15" hidden="1" customHeight="1"/>
    <row r="56770" ht="15" hidden="1" customHeight="1"/>
    <row r="56771" ht="15" hidden="1" customHeight="1"/>
    <row r="56772" ht="15" hidden="1" customHeight="1"/>
    <row r="56773" ht="15" hidden="1" customHeight="1"/>
    <row r="56774" ht="15" hidden="1" customHeight="1"/>
    <row r="56775" ht="15" hidden="1" customHeight="1"/>
    <row r="56776" ht="15" hidden="1" customHeight="1"/>
    <row r="56777" ht="15" hidden="1" customHeight="1"/>
    <row r="56778" ht="15" hidden="1" customHeight="1"/>
    <row r="56779" ht="15" hidden="1" customHeight="1"/>
    <row r="56780" ht="15" hidden="1" customHeight="1"/>
    <row r="56781" ht="15" hidden="1" customHeight="1"/>
    <row r="56782" ht="15" hidden="1" customHeight="1"/>
    <row r="56783" ht="15" hidden="1" customHeight="1"/>
    <row r="56784" ht="15" hidden="1" customHeight="1"/>
    <row r="56785" ht="15" hidden="1" customHeight="1"/>
    <row r="56786" ht="15" hidden="1" customHeight="1"/>
    <row r="56787" ht="15" hidden="1" customHeight="1"/>
    <row r="56788" ht="15" hidden="1" customHeight="1"/>
    <row r="56789" ht="15" hidden="1" customHeight="1"/>
    <row r="56790" ht="15" hidden="1" customHeight="1"/>
    <row r="56791" ht="15" hidden="1" customHeight="1"/>
    <row r="56792" ht="15" hidden="1" customHeight="1"/>
    <row r="56793" ht="15" hidden="1" customHeight="1"/>
    <row r="56794" ht="15" hidden="1" customHeight="1"/>
    <row r="56795" ht="15" hidden="1" customHeight="1"/>
    <row r="56796" ht="15" hidden="1" customHeight="1"/>
    <row r="56797" ht="15" hidden="1" customHeight="1"/>
    <row r="56798" ht="15" hidden="1" customHeight="1"/>
    <row r="56799" ht="15" hidden="1" customHeight="1"/>
    <row r="56800" ht="15" hidden="1" customHeight="1"/>
    <row r="56801" ht="15" hidden="1" customHeight="1"/>
    <row r="56802" ht="15" hidden="1" customHeight="1"/>
    <row r="56803" ht="15" hidden="1" customHeight="1"/>
    <row r="56804" ht="15" hidden="1" customHeight="1"/>
    <row r="56805" ht="15" hidden="1" customHeight="1"/>
    <row r="56806" ht="15" hidden="1" customHeight="1"/>
    <row r="56807" ht="15" hidden="1" customHeight="1"/>
    <row r="56808" ht="15" hidden="1" customHeight="1"/>
    <row r="56809" ht="15" hidden="1" customHeight="1"/>
    <row r="56810" ht="15" hidden="1" customHeight="1"/>
    <row r="56811" ht="15" hidden="1" customHeight="1"/>
    <row r="56812" ht="15" hidden="1" customHeight="1"/>
    <row r="56813" ht="15" hidden="1" customHeight="1"/>
    <row r="56814" ht="15" hidden="1" customHeight="1"/>
    <row r="56815" ht="15" hidden="1" customHeight="1"/>
    <row r="56816" ht="15" hidden="1" customHeight="1"/>
    <row r="56817" ht="15" hidden="1" customHeight="1"/>
    <row r="56818" ht="15" hidden="1" customHeight="1"/>
    <row r="56819" ht="15" hidden="1" customHeight="1"/>
    <row r="56820" ht="15" hidden="1" customHeight="1"/>
    <row r="56821" ht="15" hidden="1" customHeight="1"/>
    <row r="56822" ht="15" hidden="1" customHeight="1"/>
    <row r="56823" ht="15" hidden="1" customHeight="1"/>
    <row r="56824" ht="15" hidden="1" customHeight="1"/>
    <row r="56825" ht="15" hidden="1" customHeight="1"/>
    <row r="56826" ht="15" hidden="1" customHeight="1"/>
    <row r="56827" ht="15" hidden="1" customHeight="1"/>
    <row r="56828" ht="15" hidden="1" customHeight="1"/>
    <row r="56829" ht="15" hidden="1" customHeight="1"/>
    <row r="56830" ht="15" hidden="1" customHeight="1"/>
    <row r="56831" ht="15" hidden="1" customHeight="1"/>
    <row r="56832" ht="15" hidden="1" customHeight="1"/>
    <row r="56833" ht="15" hidden="1" customHeight="1"/>
    <row r="56834" ht="15" hidden="1" customHeight="1"/>
    <row r="56835" ht="15" hidden="1" customHeight="1"/>
    <row r="56836" ht="15" hidden="1" customHeight="1"/>
    <row r="56837" ht="15" hidden="1" customHeight="1"/>
    <row r="56838" ht="15" hidden="1" customHeight="1"/>
    <row r="56839" ht="15" hidden="1" customHeight="1"/>
    <row r="56840" ht="15" hidden="1" customHeight="1"/>
    <row r="56841" ht="15" hidden="1" customHeight="1"/>
    <row r="56842" ht="15" hidden="1" customHeight="1"/>
    <row r="56843" ht="15" hidden="1" customHeight="1"/>
    <row r="56844" ht="15" hidden="1" customHeight="1"/>
    <row r="56845" ht="15" hidden="1" customHeight="1"/>
    <row r="56846" ht="15" hidden="1" customHeight="1"/>
    <row r="56847" ht="15" hidden="1" customHeight="1"/>
    <row r="56848" ht="15" hidden="1" customHeight="1"/>
    <row r="56849" ht="15" hidden="1" customHeight="1"/>
    <row r="56850" ht="15" hidden="1" customHeight="1"/>
    <row r="56851" ht="15" hidden="1" customHeight="1"/>
    <row r="56852" ht="15" hidden="1" customHeight="1"/>
    <row r="56853" ht="15" hidden="1" customHeight="1"/>
    <row r="56854" ht="15" hidden="1" customHeight="1"/>
    <row r="56855" ht="15" hidden="1" customHeight="1"/>
    <row r="56856" ht="15" hidden="1" customHeight="1"/>
    <row r="56857" ht="15" hidden="1" customHeight="1"/>
    <row r="56858" ht="15" hidden="1" customHeight="1"/>
    <row r="56859" ht="15" hidden="1" customHeight="1"/>
    <row r="56860" ht="15" hidden="1" customHeight="1"/>
    <row r="56861" ht="15" hidden="1" customHeight="1"/>
    <row r="56862" ht="15" hidden="1" customHeight="1"/>
    <row r="56863" ht="15" hidden="1" customHeight="1"/>
    <row r="56864" ht="15" hidden="1" customHeight="1"/>
    <row r="56865" ht="15" hidden="1" customHeight="1"/>
    <row r="56866" ht="15" hidden="1" customHeight="1"/>
    <row r="56867" ht="15" hidden="1" customHeight="1"/>
    <row r="56868" ht="15" hidden="1" customHeight="1"/>
    <row r="56869" ht="15" hidden="1" customHeight="1"/>
    <row r="56870" ht="15" hidden="1" customHeight="1"/>
    <row r="56871" ht="15" hidden="1" customHeight="1"/>
    <row r="56872" ht="15" hidden="1" customHeight="1"/>
    <row r="56873" ht="15" hidden="1" customHeight="1"/>
    <row r="56874" ht="15" hidden="1" customHeight="1"/>
    <row r="56875" ht="15" hidden="1" customHeight="1"/>
    <row r="56876" ht="15" hidden="1" customHeight="1"/>
    <row r="56877" ht="15" hidden="1" customHeight="1"/>
    <row r="56878" ht="15" hidden="1" customHeight="1"/>
    <row r="56879" ht="15" hidden="1" customHeight="1"/>
    <row r="56880" ht="15" hidden="1" customHeight="1"/>
    <row r="56881" ht="15" hidden="1" customHeight="1"/>
    <row r="56882" ht="15" hidden="1" customHeight="1"/>
    <row r="56883" ht="15" hidden="1" customHeight="1"/>
    <row r="56884" ht="15" hidden="1" customHeight="1"/>
    <row r="56885" ht="15" hidden="1" customHeight="1"/>
    <row r="56886" ht="15" hidden="1" customHeight="1"/>
    <row r="56887" ht="15" hidden="1" customHeight="1"/>
    <row r="56888" ht="15" hidden="1" customHeight="1"/>
    <row r="56889" ht="15" hidden="1" customHeight="1"/>
    <row r="56890" ht="15" hidden="1" customHeight="1"/>
    <row r="56891" ht="15" hidden="1" customHeight="1"/>
    <row r="56892" ht="15" hidden="1" customHeight="1"/>
    <row r="56893" ht="15" hidden="1" customHeight="1"/>
    <row r="56894" ht="15" hidden="1" customHeight="1"/>
    <row r="56895" ht="15" hidden="1" customHeight="1"/>
    <row r="56896" ht="15" hidden="1" customHeight="1"/>
    <row r="56897" ht="15" hidden="1" customHeight="1"/>
    <row r="56898" ht="15" hidden="1" customHeight="1"/>
    <row r="56899" ht="15" hidden="1" customHeight="1"/>
    <row r="56900" ht="15" hidden="1" customHeight="1"/>
    <row r="56901" ht="15" hidden="1" customHeight="1"/>
    <row r="56902" ht="15" hidden="1" customHeight="1"/>
    <row r="56903" ht="15" hidden="1" customHeight="1"/>
    <row r="56904" ht="15" hidden="1" customHeight="1"/>
    <row r="56905" ht="15" hidden="1" customHeight="1"/>
    <row r="56906" ht="15" hidden="1" customHeight="1"/>
    <row r="56907" ht="15" hidden="1" customHeight="1"/>
    <row r="56908" ht="15" hidden="1" customHeight="1"/>
    <row r="56909" ht="15" hidden="1" customHeight="1"/>
    <row r="56910" ht="15" hidden="1" customHeight="1"/>
    <row r="56911" ht="15" hidden="1" customHeight="1"/>
    <row r="56912" ht="15" hidden="1" customHeight="1"/>
    <row r="56913" ht="15" hidden="1" customHeight="1"/>
    <row r="56914" ht="15" hidden="1" customHeight="1"/>
    <row r="56915" ht="15" hidden="1" customHeight="1"/>
    <row r="56916" ht="15" hidden="1" customHeight="1"/>
    <row r="56917" ht="15" hidden="1" customHeight="1"/>
    <row r="56918" ht="15" hidden="1" customHeight="1"/>
    <row r="56919" ht="15" hidden="1" customHeight="1"/>
    <row r="56920" ht="15" hidden="1" customHeight="1"/>
    <row r="56921" ht="15" hidden="1" customHeight="1"/>
    <row r="56922" ht="15" hidden="1" customHeight="1"/>
    <row r="56923" ht="15" hidden="1" customHeight="1"/>
    <row r="56924" ht="15" hidden="1" customHeight="1"/>
    <row r="56925" ht="15" hidden="1" customHeight="1"/>
    <row r="56926" ht="15" hidden="1" customHeight="1"/>
    <row r="56927" ht="15" hidden="1" customHeight="1"/>
    <row r="56928" ht="15" hidden="1" customHeight="1"/>
    <row r="56929" ht="15" hidden="1" customHeight="1"/>
    <row r="56930" ht="15" hidden="1" customHeight="1"/>
    <row r="56931" ht="15" hidden="1" customHeight="1"/>
    <row r="56932" ht="15" hidden="1" customHeight="1"/>
    <row r="56933" ht="15" hidden="1" customHeight="1"/>
    <row r="56934" ht="15" hidden="1" customHeight="1"/>
    <row r="56935" ht="15" hidden="1" customHeight="1"/>
    <row r="56936" ht="15" hidden="1" customHeight="1"/>
    <row r="56937" ht="15" hidden="1" customHeight="1"/>
    <row r="56938" ht="15" hidden="1" customHeight="1"/>
    <row r="56939" ht="15" hidden="1" customHeight="1"/>
    <row r="56940" ht="15" hidden="1" customHeight="1"/>
    <row r="56941" ht="15" hidden="1" customHeight="1"/>
    <row r="56942" ht="15" hidden="1" customHeight="1"/>
    <row r="56943" ht="15" hidden="1" customHeight="1"/>
    <row r="56944" ht="15" hidden="1" customHeight="1"/>
    <row r="56945" ht="15" hidden="1" customHeight="1"/>
    <row r="56946" ht="15" hidden="1" customHeight="1"/>
    <row r="56947" ht="15" hidden="1" customHeight="1"/>
    <row r="56948" ht="15" hidden="1" customHeight="1"/>
    <row r="56949" ht="15" hidden="1" customHeight="1"/>
    <row r="56950" ht="15" hidden="1" customHeight="1"/>
    <row r="56951" ht="15" hidden="1" customHeight="1"/>
    <row r="56952" ht="15" hidden="1" customHeight="1"/>
    <row r="56953" ht="15" hidden="1" customHeight="1"/>
    <row r="56954" ht="15" hidden="1" customHeight="1"/>
    <row r="56955" ht="15" hidden="1" customHeight="1"/>
    <row r="56956" ht="15" hidden="1" customHeight="1"/>
    <row r="56957" ht="15" hidden="1" customHeight="1"/>
    <row r="56958" ht="15" hidden="1" customHeight="1"/>
    <row r="56959" ht="15" hidden="1" customHeight="1"/>
    <row r="56960" ht="15" hidden="1" customHeight="1"/>
    <row r="56961" ht="15" hidden="1" customHeight="1"/>
    <row r="56962" ht="15" hidden="1" customHeight="1"/>
    <row r="56963" ht="15" hidden="1" customHeight="1"/>
    <row r="56964" ht="15" hidden="1" customHeight="1"/>
    <row r="56965" ht="15" hidden="1" customHeight="1"/>
    <row r="56966" ht="15" hidden="1" customHeight="1"/>
    <row r="56967" ht="15" hidden="1" customHeight="1"/>
    <row r="56968" ht="15" hidden="1" customHeight="1"/>
    <row r="56969" ht="15" hidden="1" customHeight="1"/>
    <row r="56970" ht="15" hidden="1" customHeight="1"/>
    <row r="56971" ht="15" hidden="1" customHeight="1"/>
    <row r="56972" ht="15" hidden="1" customHeight="1"/>
    <row r="56973" ht="15" hidden="1" customHeight="1"/>
    <row r="56974" ht="15" hidden="1" customHeight="1"/>
    <row r="56975" ht="15" hidden="1" customHeight="1"/>
    <row r="56976" ht="15" hidden="1" customHeight="1"/>
    <row r="56977" ht="15" hidden="1" customHeight="1"/>
    <row r="56978" ht="15" hidden="1" customHeight="1"/>
    <row r="56979" ht="15" hidden="1" customHeight="1"/>
    <row r="56980" ht="15" hidden="1" customHeight="1"/>
    <row r="56981" ht="15" hidden="1" customHeight="1"/>
    <row r="56982" ht="15" hidden="1" customHeight="1"/>
    <row r="56983" ht="15" hidden="1" customHeight="1"/>
    <row r="56984" ht="15" hidden="1" customHeight="1"/>
    <row r="56985" ht="15" hidden="1" customHeight="1"/>
    <row r="56986" ht="15" hidden="1" customHeight="1"/>
    <row r="56987" ht="15" hidden="1" customHeight="1"/>
    <row r="56988" ht="15" hidden="1" customHeight="1"/>
    <row r="56989" ht="15" hidden="1" customHeight="1"/>
    <row r="56990" ht="15" hidden="1" customHeight="1"/>
    <row r="56991" ht="15" hidden="1" customHeight="1"/>
    <row r="56992" ht="15" hidden="1" customHeight="1"/>
    <row r="56993" ht="15" hidden="1" customHeight="1"/>
    <row r="56994" ht="15" hidden="1" customHeight="1"/>
    <row r="56995" ht="15" hidden="1" customHeight="1"/>
    <row r="56996" ht="15" hidden="1" customHeight="1"/>
    <row r="56997" ht="15" hidden="1" customHeight="1"/>
    <row r="56998" ht="15" hidden="1" customHeight="1"/>
    <row r="56999" ht="15" hidden="1" customHeight="1"/>
    <row r="57000" ht="15" hidden="1" customHeight="1"/>
    <row r="57001" ht="15" hidden="1" customHeight="1"/>
    <row r="57002" ht="15" hidden="1" customHeight="1"/>
    <row r="57003" ht="15" hidden="1" customHeight="1"/>
    <row r="57004" ht="15" hidden="1" customHeight="1"/>
    <row r="57005" ht="15" hidden="1" customHeight="1"/>
    <row r="57006" ht="15" hidden="1" customHeight="1"/>
    <row r="57007" ht="15" hidden="1" customHeight="1"/>
    <row r="57008" ht="15" hidden="1" customHeight="1"/>
    <row r="57009" ht="15" hidden="1" customHeight="1"/>
    <row r="57010" ht="15" hidden="1" customHeight="1"/>
    <row r="57011" ht="15" hidden="1" customHeight="1"/>
    <row r="57012" ht="15" hidden="1" customHeight="1"/>
    <row r="57013" ht="15" hidden="1" customHeight="1"/>
    <row r="57014" ht="15" hidden="1" customHeight="1"/>
    <row r="57015" ht="15" hidden="1" customHeight="1"/>
    <row r="57016" ht="15" hidden="1" customHeight="1"/>
    <row r="57017" ht="15" hidden="1" customHeight="1"/>
    <row r="57018" ht="15" hidden="1" customHeight="1"/>
    <row r="57019" ht="15" hidden="1" customHeight="1"/>
    <row r="57020" ht="15" hidden="1" customHeight="1"/>
    <row r="57021" ht="15" hidden="1" customHeight="1"/>
    <row r="57022" ht="15" hidden="1" customHeight="1"/>
    <row r="57023" ht="15" hidden="1" customHeight="1"/>
    <row r="57024" ht="15" hidden="1" customHeight="1"/>
    <row r="57025" ht="15" hidden="1" customHeight="1"/>
    <row r="57026" ht="15" hidden="1" customHeight="1"/>
    <row r="57027" ht="15" hidden="1" customHeight="1"/>
    <row r="57028" ht="15" hidden="1" customHeight="1"/>
    <row r="57029" ht="15" hidden="1" customHeight="1"/>
    <row r="57030" ht="15" hidden="1" customHeight="1"/>
    <row r="57031" ht="15" hidden="1" customHeight="1"/>
    <row r="57032" ht="15" hidden="1" customHeight="1"/>
    <row r="57033" ht="15" hidden="1" customHeight="1"/>
    <row r="57034" ht="15" hidden="1" customHeight="1"/>
    <row r="57035" ht="15" hidden="1" customHeight="1"/>
    <row r="57036" ht="15" hidden="1" customHeight="1"/>
    <row r="57037" ht="15" hidden="1" customHeight="1"/>
    <row r="57038" ht="15" hidden="1" customHeight="1"/>
    <row r="57039" ht="15" hidden="1" customHeight="1"/>
    <row r="57040" ht="15" hidden="1" customHeight="1"/>
    <row r="57041" ht="15" hidden="1" customHeight="1"/>
    <row r="57042" ht="15" hidden="1" customHeight="1"/>
    <row r="57043" ht="15" hidden="1" customHeight="1"/>
    <row r="57044" ht="15" hidden="1" customHeight="1"/>
    <row r="57045" ht="15" hidden="1" customHeight="1"/>
    <row r="57046" ht="15" hidden="1" customHeight="1"/>
    <row r="57047" ht="15" hidden="1" customHeight="1"/>
    <row r="57048" ht="15" hidden="1" customHeight="1"/>
    <row r="57049" ht="15" hidden="1" customHeight="1"/>
    <row r="57050" ht="15" hidden="1" customHeight="1"/>
    <row r="57051" ht="15" hidden="1" customHeight="1"/>
    <row r="57052" ht="15" hidden="1" customHeight="1"/>
    <row r="57053" ht="15" hidden="1" customHeight="1"/>
    <row r="57054" ht="15" hidden="1" customHeight="1"/>
    <row r="57055" ht="15" hidden="1" customHeight="1"/>
    <row r="57056" ht="15" hidden="1" customHeight="1"/>
    <row r="57057" ht="15" hidden="1" customHeight="1"/>
    <row r="57058" ht="15" hidden="1" customHeight="1"/>
    <row r="57059" ht="15" hidden="1" customHeight="1"/>
    <row r="57060" ht="15" hidden="1" customHeight="1"/>
    <row r="57061" ht="15" hidden="1" customHeight="1"/>
    <row r="57062" ht="15" hidden="1" customHeight="1"/>
    <row r="57063" ht="15" hidden="1" customHeight="1"/>
    <row r="57064" ht="15" hidden="1" customHeight="1"/>
    <row r="57065" ht="15" hidden="1" customHeight="1"/>
    <row r="57066" ht="15" hidden="1" customHeight="1"/>
    <row r="57067" ht="15" hidden="1" customHeight="1"/>
    <row r="57068" ht="15" hidden="1" customHeight="1"/>
    <row r="57069" ht="15" hidden="1" customHeight="1"/>
    <row r="57070" ht="15" hidden="1" customHeight="1"/>
    <row r="57071" ht="15" hidden="1" customHeight="1"/>
    <row r="57072" ht="15" hidden="1" customHeight="1"/>
    <row r="57073" ht="15" hidden="1" customHeight="1"/>
    <row r="57074" ht="15" hidden="1" customHeight="1"/>
    <row r="57075" ht="15" hidden="1" customHeight="1"/>
    <row r="57076" ht="15" hidden="1" customHeight="1"/>
    <row r="57077" ht="15" hidden="1" customHeight="1"/>
    <row r="57078" ht="15" hidden="1" customHeight="1"/>
    <row r="57079" ht="15" hidden="1" customHeight="1"/>
    <row r="57080" ht="15" hidden="1" customHeight="1"/>
    <row r="57081" ht="15" hidden="1" customHeight="1"/>
    <row r="57082" ht="15" hidden="1" customHeight="1"/>
    <row r="57083" ht="15" hidden="1" customHeight="1"/>
    <row r="57084" ht="15" hidden="1" customHeight="1"/>
    <row r="57085" ht="15" hidden="1" customHeight="1"/>
    <row r="57086" ht="15" hidden="1" customHeight="1"/>
    <row r="57087" ht="15" hidden="1" customHeight="1"/>
    <row r="57088" ht="15" hidden="1" customHeight="1"/>
    <row r="57089" ht="15" hidden="1" customHeight="1"/>
    <row r="57090" ht="15" hidden="1" customHeight="1"/>
    <row r="57091" ht="15" hidden="1" customHeight="1"/>
    <row r="57092" ht="15" hidden="1" customHeight="1"/>
    <row r="57093" ht="15" hidden="1" customHeight="1"/>
    <row r="57094" ht="15" hidden="1" customHeight="1"/>
    <row r="57095" ht="15" hidden="1" customHeight="1"/>
    <row r="57096" ht="15" hidden="1" customHeight="1"/>
    <row r="57097" ht="15" hidden="1" customHeight="1"/>
    <row r="57098" ht="15" hidden="1" customHeight="1"/>
    <row r="57099" ht="15" hidden="1" customHeight="1"/>
    <row r="57100" ht="15" hidden="1" customHeight="1"/>
    <row r="57101" ht="15" hidden="1" customHeight="1"/>
    <row r="57102" ht="15" hidden="1" customHeight="1"/>
    <row r="57103" ht="15" hidden="1" customHeight="1"/>
    <row r="57104" ht="15" hidden="1" customHeight="1"/>
    <row r="57105" ht="15" hidden="1" customHeight="1"/>
    <row r="57106" ht="15" hidden="1" customHeight="1"/>
    <row r="57107" ht="15" hidden="1" customHeight="1"/>
    <row r="57108" ht="15" hidden="1" customHeight="1"/>
    <row r="57109" ht="15" hidden="1" customHeight="1"/>
    <row r="57110" ht="15" hidden="1" customHeight="1"/>
    <row r="57111" ht="15" hidden="1" customHeight="1"/>
    <row r="57112" ht="15" hidden="1" customHeight="1"/>
    <row r="57113" ht="15" hidden="1" customHeight="1"/>
    <row r="57114" ht="15" hidden="1" customHeight="1"/>
    <row r="57115" ht="15" hidden="1" customHeight="1"/>
    <row r="57116" ht="15" hidden="1" customHeight="1"/>
    <row r="57117" ht="15" hidden="1" customHeight="1"/>
    <row r="57118" ht="15" hidden="1" customHeight="1"/>
    <row r="57119" ht="15" hidden="1" customHeight="1"/>
    <row r="57120" ht="15" hidden="1" customHeight="1"/>
    <row r="57121" ht="15" hidden="1" customHeight="1"/>
    <row r="57122" ht="15" hidden="1" customHeight="1"/>
    <row r="57123" ht="15" hidden="1" customHeight="1"/>
    <row r="57124" ht="15" hidden="1" customHeight="1"/>
    <row r="57125" ht="15" hidden="1" customHeight="1"/>
    <row r="57126" ht="15" hidden="1" customHeight="1"/>
    <row r="57127" ht="15" hidden="1" customHeight="1"/>
    <row r="57128" ht="15" hidden="1" customHeight="1"/>
    <row r="57129" ht="15" hidden="1" customHeight="1"/>
    <row r="57130" ht="15" hidden="1" customHeight="1"/>
    <row r="57131" ht="15" hidden="1" customHeight="1"/>
    <row r="57132" ht="15" hidden="1" customHeight="1"/>
    <row r="57133" ht="15" hidden="1" customHeight="1"/>
    <row r="57134" ht="15" hidden="1" customHeight="1"/>
    <row r="57135" ht="15" hidden="1" customHeight="1"/>
    <row r="57136" ht="15" hidden="1" customHeight="1"/>
    <row r="57137" ht="15" hidden="1" customHeight="1"/>
    <row r="57138" ht="15" hidden="1" customHeight="1"/>
    <row r="57139" ht="15" hidden="1" customHeight="1"/>
    <row r="57140" ht="15" hidden="1" customHeight="1"/>
    <row r="57141" ht="15" hidden="1" customHeight="1"/>
    <row r="57142" ht="15" hidden="1" customHeight="1"/>
    <row r="57143" ht="15" hidden="1" customHeight="1"/>
    <row r="57144" ht="15" hidden="1" customHeight="1"/>
    <row r="57145" ht="15" hidden="1" customHeight="1"/>
    <row r="57146" ht="15" hidden="1" customHeight="1"/>
    <row r="57147" ht="15" hidden="1" customHeight="1"/>
    <row r="57148" ht="15" hidden="1" customHeight="1"/>
    <row r="57149" ht="15" hidden="1" customHeight="1"/>
    <row r="57150" ht="15" hidden="1" customHeight="1"/>
    <row r="57151" ht="15" hidden="1" customHeight="1"/>
    <row r="57152" ht="15" hidden="1" customHeight="1"/>
    <row r="57153" ht="15" hidden="1" customHeight="1"/>
    <row r="57154" ht="15" hidden="1" customHeight="1"/>
    <row r="57155" ht="15" hidden="1" customHeight="1"/>
    <row r="57156" ht="15" hidden="1" customHeight="1"/>
    <row r="57157" ht="15" hidden="1" customHeight="1"/>
    <row r="57158" ht="15" hidden="1" customHeight="1"/>
    <row r="57159" ht="15" hidden="1" customHeight="1"/>
    <row r="57160" ht="15" hidden="1" customHeight="1"/>
    <row r="57161" ht="15" hidden="1" customHeight="1"/>
    <row r="57162" ht="15" hidden="1" customHeight="1"/>
    <row r="57163" ht="15" hidden="1" customHeight="1"/>
    <row r="57164" ht="15" hidden="1" customHeight="1"/>
    <row r="57165" ht="15" hidden="1" customHeight="1"/>
    <row r="57166" ht="15" hidden="1" customHeight="1"/>
    <row r="57167" ht="15" hidden="1" customHeight="1"/>
    <row r="57168" ht="15" hidden="1" customHeight="1"/>
    <row r="57169" ht="15" hidden="1" customHeight="1"/>
    <row r="57170" ht="15" hidden="1" customHeight="1"/>
    <row r="57171" ht="15" hidden="1" customHeight="1"/>
    <row r="57172" ht="15" hidden="1" customHeight="1"/>
    <row r="57173" ht="15" hidden="1" customHeight="1"/>
    <row r="57174" ht="15" hidden="1" customHeight="1"/>
    <row r="57175" ht="15" hidden="1" customHeight="1"/>
    <row r="57176" ht="15" hidden="1" customHeight="1"/>
    <row r="57177" ht="15" hidden="1" customHeight="1"/>
    <row r="57178" ht="15" hidden="1" customHeight="1"/>
    <row r="57179" ht="15" hidden="1" customHeight="1"/>
    <row r="57180" ht="15" hidden="1" customHeight="1"/>
    <row r="57181" ht="15" hidden="1" customHeight="1"/>
    <row r="57182" ht="15" hidden="1" customHeight="1"/>
    <row r="57183" ht="15" hidden="1" customHeight="1"/>
    <row r="57184" ht="15" hidden="1" customHeight="1"/>
    <row r="57185" ht="15" hidden="1" customHeight="1"/>
    <row r="57186" ht="15" hidden="1" customHeight="1"/>
    <row r="57187" ht="15" hidden="1" customHeight="1"/>
    <row r="57188" ht="15" hidden="1" customHeight="1"/>
    <row r="57189" ht="15" hidden="1" customHeight="1"/>
    <row r="57190" ht="15" hidden="1" customHeight="1"/>
    <row r="57191" ht="15" hidden="1" customHeight="1"/>
    <row r="57192" ht="15" hidden="1" customHeight="1"/>
    <row r="57193" ht="15" hidden="1" customHeight="1"/>
    <row r="57194" ht="15" hidden="1" customHeight="1"/>
    <row r="57195" ht="15" hidden="1" customHeight="1"/>
    <row r="57196" ht="15" hidden="1" customHeight="1"/>
    <row r="57197" ht="15" hidden="1" customHeight="1"/>
    <row r="57198" ht="15" hidden="1" customHeight="1"/>
    <row r="57199" ht="15" hidden="1" customHeight="1"/>
    <row r="57200" ht="15" hidden="1" customHeight="1"/>
    <row r="57201" ht="15" hidden="1" customHeight="1"/>
    <row r="57202" ht="15" hidden="1" customHeight="1"/>
    <row r="57203" ht="15" hidden="1" customHeight="1"/>
    <row r="57204" ht="15" hidden="1" customHeight="1"/>
    <row r="57205" ht="15" hidden="1" customHeight="1"/>
    <row r="57206" ht="15" hidden="1" customHeight="1"/>
    <row r="57207" ht="15" hidden="1" customHeight="1"/>
    <row r="57208" ht="15" hidden="1" customHeight="1"/>
    <row r="57209" ht="15" hidden="1" customHeight="1"/>
    <row r="57210" ht="15" hidden="1" customHeight="1"/>
    <row r="57211" ht="15" hidden="1" customHeight="1"/>
    <row r="57212" ht="15" hidden="1" customHeight="1"/>
    <row r="57213" ht="15" hidden="1" customHeight="1"/>
    <row r="57214" ht="15" hidden="1" customHeight="1"/>
    <row r="57215" ht="15" hidden="1" customHeight="1"/>
    <row r="57216" ht="15" hidden="1" customHeight="1"/>
    <row r="57217" ht="15" hidden="1" customHeight="1"/>
    <row r="57218" ht="15" hidden="1" customHeight="1"/>
    <row r="57219" ht="15" hidden="1" customHeight="1"/>
    <row r="57220" ht="15" hidden="1" customHeight="1"/>
    <row r="57221" ht="15" hidden="1" customHeight="1"/>
    <row r="57222" ht="15" hidden="1" customHeight="1"/>
    <row r="57223" ht="15" hidden="1" customHeight="1"/>
    <row r="57224" ht="15" hidden="1" customHeight="1"/>
    <row r="57225" ht="15" hidden="1" customHeight="1"/>
    <row r="57226" ht="15" hidden="1" customHeight="1"/>
    <row r="57227" ht="15" hidden="1" customHeight="1"/>
    <row r="57228" ht="15" hidden="1" customHeight="1"/>
    <row r="57229" ht="15" hidden="1" customHeight="1"/>
    <row r="57230" ht="15" hidden="1" customHeight="1"/>
    <row r="57231" ht="15" hidden="1" customHeight="1"/>
    <row r="57232" ht="15" hidden="1" customHeight="1"/>
    <row r="57233" ht="15" hidden="1" customHeight="1"/>
    <row r="57234" ht="15" hidden="1" customHeight="1"/>
    <row r="57235" ht="15" hidden="1" customHeight="1"/>
    <row r="57236" ht="15" hidden="1" customHeight="1"/>
    <row r="57237" ht="15" hidden="1" customHeight="1"/>
    <row r="57238" ht="15" hidden="1" customHeight="1"/>
    <row r="57239" ht="15" hidden="1" customHeight="1"/>
    <row r="57240" ht="15" hidden="1" customHeight="1"/>
    <row r="57241" ht="15" hidden="1" customHeight="1"/>
    <row r="57242" ht="15" hidden="1" customHeight="1"/>
    <row r="57243" ht="15" hidden="1" customHeight="1"/>
    <row r="57244" ht="15" hidden="1" customHeight="1"/>
    <row r="57245" ht="15" hidden="1" customHeight="1"/>
    <row r="57246" ht="15" hidden="1" customHeight="1"/>
    <row r="57247" ht="15" hidden="1" customHeight="1"/>
    <row r="57248" ht="15" hidden="1" customHeight="1"/>
    <row r="57249" ht="15" hidden="1" customHeight="1"/>
    <row r="57250" ht="15" hidden="1" customHeight="1"/>
    <row r="57251" ht="15" hidden="1" customHeight="1"/>
    <row r="57252" ht="15" hidden="1" customHeight="1"/>
    <row r="57253" ht="15" hidden="1" customHeight="1"/>
    <row r="57254" ht="15" hidden="1" customHeight="1"/>
    <row r="57255" ht="15" hidden="1" customHeight="1"/>
    <row r="57256" ht="15" hidden="1" customHeight="1"/>
    <row r="57257" ht="15" hidden="1" customHeight="1"/>
    <row r="57258" ht="15" hidden="1" customHeight="1"/>
    <row r="57259" ht="15" hidden="1" customHeight="1"/>
    <row r="57260" ht="15" hidden="1" customHeight="1"/>
    <row r="57261" ht="15" hidden="1" customHeight="1"/>
    <row r="57262" ht="15" hidden="1" customHeight="1"/>
    <row r="57263" ht="15" hidden="1" customHeight="1"/>
    <row r="57264" ht="15" hidden="1" customHeight="1"/>
    <row r="57265" ht="15" hidden="1" customHeight="1"/>
    <row r="57266" ht="15" hidden="1" customHeight="1"/>
    <row r="57267" ht="15" hidden="1" customHeight="1"/>
    <row r="57268" ht="15" hidden="1" customHeight="1"/>
    <row r="57269" ht="15" hidden="1" customHeight="1"/>
    <row r="57270" ht="15" hidden="1" customHeight="1"/>
    <row r="57271" ht="15" hidden="1" customHeight="1"/>
    <row r="57272" ht="15" hidden="1" customHeight="1"/>
    <row r="57273" ht="15" hidden="1" customHeight="1"/>
    <row r="57274" ht="15" hidden="1" customHeight="1"/>
    <row r="57275" ht="15" hidden="1" customHeight="1"/>
    <row r="57276" ht="15" hidden="1" customHeight="1"/>
    <row r="57277" ht="15" hidden="1" customHeight="1"/>
    <row r="57278" ht="15" hidden="1" customHeight="1"/>
    <row r="57279" ht="15" hidden="1" customHeight="1"/>
    <row r="57280" ht="15" hidden="1" customHeight="1"/>
    <row r="57281" ht="15" hidden="1" customHeight="1"/>
    <row r="57282" ht="15" hidden="1" customHeight="1"/>
    <row r="57283" ht="15" hidden="1" customHeight="1"/>
    <row r="57284" ht="15" hidden="1" customHeight="1"/>
    <row r="57285" ht="15" hidden="1" customHeight="1"/>
    <row r="57286" ht="15" hidden="1" customHeight="1"/>
    <row r="57287" ht="15" hidden="1" customHeight="1"/>
    <row r="57288" ht="15" hidden="1" customHeight="1"/>
    <row r="57289" ht="15" hidden="1" customHeight="1"/>
    <row r="57290" ht="15" hidden="1" customHeight="1"/>
    <row r="57291" ht="15" hidden="1" customHeight="1"/>
    <row r="57292" ht="15" hidden="1" customHeight="1"/>
    <row r="57293" ht="15" hidden="1" customHeight="1"/>
    <row r="57294" ht="15" hidden="1" customHeight="1"/>
    <row r="57295" ht="15" hidden="1" customHeight="1"/>
    <row r="57296" ht="15" hidden="1" customHeight="1"/>
    <row r="57297" ht="15" hidden="1" customHeight="1"/>
    <row r="57298" ht="15" hidden="1" customHeight="1"/>
    <row r="57299" ht="15" hidden="1" customHeight="1"/>
    <row r="57300" ht="15" hidden="1" customHeight="1"/>
    <row r="57301" ht="15" hidden="1" customHeight="1"/>
    <row r="57302" ht="15" hidden="1" customHeight="1"/>
    <row r="57303" ht="15" hidden="1" customHeight="1"/>
    <row r="57304" ht="15" hidden="1" customHeight="1"/>
    <row r="57305" ht="15" hidden="1" customHeight="1"/>
    <row r="57306" ht="15" hidden="1" customHeight="1"/>
    <row r="57307" ht="15" hidden="1" customHeight="1"/>
    <row r="57308" ht="15" hidden="1" customHeight="1"/>
    <row r="57309" ht="15" hidden="1" customHeight="1"/>
    <row r="57310" ht="15" hidden="1" customHeight="1"/>
    <row r="57311" ht="15" hidden="1" customHeight="1"/>
    <row r="57312" ht="15" hidden="1" customHeight="1"/>
    <row r="57313" ht="15" hidden="1" customHeight="1"/>
    <row r="57314" ht="15" hidden="1" customHeight="1"/>
    <row r="57315" ht="15" hidden="1" customHeight="1"/>
    <row r="57316" ht="15" hidden="1" customHeight="1"/>
    <row r="57317" ht="15" hidden="1" customHeight="1"/>
    <row r="57318" ht="15" hidden="1" customHeight="1"/>
    <row r="57319" ht="15" hidden="1" customHeight="1"/>
    <row r="57320" ht="15" hidden="1" customHeight="1"/>
    <row r="57321" ht="15" hidden="1" customHeight="1"/>
    <row r="57322" ht="15" hidden="1" customHeight="1"/>
    <row r="57323" ht="15" hidden="1" customHeight="1"/>
    <row r="57324" ht="15" hidden="1" customHeight="1"/>
    <row r="57325" ht="15" hidden="1" customHeight="1"/>
    <row r="57326" ht="15" hidden="1" customHeight="1"/>
    <row r="57327" ht="15" hidden="1" customHeight="1"/>
    <row r="57328" ht="15" hidden="1" customHeight="1"/>
    <row r="57329" ht="15" hidden="1" customHeight="1"/>
    <row r="57330" ht="15" hidden="1" customHeight="1"/>
    <row r="57331" ht="15" hidden="1" customHeight="1"/>
    <row r="57332" ht="15" hidden="1" customHeight="1"/>
    <row r="57333" ht="15" hidden="1" customHeight="1"/>
    <row r="57334" ht="15" hidden="1" customHeight="1"/>
    <row r="57335" ht="15" hidden="1" customHeight="1"/>
    <row r="57336" ht="15" hidden="1" customHeight="1"/>
    <row r="57337" ht="15" hidden="1" customHeight="1"/>
    <row r="57338" ht="15" hidden="1" customHeight="1"/>
    <row r="57339" ht="15" hidden="1" customHeight="1"/>
    <row r="57340" ht="15" hidden="1" customHeight="1"/>
    <row r="57341" ht="15" hidden="1" customHeight="1"/>
    <row r="57342" ht="15" hidden="1" customHeight="1"/>
    <row r="57343" ht="15" hidden="1" customHeight="1"/>
    <row r="57344" ht="15" hidden="1" customHeight="1"/>
    <row r="57345" ht="15" hidden="1" customHeight="1"/>
    <row r="57346" ht="15" hidden="1" customHeight="1"/>
    <row r="57347" ht="15" hidden="1" customHeight="1"/>
    <row r="57348" ht="15" hidden="1" customHeight="1"/>
    <row r="57349" ht="15" hidden="1" customHeight="1"/>
    <row r="57350" ht="15" hidden="1" customHeight="1"/>
    <row r="57351" ht="15" hidden="1" customHeight="1"/>
    <row r="57352" ht="15" hidden="1" customHeight="1"/>
    <row r="57353" ht="15" hidden="1" customHeight="1"/>
    <row r="57354" ht="15" hidden="1" customHeight="1"/>
    <row r="57355" ht="15" hidden="1" customHeight="1"/>
    <row r="57356" ht="15" hidden="1" customHeight="1"/>
    <row r="57357" ht="15" hidden="1" customHeight="1"/>
    <row r="57358" ht="15" hidden="1" customHeight="1"/>
    <row r="57359" ht="15" hidden="1" customHeight="1"/>
    <row r="57360" ht="15" hidden="1" customHeight="1"/>
    <row r="57361" ht="15" hidden="1" customHeight="1"/>
    <row r="57362" ht="15" hidden="1" customHeight="1"/>
    <row r="57363" ht="15" hidden="1" customHeight="1"/>
    <row r="57364" ht="15" hidden="1" customHeight="1"/>
    <row r="57365" ht="15" hidden="1" customHeight="1"/>
    <row r="57366" ht="15" hidden="1" customHeight="1"/>
    <row r="57367" ht="15" hidden="1" customHeight="1"/>
    <row r="57368" ht="15" hidden="1" customHeight="1"/>
    <row r="57369" ht="15" hidden="1" customHeight="1"/>
    <row r="57370" ht="15" hidden="1" customHeight="1"/>
    <row r="57371" ht="15" hidden="1" customHeight="1"/>
    <row r="57372" ht="15" hidden="1" customHeight="1"/>
    <row r="57373" ht="15" hidden="1" customHeight="1"/>
    <row r="57374" ht="15" hidden="1" customHeight="1"/>
    <row r="57375" ht="15" hidden="1" customHeight="1"/>
    <row r="57376" ht="15" hidden="1" customHeight="1"/>
    <row r="57377" ht="15" hidden="1" customHeight="1"/>
    <row r="57378" ht="15" hidden="1" customHeight="1"/>
    <row r="57379" ht="15" hidden="1" customHeight="1"/>
    <row r="57380" ht="15" hidden="1" customHeight="1"/>
    <row r="57381" ht="15" hidden="1" customHeight="1"/>
    <row r="57382" ht="15" hidden="1" customHeight="1"/>
    <row r="57383" ht="15" hidden="1" customHeight="1"/>
    <row r="57384" ht="15" hidden="1" customHeight="1"/>
    <row r="57385" ht="15" hidden="1" customHeight="1"/>
    <row r="57386" ht="15" hidden="1" customHeight="1"/>
    <row r="57387" ht="15" hidden="1" customHeight="1"/>
    <row r="57388" ht="15" hidden="1" customHeight="1"/>
    <row r="57389" ht="15" hidden="1" customHeight="1"/>
    <row r="57390" ht="15" hidden="1" customHeight="1"/>
    <row r="57391" ht="15" hidden="1" customHeight="1"/>
    <row r="57392" ht="15" hidden="1" customHeight="1"/>
    <row r="57393" ht="15" hidden="1" customHeight="1"/>
    <row r="57394" ht="15" hidden="1" customHeight="1"/>
    <row r="57395" ht="15" hidden="1" customHeight="1"/>
    <row r="57396" ht="15" hidden="1" customHeight="1"/>
    <row r="57397" ht="15" hidden="1" customHeight="1"/>
    <row r="57398" ht="15" hidden="1" customHeight="1"/>
    <row r="57399" ht="15" hidden="1" customHeight="1"/>
    <row r="57400" ht="15" hidden="1" customHeight="1"/>
    <row r="57401" ht="15" hidden="1" customHeight="1"/>
    <row r="57402" ht="15" hidden="1" customHeight="1"/>
    <row r="57403" ht="15" hidden="1" customHeight="1"/>
    <row r="57404" ht="15" hidden="1" customHeight="1"/>
    <row r="57405" ht="15" hidden="1" customHeight="1"/>
    <row r="57406" ht="15" hidden="1" customHeight="1"/>
    <row r="57407" ht="15" hidden="1" customHeight="1"/>
    <row r="57408" ht="15" hidden="1" customHeight="1"/>
    <row r="57409" ht="15" hidden="1" customHeight="1"/>
    <row r="57410" ht="15" hidden="1" customHeight="1"/>
    <row r="57411" ht="15" hidden="1" customHeight="1"/>
    <row r="57412" ht="15" hidden="1" customHeight="1"/>
    <row r="57413" ht="15" hidden="1" customHeight="1"/>
    <row r="57414" ht="15" hidden="1" customHeight="1"/>
    <row r="57415" ht="15" hidden="1" customHeight="1"/>
    <row r="57416" ht="15" hidden="1" customHeight="1"/>
    <row r="57417" ht="15" hidden="1" customHeight="1"/>
    <row r="57418" ht="15" hidden="1" customHeight="1"/>
    <row r="57419" ht="15" hidden="1" customHeight="1"/>
    <row r="57420" ht="15" hidden="1" customHeight="1"/>
    <row r="57421" ht="15" hidden="1" customHeight="1"/>
    <row r="57422" ht="15" hidden="1" customHeight="1"/>
    <row r="57423" ht="15" hidden="1" customHeight="1"/>
    <row r="57424" ht="15" hidden="1" customHeight="1"/>
    <row r="57425" ht="15" hidden="1" customHeight="1"/>
    <row r="57426" ht="15" hidden="1" customHeight="1"/>
    <row r="57427" ht="15" hidden="1" customHeight="1"/>
    <row r="57428" ht="15" hidden="1" customHeight="1"/>
    <row r="57429" ht="15" hidden="1" customHeight="1"/>
    <row r="57430" ht="15" hidden="1" customHeight="1"/>
    <row r="57431" ht="15" hidden="1" customHeight="1"/>
    <row r="57432" ht="15" hidden="1" customHeight="1"/>
    <row r="57433" ht="15" hidden="1" customHeight="1"/>
    <row r="57434" ht="15" hidden="1" customHeight="1"/>
    <row r="57435" ht="15" hidden="1" customHeight="1"/>
    <row r="57436" ht="15" hidden="1" customHeight="1"/>
    <row r="57437" ht="15" hidden="1" customHeight="1"/>
    <row r="57438" ht="15" hidden="1" customHeight="1"/>
    <row r="57439" ht="15" hidden="1" customHeight="1"/>
    <row r="57440" ht="15" hidden="1" customHeight="1"/>
    <row r="57441" ht="15" hidden="1" customHeight="1"/>
    <row r="57442" ht="15" hidden="1" customHeight="1"/>
    <row r="57443" ht="15" hidden="1" customHeight="1"/>
    <row r="57444" ht="15" hidden="1" customHeight="1"/>
    <row r="57445" ht="15" hidden="1" customHeight="1"/>
    <row r="57446" ht="15" hidden="1" customHeight="1"/>
    <row r="57447" ht="15" hidden="1" customHeight="1"/>
    <row r="57448" ht="15" hidden="1" customHeight="1"/>
    <row r="57449" ht="15" hidden="1" customHeight="1"/>
    <row r="57450" ht="15" hidden="1" customHeight="1"/>
    <row r="57451" ht="15" hidden="1" customHeight="1"/>
    <row r="57452" ht="15" hidden="1" customHeight="1"/>
    <row r="57453" ht="15" hidden="1" customHeight="1"/>
    <row r="57454" ht="15" hidden="1" customHeight="1"/>
    <row r="57455" ht="15" hidden="1" customHeight="1"/>
    <row r="57456" ht="15" hidden="1" customHeight="1"/>
    <row r="57457" ht="15" hidden="1" customHeight="1"/>
    <row r="57458" ht="15" hidden="1" customHeight="1"/>
    <row r="57459" ht="15" hidden="1" customHeight="1"/>
    <row r="57460" ht="15" hidden="1" customHeight="1"/>
    <row r="57461" ht="15" hidden="1" customHeight="1"/>
    <row r="57462" ht="15" hidden="1" customHeight="1"/>
    <row r="57463" ht="15" hidden="1" customHeight="1"/>
    <row r="57464" ht="15" hidden="1" customHeight="1"/>
    <row r="57465" ht="15" hidden="1" customHeight="1"/>
    <row r="57466" ht="15" hidden="1" customHeight="1"/>
    <row r="57467" ht="15" hidden="1" customHeight="1"/>
    <row r="57468" ht="15" hidden="1" customHeight="1"/>
    <row r="57469" ht="15" hidden="1" customHeight="1"/>
    <row r="57470" ht="15" hidden="1" customHeight="1"/>
    <row r="57471" ht="15" hidden="1" customHeight="1"/>
    <row r="57472" ht="15" hidden="1" customHeight="1"/>
    <row r="57473" ht="15" hidden="1" customHeight="1"/>
    <row r="57474" ht="15" hidden="1" customHeight="1"/>
    <row r="57475" ht="15" hidden="1" customHeight="1"/>
    <row r="57476" ht="15" hidden="1" customHeight="1"/>
    <row r="57477" ht="15" hidden="1" customHeight="1"/>
    <row r="57478" ht="15" hidden="1" customHeight="1"/>
    <row r="57479" ht="15" hidden="1" customHeight="1"/>
    <row r="57480" ht="15" hidden="1" customHeight="1"/>
    <row r="57481" ht="15" hidden="1" customHeight="1"/>
    <row r="57482" ht="15" hidden="1" customHeight="1"/>
    <row r="57483" ht="15" hidden="1" customHeight="1"/>
    <row r="57484" ht="15" hidden="1" customHeight="1"/>
    <row r="57485" ht="15" hidden="1" customHeight="1"/>
    <row r="57486" ht="15" hidden="1" customHeight="1"/>
    <row r="57487" ht="15" hidden="1" customHeight="1"/>
    <row r="57488" ht="15" hidden="1" customHeight="1"/>
    <row r="57489" ht="15" hidden="1" customHeight="1"/>
    <row r="57490" ht="15" hidden="1" customHeight="1"/>
    <row r="57491" ht="15" hidden="1" customHeight="1"/>
    <row r="57492" ht="15" hidden="1" customHeight="1"/>
    <row r="57493" ht="15" hidden="1" customHeight="1"/>
    <row r="57494" ht="15" hidden="1" customHeight="1"/>
    <row r="57495" ht="15" hidden="1" customHeight="1"/>
    <row r="57496" ht="15" hidden="1" customHeight="1"/>
    <row r="57497" ht="15" hidden="1" customHeight="1"/>
    <row r="57498" ht="15" hidden="1" customHeight="1"/>
    <row r="57499" ht="15" hidden="1" customHeight="1"/>
    <row r="57500" ht="15" hidden="1" customHeight="1"/>
    <row r="57501" ht="15" hidden="1" customHeight="1"/>
    <row r="57502" ht="15" hidden="1" customHeight="1"/>
    <row r="57503" ht="15" hidden="1" customHeight="1"/>
    <row r="57504" ht="15" hidden="1" customHeight="1"/>
    <row r="57505" ht="15" hidden="1" customHeight="1"/>
    <row r="57506" ht="15" hidden="1" customHeight="1"/>
    <row r="57507" ht="15" hidden="1" customHeight="1"/>
    <row r="57508" ht="15" hidden="1" customHeight="1"/>
    <row r="57509" ht="15" hidden="1" customHeight="1"/>
    <row r="57510" ht="15" hidden="1" customHeight="1"/>
    <row r="57511" ht="15" hidden="1" customHeight="1"/>
    <row r="57512" ht="15" hidden="1" customHeight="1"/>
    <row r="57513" ht="15" hidden="1" customHeight="1"/>
    <row r="57514" ht="15" hidden="1" customHeight="1"/>
    <row r="57515" ht="15" hidden="1" customHeight="1"/>
    <row r="57516" ht="15" hidden="1" customHeight="1"/>
    <row r="57517" ht="15" hidden="1" customHeight="1"/>
    <row r="57518" ht="15" hidden="1" customHeight="1"/>
    <row r="57519" ht="15" hidden="1" customHeight="1"/>
    <row r="57520" ht="15" hidden="1" customHeight="1"/>
    <row r="57521" ht="15" hidden="1" customHeight="1"/>
    <row r="57522" ht="15" hidden="1" customHeight="1"/>
    <row r="57523" ht="15" hidden="1" customHeight="1"/>
    <row r="57524" ht="15" hidden="1" customHeight="1"/>
    <row r="57525" ht="15" hidden="1" customHeight="1"/>
    <row r="57526" ht="15" hidden="1" customHeight="1"/>
    <row r="57527" ht="15" hidden="1" customHeight="1"/>
    <row r="57528" ht="15" hidden="1" customHeight="1"/>
    <row r="57529" ht="15" hidden="1" customHeight="1"/>
    <row r="57530" ht="15" hidden="1" customHeight="1"/>
    <row r="57531" ht="15" hidden="1" customHeight="1"/>
    <row r="57532" ht="15" hidden="1" customHeight="1"/>
    <row r="57533" ht="15" hidden="1" customHeight="1"/>
    <row r="57534" ht="15" hidden="1" customHeight="1"/>
    <row r="57535" ht="15" hidden="1" customHeight="1"/>
    <row r="57536" ht="15" hidden="1" customHeight="1"/>
    <row r="57537" ht="15" hidden="1" customHeight="1"/>
    <row r="57538" ht="15" hidden="1" customHeight="1"/>
    <row r="57539" ht="15" hidden="1" customHeight="1"/>
    <row r="57540" ht="15" hidden="1" customHeight="1"/>
    <row r="57541" ht="15" hidden="1" customHeight="1"/>
    <row r="57542" ht="15" hidden="1" customHeight="1"/>
    <row r="57543" ht="15" hidden="1" customHeight="1"/>
    <row r="57544" ht="15" hidden="1" customHeight="1"/>
    <row r="57545" ht="15" hidden="1" customHeight="1"/>
    <row r="57546" ht="15" hidden="1" customHeight="1"/>
    <row r="57547" ht="15" hidden="1" customHeight="1"/>
    <row r="57548" ht="15" hidden="1" customHeight="1"/>
    <row r="57549" ht="15" hidden="1" customHeight="1"/>
    <row r="57550" ht="15" hidden="1" customHeight="1"/>
    <row r="57551" ht="15" hidden="1" customHeight="1"/>
    <row r="57552" ht="15" hidden="1" customHeight="1"/>
    <row r="57553" ht="15" hidden="1" customHeight="1"/>
    <row r="57554" ht="15" hidden="1" customHeight="1"/>
    <row r="57555" ht="15" hidden="1" customHeight="1"/>
    <row r="57556" ht="15" hidden="1" customHeight="1"/>
    <row r="57557" ht="15" hidden="1" customHeight="1"/>
    <row r="57558" ht="15" hidden="1" customHeight="1"/>
    <row r="57559" ht="15" hidden="1" customHeight="1"/>
    <row r="57560" ht="15" hidden="1" customHeight="1"/>
    <row r="57561" ht="15" hidden="1" customHeight="1"/>
    <row r="57562" ht="15" hidden="1" customHeight="1"/>
    <row r="57563" ht="15" hidden="1" customHeight="1"/>
    <row r="57564" ht="15" hidden="1" customHeight="1"/>
    <row r="57565" ht="15" hidden="1" customHeight="1"/>
    <row r="57566" ht="15" hidden="1" customHeight="1"/>
    <row r="57567" ht="15" hidden="1" customHeight="1"/>
    <row r="57568" ht="15" hidden="1" customHeight="1"/>
    <row r="57569" ht="15" hidden="1" customHeight="1"/>
    <row r="57570" ht="15" hidden="1" customHeight="1"/>
    <row r="57571" ht="15" hidden="1" customHeight="1"/>
    <row r="57572" ht="15" hidden="1" customHeight="1"/>
    <row r="57573" ht="15" hidden="1" customHeight="1"/>
    <row r="57574" ht="15" hidden="1" customHeight="1"/>
    <row r="57575" ht="15" hidden="1" customHeight="1"/>
    <row r="57576" ht="15" hidden="1" customHeight="1"/>
    <row r="57577" ht="15" hidden="1" customHeight="1"/>
    <row r="57578" ht="15" hidden="1" customHeight="1"/>
    <row r="57579" ht="15" hidden="1" customHeight="1"/>
    <row r="57580" ht="15" hidden="1" customHeight="1"/>
    <row r="57581" ht="15" hidden="1" customHeight="1"/>
    <row r="57582" ht="15" hidden="1" customHeight="1"/>
    <row r="57583" ht="15" hidden="1" customHeight="1"/>
    <row r="57584" ht="15" hidden="1" customHeight="1"/>
    <row r="57585" ht="15" hidden="1" customHeight="1"/>
    <row r="57586" ht="15" hidden="1" customHeight="1"/>
    <row r="57587" ht="15" hidden="1" customHeight="1"/>
    <row r="57588" ht="15" hidden="1" customHeight="1"/>
    <row r="57589" ht="15" hidden="1" customHeight="1"/>
    <row r="57590" ht="15" hidden="1" customHeight="1"/>
    <row r="57591" ht="15" hidden="1" customHeight="1"/>
    <row r="57592" ht="15" hidden="1" customHeight="1"/>
    <row r="57593" ht="15" hidden="1" customHeight="1"/>
    <row r="57594" ht="15" hidden="1" customHeight="1"/>
    <row r="57595" ht="15" hidden="1" customHeight="1"/>
    <row r="57596" ht="15" hidden="1" customHeight="1"/>
    <row r="57597" ht="15" hidden="1" customHeight="1"/>
    <row r="57598" ht="15" hidden="1" customHeight="1"/>
    <row r="57599" ht="15" hidden="1" customHeight="1"/>
    <row r="57600" ht="15" hidden="1" customHeight="1"/>
    <row r="57601" ht="15" hidden="1" customHeight="1"/>
    <row r="57602" ht="15" hidden="1" customHeight="1"/>
    <row r="57603" ht="15" hidden="1" customHeight="1"/>
    <row r="57604" ht="15" hidden="1" customHeight="1"/>
    <row r="57605" ht="15" hidden="1" customHeight="1"/>
    <row r="57606" ht="15" hidden="1" customHeight="1"/>
    <row r="57607" ht="15" hidden="1" customHeight="1"/>
    <row r="57608" ht="15" hidden="1" customHeight="1"/>
    <row r="57609" ht="15" hidden="1" customHeight="1"/>
    <row r="57610" ht="15" hidden="1" customHeight="1"/>
    <row r="57611" ht="15" hidden="1" customHeight="1"/>
    <row r="57612" ht="15" hidden="1" customHeight="1"/>
    <row r="57613" ht="15" hidden="1" customHeight="1"/>
    <row r="57614" ht="15" hidden="1" customHeight="1"/>
    <row r="57615" ht="15" hidden="1" customHeight="1"/>
    <row r="57616" ht="15" hidden="1" customHeight="1"/>
    <row r="57617" ht="15" hidden="1" customHeight="1"/>
    <row r="57618" ht="15" hidden="1" customHeight="1"/>
    <row r="57619" ht="15" hidden="1" customHeight="1"/>
    <row r="57620" ht="15" hidden="1" customHeight="1"/>
    <row r="57621" ht="15" hidden="1" customHeight="1"/>
    <row r="57622" ht="15" hidden="1" customHeight="1"/>
    <row r="57623" ht="15" hidden="1" customHeight="1"/>
    <row r="57624" ht="15" hidden="1" customHeight="1"/>
    <row r="57625" ht="15" hidden="1" customHeight="1"/>
    <row r="57626" ht="15" hidden="1" customHeight="1"/>
    <row r="57627" ht="15" hidden="1" customHeight="1"/>
    <row r="57628" ht="15" hidden="1" customHeight="1"/>
    <row r="57629" ht="15" hidden="1" customHeight="1"/>
    <row r="57630" ht="15" hidden="1" customHeight="1"/>
    <row r="57631" ht="15" hidden="1" customHeight="1"/>
    <row r="57632" ht="15" hidden="1" customHeight="1"/>
    <row r="57633" ht="15" hidden="1" customHeight="1"/>
    <row r="57634" ht="15" hidden="1" customHeight="1"/>
    <row r="57635" ht="15" hidden="1" customHeight="1"/>
    <row r="57636" ht="15" hidden="1" customHeight="1"/>
    <row r="57637" ht="15" hidden="1" customHeight="1"/>
    <row r="57638" ht="15" hidden="1" customHeight="1"/>
    <row r="57639" ht="15" hidden="1" customHeight="1"/>
    <row r="57640" ht="15" hidden="1" customHeight="1"/>
    <row r="57641" ht="15" hidden="1" customHeight="1"/>
    <row r="57642" ht="15" hidden="1" customHeight="1"/>
    <row r="57643" ht="15" hidden="1" customHeight="1"/>
    <row r="57644" ht="15" hidden="1" customHeight="1"/>
    <row r="57645" ht="15" hidden="1" customHeight="1"/>
    <row r="57646" ht="15" hidden="1" customHeight="1"/>
    <row r="57647" ht="15" hidden="1" customHeight="1"/>
    <row r="57648" ht="15" hidden="1" customHeight="1"/>
    <row r="57649" ht="15" hidden="1" customHeight="1"/>
    <row r="57650" ht="15" hidden="1" customHeight="1"/>
    <row r="57651" ht="15" hidden="1" customHeight="1"/>
    <row r="57652" ht="15" hidden="1" customHeight="1"/>
    <row r="57653" ht="15" hidden="1" customHeight="1"/>
    <row r="57654" ht="15" hidden="1" customHeight="1"/>
    <row r="57655" ht="15" hidden="1" customHeight="1"/>
    <row r="57656" ht="15" hidden="1" customHeight="1"/>
    <row r="57657" ht="15" hidden="1" customHeight="1"/>
    <row r="57658" ht="15" hidden="1" customHeight="1"/>
    <row r="57659" ht="15" hidden="1" customHeight="1"/>
    <row r="57660" ht="15" hidden="1" customHeight="1"/>
    <row r="57661" ht="15" hidden="1" customHeight="1"/>
    <row r="57662" ht="15" hidden="1" customHeight="1"/>
    <row r="57663" ht="15" hidden="1" customHeight="1"/>
    <row r="57664" ht="15" hidden="1" customHeight="1"/>
    <row r="57665" ht="15" hidden="1" customHeight="1"/>
    <row r="57666" ht="15" hidden="1" customHeight="1"/>
    <row r="57667" ht="15" hidden="1" customHeight="1"/>
    <row r="57668" ht="15" hidden="1" customHeight="1"/>
    <row r="57669" ht="15" hidden="1" customHeight="1"/>
    <row r="57670" ht="15" hidden="1" customHeight="1"/>
    <row r="57671" ht="15" hidden="1" customHeight="1"/>
    <row r="57672" ht="15" hidden="1" customHeight="1"/>
    <row r="57673" ht="15" hidden="1" customHeight="1"/>
    <row r="57674" ht="15" hidden="1" customHeight="1"/>
    <row r="57675" ht="15" hidden="1" customHeight="1"/>
    <row r="57676" ht="15" hidden="1" customHeight="1"/>
    <row r="57677" ht="15" hidden="1" customHeight="1"/>
    <row r="57678" ht="15" hidden="1" customHeight="1"/>
    <row r="57679" ht="15" hidden="1" customHeight="1"/>
    <row r="57680" ht="15" hidden="1" customHeight="1"/>
    <row r="57681" ht="15" hidden="1" customHeight="1"/>
    <row r="57682" ht="15" hidden="1" customHeight="1"/>
    <row r="57683" ht="15" hidden="1" customHeight="1"/>
    <row r="57684" ht="15" hidden="1" customHeight="1"/>
    <row r="57685" ht="15" hidden="1" customHeight="1"/>
    <row r="57686" ht="15" hidden="1" customHeight="1"/>
    <row r="57687" ht="15" hidden="1" customHeight="1"/>
    <row r="57688" ht="15" hidden="1" customHeight="1"/>
    <row r="57689" ht="15" hidden="1" customHeight="1"/>
    <row r="57690" ht="15" hidden="1" customHeight="1"/>
    <row r="57691" ht="15" hidden="1" customHeight="1"/>
    <row r="57692" ht="15" hidden="1" customHeight="1"/>
    <row r="57693" ht="15" hidden="1" customHeight="1"/>
    <row r="57694" ht="15" hidden="1" customHeight="1"/>
    <row r="57695" ht="15" hidden="1" customHeight="1"/>
    <row r="57696" ht="15" hidden="1" customHeight="1"/>
    <row r="57697" ht="15" hidden="1" customHeight="1"/>
    <row r="57698" ht="15" hidden="1" customHeight="1"/>
    <row r="57699" ht="15" hidden="1" customHeight="1"/>
    <row r="57700" ht="15" hidden="1" customHeight="1"/>
    <row r="57701" ht="15" hidden="1" customHeight="1"/>
    <row r="57702" ht="15" hidden="1" customHeight="1"/>
    <row r="57703" ht="15" hidden="1" customHeight="1"/>
    <row r="57704" ht="15" hidden="1" customHeight="1"/>
    <row r="57705" ht="15" hidden="1" customHeight="1"/>
    <row r="57706" ht="15" hidden="1" customHeight="1"/>
    <row r="57707" ht="15" hidden="1" customHeight="1"/>
    <row r="57708" ht="15" hidden="1" customHeight="1"/>
    <row r="57709" ht="15" hidden="1" customHeight="1"/>
    <row r="57710" ht="15" hidden="1" customHeight="1"/>
    <row r="57711" ht="15" hidden="1" customHeight="1"/>
    <row r="57712" ht="15" hidden="1" customHeight="1"/>
    <row r="57713" ht="15" hidden="1" customHeight="1"/>
    <row r="57714" ht="15" hidden="1" customHeight="1"/>
    <row r="57715" ht="15" hidden="1" customHeight="1"/>
    <row r="57716" ht="15" hidden="1" customHeight="1"/>
    <row r="57717" ht="15" hidden="1" customHeight="1"/>
    <row r="57718" ht="15" hidden="1" customHeight="1"/>
    <row r="57719" ht="15" hidden="1" customHeight="1"/>
    <row r="57720" ht="15" hidden="1" customHeight="1"/>
    <row r="57721" ht="15" hidden="1" customHeight="1"/>
    <row r="57722" ht="15" hidden="1" customHeight="1"/>
    <row r="57723" ht="15" hidden="1" customHeight="1"/>
    <row r="57724" ht="15" hidden="1" customHeight="1"/>
    <row r="57725" ht="15" hidden="1" customHeight="1"/>
    <row r="57726" ht="15" hidden="1" customHeight="1"/>
    <row r="57727" ht="15" hidden="1" customHeight="1"/>
    <row r="57728" ht="15" hidden="1" customHeight="1"/>
    <row r="57729" ht="15" hidden="1" customHeight="1"/>
    <row r="57730" ht="15" hidden="1" customHeight="1"/>
    <row r="57731" ht="15" hidden="1" customHeight="1"/>
    <row r="57732" ht="15" hidden="1" customHeight="1"/>
    <row r="57733" ht="15" hidden="1" customHeight="1"/>
    <row r="57734" ht="15" hidden="1" customHeight="1"/>
    <row r="57735" ht="15" hidden="1" customHeight="1"/>
    <row r="57736" ht="15" hidden="1" customHeight="1"/>
    <row r="57737" ht="15" hidden="1" customHeight="1"/>
    <row r="57738" ht="15" hidden="1" customHeight="1"/>
    <row r="57739" ht="15" hidden="1" customHeight="1"/>
    <row r="57740" ht="15" hidden="1" customHeight="1"/>
    <row r="57741" ht="15" hidden="1" customHeight="1"/>
    <row r="57742" ht="15" hidden="1" customHeight="1"/>
    <row r="57743" ht="15" hidden="1" customHeight="1"/>
    <row r="57744" ht="15" hidden="1" customHeight="1"/>
    <row r="57745" ht="15" hidden="1" customHeight="1"/>
    <row r="57746" ht="15" hidden="1" customHeight="1"/>
    <row r="57747" ht="15" hidden="1" customHeight="1"/>
    <row r="57748" ht="15" hidden="1" customHeight="1"/>
    <row r="57749" ht="15" hidden="1" customHeight="1"/>
    <row r="57750" ht="15" hidden="1" customHeight="1"/>
    <row r="57751" ht="15" hidden="1" customHeight="1"/>
    <row r="57752" ht="15" hidden="1" customHeight="1"/>
    <row r="57753" ht="15" hidden="1" customHeight="1"/>
    <row r="57754" ht="15" hidden="1" customHeight="1"/>
    <row r="57755" ht="15" hidden="1" customHeight="1"/>
    <row r="57756" ht="15" hidden="1" customHeight="1"/>
    <row r="57757" ht="15" hidden="1" customHeight="1"/>
    <row r="57758" ht="15" hidden="1" customHeight="1"/>
    <row r="57759" ht="15" hidden="1" customHeight="1"/>
    <row r="57760" ht="15" hidden="1" customHeight="1"/>
    <row r="57761" ht="15" hidden="1" customHeight="1"/>
    <row r="57762" ht="15" hidden="1" customHeight="1"/>
    <row r="57763" ht="15" hidden="1" customHeight="1"/>
    <row r="57764" ht="15" hidden="1" customHeight="1"/>
    <row r="57765" ht="15" hidden="1" customHeight="1"/>
    <row r="57766" ht="15" hidden="1" customHeight="1"/>
    <row r="57767" ht="15" hidden="1" customHeight="1"/>
    <row r="57768" ht="15" hidden="1" customHeight="1"/>
    <row r="57769" ht="15" hidden="1" customHeight="1"/>
    <row r="57770" ht="15" hidden="1" customHeight="1"/>
    <row r="57771" ht="15" hidden="1" customHeight="1"/>
    <row r="57772" ht="15" hidden="1" customHeight="1"/>
    <row r="57773" ht="15" hidden="1" customHeight="1"/>
    <row r="57774" ht="15" hidden="1" customHeight="1"/>
    <row r="57775" ht="15" hidden="1" customHeight="1"/>
    <row r="57776" ht="15" hidden="1" customHeight="1"/>
    <row r="57777" ht="15" hidden="1" customHeight="1"/>
    <row r="57778" ht="15" hidden="1" customHeight="1"/>
    <row r="57779" ht="15" hidden="1" customHeight="1"/>
    <row r="57780" ht="15" hidden="1" customHeight="1"/>
    <row r="57781" ht="15" hidden="1" customHeight="1"/>
    <row r="57782" ht="15" hidden="1" customHeight="1"/>
    <row r="57783" ht="15" hidden="1" customHeight="1"/>
    <row r="57784" ht="15" hidden="1" customHeight="1"/>
    <row r="57785" ht="15" hidden="1" customHeight="1"/>
    <row r="57786" ht="15" hidden="1" customHeight="1"/>
    <row r="57787" ht="15" hidden="1" customHeight="1"/>
    <row r="57788" ht="15" hidden="1" customHeight="1"/>
    <row r="57789" ht="15" hidden="1" customHeight="1"/>
    <row r="57790" ht="15" hidden="1" customHeight="1"/>
    <row r="57791" ht="15" hidden="1" customHeight="1"/>
    <row r="57792" ht="15" hidden="1" customHeight="1"/>
    <row r="57793" ht="15" hidden="1" customHeight="1"/>
    <row r="57794" ht="15" hidden="1" customHeight="1"/>
    <row r="57795" ht="15" hidden="1" customHeight="1"/>
    <row r="57796" ht="15" hidden="1" customHeight="1"/>
    <row r="57797" ht="15" hidden="1" customHeight="1"/>
    <row r="57798" ht="15" hidden="1" customHeight="1"/>
    <row r="57799" ht="15" hidden="1" customHeight="1"/>
    <row r="57800" ht="15" hidden="1" customHeight="1"/>
    <row r="57801" ht="15" hidden="1" customHeight="1"/>
    <row r="57802" ht="15" hidden="1" customHeight="1"/>
    <row r="57803" ht="15" hidden="1" customHeight="1"/>
    <row r="57804" ht="15" hidden="1" customHeight="1"/>
    <row r="57805" ht="15" hidden="1" customHeight="1"/>
    <row r="57806" ht="15" hidden="1" customHeight="1"/>
    <row r="57807" ht="15" hidden="1" customHeight="1"/>
    <row r="57808" ht="15" hidden="1" customHeight="1"/>
    <row r="57809" ht="15" hidden="1" customHeight="1"/>
    <row r="57810" ht="15" hidden="1" customHeight="1"/>
    <row r="57811" ht="15" hidden="1" customHeight="1"/>
    <row r="57812" ht="15" hidden="1" customHeight="1"/>
    <row r="57813" ht="15" hidden="1" customHeight="1"/>
    <row r="57814" ht="15" hidden="1" customHeight="1"/>
    <row r="57815" ht="15" hidden="1" customHeight="1"/>
    <row r="57816" ht="15" hidden="1" customHeight="1"/>
    <row r="57817" ht="15" hidden="1" customHeight="1"/>
    <row r="57818" ht="15" hidden="1" customHeight="1"/>
    <row r="57819" ht="15" hidden="1" customHeight="1"/>
    <row r="57820" ht="15" hidden="1" customHeight="1"/>
    <row r="57821" ht="15" hidden="1" customHeight="1"/>
    <row r="57822" ht="15" hidden="1" customHeight="1"/>
    <row r="57823" ht="15" hidden="1" customHeight="1"/>
    <row r="57824" ht="15" hidden="1" customHeight="1"/>
    <row r="57825" ht="15" hidden="1" customHeight="1"/>
    <row r="57826" ht="15" hidden="1" customHeight="1"/>
    <row r="57827" ht="15" hidden="1" customHeight="1"/>
    <row r="57828" ht="15" hidden="1" customHeight="1"/>
    <row r="57829" ht="15" hidden="1" customHeight="1"/>
    <row r="57830" ht="15" hidden="1" customHeight="1"/>
    <row r="57831" ht="15" hidden="1" customHeight="1"/>
    <row r="57832" ht="15" hidden="1" customHeight="1"/>
    <row r="57833" ht="15" hidden="1" customHeight="1"/>
    <row r="57834" ht="15" hidden="1" customHeight="1"/>
    <row r="57835" ht="15" hidden="1" customHeight="1"/>
    <row r="57836" ht="15" hidden="1" customHeight="1"/>
    <row r="57837" ht="15" hidden="1" customHeight="1"/>
    <row r="57838" ht="15" hidden="1" customHeight="1"/>
    <row r="57839" ht="15" hidden="1" customHeight="1"/>
    <row r="57840" ht="15" hidden="1" customHeight="1"/>
    <row r="57841" ht="15" hidden="1" customHeight="1"/>
    <row r="57842" ht="15" hidden="1" customHeight="1"/>
    <row r="57843" ht="15" hidden="1" customHeight="1"/>
    <row r="57844" ht="15" hidden="1" customHeight="1"/>
    <row r="57845" ht="15" hidden="1" customHeight="1"/>
    <row r="57846" ht="15" hidden="1" customHeight="1"/>
    <row r="57847" ht="15" hidden="1" customHeight="1"/>
    <row r="57848" ht="15" hidden="1" customHeight="1"/>
    <row r="57849" ht="15" hidden="1" customHeight="1"/>
    <row r="57850" ht="15" hidden="1" customHeight="1"/>
    <row r="57851" ht="15" hidden="1" customHeight="1"/>
    <row r="57852" ht="15" hidden="1" customHeight="1"/>
    <row r="57853" ht="15" hidden="1" customHeight="1"/>
    <row r="57854" ht="15" hidden="1" customHeight="1"/>
    <row r="57855" ht="15" hidden="1" customHeight="1"/>
    <row r="57856" ht="15" hidden="1" customHeight="1"/>
    <row r="57857" ht="15" hidden="1" customHeight="1"/>
    <row r="57858" ht="15" hidden="1" customHeight="1"/>
    <row r="57859" ht="15" hidden="1" customHeight="1"/>
    <row r="57860" ht="15" hidden="1" customHeight="1"/>
    <row r="57861" ht="15" hidden="1" customHeight="1"/>
    <row r="57862" ht="15" hidden="1" customHeight="1"/>
    <row r="57863" ht="15" hidden="1" customHeight="1"/>
    <row r="57864" ht="15" hidden="1" customHeight="1"/>
    <row r="57865" ht="15" hidden="1" customHeight="1"/>
    <row r="57866" ht="15" hidden="1" customHeight="1"/>
    <row r="57867" ht="15" hidden="1" customHeight="1"/>
    <row r="57868" ht="15" hidden="1" customHeight="1"/>
    <row r="57869" ht="15" hidden="1" customHeight="1"/>
    <row r="57870" ht="15" hidden="1" customHeight="1"/>
    <row r="57871" ht="15" hidden="1" customHeight="1"/>
    <row r="57872" ht="15" hidden="1" customHeight="1"/>
    <row r="57873" ht="15" hidden="1" customHeight="1"/>
    <row r="57874" ht="15" hidden="1" customHeight="1"/>
    <row r="57875" ht="15" hidden="1" customHeight="1"/>
    <row r="57876" ht="15" hidden="1" customHeight="1"/>
    <row r="57877" ht="15" hidden="1" customHeight="1"/>
    <row r="57878" ht="15" hidden="1" customHeight="1"/>
    <row r="57879" ht="15" hidden="1" customHeight="1"/>
    <row r="57880" ht="15" hidden="1" customHeight="1"/>
    <row r="57881" ht="15" hidden="1" customHeight="1"/>
    <row r="57882" ht="15" hidden="1" customHeight="1"/>
    <row r="57883" ht="15" hidden="1" customHeight="1"/>
    <row r="57884" ht="15" hidden="1" customHeight="1"/>
    <row r="57885" ht="15" hidden="1" customHeight="1"/>
    <row r="57886" ht="15" hidden="1" customHeight="1"/>
    <row r="57887" ht="15" hidden="1" customHeight="1"/>
    <row r="57888" ht="15" hidden="1" customHeight="1"/>
    <row r="57889" ht="15" hidden="1" customHeight="1"/>
    <row r="57890" ht="15" hidden="1" customHeight="1"/>
    <row r="57891" ht="15" hidden="1" customHeight="1"/>
    <row r="57892" ht="15" hidden="1" customHeight="1"/>
    <row r="57893" ht="15" hidden="1" customHeight="1"/>
    <row r="57894" ht="15" hidden="1" customHeight="1"/>
    <row r="57895" ht="15" hidden="1" customHeight="1"/>
    <row r="57896" ht="15" hidden="1" customHeight="1"/>
    <row r="57897" ht="15" hidden="1" customHeight="1"/>
    <row r="57898" ht="15" hidden="1" customHeight="1"/>
    <row r="57899" ht="15" hidden="1" customHeight="1"/>
    <row r="57900" ht="15" hidden="1" customHeight="1"/>
    <row r="57901" ht="15" hidden="1" customHeight="1"/>
    <row r="57902" ht="15" hidden="1" customHeight="1"/>
    <row r="57903" ht="15" hidden="1" customHeight="1"/>
    <row r="57904" ht="15" hidden="1" customHeight="1"/>
    <row r="57905" ht="15" hidden="1" customHeight="1"/>
    <row r="57906" ht="15" hidden="1" customHeight="1"/>
    <row r="57907" ht="15" hidden="1" customHeight="1"/>
    <row r="57908" ht="15" hidden="1" customHeight="1"/>
    <row r="57909" ht="15" hidden="1" customHeight="1"/>
    <row r="57910" ht="15" hidden="1" customHeight="1"/>
    <row r="57911" ht="15" hidden="1" customHeight="1"/>
    <row r="57912" ht="15" hidden="1" customHeight="1"/>
    <row r="57913" ht="15" hidden="1" customHeight="1"/>
    <row r="57914" ht="15" hidden="1" customHeight="1"/>
    <row r="57915" ht="15" hidden="1" customHeight="1"/>
    <row r="57916" ht="15" hidden="1" customHeight="1"/>
    <row r="57917" ht="15" hidden="1" customHeight="1"/>
    <row r="57918" ht="15" hidden="1" customHeight="1"/>
    <row r="57919" ht="15" hidden="1" customHeight="1"/>
    <row r="57920" ht="15" hidden="1" customHeight="1"/>
    <row r="57921" ht="15" hidden="1" customHeight="1"/>
    <row r="57922" ht="15" hidden="1" customHeight="1"/>
    <row r="57923" ht="15" hidden="1" customHeight="1"/>
    <row r="57924" ht="15" hidden="1" customHeight="1"/>
    <row r="57925" ht="15" hidden="1" customHeight="1"/>
    <row r="57926" ht="15" hidden="1" customHeight="1"/>
    <row r="57927" ht="15" hidden="1" customHeight="1"/>
    <row r="57928" ht="15" hidden="1" customHeight="1"/>
    <row r="57929" ht="15" hidden="1" customHeight="1"/>
    <row r="57930" ht="15" hidden="1" customHeight="1"/>
    <row r="57931" ht="15" hidden="1" customHeight="1"/>
    <row r="57932" ht="15" hidden="1" customHeight="1"/>
    <row r="57933" ht="15" hidden="1" customHeight="1"/>
    <row r="57934" ht="15" hidden="1" customHeight="1"/>
    <row r="57935" ht="15" hidden="1" customHeight="1"/>
    <row r="57936" ht="15" hidden="1" customHeight="1"/>
    <row r="57937" ht="15" hidden="1" customHeight="1"/>
    <row r="57938" ht="15" hidden="1" customHeight="1"/>
    <row r="57939" ht="15" hidden="1" customHeight="1"/>
    <row r="57940" ht="15" hidden="1" customHeight="1"/>
    <row r="57941" ht="15" hidden="1" customHeight="1"/>
    <row r="57942" ht="15" hidden="1" customHeight="1"/>
    <row r="57943" ht="15" hidden="1" customHeight="1"/>
    <row r="57944" ht="15" hidden="1" customHeight="1"/>
    <row r="57945" ht="15" hidden="1" customHeight="1"/>
    <row r="57946" ht="15" hidden="1" customHeight="1"/>
    <row r="57947" ht="15" hidden="1" customHeight="1"/>
    <row r="57948" ht="15" hidden="1" customHeight="1"/>
    <row r="57949" ht="15" hidden="1" customHeight="1"/>
    <row r="57950" ht="15" hidden="1" customHeight="1"/>
    <row r="57951" ht="15" hidden="1" customHeight="1"/>
    <row r="57952" ht="15" hidden="1" customHeight="1"/>
    <row r="57953" ht="15" hidden="1" customHeight="1"/>
    <row r="57954" ht="15" hidden="1" customHeight="1"/>
    <row r="57955" ht="15" hidden="1" customHeight="1"/>
    <row r="57956" ht="15" hidden="1" customHeight="1"/>
    <row r="57957" ht="15" hidden="1" customHeight="1"/>
    <row r="57958" ht="15" hidden="1" customHeight="1"/>
    <row r="57959" ht="15" hidden="1" customHeight="1"/>
    <row r="57960" ht="15" hidden="1" customHeight="1"/>
    <row r="57961" ht="15" hidden="1" customHeight="1"/>
    <row r="57962" ht="15" hidden="1" customHeight="1"/>
    <row r="57963" ht="15" hidden="1" customHeight="1"/>
    <row r="57964" ht="15" hidden="1" customHeight="1"/>
    <row r="57965" ht="15" hidden="1" customHeight="1"/>
    <row r="57966" ht="15" hidden="1" customHeight="1"/>
    <row r="57967" ht="15" hidden="1" customHeight="1"/>
    <row r="57968" ht="15" hidden="1" customHeight="1"/>
    <row r="57969" ht="15" hidden="1" customHeight="1"/>
    <row r="57970" ht="15" hidden="1" customHeight="1"/>
    <row r="57971" ht="15" hidden="1" customHeight="1"/>
    <row r="57972" ht="15" hidden="1" customHeight="1"/>
    <row r="57973" ht="15" hidden="1" customHeight="1"/>
    <row r="57974" ht="15" hidden="1" customHeight="1"/>
    <row r="57975" ht="15" hidden="1" customHeight="1"/>
    <row r="57976" ht="15" hidden="1" customHeight="1"/>
    <row r="57977" ht="15" hidden="1" customHeight="1"/>
    <row r="57978" ht="15" hidden="1" customHeight="1"/>
    <row r="57979" ht="15" hidden="1" customHeight="1"/>
    <row r="57980" ht="15" hidden="1" customHeight="1"/>
    <row r="57981" ht="15" hidden="1" customHeight="1"/>
    <row r="57982" ht="15" hidden="1" customHeight="1"/>
    <row r="57983" ht="15" hidden="1" customHeight="1"/>
    <row r="57984" ht="15" hidden="1" customHeight="1"/>
    <row r="57985" ht="15" hidden="1" customHeight="1"/>
    <row r="57986" ht="15" hidden="1" customHeight="1"/>
    <row r="57987" ht="15" hidden="1" customHeight="1"/>
    <row r="57988" ht="15" hidden="1" customHeight="1"/>
    <row r="57989" ht="15" hidden="1" customHeight="1"/>
    <row r="57990" ht="15" hidden="1" customHeight="1"/>
    <row r="57991" ht="15" hidden="1" customHeight="1"/>
    <row r="57992" ht="15" hidden="1" customHeight="1"/>
    <row r="57993" ht="15" hidden="1" customHeight="1"/>
    <row r="57994" ht="15" hidden="1" customHeight="1"/>
    <row r="57995" ht="15" hidden="1" customHeight="1"/>
    <row r="57996" ht="15" hidden="1" customHeight="1"/>
    <row r="57997" ht="15" hidden="1" customHeight="1"/>
    <row r="57998" ht="15" hidden="1" customHeight="1"/>
    <row r="57999" ht="15" hidden="1" customHeight="1"/>
    <row r="58000" ht="15" hidden="1" customHeight="1"/>
    <row r="58001" ht="15" hidden="1" customHeight="1"/>
    <row r="58002" ht="15" hidden="1" customHeight="1"/>
    <row r="58003" ht="15" hidden="1" customHeight="1"/>
    <row r="58004" ht="15" hidden="1" customHeight="1"/>
    <row r="58005" ht="15" hidden="1" customHeight="1"/>
    <row r="58006" ht="15" hidden="1" customHeight="1"/>
    <row r="58007" ht="15" hidden="1" customHeight="1"/>
    <row r="58008" ht="15" hidden="1" customHeight="1"/>
    <row r="58009" ht="15" hidden="1" customHeight="1"/>
    <row r="58010" ht="15" hidden="1" customHeight="1"/>
    <row r="58011" ht="15" hidden="1" customHeight="1"/>
    <row r="58012" ht="15" hidden="1" customHeight="1"/>
    <row r="58013" ht="15" hidden="1" customHeight="1"/>
    <row r="58014" ht="15" hidden="1" customHeight="1"/>
    <row r="58015" ht="15" hidden="1" customHeight="1"/>
    <row r="58016" ht="15" hidden="1" customHeight="1"/>
    <row r="58017" ht="15" hidden="1" customHeight="1"/>
    <row r="58018" ht="15" hidden="1" customHeight="1"/>
    <row r="58019" ht="15" hidden="1" customHeight="1"/>
    <row r="58020" ht="15" hidden="1" customHeight="1"/>
    <row r="58021" ht="15" hidden="1" customHeight="1"/>
    <row r="58022" ht="15" hidden="1" customHeight="1"/>
    <row r="58023" ht="15" hidden="1" customHeight="1"/>
    <row r="58024" ht="15" hidden="1" customHeight="1"/>
    <row r="58025" ht="15" hidden="1" customHeight="1"/>
    <row r="58026" ht="15" hidden="1" customHeight="1"/>
    <row r="58027" ht="15" hidden="1" customHeight="1"/>
    <row r="58028" ht="15" hidden="1" customHeight="1"/>
    <row r="58029" ht="15" hidden="1" customHeight="1"/>
    <row r="58030" ht="15" hidden="1" customHeight="1"/>
    <row r="58031" ht="15" hidden="1" customHeight="1"/>
    <row r="58032" ht="15" hidden="1" customHeight="1"/>
    <row r="58033" ht="15" hidden="1" customHeight="1"/>
    <row r="58034" ht="15" hidden="1" customHeight="1"/>
    <row r="58035" ht="15" hidden="1" customHeight="1"/>
    <row r="58036" ht="15" hidden="1" customHeight="1"/>
    <row r="58037" ht="15" hidden="1" customHeight="1"/>
    <row r="58038" ht="15" hidden="1" customHeight="1"/>
    <row r="58039" ht="15" hidden="1" customHeight="1"/>
    <row r="58040" ht="15" hidden="1" customHeight="1"/>
    <row r="58041" ht="15" hidden="1" customHeight="1"/>
    <row r="58042" ht="15" hidden="1" customHeight="1"/>
    <row r="58043" ht="15" hidden="1" customHeight="1"/>
    <row r="58044" ht="15" hidden="1" customHeight="1"/>
    <row r="58045" ht="15" hidden="1" customHeight="1"/>
    <row r="58046" ht="15" hidden="1" customHeight="1"/>
    <row r="58047" ht="15" hidden="1" customHeight="1"/>
    <row r="58048" ht="15" hidden="1" customHeight="1"/>
    <row r="58049" ht="15" hidden="1" customHeight="1"/>
    <row r="58050" ht="15" hidden="1" customHeight="1"/>
    <row r="58051" ht="15" hidden="1" customHeight="1"/>
    <row r="58052" ht="15" hidden="1" customHeight="1"/>
    <row r="58053" ht="15" hidden="1" customHeight="1"/>
    <row r="58054" ht="15" hidden="1" customHeight="1"/>
    <row r="58055" ht="15" hidden="1" customHeight="1"/>
    <row r="58056" ht="15" hidden="1" customHeight="1"/>
    <row r="58057" ht="15" hidden="1" customHeight="1"/>
    <row r="58058" ht="15" hidden="1" customHeight="1"/>
    <row r="58059" ht="15" hidden="1" customHeight="1"/>
    <row r="58060" ht="15" hidden="1" customHeight="1"/>
    <row r="58061" ht="15" hidden="1" customHeight="1"/>
    <row r="58062" ht="15" hidden="1" customHeight="1"/>
    <row r="58063" ht="15" hidden="1" customHeight="1"/>
    <row r="58064" ht="15" hidden="1" customHeight="1"/>
    <row r="58065" ht="15" hidden="1" customHeight="1"/>
    <row r="58066" ht="15" hidden="1" customHeight="1"/>
    <row r="58067" ht="15" hidden="1" customHeight="1"/>
    <row r="58068" ht="15" hidden="1" customHeight="1"/>
    <row r="58069" ht="15" hidden="1" customHeight="1"/>
    <row r="58070" ht="15" hidden="1" customHeight="1"/>
    <row r="58071" ht="15" hidden="1" customHeight="1"/>
    <row r="58072" ht="15" hidden="1" customHeight="1"/>
    <row r="58073" ht="15" hidden="1" customHeight="1"/>
    <row r="58074" ht="15" hidden="1" customHeight="1"/>
    <row r="58075" ht="15" hidden="1" customHeight="1"/>
    <row r="58076" ht="15" hidden="1" customHeight="1"/>
    <row r="58077" ht="15" hidden="1" customHeight="1"/>
    <row r="58078" ht="15" hidden="1" customHeight="1"/>
    <row r="58079" ht="15" hidden="1" customHeight="1"/>
    <row r="58080" ht="15" hidden="1" customHeight="1"/>
    <row r="58081" ht="15" hidden="1" customHeight="1"/>
    <row r="58082" ht="15" hidden="1" customHeight="1"/>
    <row r="58083" ht="15" hidden="1" customHeight="1"/>
    <row r="58084" ht="15" hidden="1" customHeight="1"/>
    <row r="58085" ht="15" hidden="1" customHeight="1"/>
    <row r="58086" ht="15" hidden="1" customHeight="1"/>
    <row r="58087" ht="15" hidden="1" customHeight="1"/>
    <row r="58088" ht="15" hidden="1" customHeight="1"/>
    <row r="58089" ht="15" hidden="1" customHeight="1"/>
    <row r="58090" ht="15" hidden="1" customHeight="1"/>
    <row r="58091" ht="15" hidden="1" customHeight="1"/>
    <row r="58092" ht="15" hidden="1" customHeight="1"/>
    <row r="58093" ht="15" hidden="1" customHeight="1"/>
    <row r="58094" ht="15" hidden="1" customHeight="1"/>
    <row r="58095" ht="15" hidden="1" customHeight="1"/>
    <row r="58096" ht="15" hidden="1" customHeight="1"/>
    <row r="58097" ht="15" hidden="1" customHeight="1"/>
    <row r="58098" ht="15" hidden="1" customHeight="1"/>
    <row r="58099" ht="15" hidden="1" customHeight="1"/>
    <row r="58100" ht="15" hidden="1" customHeight="1"/>
    <row r="58101" ht="15" hidden="1" customHeight="1"/>
    <row r="58102" ht="15" hidden="1" customHeight="1"/>
    <row r="58103" ht="15" hidden="1" customHeight="1"/>
    <row r="58104" ht="15" hidden="1" customHeight="1"/>
    <row r="58105" ht="15" hidden="1" customHeight="1"/>
    <row r="58106" ht="15" hidden="1" customHeight="1"/>
    <row r="58107" ht="15" hidden="1" customHeight="1"/>
    <row r="58108" ht="15" hidden="1" customHeight="1"/>
    <row r="58109" ht="15" hidden="1" customHeight="1"/>
    <row r="58110" ht="15" hidden="1" customHeight="1"/>
    <row r="58111" ht="15" hidden="1" customHeight="1"/>
    <row r="58112" ht="15" hidden="1" customHeight="1"/>
    <row r="58113" ht="15" hidden="1" customHeight="1"/>
    <row r="58114" ht="15" hidden="1" customHeight="1"/>
    <row r="58115" ht="15" hidden="1" customHeight="1"/>
    <row r="58116" ht="15" hidden="1" customHeight="1"/>
    <row r="58117" ht="15" hidden="1" customHeight="1"/>
    <row r="58118" ht="15" hidden="1" customHeight="1"/>
    <row r="58119" ht="15" hidden="1" customHeight="1"/>
    <row r="58120" ht="15" hidden="1" customHeight="1"/>
    <row r="58121" ht="15" hidden="1" customHeight="1"/>
    <row r="58122" ht="15" hidden="1" customHeight="1"/>
    <row r="58123" ht="15" hidden="1" customHeight="1"/>
    <row r="58124" ht="15" hidden="1" customHeight="1"/>
    <row r="58125" ht="15" hidden="1" customHeight="1"/>
    <row r="58126" ht="15" hidden="1" customHeight="1"/>
    <row r="58127" ht="15" hidden="1" customHeight="1"/>
    <row r="58128" ht="15" hidden="1" customHeight="1"/>
    <row r="58129" ht="15" hidden="1" customHeight="1"/>
    <row r="58130" ht="15" hidden="1" customHeight="1"/>
    <row r="58131" ht="15" hidden="1" customHeight="1"/>
    <row r="58132" ht="15" hidden="1" customHeight="1"/>
    <row r="58133" ht="15" hidden="1" customHeight="1"/>
    <row r="58134" ht="15" hidden="1" customHeight="1"/>
    <row r="58135" ht="15" hidden="1" customHeight="1"/>
    <row r="58136" ht="15" hidden="1" customHeight="1"/>
    <row r="58137" ht="15" hidden="1" customHeight="1"/>
    <row r="58138" ht="15" hidden="1" customHeight="1"/>
    <row r="58139" ht="15" hidden="1" customHeight="1"/>
    <row r="58140" ht="15" hidden="1" customHeight="1"/>
    <row r="58141" ht="15" hidden="1" customHeight="1"/>
    <row r="58142" ht="15" hidden="1" customHeight="1"/>
    <row r="58143" ht="15" hidden="1" customHeight="1"/>
    <row r="58144" ht="15" hidden="1" customHeight="1"/>
    <row r="58145" ht="15" hidden="1" customHeight="1"/>
    <row r="58146" ht="15" hidden="1" customHeight="1"/>
    <row r="58147" ht="15" hidden="1" customHeight="1"/>
    <row r="58148" ht="15" hidden="1" customHeight="1"/>
    <row r="58149" ht="15" hidden="1" customHeight="1"/>
    <row r="58150" ht="15" hidden="1" customHeight="1"/>
    <row r="58151" ht="15" hidden="1" customHeight="1"/>
    <row r="58152" ht="15" hidden="1" customHeight="1"/>
    <row r="58153" ht="15" hidden="1" customHeight="1"/>
    <row r="58154" ht="15" hidden="1" customHeight="1"/>
    <row r="58155" ht="15" hidden="1" customHeight="1"/>
    <row r="58156" ht="15" hidden="1" customHeight="1"/>
    <row r="58157" ht="15" hidden="1" customHeight="1"/>
    <row r="58158" ht="15" hidden="1" customHeight="1"/>
    <row r="58159" ht="15" hidden="1" customHeight="1"/>
    <row r="58160" ht="15" hidden="1" customHeight="1"/>
    <row r="58161" ht="15" hidden="1" customHeight="1"/>
    <row r="58162" ht="15" hidden="1" customHeight="1"/>
    <row r="58163" ht="15" hidden="1" customHeight="1"/>
    <row r="58164" ht="15" hidden="1" customHeight="1"/>
    <row r="58165" ht="15" hidden="1" customHeight="1"/>
    <row r="58166" ht="15" hidden="1" customHeight="1"/>
    <row r="58167" ht="15" hidden="1" customHeight="1"/>
    <row r="58168" ht="15" hidden="1" customHeight="1"/>
    <row r="58169" ht="15" hidden="1" customHeight="1"/>
    <row r="58170" ht="15" hidden="1" customHeight="1"/>
    <row r="58171" ht="15" hidden="1" customHeight="1"/>
    <row r="58172" ht="15" hidden="1" customHeight="1"/>
    <row r="58173" ht="15" hidden="1" customHeight="1"/>
    <row r="58174" ht="15" hidden="1" customHeight="1"/>
    <row r="58175" ht="15" hidden="1" customHeight="1"/>
    <row r="58176" ht="15" hidden="1" customHeight="1"/>
    <row r="58177" ht="15" hidden="1" customHeight="1"/>
    <row r="58178" ht="15" hidden="1" customHeight="1"/>
    <row r="58179" ht="15" hidden="1" customHeight="1"/>
    <row r="58180" ht="15" hidden="1" customHeight="1"/>
    <row r="58181" ht="15" hidden="1" customHeight="1"/>
    <row r="58182" ht="15" hidden="1" customHeight="1"/>
    <row r="58183" ht="15" hidden="1" customHeight="1"/>
    <row r="58184" ht="15" hidden="1" customHeight="1"/>
    <row r="58185" ht="15" hidden="1" customHeight="1"/>
    <row r="58186" ht="15" hidden="1" customHeight="1"/>
    <row r="58187" ht="15" hidden="1" customHeight="1"/>
    <row r="58188" ht="15" hidden="1" customHeight="1"/>
    <row r="58189" ht="15" hidden="1" customHeight="1"/>
    <row r="58190" ht="15" hidden="1" customHeight="1"/>
    <row r="58191" ht="15" hidden="1" customHeight="1"/>
    <row r="58192" ht="15" hidden="1" customHeight="1"/>
    <row r="58193" ht="15" hidden="1" customHeight="1"/>
    <row r="58194" ht="15" hidden="1" customHeight="1"/>
    <row r="58195" ht="15" hidden="1" customHeight="1"/>
    <row r="58196" ht="15" hidden="1" customHeight="1"/>
    <row r="58197" ht="15" hidden="1" customHeight="1"/>
    <row r="58198" ht="15" hidden="1" customHeight="1"/>
    <row r="58199" ht="15" hidden="1" customHeight="1"/>
    <row r="58200" ht="15" hidden="1" customHeight="1"/>
    <row r="58201" ht="15" hidden="1" customHeight="1"/>
    <row r="58202" ht="15" hidden="1" customHeight="1"/>
    <row r="58203" ht="15" hidden="1" customHeight="1"/>
    <row r="58204" ht="15" hidden="1" customHeight="1"/>
    <row r="58205" ht="15" hidden="1" customHeight="1"/>
    <row r="58206" ht="15" hidden="1" customHeight="1"/>
    <row r="58207" ht="15" hidden="1" customHeight="1"/>
    <row r="58208" ht="15" hidden="1" customHeight="1"/>
    <row r="58209" ht="15" hidden="1" customHeight="1"/>
    <row r="58210" ht="15" hidden="1" customHeight="1"/>
    <row r="58211" ht="15" hidden="1" customHeight="1"/>
    <row r="58212" ht="15" hidden="1" customHeight="1"/>
    <row r="58213" ht="15" hidden="1" customHeight="1"/>
    <row r="58214" ht="15" hidden="1" customHeight="1"/>
    <row r="58215" ht="15" hidden="1" customHeight="1"/>
    <row r="58216" ht="15" hidden="1" customHeight="1"/>
    <row r="58217" ht="15" hidden="1" customHeight="1"/>
    <row r="58218" ht="15" hidden="1" customHeight="1"/>
    <row r="58219" ht="15" hidden="1" customHeight="1"/>
    <row r="58220" ht="15" hidden="1" customHeight="1"/>
    <row r="58221" ht="15" hidden="1" customHeight="1"/>
    <row r="58222" ht="15" hidden="1" customHeight="1"/>
    <row r="58223" ht="15" hidden="1" customHeight="1"/>
    <row r="58224" ht="15" hidden="1" customHeight="1"/>
    <row r="58225" ht="15" hidden="1" customHeight="1"/>
    <row r="58226" ht="15" hidden="1" customHeight="1"/>
    <row r="58227" ht="15" hidden="1" customHeight="1"/>
    <row r="58228" ht="15" hidden="1" customHeight="1"/>
    <row r="58229" ht="15" hidden="1" customHeight="1"/>
    <row r="58230" ht="15" hidden="1" customHeight="1"/>
    <row r="58231" ht="15" hidden="1" customHeight="1"/>
    <row r="58232" ht="15" hidden="1" customHeight="1"/>
    <row r="58233" ht="15" hidden="1" customHeight="1"/>
    <row r="58234" ht="15" hidden="1" customHeight="1"/>
    <row r="58235" ht="15" hidden="1" customHeight="1"/>
    <row r="58236" ht="15" hidden="1" customHeight="1"/>
    <row r="58237" ht="15" hidden="1" customHeight="1"/>
    <row r="58238" ht="15" hidden="1" customHeight="1"/>
    <row r="58239" ht="15" hidden="1" customHeight="1"/>
    <row r="58240" ht="15" hidden="1" customHeight="1"/>
    <row r="58241" ht="15" hidden="1" customHeight="1"/>
    <row r="58242" ht="15" hidden="1" customHeight="1"/>
    <row r="58243" ht="15" hidden="1" customHeight="1"/>
    <row r="58244" ht="15" hidden="1" customHeight="1"/>
    <row r="58245" ht="15" hidden="1" customHeight="1"/>
    <row r="58246" ht="15" hidden="1" customHeight="1"/>
    <row r="58247" ht="15" hidden="1" customHeight="1"/>
    <row r="58248" ht="15" hidden="1" customHeight="1"/>
    <row r="58249" ht="15" hidden="1" customHeight="1"/>
    <row r="58250" ht="15" hidden="1" customHeight="1"/>
    <row r="58251" ht="15" hidden="1" customHeight="1"/>
    <row r="58252" ht="15" hidden="1" customHeight="1"/>
    <row r="58253" ht="15" hidden="1" customHeight="1"/>
    <row r="58254" ht="15" hidden="1" customHeight="1"/>
    <row r="58255" ht="15" hidden="1" customHeight="1"/>
    <row r="58256" ht="15" hidden="1" customHeight="1"/>
    <row r="58257" ht="15" hidden="1" customHeight="1"/>
    <row r="58258" ht="15" hidden="1" customHeight="1"/>
    <row r="58259" ht="15" hidden="1" customHeight="1"/>
    <row r="58260" ht="15" hidden="1" customHeight="1"/>
    <row r="58261" ht="15" hidden="1" customHeight="1"/>
    <row r="58262" ht="15" hidden="1" customHeight="1"/>
    <row r="58263" ht="15" hidden="1" customHeight="1"/>
    <row r="58264" ht="15" hidden="1" customHeight="1"/>
    <row r="58265" ht="15" hidden="1" customHeight="1"/>
    <row r="58266" ht="15" hidden="1" customHeight="1"/>
    <row r="58267" ht="15" hidden="1" customHeight="1"/>
    <row r="58268" ht="15" hidden="1" customHeight="1"/>
    <row r="58269" ht="15" hidden="1" customHeight="1"/>
    <row r="58270" ht="15" hidden="1" customHeight="1"/>
    <row r="58271" ht="15" hidden="1" customHeight="1"/>
    <row r="58272" ht="15" hidden="1" customHeight="1"/>
    <row r="58273" ht="15" hidden="1" customHeight="1"/>
    <row r="58274" ht="15" hidden="1" customHeight="1"/>
    <row r="58275" ht="15" hidden="1" customHeight="1"/>
    <row r="58276" ht="15" hidden="1" customHeight="1"/>
    <row r="58277" ht="15" hidden="1" customHeight="1"/>
    <row r="58278" ht="15" hidden="1" customHeight="1"/>
    <row r="58279" ht="15" hidden="1" customHeight="1"/>
    <row r="58280" ht="15" hidden="1" customHeight="1"/>
    <row r="58281" ht="15" hidden="1" customHeight="1"/>
    <row r="58282" ht="15" hidden="1" customHeight="1"/>
    <row r="58283" ht="15" hidden="1" customHeight="1"/>
    <row r="58284" ht="15" hidden="1" customHeight="1"/>
    <row r="58285" ht="15" hidden="1" customHeight="1"/>
    <row r="58286" ht="15" hidden="1" customHeight="1"/>
    <row r="58287" ht="15" hidden="1" customHeight="1"/>
    <row r="58288" ht="15" hidden="1" customHeight="1"/>
    <row r="58289" ht="15" hidden="1" customHeight="1"/>
    <row r="58290" ht="15" hidden="1" customHeight="1"/>
    <row r="58291" ht="15" hidden="1" customHeight="1"/>
    <row r="58292" ht="15" hidden="1" customHeight="1"/>
    <row r="58293" ht="15" hidden="1" customHeight="1"/>
    <row r="58294" ht="15" hidden="1" customHeight="1"/>
    <row r="58295" ht="15" hidden="1" customHeight="1"/>
    <row r="58296" ht="15" hidden="1" customHeight="1"/>
    <row r="58297" ht="15" hidden="1" customHeight="1"/>
    <row r="58298" ht="15" hidden="1" customHeight="1"/>
    <row r="58299" ht="15" hidden="1" customHeight="1"/>
    <row r="58300" ht="15" hidden="1" customHeight="1"/>
    <row r="58301" ht="15" hidden="1" customHeight="1"/>
    <row r="58302" ht="15" hidden="1" customHeight="1"/>
    <row r="58303" ht="15" hidden="1" customHeight="1"/>
    <row r="58304" ht="15" hidden="1" customHeight="1"/>
    <row r="58305" ht="15" hidden="1" customHeight="1"/>
    <row r="58306" ht="15" hidden="1" customHeight="1"/>
    <row r="58307" ht="15" hidden="1" customHeight="1"/>
    <row r="58308" ht="15" hidden="1" customHeight="1"/>
    <row r="58309" ht="15" hidden="1" customHeight="1"/>
    <row r="58310" ht="15" hidden="1" customHeight="1"/>
    <row r="58311" ht="15" hidden="1" customHeight="1"/>
    <row r="58312" ht="15" hidden="1" customHeight="1"/>
    <row r="58313" ht="15" hidden="1" customHeight="1"/>
    <row r="58314" ht="15" hidden="1" customHeight="1"/>
    <row r="58315" ht="15" hidden="1" customHeight="1"/>
    <row r="58316" ht="15" hidden="1" customHeight="1"/>
    <row r="58317" ht="15" hidden="1" customHeight="1"/>
    <row r="58318" ht="15" hidden="1" customHeight="1"/>
    <row r="58319" ht="15" hidden="1" customHeight="1"/>
    <row r="58320" ht="15" hidden="1" customHeight="1"/>
    <row r="58321" ht="15" hidden="1" customHeight="1"/>
    <row r="58322" ht="15" hidden="1" customHeight="1"/>
    <row r="58323" ht="15" hidden="1" customHeight="1"/>
    <row r="58324" ht="15" hidden="1" customHeight="1"/>
    <row r="58325" ht="15" hidden="1" customHeight="1"/>
    <row r="58326" ht="15" hidden="1" customHeight="1"/>
    <row r="58327" ht="15" hidden="1" customHeight="1"/>
    <row r="58328" ht="15" hidden="1" customHeight="1"/>
    <row r="58329" ht="15" hidden="1" customHeight="1"/>
    <row r="58330" ht="15" hidden="1" customHeight="1"/>
    <row r="58331" ht="15" hidden="1" customHeight="1"/>
    <row r="58332" ht="15" hidden="1" customHeight="1"/>
    <row r="58333" ht="15" hidden="1" customHeight="1"/>
    <row r="58334" ht="15" hidden="1" customHeight="1"/>
    <row r="58335" ht="15" hidden="1" customHeight="1"/>
    <row r="58336" ht="15" hidden="1" customHeight="1"/>
    <row r="58337" ht="15" hidden="1" customHeight="1"/>
    <row r="58338" ht="15" hidden="1" customHeight="1"/>
    <row r="58339" ht="15" hidden="1" customHeight="1"/>
    <row r="58340" ht="15" hidden="1" customHeight="1"/>
    <row r="58341" ht="15" hidden="1" customHeight="1"/>
    <row r="58342" ht="15" hidden="1" customHeight="1"/>
    <row r="58343" ht="15" hidden="1" customHeight="1"/>
    <row r="58344" ht="15" hidden="1" customHeight="1"/>
    <row r="58345" ht="15" hidden="1" customHeight="1"/>
    <row r="58346" ht="15" hidden="1" customHeight="1"/>
    <row r="58347" ht="15" hidden="1" customHeight="1"/>
    <row r="58348" ht="15" hidden="1" customHeight="1"/>
    <row r="58349" ht="15" hidden="1" customHeight="1"/>
    <row r="58350" ht="15" hidden="1" customHeight="1"/>
    <row r="58351" ht="15" hidden="1" customHeight="1"/>
    <row r="58352" ht="15" hidden="1" customHeight="1"/>
    <row r="58353" ht="15" hidden="1" customHeight="1"/>
    <row r="58354" ht="15" hidden="1" customHeight="1"/>
    <row r="58355" ht="15" hidden="1" customHeight="1"/>
    <row r="58356" ht="15" hidden="1" customHeight="1"/>
    <row r="58357" ht="15" hidden="1" customHeight="1"/>
    <row r="58358" ht="15" hidden="1" customHeight="1"/>
    <row r="58359" ht="15" hidden="1" customHeight="1"/>
    <row r="58360" ht="15" hidden="1" customHeight="1"/>
    <row r="58361" ht="15" hidden="1" customHeight="1"/>
    <row r="58362" ht="15" hidden="1" customHeight="1"/>
    <row r="58363" ht="15" hidden="1" customHeight="1"/>
    <row r="58364" ht="15" hidden="1" customHeight="1"/>
    <row r="58365" ht="15" hidden="1" customHeight="1"/>
    <row r="58366" ht="15" hidden="1" customHeight="1"/>
    <row r="58367" ht="15" hidden="1" customHeight="1"/>
    <row r="58368" ht="15" hidden="1" customHeight="1"/>
    <row r="58369" ht="15" hidden="1" customHeight="1"/>
    <row r="58370" ht="15" hidden="1" customHeight="1"/>
    <row r="58371" ht="15" hidden="1" customHeight="1"/>
    <row r="58372" ht="15" hidden="1" customHeight="1"/>
    <row r="58373" ht="15" hidden="1" customHeight="1"/>
    <row r="58374" ht="15" hidden="1" customHeight="1"/>
    <row r="58375" ht="15" hidden="1" customHeight="1"/>
    <row r="58376" ht="15" hidden="1" customHeight="1"/>
    <row r="58377" ht="15" hidden="1" customHeight="1"/>
    <row r="58378" ht="15" hidden="1" customHeight="1"/>
    <row r="58379" ht="15" hidden="1" customHeight="1"/>
    <row r="58380" ht="15" hidden="1" customHeight="1"/>
    <row r="58381" ht="15" hidden="1" customHeight="1"/>
    <row r="58382" ht="15" hidden="1" customHeight="1"/>
    <row r="58383" ht="15" hidden="1" customHeight="1"/>
    <row r="58384" ht="15" hidden="1" customHeight="1"/>
    <row r="58385" ht="15" hidden="1" customHeight="1"/>
    <row r="58386" ht="15" hidden="1" customHeight="1"/>
    <row r="58387" ht="15" hidden="1" customHeight="1"/>
    <row r="58388" ht="15" hidden="1" customHeight="1"/>
    <row r="58389" ht="15" hidden="1" customHeight="1"/>
    <row r="58390" ht="15" hidden="1" customHeight="1"/>
    <row r="58391" ht="15" hidden="1" customHeight="1"/>
    <row r="58392" ht="15" hidden="1" customHeight="1"/>
    <row r="58393" ht="15" hidden="1" customHeight="1"/>
    <row r="58394" ht="15" hidden="1" customHeight="1"/>
    <row r="58395" ht="15" hidden="1" customHeight="1"/>
    <row r="58396" ht="15" hidden="1" customHeight="1"/>
    <row r="58397" ht="15" hidden="1" customHeight="1"/>
    <row r="58398" ht="15" hidden="1" customHeight="1"/>
    <row r="58399" ht="15" hidden="1" customHeight="1"/>
    <row r="58400" ht="15" hidden="1" customHeight="1"/>
    <row r="58401" ht="15" hidden="1" customHeight="1"/>
    <row r="58402" ht="15" hidden="1" customHeight="1"/>
    <row r="58403" ht="15" hidden="1" customHeight="1"/>
    <row r="58404" ht="15" hidden="1" customHeight="1"/>
    <row r="58405" ht="15" hidden="1" customHeight="1"/>
    <row r="58406" ht="15" hidden="1" customHeight="1"/>
    <row r="58407" ht="15" hidden="1" customHeight="1"/>
    <row r="58408" ht="15" hidden="1" customHeight="1"/>
    <row r="58409" ht="15" hidden="1" customHeight="1"/>
    <row r="58410" ht="15" hidden="1" customHeight="1"/>
    <row r="58411" ht="15" hidden="1" customHeight="1"/>
    <row r="58412" ht="15" hidden="1" customHeight="1"/>
    <row r="58413" ht="15" hidden="1" customHeight="1"/>
    <row r="58414" ht="15" hidden="1" customHeight="1"/>
    <row r="58415" ht="15" hidden="1" customHeight="1"/>
    <row r="58416" ht="15" hidden="1" customHeight="1"/>
    <row r="58417" ht="15" hidden="1" customHeight="1"/>
    <row r="58418" ht="15" hidden="1" customHeight="1"/>
    <row r="58419" ht="15" hidden="1" customHeight="1"/>
    <row r="58420" ht="15" hidden="1" customHeight="1"/>
    <row r="58421" ht="15" hidden="1" customHeight="1"/>
    <row r="58422" ht="15" hidden="1" customHeight="1"/>
    <row r="58423" ht="15" hidden="1" customHeight="1"/>
    <row r="58424" ht="15" hidden="1" customHeight="1"/>
    <row r="58425" ht="15" hidden="1" customHeight="1"/>
    <row r="58426" ht="15" hidden="1" customHeight="1"/>
    <row r="58427" ht="15" hidden="1" customHeight="1"/>
    <row r="58428" ht="15" hidden="1" customHeight="1"/>
    <row r="58429" ht="15" hidden="1" customHeight="1"/>
    <row r="58430" ht="15" hidden="1" customHeight="1"/>
    <row r="58431" ht="15" hidden="1" customHeight="1"/>
    <row r="58432" ht="15" hidden="1" customHeight="1"/>
    <row r="58433" ht="15" hidden="1" customHeight="1"/>
    <row r="58434" ht="15" hidden="1" customHeight="1"/>
    <row r="58435" ht="15" hidden="1" customHeight="1"/>
    <row r="58436" ht="15" hidden="1" customHeight="1"/>
    <row r="58437" ht="15" hidden="1" customHeight="1"/>
    <row r="58438" ht="15" hidden="1" customHeight="1"/>
    <row r="58439" ht="15" hidden="1" customHeight="1"/>
    <row r="58440" ht="15" hidden="1" customHeight="1"/>
    <row r="58441" ht="15" hidden="1" customHeight="1"/>
    <row r="58442" ht="15" hidden="1" customHeight="1"/>
    <row r="58443" ht="15" hidden="1" customHeight="1"/>
    <row r="58444" ht="15" hidden="1" customHeight="1"/>
    <row r="58445" ht="15" hidden="1" customHeight="1"/>
    <row r="58446" ht="15" hidden="1" customHeight="1"/>
    <row r="58447" ht="15" hidden="1" customHeight="1"/>
    <row r="58448" ht="15" hidden="1" customHeight="1"/>
    <row r="58449" ht="15" hidden="1" customHeight="1"/>
    <row r="58450" ht="15" hidden="1" customHeight="1"/>
    <row r="58451" ht="15" hidden="1" customHeight="1"/>
    <row r="58452" ht="15" hidden="1" customHeight="1"/>
    <row r="58453" ht="15" hidden="1" customHeight="1"/>
    <row r="58454" ht="15" hidden="1" customHeight="1"/>
    <row r="58455" ht="15" hidden="1" customHeight="1"/>
    <row r="58456" ht="15" hidden="1" customHeight="1"/>
    <row r="58457" ht="15" hidden="1" customHeight="1"/>
    <row r="58458" ht="15" hidden="1" customHeight="1"/>
    <row r="58459" ht="15" hidden="1" customHeight="1"/>
    <row r="58460" ht="15" hidden="1" customHeight="1"/>
    <row r="58461" ht="15" hidden="1" customHeight="1"/>
    <row r="58462" ht="15" hidden="1" customHeight="1"/>
    <row r="58463" ht="15" hidden="1" customHeight="1"/>
    <row r="58464" ht="15" hidden="1" customHeight="1"/>
    <row r="58465" ht="15" hidden="1" customHeight="1"/>
    <row r="58466" ht="15" hidden="1" customHeight="1"/>
    <row r="58467" ht="15" hidden="1" customHeight="1"/>
    <row r="58468" ht="15" hidden="1" customHeight="1"/>
    <row r="58469" ht="15" hidden="1" customHeight="1"/>
    <row r="58470" ht="15" hidden="1" customHeight="1"/>
    <row r="58471" ht="15" hidden="1" customHeight="1"/>
    <row r="58472" ht="15" hidden="1" customHeight="1"/>
    <row r="58473" ht="15" hidden="1" customHeight="1"/>
    <row r="58474" ht="15" hidden="1" customHeight="1"/>
    <row r="58475" ht="15" hidden="1" customHeight="1"/>
    <row r="58476" ht="15" hidden="1" customHeight="1"/>
    <row r="58477" ht="15" hidden="1" customHeight="1"/>
    <row r="58478" ht="15" hidden="1" customHeight="1"/>
    <row r="58479" ht="15" hidden="1" customHeight="1"/>
    <row r="58480" ht="15" hidden="1" customHeight="1"/>
    <row r="58481" ht="15" hidden="1" customHeight="1"/>
    <row r="58482" ht="15" hidden="1" customHeight="1"/>
    <row r="58483" ht="15" hidden="1" customHeight="1"/>
    <row r="58484" ht="15" hidden="1" customHeight="1"/>
    <row r="58485" ht="15" hidden="1" customHeight="1"/>
    <row r="58486" ht="15" hidden="1" customHeight="1"/>
    <row r="58487" ht="15" hidden="1" customHeight="1"/>
    <row r="58488" ht="15" hidden="1" customHeight="1"/>
    <row r="58489" ht="15" hidden="1" customHeight="1"/>
    <row r="58490" ht="15" hidden="1" customHeight="1"/>
    <row r="58491" ht="15" hidden="1" customHeight="1"/>
    <row r="58492" ht="15" hidden="1" customHeight="1"/>
    <row r="58493" ht="15" hidden="1" customHeight="1"/>
    <row r="58494" ht="15" hidden="1" customHeight="1"/>
    <row r="58495" ht="15" hidden="1" customHeight="1"/>
    <row r="58496" ht="15" hidden="1" customHeight="1"/>
    <row r="58497" ht="15" hidden="1" customHeight="1"/>
    <row r="58498" ht="15" hidden="1" customHeight="1"/>
    <row r="58499" ht="15" hidden="1" customHeight="1"/>
    <row r="58500" ht="15" hidden="1" customHeight="1"/>
    <row r="58501" ht="15" hidden="1" customHeight="1"/>
    <row r="58502" ht="15" hidden="1" customHeight="1"/>
    <row r="58503" ht="15" hidden="1" customHeight="1"/>
    <row r="58504" ht="15" hidden="1" customHeight="1"/>
    <row r="58505" ht="15" hidden="1" customHeight="1"/>
    <row r="58506" ht="15" hidden="1" customHeight="1"/>
    <row r="58507" ht="15" hidden="1" customHeight="1"/>
    <row r="58508" ht="15" hidden="1" customHeight="1"/>
    <row r="58509" ht="15" hidden="1" customHeight="1"/>
    <row r="58510" ht="15" hidden="1" customHeight="1"/>
    <row r="58511" ht="15" hidden="1" customHeight="1"/>
    <row r="58512" ht="15" hidden="1" customHeight="1"/>
    <row r="58513" ht="15" hidden="1" customHeight="1"/>
    <row r="58514" ht="15" hidden="1" customHeight="1"/>
    <row r="58515" ht="15" hidden="1" customHeight="1"/>
    <row r="58516" ht="15" hidden="1" customHeight="1"/>
    <row r="58517" ht="15" hidden="1" customHeight="1"/>
    <row r="58518" ht="15" hidden="1" customHeight="1"/>
    <row r="58519" ht="15" hidden="1" customHeight="1"/>
    <row r="58520" ht="15" hidden="1" customHeight="1"/>
    <row r="58521" ht="15" hidden="1" customHeight="1"/>
    <row r="58522" ht="15" hidden="1" customHeight="1"/>
    <row r="58523" ht="15" hidden="1" customHeight="1"/>
    <row r="58524" ht="15" hidden="1" customHeight="1"/>
    <row r="58525" ht="15" hidden="1" customHeight="1"/>
    <row r="58526" ht="15" hidden="1" customHeight="1"/>
    <row r="58527" ht="15" hidden="1" customHeight="1"/>
    <row r="58528" ht="15" hidden="1" customHeight="1"/>
    <row r="58529" ht="15" hidden="1" customHeight="1"/>
    <row r="58530" ht="15" hidden="1" customHeight="1"/>
    <row r="58531" ht="15" hidden="1" customHeight="1"/>
    <row r="58532" ht="15" hidden="1" customHeight="1"/>
    <row r="58533" ht="15" hidden="1" customHeight="1"/>
    <row r="58534" ht="15" hidden="1" customHeight="1"/>
    <row r="58535" ht="15" hidden="1" customHeight="1"/>
    <row r="58536" ht="15" hidden="1" customHeight="1"/>
    <row r="58537" ht="15" hidden="1" customHeight="1"/>
    <row r="58538" ht="15" hidden="1" customHeight="1"/>
    <row r="58539" ht="15" hidden="1" customHeight="1"/>
    <row r="58540" ht="15" hidden="1" customHeight="1"/>
    <row r="58541" ht="15" hidden="1" customHeight="1"/>
    <row r="58542" ht="15" hidden="1" customHeight="1"/>
    <row r="58543" ht="15" hidden="1" customHeight="1"/>
    <row r="58544" ht="15" hidden="1" customHeight="1"/>
    <row r="58545" ht="15" hidden="1" customHeight="1"/>
    <row r="58546" ht="15" hidden="1" customHeight="1"/>
    <row r="58547" ht="15" hidden="1" customHeight="1"/>
    <row r="58548" ht="15" hidden="1" customHeight="1"/>
    <row r="58549" ht="15" hidden="1" customHeight="1"/>
    <row r="58550" ht="15" hidden="1" customHeight="1"/>
    <row r="58551" ht="15" hidden="1" customHeight="1"/>
    <row r="58552" ht="15" hidden="1" customHeight="1"/>
    <row r="58553" ht="15" hidden="1" customHeight="1"/>
    <row r="58554" ht="15" hidden="1" customHeight="1"/>
    <row r="58555" ht="15" hidden="1" customHeight="1"/>
    <row r="58556" ht="15" hidden="1" customHeight="1"/>
    <row r="58557" ht="15" hidden="1" customHeight="1"/>
    <row r="58558" ht="15" hidden="1" customHeight="1"/>
    <row r="58559" ht="15" hidden="1" customHeight="1"/>
    <row r="58560" ht="15" hidden="1" customHeight="1"/>
    <row r="58561" ht="15" hidden="1" customHeight="1"/>
    <row r="58562" ht="15" hidden="1" customHeight="1"/>
    <row r="58563" ht="15" hidden="1" customHeight="1"/>
    <row r="58564" ht="15" hidden="1" customHeight="1"/>
    <row r="58565" ht="15" hidden="1" customHeight="1"/>
    <row r="58566" ht="15" hidden="1" customHeight="1"/>
    <row r="58567" ht="15" hidden="1" customHeight="1"/>
    <row r="58568" ht="15" hidden="1" customHeight="1"/>
    <row r="58569" ht="15" hidden="1" customHeight="1"/>
    <row r="58570" ht="15" hidden="1" customHeight="1"/>
    <row r="58571" ht="15" hidden="1" customHeight="1"/>
    <row r="58572" ht="15" hidden="1" customHeight="1"/>
    <row r="58573" ht="15" hidden="1" customHeight="1"/>
    <row r="58574" ht="15" hidden="1" customHeight="1"/>
    <row r="58575" ht="15" hidden="1" customHeight="1"/>
    <row r="58576" ht="15" hidden="1" customHeight="1"/>
    <row r="58577" ht="15" hidden="1" customHeight="1"/>
    <row r="58578" ht="15" hidden="1" customHeight="1"/>
    <row r="58579" ht="15" hidden="1" customHeight="1"/>
    <row r="58580" ht="15" hidden="1" customHeight="1"/>
    <row r="58581" ht="15" hidden="1" customHeight="1"/>
    <row r="58582" ht="15" hidden="1" customHeight="1"/>
    <row r="58583" ht="15" hidden="1" customHeight="1"/>
    <row r="58584" ht="15" hidden="1" customHeight="1"/>
    <row r="58585" ht="15" hidden="1" customHeight="1"/>
    <row r="58586" ht="15" hidden="1" customHeight="1"/>
    <row r="58587" ht="15" hidden="1" customHeight="1"/>
    <row r="58588" ht="15" hidden="1" customHeight="1"/>
    <row r="58589" ht="15" hidden="1" customHeight="1"/>
    <row r="58590" ht="15" hidden="1" customHeight="1"/>
    <row r="58591" ht="15" hidden="1" customHeight="1"/>
    <row r="58592" ht="15" hidden="1" customHeight="1"/>
    <row r="58593" ht="15" hidden="1" customHeight="1"/>
    <row r="58594" ht="15" hidden="1" customHeight="1"/>
    <row r="58595" ht="15" hidden="1" customHeight="1"/>
    <row r="58596" ht="15" hidden="1" customHeight="1"/>
    <row r="58597" ht="15" hidden="1" customHeight="1"/>
    <row r="58598" ht="15" hidden="1" customHeight="1"/>
    <row r="58599" ht="15" hidden="1" customHeight="1"/>
    <row r="58600" ht="15" hidden="1" customHeight="1"/>
    <row r="58601" ht="15" hidden="1" customHeight="1"/>
    <row r="58602" ht="15" hidden="1" customHeight="1"/>
    <row r="58603" ht="15" hidden="1" customHeight="1"/>
    <row r="58604" ht="15" hidden="1" customHeight="1"/>
    <row r="58605" ht="15" hidden="1" customHeight="1"/>
    <row r="58606" ht="15" hidden="1" customHeight="1"/>
    <row r="58607" ht="15" hidden="1" customHeight="1"/>
    <row r="58608" ht="15" hidden="1" customHeight="1"/>
    <row r="58609" ht="15" hidden="1" customHeight="1"/>
    <row r="58610" ht="15" hidden="1" customHeight="1"/>
    <row r="58611" ht="15" hidden="1" customHeight="1"/>
    <row r="58612" ht="15" hidden="1" customHeight="1"/>
    <row r="58613" ht="15" hidden="1" customHeight="1"/>
    <row r="58614" ht="15" hidden="1" customHeight="1"/>
    <row r="58615" ht="15" hidden="1" customHeight="1"/>
    <row r="58616" ht="15" hidden="1" customHeight="1"/>
    <row r="58617" ht="15" hidden="1" customHeight="1"/>
    <row r="58618" ht="15" hidden="1" customHeight="1"/>
    <row r="58619" ht="15" hidden="1" customHeight="1"/>
    <row r="58620" ht="15" hidden="1" customHeight="1"/>
    <row r="58621" ht="15" hidden="1" customHeight="1"/>
    <row r="58622" ht="15" hidden="1" customHeight="1"/>
    <row r="58623" ht="15" hidden="1" customHeight="1"/>
    <row r="58624" ht="15" hidden="1" customHeight="1"/>
    <row r="58625" ht="15" hidden="1" customHeight="1"/>
    <row r="58626" ht="15" hidden="1" customHeight="1"/>
    <row r="58627" ht="15" hidden="1" customHeight="1"/>
    <row r="58628" ht="15" hidden="1" customHeight="1"/>
    <row r="58629" ht="15" hidden="1" customHeight="1"/>
    <row r="58630" ht="15" hidden="1" customHeight="1"/>
    <row r="58631" ht="15" hidden="1" customHeight="1"/>
    <row r="58632" ht="15" hidden="1" customHeight="1"/>
    <row r="58633" ht="15" hidden="1" customHeight="1"/>
    <row r="58634" ht="15" hidden="1" customHeight="1"/>
    <row r="58635" ht="15" hidden="1" customHeight="1"/>
    <row r="58636" ht="15" hidden="1" customHeight="1"/>
    <row r="58637" ht="15" hidden="1" customHeight="1"/>
    <row r="58638" ht="15" hidden="1" customHeight="1"/>
    <row r="58639" ht="15" hidden="1" customHeight="1"/>
    <row r="58640" ht="15" hidden="1" customHeight="1"/>
    <row r="58641" ht="15" hidden="1" customHeight="1"/>
    <row r="58642" ht="15" hidden="1" customHeight="1"/>
    <row r="58643" ht="15" hidden="1" customHeight="1"/>
    <row r="58644" ht="15" hidden="1" customHeight="1"/>
    <row r="58645" ht="15" hidden="1" customHeight="1"/>
    <row r="58646" ht="15" hidden="1" customHeight="1"/>
    <row r="58647" ht="15" hidden="1" customHeight="1"/>
    <row r="58648" ht="15" hidden="1" customHeight="1"/>
    <row r="58649" ht="15" hidden="1" customHeight="1"/>
    <row r="58650" ht="15" hidden="1" customHeight="1"/>
    <row r="58651" ht="15" hidden="1" customHeight="1"/>
    <row r="58652" ht="15" hidden="1" customHeight="1"/>
    <row r="58653" ht="15" hidden="1" customHeight="1"/>
    <row r="58654" ht="15" hidden="1" customHeight="1"/>
    <row r="58655" ht="15" hidden="1" customHeight="1"/>
    <row r="58656" ht="15" hidden="1" customHeight="1"/>
    <row r="58657" ht="15" hidden="1" customHeight="1"/>
    <row r="58658" ht="15" hidden="1" customHeight="1"/>
    <row r="58659" ht="15" hidden="1" customHeight="1"/>
    <row r="58660" ht="15" hidden="1" customHeight="1"/>
    <row r="58661" ht="15" hidden="1" customHeight="1"/>
    <row r="58662" ht="15" hidden="1" customHeight="1"/>
    <row r="58663" ht="15" hidden="1" customHeight="1"/>
    <row r="58664" ht="15" hidden="1" customHeight="1"/>
    <row r="58665" ht="15" hidden="1" customHeight="1"/>
    <row r="58666" ht="15" hidden="1" customHeight="1"/>
    <row r="58667" ht="15" hidden="1" customHeight="1"/>
    <row r="58668" ht="15" hidden="1" customHeight="1"/>
    <row r="58669" ht="15" hidden="1" customHeight="1"/>
    <row r="58670" ht="15" hidden="1" customHeight="1"/>
    <row r="58671" ht="15" hidden="1" customHeight="1"/>
    <row r="58672" ht="15" hidden="1" customHeight="1"/>
    <row r="58673" ht="15" hidden="1" customHeight="1"/>
    <row r="58674" ht="15" hidden="1" customHeight="1"/>
    <row r="58675" ht="15" hidden="1" customHeight="1"/>
    <row r="58676" ht="15" hidden="1" customHeight="1"/>
    <row r="58677" ht="15" hidden="1" customHeight="1"/>
    <row r="58678" ht="15" hidden="1" customHeight="1"/>
    <row r="58679" ht="15" hidden="1" customHeight="1"/>
    <row r="58680" ht="15" hidden="1" customHeight="1"/>
    <row r="58681" ht="15" hidden="1" customHeight="1"/>
    <row r="58682" ht="15" hidden="1" customHeight="1"/>
    <row r="58683" ht="15" hidden="1" customHeight="1"/>
    <row r="58684" ht="15" hidden="1" customHeight="1"/>
    <row r="58685" ht="15" hidden="1" customHeight="1"/>
    <row r="58686" ht="15" hidden="1" customHeight="1"/>
    <row r="58687" ht="15" hidden="1" customHeight="1"/>
    <row r="58688" ht="15" hidden="1" customHeight="1"/>
    <row r="58689" ht="15" hidden="1" customHeight="1"/>
    <row r="58690" ht="15" hidden="1" customHeight="1"/>
    <row r="58691" ht="15" hidden="1" customHeight="1"/>
    <row r="58692" ht="15" hidden="1" customHeight="1"/>
    <row r="58693" ht="15" hidden="1" customHeight="1"/>
    <row r="58694" ht="15" hidden="1" customHeight="1"/>
    <row r="58695" ht="15" hidden="1" customHeight="1"/>
    <row r="58696" ht="15" hidden="1" customHeight="1"/>
    <row r="58697" ht="15" hidden="1" customHeight="1"/>
    <row r="58698" ht="15" hidden="1" customHeight="1"/>
    <row r="58699" ht="15" hidden="1" customHeight="1"/>
    <row r="58700" ht="15" hidden="1" customHeight="1"/>
    <row r="58701" ht="15" hidden="1" customHeight="1"/>
    <row r="58702" ht="15" hidden="1" customHeight="1"/>
    <row r="58703" ht="15" hidden="1" customHeight="1"/>
    <row r="58704" ht="15" hidden="1" customHeight="1"/>
    <row r="58705" ht="15" hidden="1" customHeight="1"/>
    <row r="58706" ht="15" hidden="1" customHeight="1"/>
    <row r="58707" ht="15" hidden="1" customHeight="1"/>
    <row r="58708" ht="15" hidden="1" customHeight="1"/>
    <row r="58709" ht="15" hidden="1" customHeight="1"/>
    <row r="58710" ht="15" hidden="1" customHeight="1"/>
    <row r="58711" ht="15" hidden="1" customHeight="1"/>
    <row r="58712" ht="15" hidden="1" customHeight="1"/>
    <row r="58713" ht="15" hidden="1" customHeight="1"/>
    <row r="58714" ht="15" hidden="1" customHeight="1"/>
    <row r="58715" ht="15" hidden="1" customHeight="1"/>
    <row r="58716" ht="15" hidden="1" customHeight="1"/>
    <row r="58717" ht="15" hidden="1" customHeight="1"/>
    <row r="58718" ht="15" hidden="1" customHeight="1"/>
    <row r="58719" ht="15" hidden="1" customHeight="1"/>
    <row r="58720" ht="15" hidden="1" customHeight="1"/>
    <row r="58721" ht="15" hidden="1" customHeight="1"/>
    <row r="58722" ht="15" hidden="1" customHeight="1"/>
    <row r="58723" ht="15" hidden="1" customHeight="1"/>
    <row r="58724" ht="15" hidden="1" customHeight="1"/>
    <row r="58725" ht="15" hidden="1" customHeight="1"/>
    <row r="58726" ht="15" hidden="1" customHeight="1"/>
    <row r="58727" ht="15" hidden="1" customHeight="1"/>
    <row r="58728" ht="15" hidden="1" customHeight="1"/>
    <row r="58729" ht="15" hidden="1" customHeight="1"/>
    <row r="58730" ht="15" hidden="1" customHeight="1"/>
    <row r="58731" ht="15" hidden="1" customHeight="1"/>
    <row r="58732" ht="15" hidden="1" customHeight="1"/>
    <row r="58733" ht="15" hidden="1" customHeight="1"/>
    <row r="58734" ht="15" hidden="1" customHeight="1"/>
    <row r="58735" ht="15" hidden="1" customHeight="1"/>
    <row r="58736" ht="15" hidden="1" customHeight="1"/>
    <row r="58737" ht="15" hidden="1" customHeight="1"/>
    <row r="58738" ht="15" hidden="1" customHeight="1"/>
    <row r="58739" ht="15" hidden="1" customHeight="1"/>
    <row r="58740" ht="15" hidden="1" customHeight="1"/>
    <row r="58741" ht="15" hidden="1" customHeight="1"/>
    <row r="58742" ht="15" hidden="1" customHeight="1"/>
    <row r="58743" ht="15" hidden="1" customHeight="1"/>
    <row r="58744" ht="15" hidden="1" customHeight="1"/>
    <row r="58745" ht="15" hidden="1" customHeight="1"/>
    <row r="58746" ht="15" hidden="1" customHeight="1"/>
    <row r="58747" ht="15" hidden="1" customHeight="1"/>
    <row r="58748" ht="15" hidden="1" customHeight="1"/>
    <row r="58749" ht="15" hidden="1" customHeight="1"/>
    <row r="58750" ht="15" hidden="1" customHeight="1"/>
    <row r="58751" ht="15" hidden="1" customHeight="1"/>
    <row r="58752" ht="15" hidden="1" customHeight="1"/>
    <row r="58753" ht="15" hidden="1" customHeight="1"/>
    <row r="58754" ht="15" hidden="1" customHeight="1"/>
    <row r="58755" ht="15" hidden="1" customHeight="1"/>
    <row r="58756" ht="15" hidden="1" customHeight="1"/>
    <row r="58757" ht="15" hidden="1" customHeight="1"/>
    <row r="58758" ht="15" hidden="1" customHeight="1"/>
    <row r="58759" ht="15" hidden="1" customHeight="1"/>
    <row r="58760" ht="15" hidden="1" customHeight="1"/>
    <row r="58761" ht="15" hidden="1" customHeight="1"/>
    <row r="58762" ht="15" hidden="1" customHeight="1"/>
    <row r="58763" ht="15" hidden="1" customHeight="1"/>
    <row r="58764" ht="15" hidden="1" customHeight="1"/>
    <row r="58765" ht="15" hidden="1" customHeight="1"/>
    <row r="58766" ht="15" hidden="1" customHeight="1"/>
    <row r="58767" ht="15" hidden="1" customHeight="1"/>
    <row r="58768" ht="15" hidden="1" customHeight="1"/>
    <row r="58769" ht="15" hidden="1" customHeight="1"/>
    <row r="58770" ht="15" hidden="1" customHeight="1"/>
    <row r="58771" ht="15" hidden="1" customHeight="1"/>
    <row r="58772" ht="15" hidden="1" customHeight="1"/>
    <row r="58773" ht="15" hidden="1" customHeight="1"/>
    <row r="58774" ht="15" hidden="1" customHeight="1"/>
    <row r="58775" ht="15" hidden="1" customHeight="1"/>
    <row r="58776" ht="15" hidden="1" customHeight="1"/>
    <row r="58777" ht="15" hidden="1" customHeight="1"/>
    <row r="58778" ht="15" hidden="1" customHeight="1"/>
    <row r="58779" ht="15" hidden="1" customHeight="1"/>
    <row r="58780" ht="15" hidden="1" customHeight="1"/>
    <row r="58781" ht="15" hidden="1" customHeight="1"/>
    <row r="58782" ht="15" hidden="1" customHeight="1"/>
    <row r="58783" ht="15" hidden="1" customHeight="1"/>
    <row r="58784" ht="15" hidden="1" customHeight="1"/>
    <row r="58785" ht="15" hidden="1" customHeight="1"/>
    <row r="58786" ht="15" hidden="1" customHeight="1"/>
    <row r="58787" ht="15" hidden="1" customHeight="1"/>
    <row r="58788" ht="15" hidden="1" customHeight="1"/>
    <row r="58789" ht="15" hidden="1" customHeight="1"/>
    <row r="58790" ht="15" hidden="1" customHeight="1"/>
    <row r="58791" ht="15" hidden="1" customHeight="1"/>
    <row r="58792" ht="15" hidden="1" customHeight="1"/>
    <row r="58793" ht="15" hidden="1" customHeight="1"/>
    <row r="58794" ht="15" hidden="1" customHeight="1"/>
    <row r="58795" ht="15" hidden="1" customHeight="1"/>
    <row r="58796" ht="15" hidden="1" customHeight="1"/>
    <row r="58797" ht="15" hidden="1" customHeight="1"/>
    <row r="58798" ht="15" hidden="1" customHeight="1"/>
    <row r="58799" ht="15" hidden="1" customHeight="1"/>
    <row r="58800" ht="15" hidden="1" customHeight="1"/>
    <row r="58801" ht="15" hidden="1" customHeight="1"/>
    <row r="58802" ht="15" hidden="1" customHeight="1"/>
    <row r="58803" ht="15" hidden="1" customHeight="1"/>
    <row r="58804" ht="15" hidden="1" customHeight="1"/>
    <row r="58805" ht="15" hidden="1" customHeight="1"/>
    <row r="58806" ht="15" hidden="1" customHeight="1"/>
    <row r="58807" ht="15" hidden="1" customHeight="1"/>
    <row r="58808" ht="15" hidden="1" customHeight="1"/>
    <row r="58809" ht="15" hidden="1" customHeight="1"/>
    <row r="58810" ht="15" hidden="1" customHeight="1"/>
    <row r="58811" ht="15" hidden="1" customHeight="1"/>
    <row r="58812" ht="15" hidden="1" customHeight="1"/>
    <row r="58813" ht="15" hidden="1" customHeight="1"/>
    <row r="58814" ht="15" hidden="1" customHeight="1"/>
    <row r="58815" ht="15" hidden="1" customHeight="1"/>
    <row r="58816" ht="15" hidden="1" customHeight="1"/>
    <row r="58817" ht="15" hidden="1" customHeight="1"/>
    <row r="58818" ht="15" hidden="1" customHeight="1"/>
    <row r="58819" ht="15" hidden="1" customHeight="1"/>
    <row r="58820" ht="15" hidden="1" customHeight="1"/>
    <row r="58821" ht="15" hidden="1" customHeight="1"/>
    <row r="58822" ht="15" hidden="1" customHeight="1"/>
    <row r="58823" ht="15" hidden="1" customHeight="1"/>
    <row r="58824" ht="15" hidden="1" customHeight="1"/>
    <row r="58825" ht="15" hidden="1" customHeight="1"/>
    <row r="58826" ht="15" hidden="1" customHeight="1"/>
    <row r="58827" ht="15" hidden="1" customHeight="1"/>
    <row r="58828" ht="15" hidden="1" customHeight="1"/>
    <row r="58829" ht="15" hidden="1" customHeight="1"/>
    <row r="58830" ht="15" hidden="1" customHeight="1"/>
    <row r="58831" ht="15" hidden="1" customHeight="1"/>
    <row r="58832" ht="15" hidden="1" customHeight="1"/>
    <row r="58833" ht="15" hidden="1" customHeight="1"/>
    <row r="58834" ht="15" hidden="1" customHeight="1"/>
    <row r="58835" ht="15" hidden="1" customHeight="1"/>
    <row r="58836" ht="15" hidden="1" customHeight="1"/>
    <row r="58837" ht="15" hidden="1" customHeight="1"/>
    <row r="58838" ht="15" hidden="1" customHeight="1"/>
    <row r="58839" ht="15" hidden="1" customHeight="1"/>
    <row r="58840" ht="15" hidden="1" customHeight="1"/>
    <row r="58841" ht="15" hidden="1" customHeight="1"/>
    <row r="58842" ht="15" hidden="1" customHeight="1"/>
    <row r="58843" ht="15" hidden="1" customHeight="1"/>
    <row r="58844" ht="15" hidden="1" customHeight="1"/>
    <row r="58845" ht="15" hidden="1" customHeight="1"/>
    <row r="58846" ht="15" hidden="1" customHeight="1"/>
    <row r="58847" ht="15" hidden="1" customHeight="1"/>
    <row r="58848" ht="15" hidden="1" customHeight="1"/>
    <row r="58849" ht="15" hidden="1" customHeight="1"/>
    <row r="58850" ht="15" hidden="1" customHeight="1"/>
    <row r="58851" ht="15" hidden="1" customHeight="1"/>
    <row r="58852" ht="15" hidden="1" customHeight="1"/>
    <row r="58853" ht="15" hidden="1" customHeight="1"/>
    <row r="58854" ht="15" hidden="1" customHeight="1"/>
    <row r="58855" ht="15" hidden="1" customHeight="1"/>
    <row r="58856" ht="15" hidden="1" customHeight="1"/>
    <row r="58857" ht="15" hidden="1" customHeight="1"/>
    <row r="58858" ht="15" hidden="1" customHeight="1"/>
    <row r="58859" ht="15" hidden="1" customHeight="1"/>
    <row r="58860" ht="15" hidden="1" customHeight="1"/>
    <row r="58861" ht="15" hidden="1" customHeight="1"/>
    <row r="58862" ht="15" hidden="1" customHeight="1"/>
    <row r="58863" ht="15" hidden="1" customHeight="1"/>
    <row r="58864" ht="15" hidden="1" customHeight="1"/>
    <row r="58865" ht="15" hidden="1" customHeight="1"/>
    <row r="58866" ht="15" hidden="1" customHeight="1"/>
    <row r="58867" ht="15" hidden="1" customHeight="1"/>
    <row r="58868" ht="15" hidden="1" customHeight="1"/>
    <row r="58869" ht="15" hidden="1" customHeight="1"/>
    <row r="58870" ht="15" hidden="1" customHeight="1"/>
    <row r="58871" ht="15" hidden="1" customHeight="1"/>
    <row r="58872" ht="15" hidden="1" customHeight="1"/>
    <row r="58873" ht="15" hidden="1" customHeight="1"/>
    <row r="58874" ht="15" hidden="1" customHeight="1"/>
    <row r="58875" ht="15" hidden="1" customHeight="1"/>
    <row r="58876" ht="15" hidden="1" customHeight="1"/>
    <row r="58877" ht="15" hidden="1" customHeight="1"/>
    <row r="58878" ht="15" hidden="1" customHeight="1"/>
    <row r="58879" ht="15" hidden="1" customHeight="1"/>
    <row r="58880" ht="15" hidden="1" customHeight="1"/>
    <row r="58881" ht="15" hidden="1" customHeight="1"/>
    <row r="58882" ht="15" hidden="1" customHeight="1"/>
    <row r="58883" ht="15" hidden="1" customHeight="1"/>
    <row r="58884" ht="15" hidden="1" customHeight="1"/>
    <row r="58885" ht="15" hidden="1" customHeight="1"/>
    <row r="58886" ht="15" hidden="1" customHeight="1"/>
    <row r="58887" ht="15" hidden="1" customHeight="1"/>
    <row r="58888" ht="15" hidden="1" customHeight="1"/>
    <row r="58889" ht="15" hidden="1" customHeight="1"/>
    <row r="58890" ht="15" hidden="1" customHeight="1"/>
    <row r="58891" ht="15" hidden="1" customHeight="1"/>
    <row r="58892" ht="15" hidden="1" customHeight="1"/>
    <row r="58893" ht="15" hidden="1" customHeight="1"/>
    <row r="58894" ht="15" hidden="1" customHeight="1"/>
    <row r="58895" ht="15" hidden="1" customHeight="1"/>
    <row r="58896" ht="15" hidden="1" customHeight="1"/>
    <row r="58897" ht="15" hidden="1" customHeight="1"/>
    <row r="58898" ht="15" hidden="1" customHeight="1"/>
    <row r="58899" ht="15" hidden="1" customHeight="1"/>
    <row r="58900" ht="15" hidden="1" customHeight="1"/>
    <row r="58901" ht="15" hidden="1" customHeight="1"/>
    <row r="58902" ht="15" hidden="1" customHeight="1"/>
    <row r="58903" ht="15" hidden="1" customHeight="1"/>
    <row r="58904" ht="15" hidden="1" customHeight="1"/>
    <row r="58905" ht="15" hidden="1" customHeight="1"/>
    <row r="58906" ht="15" hidden="1" customHeight="1"/>
    <row r="58907" ht="15" hidden="1" customHeight="1"/>
    <row r="58908" ht="15" hidden="1" customHeight="1"/>
    <row r="58909" ht="15" hidden="1" customHeight="1"/>
    <row r="58910" ht="15" hidden="1" customHeight="1"/>
    <row r="58911" ht="15" hidden="1" customHeight="1"/>
    <row r="58912" ht="15" hidden="1" customHeight="1"/>
    <row r="58913" ht="15" hidden="1" customHeight="1"/>
    <row r="58914" ht="15" hidden="1" customHeight="1"/>
    <row r="58915" ht="15" hidden="1" customHeight="1"/>
    <row r="58916" ht="15" hidden="1" customHeight="1"/>
    <row r="58917" ht="15" hidden="1" customHeight="1"/>
    <row r="58918" ht="15" hidden="1" customHeight="1"/>
    <row r="58919" ht="15" hidden="1" customHeight="1"/>
    <row r="58920" ht="15" hidden="1" customHeight="1"/>
    <row r="58921" ht="15" hidden="1" customHeight="1"/>
    <row r="58922" ht="15" hidden="1" customHeight="1"/>
    <row r="58923" ht="15" hidden="1" customHeight="1"/>
    <row r="58924" ht="15" hidden="1" customHeight="1"/>
    <row r="58925" ht="15" hidden="1" customHeight="1"/>
    <row r="58926" ht="15" hidden="1" customHeight="1"/>
    <row r="58927" ht="15" hidden="1" customHeight="1"/>
    <row r="58928" ht="15" hidden="1" customHeight="1"/>
    <row r="58929" ht="15" hidden="1" customHeight="1"/>
    <row r="58930" ht="15" hidden="1" customHeight="1"/>
    <row r="58931" ht="15" hidden="1" customHeight="1"/>
    <row r="58932" ht="15" hidden="1" customHeight="1"/>
    <row r="58933" ht="15" hidden="1" customHeight="1"/>
    <row r="58934" ht="15" hidden="1" customHeight="1"/>
    <row r="58935" ht="15" hidden="1" customHeight="1"/>
    <row r="58936" ht="15" hidden="1" customHeight="1"/>
    <row r="58937" ht="15" hidden="1" customHeight="1"/>
    <row r="58938" ht="15" hidden="1" customHeight="1"/>
    <row r="58939" ht="15" hidden="1" customHeight="1"/>
    <row r="58940" ht="15" hidden="1" customHeight="1"/>
    <row r="58941" ht="15" hidden="1" customHeight="1"/>
    <row r="58942" ht="15" hidden="1" customHeight="1"/>
    <row r="58943" ht="15" hidden="1" customHeight="1"/>
    <row r="58944" ht="15" hidden="1" customHeight="1"/>
    <row r="58945" ht="15" hidden="1" customHeight="1"/>
    <row r="58946" ht="15" hidden="1" customHeight="1"/>
    <row r="58947" ht="15" hidden="1" customHeight="1"/>
    <row r="58948" ht="15" hidden="1" customHeight="1"/>
    <row r="58949" ht="15" hidden="1" customHeight="1"/>
    <row r="58950" ht="15" hidden="1" customHeight="1"/>
    <row r="58951" ht="15" hidden="1" customHeight="1"/>
    <row r="58952" ht="15" hidden="1" customHeight="1"/>
    <row r="58953" ht="15" hidden="1" customHeight="1"/>
    <row r="58954" ht="15" hidden="1" customHeight="1"/>
    <row r="58955" ht="15" hidden="1" customHeight="1"/>
    <row r="58956" ht="15" hidden="1" customHeight="1"/>
    <row r="58957" ht="15" hidden="1" customHeight="1"/>
    <row r="58958" ht="15" hidden="1" customHeight="1"/>
    <row r="58959" ht="15" hidden="1" customHeight="1"/>
    <row r="58960" ht="15" hidden="1" customHeight="1"/>
    <row r="58961" ht="15" hidden="1" customHeight="1"/>
    <row r="58962" ht="15" hidden="1" customHeight="1"/>
    <row r="58963" ht="15" hidden="1" customHeight="1"/>
    <row r="58964" ht="15" hidden="1" customHeight="1"/>
    <row r="58965" ht="15" hidden="1" customHeight="1"/>
    <row r="58966" ht="15" hidden="1" customHeight="1"/>
    <row r="58967" ht="15" hidden="1" customHeight="1"/>
    <row r="58968" ht="15" hidden="1" customHeight="1"/>
    <row r="58969" ht="15" hidden="1" customHeight="1"/>
    <row r="58970" ht="15" hidden="1" customHeight="1"/>
    <row r="58971" ht="15" hidden="1" customHeight="1"/>
    <row r="58972" ht="15" hidden="1" customHeight="1"/>
    <row r="58973" ht="15" hidden="1" customHeight="1"/>
    <row r="58974" ht="15" hidden="1" customHeight="1"/>
    <row r="58975" ht="15" hidden="1" customHeight="1"/>
    <row r="58976" ht="15" hidden="1" customHeight="1"/>
    <row r="58977" ht="15" hidden="1" customHeight="1"/>
    <row r="58978" ht="15" hidden="1" customHeight="1"/>
    <row r="58979" ht="15" hidden="1" customHeight="1"/>
    <row r="58980" ht="15" hidden="1" customHeight="1"/>
    <row r="58981" ht="15" hidden="1" customHeight="1"/>
    <row r="58982" ht="15" hidden="1" customHeight="1"/>
    <row r="58983" ht="15" hidden="1" customHeight="1"/>
    <row r="58984" ht="15" hidden="1" customHeight="1"/>
    <row r="58985" ht="15" hidden="1" customHeight="1"/>
    <row r="58986" ht="15" hidden="1" customHeight="1"/>
    <row r="58987" ht="15" hidden="1" customHeight="1"/>
    <row r="58988" ht="15" hidden="1" customHeight="1"/>
    <row r="58989" ht="15" hidden="1" customHeight="1"/>
    <row r="58990" ht="15" hidden="1" customHeight="1"/>
    <row r="58991" ht="15" hidden="1" customHeight="1"/>
    <row r="58992" ht="15" hidden="1" customHeight="1"/>
    <row r="58993" ht="15" hidden="1" customHeight="1"/>
    <row r="58994" ht="15" hidden="1" customHeight="1"/>
    <row r="58995" ht="15" hidden="1" customHeight="1"/>
    <row r="58996" ht="15" hidden="1" customHeight="1"/>
    <row r="58997" ht="15" hidden="1" customHeight="1"/>
    <row r="58998" ht="15" hidden="1" customHeight="1"/>
    <row r="58999" ht="15" hidden="1" customHeight="1"/>
    <row r="59000" ht="15" hidden="1" customHeight="1"/>
    <row r="59001" ht="15" hidden="1" customHeight="1"/>
    <row r="59002" ht="15" hidden="1" customHeight="1"/>
    <row r="59003" ht="15" hidden="1" customHeight="1"/>
    <row r="59004" ht="15" hidden="1" customHeight="1"/>
    <row r="59005" ht="15" hidden="1" customHeight="1"/>
    <row r="59006" ht="15" hidden="1" customHeight="1"/>
    <row r="59007" ht="15" hidden="1" customHeight="1"/>
    <row r="59008" ht="15" hidden="1" customHeight="1"/>
    <row r="59009" ht="15" hidden="1" customHeight="1"/>
    <row r="59010" ht="15" hidden="1" customHeight="1"/>
    <row r="59011" ht="15" hidden="1" customHeight="1"/>
    <row r="59012" ht="15" hidden="1" customHeight="1"/>
    <row r="59013" ht="15" hidden="1" customHeight="1"/>
    <row r="59014" ht="15" hidden="1" customHeight="1"/>
    <row r="59015" ht="15" hidden="1" customHeight="1"/>
    <row r="59016" ht="15" hidden="1" customHeight="1"/>
    <row r="59017" ht="15" hidden="1" customHeight="1"/>
    <row r="59018" ht="15" hidden="1" customHeight="1"/>
    <row r="59019" ht="15" hidden="1" customHeight="1"/>
    <row r="59020" ht="15" hidden="1" customHeight="1"/>
    <row r="59021" ht="15" hidden="1" customHeight="1"/>
    <row r="59022" ht="15" hidden="1" customHeight="1"/>
    <row r="59023" ht="15" hidden="1" customHeight="1"/>
    <row r="59024" ht="15" hidden="1" customHeight="1"/>
    <row r="59025" ht="15" hidden="1" customHeight="1"/>
    <row r="59026" ht="15" hidden="1" customHeight="1"/>
    <row r="59027" ht="15" hidden="1" customHeight="1"/>
    <row r="59028" ht="15" hidden="1" customHeight="1"/>
    <row r="59029" ht="15" hidden="1" customHeight="1"/>
    <row r="59030" ht="15" hidden="1" customHeight="1"/>
    <row r="59031" ht="15" hidden="1" customHeight="1"/>
    <row r="59032" ht="15" hidden="1" customHeight="1"/>
    <row r="59033" ht="15" hidden="1" customHeight="1"/>
    <row r="59034" ht="15" hidden="1" customHeight="1"/>
    <row r="59035" ht="15" hidden="1" customHeight="1"/>
    <row r="59036" ht="15" hidden="1" customHeight="1"/>
    <row r="59037" ht="15" hidden="1" customHeight="1"/>
    <row r="59038" ht="15" hidden="1" customHeight="1"/>
    <row r="59039" ht="15" hidden="1" customHeight="1"/>
    <row r="59040" ht="15" hidden="1" customHeight="1"/>
    <row r="59041" ht="15" hidden="1" customHeight="1"/>
    <row r="59042" ht="15" hidden="1" customHeight="1"/>
    <row r="59043" ht="15" hidden="1" customHeight="1"/>
    <row r="59044" ht="15" hidden="1" customHeight="1"/>
    <row r="59045" ht="15" hidden="1" customHeight="1"/>
    <row r="59046" ht="15" hidden="1" customHeight="1"/>
    <row r="59047" ht="15" hidden="1" customHeight="1"/>
    <row r="59048" ht="15" hidden="1" customHeight="1"/>
    <row r="59049" ht="15" hidden="1" customHeight="1"/>
    <row r="59050" ht="15" hidden="1" customHeight="1"/>
    <row r="59051" ht="15" hidden="1" customHeight="1"/>
    <row r="59052" ht="15" hidden="1" customHeight="1"/>
    <row r="59053" ht="15" hidden="1" customHeight="1"/>
    <row r="59054" ht="15" hidden="1" customHeight="1"/>
    <row r="59055" ht="15" hidden="1" customHeight="1"/>
    <row r="59056" ht="15" hidden="1" customHeight="1"/>
    <row r="59057" ht="15" hidden="1" customHeight="1"/>
    <row r="59058" ht="15" hidden="1" customHeight="1"/>
    <row r="59059" ht="15" hidden="1" customHeight="1"/>
    <row r="59060" ht="15" hidden="1" customHeight="1"/>
    <row r="59061" ht="15" hidden="1" customHeight="1"/>
    <row r="59062" ht="15" hidden="1" customHeight="1"/>
    <row r="59063" ht="15" hidden="1" customHeight="1"/>
    <row r="59064" ht="15" hidden="1" customHeight="1"/>
    <row r="59065" ht="15" hidden="1" customHeight="1"/>
    <row r="59066" ht="15" hidden="1" customHeight="1"/>
    <row r="59067" ht="15" hidden="1" customHeight="1"/>
    <row r="59068" ht="15" hidden="1" customHeight="1"/>
    <row r="59069" ht="15" hidden="1" customHeight="1"/>
    <row r="59070" ht="15" hidden="1" customHeight="1"/>
    <row r="59071" ht="15" hidden="1" customHeight="1"/>
    <row r="59072" ht="15" hidden="1" customHeight="1"/>
    <row r="59073" ht="15" hidden="1" customHeight="1"/>
    <row r="59074" ht="15" hidden="1" customHeight="1"/>
    <row r="59075" ht="15" hidden="1" customHeight="1"/>
    <row r="59076" ht="15" hidden="1" customHeight="1"/>
    <row r="59077" ht="15" hidden="1" customHeight="1"/>
    <row r="59078" ht="15" hidden="1" customHeight="1"/>
    <row r="59079" ht="15" hidden="1" customHeight="1"/>
    <row r="59080" ht="15" hidden="1" customHeight="1"/>
    <row r="59081" ht="15" hidden="1" customHeight="1"/>
    <row r="59082" ht="15" hidden="1" customHeight="1"/>
    <row r="59083" ht="15" hidden="1" customHeight="1"/>
    <row r="59084" ht="15" hidden="1" customHeight="1"/>
    <row r="59085" ht="15" hidden="1" customHeight="1"/>
    <row r="59086" ht="15" hidden="1" customHeight="1"/>
    <row r="59087" ht="15" hidden="1" customHeight="1"/>
    <row r="59088" ht="15" hidden="1" customHeight="1"/>
    <row r="59089" ht="15" hidden="1" customHeight="1"/>
    <row r="59090" ht="15" hidden="1" customHeight="1"/>
    <row r="59091" ht="15" hidden="1" customHeight="1"/>
    <row r="59092" ht="15" hidden="1" customHeight="1"/>
    <row r="59093" ht="15" hidden="1" customHeight="1"/>
    <row r="59094" ht="15" hidden="1" customHeight="1"/>
    <row r="59095" ht="15" hidden="1" customHeight="1"/>
    <row r="59096" ht="15" hidden="1" customHeight="1"/>
    <row r="59097" ht="15" hidden="1" customHeight="1"/>
    <row r="59098" ht="15" hidden="1" customHeight="1"/>
    <row r="59099" ht="15" hidden="1" customHeight="1"/>
    <row r="59100" ht="15" hidden="1" customHeight="1"/>
    <row r="59101" ht="15" hidden="1" customHeight="1"/>
    <row r="59102" ht="15" hidden="1" customHeight="1"/>
    <row r="59103" ht="15" hidden="1" customHeight="1"/>
    <row r="59104" ht="15" hidden="1" customHeight="1"/>
    <row r="59105" ht="15" hidden="1" customHeight="1"/>
    <row r="59106" ht="15" hidden="1" customHeight="1"/>
    <row r="59107" ht="15" hidden="1" customHeight="1"/>
    <row r="59108" ht="15" hidden="1" customHeight="1"/>
    <row r="59109" ht="15" hidden="1" customHeight="1"/>
    <row r="59110" ht="15" hidden="1" customHeight="1"/>
    <row r="59111" ht="15" hidden="1" customHeight="1"/>
    <row r="59112" ht="15" hidden="1" customHeight="1"/>
    <row r="59113" ht="15" hidden="1" customHeight="1"/>
    <row r="59114" ht="15" hidden="1" customHeight="1"/>
    <row r="59115" ht="15" hidden="1" customHeight="1"/>
    <row r="59116" ht="15" hidden="1" customHeight="1"/>
    <row r="59117" ht="15" hidden="1" customHeight="1"/>
    <row r="59118" ht="15" hidden="1" customHeight="1"/>
    <row r="59119" ht="15" hidden="1" customHeight="1"/>
    <row r="59120" ht="15" hidden="1" customHeight="1"/>
    <row r="59121" ht="15" hidden="1" customHeight="1"/>
    <row r="59122" ht="15" hidden="1" customHeight="1"/>
    <row r="59123" ht="15" hidden="1" customHeight="1"/>
    <row r="59124" ht="15" hidden="1" customHeight="1"/>
    <row r="59125" ht="15" hidden="1" customHeight="1"/>
    <row r="59126" ht="15" hidden="1" customHeight="1"/>
    <row r="59127" ht="15" hidden="1" customHeight="1"/>
    <row r="59128" ht="15" hidden="1" customHeight="1"/>
    <row r="59129" ht="15" hidden="1" customHeight="1"/>
    <row r="59130" ht="15" hidden="1" customHeight="1"/>
    <row r="59131" ht="15" hidden="1" customHeight="1"/>
    <row r="59132" ht="15" hidden="1" customHeight="1"/>
    <row r="59133" ht="15" hidden="1" customHeight="1"/>
    <row r="59134" ht="15" hidden="1" customHeight="1"/>
    <row r="59135" ht="15" hidden="1" customHeight="1"/>
    <row r="59136" ht="15" hidden="1" customHeight="1"/>
    <row r="59137" ht="15" hidden="1" customHeight="1"/>
    <row r="59138" ht="15" hidden="1" customHeight="1"/>
    <row r="59139" ht="15" hidden="1" customHeight="1"/>
    <row r="59140" ht="15" hidden="1" customHeight="1"/>
    <row r="59141" ht="15" hidden="1" customHeight="1"/>
    <row r="59142" ht="15" hidden="1" customHeight="1"/>
    <row r="59143" ht="15" hidden="1" customHeight="1"/>
    <row r="59144" ht="15" hidden="1" customHeight="1"/>
    <row r="59145" ht="15" hidden="1" customHeight="1"/>
    <row r="59146" ht="15" hidden="1" customHeight="1"/>
    <row r="59147" ht="15" hidden="1" customHeight="1"/>
    <row r="59148" ht="15" hidden="1" customHeight="1"/>
    <row r="59149" ht="15" hidden="1" customHeight="1"/>
    <row r="59150" ht="15" hidden="1" customHeight="1"/>
    <row r="59151" ht="15" hidden="1" customHeight="1"/>
    <row r="59152" ht="15" hidden="1" customHeight="1"/>
    <row r="59153" ht="15" hidden="1" customHeight="1"/>
    <row r="59154" ht="15" hidden="1" customHeight="1"/>
    <row r="59155" ht="15" hidden="1" customHeight="1"/>
    <row r="59156" ht="15" hidden="1" customHeight="1"/>
    <row r="59157" ht="15" hidden="1" customHeight="1"/>
    <row r="59158" ht="15" hidden="1" customHeight="1"/>
    <row r="59159" ht="15" hidden="1" customHeight="1"/>
    <row r="59160" ht="15" hidden="1" customHeight="1"/>
    <row r="59161" ht="15" hidden="1" customHeight="1"/>
    <row r="59162" ht="15" hidden="1" customHeight="1"/>
    <row r="59163" ht="15" hidden="1" customHeight="1"/>
    <row r="59164" ht="15" hidden="1" customHeight="1"/>
    <row r="59165" ht="15" hidden="1" customHeight="1"/>
    <row r="59166" ht="15" hidden="1" customHeight="1"/>
    <row r="59167" ht="15" hidden="1" customHeight="1"/>
    <row r="59168" ht="15" hidden="1" customHeight="1"/>
    <row r="59169" ht="15" hidden="1" customHeight="1"/>
    <row r="59170" ht="15" hidden="1" customHeight="1"/>
    <row r="59171" ht="15" hidden="1" customHeight="1"/>
    <row r="59172" ht="15" hidden="1" customHeight="1"/>
    <row r="59173" ht="15" hidden="1" customHeight="1"/>
    <row r="59174" ht="15" hidden="1" customHeight="1"/>
    <row r="59175" ht="15" hidden="1" customHeight="1"/>
    <row r="59176" ht="15" hidden="1" customHeight="1"/>
    <row r="59177" ht="15" hidden="1" customHeight="1"/>
    <row r="59178" ht="15" hidden="1" customHeight="1"/>
    <row r="59179" ht="15" hidden="1" customHeight="1"/>
    <row r="59180" ht="15" hidden="1" customHeight="1"/>
    <row r="59181" ht="15" hidden="1" customHeight="1"/>
    <row r="59182" ht="15" hidden="1" customHeight="1"/>
    <row r="59183" ht="15" hidden="1" customHeight="1"/>
    <row r="59184" ht="15" hidden="1" customHeight="1"/>
    <row r="59185" ht="15" hidden="1" customHeight="1"/>
    <row r="59186" ht="15" hidden="1" customHeight="1"/>
    <row r="59187" ht="15" hidden="1" customHeight="1"/>
    <row r="59188" ht="15" hidden="1" customHeight="1"/>
    <row r="59189" ht="15" hidden="1" customHeight="1"/>
    <row r="59190" ht="15" hidden="1" customHeight="1"/>
    <row r="59191" ht="15" hidden="1" customHeight="1"/>
    <row r="59192" ht="15" hidden="1" customHeight="1"/>
    <row r="59193" ht="15" hidden="1" customHeight="1"/>
    <row r="59194" ht="15" hidden="1" customHeight="1"/>
    <row r="59195" ht="15" hidden="1" customHeight="1"/>
    <row r="59196" ht="15" hidden="1" customHeight="1"/>
    <row r="59197" ht="15" hidden="1" customHeight="1"/>
    <row r="59198" ht="15" hidden="1" customHeight="1"/>
    <row r="59199" ht="15" hidden="1" customHeight="1"/>
    <row r="59200" ht="15" hidden="1" customHeight="1"/>
    <row r="59201" ht="15" hidden="1" customHeight="1"/>
    <row r="59202" ht="15" hidden="1" customHeight="1"/>
    <row r="59203" ht="15" hidden="1" customHeight="1"/>
    <row r="59204" ht="15" hidden="1" customHeight="1"/>
    <row r="59205" ht="15" hidden="1" customHeight="1"/>
    <row r="59206" ht="15" hidden="1" customHeight="1"/>
    <row r="59207" ht="15" hidden="1" customHeight="1"/>
    <row r="59208" ht="15" hidden="1" customHeight="1"/>
    <row r="59209" ht="15" hidden="1" customHeight="1"/>
    <row r="59210" ht="15" hidden="1" customHeight="1"/>
    <row r="59211" ht="15" hidden="1" customHeight="1"/>
    <row r="59212" ht="15" hidden="1" customHeight="1"/>
    <row r="59213" ht="15" hidden="1" customHeight="1"/>
    <row r="59214" ht="15" hidden="1" customHeight="1"/>
    <row r="59215" ht="15" hidden="1" customHeight="1"/>
    <row r="59216" ht="15" hidden="1" customHeight="1"/>
    <row r="59217" ht="15" hidden="1" customHeight="1"/>
    <row r="59218" ht="15" hidden="1" customHeight="1"/>
    <row r="59219" ht="15" hidden="1" customHeight="1"/>
    <row r="59220" ht="15" hidden="1" customHeight="1"/>
    <row r="59221" ht="15" hidden="1" customHeight="1"/>
    <row r="59222" ht="15" hidden="1" customHeight="1"/>
    <row r="59223" ht="15" hidden="1" customHeight="1"/>
    <row r="59224" ht="15" hidden="1" customHeight="1"/>
    <row r="59225" ht="15" hidden="1" customHeight="1"/>
    <row r="59226" ht="15" hidden="1" customHeight="1"/>
    <row r="59227" ht="15" hidden="1" customHeight="1"/>
    <row r="59228" ht="15" hidden="1" customHeight="1"/>
    <row r="59229" ht="15" hidden="1" customHeight="1"/>
    <row r="59230" ht="15" hidden="1" customHeight="1"/>
    <row r="59231" ht="15" hidden="1" customHeight="1"/>
    <row r="59232" ht="15" hidden="1" customHeight="1"/>
    <row r="59233" ht="15" hidden="1" customHeight="1"/>
    <row r="59234" ht="15" hidden="1" customHeight="1"/>
    <row r="59235" ht="15" hidden="1" customHeight="1"/>
    <row r="59236" ht="15" hidden="1" customHeight="1"/>
    <row r="59237" ht="15" hidden="1" customHeight="1"/>
    <row r="59238" ht="15" hidden="1" customHeight="1"/>
    <row r="59239" ht="15" hidden="1" customHeight="1"/>
    <row r="59240" ht="15" hidden="1" customHeight="1"/>
    <row r="59241" ht="15" hidden="1" customHeight="1"/>
    <row r="59242" ht="15" hidden="1" customHeight="1"/>
    <row r="59243" ht="15" hidden="1" customHeight="1"/>
    <row r="59244" ht="15" hidden="1" customHeight="1"/>
    <row r="59245" ht="15" hidden="1" customHeight="1"/>
    <row r="59246" ht="15" hidden="1" customHeight="1"/>
    <row r="59247" ht="15" hidden="1" customHeight="1"/>
    <row r="59248" ht="15" hidden="1" customHeight="1"/>
    <row r="59249" ht="15" hidden="1" customHeight="1"/>
    <row r="59250" ht="15" hidden="1" customHeight="1"/>
    <row r="59251" ht="15" hidden="1" customHeight="1"/>
    <row r="59252" ht="15" hidden="1" customHeight="1"/>
    <row r="59253" ht="15" hidden="1" customHeight="1"/>
    <row r="59254" ht="15" hidden="1" customHeight="1"/>
    <row r="59255" ht="15" hidden="1" customHeight="1"/>
    <row r="59256" ht="15" hidden="1" customHeight="1"/>
    <row r="59257" ht="15" hidden="1" customHeight="1"/>
    <row r="59258" ht="15" hidden="1" customHeight="1"/>
    <row r="59259" ht="15" hidden="1" customHeight="1"/>
    <row r="59260" ht="15" hidden="1" customHeight="1"/>
    <row r="59261" ht="15" hidden="1" customHeight="1"/>
    <row r="59262" ht="15" hidden="1" customHeight="1"/>
    <row r="59263" ht="15" hidden="1" customHeight="1"/>
    <row r="59264" ht="15" hidden="1" customHeight="1"/>
    <row r="59265" ht="15" hidden="1" customHeight="1"/>
    <row r="59266" ht="15" hidden="1" customHeight="1"/>
    <row r="59267" ht="15" hidden="1" customHeight="1"/>
    <row r="59268" ht="15" hidden="1" customHeight="1"/>
    <row r="59269" ht="15" hidden="1" customHeight="1"/>
    <row r="59270" ht="15" hidden="1" customHeight="1"/>
    <row r="59271" ht="15" hidden="1" customHeight="1"/>
    <row r="59272" ht="15" hidden="1" customHeight="1"/>
    <row r="59273" ht="15" hidden="1" customHeight="1"/>
    <row r="59274" ht="15" hidden="1" customHeight="1"/>
    <row r="59275" ht="15" hidden="1" customHeight="1"/>
    <row r="59276" ht="15" hidden="1" customHeight="1"/>
    <row r="59277" ht="15" hidden="1" customHeight="1"/>
    <row r="59278" ht="15" hidden="1" customHeight="1"/>
    <row r="59279" ht="15" hidden="1" customHeight="1"/>
    <row r="59280" ht="15" hidden="1" customHeight="1"/>
    <row r="59281" ht="15" hidden="1" customHeight="1"/>
    <row r="59282" ht="15" hidden="1" customHeight="1"/>
    <row r="59283" ht="15" hidden="1" customHeight="1"/>
    <row r="59284" ht="15" hidden="1" customHeight="1"/>
    <row r="59285" ht="15" hidden="1" customHeight="1"/>
    <row r="59286" ht="15" hidden="1" customHeight="1"/>
    <row r="59287" ht="15" hidden="1" customHeight="1"/>
    <row r="59288" ht="15" hidden="1" customHeight="1"/>
    <row r="59289" ht="15" hidden="1" customHeight="1"/>
    <row r="59290" ht="15" hidden="1" customHeight="1"/>
    <row r="59291" ht="15" hidden="1" customHeight="1"/>
    <row r="59292" ht="15" hidden="1" customHeight="1"/>
    <row r="59293" ht="15" hidden="1" customHeight="1"/>
    <row r="59294" ht="15" hidden="1" customHeight="1"/>
    <row r="59295" ht="15" hidden="1" customHeight="1"/>
    <row r="59296" ht="15" hidden="1" customHeight="1"/>
    <row r="59297" ht="15" hidden="1" customHeight="1"/>
    <row r="59298" ht="15" hidden="1" customHeight="1"/>
    <row r="59299" ht="15" hidden="1" customHeight="1"/>
    <row r="59300" ht="15" hidden="1" customHeight="1"/>
    <row r="59301" ht="15" hidden="1" customHeight="1"/>
    <row r="59302" ht="15" hidden="1" customHeight="1"/>
    <row r="59303" ht="15" hidden="1" customHeight="1"/>
    <row r="59304" ht="15" hidden="1" customHeight="1"/>
    <row r="59305" ht="15" hidden="1" customHeight="1"/>
    <row r="59306" ht="15" hidden="1" customHeight="1"/>
    <row r="59307" ht="15" hidden="1" customHeight="1"/>
    <row r="59308" ht="15" hidden="1" customHeight="1"/>
    <row r="59309" ht="15" hidden="1" customHeight="1"/>
    <row r="59310" ht="15" hidden="1" customHeight="1"/>
    <row r="59311" ht="15" hidden="1" customHeight="1"/>
    <row r="59312" ht="15" hidden="1" customHeight="1"/>
    <row r="59313" ht="15" hidden="1" customHeight="1"/>
    <row r="59314" ht="15" hidden="1" customHeight="1"/>
    <row r="59315" ht="15" hidden="1" customHeight="1"/>
    <row r="59316" ht="15" hidden="1" customHeight="1"/>
    <row r="59317" ht="15" hidden="1" customHeight="1"/>
    <row r="59318" ht="15" hidden="1" customHeight="1"/>
    <row r="59319" ht="15" hidden="1" customHeight="1"/>
    <row r="59320" ht="15" hidden="1" customHeight="1"/>
    <row r="59321" ht="15" hidden="1" customHeight="1"/>
    <row r="59322" ht="15" hidden="1" customHeight="1"/>
    <row r="59323" ht="15" hidden="1" customHeight="1"/>
    <row r="59324" ht="15" hidden="1" customHeight="1"/>
    <row r="59325" ht="15" hidden="1" customHeight="1"/>
    <row r="59326" ht="15" hidden="1" customHeight="1"/>
    <row r="59327" ht="15" hidden="1" customHeight="1"/>
    <row r="59328" ht="15" hidden="1" customHeight="1"/>
    <row r="59329" ht="15" hidden="1" customHeight="1"/>
    <row r="59330" ht="15" hidden="1" customHeight="1"/>
    <row r="59331" ht="15" hidden="1" customHeight="1"/>
    <row r="59332" ht="15" hidden="1" customHeight="1"/>
    <row r="59333" ht="15" hidden="1" customHeight="1"/>
    <row r="59334" ht="15" hidden="1" customHeight="1"/>
    <row r="59335" ht="15" hidden="1" customHeight="1"/>
    <row r="59336" ht="15" hidden="1" customHeight="1"/>
    <row r="59337" ht="15" hidden="1" customHeight="1"/>
    <row r="59338" ht="15" hidden="1" customHeight="1"/>
    <row r="59339" ht="15" hidden="1" customHeight="1"/>
    <row r="59340" ht="15" hidden="1" customHeight="1"/>
    <row r="59341" ht="15" hidden="1" customHeight="1"/>
    <row r="59342" ht="15" hidden="1" customHeight="1"/>
    <row r="59343" ht="15" hidden="1" customHeight="1"/>
    <row r="59344" ht="15" hidden="1" customHeight="1"/>
    <row r="59345" ht="15" hidden="1" customHeight="1"/>
    <row r="59346" ht="15" hidden="1" customHeight="1"/>
    <row r="59347" ht="15" hidden="1" customHeight="1"/>
    <row r="59348" ht="15" hidden="1" customHeight="1"/>
    <row r="59349" ht="15" hidden="1" customHeight="1"/>
    <row r="59350" ht="15" hidden="1" customHeight="1"/>
    <row r="59351" ht="15" hidden="1" customHeight="1"/>
    <row r="59352" ht="15" hidden="1" customHeight="1"/>
    <row r="59353" ht="15" hidden="1" customHeight="1"/>
    <row r="59354" ht="15" hidden="1" customHeight="1"/>
    <row r="59355" ht="15" hidden="1" customHeight="1"/>
    <row r="59356" ht="15" hidden="1" customHeight="1"/>
    <row r="59357" ht="15" hidden="1" customHeight="1"/>
    <row r="59358" ht="15" hidden="1" customHeight="1"/>
    <row r="59359" ht="15" hidden="1" customHeight="1"/>
    <row r="59360" ht="15" hidden="1" customHeight="1"/>
    <row r="59361" ht="15" hidden="1" customHeight="1"/>
    <row r="59362" ht="15" hidden="1" customHeight="1"/>
    <row r="59363" ht="15" hidden="1" customHeight="1"/>
    <row r="59364" ht="15" hidden="1" customHeight="1"/>
    <row r="59365" ht="15" hidden="1" customHeight="1"/>
    <row r="59366" ht="15" hidden="1" customHeight="1"/>
    <row r="59367" ht="15" hidden="1" customHeight="1"/>
    <row r="59368" ht="15" hidden="1" customHeight="1"/>
    <row r="59369" ht="15" hidden="1" customHeight="1"/>
    <row r="59370" ht="15" hidden="1" customHeight="1"/>
    <row r="59371" ht="15" hidden="1" customHeight="1"/>
    <row r="59372" ht="15" hidden="1" customHeight="1"/>
    <row r="59373" ht="15" hidden="1" customHeight="1"/>
    <row r="59374" ht="15" hidden="1" customHeight="1"/>
    <row r="59375" ht="15" hidden="1" customHeight="1"/>
    <row r="59376" ht="15" hidden="1" customHeight="1"/>
    <row r="59377" ht="15" hidden="1" customHeight="1"/>
    <row r="59378" ht="15" hidden="1" customHeight="1"/>
    <row r="59379" ht="15" hidden="1" customHeight="1"/>
    <row r="59380" ht="15" hidden="1" customHeight="1"/>
    <row r="59381" ht="15" hidden="1" customHeight="1"/>
    <row r="59382" ht="15" hidden="1" customHeight="1"/>
    <row r="59383" ht="15" hidden="1" customHeight="1"/>
    <row r="59384" ht="15" hidden="1" customHeight="1"/>
    <row r="59385" ht="15" hidden="1" customHeight="1"/>
    <row r="59386" ht="15" hidden="1" customHeight="1"/>
    <row r="59387" ht="15" hidden="1" customHeight="1"/>
    <row r="59388" ht="15" hidden="1" customHeight="1"/>
    <row r="59389" ht="15" hidden="1" customHeight="1"/>
    <row r="59390" ht="15" hidden="1" customHeight="1"/>
    <row r="59391" ht="15" hidden="1" customHeight="1"/>
    <row r="59392" ht="15" hidden="1" customHeight="1"/>
    <row r="59393" ht="15" hidden="1" customHeight="1"/>
    <row r="59394" ht="15" hidden="1" customHeight="1"/>
    <row r="59395" ht="15" hidden="1" customHeight="1"/>
    <row r="59396" ht="15" hidden="1" customHeight="1"/>
    <row r="59397" ht="15" hidden="1" customHeight="1"/>
    <row r="59398" ht="15" hidden="1" customHeight="1"/>
    <row r="59399" ht="15" hidden="1" customHeight="1"/>
    <row r="59400" ht="15" hidden="1" customHeight="1"/>
    <row r="59401" ht="15" hidden="1" customHeight="1"/>
    <row r="59402" ht="15" hidden="1" customHeight="1"/>
    <row r="59403" ht="15" hidden="1" customHeight="1"/>
    <row r="59404" ht="15" hidden="1" customHeight="1"/>
    <row r="59405" ht="15" hidden="1" customHeight="1"/>
    <row r="59406" ht="15" hidden="1" customHeight="1"/>
    <row r="59407" ht="15" hidden="1" customHeight="1"/>
    <row r="59408" ht="15" hidden="1" customHeight="1"/>
    <row r="59409" ht="15" hidden="1" customHeight="1"/>
    <row r="59410" ht="15" hidden="1" customHeight="1"/>
    <row r="59411" ht="15" hidden="1" customHeight="1"/>
    <row r="59412" ht="15" hidden="1" customHeight="1"/>
    <row r="59413" ht="15" hidden="1" customHeight="1"/>
    <row r="59414" ht="15" hidden="1" customHeight="1"/>
    <row r="59415" ht="15" hidden="1" customHeight="1"/>
    <row r="59416" ht="15" hidden="1" customHeight="1"/>
    <row r="59417" ht="15" hidden="1" customHeight="1"/>
    <row r="59418" ht="15" hidden="1" customHeight="1"/>
    <row r="59419" ht="15" hidden="1" customHeight="1"/>
    <row r="59420" ht="15" hidden="1" customHeight="1"/>
    <row r="59421" ht="15" hidden="1" customHeight="1"/>
    <row r="59422" ht="15" hidden="1" customHeight="1"/>
    <row r="59423" ht="15" hidden="1" customHeight="1"/>
    <row r="59424" ht="15" hidden="1" customHeight="1"/>
    <row r="59425" ht="15" hidden="1" customHeight="1"/>
    <row r="59426" ht="15" hidden="1" customHeight="1"/>
    <row r="59427" ht="15" hidden="1" customHeight="1"/>
    <row r="59428" ht="15" hidden="1" customHeight="1"/>
    <row r="59429" ht="15" hidden="1" customHeight="1"/>
    <row r="59430" ht="15" hidden="1" customHeight="1"/>
    <row r="59431" ht="15" hidden="1" customHeight="1"/>
    <row r="59432" ht="15" hidden="1" customHeight="1"/>
    <row r="59433" ht="15" hidden="1" customHeight="1"/>
    <row r="59434" ht="15" hidden="1" customHeight="1"/>
    <row r="59435" ht="15" hidden="1" customHeight="1"/>
    <row r="59436" ht="15" hidden="1" customHeight="1"/>
    <row r="59437" ht="15" hidden="1" customHeight="1"/>
    <row r="59438" ht="15" hidden="1" customHeight="1"/>
    <row r="59439" ht="15" hidden="1" customHeight="1"/>
    <row r="59440" ht="15" hidden="1" customHeight="1"/>
    <row r="59441" ht="15" hidden="1" customHeight="1"/>
    <row r="59442" ht="15" hidden="1" customHeight="1"/>
    <row r="59443" ht="15" hidden="1" customHeight="1"/>
    <row r="59444" ht="15" hidden="1" customHeight="1"/>
    <row r="59445" ht="15" hidden="1" customHeight="1"/>
    <row r="59446" ht="15" hidden="1" customHeight="1"/>
    <row r="59447" ht="15" hidden="1" customHeight="1"/>
    <row r="59448" ht="15" hidden="1" customHeight="1"/>
    <row r="59449" ht="15" hidden="1" customHeight="1"/>
    <row r="59450" ht="15" hidden="1" customHeight="1"/>
    <row r="59451" ht="15" hidden="1" customHeight="1"/>
    <row r="59452" ht="15" hidden="1" customHeight="1"/>
    <row r="59453" ht="15" hidden="1" customHeight="1"/>
    <row r="59454" ht="15" hidden="1" customHeight="1"/>
    <row r="59455" ht="15" hidden="1" customHeight="1"/>
    <row r="59456" ht="15" hidden="1" customHeight="1"/>
    <row r="59457" ht="15" hidden="1" customHeight="1"/>
    <row r="59458" ht="15" hidden="1" customHeight="1"/>
    <row r="59459" ht="15" hidden="1" customHeight="1"/>
    <row r="59460" ht="15" hidden="1" customHeight="1"/>
    <row r="59461" ht="15" hidden="1" customHeight="1"/>
    <row r="59462" ht="15" hidden="1" customHeight="1"/>
    <row r="59463" ht="15" hidden="1" customHeight="1"/>
    <row r="59464" ht="15" hidden="1" customHeight="1"/>
    <row r="59465" ht="15" hidden="1" customHeight="1"/>
    <row r="59466" ht="15" hidden="1" customHeight="1"/>
    <row r="59467" ht="15" hidden="1" customHeight="1"/>
    <row r="59468" ht="15" hidden="1" customHeight="1"/>
    <row r="59469" ht="15" hidden="1" customHeight="1"/>
    <row r="59470" ht="15" hidden="1" customHeight="1"/>
    <row r="59471" ht="15" hidden="1" customHeight="1"/>
    <row r="59472" ht="15" hidden="1" customHeight="1"/>
    <row r="59473" ht="15" hidden="1" customHeight="1"/>
    <row r="59474" ht="15" hidden="1" customHeight="1"/>
    <row r="59475" ht="15" hidden="1" customHeight="1"/>
    <row r="59476" ht="15" hidden="1" customHeight="1"/>
    <row r="59477" ht="15" hidden="1" customHeight="1"/>
    <row r="59478" ht="15" hidden="1" customHeight="1"/>
    <row r="59479" ht="15" hidden="1" customHeight="1"/>
    <row r="59480" ht="15" hidden="1" customHeight="1"/>
    <row r="59481" ht="15" hidden="1" customHeight="1"/>
    <row r="59482" ht="15" hidden="1" customHeight="1"/>
    <row r="59483" ht="15" hidden="1" customHeight="1"/>
    <row r="59484" ht="15" hidden="1" customHeight="1"/>
    <row r="59485" ht="15" hidden="1" customHeight="1"/>
    <row r="59486" ht="15" hidden="1" customHeight="1"/>
    <row r="59487" ht="15" hidden="1" customHeight="1"/>
    <row r="59488" ht="15" hidden="1" customHeight="1"/>
    <row r="59489" ht="15" hidden="1" customHeight="1"/>
    <row r="59490" ht="15" hidden="1" customHeight="1"/>
    <row r="59491" ht="15" hidden="1" customHeight="1"/>
    <row r="59492" ht="15" hidden="1" customHeight="1"/>
    <row r="59493" ht="15" hidden="1" customHeight="1"/>
    <row r="59494" ht="15" hidden="1" customHeight="1"/>
    <row r="59495" ht="15" hidden="1" customHeight="1"/>
    <row r="59496" ht="15" hidden="1" customHeight="1"/>
    <row r="59497" ht="15" hidden="1" customHeight="1"/>
    <row r="59498" ht="15" hidden="1" customHeight="1"/>
    <row r="59499" ht="15" hidden="1" customHeight="1"/>
    <row r="59500" ht="15" hidden="1" customHeight="1"/>
    <row r="59501" ht="15" hidden="1" customHeight="1"/>
    <row r="59502" ht="15" hidden="1" customHeight="1"/>
    <row r="59503" ht="15" hidden="1" customHeight="1"/>
    <row r="59504" ht="15" hidden="1" customHeight="1"/>
    <row r="59505" ht="15" hidden="1" customHeight="1"/>
    <row r="59506" ht="15" hidden="1" customHeight="1"/>
    <row r="59507" ht="15" hidden="1" customHeight="1"/>
    <row r="59508" ht="15" hidden="1" customHeight="1"/>
    <row r="59509" ht="15" hidden="1" customHeight="1"/>
    <row r="59510" ht="15" hidden="1" customHeight="1"/>
    <row r="59511" ht="15" hidden="1" customHeight="1"/>
    <row r="59512" ht="15" hidden="1" customHeight="1"/>
    <row r="59513" ht="15" hidden="1" customHeight="1"/>
    <row r="59514" ht="15" hidden="1" customHeight="1"/>
    <row r="59515" ht="15" hidden="1" customHeight="1"/>
    <row r="59516" ht="15" hidden="1" customHeight="1"/>
    <row r="59517" ht="15" hidden="1" customHeight="1"/>
    <row r="59518" ht="15" hidden="1" customHeight="1"/>
    <row r="59519" ht="15" hidden="1" customHeight="1"/>
    <row r="59520" ht="15" hidden="1" customHeight="1"/>
    <row r="59521" ht="15" hidden="1" customHeight="1"/>
    <row r="59522" ht="15" hidden="1" customHeight="1"/>
    <row r="59523" ht="15" hidden="1" customHeight="1"/>
    <row r="59524" ht="15" hidden="1" customHeight="1"/>
    <row r="59525" ht="15" hidden="1" customHeight="1"/>
    <row r="59526" ht="15" hidden="1" customHeight="1"/>
    <row r="59527" ht="15" hidden="1" customHeight="1"/>
    <row r="59528" ht="15" hidden="1" customHeight="1"/>
    <row r="59529" ht="15" hidden="1" customHeight="1"/>
    <row r="59530" ht="15" hidden="1" customHeight="1"/>
    <row r="59531" ht="15" hidden="1" customHeight="1"/>
    <row r="59532" ht="15" hidden="1" customHeight="1"/>
    <row r="59533" ht="15" hidden="1" customHeight="1"/>
    <row r="59534" ht="15" hidden="1" customHeight="1"/>
    <row r="59535" ht="15" hidden="1" customHeight="1"/>
    <row r="59536" ht="15" hidden="1" customHeight="1"/>
    <row r="59537" ht="15" hidden="1" customHeight="1"/>
    <row r="59538" ht="15" hidden="1" customHeight="1"/>
    <row r="59539" ht="15" hidden="1" customHeight="1"/>
    <row r="59540" ht="15" hidden="1" customHeight="1"/>
    <row r="59541" ht="15" hidden="1" customHeight="1"/>
    <row r="59542" ht="15" hidden="1" customHeight="1"/>
    <row r="59543" ht="15" hidden="1" customHeight="1"/>
    <row r="59544" ht="15" hidden="1" customHeight="1"/>
    <row r="59545" ht="15" hidden="1" customHeight="1"/>
    <row r="59546" ht="15" hidden="1" customHeight="1"/>
    <row r="59547" ht="15" hidden="1" customHeight="1"/>
    <row r="59548" ht="15" hidden="1" customHeight="1"/>
    <row r="59549" ht="15" hidden="1" customHeight="1"/>
    <row r="59550" ht="15" hidden="1" customHeight="1"/>
    <row r="59551" ht="15" hidden="1" customHeight="1"/>
    <row r="59552" ht="15" hidden="1" customHeight="1"/>
    <row r="59553" ht="15" hidden="1" customHeight="1"/>
    <row r="59554" ht="15" hidden="1" customHeight="1"/>
    <row r="59555" ht="15" hidden="1" customHeight="1"/>
    <row r="59556" ht="15" hidden="1" customHeight="1"/>
    <row r="59557" ht="15" hidden="1" customHeight="1"/>
    <row r="59558" ht="15" hidden="1" customHeight="1"/>
    <row r="59559" ht="15" hidden="1" customHeight="1"/>
    <row r="59560" ht="15" hidden="1" customHeight="1"/>
    <row r="59561" ht="15" hidden="1" customHeight="1"/>
    <row r="59562" ht="15" hidden="1" customHeight="1"/>
    <row r="59563" ht="15" hidden="1" customHeight="1"/>
    <row r="59564" ht="15" hidden="1" customHeight="1"/>
    <row r="59565" ht="15" hidden="1" customHeight="1"/>
    <row r="59566" ht="15" hidden="1" customHeight="1"/>
    <row r="59567" ht="15" hidden="1" customHeight="1"/>
    <row r="59568" ht="15" hidden="1" customHeight="1"/>
    <row r="59569" ht="15" hidden="1" customHeight="1"/>
    <row r="59570" ht="15" hidden="1" customHeight="1"/>
    <row r="59571" ht="15" hidden="1" customHeight="1"/>
    <row r="59572" ht="15" hidden="1" customHeight="1"/>
    <row r="59573" ht="15" hidden="1" customHeight="1"/>
    <row r="59574" ht="15" hidden="1" customHeight="1"/>
    <row r="59575" ht="15" hidden="1" customHeight="1"/>
    <row r="59576" ht="15" hidden="1" customHeight="1"/>
    <row r="59577" ht="15" hidden="1" customHeight="1"/>
    <row r="59578" ht="15" hidden="1" customHeight="1"/>
    <row r="59579" ht="15" hidden="1" customHeight="1"/>
    <row r="59580" ht="15" hidden="1" customHeight="1"/>
    <row r="59581" ht="15" hidden="1" customHeight="1"/>
    <row r="59582" ht="15" hidden="1" customHeight="1"/>
    <row r="59583" ht="15" hidden="1" customHeight="1"/>
    <row r="59584" ht="15" hidden="1" customHeight="1"/>
    <row r="59585" ht="15" hidden="1" customHeight="1"/>
    <row r="59586" ht="15" hidden="1" customHeight="1"/>
    <row r="59587" ht="15" hidden="1" customHeight="1"/>
    <row r="59588" ht="15" hidden="1" customHeight="1"/>
    <row r="59589" ht="15" hidden="1" customHeight="1"/>
    <row r="59590" ht="15" hidden="1" customHeight="1"/>
    <row r="59591" ht="15" hidden="1" customHeight="1"/>
    <row r="59592" ht="15" hidden="1" customHeight="1"/>
    <row r="59593" ht="15" hidden="1" customHeight="1"/>
    <row r="59594" ht="15" hidden="1" customHeight="1"/>
    <row r="59595" ht="15" hidden="1" customHeight="1"/>
    <row r="59596" ht="15" hidden="1" customHeight="1"/>
    <row r="59597" ht="15" hidden="1" customHeight="1"/>
    <row r="59598" ht="15" hidden="1" customHeight="1"/>
    <row r="59599" ht="15" hidden="1" customHeight="1"/>
    <row r="59600" ht="15" hidden="1" customHeight="1"/>
    <row r="59601" ht="15" hidden="1" customHeight="1"/>
    <row r="59602" ht="15" hidden="1" customHeight="1"/>
    <row r="59603" ht="15" hidden="1" customHeight="1"/>
    <row r="59604" ht="15" hidden="1" customHeight="1"/>
    <row r="59605" ht="15" hidden="1" customHeight="1"/>
    <row r="59606" ht="15" hidden="1" customHeight="1"/>
    <row r="59607" ht="15" hidden="1" customHeight="1"/>
    <row r="59608" ht="15" hidden="1" customHeight="1"/>
    <row r="59609" ht="15" hidden="1" customHeight="1"/>
    <row r="59610" ht="15" hidden="1" customHeight="1"/>
    <row r="59611" ht="15" hidden="1" customHeight="1"/>
    <row r="59612" ht="15" hidden="1" customHeight="1"/>
    <row r="59613" ht="15" hidden="1" customHeight="1"/>
    <row r="59614" ht="15" hidden="1" customHeight="1"/>
    <row r="59615" ht="15" hidden="1" customHeight="1"/>
    <row r="59616" ht="15" hidden="1" customHeight="1"/>
    <row r="59617" ht="15" hidden="1" customHeight="1"/>
    <row r="59618" ht="15" hidden="1" customHeight="1"/>
    <row r="59619" ht="15" hidden="1" customHeight="1"/>
    <row r="59620" ht="15" hidden="1" customHeight="1"/>
    <row r="59621" ht="15" hidden="1" customHeight="1"/>
    <row r="59622" ht="15" hidden="1" customHeight="1"/>
    <row r="59623" ht="15" hidden="1" customHeight="1"/>
    <row r="59624" ht="15" hidden="1" customHeight="1"/>
    <row r="59625" ht="15" hidden="1" customHeight="1"/>
    <row r="59626" ht="15" hidden="1" customHeight="1"/>
    <row r="59627" ht="15" hidden="1" customHeight="1"/>
    <row r="59628" ht="15" hidden="1" customHeight="1"/>
    <row r="59629" ht="15" hidden="1" customHeight="1"/>
    <row r="59630" ht="15" hidden="1" customHeight="1"/>
    <row r="59631" ht="15" hidden="1" customHeight="1"/>
    <row r="59632" ht="15" hidden="1" customHeight="1"/>
    <row r="59633" ht="15" hidden="1" customHeight="1"/>
    <row r="59634" ht="15" hidden="1" customHeight="1"/>
    <row r="59635" ht="15" hidden="1" customHeight="1"/>
    <row r="59636" ht="15" hidden="1" customHeight="1"/>
    <row r="59637" ht="15" hidden="1" customHeight="1"/>
    <row r="59638" ht="15" hidden="1" customHeight="1"/>
    <row r="59639" ht="15" hidden="1" customHeight="1"/>
    <row r="59640" ht="15" hidden="1" customHeight="1"/>
    <row r="59641" ht="15" hidden="1" customHeight="1"/>
    <row r="59642" ht="15" hidden="1" customHeight="1"/>
    <row r="59643" ht="15" hidden="1" customHeight="1"/>
    <row r="59644" ht="15" hidden="1" customHeight="1"/>
    <row r="59645" ht="15" hidden="1" customHeight="1"/>
    <row r="59646" ht="15" hidden="1" customHeight="1"/>
    <row r="59647" ht="15" hidden="1" customHeight="1"/>
    <row r="59648" ht="15" hidden="1" customHeight="1"/>
    <row r="59649" ht="15" hidden="1" customHeight="1"/>
    <row r="59650" ht="15" hidden="1" customHeight="1"/>
    <row r="59651" ht="15" hidden="1" customHeight="1"/>
    <row r="59652" ht="15" hidden="1" customHeight="1"/>
    <row r="59653" ht="15" hidden="1" customHeight="1"/>
    <row r="59654" ht="15" hidden="1" customHeight="1"/>
    <row r="59655" ht="15" hidden="1" customHeight="1"/>
    <row r="59656" ht="15" hidden="1" customHeight="1"/>
    <row r="59657" ht="15" hidden="1" customHeight="1"/>
    <row r="59658" ht="15" hidden="1" customHeight="1"/>
    <row r="59659" ht="15" hidden="1" customHeight="1"/>
    <row r="59660" ht="15" hidden="1" customHeight="1"/>
    <row r="59661" ht="15" hidden="1" customHeight="1"/>
    <row r="59662" ht="15" hidden="1" customHeight="1"/>
    <row r="59663" ht="15" hidden="1" customHeight="1"/>
    <row r="59664" ht="15" hidden="1" customHeight="1"/>
    <row r="59665" ht="15" hidden="1" customHeight="1"/>
    <row r="59666" ht="15" hidden="1" customHeight="1"/>
    <row r="59667" ht="15" hidden="1" customHeight="1"/>
    <row r="59668" ht="15" hidden="1" customHeight="1"/>
    <row r="59669" ht="15" hidden="1" customHeight="1"/>
    <row r="59670" ht="15" hidden="1" customHeight="1"/>
    <row r="59671" ht="15" hidden="1" customHeight="1"/>
    <row r="59672" ht="15" hidden="1" customHeight="1"/>
    <row r="59673" ht="15" hidden="1" customHeight="1"/>
    <row r="59674" ht="15" hidden="1" customHeight="1"/>
    <row r="59675" ht="15" hidden="1" customHeight="1"/>
    <row r="59676" ht="15" hidden="1" customHeight="1"/>
    <row r="59677" ht="15" hidden="1" customHeight="1"/>
    <row r="59678" ht="15" hidden="1" customHeight="1"/>
    <row r="59679" ht="15" hidden="1" customHeight="1"/>
    <row r="59680" ht="15" hidden="1" customHeight="1"/>
    <row r="59681" ht="15" hidden="1" customHeight="1"/>
    <row r="59682" ht="15" hidden="1" customHeight="1"/>
    <row r="59683" ht="15" hidden="1" customHeight="1"/>
    <row r="59684" ht="15" hidden="1" customHeight="1"/>
    <row r="59685" ht="15" hidden="1" customHeight="1"/>
    <row r="59686" ht="15" hidden="1" customHeight="1"/>
    <row r="59687" ht="15" hidden="1" customHeight="1"/>
    <row r="59688" ht="15" hidden="1" customHeight="1"/>
    <row r="59689" ht="15" hidden="1" customHeight="1"/>
    <row r="59690" ht="15" hidden="1" customHeight="1"/>
    <row r="59691" ht="15" hidden="1" customHeight="1"/>
    <row r="59692" ht="15" hidden="1" customHeight="1"/>
    <row r="59693" ht="15" hidden="1" customHeight="1"/>
    <row r="59694" ht="15" hidden="1" customHeight="1"/>
    <row r="59695" ht="15" hidden="1" customHeight="1"/>
    <row r="59696" ht="15" hidden="1" customHeight="1"/>
    <row r="59697" ht="15" hidden="1" customHeight="1"/>
    <row r="59698" ht="15" hidden="1" customHeight="1"/>
    <row r="59699" ht="15" hidden="1" customHeight="1"/>
    <row r="59700" ht="15" hidden="1" customHeight="1"/>
    <row r="59701" ht="15" hidden="1" customHeight="1"/>
    <row r="59702" ht="15" hidden="1" customHeight="1"/>
    <row r="59703" ht="15" hidden="1" customHeight="1"/>
    <row r="59704" ht="15" hidden="1" customHeight="1"/>
    <row r="59705" ht="15" hidden="1" customHeight="1"/>
    <row r="59706" ht="15" hidden="1" customHeight="1"/>
    <row r="59707" ht="15" hidden="1" customHeight="1"/>
    <row r="59708" ht="15" hidden="1" customHeight="1"/>
    <row r="59709" ht="15" hidden="1" customHeight="1"/>
    <row r="59710" ht="15" hidden="1" customHeight="1"/>
    <row r="59711" ht="15" hidden="1" customHeight="1"/>
    <row r="59712" ht="15" hidden="1" customHeight="1"/>
    <row r="59713" ht="15" hidden="1" customHeight="1"/>
    <row r="59714" ht="15" hidden="1" customHeight="1"/>
    <row r="59715" ht="15" hidden="1" customHeight="1"/>
    <row r="59716" ht="15" hidden="1" customHeight="1"/>
    <row r="59717" ht="15" hidden="1" customHeight="1"/>
    <row r="59718" ht="15" hidden="1" customHeight="1"/>
    <row r="59719" ht="15" hidden="1" customHeight="1"/>
    <row r="59720" ht="15" hidden="1" customHeight="1"/>
    <row r="59721" ht="15" hidden="1" customHeight="1"/>
    <row r="59722" ht="15" hidden="1" customHeight="1"/>
    <row r="59723" ht="15" hidden="1" customHeight="1"/>
    <row r="59724" ht="15" hidden="1" customHeight="1"/>
    <row r="59725" ht="15" hidden="1" customHeight="1"/>
    <row r="59726" ht="15" hidden="1" customHeight="1"/>
    <row r="59727" ht="15" hidden="1" customHeight="1"/>
    <row r="59728" ht="15" hidden="1" customHeight="1"/>
    <row r="59729" ht="15" hidden="1" customHeight="1"/>
    <row r="59730" ht="15" hidden="1" customHeight="1"/>
    <row r="59731" ht="15" hidden="1" customHeight="1"/>
    <row r="59732" ht="15" hidden="1" customHeight="1"/>
    <row r="59733" ht="15" hidden="1" customHeight="1"/>
    <row r="59734" ht="15" hidden="1" customHeight="1"/>
    <row r="59735" ht="15" hidden="1" customHeight="1"/>
    <row r="59736" ht="15" hidden="1" customHeight="1"/>
    <row r="59737" ht="15" hidden="1" customHeight="1"/>
    <row r="59738" ht="15" hidden="1" customHeight="1"/>
    <row r="59739" ht="15" hidden="1" customHeight="1"/>
    <row r="59740" ht="15" hidden="1" customHeight="1"/>
    <row r="59741" ht="15" hidden="1" customHeight="1"/>
    <row r="59742" ht="15" hidden="1" customHeight="1"/>
    <row r="59743" ht="15" hidden="1" customHeight="1"/>
    <row r="59744" ht="15" hidden="1" customHeight="1"/>
    <row r="59745" ht="15" hidden="1" customHeight="1"/>
    <row r="59746" ht="15" hidden="1" customHeight="1"/>
    <row r="59747" ht="15" hidden="1" customHeight="1"/>
    <row r="59748" ht="15" hidden="1" customHeight="1"/>
    <row r="59749" ht="15" hidden="1" customHeight="1"/>
    <row r="59750" ht="15" hidden="1" customHeight="1"/>
    <row r="59751" ht="15" hidden="1" customHeight="1"/>
    <row r="59752" ht="15" hidden="1" customHeight="1"/>
    <row r="59753" ht="15" hidden="1" customHeight="1"/>
    <row r="59754" ht="15" hidden="1" customHeight="1"/>
    <row r="59755" ht="15" hidden="1" customHeight="1"/>
    <row r="59756" ht="15" hidden="1" customHeight="1"/>
    <row r="59757" ht="15" hidden="1" customHeight="1"/>
    <row r="59758" ht="15" hidden="1" customHeight="1"/>
    <row r="59759" ht="15" hidden="1" customHeight="1"/>
    <row r="59760" ht="15" hidden="1" customHeight="1"/>
    <row r="59761" ht="15" hidden="1" customHeight="1"/>
    <row r="59762" ht="15" hidden="1" customHeight="1"/>
    <row r="59763" ht="15" hidden="1" customHeight="1"/>
    <row r="59764" ht="15" hidden="1" customHeight="1"/>
    <row r="59765" ht="15" hidden="1" customHeight="1"/>
    <row r="59766" ht="15" hidden="1" customHeight="1"/>
    <row r="59767" ht="15" hidden="1" customHeight="1"/>
    <row r="59768" ht="15" hidden="1" customHeight="1"/>
    <row r="59769" ht="15" hidden="1" customHeight="1"/>
    <row r="59770" ht="15" hidden="1" customHeight="1"/>
    <row r="59771" ht="15" hidden="1" customHeight="1"/>
    <row r="59772" ht="15" hidden="1" customHeight="1"/>
    <row r="59773" ht="15" hidden="1" customHeight="1"/>
    <row r="59774" ht="15" hidden="1" customHeight="1"/>
    <row r="59775" ht="15" hidden="1" customHeight="1"/>
    <row r="59776" ht="15" hidden="1" customHeight="1"/>
    <row r="59777" ht="15" hidden="1" customHeight="1"/>
    <row r="59778" ht="15" hidden="1" customHeight="1"/>
    <row r="59779" ht="15" hidden="1" customHeight="1"/>
    <row r="59780" ht="15" hidden="1" customHeight="1"/>
    <row r="59781" ht="15" hidden="1" customHeight="1"/>
    <row r="59782" ht="15" hidden="1" customHeight="1"/>
    <row r="59783" ht="15" hidden="1" customHeight="1"/>
    <row r="59784" ht="15" hidden="1" customHeight="1"/>
    <row r="59785" ht="15" hidden="1" customHeight="1"/>
    <row r="59786" ht="15" hidden="1" customHeight="1"/>
    <row r="59787" ht="15" hidden="1" customHeight="1"/>
    <row r="59788" ht="15" hidden="1" customHeight="1"/>
    <row r="59789" ht="15" hidden="1" customHeight="1"/>
    <row r="59790" ht="15" hidden="1" customHeight="1"/>
    <row r="59791" ht="15" hidden="1" customHeight="1"/>
    <row r="59792" ht="15" hidden="1" customHeight="1"/>
    <row r="59793" ht="15" hidden="1" customHeight="1"/>
    <row r="59794" ht="15" hidden="1" customHeight="1"/>
    <row r="59795" ht="15" hidden="1" customHeight="1"/>
    <row r="59796" ht="15" hidden="1" customHeight="1"/>
    <row r="59797" ht="15" hidden="1" customHeight="1"/>
    <row r="59798" ht="15" hidden="1" customHeight="1"/>
    <row r="59799" ht="15" hidden="1" customHeight="1"/>
    <row r="59800" ht="15" hidden="1" customHeight="1"/>
    <row r="59801" ht="15" hidden="1" customHeight="1"/>
    <row r="59802" ht="15" hidden="1" customHeight="1"/>
    <row r="59803" ht="15" hidden="1" customHeight="1"/>
    <row r="59804" ht="15" hidden="1" customHeight="1"/>
    <row r="59805" ht="15" hidden="1" customHeight="1"/>
    <row r="59806" ht="15" hidden="1" customHeight="1"/>
    <row r="59807" ht="15" hidden="1" customHeight="1"/>
    <row r="59808" ht="15" hidden="1" customHeight="1"/>
    <row r="59809" ht="15" hidden="1" customHeight="1"/>
    <row r="59810" ht="15" hidden="1" customHeight="1"/>
    <row r="59811" ht="15" hidden="1" customHeight="1"/>
    <row r="59812" ht="15" hidden="1" customHeight="1"/>
    <row r="59813" ht="15" hidden="1" customHeight="1"/>
    <row r="59814" ht="15" hidden="1" customHeight="1"/>
    <row r="59815" ht="15" hidden="1" customHeight="1"/>
    <row r="59816" ht="15" hidden="1" customHeight="1"/>
    <row r="59817" ht="15" hidden="1" customHeight="1"/>
    <row r="59818" ht="15" hidden="1" customHeight="1"/>
    <row r="59819" ht="15" hidden="1" customHeight="1"/>
    <row r="59820" ht="15" hidden="1" customHeight="1"/>
    <row r="59821" ht="15" hidden="1" customHeight="1"/>
    <row r="59822" ht="15" hidden="1" customHeight="1"/>
    <row r="59823" ht="15" hidden="1" customHeight="1"/>
    <row r="59824" ht="15" hidden="1" customHeight="1"/>
    <row r="59825" ht="15" hidden="1" customHeight="1"/>
    <row r="59826" ht="15" hidden="1" customHeight="1"/>
    <row r="59827" ht="15" hidden="1" customHeight="1"/>
    <row r="59828" ht="15" hidden="1" customHeight="1"/>
    <row r="59829" ht="15" hidden="1" customHeight="1"/>
    <row r="59830" ht="15" hidden="1" customHeight="1"/>
    <row r="59831" ht="15" hidden="1" customHeight="1"/>
    <row r="59832" ht="15" hidden="1" customHeight="1"/>
    <row r="59833" ht="15" hidden="1" customHeight="1"/>
    <row r="59834" ht="15" hidden="1" customHeight="1"/>
    <row r="59835" ht="15" hidden="1" customHeight="1"/>
    <row r="59836" ht="15" hidden="1" customHeight="1"/>
    <row r="59837" ht="15" hidden="1" customHeight="1"/>
    <row r="59838" ht="15" hidden="1" customHeight="1"/>
    <row r="59839" ht="15" hidden="1" customHeight="1"/>
    <row r="59840" ht="15" hidden="1" customHeight="1"/>
    <row r="59841" ht="15" hidden="1" customHeight="1"/>
    <row r="59842" ht="15" hidden="1" customHeight="1"/>
    <row r="59843" ht="15" hidden="1" customHeight="1"/>
    <row r="59844" ht="15" hidden="1" customHeight="1"/>
    <row r="59845" ht="15" hidden="1" customHeight="1"/>
    <row r="59846" ht="15" hidden="1" customHeight="1"/>
    <row r="59847" ht="15" hidden="1" customHeight="1"/>
    <row r="59848" ht="15" hidden="1" customHeight="1"/>
    <row r="59849" ht="15" hidden="1" customHeight="1"/>
    <row r="59850" ht="15" hidden="1" customHeight="1"/>
    <row r="59851" ht="15" hidden="1" customHeight="1"/>
    <row r="59852" ht="15" hidden="1" customHeight="1"/>
    <row r="59853" ht="15" hidden="1" customHeight="1"/>
    <row r="59854" ht="15" hidden="1" customHeight="1"/>
    <row r="59855" ht="15" hidden="1" customHeight="1"/>
    <row r="59856" ht="15" hidden="1" customHeight="1"/>
    <row r="59857" ht="15" hidden="1" customHeight="1"/>
    <row r="59858" ht="15" hidden="1" customHeight="1"/>
    <row r="59859" ht="15" hidden="1" customHeight="1"/>
    <row r="59860" ht="15" hidden="1" customHeight="1"/>
    <row r="59861" ht="15" hidden="1" customHeight="1"/>
    <row r="59862" ht="15" hidden="1" customHeight="1"/>
    <row r="59863" ht="15" hidden="1" customHeight="1"/>
    <row r="59864" ht="15" hidden="1" customHeight="1"/>
    <row r="59865" ht="15" hidden="1" customHeight="1"/>
    <row r="59866" ht="15" hidden="1" customHeight="1"/>
    <row r="59867" ht="15" hidden="1" customHeight="1"/>
    <row r="59868" ht="15" hidden="1" customHeight="1"/>
    <row r="59869" ht="15" hidden="1" customHeight="1"/>
    <row r="59870" ht="15" hidden="1" customHeight="1"/>
    <row r="59871" ht="15" hidden="1" customHeight="1"/>
    <row r="59872" ht="15" hidden="1" customHeight="1"/>
    <row r="59873" ht="15" hidden="1" customHeight="1"/>
    <row r="59874" ht="15" hidden="1" customHeight="1"/>
    <row r="59875" ht="15" hidden="1" customHeight="1"/>
    <row r="59876" ht="15" hidden="1" customHeight="1"/>
    <row r="59877" ht="15" hidden="1" customHeight="1"/>
    <row r="59878" ht="15" hidden="1" customHeight="1"/>
    <row r="59879" ht="15" hidden="1" customHeight="1"/>
    <row r="59880" ht="15" hidden="1" customHeight="1"/>
    <row r="59881" ht="15" hidden="1" customHeight="1"/>
    <row r="59882" ht="15" hidden="1" customHeight="1"/>
    <row r="59883" ht="15" hidden="1" customHeight="1"/>
    <row r="59884" ht="15" hidden="1" customHeight="1"/>
    <row r="59885" ht="15" hidden="1" customHeight="1"/>
    <row r="59886" ht="15" hidden="1" customHeight="1"/>
    <row r="59887" ht="15" hidden="1" customHeight="1"/>
    <row r="59888" ht="15" hidden="1" customHeight="1"/>
    <row r="59889" ht="15" hidden="1" customHeight="1"/>
    <row r="59890" ht="15" hidden="1" customHeight="1"/>
    <row r="59891" ht="15" hidden="1" customHeight="1"/>
    <row r="59892" ht="15" hidden="1" customHeight="1"/>
    <row r="59893" ht="15" hidden="1" customHeight="1"/>
    <row r="59894" ht="15" hidden="1" customHeight="1"/>
    <row r="59895" ht="15" hidden="1" customHeight="1"/>
    <row r="59896" ht="15" hidden="1" customHeight="1"/>
    <row r="59897" ht="15" hidden="1" customHeight="1"/>
    <row r="59898" ht="15" hidden="1" customHeight="1"/>
    <row r="59899" ht="15" hidden="1" customHeight="1"/>
    <row r="59900" ht="15" hidden="1" customHeight="1"/>
    <row r="59901" ht="15" hidden="1" customHeight="1"/>
    <row r="59902" ht="15" hidden="1" customHeight="1"/>
    <row r="59903" ht="15" hidden="1" customHeight="1"/>
    <row r="59904" ht="15" hidden="1" customHeight="1"/>
    <row r="59905" ht="15" hidden="1" customHeight="1"/>
    <row r="59906" ht="15" hidden="1" customHeight="1"/>
    <row r="59907" ht="15" hidden="1" customHeight="1"/>
    <row r="59908" ht="15" hidden="1" customHeight="1"/>
    <row r="59909" ht="15" hidden="1" customHeight="1"/>
    <row r="59910" ht="15" hidden="1" customHeight="1"/>
    <row r="59911" ht="15" hidden="1" customHeight="1"/>
    <row r="59912" ht="15" hidden="1" customHeight="1"/>
    <row r="59913" ht="15" hidden="1" customHeight="1"/>
    <row r="59914" ht="15" hidden="1" customHeight="1"/>
    <row r="59915" ht="15" hidden="1" customHeight="1"/>
    <row r="59916" ht="15" hidden="1" customHeight="1"/>
    <row r="59917" ht="15" hidden="1" customHeight="1"/>
    <row r="59918" ht="15" hidden="1" customHeight="1"/>
    <row r="59919" ht="15" hidden="1" customHeight="1"/>
    <row r="59920" ht="15" hidden="1" customHeight="1"/>
    <row r="59921" ht="15" hidden="1" customHeight="1"/>
    <row r="59922" ht="15" hidden="1" customHeight="1"/>
    <row r="59923" ht="15" hidden="1" customHeight="1"/>
    <row r="59924" ht="15" hidden="1" customHeight="1"/>
    <row r="59925" ht="15" hidden="1" customHeight="1"/>
    <row r="59926" ht="15" hidden="1" customHeight="1"/>
    <row r="59927" ht="15" hidden="1" customHeight="1"/>
    <row r="59928" ht="15" hidden="1" customHeight="1"/>
    <row r="59929" ht="15" hidden="1" customHeight="1"/>
    <row r="59930" ht="15" hidden="1" customHeight="1"/>
    <row r="59931" ht="15" hidden="1" customHeight="1"/>
    <row r="59932" ht="15" hidden="1" customHeight="1"/>
    <row r="59933" ht="15" hidden="1" customHeight="1"/>
    <row r="59934" ht="15" hidden="1" customHeight="1"/>
    <row r="59935" ht="15" hidden="1" customHeight="1"/>
    <row r="59936" ht="15" hidden="1" customHeight="1"/>
    <row r="59937" ht="15" hidden="1" customHeight="1"/>
    <row r="59938" ht="15" hidden="1" customHeight="1"/>
    <row r="59939" ht="15" hidden="1" customHeight="1"/>
    <row r="59940" ht="15" hidden="1" customHeight="1"/>
    <row r="59941" ht="15" hidden="1" customHeight="1"/>
    <row r="59942" ht="15" hidden="1" customHeight="1"/>
    <row r="59943" ht="15" hidden="1" customHeight="1"/>
    <row r="59944" ht="15" hidden="1" customHeight="1"/>
    <row r="59945" ht="15" hidden="1" customHeight="1"/>
    <row r="59946" ht="15" hidden="1" customHeight="1"/>
    <row r="59947" ht="15" hidden="1" customHeight="1"/>
    <row r="59948" ht="15" hidden="1" customHeight="1"/>
    <row r="59949" ht="15" hidden="1" customHeight="1"/>
    <row r="59950" ht="15" hidden="1" customHeight="1"/>
    <row r="59951" ht="15" hidden="1" customHeight="1"/>
    <row r="59952" ht="15" hidden="1" customHeight="1"/>
    <row r="59953" ht="15" hidden="1" customHeight="1"/>
    <row r="59954" ht="15" hidden="1" customHeight="1"/>
    <row r="59955" ht="15" hidden="1" customHeight="1"/>
    <row r="59956" ht="15" hidden="1" customHeight="1"/>
    <row r="59957" ht="15" hidden="1" customHeight="1"/>
    <row r="59958" ht="15" hidden="1" customHeight="1"/>
    <row r="59959" ht="15" hidden="1" customHeight="1"/>
    <row r="59960" ht="15" hidden="1" customHeight="1"/>
    <row r="59961" ht="15" hidden="1" customHeight="1"/>
    <row r="59962" ht="15" hidden="1" customHeight="1"/>
    <row r="59963" ht="15" hidden="1" customHeight="1"/>
    <row r="59964" ht="15" hidden="1" customHeight="1"/>
    <row r="59965" ht="15" hidden="1" customHeight="1"/>
    <row r="59966" ht="15" hidden="1" customHeight="1"/>
    <row r="59967" ht="15" hidden="1" customHeight="1"/>
    <row r="59968" ht="15" hidden="1" customHeight="1"/>
    <row r="59969" ht="15" hidden="1" customHeight="1"/>
    <row r="59970" ht="15" hidden="1" customHeight="1"/>
    <row r="59971" ht="15" hidden="1" customHeight="1"/>
    <row r="59972" ht="15" hidden="1" customHeight="1"/>
    <row r="59973" ht="15" hidden="1" customHeight="1"/>
    <row r="59974" ht="15" hidden="1" customHeight="1"/>
    <row r="59975" ht="15" hidden="1" customHeight="1"/>
    <row r="59976" ht="15" hidden="1" customHeight="1"/>
    <row r="59977" ht="15" hidden="1" customHeight="1"/>
    <row r="59978" ht="15" hidden="1" customHeight="1"/>
    <row r="59979" ht="15" hidden="1" customHeight="1"/>
    <row r="59980" ht="15" hidden="1" customHeight="1"/>
    <row r="59981" ht="15" hidden="1" customHeight="1"/>
    <row r="59982" ht="15" hidden="1" customHeight="1"/>
    <row r="59983" ht="15" hidden="1" customHeight="1"/>
    <row r="59984" ht="15" hidden="1" customHeight="1"/>
    <row r="59985" ht="15" hidden="1" customHeight="1"/>
    <row r="59986" ht="15" hidden="1" customHeight="1"/>
    <row r="59987" ht="15" hidden="1" customHeight="1"/>
    <row r="59988" ht="15" hidden="1" customHeight="1"/>
    <row r="59989" ht="15" hidden="1" customHeight="1"/>
    <row r="59990" ht="15" hidden="1" customHeight="1"/>
    <row r="59991" ht="15" hidden="1" customHeight="1"/>
    <row r="59992" ht="15" hidden="1" customHeight="1"/>
    <row r="59993" ht="15" hidden="1" customHeight="1"/>
    <row r="59994" ht="15" hidden="1" customHeight="1"/>
    <row r="59995" ht="15" hidden="1" customHeight="1"/>
    <row r="59996" ht="15" hidden="1" customHeight="1"/>
    <row r="59997" ht="15" hidden="1" customHeight="1"/>
    <row r="59998" ht="15" hidden="1" customHeight="1"/>
    <row r="59999" ht="15" hidden="1" customHeight="1"/>
    <row r="60000" ht="15" hidden="1" customHeight="1"/>
    <row r="60001" ht="15" hidden="1" customHeight="1"/>
    <row r="60002" ht="15" hidden="1" customHeight="1"/>
    <row r="60003" ht="15" hidden="1" customHeight="1"/>
    <row r="60004" ht="15" hidden="1" customHeight="1"/>
    <row r="60005" ht="15" hidden="1" customHeight="1"/>
    <row r="60006" ht="15" hidden="1" customHeight="1"/>
    <row r="60007" ht="15" hidden="1" customHeight="1"/>
    <row r="60008" ht="15" hidden="1" customHeight="1"/>
    <row r="60009" ht="15" hidden="1" customHeight="1"/>
    <row r="60010" ht="15" hidden="1" customHeight="1"/>
    <row r="60011" ht="15" hidden="1" customHeight="1"/>
    <row r="60012" ht="15" hidden="1" customHeight="1"/>
    <row r="60013" ht="15" hidden="1" customHeight="1"/>
    <row r="60014" ht="15" hidden="1" customHeight="1"/>
    <row r="60015" ht="15" hidden="1" customHeight="1"/>
    <row r="60016" ht="15" hidden="1" customHeight="1"/>
    <row r="60017" ht="15" hidden="1" customHeight="1"/>
    <row r="60018" ht="15" hidden="1" customHeight="1"/>
    <row r="60019" ht="15" hidden="1" customHeight="1"/>
    <row r="60020" ht="15" hidden="1" customHeight="1"/>
    <row r="60021" ht="15" hidden="1" customHeight="1"/>
    <row r="60022" ht="15" hidden="1" customHeight="1"/>
    <row r="60023" ht="15" hidden="1" customHeight="1"/>
    <row r="60024" ht="15" hidden="1" customHeight="1"/>
    <row r="60025" ht="15" hidden="1" customHeight="1"/>
    <row r="60026" ht="15" hidden="1" customHeight="1"/>
    <row r="60027" ht="15" hidden="1" customHeight="1"/>
    <row r="60028" ht="15" hidden="1" customHeight="1"/>
    <row r="60029" ht="15" hidden="1" customHeight="1"/>
    <row r="60030" ht="15" hidden="1" customHeight="1"/>
    <row r="60031" ht="15" hidden="1" customHeight="1"/>
    <row r="60032" ht="15" hidden="1" customHeight="1"/>
    <row r="60033" ht="15" hidden="1" customHeight="1"/>
    <row r="60034" ht="15" hidden="1" customHeight="1"/>
    <row r="60035" ht="15" hidden="1" customHeight="1"/>
    <row r="60036" ht="15" hidden="1" customHeight="1"/>
    <row r="60037" ht="15" hidden="1" customHeight="1"/>
    <row r="60038" ht="15" hidden="1" customHeight="1"/>
    <row r="60039" ht="15" hidden="1" customHeight="1"/>
    <row r="60040" ht="15" hidden="1" customHeight="1"/>
    <row r="60041" ht="15" hidden="1" customHeight="1"/>
    <row r="60042" ht="15" hidden="1" customHeight="1"/>
    <row r="60043" ht="15" hidden="1" customHeight="1"/>
    <row r="60044" ht="15" hidden="1" customHeight="1"/>
    <row r="60045" ht="15" hidden="1" customHeight="1"/>
    <row r="60046" ht="15" hidden="1" customHeight="1"/>
    <row r="60047" ht="15" hidden="1" customHeight="1"/>
    <row r="60048" ht="15" hidden="1" customHeight="1"/>
    <row r="60049" ht="15" hidden="1" customHeight="1"/>
    <row r="60050" ht="15" hidden="1" customHeight="1"/>
    <row r="60051" ht="15" hidden="1" customHeight="1"/>
    <row r="60052" ht="15" hidden="1" customHeight="1"/>
    <row r="60053" ht="15" hidden="1" customHeight="1"/>
    <row r="60054" ht="15" hidden="1" customHeight="1"/>
    <row r="60055" ht="15" hidden="1" customHeight="1"/>
    <row r="60056" ht="15" hidden="1" customHeight="1"/>
    <row r="60057" ht="15" hidden="1" customHeight="1"/>
    <row r="60058" ht="15" hidden="1" customHeight="1"/>
    <row r="60059" ht="15" hidden="1" customHeight="1"/>
    <row r="60060" ht="15" hidden="1" customHeight="1"/>
    <row r="60061" ht="15" hidden="1" customHeight="1"/>
    <row r="60062" ht="15" hidden="1" customHeight="1"/>
    <row r="60063" ht="15" hidden="1" customHeight="1"/>
    <row r="60064" ht="15" hidden="1" customHeight="1"/>
    <row r="60065" ht="15" hidden="1" customHeight="1"/>
    <row r="60066" ht="15" hidden="1" customHeight="1"/>
    <row r="60067" ht="15" hidden="1" customHeight="1"/>
    <row r="60068" ht="15" hidden="1" customHeight="1"/>
    <row r="60069" ht="15" hidden="1" customHeight="1"/>
    <row r="60070" ht="15" hidden="1" customHeight="1"/>
    <row r="60071" ht="15" hidden="1" customHeight="1"/>
    <row r="60072" ht="15" hidden="1" customHeight="1"/>
    <row r="60073" ht="15" hidden="1" customHeight="1"/>
    <row r="60074" ht="15" hidden="1" customHeight="1"/>
    <row r="60075" ht="15" hidden="1" customHeight="1"/>
    <row r="60076" ht="15" hidden="1" customHeight="1"/>
    <row r="60077" ht="15" hidden="1" customHeight="1"/>
    <row r="60078" ht="15" hidden="1" customHeight="1"/>
    <row r="60079" ht="15" hidden="1" customHeight="1"/>
    <row r="60080" ht="15" hidden="1" customHeight="1"/>
    <row r="60081" ht="15" hidden="1" customHeight="1"/>
    <row r="60082" ht="15" hidden="1" customHeight="1"/>
    <row r="60083" ht="15" hidden="1" customHeight="1"/>
    <row r="60084" ht="15" hidden="1" customHeight="1"/>
    <row r="60085" ht="15" hidden="1" customHeight="1"/>
    <row r="60086" ht="15" hidden="1" customHeight="1"/>
    <row r="60087" ht="15" hidden="1" customHeight="1"/>
    <row r="60088" ht="15" hidden="1" customHeight="1"/>
    <row r="60089" ht="15" hidden="1" customHeight="1"/>
    <row r="60090" ht="15" hidden="1" customHeight="1"/>
    <row r="60091" ht="15" hidden="1" customHeight="1"/>
    <row r="60092" ht="15" hidden="1" customHeight="1"/>
    <row r="60093" ht="15" hidden="1" customHeight="1"/>
    <row r="60094" ht="15" hidden="1" customHeight="1"/>
    <row r="60095" ht="15" hidden="1" customHeight="1"/>
    <row r="60096" ht="15" hidden="1" customHeight="1"/>
    <row r="60097" ht="15" hidden="1" customHeight="1"/>
    <row r="60098" ht="15" hidden="1" customHeight="1"/>
    <row r="60099" ht="15" hidden="1" customHeight="1"/>
    <row r="60100" ht="15" hidden="1" customHeight="1"/>
    <row r="60101" ht="15" hidden="1" customHeight="1"/>
    <row r="60102" ht="15" hidden="1" customHeight="1"/>
    <row r="60103" ht="15" hidden="1" customHeight="1"/>
    <row r="60104" ht="15" hidden="1" customHeight="1"/>
    <row r="60105" ht="15" hidden="1" customHeight="1"/>
    <row r="60106" ht="15" hidden="1" customHeight="1"/>
    <row r="60107" ht="15" hidden="1" customHeight="1"/>
    <row r="60108" ht="15" hidden="1" customHeight="1"/>
    <row r="60109" ht="15" hidden="1" customHeight="1"/>
    <row r="60110" ht="15" hidden="1" customHeight="1"/>
    <row r="60111" ht="15" hidden="1" customHeight="1"/>
    <row r="60112" ht="15" hidden="1" customHeight="1"/>
    <row r="60113" ht="15" hidden="1" customHeight="1"/>
    <row r="60114" ht="15" hidden="1" customHeight="1"/>
    <row r="60115" ht="15" hidden="1" customHeight="1"/>
    <row r="60116" ht="15" hidden="1" customHeight="1"/>
    <row r="60117" ht="15" hidden="1" customHeight="1"/>
    <row r="60118" ht="15" hidden="1" customHeight="1"/>
    <row r="60119" ht="15" hidden="1" customHeight="1"/>
    <row r="60120" ht="15" hidden="1" customHeight="1"/>
    <row r="60121" ht="15" hidden="1" customHeight="1"/>
    <row r="60122" ht="15" hidden="1" customHeight="1"/>
    <row r="60123" ht="15" hidden="1" customHeight="1"/>
    <row r="60124" ht="15" hidden="1" customHeight="1"/>
    <row r="60125" ht="15" hidden="1" customHeight="1"/>
    <row r="60126" ht="15" hidden="1" customHeight="1"/>
    <row r="60127" ht="15" hidden="1" customHeight="1"/>
    <row r="60128" ht="15" hidden="1" customHeight="1"/>
    <row r="60129" ht="15" hidden="1" customHeight="1"/>
    <row r="60130" ht="15" hidden="1" customHeight="1"/>
    <row r="60131" ht="15" hidden="1" customHeight="1"/>
    <row r="60132" ht="15" hidden="1" customHeight="1"/>
    <row r="60133" ht="15" hidden="1" customHeight="1"/>
    <row r="60134" ht="15" hidden="1" customHeight="1"/>
    <row r="60135" ht="15" hidden="1" customHeight="1"/>
    <row r="60136" ht="15" hidden="1" customHeight="1"/>
    <row r="60137" ht="15" hidden="1" customHeight="1"/>
    <row r="60138" ht="15" hidden="1" customHeight="1"/>
    <row r="60139" ht="15" hidden="1" customHeight="1"/>
    <row r="60140" ht="15" hidden="1" customHeight="1"/>
    <row r="60141" ht="15" hidden="1" customHeight="1"/>
    <row r="60142" ht="15" hidden="1" customHeight="1"/>
    <row r="60143" ht="15" hidden="1" customHeight="1"/>
    <row r="60144" ht="15" hidden="1" customHeight="1"/>
    <row r="60145" ht="15" hidden="1" customHeight="1"/>
    <row r="60146" ht="15" hidden="1" customHeight="1"/>
    <row r="60147" ht="15" hidden="1" customHeight="1"/>
    <row r="60148" ht="15" hidden="1" customHeight="1"/>
    <row r="60149" ht="15" hidden="1" customHeight="1"/>
    <row r="60150" ht="15" hidden="1" customHeight="1"/>
    <row r="60151" ht="15" hidden="1" customHeight="1"/>
    <row r="60152" ht="15" hidden="1" customHeight="1"/>
    <row r="60153" ht="15" hidden="1" customHeight="1"/>
    <row r="60154" ht="15" hidden="1" customHeight="1"/>
    <row r="60155" ht="15" hidden="1" customHeight="1"/>
    <row r="60156" ht="15" hidden="1" customHeight="1"/>
    <row r="60157" ht="15" hidden="1" customHeight="1"/>
    <row r="60158" ht="15" hidden="1" customHeight="1"/>
    <row r="60159" ht="15" hidden="1" customHeight="1"/>
    <row r="60160" ht="15" hidden="1" customHeight="1"/>
    <row r="60161" ht="15" hidden="1" customHeight="1"/>
    <row r="60162" ht="15" hidden="1" customHeight="1"/>
    <row r="60163" ht="15" hidden="1" customHeight="1"/>
    <row r="60164" ht="15" hidden="1" customHeight="1"/>
    <row r="60165" ht="15" hidden="1" customHeight="1"/>
    <row r="60166" ht="15" hidden="1" customHeight="1"/>
    <row r="60167" ht="15" hidden="1" customHeight="1"/>
    <row r="60168" ht="15" hidden="1" customHeight="1"/>
    <row r="60169" ht="15" hidden="1" customHeight="1"/>
    <row r="60170" ht="15" hidden="1" customHeight="1"/>
    <row r="60171" ht="15" hidden="1" customHeight="1"/>
    <row r="60172" ht="15" hidden="1" customHeight="1"/>
    <row r="60173" ht="15" hidden="1" customHeight="1"/>
    <row r="60174" ht="15" hidden="1" customHeight="1"/>
    <row r="60175" ht="15" hidden="1" customHeight="1"/>
    <row r="60176" ht="15" hidden="1" customHeight="1"/>
    <row r="60177" ht="15" hidden="1" customHeight="1"/>
    <row r="60178" ht="15" hidden="1" customHeight="1"/>
    <row r="60179" ht="15" hidden="1" customHeight="1"/>
    <row r="60180" ht="15" hidden="1" customHeight="1"/>
    <row r="60181" ht="15" hidden="1" customHeight="1"/>
    <row r="60182" ht="15" hidden="1" customHeight="1"/>
    <row r="60183" ht="15" hidden="1" customHeight="1"/>
    <row r="60184" ht="15" hidden="1" customHeight="1"/>
    <row r="60185" ht="15" hidden="1" customHeight="1"/>
    <row r="60186" ht="15" hidden="1" customHeight="1"/>
    <row r="60187" ht="15" hidden="1" customHeight="1"/>
    <row r="60188" ht="15" hidden="1" customHeight="1"/>
    <row r="60189" ht="15" hidden="1" customHeight="1"/>
    <row r="60190" ht="15" hidden="1" customHeight="1"/>
    <row r="60191" ht="15" hidden="1" customHeight="1"/>
    <row r="60192" ht="15" hidden="1" customHeight="1"/>
    <row r="60193" ht="15" hidden="1" customHeight="1"/>
    <row r="60194" ht="15" hidden="1" customHeight="1"/>
    <row r="60195" ht="15" hidden="1" customHeight="1"/>
    <row r="60196" ht="15" hidden="1" customHeight="1"/>
    <row r="60197" ht="15" hidden="1" customHeight="1"/>
    <row r="60198" ht="15" hidden="1" customHeight="1"/>
    <row r="60199" ht="15" hidden="1" customHeight="1"/>
    <row r="60200" ht="15" hidden="1" customHeight="1"/>
    <row r="60201" ht="15" hidden="1" customHeight="1"/>
    <row r="60202" ht="15" hidden="1" customHeight="1"/>
    <row r="60203" ht="15" hidden="1" customHeight="1"/>
    <row r="60204" ht="15" hidden="1" customHeight="1"/>
    <row r="60205" ht="15" hidden="1" customHeight="1"/>
    <row r="60206" ht="15" hidden="1" customHeight="1"/>
    <row r="60207" ht="15" hidden="1" customHeight="1"/>
    <row r="60208" ht="15" hidden="1" customHeight="1"/>
    <row r="60209" ht="15" hidden="1" customHeight="1"/>
    <row r="60210" ht="15" hidden="1" customHeight="1"/>
    <row r="60211" ht="15" hidden="1" customHeight="1"/>
    <row r="60212" ht="15" hidden="1" customHeight="1"/>
    <row r="60213" ht="15" hidden="1" customHeight="1"/>
    <row r="60214" ht="15" hidden="1" customHeight="1"/>
    <row r="60215" ht="15" hidden="1" customHeight="1"/>
    <row r="60216" ht="15" hidden="1" customHeight="1"/>
    <row r="60217" ht="15" hidden="1" customHeight="1"/>
    <row r="60218" ht="15" hidden="1" customHeight="1"/>
    <row r="60219" ht="15" hidden="1" customHeight="1"/>
    <row r="60220" ht="15" hidden="1" customHeight="1"/>
    <row r="60221" ht="15" hidden="1" customHeight="1"/>
    <row r="60222" ht="15" hidden="1" customHeight="1"/>
    <row r="60223" ht="15" hidden="1" customHeight="1"/>
    <row r="60224" ht="15" hidden="1" customHeight="1"/>
    <row r="60225" ht="15" hidden="1" customHeight="1"/>
    <row r="60226" ht="15" hidden="1" customHeight="1"/>
    <row r="60227" ht="15" hidden="1" customHeight="1"/>
    <row r="60228" ht="15" hidden="1" customHeight="1"/>
    <row r="60229" ht="15" hidden="1" customHeight="1"/>
    <row r="60230" ht="15" hidden="1" customHeight="1"/>
    <row r="60231" ht="15" hidden="1" customHeight="1"/>
    <row r="60232" ht="15" hidden="1" customHeight="1"/>
    <row r="60233" ht="15" hidden="1" customHeight="1"/>
    <row r="60234" ht="15" hidden="1" customHeight="1"/>
    <row r="60235" ht="15" hidden="1" customHeight="1"/>
    <row r="60236" ht="15" hidden="1" customHeight="1"/>
    <row r="60237" ht="15" hidden="1" customHeight="1"/>
    <row r="60238" ht="15" hidden="1" customHeight="1"/>
    <row r="60239" ht="15" hidden="1" customHeight="1"/>
    <row r="60240" ht="15" hidden="1" customHeight="1"/>
    <row r="60241" ht="15" hidden="1" customHeight="1"/>
    <row r="60242" ht="15" hidden="1" customHeight="1"/>
    <row r="60243" ht="15" hidden="1" customHeight="1"/>
    <row r="60244" ht="15" hidden="1" customHeight="1"/>
    <row r="60245" ht="15" hidden="1" customHeight="1"/>
    <row r="60246" ht="15" hidden="1" customHeight="1"/>
    <row r="60247" ht="15" hidden="1" customHeight="1"/>
    <row r="60248" ht="15" hidden="1" customHeight="1"/>
    <row r="60249" ht="15" hidden="1" customHeight="1"/>
    <row r="60250" ht="15" hidden="1" customHeight="1"/>
    <row r="60251" ht="15" hidden="1" customHeight="1"/>
    <row r="60252" ht="15" hidden="1" customHeight="1"/>
    <row r="60253" ht="15" hidden="1" customHeight="1"/>
    <row r="60254" ht="15" hidden="1" customHeight="1"/>
    <row r="60255" ht="15" hidden="1" customHeight="1"/>
    <row r="60256" ht="15" hidden="1" customHeight="1"/>
    <row r="60257" ht="15" hidden="1" customHeight="1"/>
    <row r="60258" ht="15" hidden="1" customHeight="1"/>
    <row r="60259" ht="15" hidden="1" customHeight="1"/>
    <row r="60260" ht="15" hidden="1" customHeight="1"/>
    <row r="60261" ht="15" hidden="1" customHeight="1"/>
    <row r="60262" ht="15" hidden="1" customHeight="1"/>
    <row r="60263" ht="15" hidden="1" customHeight="1"/>
    <row r="60264" ht="15" hidden="1" customHeight="1"/>
    <row r="60265" ht="15" hidden="1" customHeight="1"/>
    <row r="60266" ht="15" hidden="1" customHeight="1"/>
    <row r="60267" ht="15" hidden="1" customHeight="1"/>
    <row r="60268" ht="15" hidden="1" customHeight="1"/>
    <row r="60269" ht="15" hidden="1" customHeight="1"/>
    <row r="60270" ht="15" hidden="1" customHeight="1"/>
    <row r="60271" ht="15" hidden="1" customHeight="1"/>
    <row r="60272" ht="15" hidden="1" customHeight="1"/>
    <row r="60273" ht="15" hidden="1" customHeight="1"/>
    <row r="60274" ht="15" hidden="1" customHeight="1"/>
    <row r="60275" ht="15" hidden="1" customHeight="1"/>
    <row r="60276" ht="15" hidden="1" customHeight="1"/>
    <row r="60277" ht="15" hidden="1" customHeight="1"/>
    <row r="60278" ht="15" hidden="1" customHeight="1"/>
    <row r="60279" ht="15" hidden="1" customHeight="1"/>
    <row r="60280" ht="15" hidden="1" customHeight="1"/>
    <row r="60281" ht="15" hidden="1" customHeight="1"/>
    <row r="60282" ht="15" hidden="1" customHeight="1"/>
    <row r="60283" ht="15" hidden="1" customHeight="1"/>
    <row r="60284" ht="15" hidden="1" customHeight="1"/>
    <row r="60285" ht="15" hidden="1" customHeight="1"/>
    <row r="60286" ht="15" hidden="1" customHeight="1"/>
    <row r="60287" ht="15" hidden="1" customHeight="1"/>
    <row r="60288" ht="15" hidden="1" customHeight="1"/>
    <row r="60289" ht="15" hidden="1" customHeight="1"/>
    <row r="60290" ht="15" hidden="1" customHeight="1"/>
    <row r="60291" ht="15" hidden="1" customHeight="1"/>
    <row r="60292" ht="15" hidden="1" customHeight="1"/>
    <row r="60293" ht="15" hidden="1" customHeight="1"/>
    <row r="60294" ht="15" hidden="1" customHeight="1"/>
    <row r="60295" ht="15" hidden="1" customHeight="1"/>
    <row r="60296" ht="15" hidden="1" customHeight="1"/>
    <row r="60297" ht="15" hidden="1" customHeight="1"/>
    <row r="60298" ht="15" hidden="1" customHeight="1"/>
    <row r="60299" ht="15" hidden="1" customHeight="1"/>
    <row r="60300" ht="15" hidden="1" customHeight="1"/>
    <row r="60301" ht="15" hidden="1" customHeight="1"/>
    <row r="60302" ht="15" hidden="1" customHeight="1"/>
    <row r="60303" ht="15" hidden="1" customHeight="1"/>
    <row r="60304" ht="15" hidden="1" customHeight="1"/>
    <row r="60305" ht="15" hidden="1" customHeight="1"/>
    <row r="60306" ht="15" hidden="1" customHeight="1"/>
    <row r="60307" ht="15" hidden="1" customHeight="1"/>
    <row r="60308" ht="15" hidden="1" customHeight="1"/>
    <row r="60309" ht="15" hidden="1" customHeight="1"/>
    <row r="60310" ht="15" hidden="1" customHeight="1"/>
    <row r="60311" ht="15" hidden="1" customHeight="1"/>
    <row r="60312" ht="15" hidden="1" customHeight="1"/>
    <row r="60313" ht="15" hidden="1" customHeight="1"/>
    <row r="60314" ht="15" hidden="1" customHeight="1"/>
    <row r="60315" ht="15" hidden="1" customHeight="1"/>
    <row r="60316" ht="15" hidden="1" customHeight="1"/>
    <row r="60317" ht="15" hidden="1" customHeight="1"/>
    <row r="60318" ht="15" hidden="1" customHeight="1"/>
    <row r="60319" ht="15" hidden="1" customHeight="1"/>
    <row r="60320" ht="15" hidden="1" customHeight="1"/>
    <row r="60321" ht="15" hidden="1" customHeight="1"/>
    <row r="60322" ht="15" hidden="1" customHeight="1"/>
    <row r="60323" ht="15" hidden="1" customHeight="1"/>
    <row r="60324" ht="15" hidden="1" customHeight="1"/>
    <row r="60325" ht="15" hidden="1" customHeight="1"/>
    <row r="60326" ht="15" hidden="1" customHeight="1"/>
    <row r="60327" ht="15" hidden="1" customHeight="1"/>
    <row r="60328" ht="15" hidden="1" customHeight="1"/>
    <row r="60329" ht="15" hidden="1" customHeight="1"/>
    <row r="60330" ht="15" hidden="1" customHeight="1"/>
    <row r="60331" ht="15" hidden="1" customHeight="1"/>
    <row r="60332" ht="15" hidden="1" customHeight="1"/>
    <row r="60333" ht="15" hidden="1" customHeight="1"/>
    <row r="60334" ht="15" hidden="1" customHeight="1"/>
    <row r="60335" ht="15" hidden="1" customHeight="1"/>
    <row r="60336" ht="15" hidden="1" customHeight="1"/>
    <row r="60337" ht="15" hidden="1" customHeight="1"/>
    <row r="60338" ht="15" hidden="1" customHeight="1"/>
    <row r="60339" ht="15" hidden="1" customHeight="1"/>
    <row r="60340" ht="15" hidden="1" customHeight="1"/>
    <row r="60341" ht="15" hidden="1" customHeight="1"/>
    <row r="60342" ht="15" hidden="1" customHeight="1"/>
    <row r="60343" ht="15" hidden="1" customHeight="1"/>
    <row r="60344" ht="15" hidden="1" customHeight="1"/>
    <row r="60345" ht="15" hidden="1" customHeight="1"/>
    <row r="60346" ht="15" hidden="1" customHeight="1"/>
    <row r="60347" ht="15" hidden="1" customHeight="1"/>
    <row r="60348" ht="15" hidden="1" customHeight="1"/>
    <row r="60349" ht="15" hidden="1" customHeight="1"/>
    <row r="60350" ht="15" hidden="1" customHeight="1"/>
    <row r="60351" ht="15" hidden="1" customHeight="1"/>
    <row r="60352" ht="15" hidden="1" customHeight="1"/>
    <row r="60353" ht="15" hidden="1" customHeight="1"/>
    <row r="60354" ht="15" hidden="1" customHeight="1"/>
    <row r="60355" ht="15" hidden="1" customHeight="1"/>
    <row r="60356" ht="15" hidden="1" customHeight="1"/>
    <row r="60357" ht="15" hidden="1" customHeight="1"/>
    <row r="60358" ht="15" hidden="1" customHeight="1"/>
    <row r="60359" ht="15" hidden="1" customHeight="1"/>
    <row r="60360" ht="15" hidden="1" customHeight="1"/>
    <row r="60361" ht="15" hidden="1" customHeight="1"/>
    <row r="60362" ht="15" hidden="1" customHeight="1"/>
    <row r="60363" ht="15" hidden="1" customHeight="1"/>
    <row r="60364" ht="15" hidden="1" customHeight="1"/>
    <row r="60365" ht="15" hidden="1" customHeight="1"/>
    <row r="60366" ht="15" hidden="1" customHeight="1"/>
    <row r="60367" ht="15" hidden="1" customHeight="1"/>
    <row r="60368" ht="15" hidden="1" customHeight="1"/>
    <row r="60369" ht="15" hidden="1" customHeight="1"/>
    <row r="60370" ht="15" hidden="1" customHeight="1"/>
    <row r="60371" ht="15" hidden="1" customHeight="1"/>
    <row r="60372" ht="15" hidden="1" customHeight="1"/>
    <row r="60373" ht="15" hidden="1" customHeight="1"/>
    <row r="60374" ht="15" hidden="1" customHeight="1"/>
    <row r="60375" ht="15" hidden="1" customHeight="1"/>
    <row r="60376" ht="15" hidden="1" customHeight="1"/>
    <row r="60377" ht="15" hidden="1" customHeight="1"/>
    <row r="60378" ht="15" hidden="1" customHeight="1"/>
    <row r="60379" ht="15" hidden="1" customHeight="1"/>
    <row r="60380" ht="15" hidden="1" customHeight="1"/>
    <row r="60381" ht="15" hidden="1" customHeight="1"/>
    <row r="60382" ht="15" hidden="1" customHeight="1"/>
    <row r="60383" ht="15" hidden="1" customHeight="1"/>
    <row r="60384" ht="15" hidden="1" customHeight="1"/>
    <row r="60385" ht="15" hidden="1" customHeight="1"/>
    <row r="60386" ht="15" hidden="1" customHeight="1"/>
    <row r="60387" ht="15" hidden="1" customHeight="1"/>
    <row r="60388" ht="15" hidden="1" customHeight="1"/>
    <row r="60389" ht="15" hidden="1" customHeight="1"/>
    <row r="60390" ht="15" hidden="1" customHeight="1"/>
    <row r="60391" ht="15" hidden="1" customHeight="1"/>
    <row r="60392" ht="15" hidden="1" customHeight="1"/>
    <row r="60393" ht="15" hidden="1" customHeight="1"/>
    <row r="60394" ht="15" hidden="1" customHeight="1"/>
    <row r="60395" ht="15" hidden="1" customHeight="1"/>
    <row r="60396" ht="15" hidden="1" customHeight="1"/>
    <row r="60397" ht="15" hidden="1" customHeight="1"/>
    <row r="60398" ht="15" hidden="1" customHeight="1"/>
    <row r="60399" ht="15" hidden="1" customHeight="1"/>
    <row r="60400" ht="15" hidden="1" customHeight="1"/>
    <row r="60401" ht="15" hidden="1" customHeight="1"/>
    <row r="60402" ht="15" hidden="1" customHeight="1"/>
    <row r="60403" ht="15" hidden="1" customHeight="1"/>
    <row r="60404" ht="15" hidden="1" customHeight="1"/>
    <row r="60405" ht="15" hidden="1" customHeight="1"/>
    <row r="60406" ht="15" hidden="1" customHeight="1"/>
    <row r="60407" ht="15" hidden="1" customHeight="1"/>
    <row r="60408" ht="15" hidden="1" customHeight="1"/>
    <row r="60409" ht="15" hidden="1" customHeight="1"/>
    <row r="60410" ht="15" hidden="1" customHeight="1"/>
    <row r="60411" ht="15" hidden="1" customHeight="1"/>
    <row r="60412" ht="15" hidden="1" customHeight="1"/>
    <row r="60413" ht="15" hidden="1" customHeight="1"/>
    <row r="60414" ht="15" hidden="1" customHeight="1"/>
    <row r="60415" ht="15" hidden="1" customHeight="1"/>
    <row r="60416" ht="15" hidden="1" customHeight="1"/>
    <row r="60417" ht="15" hidden="1" customHeight="1"/>
    <row r="60418" ht="15" hidden="1" customHeight="1"/>
    <row r="60419" ht="15" hidden="1" customHeight="1"/>
    <row r="60420" ht="15" hidden="1" customHeight="1"/>
    <row r="60421" ht="15" hidden="1" customHeight="1"/>
    <row r="60422" ht="15" hidden="1" customHeight="1"/>
    <row r="60423" ht="15" hidden="1" customHeight="1"/>
    <row r="60424" ht="15" hidden="1" customHeight="1"/>
    <row r="60425" ht="15" hidden="1" customHeight="1"/>
    <row r="60426" ht="15" hidden="1" customHeight="1"/>
    <row r="60427" ht="15" hidden="1" customHeight="1"/>
    <row r="60428" ht="15" hidden="1" customHeight="1"/>
    <row r="60429" ht="15" hidden="1" customHeight="1"/>
    <row r="60430" ht="15" hidden="1" customHeight="1"/>
    <row r="60431" ht="15" hidden="1" customHeight="1"/>
    <row r="60432" ht="15" hidden="1" customHeight="1"/>
    <row r="60433" ht="15" hidden="1" customHeight="1"/>
    <row r="60434" ht="15" hidden="1" customHeight="1"/>
    <row r="60435" ht="15" hidden="1" customHeight="1"/>
    <row r="60436" ht="15" hidden="1" customHeight="1"/>
    <row r="60437" ht="15" hidden="1" customHeight="1"/>
    <row r="60438" ht="15" hidden="1" customHeight="1"/>
    <row r="60439" ht="15" hidden="1" customHeight="1"/>
    <row r="60440" ht="15" hidden="1" customHeight="1"/>
    <row r="60441" ht="15" hidden="1" customHeight="1"/>
    <row r="60442" ht="15" hidden="1" customHeight="1"/>
    <row r="60443" ht="15" hidden="1" customHeight="1"/>
    <row r="60444" ht="15" hidden="1" customHeight="1"/>
    <row r="60445" ht="15" hidden="1" customHeight="1"/>
    <row r="60446" ht="15" hidden="1" customHeight="1"/>
    <row r="60447" ht="15" hidden="1" customHeight="1"/>
    <row r="60448" ht="15" hidden="1" customHeight="1"/>
    <row r="60449" ht="15" hidden="1" customHeight="1"/>
    <row r="60450" ht="15" hidden="1" customHeight="1"/>
    <row r="60451" ht="15" hidden="1" customHeight="1"/>
    <row r="60452" ht="15" hidden="1" customHeight="1"/>
    <row r="60453" ht="15" hidden="1" customHeight="1"/>
    <row r="60454" ht="15" hidden="1" customHeight="1"/>
    <row r="60455" ht="15" hidden="1" customHeight="1"/>
    <row r="60456" ht="15" hidden="1" customHeight="1"/>
    <row r="60457" ht="15" hidden="1" customHeight="1"/>
    <row r="60458" ht="15" hidden="1" customHeight="1"/>
    <row r="60459" ht="15" hidden="1" customHeight="1"/>
    <row r="60460" ht="15" hidden="1" customHeight="1"/>
    <row r="60461" ht="15" hidden="1" customHeight="1"/>
    <row r="60462" ht="15" hidden="1" customHeight="1"/>
    <row r="60463" ht="15" hidden="1" customHeight="1"/>
    <row r="60464" ht="15" hidden="1" customHeight="1"/>
    <row r="60465" ht="15" hidden="1" customHeight="1"/>
    <row r="60466" ht="15" hidden="1" customHeight="1"/>
    <row r="60467" ht="15" hidden="1" customHeight="1"/>
    <row r="60468" ht="15" hidden="1" customHeight="1"/>
    <row r="60469" ht="15" hidden="1" customHeight="1"/>
    <row r="60470" ht="15" hidden="1" customHeight="1"/>
    <row r="60471" ht="15" hidden="1" customHeight="1"/>
    <row r="60472" ht="15" hidden="1" customHeight="1"/>
    <row r="60473" ht="15" hidden="1" customHeight="1"/>
    <row r="60474" ht="15" hidden="1" customHeight="1"/>
    <row r="60475" ht="15" hidden="1" customHeight="1"/>
    <row r="60476" ht="15" hidden="1" customHeight="1"/>
    <row r="60477" ht="15" hidden="1" customHeight="1"/>
    <row r="60478" ht="15" hidden="1" customHeight="1"/>
    <row r="60479" ht="15" hidden="1" customHeight="1"/>
    <row r="60480" ht="15" hidden="1" customHeight="1"/>
    <row r="60481" ht="15" hidden="1" customHeight="1"/>
    <row r="60482" ht="15" hidden="1" customHeight="1"/>
    <row r="60483" ht="15" hidden="1" customHeight="1"/>
    <row r="60484" ht="15" hidden="1" customHeight="1"/>
    <row r="60485" ht="15" hidden="1" customHeight="1"/>
    <row r="60486" ht="15" hidden="1" customHeight="1"/>
    <row r="60487" ht="15" hidden="1" customHeight="1"/>
    <row r="60488" ht="15" hidden="1" customHeight="1"/>
    <row r="60489" ht="15" hidden="1" customHeight="1"/>
    <row r="60490" ht="15" hidden="1" customHeight="1"/>
    <row r="60491" ht="15" hidden="1" customHeight="1"/>
    <row r="60492" ht="15" hidden="1" customHeight="1"/>
    <row r="60493" ht="15" hidden="1" customHeight="1"/>
    <row r="60494" ht="15" hidden="1" customHeight="1"/>
    <row r="60495" ht="15" hidden="1" customHeight="1"/>
    <row r="60496" ht="15" hidden="1" customHeight="1"/>
    <row r="60497" ht="15" hidden="1" customHeight="1"/>
    <row r="60498" ht="15" hidden="1" customHeight="1"/>
    <row r="60499" ht="15" hidden="1" customHeight="1"/>
    <row r="60500" ht="15" hidden="1" customHeight="1"/>
    <row r="60501" ht="15" hidden="1" customHeight="1"/>
    <row r="60502" ht="15" hidden="1" customHeight="1"/>
    <row r="60503" ht="15" hidden="1" customHeight="1"/>
    <row r="60504" ht="15" hidden="1" customHeight="1"/>
    <row r="60505" ht="15" hidden="1" customHeight="1"/>
    <row r="60506" ht="15" hidden="1" customHeight="1"/>
    <row r="60507" ht="15" hidden="1" customHeight="1"/>
    <row r="60508" ht="15" hidden="1" customHeight="1"/>
    <row r="60509" ht="15" hidden="1" customHeight="1"/>
    <row r="60510" ht="15" hidden="1" customHeight="1"/>
    <row r="60511" ht="15" hidden="1" customHeight="1"/>
    <row r="60512" ht="15" hidden="1" customHeight="1"/>
    <row r="60513" ht="15" hidden="1" customHeight="1"/>
    <row r="60514" ht="15" hidden="1" customHeight="1"/>
    <row r="60515" ht="15" hidden="1" customHeight="1"/>
    <row r="60516" ht="15" hidden="1" customHeight="1"/>
    <row r="60517" ht="15" hidden="1" customHeight="1"/>
    <row r="60518" ht="15" hidden="1" customHeight="1"/>
    <row r="60519" ht="15" hidden="1" customHeight="1"/>
    <row r="60520" ht="15" hidden="1" customHeight="1"/>
    <row r="60521" ht="15" hidden="1" customHeight="1"/>
    <row r="60522" ht="15" hidden="1" customHeight="1"/>
    <row r="60523" ht="15" hidden="1" customHeight="1"/>
    <row r="60524" ht="15" hidden="1" customHeight="1"/>
    <row r="60525" ht="15" hidden="1" customHeight="1"/>
    <row r="60526" ht="15" hidden="1" customHeight="1"/>
    <row r="60527" ht="15" hidden="1" customHeight="1"/>
    <row r="60528" ht="15" hidden="1" customHeight="1"/>
    <row r="60529" ht="15" hidden="1" customHeight="1"/>
    <row r="60530" ht="15" hidden="1" customHeight="1"/>
    <row r="60531" ht="15" hidden="1" customHeight="1"/>
    <row r="60532" ht="15" hidden="1" customHeight="1"/>
    <row r="60533" ht="15" hidden="1" customHeight="1"/>
    <row r="60534" ht="15" hidden="1" customHeight="1"/>
    <row r="60535" ht="15" hidden="1" customHeight="1"/>
    <row r="60536" ht="15" hidden="1" customHeight="1"/>
    <row r="60537" ht="15" hidden="1" customHeight="1"/>
    <row r="60538" ht="15" hidden="1" customHeight="1"/>
    <row r="60539" ht="15" hidden="1" customHeight="1"/>
    <row r="60540" ht="15" hidden="1" customHeight="1"/>
    <row r="60541" ht="15" hidden="1" customHeight="1"/>
    <row r="60542" ht="15" hidden="1" customHeight="1"/>
    <row r="60543" ht="15" hidden="1" customHeight="1"/>
    <row r="60544" ht="15" hidden="1" customHeight="1"/>
    <row r="60545" ht="15" hidden="1" customHeight="1"/>
    <row r="60546" ht="15" hidden="1" customHeight="1"/>
    <row r="60547" ht="15" hidden="1" customHeight="1"/>
    <row r="60548" ht="15" hidden="1" customHeight="1"/>
    <row r="60549" ht="15" hidden="1" customHeight="1"/>
    <row r="60550" ht="15" hidden="1" customHeight="1"/>
    <row r="60551" ht="15" hidden="1" customHeight="1"/>
    <row r="60552" ht="15" hidden="1" customHeight="1"/>
    <row r="60553" ht="15" hidden="1" customHeight="1"/>
    <row r="60554" ht="15" hidden="1" customHeight="1"/>
    <row r="60555" ht="15" hidden="1" customHeight="1"/>
    <row r="60556" ht="15" hidden="1" customHeight="1"/>
    <row r="60557" ht="15" hidden="1" customHeight="1"/>
    <row r="60558" ht="15" hidden="1" customHeight="1"/>
    <row r="60559" ht="15" hidden="1" customHeight="1"/>
    <row r="60560" ht="15" hidden="1" customHeight="1"/>
    <row r="60561" ht="15" hidden="1" customHeight="1"/>
    <row r="60562" ht="15" hidden="1" customHeight="1"/>
    <row r="60563" ht="15" hidden="1" customHeight="1"/>
    <row r="60564" ht="15" hidden="1" customHeight="1"/>
    <row r="60565" ht="15" hidden="1" customHeight="1"/>
    <row r="60566" ht="15" hidden="1" customHeight="1"/>
    <row r="60567" ht="15" hidden="1" customHeight="1"/>
    <row r="60568" ht="15" hidden="1" customHeight="1"/>
    <row r="60569" ht="15" hidden="1" customHeight="1"/>
    <row r="60570" ht="15" hidden="1" customHeight="1"/>
    <row r="60571" ht="15" hidden="1" customHeight="1"/>
    <row r="60572" ht="15" hidden="1" customHeight="1"/>
    <row r="60573" ht="15" hidden="1" customHeight="1"/>
    <row r="60574" ht="15" hidden="1" customHeight="1"/>
    <row r="60575" ht="15" hidden="1" customHeight="1"/>
    <row r="60576" ht="15" hidden="1" customHeight="1"/>
    <row r="60577" ht="15" hidden="1" customHeight="1"/>
    <row r="60578" ht="15" hidden="1" customHeight="1"/>
    <row r="60579" ht="15" hidden="1" customHeight="1"/>
    <row r="60580" ht="15" hidden="1" customHeight="1"/>
    <row r="60581" ht="15" hidden="1" customHeight="1"/>
    <row r="60582" ht="15" hidden="1" customHeight="1"/>
    <row r="60583" ht="15" hidden="1" customHeight="1"/>
    <row r="60584" ht="15" hidden="1" customHeight="1"/>
    <row r="60585" ht="15" hidden="1" customHeight="1"/>
    <row r="60586" ht="15" hidden="1" customHeight="1"/>
    <row r="60587" ht="15" hidden="1" customHeight="1"/>
    <row r="60588" ht="15" hidden="1" customHeight="1"/>
    <row r="60589" ht="15" hidden="1" customHeight="1"/>
    <row r="60590" ht="15" hidden="1" customHeight="1"/>
    <row r="60591" ht="15" hidden="1" customHeight="1"/>
    <row r="60592" ht="15" hidden="1" customHeight="1"/>
    <row r="60593" ht="15" hidden="1" customHeight="1"/>
    <row r="60594" ht="15" hidden="1" customHeight="1"/>
    <row r="60595" ht="15" hidden="1" customHeight="1"/>
    <row r="60596" ht="15" hidden="1" customHeight="1"/>
    <row r="60597" ht="15" hidden="1" customHeight="1"/>
    <row r="60598" ht="15" hidden="1" customHeight="1"/>
    <row r="60599" ht="15" hidden="1" customHeight="1"/>
    <row r="60600" ht="15" hidden="1" customHeight="1"/>
    <row r="60601" ht="15" hidden="1" customHeight="1"/>
    <row r="60602" ht="15" hidden="1" customHeight="1"/>
    <row r="60603" ht="15" hidden="1" customHeight="1"/>
    <row r="60604" ht="15" hidden="1" customHeight="1"/>
    <row r="60605" ht="15" hidden="1" customHeight="1"/>
    <row r="60606" ht="15" hidden="1" customHeight="1"/>
    <row r="60607" ht="15" hidden="1" customHeight="1"/>
    <row r="60608" ht="15" hidden="1" customHeight="1"/>
    <row r="60609" ht="15" hidden="1" customHeight="1"/>
    <row r="60610" ht="15" hidden="1" customHeight="1"/>
    <row r="60611" ht="15" hidden="1" customHeight="1"/>
    <row r="60612" ht="15" hidden="1" customHeight="1"/>
    <row r="60613" ht="15" hidden="1" customHeight="1"/>
    <row r="60614" ht="15" hidden="1" customHeight="1"/>
    <row r="60615" ht="15" hidden="1" customHeight="1"/>
    <row r="60616" ht="15" hidden="1" customHeight="1"/>
    <row r="60617" ht="15" hidden="1" customHeight="1"/>
    <row r="60618" ht="15" hidden="1" customHeight="1"/>
    <row r="60619" ht="15" hidden="1" customHeight="1"/>
    <row r="60620" ht="15" hidden="1" customHeight="1"/>
    <row r="60621" ht="15" hidden="1" customHeight="1"/>
    <row r="60622" ht="15" hidden="1" customHeight="1"/>
    <row r="60623" ht="15" hidden="1" customHeight="1"/>
    <row r="60624" ht="15" hidden="1" customHeight="1"/>
    <row r="60625" ht="15" hidden="1" customHeight="1"/>
    <row r="60626" ht="15" hidden="1" customHeight="1"/>
    <row r="60627" ht="15" hidden="1" customHeight="1"/>
    <row r="60628" ht="15" hidden="1" customHeight="1"/>
    <row r="60629" ht="15" hidden="1" customHeight="1"/>
    <row r="60630" ht="15" hidden="1" customHeight="1"/>
    <row r="60631" ht="15" hidden="1" customHeight="1"/>
    <row r="60632" ht="15" hidden="1" customHeight="1"/>
    <row r="60633" ht="15" hidden="1" customHeight="1"/>
    <row r="60634" ht="15" hidden="1" customHeight="1"/>
    <row r="60635" ht="15" hidden="1" customHeight="1"/>
    <row r="60636" ht="15" hidden="1" customHeight="1"/>
    <row r="60637" ht="15" hidden="1" customHeight="1"/>
    <row r="60638" ht="15" hidden="1" customHeight="1"/>
    <row r="60639" ht="15" hidden="1" customHeight="1"/>
    <row r="60640" ht="15" hidden="1" customHeight="1"/>
    <row r="60641" ht="15" hidden="1" customHeight="1"/>
    <row r="60642" ht="15" hidden="1" customHeight="1"/>
    <row r="60643" ht="15" hidden="1" customHeight="1"/>
    <row r="60644" ht="15" hidden="1" customHeight="1"/>
    <row r="60645" ht="15" hidden="1" customHeight="1"/>
    <row r="60646" ht="15" hidden="1" customHeight="1"/>
    <row r="60647" ht="15" hidden="1" customHeight="1"/>
    <row r="60648" ht="15" hidden="1" customHeight="1"/>
    <row r="60649" ht="15" hidden="1" customHeight="1"/>
    <row r="60650" ht="15" hidden="1" customHeight="1"/>
    <row r="60651" ht="15" hidden="1" customHeight="1"/>
    <row r="60652" ht="15" hidden="1" customHeight="1"/>
    <row r="60653" ht="15" hidden="1" customHeight="1"/>
    <row r="60654" ht="15" hidden="1" customHeight="1"/>
    <row r="60655" ht="15" hidden="1" customHeight="1"/>
    <row r="60656" ht="15" hidden="1" customHeight="1"/>
    <row r="60657" ht="15" hidden="1" customHeight="1"/>
    <row r="60658" ht="15" hidden="1" customHeight="1"/>
    <row r="60659" ht="15" hidden="1" customHeight="1"/>
    <row r="60660" ht="15" hidden="1" customHeight="1"/>
    <row r="60661" ht="15" hidden="1" customHeight="1"/>
    <row r="60662" ht="15" hidden="1" customHeight="1"/>
    <row r="60663" ht="15" hidden="1" customHeight="1"/>
    <row r="60664" ht="15" hidden="1" customHeight="1"/>
    <row r="60665" ht="15" hidden="1" customHeight="1"/>
    <row r="60666" ht="15" hidden="1" customHeight="1"/>
    <row r="60667" ht="15" hidden="1" customHeight="1"/>
    <row r="60668" ht="15" hidden="1" customHeight="1"/>
    <row r="60669" ht="15" hidden="1" customHeight="1"/>
    <row r="60670" ht="15" hidden="1" customHeight="1"/>
    <row r="60671" ht="15" hidden="1" customHeight="1"/>
    <row r="60672" ht="15" hidden="1" customHeight="1"/>
    <row r="60673" ht="15" hidden="1" customHeight="1"/>
    <row r="60674" ht="15" hidden="1" customHeight="1"/>
    <row r="60675" ht="15" hidden="1" customHeight="1"/>
    <row r="60676" ht="15" hidden="1" customHeight="1"/>
    <row r="60677" ht="15" hidden="1" customHeight="1"/>
    <row r="60678" ht="15" hidden="1" customHeight="1"/>
    <row r="60679" ht="15" hidden="1" customHeight="1"/>
    <row r="60680" ht="15" hidden="1" customHeight="1"/>
    <row r="60681" ht="15" hidden="1" customHeight="1"/>
    <row r="60682" ht="15" hidden="1" customHeight="1"/>
    <row r="60683" ht="15" hidden="1" customHeight="1"/>
    <row r="60684" ht="15" hidden="1" customHeight="1"/>
    <row r="60685" ht="15" hidden="1" customHeight="1"/>
    <row r="60686" ht="15" hidden="1" customHeight="1"/>
    <row r="60687" ht="15" hidden="1" customHeight="1"/>
    <row r="60688" ht="15" hidden="1" customHeight="1"/>
    <row r="60689" ht="15" hidden="1" customHeight="1"/>
    <row r="60690" ht="15" hidden="1" customHeight="1"/>
    <row r="60691" ht="15" hidden="1" customHeight="1"/>
    <row r="60692" ht="15" hidden="1" customHeight="1"/>
    <row r="60693" ht="15" hidden="1" customHeight="1"/>
    <row r="60694" ht="15" hidden="1" customHeight="1"/>
    <row r="60695" ht="15" hidden="1" customHeight="1"/>
    <row r="60696" ht="15" hidden="1" customHeight="1"/>
    <row r="60697" ht="15" hidden="1" customHeight="1"/>
    <row r="60698" ht="15" hidden="1" customHeight="1"/>
    <row r="60699" ht="15" hidden="1" customHeight="1"/>
    <row r="60700" ht="15" hidden="1" customHeight="1"/>
    <row r="60701" ht="15" hidden="1" customHeight="1"/>
    <row r="60702" ht="15" hidden="1" customHeight="1"/>
    <row r="60703" ht="15" hidden="1" customHeight="1"/>
    <row r="60704" ht="15" hidden="1" customHeight="1"/>
    <row r="60705" ht="15" hidden="1" customHeight="1"/>
    <row r="60706" ht="15" hidden="1" customHeight="1"/>
    <row r="60707" ht="15" hidden="1" customHeight="1"/>
    <row r="60708" ht="15" hidden="1" customHeight="1"/>
    <row r="60709" ht="15" hidden="1" customHeight="1"/>
    <row r="60710" ht="15" hidden="1" customHeight="1"/>
    <row r="60711" ht="15" hidden="1" customHeight="1"/>
    <row r="60712" ht="15" hidden="1" customHeight="1"/>
    <row r="60713" ht="15" hidden="1" customHeight="1"/>
    <row r="60714" ht="15" hidden="1" customHeight="1"/>
    <row r="60715" ht="15" hidden="1" customHeight="1"/>
    <row r="60716" ht="15" hidden="1" customHeight="1"/>
    <row r="60717" ht="15" hidden="1" customHeight="1"/>
    <row r="60718" ht="15" hidden="1" customHeight="1"/>
    <row r="60719" ht="15" hidden="1" customHeight="1"/>
    <row r="60720" ht="15" hidden="1" customHeight="1"/>
    <row r="60721" ht="15" hidden="1" customHeight="1"/>
    <row r="60722" ht="15" hidden="1" customHeight="1"/>
    <row r="60723" ht="15" hidden="1" customHeight="1"/>
    <row r="60724" ht="15" hidden="1" customHeight="1"/>
    <row r="60725" ht="15" hidden="1" customHeight="1"/>
    <row r="60726" ht="15" hidden="1" customHeight="1"/>
    <row r="60727" ht="15" hidden="1" customHeight="1"/>
    <row r="60728" ht="15" hidden="1" customHeight="1"/>
    <row r="60729" ht="15" hidden="1" customHeight="1"/>
    <row r="60730" ht="15" hidden="1" customHeight="1"/>
    <row r="60731" ht="15" hidden="1" customHeight="1"/>
    <row r="60732" ht="15" hidden="1" customHeight="1"/>
    <row r="60733" ht="15" hidden="1" customHeight="1"/>
    <row r="60734" ht="15" hidden="1" customHeight="1"/>
    <row r="60735" ht="15" hidden="1" customHeight="1"/>
    <row r="60736" ht="15" hidden="1" customHeight="1"/>
    <row r="60737" ht="15" hidden="1" customHeight="1"/>
    <row r="60738" ht="15" hidden="1" customHeight="1"/>
    <row r="60739" ht="15" hidden="1" customHeight="1"/>
    <row r="60740" ht="15" hidden="1" customHeight="1"/>
    <row r="60741" ht="15" hidden="1" customHeight="1"/>
    <row r="60742" ht="15" hidden="1" customHeight="1"/>
    <row r="60743" ht="15" hidden="1" customHeight="1"/>
    <row r="60744" ht="15" hidden="1" customHeight="1"/>
    <row r="60745" ht="15" hidden="1" customHeight="1"/>
    <row r="60746" ht="15" hidden="1" customHeight="1"/>
    <row r="60747" ht="15" hidden="1" customHeight="1"/>
    <row r="60748" ht="15" hidden="1" customHeight="1"/>
    <row r="60749" ht="15" hidden="1" customHeight="1"/>
    <row r="60750" ht="15" hidden="1" customHeight="1"/>
    <row r="60751" ht="15" hidden="1" customHeight="1"/>
    <row r="60752" ht="15" hidden="1" customHeight="1"/>
    <row r="60753" ht="15" hidden="1" customHeight="1"/>
    <row r="60754" ht="15" hidden="1" customHeight="1"/>
    <row r="60755" ht="15" hidden="1" customHeight="1"/>
    <row r="60756" ht="15" hidden="1" customHeight="1"/>
    <row r="60757" ht="15" hidden="1" customHeight="1"/>
    <row r="60758" ht="15" hidden="1" customHeight="1"/>
    <row r="60759" ht="15" hidden="1" customHeight="1"/>
    <row r="60760" ht="15" hidden="1" customHeight="1"/>
    <row r="60761" ht="15" hidden="1" customHeight="1"/>
    <row r="60762" ht="15" hidden="1" customHeight="1"/>
    <row r="60763" ht="15" hidden="1" customHeight="1"/>
    <row r="60764" ht="15" hidden="1" customHeight="1"/>
    <row r="60765" ht="15" hidden="1" customHeight="1"/>
    <row r="60766" ht="15" hidden="1" customHeight="1"/>
    <row r="60767" ht="15" hidden="1" customHeight="1"/>
    <row r="60768" ht="15" hidden="1" customHeight="1"/>
    <row r="60769" ht="15" hidden="1" customHeight="1"/>
    <row r="60770" ht="15" hidden="1" customHeight="1"/>
    <row r="60771" ht="15" hidden="1" customHeight="1"/>
    <row r="60772" ht="15" hidden="1" customHeight="1"/>
    <row r="60773" ht="15" hidden="1" customHeight="1"/>
    <row r="60774" ht="15" hidden="1" customHeight="1"/>
    <row r="60775" ht="15" hidden="1" customHeight="1"/>
    <row r="60776" ht="15" hidden="1" customHeight="1"/>
    <row r="60777" ht="15" hidden="1" customHeight="1"/>
    <row r="60778" ht="15" hidden="1" customHeight="1"/>
    <row r="60779" ht="15" hidden="1" customHeight="1"/>
    <row r="60780" ht="15" hidden="1" customHeight="1"/>
    <row r="60781" ht="15" hidden="1" customHeight="1"/>
    <row r="60782" ht="15" hidden="1" customHeight="1"/>
    <row r="60783" ht="15" hidden="1" customHeight="1"/>
    <row r="60784" ht="15" hidden="1" customHeight="1"/>
    <row r="60785" ht="15" hidden="1" customHeight="1"/>
    <row r="60786" ht="15" hidden="1" customHeight="1"/>
    <row r="60787" ht="15" hidden="1" customHeight="1"/>
    <row r="60788" ht="15" hidden="1" customHeight="1"/>
    <row r="60789" ht="15" hidden="1" customHeight="1"/>
    <row r="60790" ht="15" hidden="1" customHeight="1"/>
    <row r="60791" ht="15" hidden="1" customHeight="1"/>
    <row r="60792" ht="15" hidden="1" customHeight="1"/>
    <row r="60793" ht="15" hidden="1" customHeight="1"/>
    <row r="60794" ht="15" hidden="1" customHeight="1"/>
    <row r="60795" ht="15" hidden="1" customHeight="1"/>
    <row r="60796" ht="15" hidden="1" customHeight="1"/>
    <row r="60797" ht="15" hidden="1" customHeight="1"/>
    <row r="60798" ht="15" hidden="1" customHeight="1"/>
    <row r="60799" ht="15" hidden="1" customHeight="1"/>
    <row r="60800" ht="15" hidden="1" customHeight="1"/>
    <row r="60801" ht="15" hidden="1" customHeight="1"/>
    <row r="60802" ht="15" hidden="1" customHeight="1"/>
    <row r="60803" ht="15" hidden="1" customHeight="1"/>
    <row r="60804" ht="15" hidden="1" customHeight="1"/>
    <row r="60805" ht="15" hidden="1" customHeight="1"/>
    <row r="60806" ht="15" hidden="1" customHeight="1"/>
    <row r="60807" ht="15" hidden="1" customHeight="1"/>
    <row r="60808" ht="15" hidden="1" customHeight="1"/>
    <row r="60809" ht="15" hidden="1" customHeight="1"/>
    <row r="60810" ht="15" hidden="1" customHeight="1"/>
    <row r="60811" ht="15" hidden="1" customHeight="1"/>
    <row r="60812" ht="15" hidden="1" customHeight="1"/>
    <row r="60813" ht="15" hidden="1" customHeight="1"/>
    <row r="60814" ht="15" hidden="1" customHeight="1"/>
    <row r="60815" ht="15" hidden="1" customHeight="1"/>
    <row r="60816" ht="15" hidden="1" customHeight="1"/>
    <row r="60817" ht="15" hidden="1" customHeight="1"/>
    <row r="60818" ht="15" hidden="1" customHeight="1"/>
    <row r="60819" ht="15" hidden="1" customHeight="1"/>
    <row r="60820" ht="15" hidden="1" customHeight="1"/>
    <row r="60821" ht="15" hidden="1" customHeight="1"/>
    <row r="60822" ht="15" hidden="1" customHeight="1"/>
    <row r="60823" ht="15" hidden="1" customHeight="1"/>
    <row r="60824" ht="15" hidden="1" customHeight="1"/>
    <row r="60825" ht="15" hidden="1" customHeight="1"/>
    <row r="60826" ht="15" hidden="1" customHeight="1"/>
    <row r="60827" ht="15" hidden="1" customHeight="1"/>
    <row r="60828" ht="15" hidden="1" customHeight="1"/>
    <row r="60829" ht="15" hidden="1" customHeight="1"/>
    <row r="60830" ht="15" hidden="1" customHeight="1"/>
    <row r="60831" ht="15" hidden="1" customHeight="1"/>
    <row r="60832" ht="15" hidden="1" customHeight="1"/>
    <row r="60833" ht="15" hidden="1" customHeight="1"/>
    <row r="60834" ht="15" hidden="1" customHeight="1"/>
    <row r="60835" ht="15" hidden="1" customHeight="1"/>
    <row r="60836" ht="15" hidden="1" customHeight="1"/>
    <row r="60837" ht="15" hidden="1" customHeight="1"/>
    <row r="60838" ht="15" hidden="1" customHeight="1"/>
    <row r="60839" ht="15" hidden="1" customHeight="1"/>
    <row r="60840" ht="15" hidden="1" customHeight="1"/>
    <row r="60841" ht="15" hidden="1" customHeight="1"/>
    <row r="60842" ht="15" hidden="1" customHeight="1"/>
    <row r="60843" ht="15" hidden="1" customHeight="1"/>
    <row r="60844" ht="15" hidden="1" customHeight="1"/>
    <row r="60845" ht="15" hidden="1" customHeight="1"/>
    <row r="60846" ht="15" hidden="1" customHeight="1"/>
    <row r="60847" ht="15" hidden="1" customHeight="1"/>
    <row r="60848" ht="15" hidden="1" customHeight="1"/>
    <row r="60849" ht="15" hidden="1" customHeight="1"/>
    <row r="60850" ht="15" hidden="1" customHeight="1"/>
    <row r="60851" ht="15" hidden="1" customHeight="1"/>
    <row r="60852" ht="15" hidden="1" customHeight="1"/>
    <row r="60853" ht="15" hidden="1" customHeight="1"/>
    <row r="60854" ht="15" hidden="1" customHeight="1"/>
    <row r="60855" ht="15" hidden="1" customHeight="1"/>
    <row r="60856" ht="15" hidden="1" customHeight="1"/>
    <row r="60857" ht="15" hidden="1" customHeight="1"/>
    <row r="60858" ht="15" hidden="1" customHeight="1"/>
    <row r="60859" ht="15" hidden="1" customHeight="1"/>
    <row r="60860" ht="15" hidden="1" customHeight="1"/>
    <row r="60861" ht="15" hidden="1" customHeight="1"/>
    <row r="60862" ht="15" hidden="1" customHeight="1"/>
    <row r="60863" ht="15" hidden="1" customHeight="1"/>
    <row r="60864" ht="15" hidden="1" customHeight="1"/>
    <row r="60865" ht="15" hidden="1" customHeight="1"/>
    <row r="60866" ht="15" hidden="1" customHeight="1"/>
    <row r="60867" ht="15" hidden="1" customHeight="1"/>
    <row r="60868" ht="15" hidden="1" customHeight="1"/>
    <row r="60869" ht="15" hidden="1" customHeight="1"/>
    <row r="60870" ht="15" hidden="1" customHeight="1"/>
    <row r="60871" ht="15" hidden="1" customHeight="1"/>
    <row r="60872" ht="15" hidden="1" customHeight="1"/>
    <row r="60873" ht="15" hidden="1" customHeight="1"/>
    <row r="60874" ht="15" hidden="1" customHeight="1"/>
    <row r="60875" ht="15" hidden="1" customHeight="1"/>
    <row r="60876" ht="15" hidden="1" customHeight="1"/>
    <row r="60877" ht="15" hidden="1" customHeight="1"/>
    <row r="60878" ht="15" hidden="1" customHeight="1"/>
    <row r="60879" ht="15" hidden="1" customHeight="1"/>
    <row r="60880" ht="15" hidden="1" customHeight="1"/>
    <row r="60881" ht="15" hidden="1" customHeight="1"/>
    <row r="60882" ht="15" hidden="1" customHeight="1"/>
    <row r="60883" ht="15" hidden="1" customHeight="1"/>
    <row r="60884" ht="15" hidden="1" customHeight="1"/>
    <row r="60885" ht="15" hidden="1" customHeight="1"/>
    <row r="60886" ht="15" hidden="1" customHeight="1"/>
    <row r="60887" ht="15" hidden="1" customHeight="1"/>
    <row r="60888" ht="15" hidden="1" customHeight="1"/>
    <row r="60889" ht="15" hidden="1" customHeight="1"/>
    <row r="60890" ht="15" hidden="1" customHeight="1"/>
    <row r="60891" ht="15" hidden="1" customHeight="1"/>
    <row r="60892" ht="15" hidden="1" customHeight="1"/>
    <row r="60893" ht="15" hidden="1" customHeight="1"/>
    <row r="60894" ht="15" hidden="1" customHeight="1"/>
    <row r="60895" ht="15" hidden="1" customHeight="1"/>
    <row r="60896" ht="15" hidden="1" customHeight="1"/>
    <row r="60897" ht="15" hidden="1" customHeight="1"/>
    <row r="60898" ht="15" hidden="1" customHeight="1"/>
    <row r="60899" ht="15" hidden="1" customHeight="1"/>
    <row r="60900" ht="15" hidden="1" customHeight="1"/>
    <row r="60901" ht="15" hidden="1" customHeight="1"/>
    <row r="60902" ht="15" hidden="1" customHeight="1"/>
    <row r="60903" ht="15" hidden="1" customHeight="1"/>
    <row r="60904" ht="15" hidden="1" customHeight="1"/>
    <row r="60905" ht="15" hidden="1" customHeight="1"/>
    <row r="60906" ht="15" hidden="1" customHeight="1"/>
    <row r="60907" ht="15" hidden="1" customHeight="1"/>
    <row r="60908" ht="15" hidden="1" customHeight="1"/>
    <row r="60909" ht="15" hidden="1" customHeight="1"/>
    <row r="60910" ht="15" hidden="1" customHeight="1"/>
    <row r="60911" ht="15" hidden="1" customHeight="1"/>
    <row r="60912" ht="15" hidden="1" customHeight="1"/>
    <row r="60913" ht="15" hidden="1" customHeight="1"/>
    <row r="60914" ht="15" hidden="1" customHeight="1"/>
    <row r="60915" ht="15" hidden="1" customHeight="1"/>
    <row r="60916" ht="15" hidden="1" customHeight="1"/>
    <row r="60917" ht="15" hidden="1" customHeight="1"/>
    <row r="60918" ht="15" hidden="1" customHeight="1"/>
    <row r="60919" ht="15" hidden="1" customHeight="1"/>
    <row r="60920" ht="15" hidden="1" customHeight="1"/>
    <row r="60921" ht="15" hidden="1" customHeight="1"/>
    <row r="60922" ht="15" hidden="1" customHeight="1"/>
    <row r="60923" ht="15" hidden="1" customHeight="1"/>
    <row r="60924" ht="15" hidden="1" customHeight="1"/>
    <row r="60925" ht="15" hidden="1" customHeight="1"/>
    <row r="60926" ht="15" hidden="1" customHeight="1"/>
    <row r="60927" ht="15" hidden="1" customHeight="1"/>
    <row r="60928" ht="15" hidden="1" customHeight="1"/>
    <row r="60929" ht="15" hidden="1" customHeight="1"/>
    <row r="60930" ht="15" hidden="1" customHeight="1"/>
    <row r="60931" ht="15" hidden="1" customHeight="1"/>
    <row r="60932" ht="15" hidden="1" customHeight="1"/>
    <row r="60933" ht="15" hidden="1" customHeight="1"/>
    <row r="60934" ht="15" hidden="1" customHeight="1"/>
    <row r="60935" ht="15" hidden="1" customHeight="1"/>
    <row r="60936" ht="15" hidden="1" customHeight="1"/>
    <row r="60937" ht="15" hidden="1" customHeight="1"/>
    <row r="60938" ht="15" hidden="1" customHeight="1"/>
    <row r="60939" ht="15" hidden="1" customHeight="1"/>
    <row r="60940" ht="15" hidden="1" customHeight="1"/>
    <row r="60941" ht="15" hidden="1" customHeight="1"/>
    <row r="60942" ht="15" hidden="1" customHeight="1"/>
    <row r="60943" ht="15" hidden="1" customHeight="1"/>
    <row r="60944" ht="15" hidden="1" customHeight="1"/>
    <row r="60945" ht="15" hidden="1" customHeight="1"/>
    <row r="60946" ht="15" hidden="1" customHeight="1"/>
    <row r="60947" ht="15" hidden="1" customHeight="1"/>
    <row r="60948" ht="15" hidden="1" customHeight="1"/>
    <row r="60949" ht="15" hidden="1" customHeight="1"/>
    <row r="60950" ht="15" hidden="1" customHeight="1"/>
    <row r="60951" ht="15" hidden="1" customHeight="1"/>
    <row r="60952" ht="15" hidden="1" customHeight="1"/>
    <row r="60953" ht="15" hidden="1" customHeight="1"/>
    <row r="60954" ht="15" hidden="1" customHeight="1"/>
    <row r="60955" ht="15" hidden="1" customHeight="1"/>
    <row r="60956" ht="15" hidden="1" customHeight="1"/>
    <row r="60957" ht="15" hidden="1" customHeight="1"/>
    <row r="60958" ht="15" hidden="1" customHeight="1"/>
    <row r="60959" ht="15" hidden="1" customHeight="1"/>
    <row r="60960" ht="15" hidden="1" customHeight="1"/>
    <row r="60961" ht="15" hidden="1" customHeight="1"/>
    <row r="60962" ht="15" hidden="1" customHeight="1"/>
    <row r="60963" ht="15" hidden="1" customHeight="1"/>
    <row r="60964" ht="15" hidden="1" customHeight="1"/>
    <row r="60965" ht="15" hidden="1" customHeight="1"/>
    <row r="60966" ht="15" hidden="1" customHeight="1"/>
    <row r="60967" ht="15" hidden="1" customHeight="1"/>
    <row r="60968" ht="15" hidden="1" customHeight="1"/>
    <row r="60969" ht="15" hidden="1" customHeight="1"/>
    <row r="60970" ht="15" hidden="1" customHeight="1"/>
    <row r="60971" ht="15" hidden="1" customHeight="1"/>
    <row r="60972" ht="15" hidden="1" customHeight="1"/>
    <row r="60973" ht="15" hidden="1" customHeight="1"/>
    <row r="60974" ht="15" hidden="1" customHeight="1"/>
    <row r="60975" ht="15" hidden="1" customHeight="1"/>
    <row r="60976" ht="15" hidden="1" customHeight="1"/>
    <row r="60977" ht="15" hidden="1" customHeight="1"/>
    <row r="60978" ht="15" hidden="1" customHeight="1"/>
    <row r="60979" ht="15" hidden="1" customHeight="1"/>
    <row r="60980" ht="15" hidden="1" customHeight="1"/>
    <row r="60981" ht="15" hidden="1" customHeight="1"/>
    <row r="60982" ht="15" hidden="1" customHeight="1"/>
    <row r="60983" ht="15" hidden="1" customHeight="1"/>
    <row r="60984" ht="15" hidden="1" customHeight="1"/>
    <row r="60985" ht="15" hidden="1" customHeight="1"/>
    <row r="60986" ht="15" hidden="1" customHeight="1"/>
    <row r="60987" ht="15" hidden="1" customHeight="1"/>
    <row r="60988" ht="15" hidden="1" customHeight="1"/>
    <row r="60989" ht="15" hidden="1" customHeight="1"/>
    <row r="60990" ht="15" hidden="1" customHeight="1"/>
    <row r="60991" ht="15" hidden="1" customHeight="1"/>
    <row r="60992" ht="15" hidden="1" customHeight="1"/>
    <row r="60993" ht="15" hidden="1" customHeight="1"/>
    <row r="60994" ht="15" hidden="1" customHeight="1"/>
    <row r="60995" ht="15" hidden="1" customHeight="1"/>
    <row r="60996" ht="15" hidden="1" customHeight="1"/>
    <row r="60997" ht="15" hidden="1" customHeight="1"/>
    <row r="60998" ht="15" hidden="1" customHeight="1"/>
    <row r="60999" ht="15" hidden="1" customHeight="1"/>
    <row r="61000" ht="15" hidden="1" customHeight="1"/>
    <row r="61001" ht="15" hidden="1" customHeight="1"/>
    <row r="61002" ht="15" hidden="1" customHeight="1"/>
    <row r="61003" ht="15" hidden="1" customHeight="1"/>
    <row r="61004" ht="15" hidden="1" customHeight="1"/>
    <row r="61005" ht="15" hidden="1" customHeight="1"/>
    <row r="61006" ht="15" hidden="1" customHeight="1"/>
    <row r="61007" ht="15" hidden="1" customHeight="1"/>
    <row r="61008" ht="15" hidden="1" customHeight="1"/>
    <row r="61009" ht="15" hidden="1" customHeight="1"/>
    <row r="61010" ht="15" hidden="1" customHeight="1"/>
    <row r="61011" ht="15" hidden="1" customHeight="1"/>
    <row r="61012" ht="15" hidden="1" customHeight="1"/>
    <row r="61013" ht="15" hidden="1" customHeight="1"/>
    <row r="61014" ht="15" hidden="1" customHeight="1"/>
    <row r="61015" ht="15" hidden="1" customHeight="1"/>
    <row r="61016" ht="15" hidden="1" customHeight="1"/>
    <row r="61017" ht="15" hidden="1" customHeight="1"/>
    <row r="61018" ht="15" hidden="1" customHeight="1"/>
    <row r="61019" ht="15" hidden="1" customHeight="1"/>
    <row r="61020" ht="15" hidden="1" customHeight="1"/>
    <row r="61021" ht="15" hidden="1" customHeight="1"/>
    <row r="61022" ht="15" hidden="1" customHeight="1"/>
    <row r="61023" ht="15" hidden="1" customHeight="1"/>
    <row r="61024" ht="15" hidden="1" customHeight="1"/>
    <row r="61025" ht="15" hidden="1" customHeight="1"/>
    <row r="61026" ht="15" hidden="1" customHeight="1"/>
    <row r="61027" ht="15" hidden="1" customHeight="1"/>
    <row r="61028" ht="15" hidden="1" customHeight="1"/>
    <row r="61029" ht="15" hidden="1" customHeight="1"/>
    <row r="61030" ht="15" hidden="1" customHeight="1"/>
    <row r="61031" ht="15" hidden="1" customHeight="1"/>
    <row r="61032" ht="15" hidden="1" customHeight="1"/>
    <row r="61033" ht="15" hidden="1" customHeight="1"/>
    <row r="61034" ht="15" hidden="1" customHeight="1"/>
    <row r="61035" ht="15" hidden="1" customHeight="1"/>
    <row r="61036" ht="15" hidden="1" customHeight="1"/>
    <row r="61037" ht="15" hidden="1" customHeight="1"/>
    <row r="61038" ht="15" hidden="1" customHeight="1"/>
    <row r="61039" ht="15" hidden="1" customHeight="1"/>
    <row r="61040" ht="15" hidden="1" customHeight="1"/>
    <row r="61041" ht="15" hidden="1" customHeight="1"/>
    <row r="61042" ht="15" hidden="1" customHeight="1"/>
    <row r="61043" ht="15" hidden="1" customHeight="1"/>
    <row r="61044" ht="15" hidden="1" customHeight="1"/>
    <row r="61045" ht="15" hidden="1" customHeight="1"/>
    <row r="61046" ht="15" hidden="1" customHeight="1"/>
    <row r="61047" ht="15" hidden="1" customHeight="1"/>
    <row r="61048" ht="15" hidden="1" customHeight="1"/>
    <row r="61049" ht="15" hidden="1" customHeight="1"/>
    <row r="61050" ht="15" hidden="1" customHeight="1"/>
    <row r="61051" ht="15" hidden="1" customHeight="1"/>
    <row r="61052" ht="15" hidden="1" customHeight="1"/>
    <row r="61053" ht="15" hidden="1" customHeight="1"/>
    <row r="61054" ht="15" hidden="1" customHeight="1"/>
    <row r="61055" ht="15" hidden="1" customHeight="1"/>
    <row r="61056" ht="15" hidden="1" customHeight="1"/>
    <row r="61057" ht="15" hidden="1" customHeight="1"/>
    <row r="61058" ht="15" hidden="1" customHeight="1"/>
    <row r="61059" ht="15" hidden="1" customHeight="1"/>
    <row r="61060" ht="15" hidden="1" customHeight="1"/>
    <row r="61061" ht="15" hidden="1" customHeight="1"/>
    <row r="61062" ht="15" hidden="1" customHeight="1"/>
    <row r="61063" ht="15" hidden="1" customHeight="1"/>
    <row r="61064" ht="15" hidden="1" customHeight="1"/>
    <row r="61065" ht="15" hidden="1" customHeight="1"/>
    <row r="61066" ht="15" hidden="1" customHeight="1"/>
    <row r="61067" ht="15" hidden="1" customHeight="1"/>
    <row r="61068" ht="15" hidden="1" customHeight="1"/>
    <row r="61069" ht="15" hidden="1" customHeight="1"/>
    <row r="61070" ht="15" hidden="1" customHeight="1"/>
    <row r="61071" ht="15" hidden="1" customHeight="1"/>
    <row r="61072" ht="15" hidden="1" customHeight="1"/>
    <row r="61073" ht="15" hidden="1" customHeight="1"/>
    <row r="61074" ht="15" hidden="1" customHeight="1"/>
    <row r="61075" ht="15" hidden="1" customHeight="1"/>
    <row r="61076" ht="15" hidden="1" customHeight="1"/>
    <row r="61077" ht="15" hidden="1" customHeight="1"/>
    <row r="61078" ht="15" hidden="1" customHeight="1"/>
    <row r="61079" ht="15" hidden="1" customHeight="1"/>
    <row r="61080" ht="15" hidden="1" customHeight="1"/>
    <row r="61081" ht="15" hidden="1" customHeight="1"/>
    <row r="61082" ht="15" hidden="1" customHeight="1"/>
    <row r="61083" ht="15" hidden="1" customHeight="1"/>
    <row r="61084" ht="15" hidden="1" customHeight="1"/>
    <row r="61085" ht="15" hidden="1" customHeight="1"/>
    <row r="61086" ht="15" hidden="1" customHeight="1"/>
    <row r="61087" ht="15" hidden="1" customHeight="1"/>
    <row r="61088" ht="15" hidden="1" customHeight="1"/>
    <row r="61089" ht="15" hidden="1" customHeight="1"/>
    <row r="61090" ht="15" hidden="1" customHeight="1"/>
    <row r="61091" ht="15" hidden="1" customHeight="1"/>
    <row r="61092" ht="15" hidden="1" customHeight="1"/>
    <row r="61093" ht="15" hidden="1" customHeight="1"/>
    <row r="61094" ht="15" hidden="1" customHeight="1"/>
    <row r="61095" ht="15" hidden="1" customHeight="1"/>
    <row r="61096" ht="15" hidden="1" customHeight="1"/>
    <row r="61097" ht="15" hidden="1" customHeight="1"/>
    <row r="61098" ht="15" hidden="1" customHeight="1"/>
    <row r="61099" ht="15" hidden="1" customHeight="1"/>
    <row r="61100" ht="15" hidden="1" customHeight="1"/>
    <row r="61101" ht="15" hidden="1" customHeight="1"/>
    <row r="61102" ht="15" hidden="1" customHeight="1"/>
    <row r="61103" ht="15" hidden="1" customHeight="1"/>
    <row r="61104" ht="15" hidden="1" customHeight="1"/>
    <row r="61105" ht="15" hidden="1" customHeight="1"/>
    <row r="61106" ht="15" hidden="1" customHeight="1"/>
    <row r="61107" ht="15" hidden="1" customHeight="1"/>
    <row r="61108" ht="15" hidden="1" customHeight="1"/>
    <row r="61109" ht="15" hidden="1" customHeight="1"/>
    <row r="61110" ht="15" hidden="1" customHeight="1"/>
    <row r="61111" ht="15" hidden="1" customHeight="1"/>
    <row r="61112" ht="15" hidden="1" customHeight="1"/>
    <row r="61113" ht="15" hidden="1" customHeight="1"/>
    <row r="61114" ht="15" hidden="1" customHeight="1"/>
    <row r="61115" ht="15" hidden="1" customHeight="1"/>
    <row r="61116" ht="15" hidden="1" customHeight="1"/>
    <row r="61117" ht="15" hidden="1" customHeight="1"/>
    <row r="61118" ht="15" hidden="1" customHeight="1"/>
    <row r="61119" ht="15" hidden="1" customHeight="1"/>
    <row r="61120" ht="15" hidden="1" customHeight="1"/>
    <row r="61121" ht="15" hidden="1" customHeight="1"/>
    <row r="61122" ht="15" hidden="1" customHeight="1"/>
    <row r="61123" ht="15" hidden="1" customHeight="1"/>
    <row r="61124" ht="15" hidden="1" customHeight="1"/>
    <row r="61125" ht="15" hidden="1" customHeight="1"/>
    <row r="61126" ht="15" hidden="1" customHeight="1"/>
    <row r="61127" ht="15" hidden="1" customHeight="1"/>
    <row r="61128" ht="15" hidden="1" customHeight="1"/>
    <row r="61129" ht="15" hidden="1" customHeight="1"/>
    <row r="61130" ht="15" hidden="1" customHeight="1"/>
    <row r="61131" ht="15" hidden="1" customHeight="1"/>
    <row r="61132" ht="15" hidden="1" customHeight="1"/>
    <row r="61133" ht="15" hidden="1" customHeight="1"/>
    <row r="61134" ht="15" hidden="1" customHeight="1"/>
    <row r="61135" ht="15" hidden="1" customHeight="1"/>
    <row r="61136" ht="15" hidden="1" customHeight="1"/>
    <row r="61137" ht="15" hidden="1" customHeight="1"/>
    <row r="61138" ht="15" hidden="1" customHeight="1"/>
    <row r="61139" ht="15" hidden="1" customHeight="1"/>
    <row r="61140" ht="15" hidden="1" customHeight="1"/>
    <row r="61141" ht="15" hidden="1" customHeight="1"/>
    <row r="61142" ht="15" hidden="1" customHeight="1"/>
    <row r="61143" ht="15" hidden="1" customHeight="1"/>
    <row r="61144" ht="15" hidden="1" customHeight="1"/>
    <row r="61145" ht="15" hidden="1" customHeight="1"/>
    <row r="61146" ht="15" hidden="1" customHeight="1"/>
    <row r="61147" ht="15" hidden="1" customHeight="1"/>
    <row r="61148" ht="15" hidden="1" customHeight="1"/>
    <row r="61149" ht="15" hidden="1" customHeight="1"/>
    <row r="61150" ht="15" hidden="1" customHeight="1"/>
    <row r="61151" ht="15" hidden="1" customHeight="1"/>
    <row r="61152" ht="15" hidden="1" customHeight="1"/>
    <row r="61153" ht="15" hidden="1" customHeight="1"/>
    <row r="61154" ht="15" hidden="1" customHeight="1"/>
    <row r="61155" ht="15" hidden="1" customHeight="1"/>
    <row r="61156" ht="15" hidden="1" customHeight="1"/>
    <row r="61157" ht="15" hidden="1" customHeight="1"/>
    <row r="61158" ht="15" hidden="1" customHeight="1"/>
    <row r="61159" ht="15" hidden="1" customHeight="1"/>
    <row r="61160" ht="15" hidden="1" customHeight="1"/>
    <row r="61161" ht="15" hidden="1" customHeight="1"/>
    <row r="61162" ht="15" hidden="1" customHeight="1"/>
    <row r="61163" ht="15" hidden="1" customHeight="1"/>
    <row r="61164" ht="15" hidden="1" customHeight="1"/>
    <row r="61165" ht="15" hidden="1" customHeight="1"/>
    <row r="61166" ht="15" hidden="1" customHeight="1"/>
    <row r="61167" ht="15" hidden="1" customHeight="1"/>
    <row r="61168" ht="15" hidden="1" customHeight="1"/>
    <row r="61169" ht="15" hidden="1" customHeight="1"/>
    <row r="61170" ht="15" hidden="1" customHeight="1"/>
    <row r="61171" ht="15" hidden="1" customHeight="1"/>
    <row r="61172" ht="15" hidden="1" customHeight="1"/>
    <row r="61173" ht="15" hidden="1" customHeight="1"/>
    <row r="61174" ht="15" hidden="1" customHeight="1"/>
    <row r="61175" ht="15" hidden="1" customHeight="1"/>
    <row r="61176" ht="15" hidden="1" customHeight="1"/>
    <row r="61177" ht="15" hidden="1" customHeight="1"/>
    <row r="61178" ht="15" hidden="1" customHeight="1"/>
    <row r="61179" ht="15" hidden="1" customHeight="1"/>
    <row r="61180" ht="15" hidden="1" customHeight="1"/>
    <row r="61181" ht="15" hidden="1" customHeight="1"/>
    <row r="61182" ht="15" hidden="1" customHeight="1"/>
    <row r="61183" ht="15" hidden="1" customHeight="1"/>
    <row r="61184" ht="15" hidden="1" customHeight="1"/>
    <row r="61185" ht="15" hidden="1" customHeight="1"/>
    <row r="61186" ht="15" hidden="1" customHeight="1"/>
    <row r="61187" ht="15" hidden="1" customHeight="1"/>
    <row r="61188" ht="15" hidden="1" customHeight="1"/>
    <row r="61189" ht="15" hidden="1" customHeight="1"/>
    <row r="61190" ht="15" hidden="1" customHeight="1"/>
    <row r="61191" ht="15" hidden="1" customHeight="1"/>
    <row r="61192" ht="15" hidden="1" customHeight="1"/>
    <row r="61193" ht="15" hidden="1" customHeight="1"/>
    <row r="61194" ht="15" hidden="1" customHeight="1"/>
    <row r="61195" ht="15" hidden="1" customHeight="1"/>
    <row r="61196" ht="15" hidden="1" customHeight="1"/>
    <row r="61197" ht="15" hidden="1" customHeight="1"/>
    <row r="61198" ht="15" hidden="1" customHeight="1"/>
    <row r="61199" ht="15" hidden="1" customHeight="1"/>
    <row r="61200" ht="15" hidden="1" customHeight="1"/>
    <row r="61201" ht="15" hidden="1" customHeight="1"/>
    <row r="61202" ht="15" hidden="1" customHeight="1"/>
    <row r="61203" ht="15" hidden="1" customHeight="1"/>
    <row r="61204" ht="15" hidden="1" customHeight="1"/>
    <row r="61205" ht="15" hidden="1" customHeight="1"/>
    <row r="61206" ht="15" hidden="1" customHeight="1"/>
    <row r="61207" ht="15" hidden="1" customHeight="1"/>
    <row r="61208" ht="15" hidden="1" customHeight="1"/>
    <row r="61209" ht="15" hidden="1" customHeight="1"/>
    <row r="61210" ht="15" hidden="1" customHeight="1"/>
    <row r="61211" ht="15" hidden="1" customHeight="1"/>
    <row r="61212" ht="15" hidden="1" customHeight="1"/>
    <row r="61213" ht="15" hidden="1" customHeight="1"/>
    <row r="61214" ht="15" hidden="1" customHeight="1"/>
    <row r="61215" ht="15" hidden="1" customHeight="1"/>
    <row r="61216" ht="15" hidden="1" customHeight="1"/>
    <row r="61217" ht="15" hidden="1" customHeight="1"/>
    <row r="61218" ht="15" hidden="1" customHeight="1"/>
    <row r="61219" ht="15" hidden="1" customHeight="1"/>
    <row r="61220" ht="15" hidden="1" customHeight="1"/>
    <row r="61221" ht="15" hidden="1" customHeight="1"/>
    <row r="61222" ht="15" hidden="1" customHeight="1"/>
    <row r="61223" ht="15" hidden="1" customHeight="1"/>
    <row r="61224" ht="15" hidden="1" customHeight="1"/>
    <row r="61225" ht="15" hidden="1" customHeight="1"/>
    <row r="61226" ht="15" hidden="1" customHeight="1"/>
    <row r="61227" ht="15" hidden="1" customHeight="1"/>
    <row r="61228" ht="15" hidden="1" customHeight="1"/>
    <row r="61229" ht="15" hidden="1" customHeight="1"/>
    <row r="61230" ht="15" hidden="1" customHeight="1"/>
    <row r="61231" ht="15" hidden="1" customHeight="1"/>
    <row r="61232" ht="15" hidden="1" customHeight="1"/>
    <row r="61233" ht="15" hidden="1" customHeight="1"/>
    <row r="61234" ht="15" hidden="1" customHeight="1"/>
    <row r="61235" ht="15" hidden="1" customHeight="1"/>
    <row r="61236" ht="15" hidden="1" customHeight="1"/>
    <row r="61237" ht="15" hidden="1" customHeight="1"/>
    <row r="61238" ht="15" hidden="1" customHeight="1"/>
    <row r="61239" ht="15" hidden="1" customHeight="1"/>
    <row r="61240" ht="15" hidden="1" customHeight="1"/>
    <row r="61241" ht="15" hidden="1" customHeight="1"/>
    <row r="61242" ht="15" hidden="1" customHeight="1"/>
    <row r="61243" ht="15" hidden="1" customHeight="1"/>
    <row r="61244" ht="15" hidden="1" customHeight="1"/>
    <row r="61245" ht="15" hidden="1" customHeight="1"/>
    <row r="61246" ht="15" hidden="1" customHeight="1"/>
    <row r="61247" ht="15" hidden="1" customHeight="1"/>
    <row r="61248" ht="15" hidden="1" customHeight="1"/>
    <row r="61249" ht="15" hidden="1" customHeight="1"/>
    <row r="61250" ht="15" hidden="1" customHeight="1"/>
    <row r="61251" ht="15" hidden="1" customHeight="1"/>
    <row r="61252" ht="15" hidden="1" customHeight="1"/>
    <row r="61253" ht="15" hidden="1" customHeight="1"/>
    <row r="61254" ht="15" hidden="1" customHeight="1"/>
    <row r="61255" ht="15" hidden="1" customHeight="1"/>
    <row r="61256" ht="15" hidden="1" customHeight="1"/>
    <row r="61257" ht="15" hidden="1" customHeight="1"/>
    <row r="61258" ht="15" hidden="1" customHeight="1"/>
    <row r="61259" ht="15" hidden="1" customHeight="1"/>
    <row r="61260" ht="15" hidden="1" customHeight="1"/>
    <row r="61261" ht="15" hidden="1" customHeight="1"/>
    <row r="61262" ht="15" hidden="1" customHeight="1"/>
    <row r="61263" ht="15" hidden="1" customHeight="1"/>
    <row r="61264" ht="15" hidden="1" customHeight="1"/>
    <row r="61265" ht="15" hidden="1" customHeight="1"/>
    <row r="61266" ht="15" hidden="1" customHeight="1"/>
    <row r="61267" ht="15" hidden="1" customHeight="1"/>
    <row r="61268" ht="15" hidden="1" customHeight="1"/>
    <row r="61269" ht="15" hidden="1" customHeight="1"/>
    <row r="61270" ht="15" hidden="1" customHeight="1"/>
    <row r="61271" ht="15" hidden="1" customHeight="1"/>
    <row r="61272" ht="15" hidden="1" customHeight="1"/>
    <row r="61273" ht="15" hidden="1" customHeight="1"/>
    <row r="61274" ht="15" hidden="1" customHeight="1"/>
    <row r="61275" ht="15" hidden="1" customHeight="1"/>
    <row r="61276" ht="15" hidden="1" customHeight="1"/>
    <row r="61277" ht="15" hidden="1" customHeight="1"/>
    <row r="61278" ht="15" hidden="1" customHeight="1"/>
    <row r="61279" ht="15" hidden="1" customHeight="1"/>
    <row r="61280" ht="15" hidden="1" customHeight="1"/>
    <row r="61281" ht="15" hidden="1" customHeight="1"/>
    <row r="61282" ht="15" hidden="1" customHeight="1"/>
    <row r="61283" ht="15" hidden="1" customHeight="1"/>
    <row r="61284" ht="15" hidden="1" customHeight="1"/>
    <row r="61285" ht="15" hidden="1" customHeight="1"/>
    <row r="61286" ht="15" hidden="1" customHeight="1"/>
    <row r="61287" ht="15" hidden="1" customHeight="1"/>
    <row r="61288" ht="15" hidden="1" customHeight="1"/>
    <row r="61289" ht="15" hidden="1" customHeight="1"/>
    <row r="61290" ht="15" hidden="1" customHeight="1"/>
    <row r="61291" ht="15" hidden="1" customHeight="1"/>
    <row r="61292" ht="15" hidden="1" customHeight="1"/>
    <row r="61293" ht="15" hidden="1" customHeight="1"/>
    <row r="61294" ht="15" hidden="1" customHeight="1"/>
    <row r="61295" ht="15" hidden="1" customHeight="1"/>
    <row r="61296" ht="15" hidden="1" customHeight="1"/>
    <row r="61297" ht="15" hidden="1" customHeight="1"/>
    <row r="61298" ht="15" hidden="1" customHeight="1"/>
    <row r="61299" ht="15" hidden="1" customHeight="1"/>
    <row r="61300" ht="15" hidden="1" customHeight="1"/>
    <row r="61301" ht="15" hidden="1" customHeight="1"/>
    <row r="61302" ht="15" hidden="1" customHeight="1"/>
    <row r="61303" ht="15" hidden="1" customHeight="1"/>
    <row r="61304" ht="15" hidden="1" customHeight="1"/>
    <row r="61305" ht="15" hidden="1" customHeight="1"/>
    <row r="61306" ht="15" hidden="1" customHeight="1"/>
    <row r="61307" ht="15" hidden="1" customHeight="1"/>
    <row r="61308" ht="15" hidden="1" customHeight="1"/>
    <row r="61309" ht="15" hidden="1" customHeight="1"/>
    <row r="61310" ht="15" hidden="1" customHeight="1"/>
    <row r="61311" ht="15" hidden="1" customHeight="1"/>
    <row r="61312" ht="15" hidden="1" customHeight="1"/>
    <row r="61313" ht="15" hidden="1" customHeight="1"/>
    <row r="61314" ht="15" hidden="1" customHeight="1"/>
    <row r="61315" ht="15" hidden="1" customHeight="1"/>
    <row r="61316" ht="15" hidden="1" customHeight="1"/>
    <row r="61317" ht="15" hidden="1" customHeight="1"/>
    <row r="61318" ht="15" hidden="1" customHeight="1"/>
    <row r="61319" ht="15" hidden="1" customHeight="1"/>
    <row r="61320" ht="15" hidden="1" customHeight="1"/>
    <row r="61321" ht="15" hidden="1" customHeight="1"/>
    <row r="61322" ht="15" hidden="1" customHeight="1"/>
    <row r="61323" ht="15" hidden="1" customHeight="1"/>
    <row r="61324" ht="15" hidden="1" customHeight="1"/>
    <row r="61325" ht="15" hidden="1" customHeight="1"/>
    <row r="61326" ht="15" hidden="1" customHeight="1"/>
    <row r="61327" ht="15" hidden="1" customHeight="1"/>
    <row r="61328" ht="15" hidden="1" customHeight="1"/>
    <row r="61329" ht="15" hidden="1" customHeight="1"/>
    <row r="61330" ht="15" hidden="1" customHeight="1"/>
    <row r="61331" ht="15" hidden="1" customHeight="1"/>
    <row r="61332" ht="15" hidden="1" customHeight="1"/>
    <row r="61333" ht="15" hidden="1" customHeight="1"/>
    <row r="61334" ht="15" hidden="1" customHeight="1"/>
    <row r="61335" ht="15" hidden="1" customHeight="1"/>
    <row r="61336" ht="15" hidden="1" customHeight="1"/>
    <row r="61337" ht="15" hidden="1" customHeight="1"/>
    <row r="61338" ht="15" hidden="1" customHeight="1"/>
    <row r="61339" ht="15" hidden="1" customHeight="1"/>
    <row r="61340" ht="15" hidden="1" customHeight="1"/>
    <row r="61341" ht="15" hidden="1" customHeight="1"/>
    <row r="61342" ht="15" hidden="1" customHeight="1"/>
    <row r="61343" ht="15" hidden="1" customHeight="1"/>
    <row r="61344" ht="15" hidden="1" customHeight="1"/>
    <row r="61345" ht="15" hidden="1" customHeight="1"/>
    <row r="61346" ht="15" hidden="1" customHeight="1"/>
    <row r="61347" ht="15" hidden="1" customHeight="1"/>
    <row r="61348" ht="15" hidden="1" customHeight="1"/>
    <row r="61349" ht="15" hidden="1" customHeight="1"/>
    <row r="61350" ht="15" hidden="1" customHeight="1"/>
    <row r="61351" ht="15" hidden="1" customHeight="1"/>
    <row r="61352" ht="15" hidden="1" customHeight="1"/>
    <row r="61353" ht="15" hidden="1" customHeight="1"/>
    <row r="61354" ht="15" hidden="1" customHeight="1"/>
    <row r="61355" ht="15" hidden="1" customHeight="1"/>
    <row r="61356" ht="15" hidden="1" customHeight="1"/>
    <row r="61357" ht="15" hidden="1" customHeight="1"/>
    <row r="61358" ht="15" hidden="1" customHeight="1"/>
    <row r="61359" ht="15" hidden="1" customHeight="1"/>
    <row r="61360" ht="15" hidden="1" customHeight="1"/>
    <row r="61361" ht="15" hidden="1" customHeight="1"/>
    <row r="61362" ht="15" hidden="1" customHeight="1"/>
    <row r="61363" ht="15" hidden="1" customHeight="1"/>
    <row r="61364" ht="15" hidden="1" customHeight="1"/>
    <row r="61365" ht="15" hidden="1" customHeight="1"/>
    <row r="61366" ht="15" hidden="1" customHeight="1"/>
    <row r="61367" ht="15" hidden="1" customHeight="1"/>
    <row r="61368" ht="15" hidden="1" customHeight="1"/>
    <row r="61369" ht="15" hidden="1" customHeight="1"/>
    <row r="61370" ht="15" hidden="1" customHeight="1"/>
    <row r="61371" ht="15" hidden="1" customHeight="1"/>
    <row r="61372" ht="15" hidden="1" customHeight="1"/>
    <row r="61373" ht="15" hidden="1" customHeight="1"/>
    <row r="61374" ht="15" hidden="1" customHeight="1"/>
    <row r="61375" ht="15" hidden="1" customHeight="1"/>
    <row r="61376" ht="15" hidden="1" customHeight="1"/>
    <row r="61377" ht="15" hidden="1" customHeight="1"/>
    <row r="61378" ht="15" hidden="1" customHeight="1"/>
    <row r="61379" ht="15" hidden="1" customHeight="1"/>
    <row r="61380" ht="15" hidden="1" customHeight="1"/>
    <row r="61381" ht="15" hidden="1" customHeight="1"/>
    <row r="61382" ht="15" hidden="1" customHeight="1"/>
    <row r="61383" ht="15" hidden="1" customHeight="1"/>
    <row r="61384" ht="15" hidden="1" customHeight="1"/>
    <row r="61385" ht="15" hidden="1" customHeight="1"/>
    <row r="61386" ht="15" hidden="1" customHeight="1"/>
    <row r="61387" ht="15" hidden="1" customHeight="1"/>
    <row r="61388" ht="15" hidden="1" customHeight="1"/>
    <row r="61389" ht="15" hidden="1" customHeight="1"/>
    <row r="61390" ht="15" hidden="1" customHeight="1"/>
    <row r="61391" ht="15" hidden="1" customHeight="1"/>
    <row r="61392" ht="15" hidden="1" customHeight="1"/>
    <row r="61393" ht="15" hidden="1" customHeight="1"/>
    <row r="61394" ht="15" hidden="1" customHeight="1"/>
    <row r="61395" ht="15" hidden="1" customHeight="1"/>
    <row r="61396" ht="15" hidden="1" customHeight="1"/>
    <row r="61397" ht="15" hidden="1" customHeight="1"/>
    <row r="61398" ht="15" hidden="1" customHeight="1"/>
    <row r="61399" ht="15" hidden="1" customHeight="1"/>
    <row r="61400" ht="15" hidden="1" customHeight="1"/>
    <row r="61401" ht="15" hidden="1" customHeight="1"/>
    <row r="61402" ht="15" hidden="1" customHeight="1"/>
    <row r="61403" ht="15" hidden="1" customHeight="1"/>
    <row r="61404" ht="15" hidden="1" customHeight="1"/>
    <row r="61405" ht="15" hidden="1" customHeight="1"/>
    <row r="61406" ht="15" hidden="1" customHeight="1"/>
    <row r="61407" ht="15" hidden="1" customHeight="1"/>
    <row r="61408" ht="15" hidden="1" customHeight="1"/>
    <row r="61409" ht="15" hidden="1" customHeight="1"/>
    <row r="61410" ht="15" hidden="1" customHeight="1"/>
    <row r="61411" ht="15" hidden="1" customHeight="1"/>
    <row r="61412" ht="15" hidden="1" customHeight="1"/>
    <row r="61413" ht="15" hidden="1" customHeight="1"/>
    <row r="61414" ht="15" hidden="1" customHeight="1"/>
    <row r="61415" ht="15" hidden="1" customHeight="1"/>
    <row r="61416" ht="15" hidden="1" customHeight="1"/>
    <row r="61417" ht="15" hidden="1" customHeight="1"/>
    <row r="61418" ht="15" hidden="1" customHeight="1"/>
    <row r="61419" ht="15" hidden="1" customHeight="1"/>
    <row r="61420" ht="15" hidden="1" customHeight="1"/>
    <row r="61421" ht="15" hidden="1" customHeight="1"/>
    <row r="61422" ht="15" hidden="1" customHeight="1"/>
    <row r="61423" ht="15" hidden="1" customHeight="1"/>
    <row r="61424" ht="15" hidden="1" customHeight="1"/>
    <row r="61425" ht="15" hidden="1" customHeight="1"/>
    <row r="61426" ht="15" hidden="1" customHeight="1"/>
    <row r="61427" ht="15" hidden="1" customHeight="1"/>
    <row r="61428" ht="15" hidden="1" customHeight="1"/>
    <row r="61429" ht="15" hidden="1" customHeight="1"/>
    <row r="61430" ht="15" hidden="1" customHeight="1"/>
    <row r="61431" ht="15" hidden="1" customHeight="1"/>
    <row r="61432" ht="15" hidden="1" customHeight="1"/>
    <row r="61433" ht="15" hidden="1" customHeight="1"/>
    <row r="61434" ht="15" hidden="1" customHeight="1"/>
    <row r="61435" ht="15" hidden="1" customHeight="1"/>
    <row r="61436" ht="15" hidden="1" customHeight="1"/>
    <row r="61437" ht="15" hidden="1" customHeight="1"/>
    <row r="61438" ht="15" hidden="1" customHeight="1"/>
    <row r="61439" ht="15" hidden="1" customHeight="1"/>
    <row r="61440" ht="15" hidden="1" customHeight="1"/>
    <row r="61441" ht="15" hidden="1" customHeight="1"/>
    <row r="61442" ht="15" hidden="1" customHeight="1"/>
    <row r="61443" ht="15" hidden="1" customHeight="1"/>
    <row r="61444" ht="15" hidden="1" customHeight="1"/>
    <row r="61445" ht="15" hidden="1" customHeight="1"/>
    <row r="61446" ht="15" hidden="1" customHeight="1"/>
    <row r="61447" ht="15" hidden="1" customHeight="1"/>
    <row r="61448" ht="15" hidden="1" customHeight="1"/>
    <row r="61449" ht="15" hidden="1" customHeight="1"/>
    <row r="61450" ht="15" hidden="1" customHeight="1"/>
    <row r="61451" ht="15" hidden="1" customHeight="1"/>
    <row r="61452" ht="15" hidden="1" customHeight="1"/>
    <row r="61453" ht="15" hidden="1" customHeight="1"/>
    <row r="61454" ht="15" hidden="1" customHeight="1"/>
    <row r="61455" ht="15" hidden="1" customHeight="1"/>
    <row r="61456" ht="15" hidden="1" customHeight="1"/>
    <row r="61457" ht="15" hidden="1" customHeight="1"/>
    <row r="61458" ht="15" hidden="1" customHeight="1"/>
    <row r="61459" ht="15" hidden="1" customHeight="1"/>
    <row r="61460" ht="15" hidden="1" customHeight="1"/>
    <row r="61461" ht="15" hidden="1" customHeight="1"/>
    <row r="61462" ht="15" hidden="1" customHeight="1"/>
    <row r="61463" ht="15" hidden="1" customHeight="1"/>
    <row r="61464" ht="15" hidden="1" customHeight="1"/>
    <row r="61465" ht="15" hidden="1" customHeight="1"/>
    <row r="61466" ht="15" hidden="1" customHeight="1"/>
    <row r="61467" ht="15" hidden="1" customHeight="1"/>
    <row r="61468" ht="15" hidden="1" customHeight="1"/>
    <row r="61469" ht="15" hidden="1" customHeight="1"/>
    <row r="61470" ht="15" hidden="1" customHeight="1"/>
    <row r="61471" ht="15" hidden="1" customHeight="1"/>
    <row r="61472" ht="15" hidden="1" customHeight="1"/>
    <row r="61473" ht="15" hidden="1" customHeight="1"/>
    <row r="61474" ht="15" hidden="1" customHeight="1"/>
    <row r="61475" ht="15" hidden="1" customHeight="1"/>
    <row r="61476" ht="15" hidden="1" customHeight="1"/>
    <row r="61477" ht="15" hidden="1" customHeight="1"/>
    <row r="61478" ht="15" hidden="1" customHeight="1"/>
    <row r="61479" ht="15" hidden="1" customHeight="1"/>
    <row r="61480" ht="15" hidden="1" customHeight="1"/>
    <row r="61481" ht="15" hidden="1" customHeight="1"/>
    <row r="61482" ht="15" hidden="1" customHeight="1"/>
    <row r="61483" ht="15" hidden="1" customHeight="1"/>
    <row r="61484" ht="15" hidden="1" customHeight="1"/>
    <row r="61485" ht="15" hidden="1" customHeight="1"/>
    <row r="61486" ht="15" hidden="1" customHeight="1"/>
    <row r="61487" ht="15" hidden="1" customHeight="1"/>
    <row r="61488" ht="15" hidden="1" customHeight="1"/>
    <row r="61489" ht="15" hidden="1" customHeight="1"/>
    <row r="61490" ht="15" hidden="1" customHeight="1"/>
    <row r="61491" ht="15" hidden="1" customHeight="1"/>
    <row r="61492" ht="15" hidden="1" customHeight="1"/>
    <row r="61493" ht="15" hidden="1" customHeight="1"/>
    <row r="61494" ht="15" hidden="1" customHeight="1"/>
    <row r="61495" ht="15" hidden="1" customHeight="1"/>
    <row r="61496" ht="15" hidden="1" customHeight="1"/>
    <row r="61497" ht="15" hidden="1" customHeight="1"/>
    <row r="61498" ht="15" hidden="1" customHeight="1"/>
    <row r="61499" ht="15" hidden="1" customHeight="1"/>
    <row r="61500" ht="15" hidden="1" customHeight="1"/>
    <row r="61501" ht="15" hidden="1" customHeight="1"/>
    <row r="61502" ht="15" hidden="1" customHeight="1"/>
    <row r="61503" ht="15" hidden="1" customHeight="1"/>
    <row r="61504" ht="15" hidden="1" customHeight="1"/>
    <row r="61505" ht="15" hidden="1" customHeight="1"/>
    <row r="61506" ht="15" hidden="1" customHeight="1"/>
    <row r="61507" ht="15" hidden="1" customHeight="1"/>
    <row r="61508" ht="15" hidden="1" customHeight="1"/>
    <row r="61509" ht="15" hidden="1" customHeight="1"/>
    <row r="61510" ht="15" hidden="1" customHeight="1"/>
    <row r="61511" ht="15" hidden="1" customHeight="1"/>
    <row r="61512" ht="15" hidden="1" customHeight="1"/>
    <row r="61513" ht="15" hidden="1" customHeight="1"/>
    <row r="61514" ht="15" hidden="1" customHeight="1"/>
    <row r="61515" ht="15" hidden="1" customHeight="1"/>
    <row r="61516" ht="15" hidden="1" customHeight="1"/>
    <row r="61517" ht="15" hidden="1" customHeight="1"/>
    <row r="61518" ht="15" hidden="1" customHeight="1"/>
    <row r="61519" ht="15" hidden="1" customHeight="1"/>
    <row r="61520" ht="15" hidden="1" customHeight="1"/>
    <row r="61521" ht="15" hidden="1" customHeight="1"/>
    <row r="61522" ht="15" hidden="1" customHeight="1"/>
    <row r="61523" ht="15" hidden="1" customHeight="1"/>
    <row r="61524" ht="15" hidden="1" customHeight="1"/>
    <row r="61525" ht="15" hidden="1" customHeight="1"/>
    <row r="61526" ht="15" hidden="1" customHeight="1"/>
    <row r="61527" ht="15" hidden="1" customHeight="1"/>
    <row r="61528" ht="15" hidden="1" customHeight="1"/>
    <row r="61529" ht="15" hidden="1" customHeight="1"/>
    <row r="61530" ht="15" hidden="1" customHeight="1"/>
    <row r="61531" ht="15" hidden="1" customHeight="1"/>
    <row r="61532" ht="15" hidden="1" customHeight="1"/>
    <row r="61533" ht="15" hidden="1" customHeight="1"/>
    <row r="61534" ht="15" hidden="1" customHeight="1"/>
    <row r="61535" ht="15" hidden="1" customHeight="1"/>
    <row r="61536" ht="15" hidden="1" customHeight="1"/>
    <row r="61537" ht="15" hidden="1" customHeight="1"/>
    <row r="61538" ht="15" hidden="1" customHeight="1"/>
    <row r="61539" ht="15" hidden="1" customHeight="1"/>
    <row r="61540" ht="15" hidden="1" customHeight="1"/>
    <row r="61541" ht="15" hidden="1" customHeight="1"/>
    <row r="61542" ht="15" hidden="1" customHeight="1"/>
    <row r="61543" ht="15" hidden="1" customHeight="1"/>
    <row r="61544" ht="15" hidden="1" customHeight="1"/>
    <row r="61545" ht="15" hidden="1" customHeight="1"/>
    <row r="61546" ht="15" hidden="1" customHeight="1"/>
    <row r="61547" ht="15" hidden="1" customHeight="1"/>
    <row r="61548" ht="15" hidden="1" customHeight="1"/>
    <row r="61549" ht="15" hidden="1" customHeight="1"/>
    <row r="61550" ht="15" hidden="1" customHeight="1"/>
    <row r="61551" ht="15" hidden="1" customHeight="1"/>
    <row r="61552" ht="15" hidden="1" customHeight="1"/>
    <row r="61553" ht="15" hidden="1" customHeight="1"/>
    <row r="61554" ht="15" hidden="1" customHeight="1"/>
    <row r="61555" ht="15" hidden="1" customHeight="1"/>
    <row r="61556" ht="15" hidden="1" customHeight="1"/>
    <row r="61557" ht="15" hidden="1" customHeight="1"/>
    <row r="61558" ht="15" hidden="1" customHeight="1"/>
    <row r="61559" ht="15" hidden="1" customHeight="1"/>
    <row r="61560" ht="15" hidden="1" customHeight="1"/>
    <row r="61561" ht="15" hidden="1" customHeight="1"/>
    <row r="61562" ht="15" hidden="1" customHeight="1"/>
    <row r="61563" ht="15" hidden="1" customHeight="1"/>
    <row r="61564" ht="15" hidden="1" customHeight="1"/>
    <row r="61565" ht="15" hidden="1" customHeight="1"/>
    <row r="61566" ht="15" hidden="1" customHeight="1"/>
    <row r="61567" ht="15" hidden="1" customHeight="1"/>
    <row r="61568" ht="15" hidden="1" customHeight="1"/>
    <row r="61569" ht="15" hidden="1" customHeight="1"/>
    <row r="61570" ht="15" hidden="1" customHeight="1"/>
    <row r="61571" ht="15" hidden="1" customHeight="1"/>
    <row r="61572" ht="15" hidden="1" customHeight="1"/>
    <row r="61573" ht="15" hidden="1" customHeight="1"/>
    <row r="61574" ht="15" hidden="1" customHeight="1"/>
    <row r="61575" ht="15" hidden="1" customHeight="1"/>
    <row r="61576" ht="15" hidden="1" customHeight="1"/>
    <row r="61577" ht="15" hidden="1" customHeight="1"/>
    <row r="61578" ht="15" hidden="1" customHeight="1"/>
    <row r="61579" ht="15" hidden="1" customHeight="1"/>
    <row r="61580" ht="15" hidden="1" customHeight="1"/>
    <row r="61581" ht="15" hidden="1" customHeight="1"/>
    <row r="61582" ht="15" hidden="1" customHeight="1"/>
    <row r="61583" ht="15" hidden="1" customHeight="1"/>
    <row r="61584" ht="15" hidden="1" customHeight="1"/>
    <row r="61585" ht="15" hidden="1" customHeight="1"/>
    <row r="61586" ht="15" hidden="1" customHeight="1"/>
    <row r="61587" ht="15" hidden="1" customHeight="1"/>
    <row r="61588" ht="15" hidden="1" customHeight="1"/>
    <row r="61589" ht="15" hidden="1" customHeight="1"/>
    <row r="61590" ht="15" hidden="1" customHeight="1"/>
    <row r="61591" ht="15" hidden="1" customHeight="1"/>
    <row r="61592" ht="15" hidden="1" customHeight="1"/>
    <row r="61593" ht="15" hidden="1" customHeight="1"/>
    <row r="61594" ht="15" hidden="1" customHeight="1"/>
    <row r="61595" ht="15" hidden="1" customHeight="1"/>
    <row r="61596" ht="15" hidden="1" customHeight="1"/>
    <row r="61597" ht="15" hidden="1" customHeight="1"/>
    <row r="61598" ht="15" hidden="1" customHeight="1"/>
    <row r="61599" ht="15" hidden="1" customHeight="1"/>
    <row r="61600" ht="15" hidden="1" customHeight="1"/>
    <row r="61601" ht="15" hidden="1" customHeight="1"/>
    <row r="61602" ht="15" hidden="1" customHeight="1"/>
    <row r="61603" ht="15" hidden="1" customHeight="1"/>
    <row r="61604" ht="15" hidden="1" customHeight="1"/>
    <row r="61605" ht="15" hidden="1" customHeight="1"/>
    <row r="61606" ht="15" hidden="1" customHeight="1"/>
    <row r="61607" ht="15" hidden="1" customHeight="1"/>
    <row r="61608" ht="15" hidden="1" customHeight="1"/>
    <row r="61609" ht="15" hidden="1" customHeight="1"/>
    <row r="61610" ht="15" hidden="1" customHeight="1"/>
    <row r="61611" ht="15" hidden="1" customHeight="1"/>
    <row r="61612" ht="15" hidden="1" customHeight="1"/>
    <row r="61613" ht="15" hidden="1" customHeight="1"/>
    <row r="61614" ht="15" hidden="1" customHeight="1"/>
    <row r="61615" ht="15" hidden="1" customHeight="1"/>
    <row r="61616" ht="15" hidden="1" customHeight="1"/>
    <row r="61617" ht="15" hidden="1" customHeight="1"/>
    <row r="61618" ht="15" hidden="1" customHeight="1"/>
    <row r="61619" ht="15" hidden="1" customHeight="1"/>
    <row r="61620" ht="15" hidden="1" customHeight="1"/>
    <row r="61621" ht="15" hidden="1" customHeight="1"/>
    <row r="61622" ht="15" hidden="1" customHeight="1"/>
    <row r="61623" ht="15" hidden="1" customHeight="1"/>
    <row r="61624" ht="15" hidden="1" customHeight="1"/>
    <row r="61625" ht="15" hidden="1" customHeight="1"/>
    <row r="61626" ht="15" hidden="1" customHeight="1"/>
    <row r="61627" ht="15" hidden="1" customHeight="1"/>
    <row r="61628" ht="15" hidden="1" customHeight="1"/>
    <row r="61629" ht="15" hidden="1" customHeight="1"/>
    <row r="61630" ht="15" hidden="1" customHeight="1"/>
    <row r="61631" ht="15" hidden="1" customHeight="1"/>
    <row r="61632" ht="15" hidden="1" customHeight="1"/>
    <row r="61633" ht="15" hidden="1" customHeight="1"/>
    <row r="61634" ht="15" hidden="1" customHeight="1"/>
    <row r="61635" ht="15" hidden="1" customHeight="1"/>
    <row r="61636" ht="15" hidden="1" customHeight="1"/>
    <row r="61637" ht="15" hidden="1" customHeight="1"/>
    <row r="61638" ht="15" hidden="1" customHeight="1"/>
    <row r="61639" ht="15" hidden="1" customHeight="1"/>
    <row r="61640" ht="15" hidden="1" customHeight="1"/>
    <row r="61641" ht="15" hidden="1" customHeight="1"/>
    <row r="61642" ht="15" hidden="1" customHeight="1"/>
    <row r="61643" ht="15" hidden="1" customHeight="1"/>
    <row r="61644" ht="15" hidden="1" customHeight="1"/>
    <row r="61645" ht="15" hidden="1" customHeight="1"/>
    <row r="61646" ht="15" hidden="1" customHeight="1"/>
    <row r="61647" ht="15" hidden="1" customHeight="1"/>
    <row r="61648" ht="15" hidden="1" customHeight="1"/>
    <row r="61649" ht="15" hidden="1" customHeight="1"/>
    <row r="61650" ht="15" hidden="1" customHeight="1"/>
    <row r="61651" ht="15" hidden="1" customHeight="1"/>
    <row r="61652" ht="15" hidden="1" customHeight="1"/>
    <row r="61653" ht="15" hidden="1" customHeight="1"/>
    <row r="61654" ht="15" hidden="1" customHeight="1"/>
    <row r="61655" ht="15" hidden="1" customHeight="1"/>
    <row r="61656" ht="15" hidden="1" customHeight="1"/>
    <row r="61657" ht="15" hidden="1" customHeight="1"/>
    <row r="61658" ht="15" hidden="1" customHeight="1"/>
    <row r="61659" ht="15" hidden="1" customHeight="1"/>
    <row r="61660" ht="15" hidden="1" customHeight="1"/>
    <row r="61661" ht="15" hidden="1" customHeight="1"/>
    <row r="61662" ht="15" hidden="1" customHeight="1"/>
    <row r="61663" ht="15" hidden="1" customHeight="1"/>
    <row r="61664" ht="15" hidden="1" customHeight="1"/>
    <row r="61665" ht="15" hidden="1" customHeight="1"/>
    <row r="61666" ht="15" hidden="1" customHeight="1"/>
    <row r="61667" ht="15" hidden="1" customHeight="1"/>
    <row r="61668" ht="15" hidden="1" customHeight="1"/>
    <row r="61669" ht="15" hidden="1" customHeight="1"/>
    <row r="61670" ht="15" hidden="1" customHeight="1"/>
    <row r="61671" ht="15" hidden="1" customHeight="1"/>
    <row r="61672" ht="15" hidden="1" customHeight="1"/>
    <row r="61673" ht="15" hidden="1" customHeight="1"/>
    <row r="61674" ht="15" hidden="1" customHeight="1"/>
    <row r="61675" ht="15" hidden="1" customHeight="1"/>
    <row r="61676" ht="15" hidden="1" customHeight="1"/>
    <row r="61677" ht="15" hidden="1" customHeight="1"/>
    <row r="61678" ht="15" hidden="1" customHeight="1"/>
    <row r="61679" ht="15" hidden="1" customHeight="1"/>
    <row r="61680" ht="15" hidden="1" customHeight="1"/>
    <row r="61681" ht="15" hidden="1" customHeight="1"/>
    <row r="61682" ht="15" hidden="1" customHeight="1"/>
    <row r="61683" ht="15" hidden="1" customHeight="1"/>
    <row r="61684" ht="15" hidden="1" customHeight="1"/>
    <row r="61685" ht="15" hidden="1" customHeight="1"/>
    <row r="61686" ht="15" hidden="1" customHeight="1"/>
    <row r="61687" ht="15" hidden="1" customHeight="1"/>
    <row r="61688" ht="15" hidden="1" customHeight="1"/>
    <row r="61689" ht="15" hidden="1" customHeight="1"/>
    <row r="61690" ht="15" hidden="1" customHeight="1"/>
    <row r="61691" ht="15" hidden="1" customHeight="1"/>
    <row r="61692" ht="15" hidden="1" customHeight="1"/>
    <row r="61693" ht="15" hidden="1" customHeight="1"/>
    <row r="61694" ht="15" hidden="1" customHeight="1"/>
    <row r="61695" ht="15" hidden="1" customHeight="1"/>
    <row r="61696" ht="15" hidden="1" customHeight="1"/>
    <row r="61697" ht="15" hidden="1" customHeight="1"/>
    <row r="61698" ht="15" hidden="1" customHeight="1"/>
    <row r="61699" ht="15" hidden="1" customHeight="1"/>
    <row r="61700" ht="15" hidden="1" customHeight="1"/>
    <row r="61701" ht="15" hidden="1" customHeight="1"/>
    <row r="61702" ht="15" hidden="1" customHeight="1"/>
    <row r="61703" ht="15" hidden="1" customHeight="1"/>
    <row r="61704" ht="15" hidden="1" customHeight="1"/>
    <row r="61705" ht="15" hidden="1" customHeight="1"/>
    <row r="61706" ht="15" hidden="1" customHeight="1"/>
    <row r="61707" ht="15" hidden="1" customHeight="1"/>
    <row r="61708" ht="15" hidden="1" customHeight="1"/>
    <row r="61709" ht="15" hidden="1" customHeight="1"/>
    <row r="61710" ht="15" hidden="1" customHeight="1"/>
    <row r="61711" ht="15" hidden="1" customHeight="1"/>
    <row r="61712" ht="15" hidden="1" customHeight="1"/>
    <row r="61713" ht="15" hidden="1" customHeight="1"/>
    <row r="61714" ht="15" hidden="1" customHeight="1"/>
    <row r="61715" ht="15" hidden="1" customHeight="1"/>
    <row r="61716" ht="15" hidden="1" customHeight="1"/>
    <row r="61717" ht="15" hidden="1" customHeight="1"/>
    <row r="61718" ht="15" hidden="1" customHeight="1"/>
    <row r="61719" ht="15" hidden="1" customHeight="1"/>
    <row r="61720" ht="15" hidden="1" customHeight="1"/>
    <row r="61721" ht="15" hidden="1" customHeight="1"/>
    <row r="61722" ht="15" hidden="1" customHeight="1"/>
    <row r="61723" ht="15" hidden="1" customHeight="1"/>
    <row r="61724" ht="15" hidden="1" customHeight="1"/>
    <row r="61725" ht="15" hidden="1" customHeight="1"/>
    <row r="61726" ht="15" hidden="1" customHeight="1"/>
    <row r="61727" ht="15" hidden="1" customHeight="1"/>
    <row r="61728" ht="15" hidden="1" customHeight="1"/>
    <row r="61729" ht="15" hidden="1" customHeight="1"/>
    <row r="61730" ht="15" hidden="1" customHeight="1"/>
    <row r="61731" ht="15" hidden="1" customHeight="1"/>
    <row r="61732" ht="15" hidden="1" customHeight="1"/>
    <row r="61733" ht="15" hidden="1" customHeight="1"/>
    <row r="61734" ht="15" hidden="1" customHeight="1"/>
    <row r="61735" ht="15" hidden="1" customHeight="1"/>
    <row r="61736" ht="15" hidden="1" customHeight="1"/>
    <row r="61737" ht="15" hidden="1" customHeight="1"/>
    <row r="61738" ht="15" hidden="1" customHeight="1"/>
    <row r="61739" ht="15" hidden="1" customHeight="1"/>
    <row r="61740" ht="15" hidden="1" customHeight="1"/>
    <row r="61741" ht="15" hidden="1" customHeight="1"/>
    <row r="61742" ht="15" hidden="1" customHeight="1"/>
    <row r="61743" ht="15" hidden="1" customHeight="1"/>
    <row r="61744" ht="15" hidden="1" customHeight="1"/>
    <row r="61745" ht="15" hidden="1" customHeight="1"/>
    <row r="61746" ht="15" hidden="1" customHeight="1"/>
    <row r="61747" ht="15" hidden="1" customHeight="1"/>
    <row r="61748" ht="15" hidden="1" customHeight="1"/>
    <row r="61749" ht="15" hidden="1" customHeight="1"/>
    <row r="61750" ht="15" hidden="1" customHeight="1"/>
    <row r="61751" ht="15" hidden="1" customHeight="1"/>
    <row r="61752" ht="15" hidden="1" customHeight="1"/>
    <row r="61753" ht="15" hidden="1" customHeight="1"/>
    <row r="61754" ht="15" hidden="1" customHeight="1"/>
    <row r="61755" ht="15" hidden="1" customHeight="1"/>
    <row r="61756" ht="15" hidden="1" customHeight="1"/>
    <row r="61757" ht="15" hidden="1" customHeight="1"/>
    <row r="61758" ht="15" hidden="1" customHeight="1"/>
    <row r="61759" ht="15" hidden="1" customHeight="1"/>
    <row r="61760" ht="15" hidden="1" customHeight="1"/>
    <row r="61761" ht="15" hidden="1" customHeight="1"/>
    <row r="61762" ht="15" hidden="1" customHeight="1"/>
    <row r="61763" ht="15" hidden="1" customHeight="1"/>
    <row r="61764" ht="15" hidden="1" customHeight="1"/>
    <row r="61765" ht="15" hidden="1" customHeight="1"/>
    <row r="61766" ht="15" hidden="1" customHeight="1"/>
    <row r="61767" ht="15" hidden="1" customHeight="1"/>
    <row r="61768" ht="15" hidden="1" customHeight="1"/>
    <row r="61769" ht="15" hidden="1" customHeight="1"/>
    <row r="61770" ht="15" hidden="1" customHeight="1"/>
    <row r="61771" ht="15" hidden="1" customHeight="1"/>
    <row r="61772" ht="15" hidden="1" customHeight="1"/>
    <row r="61773" ht="15" hidden="1" customHeight="1"/>
    <row r="61774" ht="15" hidden="1" customHeight="1"/>
    <row r="61775" ht="15" hidden="1" customHeight="1"/>
    <row r="61776" ht="15" hidden="1" customHeight="1"/>
    <row r="61777" ht="15" hidden="1" customHeight="1"/>
    <row r="61778" ht="15" hidden="1" customHeight="1"/>
    <row r="61779" ht="15" hidden="1" customHeight="1"/>
    <row r="61780" ht="15" hidden="1" customHeight="1"/>
    <row r="61781" ht="15" hidden="1" customHeight="1"/>
    <row r="61782" ht="15" hidden="1" customHeight="1"/>
    <row r="61783" ht="15" hidden="1" customHeight="1"/>
    <row r="61784" ht="15" hidden="1" customHeight="1"/>
    <row r="61785" ht="15" hidden="1" customHeight="1"/>
    <row r="61786" ht="15" hidden="1" customHeight="1"/>
    <row r="61787" ht="15" hidden="1" customHeight="1"/>
    <row r="61788" ht="15" hidden="1" customHeight="1"/>
    <row r="61789" ht="15" hidden="1" customHeight="1"/>
    <row r="61790" ht="15" hidden="1" customHeight="1"/>
    <row r="61791" ht="15" hidden="1" customHeight="1"/>
    <row r="61792" ht="15" hidden="1" customHeight="1"/>
    <row r="61793" ht="15" hidden="1" customHeight="1"/>
    <row r="61794" ht="15" hidden="1" customHeight="1"/>
    <row r="61795" ht="15" hidden="1" customHeight="1"/>
    <row r="61796" ht="15" hidden="1" customHeight="1"/>
    <row r="61797" ht="15" hidden="1" customHeight="1"/>
    <row r="61798" ht="15" hidden="1" customHeight="1"/>
    <row r="61799" ht="15" hidden="1" customHeight="1"/>
    <row r="61800" ht="15" hidden="1" customHeight="1"/>
    <row r="61801" ht="15" hidden="1" customHeight="1"/>
    <row r="61802" ht="15" hidden="1" customHeight="1"/>
    <row r="61803" ht="15" hidden="1" customHeight="1"/>
    <row r="61804" ht="15" hidden="1" customHeight="1"/>
    <row r="61805" ht="15" hidden="1" customHeight="1"/>
    <row r="61806" ht="15" hidden="1" customHeight="1"/>
    <row r="61807" ht="15" hidden="1" customHeight="1"/>
    <row r="61808" ht="15" hidden="1" customHeight="1"/>
    <row r="61809" ht="15" hidden="1" customHeight="1"/>
    <row r="61810" ht="15" hidden="1" customHeight="1"/>
    <row r="61811" ht="15" hidden="1" customHeight="1"/>
    <row r="61812" ht="15" hidden="1" customHeight="1"/>
    <row r="61813" ht="15" hidden="1" customHeight="1"/>
    <row r="61814" ht="15" hidden="1" customHeight="1"/>
    <row r="61815" ht="15" hidden="1" customHeight="1"/>
    <row r="61816" ht="15" hidden="1" customHeight="1"/>
    <row r="61817" ht="15" hidden="1" customHeight="1"/>
    <row r="61818" ht="15" hidden="1" customHeight="1"/>
    <row r="61819" ht="15" hidden="1" customHeight="1"/>
    <row r="61820" ht="15" hidden="1" customHeight="1"/>
    <row r="61821" ht="15" hidden="1" customHeight="1"/>
    <row r="61822" ht="15" hidden="1" customHeight="1"/>
    <row r="61823" ht="15" hidden="1" customHeight="1"/>
    <row r="61824" ht="15" hidden="1" customHeight="1"/>
    <row r="61825" ht="15" hidden="1" customHeight="1"/>
    <row r="61826" ht="15" hidden="1" customHeight="1"/>
    <row r="61827" ht="15" hidden="1" customHeight="1"/>
    <row r="61828" ht="15" hidden="1" customHeight="1"/>
    <row r="61829" ht="15" hidden="1" customHeight="1"/>
    <row r="61830" ht="15" hidden="1" customHeight="1"/>
    <row r="61831" ht="15" hidden="1" customHeight="1"/>
    <row r="61832" ht="15" hidden="1" customHeight="1"/>
    <row r="61833" ht="15" hidden="1" customHeight="1"/>
    <row r="61834" ht="15" hidden="1" customHeight="1"/>
    <row r="61835" ht="15" hidden="1" customHeight="1"/>
    <row r="61836" ht="15" hidden="1" customHeight="1"/>
    <row r="61837" ht="15" hidden="1" customHeight="1"/>
    <row r="61838" ht="15" hidden="1" customHeight="1"/>
    <row r="61839" ht="15" hidden="1" customHeight="1"/>
    <row r="61840" ht="15" hidden="1" customHeight="1"/>
    <row r="61841" ht="15" hidden="1" customHeight="1"/>
    <row r="61842" ht="15" hidden="1" customHeight="1"/>
    <row r="61843" ht="15" hidden="1" customHeight="1"/>
    <row r="61844" ht="15" hidden="1" customHeight="1"/>
    <row r="61845" ht="15" hidden="1" customHeight="1"/>
    <row r="61846" ht="15" hidden="1" customHeight="1"/>
    <row r="61847" ht="15" hidden="1" customHeight="1"/>
    <row r="61848" ht="15" hidden="1" customHeight="1"/>
    <row r="61849" ht="15" hidden="1" customHeight="1"/>
    <row r="61850" ht="15" hidden="1" customHeight="1"/>
    <row r="61851" ht="15" hidden="1" customHeight="1"/>
    <row r="61852" ht="15" hidden="1" customHeight="1"/>
    <row r="61853" ht="15" hidden="1" customHeight="1"/>
    <row r="61854" ht="15" hidden="1" customHeight="1"/>
    <row r="61855" ht="15" hidden="1" customHeight="1"/>
    <row r="61856" ht="15" hidden="1" customHeight="1"/>
    <row r="61857" ht="15" hidden="1" customHeight="1"/>
    <row r="61858" ht="15" hidden="1" customHeight="1"/>
    <row r="61859" ht="15" hidden="1" customHeight="1"/>
    <row r="61860" ht="15" hidden="1" customHeight="1"/>
    <row r="61861" ht="15" hidden="1" customHeight="1"/>
    <row r="61862" ht="15" hidden="1" customHeight="1"/>
    <row r="61863" ht="15" hidden="1" customHeight="1"/>
    <row r="61864" ht="15" hidden="1" customHeight="1"/>
    <row r="61865" ht="15" hidden="1" customHeight="1"/>
    <row r="61866" ht="15" hidden="1" customHeight="1"/>
    <row r="61867" ht="15" hidden="1" customHeight="1"/>
    <row r="61868" ht="15" hidden="1" customHeight="1"/>
    <row r="61869" ht="15" hidden="1" customHeight="1"/>
    <row r="61870" ht="15" hidden="1" customHeight="1"/>
    <row r="61871" ht="15" hidden="1" customHeight="1"/>
    <row r="61872" ht="15" hidden="1" customHeight="1"/>
    <row r="61873" ht="15" hidden="1" customHeight="1"/>
    <row r="61874" ht="15" hidden="1" customHeight="1"/>
    <row r="61875" ht="15" hidden="1" customHeight="1"/>
    <row r="61876" ht="15" hidden="1" customHeight="1"/>
    <row r="61877" ht="15" hidden="1" customHeight="1"/>
    <row r="61878" ht="15" hidden="1" customHeight="1"/>
    <row r="61879" ht="15" hidden="1" customHeight="1"/>
    <row r="61880" ht="15" hidden="1" customHeight="1"/>
    <row r="61881" ht="15" hidden="1" customHeight="1"/>
    <row r="61882" ht="15" hidden="1" customHeight="1"/>
    <row r="61883" ht="15" hidden="1" customHeight="1"/>
    <row r="61884" ht="15" hidden="1" customHeight="1"/>
    <row r="61885" ht="15" hidden="1" customHeight="1"/>
    <row r="61886" ht="15" hidden="1" customHeight="1"/>
    <row r="61887" ht="15" hidden="1" customHeight="1"/>
    <row r="61888" ht="15" hidden="1" customHeight="1"/>
    <row r="61889" ht="15" hidden="1" customHeight="1"/>
    <row r="61890" ht="15" hidden="1" customHeight="1"/>
    <row r="61891" ht="15" hidden="1" customHeight="1"/>
    <row r="61892" ht="15" hidden="1" customHeight="1"/>
    <row r="61893" ht="15" hidden="1" customHeight="1"/>
    <row r="61894" ht="15" hidden="1" customHeight="1"/>
    <row r="61895" ht="15" hidden="1" customHeight="1"/>
    <row r="61896" ht="15" hidden="1" customHeight="1"/>
    <row r="61897" ht="15" hidden="1" customHeight="1"/>
    <row r="61898" ht="15" hidden="1" customHeight="1"/>
    <row r="61899" ht="15" hidden="1" customHeight="1"/>
    <row r="61900" ht="15" hidden="1" customHeight="1"/>
    <row r="61901" ht="15" hidden="1" customHeight="1"/>
    <row r="61902" ht="15" hidden="1" customHeight="1"/>
    <row r="61903" ht="15" hidden="1" customHeight="1"/>
    <row r="61904" ht="15" hidden="1" customHeight="1"/>
    <row r="61905" ht="15" hidden="1" customHeight="1"/>
    <row r="61906" ht="15" hidden="1" customHeight="1"/>
    <row r="61907" ht="15" hidden="1" customHeight="1"/>
    <row r="61908" ht="15" hidden="1" customHeight="1"/>
    <row r="61909" ht="15" hidden="1" customHeight="1"/>
    <row r="61910" ht="15" hidden="1" customHeight="1"/>
    <row r="61911" ht="15" hidden="1" customHeight="1"/>
    <row r="61912" ht="15" hidden="1" customHeight="1"/>
    <row r="61913" ht="15" hidden="1" customHeight="1"/>
    <row r="61914" ht="15" hidden="1" customHeight="1"/>
    <row r="61915" ht="15" hidden="1" customHeight="1"/>
    <row r="61916" ht="15" hidden="1" customHeight="1"/>
    <row r="61917" ht="15" hidden="1" customHeight="1"/>
    <row r="61918" ht="15" hidden="1" customHeight="1"/>
    <row r="61919" ht="15" hidden="1" customHeight="1"/>
    <row r="61920" ht="15" hidden="1" customHeight="1"/>
    <row r="61921" ht="15" hidden="1" customHeight="1"/>
    <row r="61922" ht="15" hidden="1" customHeight="1"/>
    <row r="61923" ht="15" hidden="1" customHeight="1"/>
    <row r="61924" ht="15" hidden="1" customHeight="1"/>
    <row r="61925" ht="15" hidden="1" customHeight="1"/>
    <row r="61926" ht="15" hidden="1" customHeight="1"/>
    <row r="61927" ht="15" hidden="1" customHeight="1"/>
    <row r="61928" ht="15" hidden="1" customHeight="1"/>
    <row r="61929" ht="15" hidden="1" customHeight="1"/>
    <row r="61930" ht="15" hidden="1" customHeight="1"/>
    <row r="61931" ht="15" hidden="1" customHeight="1"/>
    <row r="61932" ht="15" hidden="1" customHeight="1"/>
    <row r="61933" ht="15" hidden="1" customHeight="1"/>
    <row r="61934" ht="15" hidden="1" customHeight="1"/>
    <row r="61935" ht="15" hidden="1" customHeight="1"/>
    <row r="61936" ht="15" hidden="1" customHeight="1"/>
    <row r="61937" ht="15" hidden="1" customHeight="1"/>
    <row r="61938" ht="15" hidden="1" customHeight="1"/>
    <row r="61939" ht="15" hidden="1" customHeight="1"/>
    <row r="61940" ht="15" hidden="1" customHeight="1"/>
    <row r="61941" ht="15" hidden="1" customHeight="1"/>
    <row r="61942" ht="15" hidden="1" customHeight="1"/>
    <row r="61943" ht="15" hidden="1" customHeight="1"/>
    <row r="61944" ht="15" hidden="1" customHeight="1"/>
    <row r="61945" ht="15" hidden="1" customHeight="1"/>
    <row r="61946" ht="15" hidden="1" customHeight="1"/>
    <row r="61947" ht="15" hidden="1" customHeight="1"/>
    <row r="61948" ht="15" hidden="1" customHeight="1"/>
    <row r="61949" ht="15" hidden="1" customHeight="1"/>
    <row r="61950" ht="15" hidden="1" customHeight="1"/>
    <row r="61951" ht="15" hidden="1" customHeight="1"/>
    <row r="61952" ht="15" hidden="1" customHeight="1"/>
    <row r="61953" ht="15" hidden="1" customHeight="1"/>
    <row r="61954" ht="15" hidden="1" customHeight="1"/>
    <row r="61955" ht="15" hidden="1" customHeight="1"/>
    <row r="61956" ht="15" hidden="1" customHeight="1"/>
    <row r="61957" ht="15" hidden="1" customHeight="1"/>
    <row r="61958" ht="15" hidden="1" customHeight="1"/>
    <row r="61959" ht="15" hidden="1" customHeight="1"/>
    <row r="61960" ht="15" hidden="1" customHeight="1"/>
    <row r="61961" ht="15" hidden="1" customHeight="1"/>
    <row r="61962" ht="15" hidden="1" customHeight="1"/>
    <row r="61963" ht="15" hidden="1" customHeight="1"/>
    <row r="61964" ht="15" hidden="1" customHeight="1"/>
    <row r="61965" ht="15" hidden="1" customHeight="1"/>
    <row r="61966" ht="15" hidden="1" customHeight="1"/>
    <row r="61967" ht="15" hidden="1" customHeight="1"/>
    <row r="61968" ht="15" hidden="1" customHeight="1"/>
    <row r="61969" ht="15" hidden="1" customHeight="1"/>
    <row r="61970" ht="15" hidden="1" customHeight="1"/>
    <row r="61971" ht="15" hidden="1" customHeight="1"/>
    <row r="61972" ht="15" hidden="1" customHeight="1"/>
    <row r="61973" ht="15" hidden="1" customHeight="1"/>
    <row r="61974" ht="15" hidden="1" customHeight="1"/>
    <row r="61975" ht="15" hidden="1" customHeight="1"/>
    <row r="61976" ht="15" hidden="1" customHeight="1"/>
    <row r="61977" ht="15" hidden="1" customHeight="1"/>
    <row r="61978" ht="15" hidden="1" customHeight="1"/>
    <row r="61979" ht="15" hidden="1" customHeight="1"/>
    <row r="61980" ht="15" hidden="1" customHeight="1"/>
    <row r="61981" ht="15" hidden="1" customHeight="1"/>
    <row r="61982" ht="15" hidden="1" customHeight="1"/>
    <row r="61983" ht="15" hidden="1" customHeight="1"/>
    <row r="61984" ht="15" hidden="1" customHeight="1"/>
    <row r="61985" ht="15" hidden="1" customHeight="1"/>
    <row r="61986" ht="15" hidden="1" customHeight="1"/>
    <row r="61987" ht="15" hidden="1" customHeight="1"/>
    <row r="61988" ht="15" hidden="1" customHeight="1"/>
    <row r="61989" ht="15" hidden="1" customHeight="1"/>
    <row r="61990" ht="15" hidden="1" customHeight="1"/>
    <row r="61991" ht="15" hidden="1" customHeight="1"/>
    <row r="61992" ht="15" hidden="1" customHeight="1"/>
    <row r="61993" ht="15" hidden="1" customHeight="1"/>
    <row r="61994" ht="15" hidden="1" customHeight="1"/>
    <row r="61995" ht="15" hidden="1" customHeight="1"/>
    <row r="61996" ht="15" hidden="1" customHeight="1"/>
    <row r="61997" ht="15" hidden="1" customHeight="1"/>
    <row r="61998" ht="15" hidden="1" customHeight="1"/>
    <row r="61999" ht="15" hidden="1" customHeight="1"/>
    <row r="62000" ht="15" hidden="1" customHeight="1"/>
    <row r="62001" ht="15" hidden="1" customHeight="1"/>
    <row r="62002" ht="15" hidden="1" customHeight="1"/>
    <row r="62003" ht="15" hidden="1" customHeight="1"/>
    <row r="62004" ht="15" hidden="1" customHeight="1"/>
    <row r="62005" ht="15" hidden="1" customHeight="1"/>
    <row r="62006" ht="15" hidden="1" customHeight="1"/>
    <row r="62007" ht="15" hidden="1" customHeight="1"/>
    <row r="62008" ht="15" hidden="1" customHeight="1"/>
    <row r="62009" ht="15" hidden="1" customHeight="1"/>
    <row r="62010" ht="15" hidden="1" customHeight="1"/>
    <row r="62011" ht="15" hidden="1" customHeight="1"/>
    <row r="62012" ht="15" hidden="1" customHeight="1"/>
    <row r="62013" ht="15" hidden="1" customHeight="1"/>
    <row r="62014" ht="15" hidden="1" customHeight="1"/>
    <row r="62015" ht="15" hidden="1" customHeight="1"/>
    <row r="62016" ht="15" hidden="1" customHeight="1"/>
    <row r="62017" ht="15" hidden="1" customHeight="1"/>
    <row r="62018" ht="15" hidden="1" customHeight="1"/>
    <row r="62019" ht="15" hidden="1" customHeight="1"/>
    <row r="62020" ht="15" hidden="1" customHeight="1"/>
    <row r="62021" ht="15" hidden="1" customHeight="1"/>
    <row r="62022" ht="15" hidden="1" customHeight="1"/>
    <row r="62023" ht="15" hidden="1" customHeight="1"/>
    <row r="62024" ht="15" hidden="1" customHeight="1"/>
    <row r="62025" ht="15" hidden="1" customHeight="1"/>
    <row r="62026" ht="15" hidden="1" customHeight="1"/>
    <row r="62027" ht="15" hidden="1" customHeight="1"/>
    <row r="62028" ht="15" hidden="1" customHeight="1"/>
    <row r="62029" ht="15" hidden="1" customHeight="1"/>
    <row r="62030" ht="15" hidden="1" customHeight="1"/>
    <row r="62031" ht="15" hidden="1" customHeight="1"/>
    <row r="62032" ht="15" hidden="1" customHeight="1"/>
    <row r="62033" ht="15" hidden="1" customHeight="1"/>
    <row r="62034" ht="15" hidden="1" customHeight="1"/>
    <row r="62035" ht="15" hidden="1" customHeight="1"/>
    <row r="62036" ht="15" hidden="1" customHeight="1"/>
    <row r="62037" ht="15" hidden="1" customHeight="1"/>
    <row r="62038" ht="15" hidden="1" customHeight="1"/>
    <row r="62039" ht="15" hidden="1" customHeight="1"/>
    <row r="62040" ht="15" hidden="1" customHeight="1"/>
    <row r="62041" ht="15" hidden="1" customHeight="1"/>
    <row r="62042" ht="15" hidden="1" customHeight="1"/>
    <row r="62043" ht="15" hidden="1" customHeight="1"/>
    <row r="62044" ht="15" hidden="1" customHeight="1"/>
    <row r="62045" ht="15" hidden="1" customHeight="1"/>
    <row r="62046" ht="15" hidden="1" customHeight="1"/>
    <row r="62047" ht="15" hidden="1" customHeight="1"/>
    <row r="62048" ht="15" hidden="1" customHeight="1"/>
    <row r="62049" ht="15" hidden="1" customHeight="1"/>
    <row r="62050" ht="15" hidden="1" customHeight="1"/>
    <row r="62051" ht="15" hidden="1" customHeight="1"/>
    <row r="62052" ht="15" hidden="1" customHeight="1"/>
    <row r="62053" ht="15" hidden="1" customHeight="1"/>
    <row r="62054" ht="15" hidden="1" customHeight="1"/>
    <row r="62055" ht="15" hidden="1" customHeight="1"/>
    <row r="62056" ht="15" hidden="1" customHeight="1"/>
    <row r="62057" ht="15" hidden="1" customHeight="1"/>
    <row r="62058" ht="15" hidden="1" customHeight="1"/>
    <row r="62059" ht="15" hidden="1" customHeight="1"/>
    <row r="62060" ht="15" hidden="1" customHeight="1"/>
    <row r="62061" ht="15" hidden="1" customHeight="1"/>
    <row r="62062" ht="15" hidden="1" customHeight="1"/>
    <row r="62063" ht="15" hidden="1" customHeight="1"/>
    <row r="62064" ht="15" hidden="1" customHeight="1"/>
    <row r="62065" ht="15" hidden="1" customHeight="1"/>
    <row r="62066" ht="15" hidden="1" customHeight="1"/>
    <row r="62067" ht="15" hidden="1" customHeight="1"/>
    <row r="62068" ht="15" hidden="1" customHeight="1"/>
    <row r="62069" ht="15" hidden="1" customHeight="1"/>
    <row r="62070" ht="15" hidden="1" customHeight="1"/>
    <row r="62071" ht="15" hidden="1" customHeight="1"/>
    <row r="62072" ht="15" hidden="1" customHeight="1"/>
    <row r="62073" ht="15" hidden="1" customHeight="1"/>
    <row r="62074" ht="15" hidden="1" customHeight="1"/>
    <row r="62075" ht="15" hidden="1" customHeight="1"/>
    <row r="62076" ht="15" hidden="1" customHeight="1"/>
    <row r="62077" ht="15" hidden="1" customHeight="1"/>
    <row r="62078" ht="15" hidden="1" customHeight="1"/>
    <row r="62079" ht="15" hidden="1" customHeight="1"/>
    <row r="62080" ht="15" hidden="1" customHeight="1"/>
    <row r="62081" ht="15" hidden="1" customHeight="1"/>
    <row r="62082" ht="15" hidden="1" customHeight="1"/>
    <row r="62083" ht="15" hidden="1" customHeight="1"/>
    <row r="62084" ht="15" hidden="1" customHeight="1"/>
    <row r="62085" ht="15" hidden="1" customHeight="1"/>
    <row r="62086" ht="15" hidden="1" customHeight="1"/>
    <row r="62087" ht="15" hidden="1" customHeight="1"/>
    <row r="62088" ht="15" hidden="1" customHeight="1"/>
    <row r="62089" ht="15" hidden="1" customHeight="1"/>
    <row r="62090" ht="15" hidden="1" customHeight="1"/>
    <row r="62091" ht="15" hidden="1" customHeight="1"/>
    <row r="62092" ht="15" hidden="1" customHeight="1"/>
    <row r="62093" ht="15" hidden="1" customHeight="1"/>
    <row r="62094" ht="15" hidden="1" customHeight="1"/>
    <row r="62095" ht="15" hidden="1" customHeight="1"/>
    <row r="62096" ht="15" hidden="1" customHeight="1"/>
    <row r="62097" ht="15" hidden="1" customHeight="1"/>
    <row r="62098" ht="15" hidden="1" customHeight="1"/>
    <row r="62099" ht="15" hidden="1" customHeight="1"/>
    <row r="62100" ht="15" hidden="1" customHeight="1"/>
    <row r="62101" ht="15" hidden="1" customHeight="1"/>
    <row r="62102" ht="15" hidden="1" customHeight="1"/>
    <row r="62103" ht="15" hidden="1" customHeight="1"/>
    <row r="62104" ht="15" hidden="1" customHeight="1"/>
    <row r="62105" ht="15" hidden="1" customHeight="1"/>
    <row r="62106" ht="15" hidden="1" customHeight="1"/>
    <row r="62107" ht="15" hidden="1" customHeight="1"/>
    <row r="62108" ht="15" hidden="1" customHeight="1"/>
    <row r="62109" ht="15" hidden="1" customHeight="1"/>
    <row r="62110" ht="15" hidden="1" customHeight="1"/>
    <row r="62111" ht="15" hidden="1" customHeight="1"/>
    <row r="62112" ht="15" hidden="1" customHeight="1"/>
    <row r="62113" ht="15" hidden="1" customHeight="1"/>
    <row r="62114" ht="15" hidden="1" customHeight="1"/>
    <row r="62115" ht="15" hidden="1" customHeight="1"/>
    <row r="62116" ht="15" hidden="1" customHeight="1"/>
    <row r="62117" ht="15" hidden="1" customHeight="1"/>
    <row r="62118" ht="15" hidden="1" customHeight="1"/>
    <row r="62119" ht="15" hidden="1" customHeight="1"/>
    <row r="62120" ht="15" hidden="1" customHeight="1"/>
    <row r="62121" ht="15" hidden="1" customHeight="1"/>
    <row r="62122" ht="15" hidden="1" customHeight="1"/>
    <row r="62123" ht="15" hidden="1" customHeight="1"/>
    <row r="62124" ht="15" hidden="1" customHeight="1"/>
    <row r="62125" ht="15" hidden="1" customHeight="1"/>
    <row r="62126" ht="15" hidden="1" customHeight="1"/>
    <row r="62127" ht="15" hidden="1" customHeight="1"/>
    <row r="62128" ht="15" hidden="1" customHeight="1"/>
    <row r="62129" ht="15" hidden="1" customHeight="1"/>
    <row r="62130" ht="15" hidden="1" customHeight="1"/>
    <row r="62131" ht="15" hidden="1" customHeight="1"/>
    <row r="62132" ht="15" hidden="1" customHeight="1"/>
    <row r="62133" ht="15" hidden="1" customHeight="1"/>
    <row r="62134" ht="15" hidden="1" customHeight="1"/>
    <row r="62135" ht="15" hidden="1" customHeight="1"/>
    <row r="62136" ht="15" hidden="1" customHeight="1"/>
    <row r="62137" ht="15" hidden="1" customHeight="1"/>
    <row r="62138" ht="15" hidden="1" customHeight="1"/>
    <row r="62139" ht="15" hidden="1" customHeight="1"/>
    <row r="62140" ht="15" hidden="1" customHeight="1"/>
    <row r="62141" ht="15" hidden="1" customHeight="1"/>
    <row r="62142" ht="15" hidden="1" customHeight="1"/>
    <row r="62143" ht="15" hidden="1" customHeight="1"/>
    <row r="62144" ht="15" hidden="1" customHeight="1"/>
    <row r="62145" ht="15" hidden="1" customHeight="1"/>
    <row r="62146" ht="15" hidden="1" customHeight="1"/>
    <row r="62147" ht="15" hidden="1" customHeight="1"/>
    <row r="62148" ht="15" hidden="1" customHeight="1"/>
    <row r="62149" ht="15" hidden="1" customHeight="1"/>
    <row r="62150" ht="15" hidden="1" customHeight="1"/>
    <row r="62151" ht="15" hidden="1" customHeight="1"/>
    <row r="62152" ht="15" hidden="1" customHeight="1"/>
    <row r="62153" ht="15" hidden="1" customHeight="1"/>
    <row r="62154" ht="15" hidden="1" customHeight="1"/>
    <row r="62155" ht="15" hidden="1" customHeight="1"/>
    <row r="62156" ht="15" hidden="1" customHeight="1"/>
    <row r="62157" ht="15" hidden="1" customHeight="1"/>
    <row r="62158" ht="15" hidden="1" customHeight="1"/>
    <row r="62159" ht="15" hidden="1" customHeight="1"/>
    <row r="62160" ht="15" hidden="1" customHeight="1"/>
    <row r="62161" ht="15" hidden="1" customHeight="1"/>
    <row r="62162" ht="15" hidden="1" customHeight="1"/>
    <row r="62163" ht="15" hidden="1" customHeight="1"/>
    <row r="62164" ht="15" hidden="1" customHeight="1"/>
    <row r="62165" ht="15" hidden="1" customHeight="1"/>
    <row r="62166" ht="15" hidden="1" customHeight="1"/>
    <row r="62167" ht="15" hidden="1" customHeight="1"/>
    <row r="62168" ht="15" hidden="1" customHeight="1"/>
    <row r="62169" ht="15" hidden="1" customHeight="1"/>
    <row r="62170" ht="15" hidden="1" customHeight="1"/>
    <row r="62171" ht="15" hidden="1" customHeight="1"/>
    <row r="62172" ht="15" hidden="1" customHeight="1"/>
    <row r="62173" ht="15" hidden="1" customHeight="1"/>
    <row r="62174" ht="15" hidden="1" customHeight="1"/>
    <row r="62175" ht="15" hidden="1" customHeight="1"/>
    <row r="62176" ht="15" hidden="1" customHeight="1"/>
    <row r="62177" ht="15" hidden="1" customHeight="1"/>
    <row r="62178" ht="15" hidden="1" customHeight="1"/>
    <row r="62179" ht="15" hidden="1" customHeight="1"/>
    <row r="62180" ht="15" hidden="1" customHeight="1"/>
    <row r="62181" ht="15" hidden="1" customHeight="1"/>
    <row r="62182" ht="15" hidden="1" customHeight="1"/>
    <row r="62183" ht="15" hidden="1" customHeight="1"/>
    <row r="62184" ht="15" hidden="1" customHeight="1"/>
    <row r="62185" ht="15" hidden="1" customHeight="1"/>
    <row r="62186" ht="15" hidden="1" customHeight="1"/>
    <row r="62187" ht="15" hidden="1" customHeight="1"/>
    <row r="62188" ht="15" hidden="1" customHeight="1"/>
    <row r="62189" ht="15" hidden="1" customHeight="1"/>
    <row r="62190" ht="15" hidden="1" customHeight="1"/>
    <row r="62191" ht="15" hidden="1" customHeight="1"/>
    <row r="62192" ht="15" hidden="1" customHeight="1"/>
    <row r="62193" ht="15" hidden="1" customHeight="1"/>
    <row r="62194" ht="15" hidden="1" customHeight="1"/>
    <row r="62195" ht="15" hidden="1" customHeight="1"/>
    <row r="62196" ht="15" hidden="1" customHeight="1"/>
    <row r="62197" ht="15" hidden="1" customHeight="1"/>
    <row r="62198" ht="15" hidden="1" customHeight="1"/>
    <row r="62199" ht="15" hidden="1" customHeight="1"/>
    <row r="62200" ht="15" hidden="1" customHeight="1"/>
    <row r="62201" ht="15" hidden="1" customHeight="1"/>
    <row r="62202" ht="15" hidden="1" customHeight="1"/>
    <row r="62203" ht="15" hidden="1" customHeight="1"/>
    <row r="62204" ht="15" hidden="1" customHeight="1"/>
    <row r="62205" ht="15" hidden="1" customHeight="1"/>
    <row r="62206" ht="15" hidden="1" customHeight="1"/>
    <row r="62207" ht="15" hidden="1" customHeight="1"/>
    <row r="62208" ht="15" hidden="1" customHeight="1"/>
    <row r="62209" ht="15" hidden="1" customHeight="1"/>
    <row r="62210" ht="15" hidden="1" customHeight="1"/>
    <row r="62211" ht="15" hidden="1" customHeight="1"/>
    <row r="62212" ht="15" hidden="1" customHeight="1"/>
    <row r="62213" ht="15" hidden="1" customHeight="1"/>
    <row r="62214" ht="15" hidden="1" customHeight="1"/>
    <row r="62215" ht="15" hidden="1" customHeight="1"/>
    <row r="62216" ht="15" hidden="1" customHeight="1"/>
    <row r="62217" ht="15" hidden="1" customHeight="1"/>
    <row r="62218" ht="15" hidden="1" customHeight="1"/>
    <row r="62219" ht="15" hidden="1" customHeight="1"/>
    <row r="62220" ht="15" hidden="1" customHeight="1"/>
    <row r="62221" ht="15" hidden="1" customHeight="1"/>
    <row r="62222" ht="15" hidden="1" customHeight="1"/>
    <row r="62223" ht="15" hidden="1" customHeight="1"/>
    <row r="62224" ht="15" hidden="1" customHeight="1"/>
    <row r="62225" ht="15" hidden="1" customHeight="1"/>
    <row r="62226" ht="15" hidden="1" customHeight="1"/>
    <row r="62227" ht="15" hidden="1" customHeight="1"/>
    <row r="62228" ht="15" hidden="1" customHeight="1"/>
    <row r="62229" ht="15" hidden="1" customHeight="1"/>
    <row r="62230" ht="15" hidden="1" customHeight="1"/>
    <row r="62231" ht="15" hidden="1" customHeight="1"/>
    <row r="62232" ht="15" hidden="1" customHeight="1"/>
    <row r="62233" ht="15" hidden="1" customHeight="1"/>
    <row r="62234" ht="15" hidden="1" customHeight="1"/>
    <row r="62235" ht="15" hidden="1" customHeight="1"/>
    <row r="62236" ht="15" hidden="1" customHeight="1"/>
    <row r="62237" ht="15" hidden="1" customHeight="1"/>
    <row r="62238" ht="15" hidden="1" customHeight="1"/>
    <row r="62239" ht="15" hidden="1" customHeight="1"/>
    <row r="62240" ht="15" hidden="1" customHeight="1"/>
    <row r="62241" ht="15" hidden="1" customHeight="1"/>
    <row r="62242" ht="15" hidden="1" customHeight="1"/>
    <row r="62243" ht="15" hidden="1" customHeight="1"/>
    <row r="62244" ht="15" hidden="1" customHeight="1"/>
    <row r="62245" ht="15" hidden="1" customHeight="1"/>
    <row r="62246" ht="15" hidden="1" customHeight="1"/>
    <row r="62247" ht="15" hidden="1" customHeight="1"/>
    <row r="62248" ht="15" hidden="1" customHeight="1"/>
    <row r="62249" ht="15" hidden="1" customHeight="1"/>
    <row r="62250" ht="15" hidden="1" customHeight="1"/>
    <row r="62251" ht="15" hidden="1" customHeight="1"/>
    <row r="62252" ht="15" hidden="1" customHeight="1"/>
    <row r="62253" ht="15" hidden="1" customHeight="1"/>
    <row r="62254" ht="15" hidden="1" customHeight="1"/>
    <row r="62255" ht="15" hidden="1" customHeight="1"/>
    <row r="62256" ht="15" hidden="1" customHeight="1"/>
    <row r="62257" ht="15" hidden="1" customHeight="1"/>
    <row r="62258" ht="15" hidden="1" customHeight="1"/>
    <row r="62259" ht="15" hidden="1" customHeight="1"/>
    <row r="62260" ht="15" hidden="1" customHeight="1"/>
    <row r="62261" ht="15" hidden="1" customHeight="1"/>
    <row r="62262" ht="15" hidden="1" customHeight="1"/>
    <row r="62263" ht="15" hidden="1" customHeight="1"/>
    <row r="62264" ht="15" hidden="1" customHeight="1"/>
    <row r="62265" ht="15" hidden="1" customHeight="1"/>
    <row r="62266" ht="15" hidden="1" customHeight="1"/>
    <row r="62267" ht="15" hidden="1" customHeight="1"/>
    <row r="62268" ht="15" hidden="1" customHeight="1"/>
    <row r="62269" ht="15" hidden="1" customHeight="1"/>
    <row r="62270" ht="15" hidden="1" customHeight="1"/>
    <row r="62271" ht="15" hidden="1" customHeight="1"/>
    <row r="62272" ht="15" hidden="1" customHeight="1"/>
    <row r="62273" ht="15" hidden="1" customHeight="1"/>
    <row r="62274" ht="15" hidden="1" customHeight="1"/>
    <row r="62275" ht="15" hidden="1" customHeight="1"/>
    <row r="62276" ht="15" hidden="1" customHeight="1"/>
    <row r="62277" ht="15" hidden="1" customHeight="1"/>
    <row r="62278" ht="15" hidden="1" customHeight="1"/>
    <row r="62279" ht="15" hidden="1" customHeight="1"/>
    <row r="62280" ht="15" hidden="1" customHeight="1"/>
    <row r="62281" ht="15" hidden="1" customHeight="1"/>
    <row r="62282" ht="15" hidden="1" customHeight="1"/>
    <row r="62283" ht="15" hidden="1" customHeight="1"/>
    <row r="62284" ht="15" hidden="1" customHeight="1"/>
    <row r="62285" ht="15" hidden="1" customHeight="1"/>
    <row r="62286" ht="15" hidden="1" customHeight="1"/>
    <row r="62287" ht="15" hidden="1" customHeight="1"/>
    <row r="62288" ht="15" hidden="1" customHeight="1"/>
    <row r="62289" ht="15" hidden="1" customHeight="1"/>
    <row r="62290" ht="15" hidden="1" customHeight="1"/>
    <row r="62291" ht="15" hidden="1" customHeight="1"/>
    <row r="62292" ht="15" hidden="1" customHeight="1"/>
    <row r="62293" ht="15" hidden="1" customHeight="1"/>
    <row r="62294" ht="15" hidden="1" customHeight="1"/>
    <row r="62295" ht="15" hidden="1" customHeight="1"/>
    <row r="62296" ht="15" hidden="1" customHeight="1"/>
    <row r="62297" ht="15" hidden="1" customHeight="1"/>
    <row r="62298" ht="15" hidden="1" customHeight="1"/>
    <row r="62299" ht="15" hidden="1" customHeight="1"/>
    <row r="62300" ht="15" hidden="1" customHeight="1"/>
    <row r="62301" ht="15" hidden="1" customHeight="1"/>
    <row r="62302" ht="15" hidden="1" customHeight="1"/>
    <row r="62303" ht="15" hidden="1" customHeight="1"/>
    <row r="62304" ht="15" hidden="1" customHeight="1"/>
    <row r="62305" ht="15" hidden="1" customHeight="1"/>
    <row r="62306" ht="15" hidden="1" customHeight="1"/>
    <row r="62307" ht="15" hidden="1" customHeight="1"/>
    <row r="62308" ht="15" hidden="1" customHeight="1"/>
    <row r="62309" ht="15" hidden="1" customHeight="1"/>
    <row r="62310" ht="15" hidden="1" customHeight="1"/>
    <row r="62311" ht="15" hidden="1" customHeight="1"/>
    <row r="62312" ht="15" hidden="1" customHeight="1"/>
    <row r="62313" ht="15" hidden="1" customHeight="1"/>
    <row r="62314" ht="15" hidden="1" customHeight="1"/>
    <row r="62315" ht="15" hidden="1" customHeight="1"/>
    <row r="62316" ht="15" hidden="1" customHeight="1"/>
    <row r="62317" ht="15" hidden="1" customHeight="1"/>
    <row r="62318" ht="15" hidden="1" customHeight="1"/>
    <row r="62319" ht="15" hidden="1" customHeight="1"/>
    <row r="62320" ht="15" hidden="1" customHeight="1"/>
    <row r="62321" ht="15" hidden="1" customHeight="1"/>
    <row r="62322" ht="15" hidden="1" customHeight="1"/>
    <row r="62323" ht="15" hidden="1" customHeight="1"/>
    <row r="62324" ht="15" hidden="1" customHeight="1"/>
    <row r="62325" ht="15" hidden="1" customHeight="1"/>
    <row r="62326" ht="15" hidden="1" customHeight="1"/>
    <row r="62327" ht="15" hidden="1" customHeight="1"/>
    <row r="62328" ht="15" hidden="1" customHeight="1"/>
    <row r="62329" ht="15" hidden="1" customHeight="1"/>
    <row r="62330" ht="15" hidden="1" customHeight="1"/>
    <row r="62331" ht="15" hidden="1" customHeight="1"/>
    <row r="62332" ht="15" hidden="1" customHeight="1"/>
    <row r="62333" ht="15" hidden="1" customHeight="1"/>
    <row r="62334" ht="15" hidden="1" customHeight="1"/>
    <row r="62335" ht="15" hidden="1" customHeight="1"/>
    <row r="62336" ht="15" hidden="1" customHeight="1"/>
    <row r="62337" ht="15" hidden="1" customHeight="1"/>
    <row r="62338" ht="15" hidden="1" customHeight="1"/>
    <row r="62339" ht="15" hidden="1" customHeight="1"/>
    <row r="62340" ht="15" hidden="1" customHeight="1"/>
    <row r="62341" ht="15" hidden="1" customHeight="1"/>
    <row r="62342" ht="15" hidden="1" customHeight="1"/>
    <row r="62343" ht="15" hidden="1" customHeight="1"/>
    <row r="62344" ht="15" hidden="1" customHeight="1"/>
    <row r="62345" ht="15" hidden="1" customHeight="1"/>
    <row r="62346" ht="15" hidden="1" customHeight="1"/>
    <row r="62347" ht="15" hidden="1" customHeight="1"/>
    <row r="62348" ht="15" hidden="1" customHeight="1"/>
    <row r="62349" ht="15" hidden="1" customHeight="1"/>
    <row r="62350" ht="15" hidden="1" customHeight="1"/>
    <row r="62351" ht="15" hidden="1" customHeight="1"/>
    <row r="62352" ht="15" hidden="1" customHeight="1"/>
    <row r="62353" ht="15" hidden="1" customHeight="1"/>
    <row r="62354" ht="15" hidden="1" customHeight="1"/>
    <row r="62355" ht="15" hidden="1" customHeight="1"/>
    <row r="62356" ht="15" hidden="1" customHeight="1"/>
    <row r="62357" ht="15" hidden="1" customHeight="1"/>
    <row r="62358" ht="15" hidden="1" customHeight="1"/>
    <row r="62359" ht="15" hidden="1" customHeight="1"/>
    <row r="62360" ht="15" hidden="1" customHeight="1"/>
    <row r="62361" ht="15" hidden="1" customHeight="1"/>
    <row r="62362" ht="15" hidden="1" customHeight="1"/>
    <row r="62363" ht="15" hidden="1" customHeight="1"/>
    <row r="62364" ht="15" hidden="1" customHeight="1"/>
    <row r="62365" ht="15" hidden="1" customHeight="1"/>
    <row r="62366" ht="15" hidden="1" customHeight="1"/>
    <row r="62367" ht="15" hidden="1" customHeight="1"/>
    <row r="62368" ht="15" hidden="1" customHeight="1"/>
    <row r="62369" ht="15" hidden="1" customHeight="1"/>
    <row r="62370" ht="15" hidden="1" customHeight="1"/>
    <row r="62371" ht="15" hidden="1" customHeight="1"/>
    <row r="62372" ht="15" hidden="1" customHeight="1"/>
    <row r="62373" ht="15" hidden="1" customHeight="1"/>
    <row r="62374" ht="15" hidden="1" customHeight="1"/>
    <row r="62375" ht="15" hidden="1" customHeight="1"/>
    <row r="62376" ht="15" hidden="1" customHeight="1"/>
    <row r="62377" ht="15" hidden="1" customHeight="1"/>
    <row r="62378" ht="15" hidden="1" customHeight="1"/>
    <row r="62379" ht="15" hidden="1" customHeight="1"/>
    <row r="62380" ht="15" hidden="1" customHeight="1"/>
    <row r="62381" ht="15" hidden="1" customHeight="1"/>
    <row r="62382" ht="15" hidden="1" customHeight="1"/>
    <row r="62383" ht="15" hidden="1" customHeight="1"/>
    <row r="62384" ht="15" hidden="1" customHeight="1"/>
    <row r="62385" ht="15" hidden="1" customHeight="1"/>
    <row r="62386" ht="15" hidden="1" customHeight="1"/>
    <row r="62387" ht="15" hidden="1" customHeight="1"/>
    <row r="62388" ht="15" hidden="1" customHeight="1"/>
    <row r="62389" ht="15" hidden="1" customHeight="1"/>
    <row r="62390" ht="15" hidden="1" customHeight="1"/>
    <row r="62391" ht="15" hidden="1" customHeight="1"/>
    <row r="62392" ht="15" hidden="1" customHeight="1"/>
    <row r="62393" ht="15" hidden="1" customHeight="1"/>
    <row r="62394" ht="15" hidden="1" customHeight="1"/>
    <row r="62395" ht="15" hidden="1" customHeight="1"/>
    <row r="62396" ht="15" hidden="1" customHeight="1"/>
    <row r="62397" ht="15" hidden="1" customHeight="1"/>
    <row r="62398" ht="15" hidden="1" customHeight="1"/>
    <row r="62399" ht="15" hidden="1" customHeight="1"/>
    <row r="62400" ht="15" hidden="1" customHeight="1"/>
    <row r="62401" ht="15" hidden="1" customHeight="1"/>
    <row r="62402" ht="15" hidden="1" customHeight="1"/>
    <row r="62403" ht="15" hidden="1" customHeight="1"/>
    <row r="62404" ht="15" hidden="1" customHeight="1"/>
    <row r="62405" ht="15" hidden="1" customHeight="1"/>
    <row r="62406" ht="15" hidden="1" customHeight="1"/>
    <row r="62407" ht="15" hidden="1" customHeight="1"/>
    <row r="62408" ht="15" hidden="1" customHeight="1"/>
    <row r="62409" ht="15" hidden="1" customHeight="1"/>
    <row r="62410" ht="15" hidden="1" customHeight="1"/>
    <row r="62411" ht="15" hidden="1" customHeight="1"/>
    <row r="62412" ht="15" hidden="1" customHeight="1"/>
    <row r="62413" ht="15" hidden="1" customHeight="1"/>
    <row r="62414" ht="15" hidden="1" customHeight="1"/>
    <row r="62415" ht="15" hidden="1" customHeight="1"/>
    <row r="62416" ht="15" hidden="1" customHeight="1"/>
    <row r="62417" ht="15" hidden="1" customHeight="1"/>
    <row r="62418" ht="15" hidden="1" customHeight="1"/>
    <row r="62419" ht="15" hidden="1" customHeight="1"/>
    <row r="62420" ht="15" hidden="1" customHeight="1"/>
    <row r="62421" ht="15" hidden="1" customHeight="1"/>
    <row r="62422" ht="15" hidden="1" customHeight="1"/>
    <row r="62423" ht="15" hidden="1" customHeight="1"/>
    <row r="62424" ht="15" hidden="1" customHeight="1"/>
    <row r="62425" ht="15" hidden="1" customHeight="1"/>
    <row r="62426" ht="15" hidden="1" customHeight="1"/>
    <row r="62427" ht="15" hidden="1" customHeight="1"/>
    <row r="62428" ht="15" hidden="1" customHeight="1"/>
    <row r="62429" ht="15" hidden="1" customHeight="1"/>
    <row r="62430" ht="15" hidden="1" customHeight="1"/>
    <row r="62431" ht="15" hidden="1" customHeight="1"/>
    <row r="62432" ht="15" hidden="1" customHeight="1"/>
    <row r="62433" ht="15" hidden="1" customHeight="1"/>
    <row r="62434" ht="15" hidden="1" customHeight="1"/>
    <row r="62435" ht="15" hidden="1" customHeight="1"/>
    <row r="62436" ht="15" hidden="1" customHeight="1"/>
    <row r="62437" ht="15" hidden="1" customHeight="1"/>
    <row r="62438" ht="15" hidden="1" customHeight="1"/>
    <row r="62439" ht="15" hidden="1" customHeight="1"/>
    <row r="62440" ht="15" hidden="1" customHeight="1"/>
    <row r="62441" ht="15" hidden="1" customHeight="1"/>
    <row r="62442" ht="15" hidden="1" customHeight="1"/>
    <row r="62443" ht="15" hidden="1" customHeight="1"/>
    <row r="62444" ht="15" hidden="1" customHeight="1"/>
    <row r="62445" ht="15" hidden="1" customHeight="1"/>
    <row r="62446" ht="15" hidden="1" customHeight="1"/>
    <row r="62447" ht="15" hidden="1" customHeight="1"/>
    <row r="62448" ht="15" hidden="1" customHeight="1"/>
    <row r="62449" ht="15" hidden="1" customHeight="1"/>
    <row r="62450" ht="15" hidden="1" customHeight="1"/>
    <row r="62451" ht="15" hidden="1" customHeight="1"/>
    <row r="62452" ht="15" hidden="1" customHeight="1"/>
    <row r="62453" ht="15" hidden="1" customHeight="1"/>
    <row r="62454" ht="15" hidden="1" customHeight="1"/>
    <row r="62455" ht="15" hidden="1" customHeight="1"/>
    <row r="62456" ht="15" hidden="1" customHeight="1"/>
    <row r="62457" ht="15" hidden="1" customHeight="1"/>
    <row r="62458" ht="15" hidden="1" customHeight="1"/>
    <row r="62459" ht="15" hidden="1" customHeight="1"/>
    <row r="62460" ht="15" hidden="1" customHeight="1"/>
    <row r="62461" ht="15" hidden="1" customHeight="1"/>
    <row r="62462" ht="15" hidden="1" customHeight="1"/>
    <row r="62463" ht="15" hidden="1" customHeight="1"/>
    <row r="62464" ht="15" hidden="1" customHeight="1"/>
    <row r="62465" ht="15" hidden="1" customHeight="1"/>
    <row r="62466" ht="15" hidden="1" customHeight="1"/>
    <row r="62467" ht="15" hidden="1" customHeight="1"/>
    <row r="62468" ht="15" hidden="1" customHeight="1"/>
    <row r="62469" ht="15" hidden="1" customHeight="1"/>
    <row r="62470" ht="15" hidden="1" customHeight="1"/>
    <row r="62471" ht="15" hidden="1" customHeight="1"/>
    <row r="62472" ht="15" hidden="1" customHeight="1"/>
    <row r="62473" ht="15" hidden="1" customHeight="1"/>
    <row r="62474" ht="15" hidden="1" customHeight="1"/>
    <row r="62475" ht="15" hidden="1" customHeight="1"/>
    <row r="62476" ht="15" hidden="1" customHeight="1"/>
    <row r="62477" ht="15" hidden="1" customHeight="1"/>
    <row r="62478" ht="15" hidden="1" customHeight="1"/>
    <row r="62479" ht="15" hidden="1" customHeight="1"/>
    <row r="62480" ht="15" hidden="1" customHeight="1"/>
    <row r="62481" ht="15" hidden="1" customHeight="1"/>
    <row r="62482" ht="15" hidden="1" customHeight="1"/>
    <row r="62483" ht="15" hidden="1" customHeight="1"/>
    <row r="62484" ht="15" hidden="1" customHeight="1"/>
    <row r="62485" ht="15" hidden="1" customHeight="1"/>
    <row r="62486" ht="15" hidden="1" customHeight="1"/>
    <row r="62487" ht="15" hidden="1" customHeight="1"/>
    <row r="62488" ht="15" hidden="1" customHeight="1"/>
    <row r="62489" ht="15" hidden="1" customHeight="1"/>
    <row r="62490" ht="15" hidden="1" customHeight="1"/>
    <row r="62491" ht="15" hidden="1" customHeight="1"/>
    <row r="62492" ht="15" hidden="1" customHeight="1"/>
    <row r="62493" ht="15" hidden="1" customHeight="1"/>
    <row r="62494" ht="15" hidden="1" customHeight="1"/>
    <row r="62495" ht="15" hidden="1" customHeight="1"/>
    <row r="62496" ht="15" hidden="1" customHeight="1"/>
    <row r="62497" ht="15" hidden="1" customHeight="1"/>
    <row r="62498" ht="15" hidden="1" customHeight="1"/>
    <row r="62499" ht="15" hidden="1" customHeight="1"/>
    <row r="62500" ht="15" hidden="1" customHeight="1"/>
    <row r="62501" ht="15" hidden="1" customHeight="1"/>
    <row r="62502" ht="15" hidden="1" customHeight="1"/>
    <row r="62503" ht="15" hidden="1" customHeight="1"/>
    <row r="62504" ht="15" hidden="1" customHeight="1"/>
    <row r="62505" ht="15" hidden="1" customHeight="1"/>
    <row r="62506" ht="15" hidden="1" customHeight="1"/>
    <row r="62507" ht="15" hidden="1" customHeight="1"/>
    <row r="62508" ht="15" hidden="1" customHeight="1"/>
    <row r="62509" ht="15" hidden="1" customHeight="1"/>
    <row r="62510" ht="15" hidden="1" customHeight="1"/>
    <row r="62511" ht="15" hidden="1" customHeight="1"/>
    <row r="62512" ht="15" hidden="1" customHeight="1"/>
    <row r="62513" ht="15" hidden="1" customHeight="1"/>
    <row r="62514" ht="15" hidden="1" customHeight="1"/>
    <row r="62515" ht="15" hidden="1" customHeight="1"/>
    <row r="62516" ht="15" hidden="1" customHeight="1"/>
    <row r="62517" ht="15" hidden="1" customHeight="1"/>
    <row r="62518" ht="15" hidden="1" customHeight="1"/>
    <row r="62519" ht="15" hidden="1" customHeight="1"/>
    <row r="62520" ht="15" hidden="1" customHeight="1"/>
    <row r="62521" ht="15" hidden="1" customHeight="1"/>
    <row r="62522" ht="15" hidden="1" customHeight="1"/>
    <row r="62523" ht="15" hidden="1" customHeight="1"/>
    <row r="62524" ht="15" hidden="1" customHeight="1"/>
    <row r="62525" ht="15" hidden="1" customHeight="1"/>
    <row r="62526" ht="15" hidden="1" customHeight="1"/>
    <row r="62527" ht="15" hidden="1" customHeight="1"/>
    <row r="62528" ht="15" hidden="1" customHeight="1"/>
    <row r="62529" ht="15" hidden="1" customHeight="1"/>
    <row r="62530" ht="15" hidden="1" customHeight="1"/>
    <row r="62531" ht="15" hidden="1" customHeight="1"/>
    <row r="62532" ht="15" hidden="1" customHeight="1"/>
    <row r="62533" ht="15" hidden="1" customHeight="1"/>
    <row r="62534" ht="15" hidden="1" customHeight="1"/>
    <row r="62535" ht="15" hidden="1" customHeight="1"/>
    <row r="62536" ht="15" hidden="1" customHeight="1"/>
    <row r="62537" ht="15" hidden="1" customHeight="1"/>
    <row r="62538" ht="15" hidden="1" customHeight="1"/>
    <row r="62539" ht="15" hidden="1" customHeight="1"/>
    <row r="62540" ht="15" hidden="1" customHeight="1"/>
    <row r="62541" ht="15" hidden="1" customHeight="1"/>
    <row r="62542" ht="15" hidden="1" customHeight="1"/>
    <row r="62543" ht="15" hidden="1" customHeight="1"/>
    <row r="62544" ht="15" hidden="1" customHeight="1"/>
    <row r="62545" ht="15" hidden="1" customHeight="1"/>
    <row r="62546" ht="15" hidden="1" customHeight="1"/>
    <row r="62547" ht="15" hidden="1" customHeight="1"/>
    <row r="62548" ht="15" hidden="1" customHeight="1"/>
    <row r="62549" ht="15" hidden="1" customHeight="1"/>
    <row r="62550" ht="15" hidden="1" customHeight="1"/>
    <row r="62551" ht="15" hidden="1" customHeight="1"/>
    <row r="62552" ht="15" hidden="1" customHeight="1"/>
    <row r="62553" ht="15" hidden="1" customHeight="1"/>
    <row r="62554" ht="15" hidden="1" customHeight="1"/>
    <row r="62555" ht="15" hidden="1" customHeight="1"/>
    <row r="62556" ht="15" hidden="1" customHeight="1"/>
    <row r="62557" ht="15" hidden="1" customHeight="1"/>
    <row r="62558" ht="15" hidden="1" customHeight="1"/>
    <row r="62559" ht="15" hidden="1" customHeight="1"/>
    <row r="62560" ht="15" hidden="1" customHeight="1"/>
    <row r="62561" ht="15" hidden="1" customHeight="1"/>
    <row r="62562" ht="15" hidden="1" customHeight="1"/>
    <row r="62563" ht="15" hidden="1" customHeight="1"/>
    <row r="62564" ht="15" hidden="1" customHeight="1"/>
    <row r="62565" ht="15" hidden="1" customHeight="1"/>
    <row r="62566" ht="15" hidden="1" customHeight="1"/>
    <row r="62567" ht="15" hidden="1" customHeight="1"/>
    <row r="62568" ht="15" hidden="1" customHeight="1"/>
    <row r="62569" ht="15" hidden="1" customHeight="1"/>
    <row r="62570" ht="15" hidden="1" customHeight="1"/>
    <row r="62571" ht="15" hidden="1" customHeight="1"/>
    <row r="62572" ht="15" hidden="1" customHeight="1"/>
    <row r="62573" ht="15" hidden="1" customHeight="1"/>
    <row r="62574" ht="15" hidden="1" customHeight="1"/>
    <row r="62575" ht="15" hidden="1" customHeight="1"/>
    <row r="62576" ht="15" hidden="1" customHeight="1"/>
    <row r="62577" ht="15" hidden="1" customHeight="1"/>
    <row r="62578" ht="15" hidden="1" customHeight="1"/>
    <row r="62579" ht="15" hidden="1" customHeight="1"/>
    <row r="62580" ht="15" hidden="1" customHeight="1"/>
    <row r="62581" ht="15" hidden="1" customHeight="1"/>
    <row r="62582" ht="15" hidden="1" customHeight="1"/>
    <row r="62583" ht="15" hidden="1" customHeight="1"/>
    <row r="62584" ht="15" hidden="1" customHeight="1"/>
    <row r="62585" ht="15" hidden="1" customHeight="1"/>
    <row r="62586" ht="15" hidden="1" customHeight="1"/>
    <row r="62587" ht="15" hidden="1" customHeight="1"/>
    <row r="62588" ht="15" hidden="1" customHeight="1"/>
    <row r="62589" ht="15" hidden="1" customHeight="1"/>
    <row r="62590" ht="15" hidden="1" customHeight="1"/>
    <row r="62591" ht="15" hidden="1" customHeight="1"/>
    <row r="62592" ht="15" hidden="1" customHeight="1"/>
    <row r="62593" ht="15" hidden="1" customHeight="1"/>
    <row r="62594" ht="15" hidden="1" customHeight="1"/>
    <row r="62595" ht="15" hidden="1" customHeight="1"/>
    <row r="62596" ht="15" hidden="1" customHeight="1"/>
    <row r="62597" ht="15" hidden="1" customHeight="1"/>
    <row r="62598" ht="15" hidden="1" customHeight="1"/>
    <row r="62599" ht="15" hidden="1" customHeight="1"/>
    <row r="62600" ht="15" hidden="1" customHeight="1"/>
    <row r="62601" ht="15" hidden="1" customHeight="1"/>
    <row r="62602" ht="15" hidden="1" customHeight="1"/>
    <row r="62603" ht="15" hidden="1" customHeight="1"/>
    <row r="62604" ht="15" hidden="1" customHeight="1"/>
    <row r="62605" ht="15" hidden="1" customHeight="1"/>
    <row r="62606" ht="15" hidden="1" customHeight="1"/>
    <row r="62607" ht="15" hidden="1" customHeight="1"/>
    <row r="62608" ht="15" hidden="1" customHeight="1"/>
    <row r="62609" ht="15" hidden="1" customHeight="1"/>
    <row r="62610" ht="15" hidden="1" customHeight="1"/>
    <row r="62611" ht="15" hidden="1" customHeight="1"/>
    <row r="62612" ht="15" hidden="1" customHeight="1"/>
    <row r="62613" ht="15" hidden="1" customHeight="1"/>
    <row r="62614" ht="15" hidden="1" customHeight="1"/>
    <row r="62615" ht="15" hidden="1" customHeight="1"/>
    <row r="62616" ht="15" hidden="1" customHeight="1"/>
    <row r="62617" ht="15" hidden="1" customHeight="1"/>
    <row r="62618" ht="15" hidden="1" customHeight="1"/>
    <row r="62619" ht="15" hidden="1" customHeight="1"/>
    <row r="62620" ht="15" hidden="1" customHeight="1"/>
    <row r="62621" ht="15" hidden="1" customHeight="1"/>
    <row r="62622" ht="15" hidden="1" customHeight="1"/>
    <row r="62623" ht="15" hidden="1" customHeight="1"/>
    <row r="62624" ht="15" hidden="1" customHeight="1"/>
    <row r="62625" ht="15" hidden="1" customHeight="1"/>
    <row r="62626" ht="15" hidden="1" customHeight="1"/>
    <row r="62627" ht="15" hidden="1" customHeight="1"/>
    <row r="62628" ht="15" hidden="1" customHeight="1"/>
    <row r="62629" ht="15" hidden="1" customHeight="1"/>
    <row r="62630" ht="15" hidden="1" customHeight="1"/>
    <row r="62631" ht="15" hidden="1" customHeight="1"/>
    <row r="62632" ht="15" hidden="1" customHeight="1"/>
    <row r="62633" ht="15" hidden="1" customHeight="1"/>
    <row r="62634" ht="15" hidden="1" customHeight="1"/>
    <row r="62635" ht="15" hidden="1" customHeight="1"/>
    <row r="62636" ht="15" hidden="1" customHeight="1"/>
    <row r="62637" ht="15" hidden="1" customHeight="1"/>
    <row r="62638" ht="15" hidden="1" customHeight="1"/>
    <row r="62639" ht="15" hidden="1" customHeight="1"/>
    <row r="62640" ht="15" hidden="1" customHeight="1"/>
    <row r="62641" ht="15" hidden="1" customHeight="1"/>
    <row r="62642" ht="15" hidden="1" customHeight="1"/>
    <row r="62643" ht="15" hidden="1" customHeight="1"/>
    <row r="62644" ht="15" hidden="1" customHeight="1"/>
    <row r="62645" ht="15" hidden="1" customHeight="1"/>
    <row r="62646" ht="15" hidden="1" customHeight="1"/>
    <row r="62647" ht="15" hidden="1" customHeight="1"/>
    <row r="62648" ht="15" hidden="1" customHeight="1"/>
    <row r="62649" ht="15" hidden="1" customHeight="1"/>
    <row r="62650" ht="15" hidden="1" customHeight="1"/>
    <row r="62651" ht="15" hidden="1" customHeight="1"/>
    <row r="62652" ht="15" hidden="1" customHeight="1"/>
    <row r="62653" ht="15" hidden="1" customHeight="1"/>
    <row r="62654" ht="15" hidden="1" customHeight="1"/>
    <row r="62655" ht="15" hidden="1" customHeight="1"/>
    <row r="62656" ht="15" hidden="1" customHeight="1"/>
    <row r="62657" ht="15" hidden="1" customHeight="1"/>
    <row r="62658" ht="15" hidden="1" customHeight="1"/>
    <row r="62659" ht="15" hidden="1" customHeight="1"/>
    <row r="62660" ht="15" hidden="1" customHeight="1"/>
    <row r="62661" ht="15" hidden="1" customHeight="1"/>
    <row r="62662" ht="15" hidden="1" customHeight="1"/>
    <row r="62663" ht="15" hidden="1" customHeight="1"/>
    <row r="62664" ht="15" hidden="1" customHeight="1"/>
    <row r="62665" ht="15" hidden="1" customHeight="1"/>
    <row r="62666" ht="15" hidden="1" customHeight="1"/>
    <row r="62667" ht="15" hidden="1" customHeight="1"/>
    <row r="62668" ht="15" hidden="1" customHeight="1"/>
    <row r="62669" ht="15" hidden="1" customHeight="1"/>
    <row r="62670" ht="15" hidden="1" customHeight="1"/>
    <row r="62671" ht="15" hidden="1" customHeight="1"/>
    <row r="62672" ht="15" hidden="1" customHeight="1"/>
    <row r="62673" ht="15" hidden="1" customHeight="1"/>
    <row r="62674" ht="15" hidden="1" customHeight="1"/>
    <row r="62675" ht="15" hidden="1" customHeight="1"/>
    <row r="62676" ht="15" hidden="1" customHeight="1"/>
    <row r="62677" ht="15" hidden="1" customHeight="1"/>
    <row r="62678" ht="15" hidden="1" customHeight="1"/>
    <row r="62679" ht="15" hidden="1" customHeight="1"/>
    <row r="62680" ht="15" hidden="1" customHeight="1"/>
    <row r="62681" ht="15" hidden="1" customHeight="1"/>
    <row r="62682" ht="15" hidden="1" customHeight="1"/>
    <row r="62683" ht="15" hidden="1" customHeight="1"/>
    <row r="62684" ht="15" hidden="1" customHeight="1"/>
    <row r="62685" ht="15" hidden="1" customHeight="1"/>
    <row r="62686" ht="15" hidden="1" customHeight="1"/>
    <row r="62687" ht="15" hidden="1" customHeight="1"/>
    <row r="62688" ht="15" hidden="1" customHeight="1"/>
    <row r="62689" ht="15" hidden="1" customHeight="1"/>
    <row r="62690" ht="15" hidden="1" customHeight="1"/>
    <row r="62691" ht="15" hidden="1" customHeight="1"/>
    <row r="62692" ht="15" hidden="1" customHeight="1"/>
    <row r="62693" ht="15" hidden="1" customHeight="1"/>
    <row r="62694" ht="15" hidden="1" customHeight="1"/>
    <row r="62695" ht="15" hidden="1" customHeight="1"/>
    <row r="62696" ht="15" hidden="1" customHeight="1"/>
    <row r="62697" ht="15" hidden="1" customHeight="1"/>
    <row r="62698" ht="15" hidden="1" customHeight="1"/>
    <row r="62699" ht="15" hidden="1" customHeight="1"/>
    <row r="62700" ht="15" hidden="1" customHeight="1"/>
    <row r="62701" ht="15" hidden="1" customHeight="1"/>
    <row r="62702" ht="15" hidden="1" customHeight="1"/>
    <row r="62703" ht="15" hidden="1" customHeight="1"/>
    <row r="62704" ht="15" hidden="1" customHeight="1"/>
    <row r="62705" ht="15" hidden="1" customHeight="1"/>
    <row r="62706" ht="15" hidden="1" customHeight="1"/>
    <row r="62707" ht="15" hidden="1" customHeight="1"/>
    <row r="62708" ht="15" hidden="1" customHeight="1"/>
    <row r="62709" ht="15" hidden="1" customHeight="1"/>
    <row r="62710" ht="15" hidden="1" customHeight="1"/>
    <row r="62711" ht="15" hidden="1" customHeight="1"/>
    <row r="62712" ht="15" hidden="1" customHeight="1"/>
    <row r="62713" ht="15" hidden="1" customHeight="1"/>
    <row r="62714" ht="15" hidden="1" customHeight="1"/>
    <row r="62715" ht="15" hidden="1" customHeight="1"/>
    <row r="62716" ht="15" hidden="1" customHeight="1"/>
    <row r="62717" ht="15" hidden="1" customHeight="1"/>
    <row r="62718" ht="15" hidden="1" customHeight="1"/>
    <row r="62719" ht="15" hidden="1" customHeight="1"/>
    <row r="62720" ht="15" hidden="1" customHeight="1"/>
    <row r="62721" ht="15" hidden="1" customHeight="1"/>
    <row r="62722" ht="15" hidden="1" customHeight="1"/>
    <row r="62723" ht="15" hidden="1" customHeight="1"/>
    <row r="62724" ht="15" hidden="1" customHeight="1"/>
    <row r="62725" ht="15" hidden="1" customHeight="1"/>
    <row r="62726" ht="15" hidden="1" customHeight="1"/>
    <row r="62727" ht="15" hidden="1" customHeight="1"/>
    <row r="62728" ht="15" hidden="1" customHeight="1"/>
    <row r="62729" ht="15" hidden="1" customHeight="1"/>
    <row r="62730" ht="15" hidden="1" customHeight="1"/>
    <row r="62731" ht="15" hidden="1" customHeight="1"/>
    <row r="62732" ht="15" hidden="1" customHeight="1"/>
    <row r="62733" ht="15" hidden="1" customHeight="1"/>
    <row r="62734" ht="15" hidden="1" customHeight="1"/>
    <row r="62735" ht="15" hidden="1" customHeight="1"/>
    <row r="62736" ht="15" hidden="1" customHeight="1"/>
    <row r="62737" ht="15" hidden="1" customHeight="1"/>
    <row r="62738" ht="15" hidden="1" customHeight="1"/>
    <row r="62739" ht="15" hidden="1" customHeight="1"/>
    <row r="62740" ht="15" hidden="1" customHeight="1"/>
    <row r="62741" ht="15" hidden="1" customHeight="1"/>
    <row r="62742" ht="15" hidden="1" customHeight="1"/>
    <row r="62743" ht="15" hidden="1" customHeight="1"/>
    <row r="62744" ht="15" hidden="1" customHeight="1"/>
    <row r="62745" ht="15" hidden="1" customHeight="1"/>
    <row r="62746" ht="15" hidden="1" customHeight="1"/>
    <row r="62747" ht="15" hidden="1" customHeight="1"/>
    <row r="62748" ht="15" hidden="1" customHeight="1"/>
    <row r="62749" ht="15" hidden="1" customHeight="1"/>
    <row r="62750" ht="15" hidden="1" customHeight="1"/>
    <row r="62751" ht="15" hidden="1" customHeight="1"/>
    <row r="62752" ht="15" hidden="1" customHeight="1"/>
    <row r="62753" ht="15" hidden="1" customHeight="1"/>
    <row r="62754" ht="15" hidden="1" customHeight="1"/>
    <row r="62755" ht="15" hidden="1" customHeight="1"/>
    <row r="62756" ht="15" hidden="1" customHeight="1"/>
    <row r="62757" ht="15" hidden="1" customHeight="1"/>
    <row r="62758" ht="15" hidden="1" customHeight="1"/>
    <row r="62759" ht="15" hidden="1" customHeight="1"/>
    <row r="62760" ht="15" hidden="1" customHeight="1"/>
    <row r="62761" ht="15" hidden="1" customHeight="1"/>
    <row r="62762" ht="15" hidden="1" customHeight="1"/>
    <row r="62763" ht="15" hidden="1" customHeight="1"/>
    <row r="62764" ht="15" hidden="1" customHeight="1"/>
    <row r="62765" ht="15" hidden="1" customHeight="1"/>
    <row r="62766" ht="15" hidden="1" customHeight="1"/>
    <row r="62767" ht="15" hidden="1" customHeight="1"/>
    <row r="62768" ht="15" hidden="1" customHeight="1"/>
    <row r="62769" ht="15" hidden="1" customHeight="1"/>
    <row r="62770" ht="15" hidden="1" customHeight="1"/>
    <row r="62771" ht="15" hidden="1" customHeight="1"/>
    <row r="62772" ht="15" hidden="1" customHeight="1"/>
    <row r="62773" ht="15" hidden="1" customHeight="1"/>
    <row r="62774" ht="15" hidden="1" customHeight="1"/>
    <row r="62775" ht="15" hidden="1" customHeight="1"/>
    <row r="62776" ht="15" hidden="1" customHeight="1"/>
    <row r="62777" ht="15" hidden="1" customHeight="1"/>
    <row r="62778" ht="15" hidden="1" customHeight="1"/>
    <row r="62779" ht="15" hidden="1" customHeight="1"/>
    <row r="62780" ht="15" hidden="1" customHeight="1"/>
    <row r="62781" ht="15" hidden="1" customHeight="1"/>
    <row r="62782" ht="15" hidden="1" customHeight="1"/>
    <row r="62783" ht="15" hidden="1" customHeight="1"/>
    <row r="62784" ht="15" hidden="1" customHeight="1"/>
    <row r="62785" ht="15" hidden="1" customHeight="1"/>
    <row r="62786" ht="15" hidden="1" customHeight="1"/>
    <row r="62787" ht="15" hidden="1" customHeight="1"/>
    <row r="62788" ht="15" hidden="1" customHeight="1"/>
    <row r="62789" ht="15" hidden="1" customHeight="1"/>
    <row r="62790" ht="15" hidden="1" customHeight="1"/>
    <row r="62791" ht="15" hidden="1" customHeight="1"/>
    <row r="62792" ht="15" hidden="1" customHeight="1"/>
    <row r="62793" ht="15" hidden="1" customHeight="1"/>
    <row r="62794" ht="15" hidden="1" customHeight="1"/>
    <row r="62795" ht="15" hidden="1" customHeight="1"/>
    <row r="62796" ht="15" hidden="1" customHeight="1"/>
    <row r="62797" ht="15" hidden="1" customHeight="1"/>
    <row r="62798" ht="15" hidden="1" customHeight="1"/>
    <row r="62799" ht="15" hidden="1" customHeight="1"/>
    <row r="62800" ht="15" hidden="1" customHeight="1"/>
    <row r="62801" ht="15" hidden="1" customHeight="1"/>
    <row r="62802" ht="15" hidden="1" customHeight="1"/>
    <row r="62803" ht="15" hidden="1" customHeight="1"/>
    <row r="62804" ht="15" hidden="1" customHeight="1"/>
    <row r="62805" ht="15" hidden="1" customHeight="1"/>
    <row r="62806" ht="15" hidden="1" customHeight="1"/>
    <row r="62807" ht="15" hidden="1" customHeight="1"/>
    <row r="62808" ht="15" hidden="1" customHeight="1"/>
    <row r="62809" ht="15" hidden="1" customHeight="1"/>
    <row r="62810" ht="15" hidden="1" customHeight="1"/>
    <row r="62811" ht="15" hidden="1" customHeight="1"/>
    <row r="62812" ht="15" hidden="1" customHeight="1"/>
    <row r="62813" ht="15" hidden="1" customHeight="1"/>
    <row r="62814" ht="15" hidden="1" customHeight="1"/>
    <row r="62815" ht="15" hidden="1" customHeight="1"/>
    <row r="62816" ht="15" hidden="1" customHeight="1"/>
    <row r="62817" ht="15" hidden="1" customHeight="1"/>
    <row r="62818" ht="15" hidden="1" customHeight="1"/>
    <row r="62819" ht="15" hidden="1" customHeight="1"/>
    <row r="62820" ht="15" hidden="1" customHeight="1"/>
    <row r="62821" ht="15" hidden="1" customHeight="1"/>
    <row r="62822" ht="15" hidden="1" customHeight="1"/>
    <row r="62823" ht="15" hidden="1" customHeight="1"/>
    <row r="62824" ht="15" hidden="1" customHeight="1"/>
    <row r="62825" ht="15" hidden="1" customHeight="1"/>
    <row r="62826" ht="15" hidden="1" customHeight="1"/>
    <row r="62827" ht="15" hidden="1" customHeight="1"/>
    <row r="62828" ht="15" hidden="1" customHeight="1"/>
    <row r="62829" ht="15" hidden="1" customHeight="1"/>
    <row r="62830" ht="15" hidden="1" customHeight="1"/>
    <row r="62831" ht="15" hidden="1" customHeight="1"/>
    <row r="62832" ht="15" hidden="1" customHeight="1"/>
    <row r="62833" ht="15" hidden="1" customHeight="1"/>
    <row r="62834" ht="15" hidden="1" customHeight="1"/>
    <row r="62835" ht="15" hidden="1" customHeight="1"/>
    <row r="62836" ht="15" hidden="1" customHeight="1"/>
    <row r="62837" ht="15" hidden="1" customHeight="1"/>
    <row r="62838" ht="15" hidden="1" customHeight="1"/>
    <row r="62839" ht="15" hidden="1" customHeight="1"/>
    <row r="62840" ht="15" hidden="1" customHeight="1"/>
    <row r="62841" ht="15" hidden="1" customHeight="1"/>
    <row r="62842" ht="15" hidden="1" customHeight="1"/>
    <row r="62843" ht="15" hidden="1" customHeight="1"/>
    <row r="62844" ht="15" hidden="1" customHeight="1"/>
    <row r="62845" ht="15" hidden="1" customHeight="1"/>
    <row r="62846" ht="15" hidden="1" customHeight="1"/>
    <row r="62847" ht="15" hidden="1" customHeight="1"/>
    <row r="62848" ht="15" hidden="1" customHeight="1"/>
    <row r="62849" ht="15" hidden="1" customHeight="1"/>
    <row r="62850" ht="15" hidden="1" customHeight="1"/>
    <row r="62851" ht="15" hidden="1" customHeight="1"/>
    <row r="62852" ht="15" hidden="1" customHeight="1"/>
    <row r="62853" ht="15" hidden="1" customHeight="1"/>
    <row r="62854" ht="15" hidden="1" customHeight="1"/>
    <row r="62855" ht="15" hidden="1" customHeight="1"/>
    <row r="62856" ht="15" hidden="1" customHeight="1"/>
    <row r="62857" ht="15" hidden="1" customHeight="1"/>
    <row r="62858" ht="15" hidden="1" customHeight="1"/>
    <row r="62859" ht="15" hidden="1" customHeight="1"/>
    <row r="62860" ht="15" hidden="1" customHeight="1"/>
    <row r="62861" ht="15" hidden="1" customHeight="1"/>
    <row r="62862" ht="15" hidden="1" customHeight="1"/>
    <row r="62863" ht="15" hidden="1" customHeight="1"/>
    <row r="62864" ht="15" hidden="1" customHeight="1"/>
    <row r="62865" ht="15" hidden="1" customHeight="1"/>
    <row r="62866" ht="15" hidden="1" customHeight="1"/>
    <row r="62867" ht="15" hidden="1" customHeight="1"/>
    <row r="62868" ht="15" hidden="1" customHeight="1"/>
    <row r="62869" ht="15" hidden="1" customHeight="1"/>
    <row r="62870" ht="15" hidden="1" customHeight="1"/>
    <row r="62871" ht="15" hidden="1" customHeight="1"/>
    <row r="62872" ht="15" hidden="1" customHeight="1"/>
    <row r="62873" ht="15" hidden="1" customHeight="1"/>
    <row r="62874" ht="15" hidden="1" customHeight="1"/>
    <row r="62875" ht="15" hidden="1" customHeight="1"/>
    <row r="62876" ht="15" hidden="1" customHeight="1"/>
    <row r="62877" ht="15" hidden="1" customHeight="1"/>
    <row r="62878" ht="15" hidden="1" customHeight="1"/>
    <row r="62879" ht="15" hidden="1" customHeight="1"/>
    <row r="62880" ht="15" hidden="1" customHeight="1"/>
    <row r="62881" ht="15" hidden="1" customHeight="1"/>
    <row r="62882" ht="15" hidden="1" customHeight="1"/>
    <row r="62883" ht="15" hidden="1" customHeight="1"/>
    <row r="62884" ht="15" hidden="1" customHeight="1"/>
    <row r="62885" ht="15" hidden="1" customHeight="1"/>
    <row r="62886" ht="15" hidden="1" customHeight="1"/>
    <row r="62887" ht="15" hidden="1" customHeight="1"/>
    <row r="62888" ht="15" hidden="1" customHeight="1"/>
    <row r="62889" ht="15" hidden="1" customHeight="1"/>
    <row r="62890" ht="15" hidden="1" customHeight="1"/>
    <row r="62891" ht="15" hidden="1" customHeight="1"/>
    <row r="62892" ht="15" hidden="1" customHeight="1"/>
    <row r="62893" ht="15" hidden="1" customHeight="1"/>
    <row r="62894" ht="15" hidden="1" customHeight="1"/>
    <row r="62895" ht="15" hidden="1" customHeight="1"/>
    <row r="62896" ht="15" hidden="1" customHeight="1"/>
    <row r="62897" ht="15" hidden="1" customHeight="1"/>
    <row r="62898" ht="15" hidden="1" customHeight="1"/>
    <row r="62899" ht="15" hidden="1" customHeight="1"/>
    <row r="62900" ht="15" hidden="1" customHeight="1"/>
    <row r="62901" ht="15" hidden="1" customHeight="1"/>
    <row r="62902" ht="15" hidden="1" customHeight="1"/>
    <row r="62903" ht="15" hidden="1" customHeight="1"/>
    <row r="62904" ht="15" hidden="1" customHeight="1"/>
    <row r="62905" ht="15" hidden="1" customHeight="1"/>
    <row r="62906" ht="15" hidden="1" customHeight="1"/>
    <row r="62907" ht="15" hidden="1" customHeight="1"/>
    <row r="62908" ht="15" hidden="1" customHeight="1"/>
    <row r="62909" ht="15" hidden="1" customHeight="1"/>
    <row r="62910" ht="15" hidden="1" customHeight="1"/>
    <row r="62911" ht="15" hidden="1" customHeight="1"/>
    <row r="62912" ht="15" hidden="1" customHeight="1"/>
    <row r="62913" ht="15" hidden="1" customHeight="1"/>
    <row r="62914" ht="15" hidden="1" customHeight="1"/>
    <row r="62915" ht="15" hidden="1" customHeight="1"/>
    <row r="62916" ht="15" hidden="1" customHeight="1"/>
    <row r="62917" ht="15" hidden="1" customHeight="1"/>
    <row r="62918" ht="15" hidden="1" customHeight="1"/>
    <row r="62919" ht="15" hidden="1" customHeight="1"/>
    <row r="62920" ht="15" hidden="1" customHeight="1"/>
    <row r="62921" ht="15" hidden="1" customHeight="1"/>
    <row r="62922" ht="15" hidden="1" customHeight="1"/>
    <row r="62923" ht="15" hidden="1" customHeight="1"/>
    <row r="62924" ht="15" hidden="1" customHeight="1"/>
    <row r="62925" ht="15" hidden="1" customHeight="1"/>
    <row r="62926" ht="15" hidden="1" customHeight="1"/>
    <row r="62927" ht="15" hidden="1" customHeight="1"/>
    <row r="62928" ht="15" hidden="1" customHeight="1"/>
    <row r="62929" ht="15" hidden="1" customHeight="1"/>
    <row r="62930" ht="15" hidden="1" customHeight="1"/>
    <row r="62931" ht="15" hidden="1" customHeight="1"/>
    <row r="62932" ht="15" hidden="1" customHeight="1"/>
    <row r="62933" ht="15" hidden="1" customHeight="1"/>
    <row r="62934" ht="15" hidden="1" customHeight="1"/>
    <row r="62935" ht="15" hidden="1" customHeight="1"/>
    <row r="62936" ht="15" hidden="1" customHeight="1"/>
    <row r="62937" ht="15" hidden="1" customHeight="1"/>
    <row r="62938" ht="15" hidden="1" customHeight="1"/>
    <row r="62939" ht="15" hidden="1" customHeight="1"/>
    <row r="62940" ht="15" hidden="1" customHeight="1"/>
    <row r="62941" ht="15" hidden="1" customHeight="1"/>
    <row r="62942" ht="15" hidden="1" customHeight="1"/>
    <row r="62943" ht="15" hidden="1" customHeight="1"/>
    <row r="62944" ht="15" hidden="1" customHeight="1"/>
    <row r="62945" ht="15" hidden="1" customHeight="1"/>
    <row r="62946" ht="15" hidden="1" customHeight="1"/>
    <row r="62947" ht="15" hidden="1" customHeight="1"/>
    <row r="62948" ht="15" hidden="1" customHeight="1"/>
    <row r="62949" ht="15" hidden="1" customHeight="1"/>
    <row r="62950" ht="15" hidden="1" customHeight="1"/>
    <row r="62951" ht="15" hidden="1" customHeight="1"/>
    <row r="62952" ht="15" hidden="1" customHeight="1"/>
    <row r="62953" ht="15" hidden="1" customHeight="1"/>
    <row r="62954" ht="15" hidden="1" customHeight="1"/>
    <row r="62955" ht="15" hidden="1" customHeight="1"/>
    <row r="62956" ht="15" hidden="1" customHeight="1"/>
    <row r="62957" ht="15" hidden="1" customHeight="1"/>
    <row r="62958" ht="15" hidden="1" customHeight="1"/>
    <row r="62959" ht="15" hidden="1" customHeight="1"/>
    <row r="62960" ht="15" hidden="1" customHeight="1"/>
    <row r="62961" ht="15" hidden="1" customHeight="1"/>
    <row r="62962" ht="15" hidden="1" customHeight="1"/>
    <row r="62963" ht="15" hidden="1" customHeight="1"/>
    <row r="62964" ht="15" hidden="1" customHeight="1"/>
    <row r="62965" ht="15" hidden="1" customHeight="1"/>
    <row r="62966" ht="15" hidden="1" customHeight="1"/>
    <row r="62967" ht="15" hidden="1" customHeight="1"/>
    <row r="62968" ht="15" hidden="1" customHeight="1"/>
    <row r="62969" ht="15" hidden="1" customHeight="1"/>
    <row r="62970" ht="15" hidden="1" customHeight="1"/>
    <row r="62971" ht="15" hidden="1" customHeight="1"/>
    <row r="62972" ht="15" hidden="1" customHeight="1"/>
    <row r="62973" ht="15" hidden="1" customHeight="1"/>
    <row r="62974" ht="15" hidden="1" customHeight="1"/>
    <row r="62975" ht="15" hidden="1" customHeight="1"/>
    <row r="62976" ht="15" hidden="1" customHeight="1"/>
    <row r="62977" ht="15" hidden="1" customHeight="1"/>
    <row r="62978" ht="15" hidden="1" customHeight="1"/>
    <row r="62979" ht="15" hidden="1" customHeight="1"/>
    <row r="62980" ht="15" hidden="1" customHeight="1"/>
    <row r="62981" ht="15" hidden="1" customHeight="1"/>
    <row r="62982" ht="15" hidden="1" customHeight="1"/>
    <row r="62983" ht="15" hidden="1" customHeight="1"/>
    <row r="62984" ht="15" hidden="1" customHeight="1"/>
    <row r="62985" ht="15" hidden="1" customHeight="1"/>
    <row r="62986" ht="15" hidden="1" customHeight="1"/>
    <row r="62987" ht="15" hidden="1" customHeight="1"/>
    <row r="62988" ht="15" hidden="1" customHeight="1"/>
    <row r="62989" ht="15" hidden="1" customHeight="1"/>
    <row r="62990" ht="15" hidden="1" customHeight="1"/>
    <row r="62991" ht="15" hidden="1" customHeight="1"/>
    <row r="62992" ht="15" hidden="1" customHeight="1"/>
    <row r="62993" ht="15" hidden="1" customHeight="1"/>
    <row r="62994" ht="15" hidden="1" customHeight="1"/>
    <row r="62995" ht="15" hidden="1" customHeight="1"/>
    <row r="62996" ht="15" hidden="1" customHeight="1"/>
    <row r="62997" ht="15" hidden="1" customHeight="1"/>
    <row r="62998" ht="15" hidden="1" customHeight="1"/>
    <row r="62999" ht="15" hidden="1" customHeight="1"/>
    <row r="63000" ht="15" hidden="1" customHeight="1"/>
    <row r="63001" ht="15" hidden="1" customHeight="1"/>
    <row r="63002" ht="15" hidden="1" customHeight="1"/>
    <row r="63003" ht="15" hidden="1" customHeight="1"/>
    <row r="63004" ht="15" hidden="1" customHeight="1"/>
    <row r="63005" ht="15" hidden="1" customHeight="1"/>
    <row r="63006" ht="15" hidden="1" customHeight="1"/>
    <row r="63007" ht="15" hidden="1" customHeight="1"/>
    <row r="63008" ht="15" hidden="1" customHeight="1"/>
    <row r="63009" ht="15" hidden="1" customHeight="1"/>
    <row r="63010" ht="15" hidden="1" customHeight="1"/>
    <row r="63011" ht="15" hidden="1" customHeight="1"/>
    <row r="63012" ht="15" hidden="1" customHeight="1"/>
    <row r="63013" ht="15" hidden="1" customHeight="1"/>
    <row r="63014" ht="15" hidden="1" customHeight="1"/>
    <row r="63015" ht="15" hidden="1" customHeight="1"/>
    <row r="63016" ht="15" hidden="1" customHeight="1"/>
    <row r="63017" ht="15" hidden="1" customHeight="1"/>
    <row r="63018" ht="15" hidden="1" customHeight="1"/>
    <row r="63019" ht="15" hidden="1" customHeight="1"/>
    <row r="63020" ht="15" hidden="1" customHeight="1"/>
    <row r="63021" ht="15" hidden="1" customHeight="1"/>
    <row r="63022" ht="15" hidden="1" customHeight="1"/>
    <row r="63023" ht="15" hidden="1" customHeight="1"/>
    <row r="63024" ht="15" hidden="1" customHeight="1"/>
    <row r="63025" ht="15" hidden="1" customHeight="1"/>
    <row r="63026" ht="15" hidden="1" customHeight="1"/>
    <row r="63027" ht="15" hidden="1" customHeight="1"/>
    <row r="63028" ht="15" hidden="1" customHeight="1"/>
    <row r="63029" ht="15" hidden="1" customHeight="1"/>
    <row r="63030" ht="15" hidden="1" customHeight="1"/>
    <row r="63031" ht="15" hidden="1" customHeight="1"/>
    <row r="63032" ht="15" hidden="1" customHeight="1"/>
    <row r="63033" ht="15" hidden="1" customHeight="1"/>
    <row r="63034" ht="15" hidden="1" customHeight="1"/>
    <row r="63035" ht="15" hidden="1" customHeight="1"/>
    <row r="63036" ht="15" hidden="1" customHeight="1"/>
    <row r="63037" ht="15" hidden="1" customHeight="1"/>
    <row r="63038" ht="15" hidden="1" customHeight="1"/>
    <row r="63039" ht="15" hidden="1" customHeight="1"/>
    <row r="63040" ht="15" hidden="1" customHeight="1"/>
    <row r="63041" ht="15" hidden="1" customHeight="1"/>
    <row r="63042" ht="15" hidden="1" customHeight="1"/>
    <row r="63043" ht="15" hidden="1" customHeight="1"/>
    <row r="63044" ht="15" hidden="1" customHeight="1"/>
    <row r="63045" ht="15" hidden="1" customHeight="1"/>
    <row r="63046" ht="15" hidden="1" customHeight="1"/>
    <row r="63047" ht="15" hidden="1" customHeight="1"/>
    <row r="63048" ht="15" hidden="1" customHeight="1"/>
    <row r="63049" ht="15" hidden="1" customHeight="1"/>
    <row r="63050" ht="15" hidden="1" customHeight="1"/>
    <row r="63051" ht="15" hidden="1" customHeight="1"/>
    <row r="63052" ht="15" hidden="1" customHeight="1"/>
    <row r="63053" ht="15" hidden="1" customHeight="1"/>
    <row r="63054" ht="15" hidden="1" customHeight="1"/>
    <row r="63055" ht="15" hidden="1" customHeight="1"/>
    <row r="63056" ht="15" hidden="1" customHeight="1"/>
    <row r="63057" ht="15" hidden="1" customHeight="1"/>
    <row r="63058" ht="15" hidden="1" customHeight="1"/>
    <row r="63059" ht="15" hidden="1" customHeight="1"/>
    <row r="63060" ht="15" hidden="1" customHeight="1"/>
    <row r="63061" ht="15" hidden="1" customHeight="1"/>
    <row r="63062" ht="15" hidden="1" customHeight="1"/>
    <row r="63063" ht="15" hidden="1" customHeight="1"/>
    <row r="63064" ht="15" hidden="1" customHeight="1"/>
    <row r="63065" ht="15" hidden="1" customHeight="1"/>
    <row r="63066" ht="15" hidden="1" customHeight="1"/>
    <row r="63067" ht="15" hidden="1" customHeight="1"/>
    <row r="63068" ht="15" hidden="1" customHeight="1"/>
    <row r="63069" ht="15" hidden="1" customHeight="1"/>
    <row r="63070" ht="15" hidden="1" customHeight="1"/>
    <row r="63071" ht="15" hidden="1" customHeight="1"/>
    <row r="63072" ht="15" hidden="1" customHeight="1"/>
    <row r="63073" ht="15" hidden="1" customHeight="1"/>
    <row r="63074" ht="15" hidden="1" customHeight="1"/>
    <row r="63075" ht="15" hidden="1" customHeight="1"/>
    <row r="63076" ht="15" hidden="1" customHeight="1"/>
    <row r="63077" ht="15" hidden="1" customHeight="1"/>
    <row r="63078" ht="15" hidden="1" customHeight="1"/>
    <row r="63079" ht="15" hidden="1" customHeight="1"/>
    <row r="63080" ht="15" hidden="1" customHeight="1"/>
    <row r="63081" ht="15" hidden="1" customHeight="1"/>
    <row r="63082" ht="15" hidden="1" customHeight="1"/>
    <row r="63083" ht="15" hidden="1" customHeight="1"/>
    <row r="63084" ht="15" hidden="1" customHeight="1"/>
    <row r="63085" ht="15" hidden="1" customHeight="1"/>
    <row r="63086" ht="15" hidden="1" customHeight="1"/>
    <row r="63087" ht="15" hidden="1" customHeight="1"/>
    <row r="63088" ht="15" hidden="1" customHeight="1"/>
    <row r="63089" ht="15" hidden="1" customHeight="1"/>
    <row r="63090" ht="15" hidden="1" customHeight="1"/>
    <row r="63091" ht="15" hidden="1" customHeight="1"/>
    <row r="63092" ht="15" hidden="1" customHeight="1"/>
    <row r="63093" ht="15" hidden="1" customHeight="1"/>
    <row r="63094" ht="15" hidden="1" customHeight="1"/>
    <row r="63095" ht="15" hidden="1" customHeight="1"/>
    <row r="63096" ht="15" hidden="1" customHeight="1"/>
    <row r="63097" ht="15" hidden="1" customHeight="1"/>
    <row r="63098" ht="15" hidden="1" customHeight="1"/>
    <row r="63099" ht="15" hidden="1" customHeight="1"/>
    <row r="63100" ht="15" hidden="1" customHeight="1"/>
    <row r="63101" ht="15" hidden="1" customHeight="1"/>
    <row r="63102" ht="15" hidden="1" customHeight="1"/>
    <row r="63103" ht="15" hidden="1" customHeight="1"/>
    <row r="63104" ht="15" hidden="1" customHeight="1"/>
    <row r="63105" ht="15" hidden="1" customHeight="1"/>
    <row r="63106" ht="15" hidden="1" customHeight="1"/>
    <row r="63107" ht="15" hidden="1" customHeight="1"/>
    <row r="63108" ht="15" hidden="1" customHeight="1"/>
    <row r="63109" ht="15" hidden="1" customHeight="1"/>
    <row r="63110" ht="15" hidden="1" customHeight="1"/>
    <row r="63111" ht="15" hidden="1" customHeight="1"/>
    <row r="63112" ht="15" hidden="1" customHeight="1"/>
    <row r="63113" ht="15" hidden="1" customHeight="1"/>
    <row r="63114" ht="15" hidden="1" customHeight="1"/>
    <row r="63115" ht="15" hidden="1" customHeight="1"/>
    <row r="63116" ht="15" hidden="1" customHeight="1"/>
    <row r="63117" ht="15" hidden="1" customHeight="1"/>
    <row r="63118" ht="15" hidden="1" customHeight="1"/>
    <row r="63119" ht="15" hidden="1" customHeight="1"/>
    <row r="63120" ht="15" hidden="1" customHeight="1"/>
    <row r="63121" ht="15" hidden="1" customHeight="1"/>
    <row r="63122" ht="15" hidden="1" customHeight="1"/>
    <row r="63123" ht="15" hidden="1" customHeight="1"/>
    <row r="63124" ht="15" hidden="1" customHeight="1"/>
    <row r="63125" ht="15" hidden="1" customHeight="1"/>
    <row r="63126" ht="15" hidden="1" customHeight="1"/>
    <row r="63127" ht="15" hidden="1" customHeight="1"/>
    <row r="63128" ht="15" hidden="1" customHeight="1"/>
    <row r="63129" ht="15" hidden="1" customHeight="1"/>
    <row r="63130" ht="15" hidden="1" customHeight="1"/>
    <row r="63131" ht="15" hidden="1" customHeight="1"/>
    <row r="63132" ht="15" hidden="1" customHeight="1"/>
    <row r="63133" ht="15" hidden="1" customHeight="1"/>
    <row r="63134" ht="15" hidden="1" customHeight="1"/>
    <row r="63135" ht="15" hidden="1" customHeight="1"/>
    <row r="63136" ht="15" hidden="1" customHeight="1"/>
    <row r="63137" ht="15" hidden="1" customHeight="1"/>
    <row r="63138" ht="15" hidden="1" customHeight="1"/>
    <row r="63139" ht="15" hidden="1" customHeight="1"/>
    <row r="63140" ht="15" hidden="1" customHeight="1"/>
    <row r="63141" ht="15" hidden="1" customHeight="1"/>
    <row r="63142" ht="15" hidden="1" customHeight="1"/>
    <row r="63143" ht="15" hidden="1" customHeight="1"/>
    <row r="63144" ht="15" hidden="1" customHeight="1"/>
    <row r="63145" ht="15" hidden="1" customHeight="1"/>
    <row r="63146" ht="15" hidden="1" customHeight="1"/>
    <row r="63147" ht="15" hidden="1" customHeight="1"/>
    <row r="63148" ht="15" hidden="1" customHeight="1"/>
    <row r="63149" ht="15" hidden="1" customHeight="1"/>
    <row r="63150" ht="15" hidden="1" customHeight="1"/>
    <row r="63151" ht="15" hidden="1" customHeight="1"/>
    <row r="63152" ht="15" hidden="1" customHeight="1"/>
    <row r="63153" ht="15" hidden="1" customHeight="1"/>
    <row r="63154" ht="15" hidden="1" customHeight="1"/>
    <row r="63155" ht="15" hidden="1" customHeight="1"/>
    <row r="63156" ht="15" hidden="1" customHeight="1"/>
    <row r="63157" ht="15" hidden="1" customHeight="1"/>
    <row r="63158" ht="15" hidden="1" customHeight="1"/>
    <row r="63159" ht="15" hidden="1" customHeight="1"/>
    <row r="63160" ht="15" hidden="1" customHeight="1"/>
    <row r="63161" ht="15" hidden="1" customHeight="1"/>
    <row r="63162" ht="15" hidden="1" customHeight="1"/>
    <row r="63163" ht="15" hidden="1" customHeight="1"/>
    <row r="63164" ht="15" hidden="1" customHeight="1"/>
    <row r="63165" ht="15" hidden="1" customHeight="1"/>
    <row r="63166" ht="15" hidden="1" customHeight="1"/>
    <row r="63167" ht="15" hidden="1" customHeight="1"/>
    <row r="63168" ht="15" hidden="1" customHeight="1"/>
    <row r="63169" ht="15" hidden="1" customHeight="1"/>
    <row r="63170" ht="15" hidden="1" customHeight="1"/>
    <row r="63171" ht="15" hidden="1" customHeight="1"/>
    <row r="63172" ht="15" hidden="1" customHeight="1"/>
    <row r="63173" ht="15" hidden="1" customHeight="1"/>
    <row r="63174" ht="15" hidden="1" customHeight="1"/>
    <row r="63175" ht="15" hidden="1" customHeight="1"/>
    <row r="63176" ht="15" hidden="1" customHeight="1"/>
    <row r="63177" ht="15" hidden="1" customHeight="1"/>
    <row r="63178" ht="15" hidden="1" customHeight="1"/>
    <row r="63179" ht="15" hidden="1" customHeight="1"/>
    <row r="63180" ht="15" hidden="1" customHeight="1"/>
    <row r="63181" ht="15" hidden="1" customHeight="1"/>
    <row r="63182" ht="15" hidden="1" customHeight="1"/>
    <row r="63183" ht="15" hidden="1" customHeight="1"/>
    <row r="63184" ht="15" hidden="1" customHeight="1"/>
    <row r="63185" ht="15" hidden="1" customHeight="1"/>
    <row r="63186" ht="15" hidden="1" customHeight="1"/>
    <row r="63187" ht="15" hidden="1" customHeight="1"/>
    <row r="63188" ht="15" hidden="1" customHeight="1"/>
    <row r="63189" ht="15" hidden="1" customHeight="1"/>
    <row r="63190" ht="15" hidden="1" customHeight="1"/>
    <row r="63191" ht="15" hidden="1" customHeight="1"/>
    <row r="63192" ht="15" hidden="1" customHeight="1"/>
    <row r="63193" ht="15" hidden="1" customHeight="1"/>
    <row r="63194" ht="15" hidden="1" customHeight="1"/>
    <row r="63195" ht="15" hidden="1" customHeight="1"/>
    <row r="63196" ht="15" hidden="1" customHeight="1"/>
    <row r="63197" ht="15" hidden="1" customHeight="1"/>
    <row r="63198" ht="15" hidden="1" customHeight="1"/>
    <row r="63199" ht="15" hidden="1" customHeight="1"/>
    <row r="63200" ht="15" hidden="1" customHeight="1"/>
    <row r="63201" ht="15" hidden="1" customHeight="1"/>
    <row r="63202" ht="15" hidden="1" customHeight="1"/>
    <row r="63203" ht="15" hidden="1" customHeight="1"/>
    <row r="63204" ht="15" hidden="1" customHeight="1"/>
    <row r="63205" ht="15" hidden="1" customHeight="1"/>
    <row r="63206" ht="15" hidden="1" customHeight="1"/>
    <row r="63207" ht="15" hidden="1" customHeight="1"/>
    <row r="63208" ht="15" hidden="1" customHeight="1"/>
    <row r="63209" ht="15" hidden="1" customHeight="1"/>
    <row r="63210" ht="15" hidden="1" customHeight="1"/>
    <row r="63211" ht="15" hidden="1" customHeight="1"/>
    <row r="63212" ht="15" hidden="1" customHeight="1"/>
    <row r="63213" ht="15" hidden="1" customHeight="1"/>
    <row r="63214" ht="15" hidden="1" customHeight="1"/>
    <row r="63215" ht="15" hidden="1" customHeight="1"/>
    <row r="63216" ht="15" hidden="1" customHeight="1"/>
    <row r="63217" ht="15" hidden="1" customHeight="1"/>
    <row r="63218" ht="15" hidden="1" customHeight="1"/>
    <row r="63219" ht="15" hidden="1" customHeight="1"/>
    <row r="63220" ht="15" hidden="1" customHeight="1"/>
    <row r="63221" ht="15" hidden="1" customHeight="1"/>
    <row r="63222" ht="15" hidden="1" customHeight="1"/>
    <row r="63223" ht="15" hidden="1" customHeight="1"/>
    <row r="63224" ht="15" hidden="1" customHeight="1"/>
    <row r="63225" ht="15" hidden="1" customHeight="1"/>
    <row r="63226" ht="15" hidden="1" customHeight="1"/>
    <row r="63227" ht="15" hidden="1" customHeight="1"/>
    <row r="63228" ht="15" hidden="1" customHeight="1"/>
    <row r="63229" ht="15" hidden="1" customHeight="1"/>
    <row r="63230" ht="15" hidden="1" customHeight="1"/>
    <row r="63231" ht="15" hidden="1" customHeight="1"/>
    <row r="63232" ht="15" hidden="1" customHeight="1"/>
    <row r="63233" ht="15" hidden="1" customHeight="1"/>
    <row r="63234" ht="15" hidden="1" customHeight="1"/>
    <row r="63235" ht="15" hidden="1" customHeight="1"/>
    <row r="63236" ht="15" hidden="1" customHeight="1"/>
    <row r="63237" ht="15" hidden="1" customHeight="1"/>
    <row r="63238" ht="15" hidden="1" customHeight="1"/>
    <row r="63239" ht="15" hidden="1" customHeight="1"/>
    <row r="63240" ht="15" hidden="1" customHeight="1"/>
    <row r="63241" ht="15" hidden="1" customHeight="1"/>
    <row r="63242" ht="15" hidden="1" customHeight="1"/>
    <row r="63243" ht="15" hidden="1" customHeight="1"/>
    <row r="63244" ht="15" hidden="1" customHeight="1"/>
    <row r="63245" ht="15" hidden="1" customHeight="1"/>
    <row r="63246" ht="15" hidden="1" customHeight="1"/>
    <row r="63247" ht="15" hidden="1" customHeight="1"/>
    <row r="63248" ht="15" hidden="1" customHeight="1"/>
    <row r="63249" ht="15" hidden="1" customHeight="1"/>
    <row r="63250" ht="15" hidden="1" customHeight="1"/>
    <row r="63251" ht="15" hidden="1" customHeight="1"/>
    <row r="63252" ht="15" hidden="1" customHeight="1"/>
    <row r="63253" ht="15" hidden="1" customHeight="1"/>
    <row r="63254" ht="15" hidden="1" customHeight="1"/>
    <row r="63255" ht="15" hidden="1" customHeight="1"/>
    <row r="63256" ht="15" hidden="1" customHeight="1"/>
    <row r="63257" ht="15" hidden="1" customHeight="1"/>
    <row r="63258" ht="15" hidden="1" customHeight="1"/>
    <row r="63259" ht="15" hidden="1" customHeight="1"/>
    <row r="63260" ht="15" hidden="1" customHeight="1"/>
    <row r="63261" ht="15" hidden="1" customHeight="1"/>
    <row r="63262" ht="15" hidden="1" customHeight="1"/>
    <row r="63263" ht="15" hidden="1" customHeight="1"/>
    <row r="63264" ht="15" hidden="1" customHeight="1"/>
    <row r="63265" ht="15" hidden="1" customHeight="1"/>
    <row r="63266" ht="15" hidden="1" customHeight="1"/>
    <row r="63267" ht="15" hidden="1" customHeight="1"/>
    <row r="63268" ht="15" hidden="1" customHeight="1"/>
    <row r="63269" ht="15" hidden="1" customHeight="1"/>
    <row r="63270" ht="15" hidden="1" customHeight="1"/>
    <row r="63271" ht="15" hidden="1" customHeight="1"/>
    <row r="63272" ht="15" hidden="1" customHeight="1"/>
    <row r="63273" ht="15" hidden="1" customHeight="1"/>
    <row r="63274" ht="15" hidden="1" customHeight="1"/>
    <row r="63275" ht="15" hidden="1" customHeight="1"/>
    <row r="63276" ht="15" hidden="1" customHeight="1"/>
    <row r="63277" ht="15" hidden="1" customHeight="1"/>
    <row r="63278" ht="15" hidden="1" customHeight="1"/>
    <row r="63279" ht="15" hidden="1" customHeight="1"/>
    <row r="63280" ht="15" hidden="1" customHeight="1"/>
    <row r="63281" ht="15" hidden="1" customHeight="1"/>
    <row r="63282" ht="15" hidden="1" customHeight="1"/>
    <row r="63283" ht="15" hidden="1" customHeight="1"/>
    <row r="63284" ht="15" hidden="1" customHeight="1"/>
    <row r="63285" ht="15" hidden="1" customHeight="1"/>
    <row r="63286" ht="15" hidden="1" customHeight="1"/>
    <row r="63287" ht="15" hidden="1" customHeight="1"/>
    <row r="63288" ht="15" hidden="1" customHeight="1"/>
    <row r="63289" ht="15" hidden="1" customHeight="1"/>
    <row r="63290" ht="15" hidden="1" customHeight="1"/>
    <row r="63291" ht="15" hidden="1" customHeight="1"/>
    <row r="63292" ht="15" hidden="1" customHeight="1"/>
    <row r="63293" ht="15" hidden="1" customHeight="1"/>
    <row r="63294" ht="15" hidden="1" customHeight="1"/>
    <row r="63295" ht="15" hidden="1" customHeight="1"/>
    <row r="63296" ht="15" hidden="1" customHeight="1"/>
    <row r="63297" ht="15" hidden="1" customHeight="1"/>
    <row r="63298" ht="15" hidden="1" customHeight="1"/>
    <row r="63299" ht="15" hidden="1" customHeight="1"/>
    <row r="63300" ht="15" hidden="1" customHeight="1"/>
    <row r="63301" ht="15" hidden="1" customHeight="1"/>
    <row r="63302" ht="15" hidden="1" customHeight="1"/>
    <row r="63303" ht="15" hidden="1" customHeight="1"/>
    <row r="63304" ht="15" hidden="1" customHeight="1"/>
    <row r="63305" ht="15" hidden="1" customHeight="1"/>
    <row r="63306" ht="15" hidden="1" customHeight="1"/>
    <row r="63307" ht="15" hidden="1" customHeight="1"/>
    <row r="63308" ht="15" hidden="1" customHeight="1"/>
    <row r="63309" ht="15" hidden="1" customHeight="1"/>
    <row r="63310" ht="15" hidden="1" customHeight="1"/>
    <row r="63311" ht="15" hidden="1" customHeight="1"/>
    <row r="63312" ht="15" hidden="1" customHeight="1"/>
    <row r="63313" ht="15" hidden="1" customHeight="1"/>
    <row r="63314" ht="15" hidden="1" customHeight="1"/>
    <row r="63315" ht="15" hidden="1" customHeight="1"/>
    <row r="63316" ht="15" hidden="1" customHeight="1"/>
    <row r="63317" ht="15" hidden="1" customHeight="1"/>
    <row r="63318" ht="15" hidden="1" customHeight="1"/>
    <row r="63319" ht="15" hidden="1" customHeight="1"/>
    <row r="63320" ht="15" hidden="1" customHeight="1"/>
    <row r="63321" ht="15" hidden="1" customHeight="1"/>
    <row r="63322" ht="15" hidden="1" customHeight="1"/>
    <row r="63323" ht="15" hidden="1" customHeight="1"/>
    <row r="63324" ht="15" hidden="1" customHeight="1"/>
    <row r="63325" ht="15" hidden="1" customHeight="1"/>
    <row r="63326" ht="15" hidden="1" customHeight="1"/>
    <row r="63327" ht="15" hidden="1" customHeight="1"/>
    <row r="63328" ht="15" hidden="1" customHeight="1"/>
    <row r="63329" ht="15" hidden="1" customHeight="1"/>
    <row r="63330" ht="15" hidden="1" customHeight="1"/>
    <row r="63331" ht="15" hidden="1" customHeight="1"/>
    <row r="63332" ht="15" hidden="1" customHeight="1"/>
    <row r="63333" ht="15" hidden="1" customHeight="1"/>
    <row r="63334" ht="15" hidden="1" customHeight="1"/>
    <row r="63335" ht="15" hidden="1" customHeight="1"/>
    <row r="63336" ht="15" hidden="1" customHeight="1"/>
    <row r="63337" ht="15" hidden="1" customHeight="1"/>
    <row r="63338" ht="15" hidden="1" customHeight="1"/>
    <row r="63339" ht="15" hidden="1" customHeight="1"/>
    <row r="63340" ht="15" hidden="1" customHeight="1"/>
    <row r="63341" ht="15" hidden="1" customHeight="1"/>
    <row r="63342" ht="15" hidden="1" customHeight="1"/>
    <row r="63343" ht="15" hidden="1" customHeight="1"/>
    <row r="63344" ht="15" hidden="1" customHeight="1"/>
    <row r="63345" ht="15" hidden="1" customHeight="1"/>
    <row r="63346" ht="15" hidden="1" customHeight="1"/>
    <row r="63347" ht="15" hidden="1" customHeight="1"/>
    <row r="63348" ht="15" hidden="1" customHeight="1"/>
    <row r="63349" ht="15" hidden="1" customHeight="1"/>
    <row r="63350" ht="15" hidden="1" customHeight="1"/>
    <row r="63351" ht="15" hidden="1" customHeight="1"/>
    <row r="63352" ht="15" hidden="1" customHeight="1"/>
    <row r="63353" ht="15" hidden="1" customHeight="1"/>
    <row r="63354" ht="15" hidden="1" customHeight="1"/>
    <row r="63355" ht="15" hidden="1" customHeight="1"/>
    <row r="63356" ht="15" hidden="1" customHeight="1"/>
    <row r="63357" ht="15" hidden="1" customHeight="1"/>
    <row r="63358" ht="15" hidden="1" customHeight="1"/>
    <row r="63359" ht="15" hidden="1" customHeight="1"/>
    <row r="63360" ht="15" hidden="1" customHeight="1"/>
    <row r="63361" ht="15" hidden="1" customHeight="1"/>
    <row r="63362" ht="15" hidden="1" customHeight="1"/>
    <row r="63363" ht="15" hidden="1" customHeight="1"/>
    <row r="63364" ht="15" hidden="1" customHeight="1"/>
    <row r="63365" ht="15" hidden="1" customHeight="1"/>
    <row r="63366" ht="15" hidden="1" customHeight="1"/>
    <row r="63367" ht="15" hidden="1" customHeight="1"/>
    <row r="63368" ht="15" hidden="1" customHeight="1"/>
    <row r="63369" ht="15" hidden="1" customHeight="1"/>
    <row r="63370" ht="15" hidden="1" customHeight="1"/>
    <row r="63371" ht="15" hidden="1" customHeight="1"/>
    <row r="63372" ht="15" hidden="1" customHeight="1"/>
    <row r="63373" ht="15" hidden="1" customHeight="1"/>
    <row r="63374" ht="15" hidden="1" customHeight="1"/>
    <row r="63375" ht="15" hidden="1" customHeight="1"/>
    <row r="63376" ht="15" hidden="1" customHeight="1"/>
    <row r="63377" ht="15" hidden="1" customHeight="1"/>
    <row r="63378" ht="15" hidden="1" customHeight="1"/>
    <row r="63379" ht="15" hidden="1" customHeight="1"/>
    <row r="63380" ht="15" hidden="1" customHeight="1"/>
    <row r="63381" ht="15" hidden="1" customHeight="1"/>
    <row r="63382" ht="15" hidden="1" customHeight="1"/>
    <row r="63383" ht="15" hidden="1" customHeight="1"/>
    <row r="63384" ht="15" hidden="1" customHeight="1"/>
    <row r="63385" ht="15" hidden="1" customHeight="1"/>
    <row r="63386" ht="15" hidden="1" customHeight="1"/>
    <row r="63387" ht="15" hidden="1" customHeight="1"/>
    <row r="63388" ht="15" hidden="1" customHeight="1"/>
    <row r="63389" ht="15" hidden="1" customHeight="1"/>
    <row r="63390" ht="15" hidden="1" customHeight="1"/>
    <row r="63391" ht="15" hidden="1" customHeight="1"/>
    <row r="63392" ht="15" hidden="1" customHeight="1"/>
    <row r="63393" ht="15" hidden="1" customHeight="1"/>
    <row r="63394" ht="15" hidden="1" customHeight="1"/>
    <row r="63395" ht="15" hidden="1" customHeight="1"/>
    <row r="63396" ht="15" hidden="1" customHeight="1"/>
    <row r="63397" ht="15" hidden="1" customHeight="1"/>
    <row r="63398" ht="15" hidden="1" customHeight="1"/>
    <row r="63399" ht="15" hidden="1" customHeight="1"/>
    <row r="63400" ht="15" hidden="1" customHeight="1"/>
    <row r="63401" ht="15" hidden="1" customHeight="1"/>
    <row r="63402" ht="15" hidden="1" customHeight="1"/>
    <row r="63403" ht="15" hidden="1" customHeight="1"/>
    <row r="63404" ht="15" hidden="1" customHeight="1"/>
    <row r="63405" ht="15" hidden="1" customHeight="1"/>
    <row r="63406" ht="15" hidden="1" customHeight="1"/>
    <row r="63407" ht="15" hidden="1" customHeight="1"/>
    <row r="63408" ht="15" hidden="1" customHeight="1"/>
    <row r="63409" ht="15" hidden="1" customHeight="1"/>
    <row r="63410" ht="15" hidden="1" customHeight="1"/>
    <row r="63411" ht="15" hidden="1" customHeight="1"/>
    <row r="63412" ht="15" hidden="1" customHeight="1"/>
    <row r="63413" ht="15" hidden="1" customHeight="1"/>
    <row r="63414" ht="15" hidden="1" customHeight="1"/>
    <row r="63415" ht="15" hidden="1" customHeight="1"/>
    <row r="63416" ht="15" hidden="1" customHeight="1"/>
    <row r="63417" ht="15" hidden="1" customHeight="1"/>
    <row r="63418" ht="15" hidden="1" customHeight="1"/>
    <row r="63419" ht="15" hidden="1" customHeight="1"/>
    <row r="63420" ht="15" hidden="1" customHeight="1"/>
    <row r="63421" ht="15" hidden="1" customHeight="1"/>
    <row r="63422" ht="15" hidden="1" customHeight="1"/>
    <row r="63423" ht="15" hidden="1" customHeight="1"/>
    <row r="63424" ht="15" hidden="1" customHeight="1"/>
    <row r="63425" ht="15" hidden="1" customHeight="1"/>
    <row r="63426" ht="15" hidden="1" customHeight="1"/>
    <row r="63427" ht="15" hidden="1" customHeight="1"/>
    <row r="63428" ht="15" hidden="1" customHeight="1"/>
    <row r="63429" ht="15" hidden="1" customHeight="1"/>
    <row r="63430" ht="15" hidden="1" customHeight="1"/>
    <row r="63431" ht="15" hidden="1" customHeight="1"/>
    <row r="63432" ht="15" hidden="1" customHeight="1"/>
    <row r="63433" ht="15" hidden="1" customHeight="1"/>
    <row r="63434" ht="15" hidden="1" customHeight="1"/>
    <row r="63435" ht="15" hidden="1" customHeight="1"/>
    <row r="63436" ht="15" hidden="1" customHeight="1"/>
    <row r="63437" ht="15" hidden="1" customHeight="1"/>
    <row r="63438" ht="15" hidden="1" customHeight="1"/>
    <row r="63439" ht="15" hidden="1" customHeight="1"/>
    <row r="63440" ht="15" hidden="1" customHeight="1"/>
    <row r="63441" ht="15" hidden="1" customHeight="1"/>
    <row r="63442" ht="15" hidden="1" customHeight="1"/>
    <row r="63443" ht="15" hidden="1" customHeight="1"/>
    <row r="63444" ht="15" hidden="1" customHeight="1"/>
    <row r="63445" ht="15" hidden="1" customHeight="1"/>
    <row r="63446" ht="15" hidden="1" customHeight="1"/>
    <row r="63447" ht="15" hidden="1" customHeight="1"/>
    <row r="63448" ht="15" hidden="1" customHeight="1"/>
    <row r="63449" ht="15" hidden="1" customHeight="1"/>
    <row r="63450" ht="15" hidden="1" customHeight="1"/>
    <row r="63451" ht="15" hidden="1" customHeight="1"/>
    <row r="63452" ht="15" hidden="1" customHeight="1"/>
    <row r="63453" ht="15" hidden="1" customHeight="1"/>
    <row r="63454" ht="15" hidden="1" customHeight="1"/>
    <row r="63455" ht="15" hidden="1" customHeight="1"/>
    <row r="63456" ht="15" hidden="1" customHeight="1"/>
    <row r="63457" ht="15" hidden="1" customHeight="1"/>
    <row r="63458" ht="15" hidden="1" customHeight="1"/>
    <row r="63459" ht="15" hidden="1" customHeight="1"/>
    <row r="63460" ht="15" hidden="1" customHeight="1"/>
    <row r="63461" ht="15" hidden="1" customHeight="1"/>
    <row r="63462" ht="15" hidden="1" customHeight="1"/>
    <row r="63463" ht="15" hidden="1" customHeight="1"/>
    <row r="63464" ht="15" hidden="1" customHeight="1"/>
    <row r="63465" ht="15" hidden="1" customHeight="1"/>
    <row r="63466" ht="15" hidden="1" customHeight="1"/>
    <row r="63467" ht="15" hidden="1" customHeight="1"/>
    <row r="63468" ht="15" hidden="1" customHeight="1"/>
    <row r="63469" ht="15" hidden="1" customHeight="1"/>
    <row r="63470" ht="15" hidden="1" customHeight="1"/>
    <row r="63471" ht="15" hidden="1" customHeight="1"/>
    <row r="63472" ht="15" hidden="1" customHeight="1"/>
    <row r="63473" ht="15" hidden="1" customHeight="1"/>
    <row r="63474" ht="15" hidden="1" customHeight="1"/>
    <row r="63475" ht="15" hidden="1" customHeight="1"/>
    <row r="63476" ht="15" hidden="1" customHeight="1"/>
    <row r="63477" ht="15" hidden="1" customHeight="1"/>
    <row r="63478" ht="15" hidden="1" customHeight="1"/>
    <row r="63479" ht="15" hidden="1" customHeight="1"/>
    <row r="63480" ht="15" hidden="1" customHeight="1"/>
    <row r="63481" ht="15" hidden="1" customHeight="1"/>
    <row r="63482" ht="15" hidden="1" customHeight="1"/>
    <row r="63483" ht="15" hidden="1" customHeight="1"/>
    <row r="63484" ht="15" hidden="1" customHeight="1"/>
    <row r="63485" ht="15" hidden="1" customHeight="1"/>
    <row r="63486" ht="15" hidden="1" customHeight="1"/>
    <row r="63487" ht="15" hidden="1" customHeight="1"/>
    <row r="63488" ht="15" hidden="1" customHeight="1"/>
    <row r="63489" ht="15" hidden="1" customHeight="1"/>
    <row r="63490" ht="15" hidden="1" customHeight="1"/>
    <row r="63491" ht="15" hidden="1" customHeight="1"/>
    <row r="63492" ht="15" hidden="1" customHeight="1"/>
    <row r="63493" ht="15" hidden="1" customHeight="1"/>
    <row r="63494" ht="15" hidden="1" customHeight="1"/>
    <row r="63495" ht="15" hidden="1" customHeight="1"/>
    <row r="63496" ht="15" hidden="1" customHeight="1"/>
    <row r="63497" ht="15" hidden="1" customHeight="1"/>
    <row r="63498" ht="15" hidden="1" customHeight="1"/>
    <row r="63499" ht="15" hidden="1" customHeight="1"/>
    <row r="63500" ht="15" hidden="1" customHeight="1"/>
    <row r="63501" ht="15" hidden="1" customHeight="1"/>
    <row r="63502" ht="15" hidden="1" customHeight="1"/>
    <row r="63503" ht="15" hidden="1" customHeight="1"/>
    <row r="63504" ht="15" hidden="1" customHeight="1"/>
    <row r="63505" ht="15" hidden="1" customHeight="1"/>
    <row r="63506" ht="15" hidden="1" customHeight="1"/>
    <row r="63507" ht="15" hidden="1" customHeight="1"/>
    <row r="63508" ht="15" hidden="1" customHeight="1"/>
    <row r="63509" ht="15" hidden="1" customHeight="1"/>
    <row r="63510" ht="15" hidden="1" customHeight="1"/>
    <row r="63511" ht="15" hidden="1" customHeight="1"/>
    <row r="63512" ht="15" hidden="1" customHeight="1"/>
    <row r="63513" ht="15" hidden="1" customHeight="1"/>
    <row r="63514" ht="15" hidden="1" customHeight="1"/>
    <row r="63515" ht="15" hidden="1" customHeight="1"/>
    <row r="63516" ht="15" hidden="1" customHeight="1"/>
    <row r="63517" ht="15" hidden="1" customHeight="1"/>
    <row r="63518" ht="15" hidden="1" customHeight="1"/>
    <row r="63519" ht="15" hidden="1" customHeight="1"/>
    <row r="63520" ht="15" hidden="1" customHeight="1"/>
    <row r="63521" ht="15" hidden="1" customHeight="1"/>
    <row r="63522" ht="15" hidden="1" customHeight="1"/>
    <row r="63523" ht="15" hidden="1" customHeight="1"/>
    <row r="63524" ht="15" hidden="1" customHeight="1"/>
    <row r="63525" ht="15" hidden="1" customHeight="1"/>
    <row r="63526" ht="15" hidden="1" customHeight="1"/>
    <row r="63527" ht="15" hidden="1" customHeight="1"/>
    <row r="63528" ht="15" hidden="1" customHeight="1"/>
    <row r="63529" ht="15" hidden="1" customHeight="1"/>
    <row r="63530" ht="15" hidden="1" customHeight="1"/>
    <row r="63531" ht="15" hidden="1" customHeight="1"/>
    <row r="63532" ht="15" hidden="1" customHeight="1"/>
    <row r="63533" ht="15" hidden="1" customHeight="1"/>
    <row r="63534" ht="15" hidden="1" customHeight="1"/>
    <row r="63535" ht="15" hidden="1" customHeight="1"/>
    <row r="63536" ht="15" hidden="1" customHeight="1"/>
    <row r="63537" ht="15" hidden="1" customHeight="1"/>
    <row r="63538" ht="15" hidden="1" customHeight="1"/>
    <row r="63539" ht="15" hidden="1" customHeight="1"/>
    <row r="63540" ht="15" hidden="1" customHeight="1"/>
    <row r="63541" ht="15" hidden="1" customHeight="1"/>
    <row r="63542" ht="15" hidden="1" customHeight="1"/>
    <row r="63543" ht="15" hidden="1" customHeight="1"/>
    <row r="63544" ht="15" hidden="1" customHeight="1"/>
    <row r="63545" ht="15" hidden="1" customHeight="1"/>
    <row r="63546" ht="15" hidden="1" customHeight="1"/>
    <row r="63547" ht="15" hidden="1" customHeight="1"/>
    <row r="63548" ht="15" hidden="1" customHeight="1"/>
    <row r="63549" ht="15" hidden="1" customHeight="1"/>
    <row r="63550" ht="15" hidden="1" customHeight="1"/>
    <row r="63551" ht="15" hidden="1" customHeight="1"/>
    <row r="63552" ht="15" hidden="1" customHeight="1"/>
    <row r="63553" ht="15" hidden="1" customHeight="1"/>
    <row r="63554" ht="15" hidden="1" customHeight="1"/>
    <row r="63555" ht="15" hidden="1" customHeight="1"/>
    <row r="63556" ht="15" hidden="1" customHeight="1"/>
    <row r="63557" ht="15" hidden="1" customHeight="1"/>
    <row r="63558" ht="15" hidden="1" customHeight="1"/>
    <row r="63559" ht="15" hidden="1" customHeight="1"/>
    <row r="63560" ht="15" hidden="1" customHeight="1"/>
    <row r="63561" ht="15" hidden="1" customHeight="1"/>
    <row r="63562" ht="15" hidden="1" customHeight="1"/>
    <row r="63563" ht="15" hidden="1" customHeight="1"/>
    <row r="63564" ht="15" hidden="1" customHeight="1"/>
    <row r="63565" ht="15" hidden="1" customHeight="1"/>
    <row r="63566" ht="15" hidden="1" customHeight="1"/>
    <row r="63567" ht="15" hidden="1" customHeight="1"/>
    <row r="63568" ht="15" hidden="1" customHeight="1"/>
    <row r="63569" ht="15" hidden="1" customHeight="1"/>
    <row r="63570" ht="15" hidden="1" customHeight="1"/>
    <row r="63571" ht="15" hidden="1" customHeight="1"/>
    <row r="63572" ht="15" hidden="1" customHeight="1"/>
    <row r="63573" ht="15" hidden="1" customHeight="1"/>
    <row r="63574" ht="15" hidden="1" customHeight="1"/>
    <row r="63575" ht="15" hidden="1" customHeight="1"/>
    <row r="63576" ht="15" hidden="1" customHeight="1"/>
    <row r="63577" ht="15" hidden="1" customHeight="1"/>
    <row r="63578" ht="15" hidden="1" customHeight="1"/>
    <row r="63579" ht="15" hidden="1" customHeight="1"/>
    <row r="63580" ht="15" hidden="1" customHeight="1"/>
    <row r="63581" ht="15" hidden="1" customHeight="1"/>
    <row r="63582" ht="15" hidden="1" customHeight="1"/>
    <row r="63583" ht="15" hidden="1" customHeight="1"/>
    <row r="63584" ht="15" hidden="1" customHeight="1"/>
    <row r="63585" ht="15" hidden="1" customHeight="1"/>
    <row r="63586" ht="15" hidden="1" customHeight="1"/>
    <row r="63587" ht="15" hidden="1" customHeight="1"/>
    <row r="63588" ht="15" hidden="1" customHeight="1"/>
    <row r="63589" ht="15" hidden="1" customHeight="1"/>
    <row r="63590" ht="15" hidden="1" customHeight="1"/>
    <row r="63591" ht="15" hidden="1" customHeight="1"/>
    <row r="63592" ht="15" hidden="1" customHeight="1"/>
    <row r="63593" ht="15" hidden="1" customHeight="1"/>
    <row r="63594" ht="15" hidden="1" customHeight="1"/>
    <row r="63595" ht="15" hidden="1" customHeight="1"/>
    <row r="63596" ht="15" hidden="1" customHeight="1"/>
    <row r="63597" ht="15" hidden="1" customHeight="1"/>
    <row r="63598" ht="15" hidden="1" customHeight="1"/>
    <row r="63599" ht="15" hidden="1" customHeight="1"/>
    <row r="63600" ht="15" hidden="1" customHeight="1"/>
    <row r="63601" ht="15" hidden="1" customHeight="1"/>
    <row r="63602" ht="15" hidden="1" customHeight="1"/>
    <row r="63603" ht="15" hidden="1" customHeight="1"/>
    <row r="63604" ht="15" hidden="1" customHeight="1"/>
    <row r="63605" ht="15" hidden="1" customHeight="1"/>
    <row r="63606" ht="15" hidden="1" customHeight="1"/>
    <row r="63607" ht="15" hidden="1" customHeight="1"/>
    <row r="63608" ht="15" hidden="1" customHeight="1"/>
    <row r="63609" ht="15" hidden="1" customHeight="1"/>
    <row r="63610" ht="15" hidden="1" customHeight="1"/>
    <row r="63611" ht="15" hidden="1" customHeight="1"/>
    <row r="63612" ht="15" hidden="1" customHeight="1"/>
    <row r="63613" ht="15" hidden="1" customHeight="1"/>
    <row r="63614" ht="15" hidden="1" customHeight="1"/>
    <row r="63615" ht="15" hidden="1" customHeight="1"/>
    <row r="63616" ht="15" hidden="1" customHeight="1"/>
    <row r="63617" ht="15" hidden="1" customHeight="1"/>
    <row r="63618" ht="15" hidden="1" customHeight="1"/>
    <row r="63619" ht="15" hidden="1" customHeight="1"/>
    <row r="63620" ht="15" hidden="1" customHeight="1"/>
    <row r="63621" ht="15" hidden="1" customHeight="1"/>
    <row r="63622" ht="15" hidden="1" customHeight="1"/>
    <row r="63623" ht="15" hidden="1" customHeight="1"/>
    <row r="63624" ht="15" hidden="1" customHeight="1"/>
    <row r="63625" ht="15" hidden="1" customHeight="1"/>
    <row r="63626" ht="15" hidden="1" customHeight="1"/>
    <row r="63627" ht="15" hidden="1" customHeight="1"/>
    <row r="63628" ht="15" hidden="1" customHeight="1"/>
    <row r="63629" ht="15" hidden="1" customHeight="1"/>
    <row r="63630" ht="15" hidden="1" customHeight="1"/>
    <row r="63631" ht="15" hidden="1" customHeight="1"/>
    <row r="63632" ht="15" hidden="1" customHeight="1"/>
    <row r="63633" ht="15" hidden="1" customHeight="1"/>
    <row r="63634" ht="15" hidden="1" customHeight="1"/>
    <row r="63635" ht="15" hidden="1" customHeight="1"/>
    <row r="63636" ht="15" hidden="1" customHeight="1"/>
    <row r="63637" ht="15" hidden="1" customHeight="1"/>
    <row r="63638" ht="15" hidden="1" customHeight="1"/>
    <row r="63639" ht="15" hidden="1" customHeight="1"/>
    <row r="63640" ht="15" hidden="1" customHeight="1"/>
    <row r="63641" ht="15" hidden="1" customHeight="1"/>
  </sheetData>
  <sheetProtection sheet="1" autoFilter="0"/>
  <autoFilter ref="B5:B63641" xr:uid="{4B0B0E36-81F4-A549-AEAA-B7B57782EB89}">
    <filterColumn colId="0">
      <customFilters>
        <customFilter operator="notEqual" val=" "/>
      </customFilters>
    </filterColumn>
  </autoFilter>
  <mergeCells count="2">
    <mergeCell ref="A1:F1"/>
    <mergeCell ref="A2:F2"/>
  </mergeCells>
  <phoneticPr fontId="4" type="noConversion"/>
  <conditionalFormatting sqref="A1437:A1447">
    <cfRule type="duplicateValues" dxfId="89" priority="1"/>
  </conditionalFormatting>
  <conditionalFormatting sqref="A1448:A1048576 A1:A2 A4:A1436">
    <cfRule type="duplicateValues" dxfId="88" priority="3"/>
  </conditionalFormatting>
  <conditionalFormatting sqref="B5:B1447">
    <cfRule type="containsText" dxfId="87" priority="2" operator="containsText" text="X">
      <formula>NOT(ISERROR(SEARCH("X",B5)))</formula>
    </cfRule>
  </conditionalFormatting>
  <conditionalFormatting sqref="C5:C1435">
    <cfRule type="cellIs" dxfId="86" priority="10" operator="equal">
      <formula>0</formula>
    </cfRule>
  </conditionalFormatting>
  <printOptions horizontalCentered="1"/>
  <pageMargins left="0.39370078740157499" right="0.39370078740157499" top="0.39370078740157499" bottom="0.196850393700787" header="0.511811023622047" footer="0.511811023622047"/>
  <pageSetup paperSize="9" scale="27" fitToHeight="1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A3462-BAE6-3A41-A201-65F5CFB4D373}">
  <sheetPr>
    <pageSetUpPr fitToPage="1"/>
  </sheetPr>
  <dimension ref="A1:AB56"/>
  <sheetViews>
    <sheetView zoomScale="75" zoomScaleNormal="51" workbookViewId="0">
      <selection activeCell="N40" sqref="N40"/>
    </sheetView>
  </sheetViews>
  <sheetFormatPr baseColWidth="10" defaultColWidth="10.83203125" defaultRowHeight="20"/>
  <cols>
    <col min="1" max="1" width="8.6640625" style="400" bestFit="1" customWidth="1"/>
    <col min="2" max="2" width="15.6640625" style="255" bestFit="1" customWidth="1"/>
    <col min="3" max="3" width="16.6640625" style="255" bestFit="1" customWidth="1"/>
    <col min="4" max="4" width="16.1640625" style="255" customWidth="1"/>
    <col min="5" max="12" width="8.6640625" style="255" customWidth="1"/>
    <col min="13" max="13" width="40" style="420" bestFit="1" customWidth="1"/>
    <col min="14" max="14" width="34.33203125" style="400" bestFit="1" customWidth="1"/>
    <col min="15" max="16384" width="10.83203125" style="253"/>
  </cols>
  <sheetData>
    <row r="1" spans="1:28" ht="33" customHeight="1">
      <c r="A1" s="611" t="str">
        <f>'Read Me First'!$A$1</f>
        <v>OXFORDSHIRE TRACK &amp; FIELD LEAGUE 2025</v>
      </c>
      <c r="B1" s="611"/>
      <c r="C1" s="611"/>
      <c r="D1" s="611"/>
      <c r="E1" s="611"/>
      <c r="F1" s="611"/>
      <c r="G1" s="611"/>
      <c r="H1" s="611"/>
      <c r="I1" s="611"/>
      <c r="J1" s="611"/>
      <c r="K1" s="611"/>
      <c r="L1" s="611"/>
      <c r="M1" s="611"/>
      <c r="N1" s="611"/>
    </row>
    <row r="2" spans="1:28" ht="34" customHeight="1">
      <c r="A2" s="612" t="str">
        <f>TEXT(VLOOKUP('Read Me First'!$I$4,'Read Me First'!$L$4:$N$7,3,FALSE),"DD/MM/YYYY")&amp;"       "&amp;VLOOKUP('Read Me First'!$I$4,'Read Me First'!$L$4:$N$7,2,FALSE)</f>
        <v>27/04/2025       Horspath, Oxford</v>
      </c>
      <c r="B2" s="612"/>
      <c r="C2" s="612"/>
      <c r="D2" s="612"/>
      <c r="E2" s="612"/>
      <c r="F2" s="612"/>
      <c r="G2" s="612"/>
      <c r="H2" s="612"/>
      <c r="I2" s="612"/>
      <c r="J2" s="612"/>
      <c r="K2" s="612"/>
      <c r="L2" s="612"/>
      <c r="M2" s="612"/>
      <c r="N2" s="612"/>
    </row>
    <row r="3" spans="1:28" ht="29" customHeight="1" thickBot="1">
      <c r="A3" s="410"/>
      <c r="B3" s="254"/>
      <c r="C3" s="254"/>
      <c r="D3" s="254"/>
    </row>
    <row r="4" spans="1:28" s="420" customFormat="1" ht="29" customHeight="1" thickBot="1">
      <c r="A4" s="411" t="s">
        <v>382</v>
      </c>
      <c r="B4" s="411" t="s">
        <v>25</v>
      </c>
      <c r="C4" s="411" t="s">
        <v>383</v>
      </c>
      <c r="D4" s="411"/>
      <c r="E4" s="415">
        <v>1</v>
      </c>
      <c r="F4" s="416">
        <v>2</v>
      </c>
      <c r="G4" s="416">
        <v>3</v>
      </c>
      <c r="H4" s="416">
        <v>4</v>
      </c>
      <c r="I4" s="416">
        <v>5</v>
      </c>
      <c r="J4" s="416">
        <v>6</v>
      </c>
      <c r="K4" s="416">
        <v>7</v>
      </c>
      <c r="L4" s="417">
        <v>8</v>
      </c>
      <c r="M4" s="418" t="s">
        <v>384</v>
      </c>
      <c r="N4" s="419" t="s">
        <v>385</v>
      </c>
      <c r="P4" s="613"/>
      <c r="Q4" s="613"/>
      <c r="R4" s="614"/>
      <c r="S4" s="614"/>
      <c r="T4" s="614"/>
      <c r="U4" s="613"/>
      <c r="V4" s="613"/>
      <c r="W4" s="615"/>
      <c r="X4" s="615"/>
      <c r="Y4" s="615"/>
      <c r="Z4" s="615"/>
      <c r="AA4" s="615"/>
      <c r="AB4" s="615"/>
    </row>
    <row r="5" spans="1:28" ht="29" customHeight="1">
      <c r="A5" s="412">
        <v>0.4375</v>
      </c>
      <c r="B5" s="407" t="s">
        <v>127</v>
      </c>
      <c r="C5" s="407" t="s">
        <v>386</v>
      </c>
      <c r="D5" s="256" t="s">
        <v>387</v>
      </c>
      <c r="E5" s="393" t="str" cm="1">
        <f t="array" ref="E5:L5">TRANSPOSE(Data!$D$424:$D$431)</f>
        <v>W</v>
      </c>
      <c r="F5" s="394" t="str">
        <v>H</v>
      </c>
      <c r="G5" s="394" t="str">
        <v>O</v>
      </c>
      <c r="H5" s="394" t="str">
        <v>B</v>
      </c>
      <c r="I5" s="394" t="str">
        <v>A</v>
      </c>
      <c r="J5" s="394" t="str">
        <v>R</v>
      </c>
      <c r="K5" s="394" t="str">
        <v>N</v>
      </c>
      <c r="L5" s="395" t="str">
        <v>X</v>
      </c>
      <c r="M5" s="424" t="str">
        <f>Data!$D$423</f>
        <v>0/0/0</v>
      </c>
      <c r="N5" s="432">
        <f>Data!$M$312</f>
        <v>11.85</v>
      </c>
    </row>
    <row r="6" spans="1:28" ht="29" customHeight="1">
      <c r="A6" s="413">
        <v>0.44444444444444442</v>
      </c>
      <c r="B6" s="408" t="s">
        <v>6</v>
      </c>
      <c r="C6" s="408" t="s">
        <v>388</v>
      </c>
      <c r="D6" s="257" t="s">
        <v>387</v>
      </c>
      <c r="E6" s="396" t="str" cm="1">
        <f t="array" ref="E6:L6">TRANSPOSE(Data!$H$368:$H$375)</f>
        <v>X</v>
      </c>
      <c r="F6" s="397" t="str">
        <v>A</v>
      </c>
      <c r="G6" s="397" t="str">
        <v>B</v>
      </c>
      <c r="H6" s="397" t="str">
        <v>H</v>
      </c>
      <c r="I6" s="397" t="str">
        <v>W</v>
      </c>
      <c r="J6" s="397" t="str">
        <v>N</v>
      </c>
      <c r="K6" s="397" t="str">
        <v>O</v>
      </c>
      <c r="L6" s="398" t="str">
        <v>R</v>
      </c>
      <c r="M6" s="425" t="str">
        <f>Data!$H$367</f>
        <v>0/0/0</v>
      </c>
      <c r="N6" s="433">
        <f>Data!$M$261</f>
        <v>3.2905092592592595E-3</v>
      </c>
    </row>
    <row r="7" spans="1:28" ht="29" customHeight="1">
      <c r="A7" s="413">
        <v>0.4513888888888889</v>
      </c>
      <c r="B7" s="408" t="s">
        <v>131</v>
      </c>
      <c r="C7" s="408" t="s">
        <v>389</v>
      </c>
      <c r="D7" s="257" t="s">
        <v>387</v>
      </c>
      <c r="E7" s="396" t="str" cm="1">
        <f t="array" ref="E7:L7">TRANSPOSE(Data!$D$435:$D$442)</f>
        <v>X</v>
      </c>
      <c r="F7" s="397" t="str">
        <v>A</v>
      </c>
      <c r="G7" s="397" t="str">
        <v>R</v>
      </c>
      <c r="H7" s="397" t="str">
        <v>O</v>
      </c>
      <c r="I7" s="397" t="str">
        <v>H</v>
      </c>
      <c r="J7" s="397" t="str">
        <v>W</v>
      </c>
      <c r="K7" s="397" t="str">
        <v>N</v>
      </c>
      <c r="L7" s="398" t="str">
        <v>B</v>
      </c>
      <c r="M7" s="425" t="str">
        <f>Data!$D$434</f>
        <v>0/0/0</v>
      </c>
      <c r="N7" s="425">
        <f>Data!$M$325</f>
        <v>11.6</v>
      </c>
    </row>
    <row r="8" spans="1:28" ht="29" customHeight="1">
      <c r="A8" s="413">
        <v>0.4513888888888889</v>
      </c>
      <c r="B8" s="408" t="s">
        <v>131</v>
      </c>
      <c r="C8" s="408" t="s">
        <v>388</v>
      </c>
      <c r="D8" s="257" t="s">
        <v>387</v>
      </c>
      <c r="E8" s="404" t="str" cm="1">
        <f t="array" ref="E8:L8">TRANSPOSE(Data!$D$368:$D$375)</f>
        <v>O</v>
      </c>
      <c r="F8" s="405" t="str">
        <v>X</v>
      </c>
      <c r="G8" s="405" t="str">
        <v>R</v>
      </c>
      <c r="H8" s="405" t="str">
        <v>W</v>
      </c>
      <c r="I8" s="405" t="str">
        <v>H</v>
      </c>
      <c r="J8" s="405" t="str">
        <v>B</v>
      </c>
      <c r="K8" s="405" t="str">
        <v>N</v>
      </c>
      <c r="L8" s="406" t="str">
        <v>A</v>
      </c>
      <c r="M8" s="425" t="str">
        <f>Data!$D$367</f>
        <v>0/0/0</v>
      </c>
      <c r="N8" s="434">
        <f>Data!$M$257</f>
        <v>13</v>
      </c>
    </row>
    <row r="9" spans="1:28" ht="29" customHeight="1">
      <c r="A9" s="413">
        <v>0.45833333333333331</v>
      </c>
      <c r="B9" s="408" t="s">
        <v>6</v>
      </c>
      <c r="C9" s="408" t="s">
        <v>386</v>
      </c>
      <c r="D9" s="257" t="s">
        <v>387</v>
      </c>
      <c r="E9" s="396" t="str" cm="1">
        <f t="array" ref="E9:L9">TRANSPOSE(Data!$H$424:$H$431)</f>
        <v>H</v>
      </c>
      <c r="F9" s="397" t="str">
        <v>N</v>
      </c>
      <c r="G9" s="397" t="str">
        <v>B</v>
      </c>
      <c r="H9" s="397" t="str">
        <v>R</v>
      </c>
      <c r="I9" s="397" t="str">
        <v>W</v>
      </c>
      <c r="J9" s="397" t="str">
        <v>X</v>
      </c>
      <c r="K9" s="397" t="str">
        <v>A</v>
      </c>
      <c r="L9" s="398" t="str">
        <v>O</v>
      </c>
      <c r="M9" s="425" t="str">
        <f>Data!$H$423</f>
        <v>0/0/0</v>
      </c>
      <c r="N9" s="433">
        <f>Data!$M$316</f>
        <v>3.5856481481481481E-3</v>
      </c>
    </row>
    <row r="10" spans="1:28" ht="29" customHeight="1">
      <c r="A10" s="413">
        <v>0.46527777777777773</v>
      </c>
      <c r="B10" s="408" t="s">
        <v>133</v>
      </c>
      <c r="C10" s="408" t="s">
        <v>390</v>
      </c>
      <c r="D10" s="257" t="s">
        <v>387</v>
      </c>
      <c r="E10" s="396" t="str" cm="1">
        <f t="array" ref="E10:L10">TRANSPOSE(Data!$D$446:$D$453)</f>
        <v>W</v>
      </c>
      <c r="F10" s="397" t="str">
        <v>N</v>
      </c>
      <c r="G10" s="397" t="str">
        <v>H</v>
      </c>
      <c r="H10" s="397" t="str">
        <v>A</v>
      </c>
      <c r="I10" s="397" t="str">
        <v>X</v>
      </c>
      <c r="J10" s="397" t="str">
        <v>O</v>
      </c>
      <c r="K10" s="397" t="str">
        <v>B</v>
      </c>
      <c r="L10" s="398" t="str">
        <v>R</v>
      </c>
      <c r="M10" s="425" t="str">
        <f>Data!$D$445</f>
        <v>0/0/0</v>
      </c>
      <c r="N10" s="434">
        <f>Data!$M$340</f>
        <v>12</v>
      </c>
    </row>
    <row r="11" spans="1:28" ht="29" customHeight="1">
      <c r="A11" s="413">
        <v>0.46527777777777773</v>
      </c>
      <c r="B11" s="408" t="s">
        <v>133</v>
      </c>
      <c r="C11" s="408" t="s">
        <v>391</v>
      </c>
      <c r="D11" s="257" t="s">
        <v>387</v>
      </c>
      <c r="E11" s="396" t="str" cm="1">
        <f t="array" ref="E11:L11">TRANSPOSE(Data!$D$379:$D$386)</f>
        <v>N</v>
      </c>
      <c r="F11" s="397" t="str">
        <v>B</v>
      </c>
      <c r="G11" s="397" t="str">
        <v>O</v>
      </c>
      <c r="H11" s="397" t="str">
        <v>W</v>
      </c>
      <c r="I11" s="397" t="str">
        <v>R</v>
      </c>
      <c r="J11" s="397" t="str">
        <v>A</v>
      </c>
      <c r="K11" s="397" t="str">
        <v>X</v>
      </c>
      <c r="L11" s="398" t="str">
        <v>H</v>
      </c>
      <c r="M11" s="425" t="str">
        <f>Data!$D$378</f>
        <v>0/0/0</v>
      </c>
      <c r="N11" s="434">
        <f>Data!$M$270</f>
        <v>11.5</v>
      </c>
    </row>
    <row r="12" spans="1:28" ht="29" customHeight="1">
      <c r="A12" s="413">
        <v>0.47222222222222227</v>
      </c>
      <c r="B12" s="408" t="s">
        <v>6</v>
      </c>
      <c r="C12" s="408" t="s">
        <v>392</v>
      </c>
      <c r="D12" s="257" t="s">
        <v>387</v>
      </c>
      <c r="E12" s="396" t="str" cm="1">
        <f t="array" ref="E12:L12">TRANSPOSE(Data!$I$435:$I$442)</f>
        <v>B</v>
      </c>
      <c r="F12" s="397" t="str">
        <v>N</v>
      </c>
      <c r="G12" s="397" t="str">
        <v>H</v>
      </c>
      <c r="H12" s="397" t="str">
        <v>A</v>
      </c>
      <c r="I12" s="397" t="str">
        <v>O</v>
      </c>
      <c r="J12" s="397" t="str">
        <v>R</v>
      </c>
      <c r="K12" s="397" t="str">
        <v>W</v>
      </c>
      <c r="L12" s="398" t="str">
        <v>X</v>
      </c>
      <c r="M12" s="426" t="str">
        <f>"U15: " &amp; Data!$I$434 &amp;"  U17: " &amp; Data!$I$445 &amp; "  U20: "&amp; Data!$I$456</f>
        <v>U15: 0/0/0  U17: 0/0/0  U20: 0</v>
      </c>
      <c r="N12" s="433" t="str">
        <f>"U15: " &amp; TEXT(Data!$M$330,"m:ss.0") &amp; "  U17: " &amp; TEXT(Data!$M$345,"m:ss.0")</f>
        <v>U15: 4:51.4  U17: 4:35.5</v>
      </c>
    </row>
    <row r="13" spans="1:28" ht="29" customHeight="1">
      <c r="A13" s="413">
        <v>0.4826388888888889</v>
      </c>
      <c r="B13" s="408" t="s">
        <v>393</v>
      </c>
      <c r="C13" s="408" t="s">
        <v>394</v>
      </c>
      <c r="D13" s="257" t="s">
        <v>387</v>
      </c>
      <c r="E13" s="396" t="str" cm="1">
        <f t="array" ref="E13:L13">TRANSPOSE(Data!$D$390:$D$397)</f>
        <v>R</v>
      </c>
      <c r="F13" s="397" t="str">
        <v>N</v>
      </c>
      <c r="G13" s="397" t="str">
        <v>B</v>
      </c>
      <c r="H13" s="397" t="str">
        <v>O</v>
      </c>
      <c r="I13" s="397" t="str">
        <v>X</v>
      </c>
      <c r="J13" s="397" t="str">
        <v>H</v>
      </c>
      <c r="K13" s="397" t="str">
        <v>W</v>
      </c>
      <c r="L13" s="398" t="str">
        <v>A</v>
      </c>
      <c r="M13" s="425" t="str">
        <f>Data!$D$389</f>
        <v>0/0/0</v>
      </c>
      <c r="N13" s="434">
        <f>Data!$M$285</f>
        <v>13.8</v>
      </c>
    </row>
    <row r="14" spans="1:28" ht="29" customHeight="1">
      <c r="A14" s="413">
        <v>0.4861111111111111</v>
      </c>
      <c r="B14" s="408" t="s">
        <v>6</v>
      </c>
      <c r="C14" s="408" t="s">
        <v>395</v>
      </c>
      <c r="D14" s="257" t="s">
        <v>387</v>
      </c>
      <c r="E14" s="396" t="str" cm="1">
        <f t="array" ref="E14:L14">TRANSPOSE(Data!$I$379:$I$386)</f>
        <v>H</v>
      </c>
      <c r="F14" s="397" t="str">
        <v>X</v>
      </c>
      <c r="G14" s="397" t="str">
        <v>N</v>
      </c>
      <c r="H14" s="397" t="str">
        <v>W</v>
      </c>
      <c r="I14" s="397" t="str">
        <v>R</v>
      </c>
      <c r="J14" s="397" t="str">
        <v>O</v>
      </c>
      <c r="K14" s="397" t="str">
        <v>A</v>
      </c>
      <c r="L14" s="398" t="str">
        <v>B</v>
      </c>
      <c r="M14" s="425" t="str">
        <f>"U15: " &amp; Data!$I$378 &amp; "  U17: " &amp;Data!$I$389 &amp; "  U20: "&amp; Data!$I$400</f>
        <v>U15: 0/0/0  U17: 0/0/0  U20: 0</v>
      </c>
      <c r="N14" s="433" t="str">
        <f>"U15: " &amp; TEXT(Data!$M$275,"m:ss.0") &amp; "  U17: " &amp; TEXT(Data!$M$290,"m:ss.0")</f>
        <v>U15: 4:21.0  U17: 4:11.4</v>
      </c>
    </row>
    <row r="15" spans="1:28" ht="29" customHeight="1">
      <c r="A15" s="413">
        <v>0.5</v>
      </c>
      <c r="B15" s="408" t="s">
        <v>356</v>
      </c>
      <c r="C15" s="408" t="s">
        <v>396</v>
      </c>
      <c r="D15" s="257" t="s">
        <v>397</v>
      </c>
      <c r="E15" s="399"/>
      <c r="F15" s="400"/>
      <c r="G15" s="400"/>
      <c r="H15" s="400"/>
      <c r="I15" s="400"/>
      <c r="J15" s="400"/>
      <c r="K15" s="400"/>
      <c r="L15" s="400"/>
      <c r="M15" s="427"/>
      <c r="N15" s="425" t="str">
        <f>"U9B: "&amp; Data!$M$246 &amp; "  U11B: " &amp;  Data!$M$251</f>
        <v>U9B: 11.9  U11B: 10.5</v>
      </c>
    </row>
    <row r="16" spans="1:28" ht="29" customHeight="1">
      <c r="A16" s="413">
        <v>0.52083333333333304</v>
      </c>
      <c r="B16" s="408" t="s">
        <v>356</v>
      </c>
      <c r="C16" s="408" t="s">
        <v>396</v>
      </c>
      <c r="D16" s="257" t="s">
        <v>398</v>
      </c>
      <c r="E16" s="399"/>
      <c r="F16" s="400"/>
      <c r="G16" s="400"/>
      <c r="H16" s="400"/>
      <c r="I16" s="400"/>
      <c r="J16" s="400"/>
      <c r="K16" s="400"/>
      <c r="L16" s="400"/>
      <c r="M16" s="427"/>
      <c r="N16" s="425" t="str">
        <f>"U9G: "&amp; Data!$M$301 &amp; "  U11G: " &amp;  Data!$M$306</f>
        <v>U9G: 12.3  U11G: 10.7</v>
      </c>
    </row>
    <row r="17" spans="1:14" ht="29" customHeight="1">
      <c r="A17" s="413">
        <v>0.54166666666666696</v>
      </c>
      <c r="B17" s="408" t="s">
        <v>2</v>
      </c>
      <c r="C17" s="408" t="s">
        <v>391</v>
      </c>
      <c r="D17" s="257" t="s">
        <v>387</v>
      </c>
      <c r="E17" s="396" t="str" cm="1">
        <f t="array" ref="E17:L17">TRANSPOSE(Data!$E$379:$E$386)</f>
        <v>A</v>
      </c>
      <c r="F17" s="397" t="str">
        <v>O</v>
      </c>
      <c r="G17" s="397" t="str">
        <v>X</v>
      </c>
      <c r="H17" s="397" t="str">
        <v>W</v>
      </c>
      <c r="I17" s="397" t="str">
        <v>N</v>
      </c>
      <c r="J17" s="397" t="str">
        <v>H</v>
      </c>
      <c r="K17" s="397" t="str">
        <v>B</v>
      </c>
      <c r="L17" s="398" t="str">
        <v>R</v>
      </c>
      <c r="M17" s="425" t="str">
        <f>Data!$E$378</f>
        <v>0/0/0</v>
      </c>
      <c r="N17" s="434">
        <f>Data!$M$271</f>
        <v>11</v>
      </c>
    </row>
    <row r="18" spans="1:14" ht="29" customHeight="1">
      <c r="A18" s="413">
        <v>0.54513888888888895</v>
      </c>
      <c r="B18" s="408" t="s">
        <v>2</v>
      </c>
      <c r="C18" s="408" t="s">
        <v>394</v>
      </c>
      <c r="D18" s="257" t="s">
        <v>387</v>
      </c>
      <c r="E18" s="396" t="str" cm="1">
        <f t="array" ref="E18:L18">TRANSPOSE(Data!$E$390:$E$397)</f>
        <v>O</v>
      </c>
      <c r="F18" s="397" t="str">
        <v>A</v>
      </c>
      <c r="G18" s="397" t="str">
        <v>X</v>
      </c>
      <c r="H18" s="397" t="str">
        <v>N</v>
      </c>
      <c r="I18" s="397" t="str">
        <v>H</v>
      </c>
      <c r="J18" s="397" t="str">
        <v>W</v>
      </c>
      <c r="K18" s="397" t="str">
        <v>R</v>
      </c>
      <c r="L18" s="398" t="str">
        <v>B</v>
      </c>
      <c r="M18" s="425" t="str">
        <f>"U17: " &amp;Data!$E$389 &amp; "  U20: "&amp; Data!$E$400</f>
        <v>U17: 0/0/0  U20: 0</v>
      </c>
      <c r="N18" s="434">
        <f>Data!$M$286</f>
        <v>11</v>
      </c>
    </row>
    <row r="19" spans="1:14" ht="29" customHeight="1">
      <c r="A19" s="413">
        <v>0.54861111111111105</v>
      </c>
      <c r="B19" s="408" t="s">
        <v>2</v>
      </c>
      <c r="C19" s="408" t="s">
        <v>389</v>
      </c>
      <c r="D19" s="257" t="s">
        <v>387</v>
      </c>
      <c r="E19" s="396" t="str" cm="1">
        <f t="array" ref="E19:L19">TRANSPOSE(Data!$E$435:$E$442)</f>
        <v>N</v>
      </c>
      <c r="F19" s="397" t="str">
        <v>O</v>
      </c>
      <c r="G19" s="397" t="str">
        <v>A</v>
      </c>
      <c r="H19" s="397" t="str">
        <v>R</v>
      </c>
      <c r="I19" s="397" t="str">
        <v>H</v>
      </c>
      <c r="J19" s="397" t="str">
        <v>W</v>
      </c>
      <c r="K19" s="397" t="str">
        <v>B</v>
      </c>
      <c r="L19" s="398" t="str">
        <v>X</v>
      </c>
      <c r="M19" s="425" t="str">
        <f>Data!$E$434</f>
        <v>0/0/0</v>
      </c>
      <c r="N19" s="425">
        <f>Data!$M$326</f>
        <v>12.6</v>
      </c>
    </row>
    <row r="20" spans="1:14" ht="29" customHeight="1">
      <c r="A20" s="413">
        <v>0.55208333333333304</v>
      </c>
      <c r="B20" s="408" t="s">
        <v>2</v>
      </c>
      <c r="C20" s="408" t="s">
        <v>390</v>
      </c>
      <c r="D20" s="257" t="s">
        <v>387</v>
      </c>
      <c r="E20" s="396" t="str" cm="1">
        <f t="array" ref="E20:L20">TRANSPOSE(Data!$E$446:$E$453)</f>
        <v>B</v>
      </c>
      <c r="F20" s="397" t="str">
        <v>W</v>
      </c>
      <c r="G20" s="397" t="str">
        <v>R</v>
      </c>
      <c r="H20" s="397" t="str">
        <v>A</v>
      </c>
      <c r="I20" s="397" t="str">
        <v>N</v>
      </c>
      <c r="J20" s="397" t="str">
        <v>H</v>
      </c>
      <c r="K20" s="397" t="str">
        <v>X</v>
      </c>
      <c r="L20" s="398" t="str">
        <v>O</v>
      </c>
      <c r="M20" s="425" t="str">
        <f>"U17: " &amp;Data!$E$445 &amp;"  U20: " &amp;Data!$E$456</f>
        <v>U17: 0/0/0  U20: 0</v>
      </c>
      <c r="N20" s="435">
        <f>Data!$M$341</f>
        <v>12.56</v>
      </c>
    </row>
    <row r="21" spans="1:14" ht="29" customHeight="1">
      <c r="A21" s="413">
        <v>0.55555555555555503</v>
      </c>
      <c r="B21" s="408" t="s">
        <v>2</v>
      </c>
      <c r="C21" s="408" t="s">
        <v>386</v>
      </c>
      <c r="D21" s="257" t="s">
        <v>387</v>
      </c>
      <c r="E21" s="396" t="str" cm="1">
        <f t="array" ref="E21:L21">TRANSPOSE(Data!$E$424:$E$431)</f>
        <v>O</v>
      </c>
      <c r="F21" s="397" t="str">
        <v>H</v>
      </c>
      <c r="G21" s="397" t="str">
        <v>W</v>
      </c>
      <c r="H21" s="397" t="str">
        <v>X</v>
      </c>
      <c r="I21" s="397" t="str">
        <v>R</v>
      </c>
      <c r="J21" s="397" t="str">
        <v>A</v>
      </c>
      <c r="K21" s="397" t="str">
        <v>B</v>
      </c>
      <c r="L21" s="398" t="str">
        <v>N</v>
      </c>
      <c r="M21" s="425" t="str">
        <f>Data!$E$423</f>
        <v>0/0/0</v>
      </c>
      <c r="N21" s="435">
        <f>Data!$M$313</f>
        <v>13.3</v>
      </c>
    </row>
    <row r="22" spans="1:14" ht="29" customHeight="1" thickBot="1">
      <c r="A22" s="414">
        <v>0.55902777777777801</v>
      </c>
      <c r="B22" s="409" t="s">
        <v>2</v>
      </c>
      <c r="C22" s="409" t="s">
        <v>388</v>
      </c>
      <c r="D22" s="258" t="s">
        <v>387</v>
      </c>
      <c r="E22" s="401" t="str" cm="1">
        <f t="array" ref="E22:L22">TRANSPOSE(Data!$E$368:$E$375)</f>
        <v>B</v>
      </c>
      <c r="F22" s="402" t="str">
        <v>H</v>
      </c>
      <c r="G22" s="402" t="str">
        <v>X</v>
      </c>
      <c r="H22" s="402" t="str">
        <v>W</v>
      </c>
      <c r="I22" s="402" t="str">
        <v>O</v>
      </c>
      <c r="J22" s="402" t="str">
        <v>R</v>
      </c>
      <c r="K22" s="402" t="str">
        <v>A</v>
      </c>
      <c r="L22" s="403" t="str">
        <v>N</v>
      </c>
      <c r="M22" s="428" t="str">
        <f>Data!$E$367</f>
        <v>0/0/0</v>
      </c>
      <c r="N22" s="428">
        <f>Data!$M$258</f>
        <v>11.8</v>
      </c>
    </row>
    <row r="23" spans="1:14" ht="29" customHeight="1" thickBot="1">
      <c r="A23" s="421" t="s">
        <v>399</v>
      </c>
      <c r="B23" s="422"/>
      <c r="C23" s="422"/>
      <c r="D23" s="422"/>
      <c r="E23" s="422"/>
      <c r="F23" s="422"/>
      <c r="G23" s="422"/>
      <c r="H23" s="422"/>
      <c r="I23" s="422"/>
      <c r="J23" s="422"/>
      <c r="K23" s="422"/>
      <c r="L23" s="422"/>
      <c r="M23" s="422"/>
      <c r="N23" s="423"/>
    </row>
    <row r="24" spans="1:14" ht="29" customHeight="1">
      <c r="A24" s="412">
        <v>0.58333333333333337</v>
      </c>
      <c r="B24" s="407" t="s">
        <v>5</v>
      </c>
      <c r="C24" s="407" t="s">
        <v>394</v>
      </c>
      <c r="D24" s="256" t="s">
        <v>387</v>
      </c>
      <c r="E24" s="393" t="str" cm="1">
        <f t="array" ref="E24:L24">TRANSPOSE(Data!$G$390:$G$397)</f>
        <v>W</v>
      </c>
      <c r="F24" s="394" t="str">
        <v>B</v>
      </c>
      <c r="G24" s="394" t="str">
        <v>R</v>
      </c>
      <c r="H24" s="394" t="str">
        <v>N</v>
      </c>
      <c r="I24" s="394" t="str">
        <v>X</v>
      </c>
      <c r="J24" s="394" t="str">
        <v>A</v>
      </c>
      <c r="K24" s="394" t="str">
        <v>H</v>
      </c>
      <c r="L24" s="395" t="str">
        <v>O</v>
      </c>
      <c r="M24" s="429" t="str">
        <f>"U17: " &amp;Data!$G$389 &amp; "  U20: "&amp; Data!$G$400</f>
        <v>U17: 0/0/0  U20: 0</v>
      </c>
      <c r="N24" s="436">
        <f>Data!$M$288</f>
        <v>51.6</v>
      </c>
    </row>
    <row r="25" spans="1:14" ht="29" customHeight="1">
      <c r="A25" s="413">
        <v>0.58680555555555558</v>
      </c>
      <c r="B25" s="408" t="s">
        <v>12</v>
      </c>
      <c r="C25" s="408" t="s">
        <v>391</v>
      </c>
      <c r="D25" s="257" t="s">
        <v>387</v>
      </c>
      <c r="E25" s="396" t="str" cm="1">
        <f t="array" ref="E25:L25">TRANSPOSE(Data!$G$379:$G$386)</f>
        <v>B</v>
      </c>
      <c r="F25" s="397" t="str">
        <v>H</v>
      </c>
      <c r="G25" s="397" t="str">
        <v>W</v>
      </c>
      <c r="H25" s="397" t="str">
        <v>N</v>
      </c>
      <c r="I25" s="397" t="str">
        <v>X</v>
      </c>
      <c r="J25" s="397" t="str">
        <v>O</v>
      </c>
      <c r="K25" s="397" t="str">
        <v>A</v>
      </c>
      <c r="L25" s="398" t="str">
        <v>R</v>
      </c>
      <c r="M25" s="426" t="str">
        <f>Data!$G$378</f>
        <v>0/0/0</v>
      </c>
      <c r="N25" s="434">
        <f>Data!$M$273</f>
        <v>37.299999999999997</v>
      </c>
    </row>
    <row r="26" spans="1:14" ht="29" customHeight="1">
      <c r="A26" s="413">
        <v>0.59027777777777779</v>
      </c>
      <c r="B26" s="408" t="s">
        <v>12</v>
      </c>
      <c r="C26" s="408" t="s">
        <v>389</v>
      </c>
      <c r="D26" s="257" t="s">
        <v>387</v>
      </c>
      <c r="E26" s="396" t="str" cm="1">
        <f t="array" ref="E26:L26">TRANSPOSE(Data!$G$435:$G$442)</f>
        <v>B</v>
      </c>
      <c r="F26" s="397" t="str">
        <v>N</v>
      </c>
      <c r="G26" s="397" t="str">
        <v>R</v>
      </c>
      <c r="H26" s="397" t="str">
        <v>A</v>
      </c>
      <c r="I26" s="397" t="str">
        <v>H</v>
      </c>
      <c r="J26" s="397" t="str">
        <v>W</v>
      </c>
      <c r="K26" s="397" t="str">
        <v>O</v>
      </c>
      <c r="L26" s="398" t="str">
        <v>X</v>
      </c>
      <c r="M26" s="426" t="str">
        <f>Data!$G$434</f>
        <v>0/0/0</v>
      </c>
      <c r="N26" s="425">
        <f>Data!$M$328</f>
        <v>42.5</v>
      </c>
    </row>
    <row r="27" spans="1:14" ht="29" customHeight="1">
      <c r="A27" s="413">
        <v>0.59375</v>
      </c>
      <c r="B27" s="408" t="s">
        <v>12</v>
      </c>
      <c r="C27" s="408" t="s">
        <v>390</v>
      </c>
      <c r="D27" s="257" t="s">
        <v>387</v>
      </c>
      <c r="E27" s="396" t="str" cm="1">
        <f t="array" ref="E27:L27">TRANSPOSE(Data!$G$446:$G$453)</f>
        <v>A</v>
      </c>
      <c r="F27" s="397" t="str">
        <v>H</v>
      </c>
      <c r="G27" s="397" t="str">
        <v>O</v>
      </c>
      <c r="H27" s="397" t="str">
        <v>W</v>
      </c>
      <c r="I27" s="397" t="str">
        <v>R</v>
      </c>
      <c r="J27" s="397" t="str">
        <v>X</v>
      </c>
      <c r="K27" s="397" t="str">
        <v>B</v>
      </c>
      <c r="L27" s="398" t="str">
        <v>N</v>
      </c>
      <c r="M27" s="425" t="str">
        <f>"U17: " &amp; Data!$G$445 &amp;"  U20: " &amp;Data!$G$456</f>
        <v>U17: 0/0/0  U20: 0</v>
      </c>
      <c r="N27" s="425">
        <f>Data!$M$343</f>
        <v>41.2</v>
      </c>
    </row>
    <row r="28" spans="1:14" ht="29" customHeight="1">
      <c r="A28" s="413">
        <v>0.59722222222222199</v>
      </c>
      <c r="B28" s="408" t="s">
        <v>357</v>
      </c>
      <c r="C28" s="408" t="s">
        <v>396</v>
      </c>
      <c r="D28" s="257" t="s">
        <v>400</v>
      </c>
      <c r="E28" s="399"/>
      <c r="F28" s="400"/>
      <c r="G28" s="400"/>
      <c r="H28" s="400"/>
      <c r="I28" s="400"/>
      <c r="J28" s="400"/>
      <c r="K28" s="400"/>
      <c r="L28" s="400"/>
      <c r="M28" s="427"/>
      <c r="N28" s="425" t="str">
        <f>"U9B: "&amp; TEXT(Data!$M$247,"m:ss.0") &amp; "  U11B: " &amp;  TEXT(Data!$M$252, "m:ss.0")</f>
        <v>U9B: 2:01.4  U11B: 1:47.0</v>
      </c>
    </row>
    <row r="29" spans="1:14" ht="29" customHeight="1">
      <c r="A29" s="413">
        <v>0.61805555555555503</v>
      </c>
      <c r="B29" s="408" t="s">
        <v>357</v>
      </c>
      <c r="C29" s="408" t="s">
        <v>396</v>
      </c>
      <c r="D29" s="257" t="s">
        <v>401</v>
      </c>
      <c r="E29" s="399"/>
      <c r="F29" s="400"/>
      <c r="G29" s="400"/>
      <c r="H29" s="400"/>
      <c r="I29" s="400"/>
      <c r="J29" s="400"/>
      <c r="K29" s="400"/>
      <c r="L29" s="400"/>
      <c r="M29" s="427"/>
      <c r="N29" s="425" t="str">
        <f>"U9G: "&amp; TEXT(Data!$M$302,"m:ss.0") &amp; "  U11G: " &amp;  TEXT(Data!$M$307, "m:ss.0")</f>
        <v>U9G: 2:08.9  U11G: 1:50.6</v>
      </c>
    </row>
    <row r="30" spans="1:14" ht="29" customHeight="1">
      <c r="A30" s="413">
        <v>0.63888888888889295</v>
      </c>
      <c r="B30" s="408" t="s">
        <v>4</v>
      </c>
      <c r="C30" s="408" t="s">
        <v>386</v>
      </c>
      <c r="D30" s="257" t="s">
        <v>387</v>
      </c>
      <c r="E30" s="396" t="str" cm="1">
        <f t="array" ref="E30:L30">TRANSPOSE(Data!$F$424:$F$431)</f>
        <v>W</v>
      </c>
      <c r="F30" s="397" t="str">
        <v>H</v>
      </c>
      <c r="G30" s="397" t="str">
        <v>R</v>
      </c>
      <c r="H30" s="397" t="str">
        <v>O</v>
      </c>
      <c r="I30" s="397" t="str">
        <v>B</v>
      </c>
      <c r="J30" s="397" t="str">
        <v>A</v>
      </c>
      <c r="K30" s="397" t="str">
        <v>X</v>
      </c>
      <c r="L30" s="398" t="str">
        <v>N</v>
      </c>
      <c r="M30" s="425" t="str">
        <f>Data!$F$423</f>
        <v>0/0/0</v>
      </c>
      <c r="N30" s="435">
        <f>Data!$M$314</f>
        <v>27.3</v>
      </c>
    </row>
    <row r="31" spans="1:14" ht="29" customHeight="1">
      <c r="A31" s="413">
        <v>0.64236111111111605</v>
      </c>
      <c r="B31" s="408" t="s">
        <v>4</v>
      </c>
      <c r="C31" s="408" t="s">
        <v>388</v>
      </c>
      <c r="D31" s="257" t="s">
        <v>387</v>
      </c>
      <c r="E31" s="396" t="str" cm="1">
        <f t="array" ref="E31:L31">TRANSPOSE(Data!$F$368:$F$375)</f>
        <v>H</v>
      </c>
      <c r="F31" s="397" t="str">
        <v>X</v>
      </c>
      <c r="G31" s="397" t="str">
        <v>O</v>
      </c>
      <c r="H31" s="397" t="str">
        <v>W</v>
      </c>
      <c r="I31" s="397" t="str">
        <v>A</v>
      </c>
      <c r="J31" s="397" t="str">
        <v>R</v>
      </c>
      <c r="K31" s="397" t="str">
        <v>N</v>
      </c>
      <c r="L31" s="398" t="str">
        <v>B</v>
      </c>
      <c r="M31" s="426" t="str">
        <f>Data!$F$367</f>
        <v>0/0/0</v>
      </c>
      <c r="N31" s="425">
        <f>Data!$M$259</f>
        <v>24.3</v>
      </c>
    </row>
    <row r="32" spans="1:14" ht="29" customHeight="1">
      <c r="A32" s="413">
        <v>0.64583333333333903</v>
      </c>
      <c r="B32" s="408" t="s">
        <v>4</v>
      </c>
      <c r="C32" s="408" t="s">
        <v>389</v>
      </c>
      <c r="D32" s="257" t="s">
        <v>387</v>
      </c>
      <c r="E32" s="396" t="str" cm="1">
        <f t="array" ref="E32:L32">TRANSPOSE(Data!$F$435:$F$442)</f>
        <v>N</v>
      </c>
      <c r="F32" s="397" t="str">
        <v>W</v>
      </c>
      <c r="G32" s="397" t="str">
        <v>X</v>
      </c>
      <c r="H32" s="397" t="str">
        <v>H</v>
      </c>
      <c r="I32" s="397" t="str">
        <v>B</v>
      </c>
      <c r="J32" s="397" t="str">
        <v>A</v>
      </c>
      <c r="K32" s="397" t="str">
        <v>R</v>
      </c>
      <c r="L32" s="398" t="str">
        <v>O</v>
      </c>
      <c r="M32" s="426" t="str">
        <f>Data!$F$434</f>
        <v>0/0/0</v>
      </c>
      <c r="N32" s="425">
        <f>Data!$M$327</f>
        <v>26.2</v>
      </c>
    </row>
    <row r="33" spans="1:14" ht="29" customHeight="1">
      <c r="A33" s="413">
        <v>0.64930555555556202</v>
      </c>
      <c r="B33" s="408" t="s">
        <v>4</v>
      </c>
      <c r="C33" s="408" t="s">
        <v>391</v>
      </c>
      <c r="D33" s="257" t="s">
        <v>387</v>
      </c>
      <c r="E33" s="396" t="str" cm="1">
        <f t="array" ref="E33:L33">TRANSPOSE(Data!$F$379:$F$386)</f>
        <v>R</v>
      </c>
      <c r="F33" s="397" t="str">
        <v>B</v>
      </c>
      <c r="G33" s="397" t="str">
        <v>A</v>
      </c>
      <c r="H33" s="397" t="str">
        <v>H</v>
      </c>
      <c r="I33" s="397" t="str">
        <v>W</v>
      </c>
      <c r="J33" s="397" t="str">
        <v>N</v>
      </c>
      <c r="K33" s="397" t="str">
        <v>X</v>
      </c>
      <c r="L33" s="398" t="str">
        <v>O</v>
      </c>
      <c r="M33" s="426" t="str">
        <f>Data!$F$378</f>
        <v>0/0/0</v>
      </c>
      <c r="N33" s="434">
        <f>Data!$M$272</f>
        <v>23.3</v>
      </c>
    </row>
    <row r="34" spans="1:14" ht="29" customHeight="1">
      <c r="A34" s="413">
        <v>0.65277777777778501</v>
      </c>
      <c r="B34" s="408" t="s">
        <v>4</v>
      </c>
      <c r="C34" s="408" t="s">
        <v>390</v>
      </c>
      <c r="D34" s="257" t="s">
        <v>387</v>
      </c>
      <c r="E34" s="396" t="str" cm="1">
        <f t="array" ref="E34:L34">TRANSPOSE(Data!$F$446:$F$453)</f>
        <v>O</v>
      </c>
      <c r="F34" s="397" t="str">
        <v>X</v>
      </c>
      <c r="G34" s="397" t="str">
        <v>A</v>
      </c>
      <c r="H34" s="397" t="str">
        <v>H</v>
      </c>
      <c r="I34" s="397" t="str">
        <v>W</v>
      </c>
      <c r="J34" s="397" t="str">
        <v>R</v>
      </c>
      <c r="K34" s="397" t="str">
        <v>B</v>
      </c>
      <c r="L34" s="398" t="str">
        <v>N</v>
      </c>
      <c r="M34" s="425" t="str">
        <f>"U17: " &amp; Data!$F$445 &amp;"  U20: " &amp;Data!$F$456</f>
        <v>U17: 0/0/0  U20: 0</v>
      </c>
      <c r="N34" s="434">
        <f>Data!$M$342</f>
        <v>25.6</v>
      </c>
    </row>
    <row r="35" spans="1:14" ht="29" customHeight="1">
      <c r="A35" s="413">
        <v>0.65625000000000799</v>
      </c>
      <c r="B35" s="408" t="s">
        <v>4</v>
      </c>
      <c r="C35" s="408" t="s">
        <v>394</v>
      </c>
      <c r="D35" s="257" t="s">
        <v>387</v>
      </c>
      <c r="E35" s="396" t="str" cm="1">
        <f t="array" ref="E35:L35">TRANSPOSE(Data!$F$390:$F$397)</f>
        <v>A</v>
      </c>
      <c r="F35" s="397" t="str">
        <v>X</v>
      </c>
      <c r="G35" s="397" t="str">
        <v>W</v>
      </c>
      <c r="H35" s="397" t="str">
        <v>B</v>
      </c>
      <c r="I35" s="397" t="str">
        <v>R</v>
      </c>
      <c r="J35" s="397" t="str">
        <v>O</v>
      </c>
      <c r="K35" s="397" t="str">
        <v>H</v>
      </c>
      <c r="L35" s="398" t="str">
        <v>N</v>
      </c>
      <c r="M35" s="426" t="str">
        <f>"U17: " &amp;Data!$F$389 &amp; "  U20: "&amp; Data!$F$400</f>
        <v>U17: 0/0/0  U20: 0</v>
      </c>
      <c r="N35" s="434">
        <f>Data!$M$287</f>
        <v>23</v>
      </c>
    </row>
    <row r="36" spans="1:14" ht="29" customHeight="1">
      <c r="A36" s="413">
        <v>0.66319444444444442</v>
      </c>
      <c r="B36" s="408" t="s">
        <v>3</v>
      </c>
      <c r="C36" s="408" t="s">
        <v>386</v>
      </c>
      <c r="D36" s="257" t="s">
        <v>387</v>
      </c>
      <c r="E36" s="396" t="str" cm="1">
        <f t="array" ref="E36:L36">TRANSPOSE(Data!$G$424:$G$431)</f>
        <v>R</v>
      </c>
      <c r="F36" s="397" t="str">
        <v>B</v>
      </c>
      <c r="G36" s="397" t="str">
        <v>N</v>
      </c>
      <c r="H36" s="397" t="str">
        <v>W</v>
      </c>
      <c r="I36" s="397" t="str">
        <v>X</v>
      </c>
      <c r="J36" s="397" t="str">
        <v>H</v>
      </c>
      <c r="K36" s="397" t="str">
        <v>A</v>
      </c>
      <c r="L36" s="398" t="str">
        <v>O</v>
      </c>
      <c r="M36" s="425" t="str">
        <f>Data!$G$423</f>
        <v>0/0/0</v>
      </c>
      <c r="N36" s="433">
        <f>Data!$M$315</f>
        <v>1.7094907407407406E-3</v>
      </c>
    </row>
    <row r="37" spans="1:14" ht="29" customHeight="1">
      <c r="A37" s="413">
        <v>0.67013888888888884</v>
      </c>
      <c r="B37" s="408" t="s">
        <v>3</v>
      </c>
      <c r="C37" s="408" t="s">
        <v>388</v>
      </c>
      <c r="D37" s="257" t="s">
        <v>387</v>
      </c>
      <c r="E37" s="396" t="str" cm="1">
        <f t="array" ref="E37:L37">TRANSPOSE(Data!$G$368:$G$375)</f>
        <v>O</v>
      </c>
      <c r="F37" s="397" t="str">
        <v>B</v>
      </c>
      <c r="G37" s="397" t="str">
        <v>R</v>
      </c>
      <c r="H37" s="397" t="str">
        <v>A</v>
      </c>
      <c r="I37" s="397" t="str">
        <v>H</v>
      </c>
      <c r="J37" s="397" t="str">
        <v>X</v>
      </c>
      <c r="K37" s="397" t="str">
        <v>N</v>
      </c>
      <c r="L37" s="398" t="str">
        <v>W</v>
      </c>
      <c r="M37" s="426" t="str">
        <f>Data!$G$367</f>
        <v>0/0/0</v>
      </c>
      <c r="N37" s="433">
        <f>Data!$M$260</f>
        <v>1.6284722222222221E-3</v>
      </c>
    </row>
    <row r="38" spans="1:14" ht="29" customHeight="1">
      <c r="A38" s="413">
        <v>0.67708333333333337</v>
      </c>
      <c r="B38" s="408" t="s">
        <v>3</v>
      </c>
      <c r="C38" s="408" t="s">
        <v>392</v>
      </c>
      <c r="D38" s="257" t="s">
        <v>387</v>
      </c>
      <c r="E38" s="396" t="str" cm="1">
        <f t="array" ref="E38:L38">TRANSPOSE(Data!$H$435:$H$442)</f>
        <v>H</v>
      </c>
      <c r="F38" s="397" t="str">
        <v>R</v>
      </c>
      <c r="G38" s="397" t="str">
        <v>O</v>
      </c>
      <c r="H38" s="397" t="str">
        <v>N</v>
      </c>
      <c r="I38" s="397" t="str">
        <v>W</v>
      </c>
      <c r="J38" s="397" t="str">
        <v>X</v>
      </c>
      <c r="K38" s="397" t="str">
        <v>B</v>
      </c>
      <c r="L38" s="398" t="str">
        <v>A</v>
      </c>
      <c r="M38" s="426" t="str">
        <f>"U15: " &amp; Data!$H$434 &amp;"  U17: " &amp; Data!$H$445 &amp;"  U20: " &amp;Data!$H$456</f>
        <v>U15: 0/0/0  U17: 0/0/0  U20: 0</v>
      </c>
      <c r="N38" s="433" t="str">
        <f>"U15: " &amp; TEXT(Data!$M$329,"m:ss.0") &amp; "  U17: " &amp; TEXT(Data!$M$344,"m:ss.0")</f>
        <v>U15: 2:21.2  U17: 2:16.3</v>
      </c>
    </row>
    <row r="39" spans="1:14" ht="29" customHeight="1">
      <c r="A39" s="413">
        <v>0.68402777777777779</v>
      </c>
      <c r="B39" s="408" t="s">
        <v>3</v>
      </c>
      <c r="C39" s="408" t="s">
        <v>395</v>
      </c>
      <c r="D39" s="257" t="s">
        <v>387</v>
      </c>
      <c r="E39" s="396" t="str" cm="1">
        <f t="array" ref="E39:L39">TRANSPOSE(Data!$H$379:$H$386)</f>
        <v>R</v>
      </c>
      <c r="F39" s="397" t="str">
        <v>O</v>
      </c>
      <c r="G39" s="397" t="str">
        <v>B</v>
      </c>
      <c r="H39" s="397" t="str">
        <v>N</v>
      </c>
      <c r="I39" s="397" t="str">
        <v>X</v>
      </c>
      <c r="J39" s="397" t="str">
        <v>W</v>
      </c>
      <c r="K39" s="397" t="str">
        <v>H</v>
      </c>
      <c r="L39" s="398" t="str">
        <v>A</v>
      </c>
      <c r="M39" s="426" t="str">
        <f>"U15: " &amp; Data!$H$378 &amp; "  U17: " &amp;Data!$F$389 &amp; "  U20: "&amp; Data!$F$400</f>
        <v>U15: 0/0/0  U17: 0/0/0  U20: 0</v>
      </c>
      <c r="N39" s="433" t="str">
        <f>"U15: " &amp; TEXT(Data!$M$274,"m:ss.0") &amp; "  U17: " &amp; TEXT(Data!$M$289,"m:ss.0")</f>
        <v>U15: 2:06.7  U17: 2:04.6</v>
      </c>
    </row>
    <row r="40" spans="1:14" ht="29" customHeight="1">
      <c r="A40" s="413">
        <v>0.69097222222222221</v>
      </c>
      <c r="B40" s="408" t="s">
        <v>7</v>
      </c>
      <c r="C40" s="408" t="s">
        <v>402</v>
      </c>
      <c r="D40" s="257" t="s">
        <v>29</v>
      </c>
      <c r="E40" s="396" t="str" cm="1">
        <f t="array" ref="E40:L40">TRANSPOSE(Data!$D$413:$D$420)</f>
        <v>A</v>
      </c>
      <c r="F40" s="397" t="str">
        <v>O</v>
      </c>
      <c r="G40" s="397" t="str">
        <v>X</v>
      </c>
      <c r="H40" s="397" t="str">
        <v>H</v>
      </c>
      <c r="I40" s="397" t="str">
        <v>W</v>
      </c>
      <c r="J40" s="397" t="str">
        <v>R</v>
      </c>
      <c r="K40" s="397" t="str">
        <v>B</v>
      </c>
      <c r="L40" s="398" t="str">
        <v>N</v>
      </c>
      <c r="M40" s="426" t="s">
        <v>369</v>
      </c>
      <c r="N40" s="434">
        <f>Data!$M$308</f>
        <v>63</v>
      </c>
    </row>
    <row r="41" spans="1:14" ht="29" customHeight="1">
      <c r="A41" s="413">
        <v>0.69444444444444453</v>
      </c>
      <c r="B41" s="408" t="s">
        <v>7</v>
      </c>
      <c r="C41" s="408" t="s">
        <v>403</v>
      </c>
      <c r="D41" s="257" t="s">
        <v>29</v>
      </c>
      <c r="E41" s="396" t="str" cm="1">
        <f t="array" ref="E41:L41">TRANSPOSE(Data!$D$357:$D$364)</f>
        <v>B</v>
      </c>
      <c r="F41" s="397" t="str">
        <v>A</v>
      </c>
      <c r="G41" s="397" t="str">
        <v>N</v>
      </c>
      <c r="H41" s="397" t="str">
        <v>X</v>
      </c>
      <c r="I41" s="397" t="str">
        <v>H</v>
      </c>
      <c r="J41" s="397" t="str">
        <v>R</v>
      </c>
      <c r="K41" s="397" t="str">
        <v>O</v>
      </c>
      <c r="L41" s="398" t="str">
        <v>W</v>
      </c>
      <c r="M41" s="426" t="s">
        <v>369</v>
      </c>
      <c r="N41" s="434">
        <f>Data!$M$253</f>
        <v>61.6</v>
      </c>
    </row>
    <row r="42" spans="1:14" ht="29" customHeight="1">
      <c r="A42" s="413">
        <v>0.69791666666666663</v>
      </c>
      <c r="B42" s="408" t="s">
        <v>7</v>
      </c>
      <c r="C42" s="408" t="s">
        <v>386</v>
      </c>
      <c r="D42" s="257" t="s">
        <v>29</v>
      </c>
      <c r="E42" s="396" t="str" cm="1">
        <f t="array" ref="E42:L42">TRANSPOSE(Data!$I$424:$I$431)</f>
        <v>W</v>
      </c>
      <c r="F42" s="397" t="str">
        <v>O</v>
      </c>
      <c r="G42" s="397" t="str">
        <v>R</v>
      </c>
      <c r="H42" s="397" t="str">
        <v>A</v>
      </c>
      <c r="I42" s="397" t="str">
        <v>B</v>
      </c>
      <c r="J42" s="397" t="str">
        <v>N</v>
      </c>
      <c r="K42" s="397" t="str">
        <v>X</v>
      </c>
      <c r="L42" s="398" t="str">
        <v>H</v>
      </c>
      <c r="M42" s="430" t="str">
        <f>Data!$I$423</f>
        <v>0/0</v>
      </c>
      <c r="N42" s="434">
        <f>Data!$M$317</f>
        <v>56.6</v>
      </c>
    </row>
    <row r="43" spans="1:14" ht="29" customHeight="1">
      <c r="A43" s="413">
        <v>0.70138888888888884</v>
      </c>
      <c r="B43" s="408" t="s">
        <v>7</v>
      </c>
      <c r="C43" s="408" t="s">
        <v>388</v>
      </c>
      <c r="D43" s="257" t="s">
        <v>29</v>
      </c>
      <c r="E43" s="396" t="str" cm="1">
        <f t="array" ref="E43:L43">TRANSPOSE(Data!$I$368:$I$375)</f>
        <v>B</v>
      </c>
      <c r="F43" s="397" t="str">
        <v>W</v>
      </c>
      <c r="G43" s="397" t="str">
        <v>X</v>
      </c>
      <c r="H43" s="397" t="str">
        <v>A</v>
      </c>
      <c r="I43" s="397" t="str">
        <v>O</v>
      </c>
      <c r="J43" s="397" t="str">
        <v>N</v>
      </c>
      <c r="K43" s="397" t="str">
        <v>H</v>
      </c>
      <c r="L43" s="398" t="str">
        <v>R</v>
      </c>
      <c r="M43" s="426" t="str">
        <f>Data!$I$367</f>
        <v>0/0</v>
      </c>
      <c r="N43" s="434">
        <f>Data!$M$262</f>
        <v>55</v>
      </c>
    </row>
    <row r="44" spans="1:14" ht="29" customHeight="1">
      <c r="A44" s="413">
        <v>0.70486111111111105</v>
      </c>
      <c r="B44" s="408" t="s">
        <v>7</v>
      </c>
      <c r="C44" s="408" t="s">
        <v>389</v>
      </c>
      <c r="D44" s="257" t="s">
        <v>29</v>
      </c>
      <c r="E44" s="396" t="str" cm="1">
        <f t="array" ref="E44:L44">TRANSPOSE(Data!$J$435:$J$442)</f>
        <v>R</v>
      </c>
      <c r="F44" s="397" t="str">
        <v>B</v>
      </c>
      <c r="G44" s="397" t="str">
        <v>A</v>
      </c>
      <c r="H44" s="397" t="str">
        <v>H</v>
      </c>
      <c r="I44" s="397" t="str">
        <v>O</v>
      </c>
      <c r="J44" s="397" t="str">
        <v>N</v>
      </c>
      <c r="K44" s="397" t="str">
        <v>X</v>
      </c>
      <c r="L44" s="398" t="str">
        <v>W</v>
      </c>
      <c r="M44" s="426" t="str">
        <f>Data!$J$434</f>
        <v>0/0</v>
      </c>
      <c r="N44" s="434">
        <f>Data!$M$331</f>
        <v>52.4</v>
      </c>
    </row>
    <row r="45" spans="1:14" ht="29" customHeight="1">
      <c r="A45" s="413">
        <v>0.70833333333333304</v>
      </c>
      <c r="B45" s="408" t="s">
        <v>7</v>
      </c>
      <c r="C45" s="408" t="s">
        <v>391</v>
      </c>
      <c r="D45" s="257" t="s">
        <v>29</v>
      </c>
      <c r="E45" s="396" t="str" cm="1">
        <f t="array" ref="E45:L45">TRANSPOSE(Data!$J$379:$J$386)</f>
        <v>A</v>
      </c>
      <c r="F45" s="397" t="str">
        <v>N</v>
      </c>
      <c r="G45" s="397" t="str">
        <v>W</v>
      </c>
      <c r="H45" s="397" t="str">
        <v>B</v>
      </c>
      <c r="I45" s="397" t="str">
        <v>H</v>
      </c>
      <c r="J45" s="397" t="str">
        <v>R</v>
      </c>
      <c r="K45" s="397" t="str">
        <v>O</v>
      </c>
      <c r="L45" s="398" t="str">
        <v>X</v>
      </c>
      <c r="M45" s="426" t="str">
        <f>Data!$J$378</f>
        <v>0/0</v>
      </c>
      <c r="N45" s="434">
        <f>Data!$M$276</f>
        <v>46.8</v>
      </c>
    </row>
    <row r="46" spans="1:14" ht="29" customHeight="1">
      <c r="A46" s="413">
        <v>0.71180555555555503</v>
      </c>
      <c r="B46" s="408" t="s">
        <v>7</v>
      </c>
      <c r="C46" s="408" t="s">
        <v>390</v>
      </c>
      <c r="D46" s="257" t="s">
        <v>29</v>
      </c>
      <c r="E46" s="396" t="str" cm="1">
        <f t="array" ref="E46:L46">TRANSPOSE(Data!$J$446:$J$453)</f>
        <v>H</v>
      </c>
      <c r="F46" s="397" t="str">
        <v>B</v>
      </c>
      <c r="G46" s="397" t="str">
        <v>A</v>
      </c>
      <c r="H46" s="397" t="str">
        <v>O</v>
      </c>
      <c r="I46" s="397" t="str">
        <v>X</v>
      </c>
      <c r="J46" s="397" t="str">
        <v>W</v>
      </c>
      <c r="K46" s="397" t="str">
        <v>R</v>
      </c>
      <c r="L46" s="398" t="str">
        <v>N</v>
      </c>
      <c r="M46" s="426" t="str">
        <f xml:space="preserve"> Data!$J$445</f>
        <v>0/0</v>
      </c>
      <c r="N46" s="434">
        <f>Data!$M$346</f>
        <v>51.8</v>
      </c>
    </row>
    <row r="47" spans="1:14" ht="29" customHeight="1" thickBot="1">
      <c r="A47" s="414">
        <v>0.71527777777777779</v>
      </c>
      <c r="B47" s="409" t="s">
        <v>7</v>
      </c>
      <c r="C47" s="409" t="s">
        <v>394</v>
      </c>
      <c r="D47" s="258" t="s">
        <v>29</v>
      </c>
      <c r="E47" s="401" t="str" cm="1">
        <f t="array" ref="E47:L47">TRANSPOSE(Data!$J$390:$J$397)</f>
        <v>B</v>
      </c>
      <c r="F47" s="402" t="str">
        <v>A</v>
      </c>
      <c r="G47" s="402" t="str">
        <v>W</v>
      </c>
      <c r="H47" s="402" t="str">
        <v>X</v>
      </c>
      <c r="I47" s="402" t="str">
        <v>H</v>
      </c>
      <c r="J47" s="402" t="str">
        <v>R</v>
      </c>
      <c r="K47" s="402" t="str">
        <v>O</v>
      </c>
      <c r="L47" s="403" t="str">
        <v>N</v>
      </c>
      <c r="M47" s="431" t="str">
        <f>Data!$J$389</f>
        <v>0/0</v>
      </c>
      <c r="N47" s="437">
        <f>Data!$M$291</f>
        <v>46.62</v>
      </c>
    </row>
    <row r="48" spans="1:14" ht="30" customHeight="1" thickBot="1"/>
    <row r="49" spans="5:12" ht="30" customHeight="1">
      <c r="E49" s="607" t="s">
        <v>117</v>
      </c>
      <c r="F49" s="608"/>
      <c r="G49" s="608"/>
      <c r="H49" s="609"/>
      <c r="I49" s="610" t="s">
        <v>121</v>
      </c>
      <c r="J49" s="608"/>
      <c r="K49" s="608"/>
      <c r="L49" s="609"/>
    </row>
    <row r="50" spans="5:12" ht="30" customHeight="1" thickBot="1">
      <c r="E50" s="603" t="s">
        <v>0</v>
      </c>
      <c r="F50" s="604"/>
      <c r="G50" s="604"/>
      <c r="H50" s="605"/>
      <c r="I50" s="606" t="s">
        <v>31</v>
      </c>
      <c r="J50" s="604"/>
      <c r="K50" s="604"/>
      <c r="L50" s="605"/>
    </row>
    <row r="51" spans="5:12" ht="30" customHeight="1">
      <c r="E51" s="607" t="s">
        <v>118</v>
      </c>
      <c r="F51" s="608"/>
      <c r="G51" s="608"/>
      <c r="H51" s="609"/>
      <c r="I51" s="610" t="s">
        <v>69</v>
      </c>
      <c r="J51" s="608"/>
      <c r="K51" s="608"/>
      <c r="L51" s="609"/>
    </row>
    <row r="52" spans="5:12" ht="30" customHeight="1" thickBot="1">
      <c r="E52" s="603" t="s">
        <v>33</v>
      </c>
      <c r="F52" s="604"/>
      <c r="G52" s="604"/>
      <c r="H52" s="605"/>
      <c r="I52" s="606" t="s">
        <v>44</v>
      </c>
      <c r="J52" s="604"/>
      <c r="K52" s="604"/>
      <c r="L52" s="605"/>
    </row>
    <row r="53" spans="5:12" ht="30" customHeight="1">
      <c r="E53" s="607" t="s">
        <v>119</v>
      </c>
      <c r="F53" s="608"/>
      <c r="G53" s="608"/>
      <c r="H53" s="609"/>
      <c r="I53" s="610" t="s">
        <v>122</v>
      </c>
      <c r="J53" s="608"/>
      <c r="K53" s="608"/>
      <c r="L53" s="609"/>
    </row>
    <row r="54" spans="5:12" ht="30" customHeight="1" thickBot="1">
      <c r="E54" s="603" t="s">
        <v>1</v>
      </c>
      <c r="F54" s="604"/>
      <c r="G54" s="604"/>
      <c r="H54" s="605"/>
      <c r="I54" s="606" t="s">
        <v>72</v>
      </c>
      <c r="J54" s="604"/>
      <c r="K54" s="604"/>
      <c r="L54" s="605"/>
    </row>
    <row r="55" spans="5:12" ht="30" customHeight="1">
      <c r="E55" s="599" t="s">
        <v>120</v>
      </c>
      <c r="F55" s="600"/>
      <c r="G55" s="600"/>
      <c r="H55" s="601"/>
      <c r="I55" s="602" t="s">
        <v>123</v>
      </c>
      <c r="J55" s="600"/>
      <c r="K55" s="600"/>
      <c r="L55" s="601"/>
    </row>
    <row r="56" spans="5:12" ht="30" customHeight="1" thickBot="1">
      <c r="E56" s="603" t="s">
        <v>18</v>
      </c>
      <c r="F56" s="604"/>
      <c r="G56" s="604"/>
      <c r="H56" s="605"/>
      <c r="I56" s="606" t="s">
        <v>45</v>
      </c>
      <c r="J56" s="604"/>
      <c r="K56" s="604"/>
      <c r="L56" s="605"/>
    </row>
  </sheetData>
  <sheetProtection sheet="1" objects="1" scenarios="1"/>
  <mergeCells count="22">
    <mergeCell ref="R4:T4"/>
    <mergeCell ref="U4:V4"/>
    <mergeCell ref="W4:AB4"/>
    <mergeCell ref="E51:H51"/>
    <mergeCell ref="I51:L51"/>
    <mergeCell ref="E50:H50"/>
    <mergeCell ref="I50:L50"/>
    <mergeCell ref="A1:N1"/>
    <mergeCell ref="A2:N2"/>
    <mergeCell ref="P4:Q4"/>
    <mergeCell ref="E49:H49"/>
    <mergeCell ref="I49:L49"/>
    <mergeCell ref="E55:H55"/>
    <mergeCell ref="I55:L55"/>
    <mergeCell ref="E56:H56"/>
    <mergeCell ref="I56:L56"/>
    <mergeCell ref="E52:H52"/>
    <mergeCell ref="I52:L52"/>
    <mergeCell ref="E53:H53"/>
    <mergeCell ref="I53:L53"/>
    <mergeCell ref="E54:H54"/>
    <mergeCell ref="I54:L54"/>
  </mergeCells>
  <conditionalFormatting sqref="A3">
    <cfRule type="expression" dxfId="85" priority="9" stopIfTrue="1">
      <formula>$L$9=$I$6</formula>
    </cfRule>
  </conditionalFormatting>
  <conditionalFormatting sqref="B3">
    <cfRule type="expression" dxfId="84" priority="10" stopIfTrue="1">
      <formula>$L$10=$I$6</formula>
    </cfRule>
  </conditionalFormatting>
  <conditionalFormatting sqref="C3">
    <cfRule type="expression" dxfId="83" priority="11" stopIfTrue="1">
      <formula>$L$11=$I$6</formula>
    </cfRule>
  </conditionalFormatting>
  <conditionalFormatting sqref="D3">
    <cfRule type="expression" dxfId="82" priority="12" stopIfTrue="1">
      <formula>$L$12=$I$6</formula>
    </cfRule>
  </conditionalFormatting>
  <conditionalFormatting sqref="E49:E50">
    <cfRule type="expression" dxfId="81" priority="1" stopIfTrue="1">
      <formula>$L$9=$I$6</formula>
    </cfRule>
    <cfRule type="expression" dxfId="80" priority="13" stopIfTrue="1">
      <formula>$L$13=$I$6</formula>
    </cfRule>
  </conditionalFormatting>
  <conditionalFormatting sqref="E51:E52">
    <cfRule type="expression" dxfId="79" priority="2" stopIfTrue="1">
      <formula>$L$10=$I$6</formula>
    </cfRule>
    <cfRule type="expression" dxfId="78" priority="14" stopIfTrue="1">
      <formula>$L$14=$I$6</formula>
    </cfRule>
  </conditionalFormatting>
  <conditionalFormatting sqref="E53:E54">
    <cfRule type="expression" dxfId="77" priority="3" stopIfTrue="1">
      <formula>$L$11=$I$6</formula>
    </cfRule>
    <cfRule type="expression" dxfId="76" priority="15" stopIfTrue="1">
      <formula>$L$15=$I$6</formula>
    </cfRule>
  </conditionalFormatting>
  <conditionalFormatting sqref="E55:E56">
    <cfRule type="expression" dxfId="75" priority="4" stopIfTrue="1">
      <formula>$L$12=$I$6</formula>
    </cfRule>
    <cfRule type="expression" dxfId="74" priority="16" stopIfTrue="1">
      <formula>$L$16=$I$6</formula>
    </cfRule>
  </conditionalFormatting>
  <conditionalFormatting sqref="I49:I50">
    <cfRule type="expression" dxfId="73" priority="5" stopIfTrue="1">
      <formula>$L$13=$I$6</formula>
    </cfRule>
  </conditionalFormatting>
  <conditionalFormatting sqref="I51:I52">
    <cfRule type="expression" dxfId="72" priority="6" stopIfTrue="1">
      <formula>$L$14=$I$6</formula>
    </cfRule>
  </conditionalFormatting>
  <conditionalFormatting sqref="I53:I54">
    <cfRule type="expression" dxfId="71" priority="7" stopIfTrue="1">
      <formula>$L$15=$I$6</formula>
    </cfRule>
  </conditionalFormatting>
  <conditionalFormatting sqref="I55:I56">
    <cfRule type="expression" dxfId="70" priority="8" stopIfTrue="1">
      <formula>$L$16=$I$6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45B6-A2E6-4043-91DF-3CCB5DFEBB5F}">
  <sheetPr>
    <pageSetUpPr fitToPage="1"/>
  </sheetPr>
  <dimension ref="A1:AB38"/>
  <sheetViews>
    <sheetView zoomScale="120" zoomScaleNormal="120" workbookViewId="0">
      <selection activeCell="K22" sqref="K22"/>
    </sheetView>
  </sheetViews>
  <sheetFormatPr baseColWidth="10" defaultColWidth="9.1640625" defaultRowHeight="11"/>
  <cols>
    <col min="1" max="1" width="13.33203125" style="259" customWidth="1"/>
    <col min="2" max="3" width="15" style="260" customWidth="1"/>
    <col min="4" max="12" width="15" style="259" customWidth="1"/>
    <col min="13" max="13" width="18.5" style="259" customWidth="1"/>
    <col min="14" max="14" width="4.5" style="259" customWidth="1"/>
    <col min="15" max="38" width="13.33203125" style="259" customWidth="1"/>
    <col min="39" max="16384" width="9.1640625" style="259"/>
  </cols>
  <sheetData>
    <row r="1" spans="1:28" s="264" customFormat="1" ht="33" customHeight="1">
      <c r="A1" s="619" t="str">
        <f>'Read Me First'!$A$1</f>
        <v>OXFORDSHIRE TRACK &amp; FIELD LEAGUE 2025</v>
      </c>
      <c r="B1" s="619"/>
      <c r="C1" s="619"/>
      <c r="D1" s="619"/>
      <c r="E1" s="619"/>
      <c r="F1" s="619"/>
      <c r="G1" s="619"/>
      <c r="H1" s="619"/>
      <c r="I1" s="619"/>
      <c r="J1" s="619"/>
      <c r="K1" s="619"/>
      <c r="L1" s="619"/>
      <c r="M1" s="619"/>
      <c r="N1" s="619"/>
    </row>
    <row r="2" spans="1:28" s="264" customFormat="1" ht="34" customHeight="1">
      <c r="A2" s="614" t="str">
        <f>TEXT(VLOOKUP('Read Me First'!$I$4,'Read Me First'!$L$4:$N$7,3,FALSE),"DD/MM/YYYY")&amp;"       "&amp;VLOOKUP('Read Me First'!$I$4,'Read Me First'!$L$4:$N$7,2,FALSE)</f>
        <v>27/04/2025       Horspath, Oxford</v>
      </c>
      <c r="B2" s="614"/>
      <c r="C2" s="614"/>
      <c r="D2" s="614"/>
      <c r="E2" s="614"/>
      <c r="F2" s="614"/>
      <c r="G2" s="614"/>
      <c r="H2" s="614"/>
      <c r="I2" s="614"/>
      <c r="J2" s="614"/>
      <c r="K2" s="614"/>
      <c r="L2" s="614"/>
      <c r="M2" s="614"/>
      <c r="N2" s="614"/>
    </row>
    <row r="3" spans="1:28" ht="14" customHeight="1" thickBot="1">
      <c r="N3" s="262"/>
      <c r="Q3" s="263"/>
    </row>
    <row r="4" spans="1:28" s="365" customFormat="1" ht="30" customHeight="1" thickBot="1">
      <c r="A4" s="363"/>
      <c r="B4" s="616" t="s">
        <v>54</v>
      </c>
      <c r="C4" s="617"/>
      <c r="D4" s="617" t="s">
        <v>51</v>
      </c>
      <c r="E4" s="617"/>
      <c r="F4" s="617" t="s">
        <v>55</v>
      </c>
      <c r="G4" s="617"/>
      <c r="H4" s="617" t="s">
        <v>27</v>
      </c>
      <c r="I4" s="617"/>
      <c r="J4" s="617" t="s">
        <v>26</v>
      </c>
      <c r="K4" s="617"/>
      <c r="L4" s="617" t="s">
        <v>208</v>
      </c>
      <c r="M4" s="618"/>
      <c r="N4" s="364"/>
      <c r="P4" s="366"/>
      <c r="Q4" s="620"/>
      <c r="R4" s="620"/>
      <c r="S4" s="620"/>
      <c r="T4" s="620"/>
      <c r="U4" s="620"/>
      <c r="V4" s="620"/>
      <c r="W4" s="620"/>
      <c r="X4" s="620"/>
      <c r="Y4" s="620"/>
      <c r="Z4" s="620"/>
      <c r="AA4" s="620"/>
      <c r="AB4" s="620"/>
    </row>
    <row r="5" spans="1:28" s="372" customFormat="1" ht="30" customHeight="1">
      <c r="A5" s="367">
        <v>0.39583333333333331</v>
      </c>
      <c r="B5" s="368"/>
      <c r="C5" s="369"/>
      <c r="D5" s="369"/>
      <c r="E5" s="369"/>
      <c r="F5" s="369"/>
      <c r="G5" s="369"/>
      <c r="H5" s="370" t="s">
        <v>52</v>
      </c>
      <c r="I5" s="370" t="str" cm="1">
        <f t="array" ref="I5">"U13 - NS           G:" &amp; IFERROR(ROWS(_xlfn._xlws.FILTER(_xlfn.ANCHORARRAY(Data!BG140), _xlfn.CHOOSECOLS(_xlfn.ANCHORARRAY(Data!BG140),1)&lt;&gt;"")),0) &amp; "  B:"  &amp; IFERROR(ROWS(_xlfn._xlws.FILTER(_xlfn.ANCHORARRAY(Data!BG18), _xlfn.CHOOSECOLS(_xlfn.ANCHORARRAY(Data!BG18),1)&lt;&gt;"")),0)</f>
        <v>U13 - NS           G:0  B:0</v>
      </c>
      <c r="J5" s="370"/>
      <c r="K5" s="370"/>
      <c r="L5" s="369"/>
      <c r="M5" s="371"/>
      <c r="N5" s="364"/>
      <c r="O5" s="364"/>
      <c r="P5" s="366"/>
      <c r="Q5" s="364"/>
      <c r="R5" s="364"/>
      <c r="S5" s="364"/>
      <c r="T5" s="364"/>
      <c r="W5" s="365"/>
      <c r="X5" s="365"/>
      <c r="AA5" s="365"/>
      <c r="AB5" s="364"/>
    </row>
    <row r="6" spans="1:28" s="372" customFormat="1" ht="30" customHeight="1">
      <c r="A6" s="367">
        <v>0.41666666666666669</v>
      </c>
      <c r="B6" s="373"/>
      <c r="C6" s="374"/>
      <c r="D6" s="375" t="s">
        <v>128</v>
      </c>
      <c r="E6" s="375" t="str">
        <f>"U15B/U17M            "&amp;Data!$O$378&amp;"/"&amp;Data!$O$389&amp;" ("&amp;Data!$O$400&amp;")"</f>
        <v>U15B/U17M            0/0 (0)</v>
      </c>
      <c r="F6" s="375"/>
      <c r="G6" s="375"/>
      <c r="H6" s="375" t="s">
        <v>52</v>
      </c>
      <c r="I6" s="375" t="str" cm="1">
        <f t="array" ref="I6">"U13G A&amp;B only   "  &amp; IFERROR(ROWS(_xlfn._xlws.FILTER(_xlfn.ANCHORARRAY(Data!BG124), _xlfn.CHOOSECOLS(_xlfn.ANCHORARRAY(Data!BG124),1)&lt;&gt;"")),0)</f>
        <v>U13G A&amp;B only   0</v>
      </c>
      <c r="J6" s="375" t="s">
        <v>53</v>
      </c>
      <c r="K6" s="375" t="str">
        <f>"U15G/U17L           "&amp;Data!$K$434&amp;"/"&amp;Data!$K$445&amp;" ("&amp;Data!$K$456&amp;")"</f>
        <v>U15G/U17L           0/0 (0)</v>
      </c>
      <c r="L6" s="375" t="s">
        <v>57</v>
      </c>
      <c r="M6" s="376" t="str">
        <f>"U15/U17                   G:" &amp;Data!M$434 &amp; "/" &amp; Data!M$445 &amp; " (" &amp; Data!M$456 &amp; ")  B:" &amp;Data!M$378 &amp; "/" &amp; Data!M$389 &amp; " (" &amp; Data!M$400 &amp; ")"</f>
        <v>U15/U17                   G:0/0 (0)  B:0/0 (0)</v>
      </c>
      <c r="O6" s="377"/>
      <c r="P6" s="366"/>
      <c r="Q6" s="378"/>
      <c r="R6" s="378"/>
      <c r="X6" s="379"/>
      <c r="AA6" s="380"/>
      <c r="AB6" s="380"/>
    </row>
    <row r="7" spans="1:28" s="372" customFormat="1" ht="30" customHeight="1">
      <c r="A7" s="367">
        <v>0.4375</v>
      </c>
      <c r="B7" s="381"/>
      <c r="C7" s="375"/>
      <c r="D7" s="375"/>
      <c r="E7" s="375"/>
      <c r="F7" s="375"/>
      <c r="G7" s="375"/>
      <c r="H7" s="375"/>
      <c r="I7" s="375"/>
      <c r="J7" s="375"/>
      <c r="K7" s="375"/>
      <c r="L7" s="375"/>
      <c r="M7" s="382"/>
      <c r="O7" s="377"/>
      <c r="P7" s="366"/>
      <c r="W7" s="380"/>
      <c r="X7" s="380"/>
      <c r="AA7" s="380"/>
      <c r="AB7" s="380"/>
    </row>
    <row r="8" spans="1:28" s="372" customFormat="1" ht="30" customHeight="1">
      <c r="A8" s="367">
        <v>0.45833333333333298</v>
      </c>
      <c r="B8" s="381" t="s">
        <v>54</v>
      </c>
      <c r="C8" s="375" t="str">
        <f>"U13B                        " &amp; Data!$O$367</f>
        <v>U13B                        0</v>
      </c>
      <c r="D8" s="375" t="s">
        <v>128</v>
      </c>
      <c r="E8" s="375" t="str">
        <f>"U15G/U17L             "&amp;Data!$O$434&amp;"/"&amp;Data!$O$445&amp;" ("&amp;Data!$O$456&amp;")"</f>
        <v>U15G/U17L             0/0 (0)</v>
      </c>
      <c r="F8" s="375"/>
      <c r="G8" s="375"/>
      <c r="H8" s="375"/>
      <c r="I8" s="375"/>
      <c r="J8" s="375"/>
      <c r="K8" s="375"/>
      <c r="L8" s="375"/>
      <c r="M8" s="382"/>
      <c r="O8" s="383"/>
      <c r="P8" s="366"/>
      <c r="Y8" s="377"/>
      <c r="Z8" s="377"/>
      <c r="AA8" s="380"/>
      <c r="AB8" s="383"/>
    </row>
    <row r="9" spans="1:28" s="372" customFormat="1" ht="30" customHeight="1">
      <c r="A9" s="367">
        <v>0.47916666666666702</v>
      </c>
      <c r="B9" s="373"/>
      <c r="C9" s="374"/>
      <c r="D9" s="375" t="s">
        <v>404</v>
      </c>
      <c r="E9" s="375" t="str">
        <f>"U13G/U13B       " &amp; Data!$N$423 &amp; "/" &amp; Data!$N$367</f>
        <v>U13G/U13B       0/0</v>
      </c>
      <c r="F9" s="375"/>
      <c r="G9" s="375"/>
      <c r="H9" s="375"/>
      <c r="I9" s="375"/>
      <c r="J9" s="375" t="s">
        <v>53</v>
      </c>
      <c r="K9" s="375" t="str">
        <f>"U15B/U17M             "&amp;Data!$K$378&amp;"/"&amp;Data!$K$389&amp;" ("&amp;Data!$K$400&amp;")"</f>
        <v>U15B/U17M             0/0 (0)</v>
      </c>
      <c r="L9" s="375"/>
      <c r="M9" s="382"/>
      <c r="O9" s="383"/>
      <c r="P9" s="366"/>
      <c r="Q9" s="378"/>
      <c r="R9" s="378"/>
      <c r="S9" s="384"/>
      <c r="W9" s="380"/>
      <c r="X9" s="380"/>
      <c r="AA9" s="380"/>
      <c r="AB9" s="383"/>
    </row>
    <row r="10" spans="1:28" s="372" customFormat="1" ht="30" customHeight="1">
      <c r="A10" s="367">
        <v>0.5</v>
      </c>
      <c r="B10" s="381" t="s">
        <v>54</v>
      </c>
      <c r="C10" s="375" t="str">
        <f>"U15G/U17L            "&amp;Data!$P$434&amp;"/"&amp;Data!$P$445&amp;" ("&amp;Data!$P$456&amp;")"</f>
        <v>U15G/U17L            0/0 (0)</v>
      </c>
      <c r="D10" s="375"/>
      <c r="E10" s="375"/>
      <c r="F10" s="375"/>
      <c r="G10" s="375"/>
      <c r="H10" s="375"/>
      <c r="I10" s="375"/>
      <c r="J10" s="375"/>
      <c r="K10" s="375"/>
      <c r="L10" s="375"/>
      <c r="M10" s="382"/>
      <c r="O10" s="377"/>
      <c r="P10" s="366"/>
      <c r="W10" s="380"/>
      <c r="X10" s="380"/>
      <c r="Y10" s="380"/>
      <c r="Z10" s="380"/>
      <c r="AA10" s="377"/>
      <c r="AB10" s="377"/>
    </row>
    <row r="11" spans="1:28" s="372" customFormat="1" ht="30" customHeight="1">
      <c r="A11" s="367">
        <v>0.52083333333333304</v>
      </c>
      <c r="B11" s="373"/>
      <c r="C11" s="374"/>
      <c r="D11" s="375"/>
      <c r="E11" s="375"/>
      <c r="F11" s="375"/>
      <c r="G11" s="375"/>
      <c r="H11" s="375"/>
      <c r="I11" s="375"/>
      <c r="J11" s="375"/>
      <c r="K11" s="375"/>
      <c r="L11" s="375"/>
      <c r="M11" s="382"/>
      <c r="O11" s="380"/>
      <c r="P11" s="366"/>
      <c r="Q11" s="378"/>
      <c r="R11" s="378"/>
      <c r="W11" s="380"/>
      <c r="X11" s="380"/>
      <c r="AA11" s="380"/>
      <c r="AB11" s="380"/>
    </row>
    <row r="12" spans="1:28" s="372" customFormat="1" ht="30" customHeight="1">
      <c r="A12" s="367">
        <v>0.54166666666666696</v>
      </c>
      <c r="B12" s="373"/>
      <c r="C12" s="374"/>
      <c r="D12" s="375"/>
      <c r="E12" s="375"/>
      <c r="F12" s="375" t="s">
        <v>129</v>
      </c>
      <c r="G12" s="375" t="str">
        <f>"U15B/U17M            "&amp;Data!$N$378&amp;"/"&amp;Data!$N$389&amp;" ("&amp;Data!$N$400&amp;")"</f>
        <v>U15B/U17M            0/0 (0)</v>
      </c>
      <c r="H12" s="375" t="s">
        <v>52</v>
      </c>
      <c r="I12" s="375" t="str" cm="1">
        <f t="array" ref="I12">"U13B A&amp;B only        " &amp;  IFERROR(ROWS(_xlfn._xlws.FILTER(_xlfn.ANCHORARRAY(Data!BG2), _xlfn.CHOOSECOLS(_xlfn.ANCHORARRAY(Data!BG2),1)&lt;&gt;"")),0)</f>
        <v>U13B A&amp;B only        0</v>
      </c>
      <c r="J12" s="375" t="s">
        <v>53</v>
      </c>
      <c r="K12" s="375" t="str">
        <f>"U13G                        " &amp; Data!$J$423</f>
        <v>U13G                        0</v>
      </c>
      <c r="L12" s="375"/>
      <c r="M12" s="382"/>
      <c r="P12" s="366"/>
      <c r="Q12" s="364"/>
      <c r="R12" s="364"/>
      <c r="U12" s="380"/>
      <c r="V12" s="380"/>
      <c r="W12" s="378"/>
      <c r="X12" s="378"/>
    </row>
    <row r="13" spans="1:28" s="372" customFormat="1" ht="30" customHeight="1">
      <c r="A13" s="367">
        <v>0.5625</v>
      </c>
      <c r="B13" s="373"/>
      <c r="C13" s="374"/>
      <c r="D13" s="375"/>
      <c r="E13" s="375"/>
      <c r="F13" s="375"/>
      <c r="G13" s="375"/>
      <c r="H13" s="375"/>
      <c r="I13" s="375"/>
      <c r="J13" s="375"/>
      <c r="K13" s="375"/>
      <c r="L13" s="375"/>
      <c r="M13" s="382"/>
      <c r="P13" s="366"/>
      <c r="Q13" s="380"/>
      <c r="R13" s="380"/>
      <c r="U13" s="380"/>
      <c r="V13" s="380"/>
      <c r="W13" s="378"/>
      <c r="X13" s="378"/>
    </row>
    <row r="14" spans="1:28" s="372" customFormat="1" ht="30" customHeight="1">
      <c r="A14" s="367">
        <v>0.58333333333333304</v>
      </c>
      <c r="B14" s="381" t="s">
        <v>54</v>
      </c>
      <c r="C14" s="375" t="str">
        <f>"U13G                       " &amp; Data!$O$423</f>
        <v>U13G                       0</v>
      </c>
      <c r="D14" s="375"/>
      <c r="E14" s="375"/>
      <c r="F14" s="375" t="s">
        <v>129</v>
      </c>
      <c r="G14" s="375" t="str">
        <f>"U15G/U17L             "&amp;Data!$N$434&amp;"/"&amp;Data!$N$445&amp;" ("&amp;Data!$N$456&amp;")"</f>
        <v>U15G/U17L             0/0 (0)</v>
      </c>
      <c r="H14" s="375" t="s">
        <v>52</v>
      </c>
      <c r="I14" s="375" t="str">
        <f>"U15B/U17M            "&amp;Data!$L$378&amp;"/"&amp;Data!$L$389&amp;" ("&amp;Data!$L$400&amp;")"</f>
        <v>U15B/U17M            0/0 (0)</v>
      </c>
      <c r="J14" s="375"/>
      <c r="K14" s="375"/>
      <c r="L14" s="375"/>
      <c r="M14" s="382"/>
      <c r="P14" s="366"/>
      <c r="Q14" s="380"/>
      <c r="R14" s="380"/>
      <c r="U14" s="380"/>
      <c r="V14" s="380"/>
    </row>
    <row r="15" spans="1:28" s="372" customFormat="1" ht="30" customHeight="1">
      <c r="A15" s="367">
        <v>0.60416666666666696</v>
      </c>
      <c r="B15" s="373"/>
      <c r="C15" s="374"/>
      <c r="D15" s="375"/>
      <c r="E15" s="375"/>
      <c r="F15" s="375"/>
      <c r="G15" s="375"/>
      <c r="H15" s="375"/>
      <c r="I15" s="375"/>
      <c r="J15" s="375" t="s">
        <v>53</v>
      </c>
      <c r="K15" s="375" t="str">
        <f>"U13B                        " &amp; Data!$J$367</f>
        <v>U13B                        0</v>
      </c>
      <c r="L15" s="375"/>
      <c r="M15" s="382"/>
      <c r="P15" s="366"/>
      <c r="Q15" s="380"/>
      <c r="R15" s="380"/>
      <c r="U15" s="380"/>
      <c r="V15" s="380"/>
      <c r="W15" s="378"/>
      <c r="X15" s="378"/>
    </row>
    <row r="16" spans="1:28" s="372" customFormat="1" ht="30" customHeight="1">
      <c r="A16" s="367">
        <v>0.625</v>
      </c>
      <c r="B16" s="381" t="s">
        <v>54</v>
      </c>
      <c r="C16" s="375" t="str">
        <f>"U15B/U17M            "&amp;Data!$P$378&amp;"/"&amp;Data!$P$389&amp;" ("&amp;Data!$P$400&amp;")"</f>
        <v>U15B/U17M            0/0 (0)</v>
      </c>
      <c r="D16" s="375"/>
      <c r="E16" s="375"/>
      <c r="F16" s="375" t="s">
        <v>129</v>
      </c>
      <c r="G16" s="375" t="str">
        <f>"U13B                          " &amp; Data!$M$367</f>
        <v>U13B                          0</v>
      </c>
      <c r="H16" s="375" t="s">
        <v>52</v>
      </c>
      <c r="I16" s="375" t="str">
        <f>"U15G/U17L             "&amp;Data!$L$434&amp;"/"&amp;Data!$L$445&amp;" ("&amp;Data!$L$456&amp;")"</f>
        <v>U15G/U17L             0/0 (0)</v>
      </c>
      <c r="J16" s="375"/>
      <c r="K16" s="375"/>
      <c r="L16" s="375"/>
      <c r="M16" s="382"/>
      <c r="P16" s="366"/>
      <c r="Q16" s="380"/>
      <c r="R16" s="380"/>
      <c r="U16" s="380"/>
      <c r="V16" s="380"/>
    </row>
    <row r="17" spans="1:24" s="372" customFormat="1" ht="30" customHeight="1">
      <c r="A17" s="367">
        <v>0.64583333333333304</v>
      </c>
      <c r="B17" s="381"/>
      <c r="C17" s="375"/>
      <c r="D17" s="375"/>
      <c r="E17" s="375"/>
      <c r="F17" s="375"/>
      <c r="G17" s="375"/>
      <c r="H17" s="375"/>
      <c r="I17" s="375"/>
      <c r="J17" s="375"/>
      <c r="K17" s="375"/>
      <c r="L17" s="375"/>
      <c r="M17" s="382"/>
      <c r="P17" s="366"/>
      <c r="Q17" s="380"/>
      <c r="R17" s="380"/>
      <c r="U17" s="380"/>
      <c r="V17" s="380"/>
    </row>
    <row r="18" spans="1:24" s="372" customFormat="1" ht="30" customHeight="1" thickBot="1">
      <c r="A18" s="385">
        <v>0.66666666666666696</v>
      </c>
      <c r="B18" s="386"/>
      <c r="C18" s="387"/>
      <c r="D18" s="388"/>
      <c r="E18" s="388"/>
      <c r="F18" s="388" t="s">
        <v>129</v>
      </c>
      <c r="G18" s="388" t="str">
        <f>"U13G                         " &amp; Data!$M$423</f>
        <v>U13G                         0</v>
      </c>
      <c r="H18" s="388"/>
      <c r="I18" s="388"/>
      <c r="J18" s="388"/>
      <c r="K18" s="388"/>
      <c r="L18" s="388"/>
      <c r="M18" s="389"/>
      <c r="P18" s="366"/>
      <c r="Q18" s="365"/>
      <c r="R18" s="365"/>
      <c r="U18" s="365"/>
      <c r="V18" s="365"/>
      <c r="W18" s="378"/>
      <c r="X18" s="378"/>
    </row>
    <row r="19" spans="1:24" ht="28" customHeight="1">
      <c r="B19" s="392" t="s">
        <v>469</v>
      </c>
      <c r="C19" s="390"/>
      <c r="D19" s="391"/>
      <c r="E19" s="391"/>
      <c r="F19" s="391"/>
      <c r="G19" s="391"/>
      <c r="H19" s="391"/>
      <c r="I19" s="391"/>
      <c r="J19" s="391"/>
      <c r="K19" s="391"/>
      <c r="L19" s="391"/>
      <c r="M19" s="391"/>
      <c r="N19" s="261"/>
    </row>
    <row r="20" spans="1:24" ht="13">
      <c r="N20" s="261"/>
    </row>
    <row r="21" spans="1:24" ht="13">
      <c r="N21" s="261"/>
    </row>
    <row r="22" spans="1:24" ht="13">
      <c r="N22" s="261"/>
    </row>
    <row r="23" spans="1:24" ht="13">
      <c r="N23" s="261"/>
    </row>
    <row r="24" spans="1:24" ht="13">
      <c r="N24" s="261"/>
    </row>
    <row r="25" spans="1:24" ht="13">
      <c r="N25" s="261"/>
    </row>
    <row r="26" spans="1:24" ht="13">
      <c r="N26" s="261"/>
    </row>
    <row r="27" spans="1:24" ht="13">
      <c r="N27" s="261"/>
    </row>
    <row r="28" spans="1:24" ht="13">
      <c r="N28" s="261"/>
    </row>
    <row r="29" spans="1:24" ht="13">
      <c r="N29" s="261"/>
    </row>
    <row r="30" spans="1:24" ht="13">
      <c r="N30" s="261"/>
    </row>
    <row r="31" spans="1:24" ht="13">
      <c r="N31" s="261"/>
    </row>
    <row r="32" spans="1:24" ht="13">
      <c r="N32" s="261"/>
    </row>
    <row r="33" spans="14:14" ht="13">
      <c r="N33" s="261"/>
    </row>
    <row r="34" spans="14:14" ht="13">
      <c r="N34" s="261"/>
    </row>
    <row r="35" spans="14:14" ht="13">
      <c r="N35" s="261"/>
    </row>
    <row r="36" spans="14:14" ht="13">
      <c r="N36" s="261"/>
    </row>
    <row r="37" spans="14:14" ht="13">
      <c r="N37" s="261"/>
    </row>
    <row r="38" spans="14:14" ht="13">
      <c r="N38" s="261"/>
    </row>
  </sheetData>
  <sheetProtection sheet="1" objects="1" scenarios="1"/>
  <mergeCells count="14">
    <mergeCell ref="AA4:AB4"/>
    <mergeCell ref="Q4:R4"/>
    <mergeCell ref="S4:T4"/>
    <mergeCell ref="U4:V4"/>
    <mergeCell ref="W4:X4"/>
    <mergeCell ref="Y4:Z4"/>
    <mergeCell ref="B4:C4"/>
    <mergeCell ref="H4:I4"/>
    <mergeCell ref="J4:K4"/>
    <mergeCell ref="L4:M4"/>
    <mergeCell ref="A1:N1"/>
    <mergeCell ref="A2:N2"/>
    <mergeCell ref="D4:E4"/>
    <mergeCell ref="F4:G4"/>
  </mergeCells>
  <pageMargins left="0.7" right="0.7" top="0.75" bottom="0.75" header="0.3" footer="0.3"/>
  <pageSetup paperSize="9" scale="6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B8AD-3B9B-BD40-8B95-317CAA6A02C5}">
  <sheetPr>
    <pageSetUpPr fitToPage="1"/>
  </sheetPr>
  <dimension ref="A1:AG396"/>
  <sheetViews>
    <sheetView zoomScaleNormal="100" zoomScaleSheetLayoutView="86" workbookViewId="0">
      <selection activeCell="C333" sqref="C333"/>
    </sheetView>
  </sheetViews>
  <sheetFormatPr baseColWidth="10" defaultColWidth="9" defaultRowHeight="13"/>
  <cols>
    <col min="1" max="2" width="5.33203125" style="265" customWidth="1"/>
    <col min="3" max="3" width="33.33203125" style="265" customWidth="1"/>
    <col min="4" max="4" width="25" style="265" customWidth="1"/>
    <col min="5" max="28" width="3.5" style="265" customWidth="1"/>
    <col min="29" max="33" width="5.33203125" style="265" customWidth="1"/>
    <col min="34" max="16384" width="9" style="265"/>
  </cols>
  <sheetData>
    <row r="1" spans="1:33" ht="38" customHeight="1">
      <c r="A1" s="671" t="s">
        <v>421</v>
      </c>
      <c r="B1" s="672"/>
      <c r="C1" s="672"/>
      <c r="D1" s="672"/>
      <c r="E1" s="624" t="s">
        <v>42</v>
      </c>
      <c r="F1" s="628"/>
      <c r="G1" s="625"/>
      <c r="H1" s="667">
        <f>VLOOKUP('Read Me First'!$I$4,'Read Me First'!$L$4:$N$7,3,FALSE)</f>
        <v>45774</v>
      </c>
      <c r="I1" s="668"/>
      <c r="J1" s="668"/>
      <c r="K1" s="669"/>
      <c r="L1" s="666" t="s">
        <v>43</v>
      </c>
      <c r="M1" s="666"/>
      <c r="N1" s="666"/>
      <c r="O1" s="626" t="str">
        <f>VLOOKUP('Read Me First'!$I$4,'Read Me First'!$L$4:$N$7,2,FALSE)</f>
        <v>Horspath, Oxford</v>
      </c>
      <c r="P1" s="662"/>
      <c r="Q1" s="662"/>
      <c r="R1" s="662"/>
      <c r="S1" s="662"/>
      <c r="T1" s="662"/>
      <c r="U1" s="662"/>
      <c r="V1" s="662"/>
      <c r="W1" s="627"/>
      <c r="X1" s="666" t="s">
        <v>420</v>
      </c>
      <c r="Y1" s="666"/>
      <c r="Z1" s="666"/>
      <c r="AA1" s="626" t="str">
        <f>'Read Me First'!$A$1</f>
        <v>OXFORDSHIRE TRACK &amp; FIELD LEAGUE 2025</v>
      </c>
      <c r="AB1" s="662"/>
      <c r="AC1" s="662"/>
      <c r="AD1" s="662"/>
      <c r="AE1" s="662"/>
      <c r="AF1" s="662"/>
      <c r="AG1" s="627"/>
    </row>
    <row r="2" spans="1:33" s="294" customFormat="1" ht="38" customHeight="1">
      <c r="A2" s="624" t="s">
        <v>25</v>
      </c>
      <c r="B2" s="625"/>
      <c r="C2" s="626" t="str">
        <f>"High Jump U13 Boys (" &amp;Data!J$367 &amp; " athletes)"</f>
        <v>High Jump U13 Boys (0 athletes)</v>
      </c>
      <c r="D2" s="627"/>
      <c r="E2" s="624" t="s">
        <v>382</v>
      </c>
      <c r="F2" s="628"/>
      <c r="G2" s="625"/>
      <c r="H2" s="629">
        <v>0.60416666666666663</v>
      </c>
      <c r="I2" s="630"/>
      <c r="J2" s="630"/>
      <c r="K2" s="631"/>
      <c r="L2" s="626" t="s">
        <v>385</v>
      </c>
      <c r="M2" s="662"/>
      <c r="N2" s="662"/>
      <c r="O2" s="638">
        <f>Data!$M$263</f>
        <v>1.66</v>
      </c>
      <c r="P2" s="638"/>
      <c r="Q2" s="639"/>
      <c r="R2" s="640" t="s">
        <v>426</v>
      </c>
      <c r="S2" s="641"/>
      <c r="T2" s="641"/>
      <c r="U2" s="652">
        <f>Data!$H$263</f>
        <v>1.3</v>
      </c>
      <c r="V2" s="652"/>
      <c r="W2" s="653"/>
      <c r="X2" s="624" t="s">
        <v>468</v>
      </c>
      <c r="Y2" s="628"/>
      <c r="Z2" s="628"/>
      <c r="AA2" s="628"/>
      <c r="AB2" s="628"/>
      <c r="AC2" s="628"/>
      <c r="AD2" s="628"/>
      <c r="AE2" s="628"/>
      <c r="AF2" s="628"/>
      <c r="AG2" s="625"/>
    </row>
    <row r="3" spans="1:33" ht="16" customHeight="1">
      <c r="A3" s="266"/>
      <c r="B3" s="266"/>
      <c r="C3" s="293"/>
      <c r="D3" s="292"/>
      <c r="E3" s="267"/>
      <c r="F3" s="267"/>
      <c r="G3" s="267"/>
      <c r="H3" s="291"/>
      <c r="I3" s="291"/>
      <c r="J3" s="291"/>
      <c r="K3" s="267"/>
      <c r="L3" s="267"/>
      <c r="M3" s="267"/>
      <c r="N3" s="290"/>
      <c r="O3" s="290"/>
      <c r="P3" s="290"/>
      <c r="Q3" s="290"/>
      <c r="R3" s="288"/>
      <c r="S3" s="288"/>
      <c r="T3" s="288"/>
      <c r="U3" s="289"/>
      <c r="V3" s="289"/>
      <c r="W3" s="288"/>
      <c r="X3" s="287"/>
      <c r="Y3" s="287"/>
      <c r="Z3" s="287"/>
      <c r="AA3" s="287"/>
      <c r="AB3" s="287"/>
      <c r="AC3" s="287"/>
      <c r="AD3" s="287"/>
      <c r="AE3" s="287"/>
      <c r="AF3" s="287"/>
      <c r="AG3" s="287"/>
    </row>
    <row r="4" spans="1:33" ht="38" customHeight="1">
      <c r="A4" s="634" t="s">
        <v>417</v>
      </c>
      <c r="B4" s="634" t="s">
        <v>416</v>
      </c>
      <c r="C4" s="634" t="s">
        <v>415</v>
      </c>
      <c r="D4" s="634" t="s">
        <v>414</v>
      </c>
      <c r="E4" s="649"/>
      <c r="F4" s="650"/>
      <c r="G4" s="649"/>
      <c r="H4" s="650"/>
      <c r="I4" s="649"/>
      <c r="J4" s="650"/>
      <c r="K4" s="649"/>
      <c r="L4" s="650"/>
      <c r="M4" s="649"/>
      <c r="N4" s="650"/>
      <c r="O4" s="649"/>
      <c r="P4" s="650"/>
      <c r="Q4" s="649"/>
      <c r="R4" s="650"/>
      <c r="S4" s="649"/>
      <c r="T4" s="650"/>
      <c r="U4" s="649"/>
      <c r="V4" s="650"/>
      <c r="W4" s="649"/>
      <c r="X4" s="650"/>
      <c r="Y4" s="649"/>
      <c r="Z4" s="663"/>
      <c r="AA4" s="657" t="s">
        <v>413</v>
      </c>
      <c r="AB4" s="658"/>
      <c r="AC4" s="632" t="s">
        <v>412</v>
      </c>
      <c r="AD4" s="661" t="s">
        <v>411</v>
      </c>
      <c r="AE4" s="664" t="s">
        <v>410</v>
      </c>
      <c r="AF4" s="642" t="s">
        <v>409</v>
      </c>
      <c r="AG4" s="643"/>
    </row>
    <row r="5" spans="1:33" ht="20" customHeight="1">
      <c r="A5" s="635"/>
      <c r="B5" s="635"/>
      <c r="C5" s="635"/>
      <c r="D5" s="635"/>
      <c r="E5" s="644" t="s">
        <v>408</v>
      </c>
      <c r="F5" s="644"/>
      <c r="G5" s="642" t="s">
        <v>408</v>
      </c>
      <c r="H5" s="643"/>
      <c r="I5" s="644" t="s">
        <v>408</v>
      </c>
      <c r="J5" s="644"/>
      <c r="K5" s="642" t="s">
        <v>408</v>
      </c>
      <c r="L5" s="643"/>
      <c r="M5" s="644" t="s">
        <v>408</v>
      </c>
      <c r="N5" s="644"/>
      <c r="O5" s="642" t="s">
        <v>408</v>
      </c>
      <c r="P5" s="643"/>
      <c r="Q5" s="644" t="s">
        <v>408</v>
      </c>
      <c r="R5" s="644"/>
      <c r="S5" s="642" t="s">
        <v>408</v>
      </c>
      <c r="T5" s="643"/>
      <c r="U5" s="642" t="s">
        <v>408</v>
      </c>
      <c r="V5" s="643"/>
      <c r="W5" s="642" t="s">
        <v>408</v>
      </c>
      <c r="X5" s="643"/>
      <c r="Y5" s="642" t="s">
        <v>408</v>
      </c>
      <c r="Z5" s="645"/>
      <c r="AA5" s="659"/>
      <c r="AB5" s="660"/>
      <c r="AC5" s="633"/>
      <c r="AD5" s="661"/>
      <c r="AE5" s="665"/>
      <c r="AF5" s="281" t="s">
        <v>0</v>
      </c>
      <c r="AG5" s="281" t="s">
        <v>1</v>
      </c>
    </row>
    <row r="6" spans="1:33" ht="25" customHeight="1">
      <c r="A6" s="285">
        <v>1</v>
      </c>
      <c r="B6" s="284" t="str" cm="1">
        <f t="array" ref="B6">IFERROR(_xlfn.TAKE(_xlfn._xlws.FILTER(_xlfn.ANCHORARRAY(Data!BY$2), _xlfn.CHOOSECOLS(_xlfn.ANCHORARRAY(Data!BY$2),1)&lt;&gt;""),16),"")</f>
        <v/>
      </c>
      <c r="C6" s="283"/>
      <c r="D6" s="283"/>
      <c r="E6" s="621"/>
      <c r="F6" s="622"/>
      <c r="G6" s="636"/>
      <c r="H6" s="637"/>
      <c r="I6" s="636"/>
      <c r="J6" s="637"/>
      <c r="K6" s="636"/>
      <c r="L6" s="637"/>
      <c r="M6" s="636"/>
      <c r="N6" s="637"/>
      <c r="O6" s="636"/>
      <c r="P6" s="637"/>
      <c r="Q6" s="636"/>
      <c r="R6" s="637"/>
      <c r="S6" s="636"/>
      <c r="T6" s="637"/>
      <c r="U6" s="636"/>
      <c r="V6" s="637"/>
      <c r="W6" s="636"/>
      <c r="X6" s="637"/>
      <c r="Y6" s="636"/>
      <c r="Z6" s="637"/>
      <c r="AA6" s="636"/>
      <c r="AB6" s="637"/>
      <c r="AC6" s="282"/>
      <c r="AD6" s="282"/>
      <c r="AE6" s="281"/>
      <c r="AF6" s="281"/>
      <c r="AG6" s="281"/>
    </row>
    <row r="7" spans="1:33" ht="25" customHeight="1">
      <c r="A7" s="281">
        <v>2</v>
      </c>
      <c r="B7" s="284"/>
      <c r="C7" s="283"/>
      <c r="D7" s="283"/>
      <c r="E7" s="621"/>
      <c r="F7" s="622"/>
      <c r="G7" s="636"/>
      <c r="H7" s="637"/>
      <c r="I7" s="636"/>
      <c r="J7" s="637"/>
      <c r="K7" s="636"/>
      <c r="L7" s="637"/>
      <c r="M7" s="636"/>
      <c r="N7" s="637"/>
      <c r="O7" s="636"/>
      <c r="P7" s="637"/>
      <c r="Q7" s="636"/>
      <c r="R7" s="637"/>
      <c r="S7" s="636"/>
      <c r="T7" s="637"/>
      <c r="U7" s="636"/>
      <c r="V7" s="637"/>
      <c r="W7" s="636"/>
      <c r="X7" s="637"/>
      <c r="Y7" s="636"/>
      <c r="Z7" s="637"/>
      <c r="AA7" s="636"/>
      <c r="AB7" s="637"/>
      <c r="AC7" s="282"/>
      <c r="AD7" s="282"/>
      <c r="AE7" s="281"/>
      <c r="AF7" s="281"/>
      <c r="AG7" s="281"/>
    </row>
    <row r="8" spans="1:33" ht="25" customHeight="1">
      <c r="A8" s="281">
        <v>3</v>
      </c>
      <c r="B8" s="284"/>
      <c r="C8" s="283"/>
      <c r="D8" s="283"/>
      <c r="E8" s="621"/>
      <c r="F8" s="622"/>
      <c r="G8" s="636"/>
      <c r="H8" s="637"/>
      <c r="I8" s="636"/>
      <c r="J8" s="637"/>
      <c r="K8" s="636"/>
      <c r="L8" s="637"/>
      <c r="M8" s="636"/>
      <c r="N8" s="637"/>
      <c r="O8" s="636"/>
      <c r="P8" s="637"/>
      <c r="Q8" s="636"/>
      <c r="R8" s="637"/>
      <c r="S8" s="636"/>
      <c r="T8" s="637"/>
      <c r="U8" s="636"/>
      <c r="V8" s="637"/>
      <c r="W8" s="636"/>
      <c r="X8" s="637"/>
      <c r="Y8" s="636"/>
      <c r="Z8" s="637"/>
      <c r="AA8" s="636"/>
      <c r="AB8" s="637"/>
      <c r="AC8" s="282"/>
      <c r="AD8" s="282"/>
      <c r="AE8" s="281"/>
      <c r="AF8" s="281"/>
      <c r="AG8" s="281"/>
    </row>
    <row r="9" spans="1:33" ht="25" customHeight="1">
      <c r="A9" s="281">
        <v>4</v>
      </c>
      <c r="B9" s="284"/>
      <c r="C9" s="283"/>
      <c r="D9" s="283"/>
      <c r="E9" s="621"/>
      <c r="F9" s="622"/>
      <c r="G9" s="636"/>
      <c r="H9" s="637"/>
      <c r="I9" s="636"/>
      <c r="J9" s="637"/>
      <c r="K9" s="636"/>
      <c r="L9" s="637"/>
      <c r="M9" s="636"/>
      <c r="N9" s="637"/>
      <c r="O9" s="636"/>
      <c r="P9" s="637"/>
      <c r="Q9" s="636"/>
      <c r="R9" s="637"/>
      <c r="S9" s="636"/>
      <c r="T9" s="637"/>
      <c r="U9" s="636"/>
      <c r="V9" s="637"/>
      <c r="W9" s="636"/>
      <c r="X9" s="637"/>
      <c r="Y9" s="636"/>
      <c r="Z9" s="637"/>
      <c r="AA9" s="636"/>
      <c r="AB9" s="637"/>
      <c r="AC9" s="282"/>
      <c r="AD9" s="282"/>
      <c r="AE9" s="281"/>
      <c r="AF9" s="281"/>
      <c r="AG9" s="281"/>
    </row>
    <row r="10" spans="1:33" ht="25" customHeight="1">
      <c r="A10" s="281">
        <v>5</v>
      </c>
      <c r="B10" s="284"/>
      <c r="C10" s="283"/>
      <c r="D10" s="283"/>
      <c r="E10" s="621"/>
      <c r="F10" s="622"/>
      <c r="G10" s="636"/>
      <c r="H10" s="637"/>
      <c r="I10" s="636"/>
      <c r="J10" s="637"/>
      <c r="K10" s="636"/>
      <c r="L10" s="637"/>
      <c r="M10" s="636"/>
      <c r="N10" s="637"/>
      <c r="O10" s="636"/>
      <c r="P10" s="637"/>
      <c r="Q10" s="636"/>
      <c r="R10" s="637"/>
      <c r="S10" s="636"/>
      <c r="T10" s="637"/>
      <c r="U10" s="636"/>
      <c r="V10" s="637"/>
      <c r="W10" s="636"/>
      <c r="X10" s="637"/>
      <c r="Y10" s="636"/>
      <c r="Z10" s="637"/>
      <c r="AA10" s="636"/>
      <c r="AB10" s="637"/>
      <c r="AC10" s="282"/>
      <c r="AD10" s="282"/>
      <c r="AE10" s="281"/>
      <c r="AF10" s="281"/>
      <c r="AG10" s="281"/>
    </row>
    <row r="11" spans="1:33" ht="25" customHeight="1">
      <c r="A11" s="281">
        <v>6</v>
      </c>
      <c r="B11" s="284"/>
      <c r="C11" s="283"/>
      <c r="D11" s="283"/>
      <c r="E11" s="621"/>
      <c r="F11" s="622"/>
      <c r="G11" s="636"/>
      <c r="H11" s="637"/>
      <c r="I11" s="636"/>
      <c r="J11" s="637"/>
      <c r="K11" s="636"/>
      <c r="L11" s="637"/>
      <c r="M11" s="636"/>
      <c r="N11" s="637"/>
      <c r="O11" s="636"/>
      <c r="P11" s="637"/>
      <c r="Q11" s="636"/>
      <c r="R11" s="637"/>
      <c r="S11" s="636"/>
      <c r="T11" s="637"/>
      <c r="U11" s="636"/>
      <c r="V11" s="637"/>
      <c r="W11" s="636"/>
      <c r="X11" s="637"/>
      <c r="Y11" s="636"/>
      <c r="Z11" s="637"/>
      <c r="AA11" s="636"/>
      <c r="AB11" s="637"/>
      <c r="AC11" s="282"/>
      <c r="AD11" s="282"/>
      <c r="AE11" s="281"/>
      <c r="AF11" s="281"/>
      <c r="AG11" s="281"/>
    </row>
    <row r="12" spans="1:33" ht="25" customHeight="1">
      <c r="A12" s="281">
        <v>7</v>
      </c>
      <c r="B12" s="284"/>
      <c r="C12" s="283"/>
      <c r="D12" s="283"/>
      <c r="E12" s="621"/>
      <c r="F12" s="622"/>
      <c r="G12" s="636"/>
      <c r="H12" s="637"/>
      <c r="I12" s="636"/>
      <c r="J12" s="637"/>
      <c r="K12" s="636"/>
      <c r="L12" s="637"/>
      <c r="M12" s="636"/>
      <c r="N12" s="637"/>
      <c r="O12" s="636"/>
      <c r="P12" s="637"/>
      <c r="Q12" s="636"/>
      <c r="R12" s="637"/>
      <c r="S12" s="636"/>
      <c r="T12" s="637"/>
      <c r="U12" s="636"/>
      <c r="V12" s="637"/>
      <c r="W12" s="636"/>
      <c r="X12" s="637"/>
      <c r="Y12" s="636"/>
      <c r="Z12" s="637"/>
      <c r="AA12" s="636"/>
      <c r="AB12" s="637"/>
      <c r="AC12" s="282"/>
      <c r="AD12" s="282"/>
      <c r="AE12" s="281"/>
      <c r="AF12" s="281"/>
      <c r="AG12" s="281"/>
    </row>
    <row r="13" spans="1:33" ht="25" customHeight="1">
      <c r="A13" s="281">
        <v>8</v>
      </c>
      <c r="B13" s="284"/>
      <c r="C13" s="283"/>
      <c r="D13" s="283"/>
      <c r="E13" s="621"/>
      <c r="F13" s="622"/>
      <c r="G13" s="636"/>
      <c r="H13" s="637"/>
      <c r="I13" s="636"/>
      <c r="J13" s="637"/>
      <c r="K13" s="636"/>
      <c r="L13" s="637"/>
      <c r="M13" s="636"/>
      <c r="N13" s="637"/>
      <c r="O13" s="636"/>
      <c r="P13" s="637"/>
      <c r="Q13" s="636"/>
      <c r="R13" s="637"/>
      <c r="S13" s="636"/>
      <c r="T13" s="637"/>
      <c r="U13" s="636"/>
      <c r="V13" s="637"/>
      <c r="W13" s="636"/>
      <c r="X13" s="637"/>
      <c r="Y13" s="636"/>
      <c r="Z13" s="637"/>
      <c r="AA13" s="636"/>
      <c r="AB13" s="637"/>
      <c r="AC13" s="282"/>
      <c r="AD13" s="282"/>
      <c r="AE13" s="281"/>
      <c r="AF13" s="281"/>
      <c r="AG13" s="281"/>
    </row>
    <row r="14" spans="1:33" ht="25" customHeight="1">
      <c r="A14" s="281">
        <v>9</v>
      </c>
      <c r="B14" s="284"/>
      <c r="C14" s="283"/>
      <c r="D14" s="283"/>
      <c r="E14" s="621"/>
      <c r="F14" s="622"/>
      <c r="G14" s="636"/>
      <c r="H14" s="637"/>
      <c r="I14" s="636"/>
      <c r="J14" s="637"/>
      <c r="K14" s="636"/>
      <c r="L14" s="637"/>
      <c r="M14" s="636"/>
      <c r="N14" s="637"/>
      <c r="O14" s="636"/>
      <c r="P14" s="637"/>
      <c r="Q14" s="636"/>
      <c r="R14" s="637"/>
      <c r="S14" s="636"/>
      <c r="T14" s="637"/>
      <c r="U14" s="636"/>
      <c r="V14" s="637"/>
      <c r="W14" s="636"/>
      <c r="X14" s="637"/>
      <c r="Y14" s="636"/>
      <c r="Z14" s="637"/>
      <c r="AA14" s="636"/>
      <c r="AB14" s="637"/>
      <c r="AC14" s="282"/>
      <c r="AD14" s="282"/>
      <c r="AE14" s="281"/>
      <c r="AF14" s="281"/>
      <c r="AG14" s="281"/>
    </row>
    <row r="15" spans="1:33" ht="25" customHeight="1">
      <c r="A15" s="281">
        <v>10</v>
      </c>
      <c r="B15" s="284"/>
      <c r="C15" s="283"/>
      <c r="D15" s="283"/>
      <c r="E15" s="621"/>
      <c r="F15" s="622"/>
      <c r="G15" s="636"/>
      <c r="H15" s="637"/>
      <c r="I15" s="636"/>
      <c r="J15" s="637"/>
      <c r="K15" s="636"/>
      <c r="L15" s="637"/>
      <c r="M15" s="636"/>
      <c r="N15" s="637"/>
      <c r="O15" s="636"/>
      <c r="P15" s="637"/>
      <c r="Q15" s="636"/>
      <c r="R15" s="637"/>
      <c r="S15" s="636"/>
      <c r="T15" s="637"/>
      <c r="U15" s="636"/>
      <c r="V15" s="637"/>
      <c r="W15" s="636"/>
      <c r="X15" s="637"/>
      <c r="Y15" s="636"/>
      <c r="Z15" s="637"/>
      <c r="AA15" s="636"/>
      <c r="AB15" s="637"/>
      <c r="AC15" s="282"/>
      <c r="AD15" s="282"/>
      <c r="AE15" s="281"/>
      <c r="AF15" s="281"/>
      <c r="AG15" s="281"/>
    </row>
    <row r="16" spans="1:33" ht="25" customHeight="1">
      <c r="A16" s="281">
        <v>11</v>
      </c>
      <c r="B16" s="284"/>
      <c r="C16" s="283"/>
      <c r="D16" s="283"/>
      <c r="E16" s="621"/>
      <c r="F16" s="622"/>
      <c r="G16" s="636"/>
      <c r="H16" s="637"/>
      <c r="I16" s="636"/>
      <c r="J16" s="637"/>
      <c r="K16" s="636"/>
      <c r="L16" s="637"/>
      <c r="M16" s="636"/>
      <c r="N16" s="637"/>
      <c r="O16" s="636"/>
      <c r="P16" s="637"/>
      <c r="Q16" s="636"/>
      <c r="R16" s="637"/>
      <c r="S16" s="636"/>
      <c r="T16" s="637"/>
      <c r="U16" s="636"/>
      <c r="V16" s="637"/>
      <c r="W16" s="636"/>
      <c r="X16" s="637"/>
      <c r="Y16" s="636"/>
      <c r="Z16" s="637"/>
      <c r="AA16" s="636"/>
      <c r="AB16" s="637"/>
      <c r="AC16" s="282"/>
      <c r="AD16" s="282"/>
      <c r="AE16" s="281"/>
      <c r="AF16" s="281"/>
      <c r="AG16" s="281"/>
    </row>
    <row r="17" spans="1:33" ht="25" customHeight="1">
      <c r="A17" s="281">
        <v>12</v>
      </c>
      <c r="B17" s="284"/>
      <c r="C17" s="283"/>
      <c r="D17" s="283"/>
      <c r="E17" s="636"/>
      <c r="F17" s="670"/>
      <c r="G17" s="636"/>
      <c r="H17" s="637"/>
      <c r="I17" s="636"/>
      <c r="J17" s="637"/>
      <c r="K17" s="636"/>
      <c r="L17" s="637"/>
      <c r="M17" s="636"/>
      <c r="N17" s="637"/>
      <c r="O17" s="636"/>
      <c r="P17" s="637"/>
      <c r="Q17" s="636"/>
      <c r="R17" s="637"/>
      <c r="S17" s="636"/>
      <c r="T17" s="637"/>
      <c r="U17" s="636"/>
      <c r="V17" s="637"/>
      <c r="W17" s="636"/>
      <c r="X17" s="637"/>
      <c r="Y17" s="636"/>
      <c r="Z17" s="637"/>
      <c r="AA17" s="636"/>
      <c r="AB17" s="637"/>
      <c r="AC17" s="282"/>
      <c r="AD17" s="282"/>
      <c r="AE17" s="281"/>
      <c r="AF17" s="281"/>
      <c r="AG17" s="281"/>
    </row>
    <row r="18" spans="1:33" ht="25" customHeight="1">
      <c r="A18" s="281">
        <v>13</v>
      </c>
      <c r="B18" s="284"/>
      <c r="C18" s="283"/>
      <c r="D18" s="283"/>
      <c r="E18" s="651"/>
      <c r="F18" s="651"/>
      <c r="G18" s="636"/>
      <c r="H18" s="637"/>
      <c r="I18" s="636"/>
      <c r="J18" s="637"/>
      <c r="K18" s="636"/>
      <c r="L18" s="637"/>
      <c r="M18" s="636"/>
      <c r="N18" s="637"/>
      <c r="O18" s="636"/>
      <c r="P18" s="637"/>
      <c r="Q18" s="636"/>
      <c r="R18" s="637"/>
      <c r="S18" s="636"/>
      <c r="T18" s="637"/>
      <c r="U18" s="636"/>
      <c r="V18" s="637"/>
      <c r="W18" s="636"/>
      <c r="X18" s="637"/>
      <c r="Y18" s="636"/>
      <c r="Z18" s="637"/>
      <c r="AA18" s="636"/>
      <c r="AB18" s="637"/>
      <c r="AC18" s="282"/>
      <c r="AD18" s="282"/>
      <c r="AE18" s="281"/>
      <c r="AF18" s="281"/>
      <c r="AG18" s="281"/>
    </row>
    <row r="19" spans="1:33" ht="25" customHeight="1">
      <c r="A19" s="281">
        <v>14</v>
      </c>
      <c r="B19" s="284"/>
      <c r="C19" s="283"/>
      <c r="D19" s="283"/>
      <c r="E19" s="621"/>
      <c r="F19" s="622"/>
      <c r="G19" s="636"/>
      <c r="H19" s="637"/>
      <c r="I19" s="636"/>
      <c r="J19" s="637"/>
      <c r="K19" s="636"/>
      <c r="L19" s="637"/>
      <c r="M19" s="636"/>
      <c r="N19" s="637"/>
      <c r="O19" s="636"/>
      <c r="P19" s="637"/>
      <c r="Q19" s="636"/>
      <c r="R19" s="637"/>
      <c r="S19" s="636"/>
      <c r="T19" s="637"/>
      <c r="U19" s="636"/>
      <c r="V19" s="637"/>
      <c r="W19" s="636"/>
      <c r="X19" s="637"/>
      <c r="Y19" s="636"/>
      <c r="Z19" s="637"/>
      <c r="AA19" s="636"/>
      <c r="AB19" s="637"/>
      <c r="AC19" s="282"/>
      <c r="AD19" s="282"/>
      <c r="AE19" s="281"/>
      <c r="AF19" s="281"/>
      <c r="AG19" s="281"/>
    </row>
    <row r="20" spans="1:33" ht="25" customHeight="1">
      <c r="A20" s="281">
        <v>15</v>
      </c>
      <c r="B20" s="284"/>
      <c r="C20" s="283"/>
      <c r="D20" s="283"/>
      <c r="E20" s="621"/>
      <c r="F20" s="622"/>
      <c r="G20" s="636"/>
      <c r="H20" s="637"/>
      <c r="I20" s="636"/>
      <c r="J20" s="637"/>
      <c r="K20" s="636"/>
      <c r="L20" s="637"/>
      <c r="M20" s="636"/>
      <c r="N20" s="637"/>
      <c r="O20" s="636"/>
      <c r="P20" s="637"/>
      <c r="Q20" s="636"/>
      <c r="R20" s="637"/>
      <c r="S20" s="636"/>
      <c r="T20" s="637"/>
      <c r="U20" s="636"/>
      <c r="V20" s="637"/>
      <c r="W20" s="636"/>
      <c r="X20" s="637"/>
      <c r="Y20" s="636"/>
      <c r="Z20" s="637"/>
      <c r="AA20" s="636"/>
      <c r="AB20" s="637"/>
      <c r="AC20" s="282"/>
      <c r="AD20" s="282"/>
      <c r="AE20" s="281"/>
      <c r="AF20" s="281"/>
      <c r="AG20" s="281"/>
    </row>
    <row r="21" spans="1:33" ht="25" customHeight="1">
      <c r="A21" s="281">
        <v>16</v>
      </c>
      <c r="B21" s="284"/>
      <c r="C21" s="283"/>
      <c r="D21" s="283"/>
      <c r="E21" s="621"/>
      <c r="F21" s="622"/>
      <c r="G21" s="621"/>
      <c r="H21" s="623"/>
      <c r="I21" s="621"/>
      <c r="J21" s="623"/>
      <c r="K21" s="621"/>
      <c r="L21" s="623"/>
      <c r="M21" s="621"/>
      <c r="N21" s="623"/>
      <c r="O21" s="621"/>
      <c r="P21" s="623"/>
      <c r="Q21" s="621"/>
      <c r="R21" s="623"/>
      <c r="S21" s="621"/>
      <c r="T21" s="623"/>
      <c r="U21" s="621"/>
      <c r="V21" s="623"/>
      <c r="W21" s="621"/>
      <c r="X21" s="623"/>
      <c r="Y21" s="621"/>
      <c r="Z21" s="623"/>
      <c r="AA21" s="621"/>
      <c r="AB21" s="622"/>
      <c r="AC21" s="282"/>
      <c r="AD21" s="282"/>
      <c r="AE21" s="281"/>
      <c r="AF21" s="281"/>
      <c r="AG21" s="281"/>
    </row>
    <row r="22" spans="1:33" ht="16" customHeight="1">
      <c r="A22" s="266"/>
      <c r="B22" s="266"/>
      <c r="C22" s="270"/>
      <c r="D22" s="270"/>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row>
    <row r="23" spans="1:33" ht="20" customHeight="1">
      <c r="A23" s="642" t="s">
        <v>425</v>
      </c>
      <c r="B23" s="645"/>
      <c r="C23" s="645"/>
      <c r="D23" s="645"/>
      <c r="E23" s="645"/>
      <c r="F23" s="645"/>
      <c r="G23" s="643"/>
      <c r="H23" s="267"/>
      <c r="I23" s="644" t="s">
        <v>424</v>
      </c>
      <c r="J23" s="644"/>
      <c r="K23" s="644"/>
      <c r="L23" s="644"/>
      <c r="M23" s="644"/>
      <c r="N23" s="644"/>
      <c r="O23" s="644"/>
      <c r="P23" s="644"/>
      <c r="Q23" s="644"/>
      <c r="R23" s="644"/>
      <c r="S23" s="644"/>
      <c r="T23" s="644"/>
      <c r="U23" s="644"/>
      <c r="V23" s="644"/>
      <c r="W23" s="644"/>
      <c r="X23" s="644"/>
      <c r="Y23" s="644"/>
      <c r="Z23" s="644"/>
      <c r="AA23" s="266"/>
      <c r="AB23" s="642" t="s">
        <v>407</v>
      </c>
      <c r="AC23" s="645"/>
      <c r="AD23" s="645"/>
      <c r="AE23" s="645"/>
      <c r="AF23" s="645"/>
      <c r="AG23" s="643"/>
    </row>
    <row r="24" spans="1:33" ht="20" customHeight="1">
      <c r="A24" s="297"/>
      <c r="B24" s="281" t="s">
        <v>423</v>
      </c>
      <c r="C24" s="281" t="s">
        <v>415</v>
      </c>
      <c r="D24" s="281" t="s">
        <v>414</v>
      </c>
      <c r="E24" s="644" t="s">
        <v>422</v>
      </c>
      <c r="F24" s="644"/>
      <c r="G24" s="644"/>
      <c r="H24" s="267"/>
      <c r="I24" s="297"/>
      <c r="J24" s="642" t="s">
        <v>423</v>
      </c>
      <c r="K24" s="643"/>
      <c r="L24" s="642" t="s">
        <v>415</v>
      </c>
      <c r="M24" s="645"/>
      <c r="N24" s="645"/>
      <c r="O24" s="645"/>
      <c r="P24" s="645"/>
      <c r="Q24" s="645"/>
      <c r="R24" s="645"/>
      <c r="S24" s="643"/>
      <c r="T24" s="642" t="s">
        <v>414</v>
      </c>
      <c r="U24" s="645"/>
      <c r="V24" s="645"/>
      <c r="W24" s="645"/>
      <c r="X24" s="644" t="s">
        <v>422</v>
      </c>
      <c r="Y24" s="644"/>
      <c r="Z24" s="644"/>
      <c r="AA24" s="266"/>
      <c r="AB24" s="279"/>
      <c r="AC24" s="266"/>
      <c r="AD24" s="266"/>
      <c r="AE24" s="266"/>
      <c r="AF24" s="266"/>
      <c r="AG24" s="278"/>
    </row>
    <row r="25" spans="1:33" ht="20" customHeight="1">
      <c r="A25" s="295">
        <v>1</v>
      </c>
      <c r="B25" s="284"/>
      <c r="C25" s="296"/>
      <c r="D25" s="281"/>
      <c r="E25" s="646"/>
      <c r="F25" s="646"/>
      <c r="G25" s="646"/>
      <c r="H25" s="269"/>
      <c r="I25" s="295">
        <v>1</v>
      </c>
      <c r="J25" s="647"/>
      <c r="K25" s="648"/>
      <c r="L25" s="642"/>
      <c r="M25" s="645"/>
      <c r="N25" s="645"/>
      <c r="O25" s="645"/>
      <c r="P25" s="645"/>
      <c r="Q25" s="645"/>
      <c r="R25" s="645"/>
      <c r="S25" s="643"/>
      <c r="T25" s="642"/>
      <c r="U25" s="645"/>
      <c r="V25" s="645"/>
      <c r="W25" s="645"/>
      <c r="X25" s="644"/>
      <c r="Y25" s="644"/>
      <c r="Z25" s="644"/>
      <c r="AA25" s="266"/>
      <c r="AB25" s="279"/>
      <c r="AC25" s="266"/>
      <c r="AD25" s="266"/>
      <c r="AE25" s="266"/>
      <c r="AF25" s="266"/>
      <c r="AG25" s="278"/>
    </row>
    <row r="26" spans="1:33" ht="20" customHeight="1">
      <c r="A26" s="295">
        <v>2</v>
      </c>
      <c r="B26" s="281"/>
      <c r="C26" s="296"/>
      <c r="D26" s="281"/>
      <c r="E26" s="646"/>
      <c r="F26" s="646"/>
      <c r="G26" s="646"/>
      <c r="H26" s="269"/>
      <c r="I26" s="295">
        <v>2</v>
      </c>
      <c r="J26" s="647"/>
      <c r="K26" s="648"/>
      <c r="L26" s="642"/>
      <c r="M26" s="645"/>
      <c r="N26" s="645"/>
      <c r="O26" s="645"/>
      <c r="P26" s="645"/>
      <c r="Q26" s="645"/>
      <c r="R26" s="645"/>
      <c r="S26" s="643"/>
      <c r="T26" s="642"/>
      <c r="U26" s="645"/>
      <c r="V26" s="645"/>
      <c r="W26" s="645"/>
      <c r="X26" s="644"/>
      <c r="Y26" s="644"/>
      <c r="Z26" s="644"/>
      <c r="AA26" s="266"/>
      <c r="AB26" s="279"/>
      <c r="AC26" s="266"/>
      <c r="AD26" s="266"/>
      <c r="AE26" s="266"/>
      <c r="AF26" s="266"/>
      <c r="AG26" s="278"/>
    </row>
    <row r="27" spans="1:33" ht="20" customHeight="1">
      <c r="A27" s="295">
        <v>3</v>
      </c>
      <c r="B27" s="281"/>
      <c r="C27" s="296"/>
      <c r="D27" s="281"/>
      <c r="E27" s="646"/>
      <c r="F27" s="646"/>
      <c r="G27" s="646"/>
      <c r="H27" s="269"/>
      <c r="I27" s="295">
        <v>3</v>
      </c>
      <c r="J27" s="647"/>
      <c r="K27" s="648"/>
      <c r="L27" s="642"/>
      <c r="M27" s="645"/>
      <c r="N27" s="645"/>
      <c r="O27" s="645"/>
      <c r="P27" s="645"/>
      <c r="Q27" s="645"/>
      <c r="R27" s="645"/>
      <c r="S27" s="643"/>
      <c r="T27" s="642"/>
      <c r="U27" s="645"/>
      <c r="V27" s="645"/>
      <c r="W27" s="645"/>
      <c r="X27" s="644"/>
      <c r="Y27" s="644"/>
      <c r="Z27" s="644"/>
      <c r="AB27" s="277"/>
      <c r="AG27" s="276"/>
    </row>
    <row r="28" spans="1:33" ht="20" customHeight="1">
      <c r="A28" s="295">
        <v>4</v>
      </c>
      <c r="B28" s="281"/>
      <c r="C28" s="296"/>
      <c r="D28" s="281"/>
      <c r="E28" s="646"/>
      <c r="F28" s="646"/>
      <c r="G28" s="646"/>
      <c r="H28" s="269"/>
      <c r="I28" s="295">
        <v>4</v>
      </c>
      <c r="J28" s="647"/>
      <c r="K28" s="648"/>
      <c r="L28" s="642"/>
      <c r="M28" s="645"/>
      <c r="N28" s="645"/>
      <c r="O28" s="645"/>
      <c r="P28" s="645"/>
      <c r="Q28" s="645"/>
      <c r="R28" s="645"/>
      <c r="S28" s="643"/>
      <c r="T28" s="642"/>
      <c r="U28" s="645"/>
      <c r="V28" s="645"/>
      <c r="W28" s="645"/>
      <c r="X28" s="644"/>
      <c r="Y28" s="644"/>
      <c r="Z28" s="644"/>
      <c r="AB28" s="277"/>
      <c r="AG28" s="276"/>
    </row>
    <row r="29" spans="1:33" ht="20" customHeight="1">
      <c r="A29" s="295">
        <v>5</v>
      </c>
      <c r="B29" s="281"/>
      <c r="C29" s="296"/>
      <c r="D29" s="281"/>
      <c r="E29" s="646"/>
      <c r="F29" s="646"/>
      <c r="G29" s="646"/>
      <c r="H29" s="269"/>
      <c r="I29" s="295">
        <v>5</v>
      </c>
      <c r="J29" s="647"/>
      <c r="K29" s="648"/>
      <c r="L29" s="642"/>
      <c r="M29" s="645"/>
      <c r="N29" s="645"/>
      <c r="O29" s="645"/>
      <c r="P29" s="645"/>
      <c r="Q29" s="645"/>
      <c r="R29" s="645"/>
      <c r="S29" s="643"/>
      <c r="T29" s="642"/>
      <c r="U29" s="645"/>
      <c r="V29" s="645"/>
      <c r="W29" s="645"/>
      <c r="X29" s="644"/>
      <c r="Y29" s="644"/>
      <c r="Z29" s="644"/>
      <c r="AA29" s="266"/>
      <c r="AB29" s="642" t="s">
        <v>406</v>
      </c>
      <c r="AC29" s="645"/>
      <c r="AD29" s="645"/>
      <c r="AE29" s="645"/>
      <c r="AF29" s="645"/>
      <c r="AG29" s="643"/>
    </row>
    <row r="30" spans="1:33" ht="20" customHeight="1">
      <c r="A30" s="295">
        <v>6</v>
      </c>
      <c r="B30" s="281"/>
      <c r="C30" s="296"/>
      <c r="D30" s="281"/>
      <c r="E30" s="646"/>
      <c r="F30" s="646"/>
      <c r="G30" s="646"/>
      <c r="H30" s="269"/>
      <c r="I30" s="295">
        <v>6</v>
      </c>
      <c r="J30" s="647"/>
      <c r="K30" s="648"/>
      <c r="L30" s="642"/>
      <c r="M30" s="645"/>
      <c r="N30" s="645"/>
      <c r="O30" s="645"/>
      <c r="P30" s="645"/>
      <c r="Q30" s="645"/>
      <c r="R30" s="645"/>
      <c r="S30" s="643"/>
      <c r="T30" s="642"/>
      <c r="U30" s="645"/>
      <c r="V30" s="645"/>
      <c r="W30" s="645"/>
      <c r="X30" s="644"/>
      <c r="Y30" s="644"/>
      <c r="Z30" s="644"/>
      <c r="AA30" s="266"/>
      <c r="AB30" s="279"/>
      <c r="AC30" s="266"/>
      <c r="AD30" s="266"/>
      <c r="AE30" s="266"/>
      <c r="AF30" s="266"/>
      <c r="AG30" s="278"/>
    </row>
    <row r="31" spans="1:33" ht="20" customHeight="1">
      <c r="A31" s="295">
        <v>7</v>
      </c>
      <c r="B31" s="281"/>
      <c r="C31" s="296"/>
      <c r="D31" s="281"/>
      <c r="E31" s="646"/>
      <c r="F31" s="646"/>
      <c r="G31" s="646"/>
      <c r="H31" s="269"/>
      <c r="I31" s="295">
        <v>7</v>
      </c>
      <c r="J31" s="647"/>
      <c r="K31" s="648"/>
      <c r="L31" s="642"/>
      <c r="M31" s="645"/>
      <c r="N31" s="645"/>
      <c r="O31" s="645"/>
      <c r="P31" s="645"/>
      <c r="Q31" s="645"/>
      <c r="R31" s="645"/>
      <c r="S31" s="643"/>
      <c r="T31" s="642"/>
      <c r="U31" s="645"/>
      <c r="V31" s="645"/>
      <c r="W31" s="645"/>
      <c r="X31" s="644"/>
      <c r="Y31" s="644"/>
      <c r="Z31" s="644"/>
      <c r="AB31" s="277"/>
      <c r="AG31" s="276"/>
    </row>
    <row r="32" spans="1:33" ht="20" customHeight="1">
      <c r="A32" s="295">
        <v>8</v>
      </c>
      <c r="B32" s="281"/>
      <c r="C32" s="296"/>
      <c r="D32" s="281"/>
      <c r="E32" s="646"/>
      <c r="F32" s="646"/>
      <c r="G32" s="646"/>
      <c r="H32" s="269"/>
      <c r="I32" s="295">
        <v>8</v>
      </c>
      <c r="J32" s="647"/>
      <c r="K32" s="648"/>
      <c r="L32" s="642"/>
      <c r="M32" s="645"/>
      <c r="N32" s="645"/>
      <c r="O32" s="645"/>
      <c r="P32" s="645"/>
      <c r="Q32" s="645"/>
      <c r="R32" s="645"/>
      <c r="S32" s="643"/>
      <c r="T32" s="642"/>
      <c r="U32" s="645"/>
      <c r="V32" s="645"/>
      <c r="W32" s="645"/>
      <c r="X32" s="644"/>
      <c r="Y32" s="644"/>
      <c r="Z32" s="644"/>
      <c r="AA32" s="266"/>
      <c r="AB32" s="273"/>
      <c r="AC32" s="272"/>
      <c r="AD32" s="272"/>
      <c r="AE32" s="272"/>
      <c r="AF32" s="272"/>
      <c r="AG32" s="271"/>
    </row>
    <row r="33" spans="1:33" ht="9" customHeight="1">
      <c r="A33" s="268"/>
      <c r="B33" s="267"/>
      <c r="C33" s="270"/>
      <c r="D33" s="267"/>
      <c r="E33" s="269"/>
      <c r="F33" s="269"/>
      <c r="G33" s="269"/>
      <c r="H33" s="269"/>
      <c r="I33" s="268"/>
      <c r="J33" s="268"/>
      <c r="K33" s="267"/>
      <c r="L33" s="267"/>
      <c r="M33" s="267"/>
      <c r="N33" s="267"/>
      <c r="O33" s="267"/>
      <c r="P33" s="267"/>
      <c r="Q33" s="267"/>
      <c r="R33" s="267"/>
      <c r="S33" s="267"/>
      <c r="T33" s="267"/>
      <c r="U33" s="267"/>
      <c r="V33" s="267"/>
      <c r="W33" s="267"/>
      <c r="X33" s="267"/>
      <c r="Y33" s="267"/>
      <c r="Z33" s="267"/>
      <c r="AA33" s="266"/>
      <c r="AB33" s="266"/>
      <c r="AC33" s="266"/>
      <c r="AD33" s="266"/>
      <c r="AE33" s="266"/>
      <c r="AF33" s="266"/>
      <c r="AG33" s="266"/>
    </row>
    <row r="34" spans="1:33" ht="38" customHeight="1">
      <c r="A34" s="671" t="s">
        <v>421</v>
      </c>
      <c r="B34" s="672"/>
      <c r="C34" s="672"/>
      <c r="D34" s="672"/>
      <c r="E34" s="624" t="s">
        <v>42</v>
      </c>
      <c r="F34" s="628"/>
      <c r="G34" s="625"/>
      <c r="H34" s="667">
        <f>H1</f>
        <v>45774</v>
      </c>
      <c r="I34" s="668"/>
      <c r="J34" s="668"/>
      <c r="K34" s="669"/>
      <c r="L34" s="666" t="s">
        <v>43</v>
      </c>
      <c r="M34" s="666"/>
      <c r="N34" s="666"/>
      <c r="O34" s="626" t="str">
        <f>O1</f>
        <v>Horspath, Oxford</v>
      </c>
      <c r="P34" s="662"/>
      <c r="Q34" s="662"/>
      <c r="R34" s="662"/>
      <c r="S34" s="662"/>
      <c r="T34" s="662"/>
      <c r="U34" s="662"/>
      <c r="V34" s="662"/>
      <c r="W34" s="627"/>
      <c r="X34" s="666" t="s">
        <v>420</v>
      </c>
      <c r="Y34" s="666"/>
      <c r="Z34" s="666"/>
      <c r="AA34" s="626" t="str">
        <f>AA1</f>
        <v>OXFORDSHIRE TRACK &amp; FIELD LEAGUE 2025</v>
      </c>
      <c r="AB34" s="662"/>
      <c r="AC34" s="662"/>
      <c r="AD34" s="662"/>
      <c r="AE34" s="662"/>
      <c r="AF34" s="662"/>
      <c r="AG34" s="627"/>
    </row>
    <row r="35" spans="1:33" s="294" customFormat="1" ht="38" customHeight="1">
      <c r="A35" s="624" t="s">
        <v>25</v>
      </c>
      <c r="B35" s="625"/>
      <c r="C35" s="626" t="str">
        <f>C2</f>
        <v>High Jump U13 Boys (0 athletes)</v>
      </c>
      <c r="D35" s="627"/>
      <c r="E35" s="624" t="s">
        <v>382</v>
      </c>
      <c r="F35" s="628"/>
      <c r="G35" s="625"/>
      <c r="H35" s="629">
        <f>H2</f>
        <v>0.60416666666666663</v>
      </c>
      <c r="I35" s="630"/>
      <c r="J35" s="630"/>
      <c r="K35" s="631"/>
      <c r="L35" s="626" t="s">
        <v>385</v>
      </c>
      <c r="M35" s="662"/>
      <c r="N35" s="662"/>
      <c r="O35" s="638">
        <f>O2</f>
        <v>1.66</v>
      </c>
      <c r="P35" s="638"/>
      <c r="Q35" s="639"/>
      <c r="R35" s="640" t="s">
        <v>426</v>
      </c>
      <c r="S35" s="641"/>
      <c r="T35" s="641"/>
      <c r="U35" s="652">
        <f>U2</f>
        <v>1.3</v>
      </c>
      <c r="V35" s="652"/>
      <c r="W35" s="653"/>
      <c r="X35" s="624" t="str">
        <f>X2</f>
        <v>Starting Height: ...m</v>
      </c>
      <c r="Y35" s="628"/>
      <c r="Z35" s="628"/>
      <c r="AA35" s="628"/>
      <c r="AB35" s="628"/>
      <c r="AC35" s="628"/>
      <c r="AD35" s="628"/>
      <c r="AE35" s="628"/>
      <c r="AF35" s="628"/>
      <c r="AG35" s="625"/>
    </row>
    <row r="36" spans="1:33" ht="16" customHeight="1">
      <c r="A36" s="266"/>
      <c r="B36" s="266"/>
      <c r="C36" s="293"/>
      <c r="D36" s="292"/>
      <c r="E36" s="267"/>
      <c r="F36" s="267"/>
      <c r="G36" s="267"/>
      <c r="H36" s="291"/>
      <c r="I36" s="291"/>
      <c r="J36" s="291"/>
      <c r="K36" s="267"/>
      <c r="L36" s="267"/>
      <c r="M36" s="267"/>
      <c r="N36" s="290"/>
      <c r="O36" s="290"/>
      <c r="P36" s="290"/>
      <c r="Q36" s="290"/>
      <c r="R36" s="288"/>
      <c r="S36" s="288"/>
      <c r="T36" s="288"/>
      <c r="U36" s="289"/>
      <c r="V36" s="289"/>
      <c r="W36" s="288"/>
      <c r="X36" s="287"/>
      <c r="Y36" s="287"/>
      <c r="Z36" s="287"/>
      <c r="AA36" s="287"/>
      <c r="AB36" s="287"/>
      <c r="AC36" s="287"/>
      <c r="AD36" s="287"/>
      <c r="AE36" s="287"/>
      <c r="AF36" s="287"/>
      <c r="AG36" s="287"/>
    </row>
    <row r="37" spans="1:33" ht="38" customHeight="1">
      <c r="A37" s="634" t="s">
        <v>417</v>
      </c>
      <c r="B37" s="634" t="s">
        <v>416</v>
      </c>
      <c r="C37" s="634" t="s">
        <v>415</v>
      </c>
      <c r="D37" s="634" t="s">
        <v>414</v>
      </c>
      <c r="E37" s="649"/>
      <c r="F37" s="650"/>
      <c r="G37" s="649"/>
      <c r="H37" s="650"/>
      <c r="I37" s="649"/>
      <c r="J37" s="650"/>
      <c r="K37" s="649"/>
      <c r="L37" s="650"/>
      <c r="M37" s="649"/>
      <c r="N37" s="650"/>
      <c r="O37" s="649"/>
      <c r="P37" s="650"/>
      <c r="Q37" s="649"/>
      <c r="R37" s="650"/>
      <c r="S37" s="649"/>
      <c r="T37" s="650"/>
      <c r="U37" s="649"/>
      <c r="V37" s="650"/>
      <c r="W37" s="649"/>
      <c r="X37" s="650"/>
      <c r="Y37" s="649"/>
      <c r="Z37" s="663"/>
      <c r="AA37" s="657" t="s">
        <v>413</v>
      </c>
      <c r="AB37" s="658"/>
      <c r="AC37" s="632" t="s">
        <v>412</v>
      </c>
      <c r="AD37" s="661" t="s">
        <v>411</v>
      </c>
      <c r="AE37" s="664" t="s">
        <v>410</v>
      </c>
      <c r="AF37" s="642" t="s">
        <v>409</v>
      </c>
      <c r="AG37" s="643"/>
    </row>
    <row r="38" spans="1:33" ht="20" customHeight="1">
      <c r="A38" s="635"/>
      <c r="B38" s="635"/>
      <c r="C38" s="635"/>
      <c r="D38" s="635"/>
      <c r="E38" s="644" t="s">
        <v>408</v>
      </c>
      <c r="F38" s="644"/>
      <c r="G38" s="642" t="s">
        <v>408</v>
      </c>
      <c r="H38" s="643"/>
      <c r="I38" s="644" t="s">
        <v>408</v>
      </c>
      <c r="J38" s="644"/>
      <c r="K38" s="642" t="s">
        <v>408</v>
      </c>
      <c r="L38" s="643"/>
      <c r="M38" s="644" t="s">
        <v>408</v>
      </c>
      <c r="N38" s="644"/>
      <c r="O38" s="642" t="s">
        <v>408</v>
      </c>
      <c r="P38" s="643"/>
      <c r="Q38" s="644" t="s">
        <v>408</v>
      </c>
      <c r="R38" s="644"/>
      <c r="S38" s="642" t="s">
        <v>408</v>
      </c>
      <c r="T38" s="643"/>
      <c r="U38" s="642" t="s">
        <v>408</v>
      </c>
      <c r="V38" s="643"/>
      <c r="W38" s="642" t="s">
        <v>408</v>
      </c>
      <c r="X38" s="643"/>
      <c r="Y38" s="642" t="s">
        <v>408</v>
      </c>
      <c r="Z38" s="645"/>
      <c r="AA38" s="659"/>
      <c r="AB38" s="660"/>
      <c r="AC38" s="633"/>
      <c r="AD38" s="661"/>
      <c r="AE38" s="665"/>
      <c r="AF38" s="281" t="s">
        <v>0</v>
      </c>
      <c r="AG38" s="281" t="s">
        <v>1</v>
      </c>
    </row>
    <row r="39" spans="1:33" ht="25" customHeight="1">
      <c r="A39" s="285">
        <v>17</v>
      </c>
      <c r="B39" s="284" t="str" cm="1">
        <f t="array" ref="B39">IFERROR(IF(ROWS(_xlfn._xlws.FILTER(_xlfn.ANCHORARRAY(Data!BY$2), _xlfn.CHOOSECOLS(_xlfn.ANCHORARRAY(Data!BY$2),1)&lt;&gt;""))&gt;16, _xlfn.DROP(_xlfn._xlws.FILTER(_xlfn.ANCHORARRAY(Data!BY$2), _xlfn.CHOOSECOLS(_xlfn.ANCHORARRAY(Data!BY$2),1)&lt;&gt;""), 16),"Less than 16"), "Less than 16")</f>
        <v>Less than 16</v>
      </c>
      <c r="C39" s="283"/>
      <c r="D39" s="283"/>
      <c r="E39" s="621"/>
      <c r="F39" s="622"/>
      <c r="G39" s="636"/>
      <c r="H39" s="637"/>
      <c r="I39" s="636"/>
      <c r="J39" s="637"/>
      <c r="K39" s="636"/>
      <c r="L39" s="637"/>
      <c r="M39" s="636"/>
      <c r="N39" s="637"/>
      <c r="O39" s="636"/>
      <c r="P39" s="637"/>
      <c r="Q39" s="636"/>
      <c r="R39" s="637"/>
      <c r="S39" s="636"/>
      <c r="T39" s="637"/>
      <c r="U39" s="636"/>
      <c r="V39" s="637"/>
      <c r="W39" s="636"/>
      <c r="X39" s="637"/>
      <c r="Y39" s="636"/>
      <c r="Z39" s="637"/>
      <c r="AA39" s="636"/>
      <c r="AB39" s="637"/>
      <c r="AC39" s="282"/>
      <c r="AD39" s="282"/>
      <c r="AE39" s="281"/>
      <c r="AF39" s="281"/>
      <c r="AG39" s="281"/>
    </row>
    <row r="40" spans="1:33" ht="25" customHeight="1">
      <c r="A40" s="281">
        <v>18</v>
      </c>
      <c r="B40" s="284"/>
      <c r="C40" s="283"/>
      <c r="D40" s="283"/>
      <c r="E40" s="621"/>
      <c r="F40" s="622"/>
      <c r="G40" s="636"/>
      <c r="H40" s="637"/>
      <c r="I40" s="636"/>
      <c r="J40" s="637"/>
      <c r="K40" s="636"/>
      <c r="L40" s="637"/>
      <c r="M40" s="636"/>
      <c r="N40" s="637"/>
      <c r="O40" s="636"/>
      <c r="P40" s="637"/>
      <c r="Q40" s="636"/>
      <c r="R40" s="637"/>
      <c r="S40" s="636"/>
      <c r="T40" s="637"/>
      <c r="U40" s="636"/>
      <c r="V40" s="637"/>
      <c r="W40" s="636"/>
      <c r="X40" s="637"/>
      <c r="Y40" s="636"/>
      <c r="Z40" s="637"/>
      <c r="AA40" s="636"/>
      <c r="AB40" s="637"/>
      <c r="AC40" s="282"/>
      <c r="AD40" s="282"/>
      <c r="AE40" s="281"/>
      <c r="AF40" s="281"/>
      <c r="AG40" s="281"/>
    </row>
    <row r="41" spans="1:33" ht="25" customHeight="1">
      <c r="A41" s="285">
        <v>19</v>
      </c>
      <c r="B41" s="284"/>
      <c r="C41" s="283"/>
      <c r="D41" s="283"/>
      <c r="E41" s="621"/>
      <c r="F41" s="622"/>
      <c r="G41" s="636"/>
      <c r="H41" s="637"/>
      <c r="I41" s="636"/>
      <c r="J41" s="637"/>
      <c r="K41" s="636"/>
      <c r="L41" s="637"/>
      <c r="M41" s="636"/>
      <c r="N41" s="637"/>
      <c r="O41" s="636"/>
      <c r="P41" s="637"/>
      <c r="Q41" s="636"/>
      <c r="R41" s="637"/>
      <c r="S41" s="636"/>
      <c r="T41" s="637"/>
      <c r="U41" s="636"/>
      <c r="V41" s="637"/>
      <c r="W41" s="636"/>
      <c r="X41" s="637"/>
      <c r="Y41" s="636"/>
      <c r="Z41" s="637"/>
      <c r="AA41" s="636"/>
      <c r="AB41" s="637"/>
      <c r="AC41" s="282"/>
      <c r="AD41" s="282"/>
      <c r="AE41" s="281"/>
      <c r="AF41" s="281"/>
      <c r="AG41" s="281"/>
    </row>
    <row r="42" spans="1:33" ht="25" customHeight="1">
      <c r="A42" s="281">
        <v>20</v>
      </c>
      <c r="B42" s="284"/>
      <c r="C42" s="283"/>
      <c r="D42" s="283"/>
      <c r="E42" s="621"/>
      <c r="F42" s="622"/>
      <c r="G42" s="636"/>
      <c r="H42" s="637"/>
      <c r="I42" s="636"/>
      <c r="J42" s="637"/>
      <c r="K42" s="636"/>
      <c r="L42" s="637"/>
      <c r="M42" s="636"/>
      <c r="N42" s="637"/>
      <c r="O42" s="636"/>
      <c r="P42" s="637"/>
      <c r="Q42" s="636"/>
      <c r="R42" s="637"/>
      <c r="S42" s="636"/>
      <c r="T42" s="637"/>
      <c r="U42" s="636"/>
      <c r="V42" s="637"/>
      <c r="W42" s="636"/>
      <c r="X42" s="637"/>
      <c r="Y42" s="636"/>
      <c r="Z42" s="637"/>
      <c r="AA42" s="636"/>
      <c r="AB42" s="637"/>
      <c r="AC42" s="282"/>
      <c r="AD42" s="282"/>
      <c r="AE42" s="281"/>
      <c r="AF42" s="281"/>
      <c r="AG42" s="281"/>
    </row>
    <row r="43" spans="1:33" ht="25" customHeight="1">
      <c r="A43" s="285">
        <v>21</v>
      </c>
      <c r="B43" s="284"/>
      <c r="C43" s="283"/>
      <c r="D43" s="283"/>
      <c r="E43" s="621"/>
      <c r="F43" s="622"/>
      <c r="G43" s="636"/>
      <c r="H43" s="637"/>
      <c r="I43" s="636"/>
      <c r="J43" s="637"/>
      <c r="K43" s="636"/>
      <c r="L43" s="637"/>
      <c r="M43" s="636"/>
      <c r="N43" s="637"/>
      <c r="O43" s="636"/>
      <c r="P43" s="637"/>
      <c r="Q43" s="636"/>
      <c r="R43" s="637"/>
      <c r="S43" s="636"/>
      <c r="T43" s="637"/>
      <c r="U43" s="636"/>
      <c r="V43" s="637"/>
      <c r="W43" s="636"/>
      <c r="X43" s="637"/>
      <c r="Y43" s="636"/>
      <c r="Z43" s="637"/>
      <c r="AA43" s="636"/>
      <c r="AB43" s="637"/>
      <c r="AC43" s="282"/>
      <c r="AD43" s="282"/>
      <c r="AE43" s="281"/>
      <c r="AF43" s="281"/>
      <c r="AG43" s="281"/>
    </row>
    <row r="44" spans="1:33" ht="25" customHeight="1">
      <c r="A44" s="281">
        <v>22</v>
      </c>
      <c r="B44" s="284"/>
      <c r="C44" s="283"/>
      <c r="D44" s="283"/>
      <c r="E44" s="621"/>
      <c r="F44" s="622"/>
      <c r="G44" s="636"/>
      <c r="H44" s="637"/>
      <c r="I44" s="636"/>
      <c r="J44" s="637"/>
      <c r="K44" s="636"/>
      <c r="L44" s="637"/>
      <c r="M44" s="636"/>
      <c r="N44" s="637"/>
      <c r="O44" s="636"/>
      <c r="P44" s="637"/>
      <c r="Q44" s="636"/>
      <c r="R44" s="637"/>
      <c r="S44" s="636"/>
      <c r="T44" s="637"/>
      <c r="U44" s="636"/>
      <c r="V44" s="637"/>
      <c r="W44" s="636"/>
      <c r="X44" s="637"/>
      <c r="Y44" s="636"/>
      <c r="Z44" s="637"/>
      <c r="AA44" s="636"/>
      <c r="AB44" s="637"/>
      <c r="AC44" s="282"/>
      <c r="AD44" s="282"/>
      <c r="AE44" s="281"/>
      <c r="AF44" s="281"/>
      <c r="AG44" s="281"/>
    </row>
    <row r="45" spans="1:33" ht="25" customHeight="1">
      <c r="A45" s="285">
        <v>23</v>
      </c>
      <c r="B45" s="284"/>
      <c r="C45" s="283"/>
      <c r="D45" s="283"/>
      <c r="E45" s="621"/>
      <c r="F45" s="622"/>
      <c r="G45" s="636"/>
      <c r="H45" s="637"/>
      <c r="I45" s="636"/>
      <c r="J45" s="637"/>
      <c r="K45" s="636"/>
      <c r="L45" s="637"/>
      <c r="M45" s="636"/>
      <c r="N45" s="637"/>
      <c r="O45" s="636"/>
      <c r="P45" s="637"/>
      <c r="Q45" s="636"/>
      <c r="R45" s="637"/>
      <c r="S45" s="636"/>
      <c r="T45" s="637"/>
      <c r="U45" s="636"/>
      <c r="V45" s="637"/>
      <c r="W45" s="636"/>
      <c r="X45" s="637"/>
      <c r="Y45" s="636"/>
      <c r="Z45" s="637"/>
      <c r="AA45" s="636"/>
      <c r="AB45" s="637"/>
      <c r="AC45" s="282"/>
      <c r="AD45" s="282"/>
      <c r="AE45" s="281"/>
      <c r="AF45" s="281"/>
      <c r="AG45" s="281"/>
    </row>
    <row r="46" spans="1:33" ht="25" customHeight="1">
      <c r="A46" s="281">
        <v>24</v>
      </c>
      <c r="B46" s="284"/>
      <c r="C46" s="283"/>
      <c r="D46" s="283"/>
      <c r="E46" s="621"/>
      <c r="F46" s="622"/>
      <c r="G46" s="636"/>
      <c r="H46" s="637"/>
      <c r="I46" s="636"/>
      <c r="J46" s="637"/>
      <c r="K46" s="636"/>
      <c r="L46" s="637"/>
      <c r="M46" s="636"/>
      <c r="N46" s="637"/>
      <c r="O46" s="636"/>
      <c r="P46" s="637"/>
      <c r="Q46" s="636"/>
      <c r="R46" s="637"/>
      <c r="S46" s="636"/>
      <c r="T46" s="637"/>
      <c r="U46" s="636"/>
      <c r="V46" s="637"/>
      <c r="W46" s="636"/>
      <c r="X46" s="637"/>
      <c r="Y46" s="636"/>
      <c r="Z46" s="637"/>
      <c r="AA46" s="636"/>
      <c r="AB46" s="637"/>
      <c r="AC46" s="282"/>
      <c r="AD46" s="282"/>
      <c r="AE46" s="281"/>
      <c r="AF46" s="281"/>
      <c r="AG46" s="281"/>
    </row>
    <row r="47" spans="1:33" ht="25" customHeight="1">
      <c r="A47" s="285">
        <v>25</v>
      </c>
      <c r="B47" s="284"/>
      <c r="C47" s="283"/>
      <c r="D47" s="283"/>
      <c r="E47" s="621"/>
      <c r="F47" s="622"/>
      <c r="G47" s="636"/>
      <c r="H47" s="637"/>
      <c r="I47" s="636"/>
      <c r="J47" s="637"/>
      <c r="K47" s="636"/>
      <c r="L47" s="637"/>
      <c r="M47" s="636"/>
      <c r="N47" s="637"/>
      <c r="O47" s="636"/>
      <c r="P47" s="637"/>
      <c r="Q47" s="636"/>
      <c r="R47" s="637"/>
      <c r="S47" s="636"/>
      <c r="T47" s="637"/>
      <c r="U47" s="636"/>
      <c r="V47" s="637"/>
      <c r="W47" s="636"/>
      <c r="X47" s="637"/>
      <c r="Y47" s="636"/>
      <c r="Z47" s="637"/>
      <c r="AA47" s="636"/>
      <c r="AB47" s="637"/>
      <c r="AC47" s="282"/>
      <c r="AD47" s="282"/>
      <c r="AE47" s="281"/>
      <c r="AF47" s="281"/>
      <c r="AG47" s="281"/>
    </row>
    <row r="48" spans="1:33" ht="25" customHeight="1">
      <c r="A48" s="281">
        <v>26</v>
      </c>
      <c r="B48" s="284"/>
      <c r="C48" s="283"/>
      <c r="D48" s="283"/>
      <c r="E48" s="621"/>
      <c r="F48" s="622"/>
      <c r="G48" s="636"/>
      <c r="H48" s="637"/>
      <c r="I48" s="636"/>
      <c r="J48" s="637"/>
      <c r="K48" s="636"/>
      <c r="L48" s="637"/>
      <c r="M48" s="636"/>
      <c r="N48" s="637"/>
      <c r="O48" s="636"/>
      <c r="P48" s="637"/>
      <c r="Q48" s="636"/>
      <c r="R48" s="637"/>
      <c r="S48" s="636"/>
      <c r="T48" s="637"/>
      <c r="U48" s="636"/>
      <c r="V48" s="637"/>
      <c r="W48" s="636"/>
      <c r="X48" s="637"/>
      <c r="Y48" s="636"/>
      <c r="Z48" s="637"/>
      <c r="AA48" s="636"/>
      <c r="AB48" s="637"/>
      <c r="AC48" s="282"/>
      <c r="AD48" s="282"/>
      <c r="AE48" s="281"/>
      <c r="AF48" s="281"/>
      <c r="AG48" s="281"/>
    </row>
    <row r="49" spans="1:33" ht="25" customHeight="1">
      <c r="A49" s="285">
        <v>27</v>
      </c>
      <c r="B49" s="284"/>
      <c r="C49" s="283"/>
      <c r="D49" s="283"/>
      <c r="E49" s="621"/>
      <c r="F49" s="622"/>
      <c r="G49" s="636"/>
      <c r="H49" s="637"/>
      <c r="I49" s="636"/>
      <c r="J49" s="637"/>
      <c r="K49" s="636"/>
      <c r="L49" s="637"/>
      <c r="M49" s="636"/>
      <c r="N49" s="637"/>
      <c r="O49" s="636"/>
      <c r="P49" s="637"/>
      <c r="Q49" s="636"/>
      <c r="R49" s="637"/>
      <c r="S49" s="636"/>
      <c r="T49" s="637"/>
      <c r="U49" s="636"/>
      <c r="V49" s="637"/>
      <c r="W49" s="636"/>
      <c r="X49" s="637"/>
      <c r="Y49" s="636"/>
      <c r="Z49" s="637"/>
      <c r="AA49" s="636"/>
      <c r="AB49" s="637"/>
      <c r="AC49" s="282"/>
      <c r="AD49" s="282"/>
      <c r="AE49" s="281"/>
      <c r="AF49" s="281"/>
      <c r="AG49" s="281"/>
    </row>
    <row r="50" spans="1:33" ht="25" customHeight="1">
      <c r="A50" s="281">
        <v>28</v>
      </c>
      <c r="B50" s="301"/>
      <c r="C50" s="300"/>
      <c r="D50" s="300"/>
      <c r="E50" s="673"/>
      <c r="F50" s="682"/>
      <c r="G50" s="673"/>
      <c r="H50" s="674"/>
      <c r="I50" s="673"/>
      <c r="J50" s="674"/>
      <c r="K50" s="673"/>
      <c r="L50" s="674"/>
      <c r="M50" s="673"/>
      <c r="N50" s="674"/>
      <c r="O50" s="673"/>
      <c r="P50" s="674"/>
      <c r="Q50" s="673"/>
      <c r="R50" s="674"/>
      <c r="S50" s="673"/>
      <c r="T50" s="674"/>
      <c r="U50" s="673"/>
      <c r="V50" s="674"/>
      <c r="W50" s="673"/>
      <c r="X50" s="674"/>
      <c r="Y50" s="673"/>
      <c r="Z50" s="674"/>
      <c r="AA50" s="673"/>
      <c r="AB50" s="674"/>
      <c r="AC50" s="299"/>
      <c r="AD50" s="299"/>
      <c r="AE50" s="298"/>
      <c r="AF50" s="298"/>
      <c r="AG50" s="298"/>
    </row>
    <row r="51" spans="1:33" ht="25" customHeight="1">
      <c r="A51" s="285">
        <v>29</v>
      </c>
      <c r="B51" s="301"/>
      <c r="C51" s="300"/>
      <c r="D51" s="300"/>
      <c r="E51" s="681"/>
      <c r="F51" s="681"/>
      <c r="G51" s="673"/>
      <c r="H51" s="674"/>
      <c r="I51" s="673"/>
      <c r="J51" s="674"/>
      <c r="K51" s="673"/>
      <c r="L51" s="674"/>
      <c r="M51" s="673"/>
      <c r="N51" s="674"/>
      <c r="O51" s="673"/>
      <c r="P51" s="674"/>
      <c r="Q51" s="673"/>
      <c r="R51" s="674"/>
      <c r="S51" s="673"/>
      <c r="T51" s="674"/>
      <c r="U51" s="673"/>
      <c r="V51" s="674"/>
      <c r="W51" s="673"/>
      <c r="X51" s="674"/>
      <c r="Y51" s="673"/>
      <c r="Z51" s="674"/>
      <c r="AA51" s="673"/>
      <c r="AB51" s="674"/>
      <c r="AC51" s="299"/>
      <c r="AD51" s="299"/>
      <c r="AE51" s="298"/>
      <c r="AF51" s="298"/>
      <c r="AG51" s="298"/>
    </row>
    <row r="52" spans="1:33" ht="25" customHeight="1">
      <c r="A52" s="281">
        <v>30</v>
      </c>
      <c r="B52" s="301"/>
      <c r="C52" s="300"/>
      <c r="D52" s="300"/>
      <c r="E52" s="678"/>
      <c r="F52" s="679"/>
      <c r="G52" s="673"/>
      <c r="H52" s="674"/>
      <c r="I52" s="673"/>
      <c r="J52" s="674"/>
      <c r="K52" s="673"/>
      <c r="L52" s="674"/>
      <c r="M52" s="673"/>
      <c r="N52" s="674"/>
      <c r="O52" s="673"/>
      <c r="P52" s="674"/>
      <c r="Q52" s="673"/>
      <c r="R52" s="674"/>
      <c r="S52" s="673"/>
      <c r="T52" s="674"/>
      <c r="U52" s="673"/>
      <c r="V52" s="674"/>
      <c r="W52" s="673"/>
      <c r="X52" s="674"/>
      <c r="Y52" s="673"/>
      <c r="Z52" s="674"/>
      <c r="AA52" s="673"/>
      <c r="AB52" s="674"/>
      <c r="AC52" s="299"/>
      <c r="AD52" s="299"/>
      <c r="AE52" s="298"/>
      <c r="AF52" s="298"/>
      <c r="AG52" s="298"/>
    </row>
    <row r="53" spans="1:33" ht="25" customHeight="1">
      <c r="A53" s="285">
        <v>31</v>
      </c>
      <c r="B53" s="301"/>
      <c r="C53" s="300"/>
      <c r="D53" s="300"/>
      <c r="E53" s="678"/>
      <c r="F53" s="679"/>
      <c r="G53" s="673"/>
      <c r="H53" s="674"/>
      <c r="I53" s="673"/>
      <c r="J53" s="674"/>
      <c r="K53" s="673"/>
      <c r="L53" s="674"/>
      <c r="M53" s="673"/>
      <c r="N53" s="674"/>
      <c r="O53" s="673"/>
      <c r="P53" s="674"/>
      <c r="Q53" s="673"/>
      <c r="R53" s="674"/>
      <c r="S53" s="673"/>
      <c r="T53" s="674"/>
      <c r="U53" s="673"/>
      <c r="V53" s="674"/>
      <c r="W53" s="673"/>
      <c r="X53" s="674"/>
      <c r="Y53" s="673"/>
      <c r="Z53" s="674"/>
      <c r="AA53" s="673"/>
      <c r="AB53" s="674"/>
      <c r="AC53" s="299"/>
      <c r="AD53" s="299"/>
      <c r="AE53" s="298"/>
      <c r="AF53" s="298"/>
      <c r="AG53" s="298"/>
    </row>
    <row r="54" spans="1:33" ht="25" customHeight="1">
      <c r="A54" s="281">
        <v>32</v>
      </c>
      <c r="B54" s="301"/>
      <c r="C54" s="300"/>
      <c r="D54" s="300"/>
      <c r="E54" s="678"/>
      <c r="F54" s="679"/>
      <c r="G54" s="678"/>
      <c r="H54" s="680"/>
      <c r="I54" s="678"/>
      <c r="J54" s="680"/>
      <c r="K54" s="678"/>
      <c r="L54" s="680"/>
      <c r="M54" s="678"/>
      <c r="N54" s="680"/>
      <c r="O54" s="678"/>
      <c r="P54" s="680"/>
      <c r="Q54" s="678"/>
      <c r="R54" s="680"/>
      <c r="S54" s="678"/>
      <c r="T54" s="680"/>
      <c r="U54" s="678"/>
      <c r="V54" s="680"/>
      <c r="W54" s="678"/>
      <c r="X54" s="680"/>
      <c r="Y54" s="678"/>
      <c r="Z54" s="680"/>
      <c r="AA54" s="678"/>
      <c r="AB54" s="679"/>
      <c r="AC54" s="299"/>
      <c r="AD54" s="299"/>
      <c r="AE54" s="298"/>
      <c r="AF54" s="298"/>
      <c r="AG54" s="298"/>
    </row>
    <row r="55" spans="1:33" ht="16" customHeight="1">
      <c r="A55" s="266"/>
      <c r="B55" s="266"/>
      <c r="C55" s="270"/>
      <c r="D55" s="270"/>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row>
    <row r="56" spans="1:33" ht="20" customHeight="1">
      <c r="A56" s="675"/>
      <c r="B56" s="675"/>
      <c r="C56" s="675"/>
      <c r="D56" s="675"/>
      <c r="E56" s="675"/>
      <c r="F56" s="675"/>
      <c r="G56" s="675"/>
      <c r="H56" s="267"/>
      <c r="I56" s="675"/>
      <c r="J56" s="675"/>
      <c r="K56" s="675"/>
      <c r="L56" s="675"/>
      <c r="M56" s="675"/>
      <c r="N56" s="675"/>
      <c r="O56" s="675"/>
      <c r="P56" s="675"/>
      <c r="Q56" s="675"/>
      <c r="R56" s="675"/>
      <c r="S56" s="675"/>
      <c r="T56" s="675"/>
      <c r="U56" s="675"/>
      <c r="V56" s="675"/>
      <c r="W56" s="675"/>
      <c r="X56" s="675"/>
      <c r="Y56" s="675"/>
      <c r="Z56" s="675"/>
      <c r="AA56" s="266"/>
      <c r="AB56" s="642" t="s">
        <v>407</v>
      </c>
      <c r="AC56" s="645"/>
      <c r="AD56" s="645"/>
      <c r="AE56" s="645"/>
      <c r="AF56" s="645"/>
      <c r="AG56" s="643"/>
    </row>
    <row r="57" spans="1:33" ht="20" customHeight="1">
      <c r="A57" s="266"/>
      <c r="B57" s="267"/>
      <c r="C57" s="267"/>
      <c r="D57" s="267"/>
      <c r="E57" s="675"/>
      <c r="F57" s="675"/>
      <c r="G57" s="675"/>
      <c r="H57" s="267"/>
      <c r="I57" s="266"/>
      <c r="J57" s="675"/>
      <c r="K57" s="675"/>
      <c r="L57" s="675"/>
      <c r="M57" s="675"/>
      <c r="N57" s="675"/>
      <c r="O57" s="675"/>
      <c r="P57" s="675"/>
      <c r="Q57" s="675"/>
      <c r="R57" s="675"/>
      <c r="S57" s="675"/>
      <c r="T57" s="675"/>
      <c r="U57" s="675"/>
      <c r="V57" s="675"/>
      <c r="W57" s="675"/>
      <c r="X57" s="675"/>
      <c r="Y57" s="675"/>
      <c r="Z57" s="675"/>
      <c r="AA57" s="266"/>
      <c r="AB57" s="279"/>
      <c r="AC57" s="266"/>
      <c r="AD57" s="266"/>
      <c r="AE57" s="266"/>
      <c r="AF57" s="266"/>
      <c r="AG57" s="278"/>
    </row>
    <row r="58" spans="1:33" ht="20" customHeight="1">
      <c r="A58" s="268"/>
      <c r="B58" s="280"/>
      <c r="C58" s="270"/>
      <c r="D58" s="267"/>
      <c r="E58" s="677"/>
      <c r="F58" s="677"/>
      <c r="G58" s="677"/>
      <c r="H58" s="269"/>
      <c r="I58" s="268"/>
      <c r="J58" s="676"/>
      <c r="K58" s="676"/>
      <c r="L58" s="675"/>
      <c r="M58" s="675"/>
      <c r="N58" s="675"/>
      <c r="O58" s="675"/>
      <c r="P58" s="675"/>
      <c r="Q58" s="675"/>
      <c r="R58" s="675"/>
      <c r="S58" s="675"/>
      <c r="T58" s="675"/>
      <c r="U58" s="675"/>
      <c r="V58" s="675"/>
      <c r="W58" s="675"/>
      <c r="X58" s="675"/>
      <c r="Y58" s="675"/>
      <c r="Z58" s="675"/>
      <c r="AA58" s="266"/>
      <c r="AB58" s="279"/>
      <c r="AC58" s="266"/>
      <c r="AD58" s="266"/>
      <c r="AE58" s="266"/>
      <c r="AF58" s="266"/>
      <c r="AG58" s="278"/>
    </row>
    <row r="59" spans="1:33" ht="20" customHeight="1">
      <c r="A59" s="268"/>
      <c r="B59" s="267"/>
      <c r="C59" s="270"/>
      <c r="D59" s="267"/>
      <c r="E59" s="677"/>
      <c r="F59" s="677"/>
      <c r="G59" s="677"/>
      <c r="H59" s="269"/>
      <c r="I59" s="268"/>
      <c r="J59" s="676"/>
      <c r="K59" s="676"/>
      <c r="L59" s="675"/>
      <c r="M59" s="675"/>
      <c r="N59" s="675"/>
      <c r="O59" s="675"/>
      <c r="P59" s="675"/>
      <c r="Q59" s="675"/>
      <c r="R59" s="675"/>
      <c r="S59" s="675"/>
      <c r="T59" s="675"/>
      <c r="U59" s="675"/>
      <c r="V59" s="675"/>
      <c r="W59" s="675"/>
      <c r="X59" s="675"/>
      <c r="Y59" s="675"/>
      <c r="Z59" s="675"/>
      <c r="AA59" s="266"/>
      <c r="AB59" s="279"/>
      <c r="AC59" s="266"/>
      <c r="AD59" s="266"/>
      <c r="AE59" s="266"/>
      <c r="AF59" s="266"/>
      <c r="AG59" s="278"/>
    </row>
    <row r="60" spans="1:33" ht="20" customHeight="1">
      <c r="A60" s="268"/>
      <c r="B60" s="267"/>
      <c r="C60" s="270"/>
      <c r="D60" s="267"/>
      <c r="E60" s="677"/>
      <c r="F60" s="677"/>
      <c r="G60" s="677"/>
      <c r="H60" s="269"/>
      <c r="I60" s="268"/>
      <c r="J60" s="676"/>
      <c r="K60" s="676"/>
      <c r="L60" s="675"/>
      <c r="M60" s="675"/>
      <c r="N60" s="675"/>
      <c r="O60" s="675"/>
      <c r="P60" s="675"/>
      <c r="Q60" s="675"/>
      <c r="R60" s="675"/>
      <c r="S60" s="675"/>
      <c r="T60" s="675"/>
      <c r="U60" s="675"/>
      <c r="V60" s="675"/>
      <c r="W60" s="675"/>
      <c r="X60" s="675"/>
      <c r="Y60" s="675"/>
      <c r="Z60" s="675"/>
      <c r="AB60" s="277"/>
      <c r="AG60" s="276"/>
    </row>
    <row r="61" spans="1:33" ht="20" customHeight="1">
      <c r="A61" s="268"/>
      <c r="B61" s="267"/>
      <c r="C61" s="270"/>
      <c r="D61" s="267"/>
      <c r="E61" s="677"/>
      <c r="F61" s="677"/>
      <c r="G61" s="677"/>
      <c r="H61" s="269"/>
      <c r="I61" s="268"/>
      <c r="J61" s="676"/>
      <c r="K61" s="676"/>
      <c r="L61" s="675"/>
      <c r="M61" s="675"/>
      <c r="N61" s="675"/>
      <c r="O61" s="675"/>
      <c r="P61" s="675"/>
      <c r="Q61" s="675"/>
      <c r="R61" s="675"/>
      <c r="S61" s="675"/>
      <c r="T61" s="675"/>
      <c r="U61" s="675"/>
      <c r="V61" s="675"/>
      <c r="W61" s="675"/>
      <c r="X61" s="675"/>
      <c r="Y61" s="675"/>
      <c r="Z61" s="675"/>
      <c r="AB61" s="277"/>
      <c r="AG61" s="276"/>
    </row>
    <row r="62" spans="1:33" ht="20" customHeight="1">
      <c r="A62" s="268"/>
      <c r="B62" s="267"/>
      <c r="C62" s="270"/>
      <c r="D62" s="267"/>
      <c r="E62" s="677"/>
      <c r="F62" s="677"/>
      <c r="G62" s="677"/>
      <c r="H62" s="269"/>
      <c r="I62" s="268"/>
      <c r="J62" s="676"/>
      <c r="K62" s="676"/>
      <c r="L62" s="675"/>
      <c r="M62" s="675"/>
      <c r="N62" s="675"/>
      <c r="O62" s="675"/>
      <c r="P62" s="675"/>
      <c r="Q62" s="675"/>
      <c r="R62" s="675"/>
      <c r="S62" s="675"/>
      <c r="T62" s="675"/>
      <c r="U62" s="675"/>
      <c r="V62" s="675"/>
      <c r="W62" s="675"/>
      <c r="X62" s="675"/>
      <c r="Y62" s="675"/>
      <c r="Z62" s="675"/>
      <c r="AA62" s="266"/>
      <c r="AB62" s="642" t="s">
        <v>406</v>
      </c>
      <c r="AC62" s="645"/>
      <c r="AD62" s="645"/>
      <c r="AE62" s="645"/>
      <c r="AF62" s="645"/>
      <c r="AG62" s="643"/>
    </row>
    <row r="63" spans="1:33" ht="20" customHeight="1">
      <c r="A63" s="268"/>
      <c r="B63" s="267"/>
      <c r="C63" s="270"/>
      <c r="D63" s="267"/>
      <c r="E63" s="677"/>
      <c r="F63" s="677"/>
      <c r="G63" s="677"/>
      <c r="H63" s="269"/>
      <c r="I63" s="268"/>
      <c r="J63" s="676"/>
      <c r="K63" s="676"/>
      <c r="L63" s="675"/>
      <c r="M63" s="675"/>
      <c r="N63" s="675"/>
      <c r="O63" s="675"/>
      <c r="P63" s="675"/>
      <c r="Q63" s="675"/>
      <c r="R63" s="675"/>
      <c r="S63" s="675"/>
      <c r="T63" s="675"/>
      <c r="U63" s="675"/>
      <c r="V63" s="675"/>
      <c r="W63" s="675"/>
      <c r="X63" s="675"/>
      <c r="Y63" s="675"/>
      <c r="Z63" s="675"/>
      <c r="AA63" s="266"/>
      <c r="AB63" s="279"/>
      <c r="AC63" s="266"/>
      <c r="AD63" s="266"/>
      <c r="AE63" s="266"/>
      <c r="AF63" s="266"/>
      <c r="AG63" s="278"/>
    </row>
    <row r="64" spans="1:33" ht="20" customHeight="1">
      <c r="A64" s="268"/>
      <c r="B64" s="267"/>
      <c r="C64" s="270"/>
      <c r="D64" s="267"/>
      <c r="E64" s="677"/>
      <c r="F64" s="677"/>
      <c r="G64" s="677"/>
      <c r="H64" s="269"/>
      <c r="I64" s="268"/>
      <c r="J64" s="676"/>
      <c r="K64" s="676"/>
      <c r="L64" s="675"/>
      <c r="M64" s="675"/>
      <c r="N64" s="675"/>
      <c r="O64" s="675"/>
      <c r="P64" s="675"/>
      <c r="Q64" s="675"/>
      <c r="R64" s="675"/>
      <c r="S64" s="675"/>
      <c r="T64" s="675"/>
      <c r="U64" s="675"/>
      <c r="V64" s="675"/>
      <c r="W64" s="675"/>
      <c r="X64" s="675"/>
      <c r="Y64" s="675"/>
      <c r="Z64" s="675"/>
      <c r="AB64" s="277"/>
      <c r="AG64" s="276"/>
    </row>
    <row r="65" spans="1:33" ht="20" customHeight="1">
      <c r="A65" s="268"/>
      <c r="B65" s="267"/>
      <c r="C65" s="270"/>
      <c r="D65" s="267"/>
      <c r="E65" s="677"/>
      <c r="F65" s="677"/>
      <c r="G65" s="677"/>
      <c r="H65" s="269"/>
      <c r="I65" s="268"/>
      <c r="J65" s="676"/>
      <c r="K65" s="676"/>
      <c r="L65" s="675"/>
      <c r="M65" s="675"/>
      <c r="N65" s="675"/>
      <c r="O65" s="675"/>
      <c r="P65" s="675"/>
      <c r="Q65" s="675"/>
      <c r="R65" s="675"/>
      <c r="S65" s="675"/>
      <c r="T65" s="675"/>
      <c r="U65" s="675"/>
      <c r="V65" s="675"/>
      <c r="W65" s="675"/>
      <c r="X65" s="675"/>
      <c r="Y65" s="675"/>
      <c r="Z65" s="675"/>
      <c r="AA65" s="266"/>
      <c r="AB65" s="273"/>
      <c r="AC65" s="272"/>
      <c r="AD65" s="272"/>
      <c r="AE65" s="272"/>
      <c r="AF65" s="272"/>
      <c r="AG65" s="271"/>
    </row>
    <row r="66" spans="1:33" ht="10" customHeight="1">
      <c r="A66" s="268"/>
      <c r="B66" s="267"/>
      <c r="C66" s="270"/>
      <c r="D66" s="267"/>
      <c r="E66" s="269"/>
      <c r="F66" s="269"/>
      <c r="G66" s="269"/>
      <c r="H66" s="269"/>
      <c r="I66" s="268"/>
      <c r="J66" s="268"/>
      <c r="K66" s="267"/>
      <c r="L66" s="267"/>
      <c r="M66" s="267"/>
      <c r="N66" s="267"/>
      <c r="O66" s="267"/>
      <c r="P66" s="267"/>
      <c r="Q66" s="267"/>
      <c r="R66" s="267"/>
      <c r="S66" s="267"/>
      <c r="T66" s="267"/>
      <c r="U66" s="267"/>
      <c r="V66" s="267"/>
      <c r="W66" s="267"/>
      <c r="X66" s="267"/>
      <c r="Y66" s="267"/>
      <c r="Z66" s="267"/>
      <c r="AA66" s="266"/>
      <c r="AB66" s="266"/>
      <c r="AC66" s="266"/>
      <c r="AD66" s="266"/>
      <c r="AE66" s="266"/>
      <c r="AF66" s="266"/>
      <c r="AG66" s="266"/>
    </row>
    <row r="67" spans="1:33" ht="38" customHeight="1">
      <c r="A67" s="671" t="s">
        <v>421</v>
      </c>
      <c r="B67" s="672"/>
      <c r="C67" s="672"/>
      <c r="D67" s="672"/>
      <c r="E67" s="624" t="s">
        <v>42</v>
      </c>
      <c r="F67" s="628"/>
      <c r="G67" s="625"/>
      <c r="H67" s="667">
        <f>VLOOKUP('Read Me First'!$I$4,'Read Me First'!$L$4:$N$7,3,FALSE)</f>
        <v>45774</v>
      </c>
      <c r="I67" s="668"/>
      <c r="J67" s="668"/>
      <c r="K67" s="669"/>
      <c r="L67" s="666" t="s">
        <v>43</v>
      </c>
      <c r="M67" s="666"/>
      <c r="N67" s="666"/>
      <c r="O67" s="626" t="str">
        <f>VLOOKUP('Read Me First'!$I$4,'Read Me First'!$L$4:$N$7,2,FALSE)</f>
        <v>Horspath, Oxford</v>
      </c>
      <c r="P67" s="662"/>
      <c r="Q67" s="662"/>
      <c r="R67" s="662"/>
      <c r="S67" s="662"/>
      <c r="T67" s="662"/>
      <c r="U67" s="662"/>
      <c r="V67" s="662"/>
      <c r="W67" s="627"/>
      <c r="X67" s="666" t="s">
        <v>420</v>
      </c>
      <c r="Y67" s="666"/>
      <c r="Z67" s="666"/>
      <c r="AA67" s="626" t="str">
        <f>'Read Me First'!$A$1</f>
        <v>OXFORDSHIRE TRACK &amp; FIELD LEAGUE 2025</v>
      </c>
      <c r="AB67" s="662"/>
      <c r="AC67" s="662"/>
      <c r="AD67" s="662"/>
      <c r="AE67" s="662"/>
      <c r="AF67" s="662"/>
      <c r="AG67" s="627"/>
    </row>
    <row r="68" spans="1:33" s="294" customFormat="1" ht="38" customHeight="1">
      <c r="A68" s="624" t="s">
        <v>25</v>
      </c>
      <c r="B68" s="625"/>
      <c r="C68" s="626" t="str">
        <f>"High Jump U15 Boys (" &amp;Data!K$378 &amp; " athletes)"</f>
        <v>High Jump U15 Boys (0 athletes)</v>
      </c>
      <c r="D68" s="627"/>
      <c r="E68" s="624" t="s">
        <v>382</v>
      </c>
      <c r="F68" s="628"/>
      <c r="G68" s="625"/>
      <c r="H68" s="629">
        <v>0.47916666666666669</v>
      </c>
      <c r="I68" s="630"/>
      <c r="J68" s="630"/>
      <c r="K68" s="631"/>
      <c r="L68" s="626" t="s">
        <v>385</v>
      </c>
      <c r="M68" s="662"/>
      <c r="N68" s="662"/>
      <c r="O68" s="638">
        <f>Data!$M$277</f>
        <v>1.75</v>
      </c>
      <c r="P68" s="638"/>
      <c r="Q68" s="639"/>
      <c r="R68" s="640" t="s">
        <v>426</v>
      </c>
      <c r="S68" s="641"/>
      <c r="T68" s="641"/>
      <c r="U68" s="652">
        <f>Data!$H$277</f>
        <v>1.45</v>
      </c>
      <c r="V68" s="652"/>
      <c r="W68" s="653"/>
      <c r="X68" s="654" t="s">
        <v>468</v>
      </c>
      <c r="Y68" s="655"/>
      <c r="Z68" s="655"/>
      <c r="AA68" s="655"/>
      <c r="AB68" s="655"/>
      <c r="AC68" s="655"/>
      <c r="AD68" s="655"/>
      <c r="AE68" s="655"/>
      <c r="AF68" s="655"/>
      <c r="AG68" s="656"/>
    </row>
    <row r="69" spans="1:33" ht="16" customHeight="1">
      <c r="A69" s="266"/>
      <c r="B69" s="266"/>
      <c r="C69" s="293"/>
      <c r="D69" s="292"/>
      <c r="E69" s="267"/>
      <c r="F69" s="267"/>
      <c r="G69" s="267"/>
      <c r="H69" s="291"/>
      <c r="I69" s="291"/>
      <c r="J69" s="291"/>
      <c r="K69" s="267"/>
      <c r="L69" s="267"/>
      <c r="M69" s="267"/>
      <c r="N69" s="290"/>
      <c r="O69" s="290"/>
      <c r="P69" s="290"/>
      <c r="Q69" s="290"/>
      <c r="R69" s="288"/>
      <c r="S69" s="288"/>
      <c r="T69" s="288"/>
      <c r="U69" s="289"/>
      <c r="V69" s="289"/>
      <c r="W69" s="288"/>
      <c r="X69" s="287"/>
      <c r="Y69" s="287"/>
      <c r="Z69" s="287"/>
      <c r="AA69" s="287"/>
      <c r="AB69" s="287"/>
      <c r="AC69" s="287"/>
      <c r="AD69" s="287"/>
      <c r="AE69" s="287"/>
      <c r="AF69" s="287"/>
      <c r="AG69" s="287"/>
    </row>
    <row r="70" spans="1:33" ht="38" customHeight="1">
      <c r="A70" s="634" t="s">
        <v>417</v>
      </c>
      <c r="B70" s="634" t="s">
        <v>416</v>
      </c>
      <c r="C70" s="634" t="s">
        <v>415</v>
      </c>
      <c r="D70" s="634" t="s">
        <v>414</v>
      </c>
      <c r="E70" s="649"/>
      <c r="F70" s="650"/>
      <c r="G70" s="649"/>
      <c r="H70" s="650"/>
      <c r="I70" s="649"/>
      <c r="J70" s="650"/>
      <c r="K70" s="649"/>
      <c r="L70" s="650"/>
      <c r="M70" s="649"/>
      <c r="N70" s="650"/>
      <c r="O70" s="649"/>
      <c r="P70" s="650"/>
      <c r="Q70" s="649"/>
      <c r="R70" s="650"/>
      <c r="S70" s="649"/>
      <c r="T70" s="650"/>
      <c r="U70" s="649"/>
      <c r="V70" s="650"/>
      <c r="W70" s="649"/>
      <c r="X70" s="650"/>
      <c r="Y70" s="649"/>
      <c r="Z70" s="663"/>
      <c r="AA70" s="657" t="s">
        <v>413</v>
      </c>
      <c r="AB70" s="658"/>
      <c r="AC70" s="632" t="s">
        <v>412</v>
      </c>
      <c r="AD70" s="661" t="s">
        <v>411</v>
      </c>
      <c r="AE70" s="664" t="s">
        <v>410</v>
      </c>
      <c r="AF70" s="642" t="s">
        <v>409</v>
      </c>
      <c r="AG70" s="643"/>
    </row>
    <row r="71" spans="1:33" ht="20" customHeight="1">
      <c r="A71" s="635"/>
      <c r="B71" s="635"/>
      <c r="C71" s="635"/>
      <c r="D71" s="635"/>
      <c r="E71" s="644" t="s">
        <v>408</v>
      </c>
      <c r="F71" s="644"/>
      <c r="G71" s="642" t="s">
        <v>408</v>
      </c>
      <c r="H71" s="643"/>
      <c r="I71" s="644" t="s">
        <v>408</v>
      </c>
      <c r="J71" s="644"/>
      <c r="K71" s="642" t="s">
        <v>408</v>
      </c>
      <c r="L71" s="643"/>
      <c r="M71" s="644" t="s">
        <v>408</v>
      </c>
      <c r="N71" s="644"/>
      <c r="O71" s="642" t="s">
        <v>408</v>
      </c>
      <c r="P71" s="643"/>
      <c r="Q71" s="644" t="s">
        <v>408</v>
      </c>
      <c r="R71" s="644"/>
      <c r="S71" s="642" t="s">
        <v>408</v>
      </c>
      <c r="T71" s="643"/>
      <c r="U71" s="642" t="s">
        <v>408</v>
      </c>
      <c r="V71" s="643"/>
      <c r="W71" s="642" t="s">
        <v>408</v>
      </c>
      <c r="X71" s="643"/>
      <c r="Y71" s="642" t="s">
        <v>408</v>
      </c>
      <c r="Z71" s="645"/>
      <c r="AA71" s="659"/>
      <c r="AB71" s="660"/>
      <c r="AC71" s="633"/>
      <c r="AD71" s="661"/>
      <c r="AE71" s="665"/>
      <c r="AF71" s="281" t="s">
        <v>0</v>
      </c>
      <c r="AG71" s="281" t="s">
        <v>1</v>
      </c>
    </row>
    <row r="72" spans="1:33" ht="25" customHeight="1">
      <c r="A72" s="285">
        <v>1</v>
      </c>
      <c r="B72" s="284" t="str" cm="1">
        <f t="array" ref="B72">IFERROR(_xlfn.TAKE(_xlfn._xlws.FILTER(_xlfn.ANCHORARRAY(Data!BY$32), _xlfn.CHOOSECOLS(_xlfn.ANCHORARRAY(Data!BY$32),1)&lt;&gt;""),16),"")</f>
        <v/>
      </c>
      <c r="C72" s="283"/>
      <c r="D72" s="283"/>
      <c r="E72" s="621"/>
      <c r="F72" s="622"/>
      <c r="G72" s="636"/>
      <c r="H72" s="637"/>
      <c r="I72" s="636"/>
      <c r="J72" s="637"/>
      <c r="K72" s="636"/>
      <c r="L72" s="637"/>
      <c r="M72" s="636"/>
      <c r="N72" s="637"/>
      <c r="O72" s="636"/>
      <c r="P72" s="637"/>
      <c r="Q72" s="636"/>
      <c r="R72" s="637"/>
      <c r="S72" s="636"/>
      <c r="T72" s="637"/>
      <c r="U72" s="636"/>
      <c r="V72" s="637"/>
      <c r="W72" s="636"/>
      <c r="X72" s="637"/>
      <c r="Y72" s="636"/>
      <c r="Z72" s="637"/>
      <c r="AA72" s="636"/>
      <c r="AB72" s="637"/>
      <c r="AC72" s="282"/>
      <c r="AD72" s="282"/>
      <c r="AE72" s="281"/>
      <c r="AF72" s="281"/>
      <c r="AG72" s="281"/>
    </row>
    <row r="73" spans="1:33" ht="25" customHeight="1">
      <c r="A73" s="281">
        <v>2</v>
      </c>
      <c r="B73" s="284"/>
      <c r="C73" s="283"/>
      <c r="D73" s="283"/>
      <c r="E73" s="621"/>
      <c r="F73" s="622"/>
      <c r="G73" s="636"/>
      <c r="H73" s="637"/>
      <c r="I73" s="636"/>
      <c r="J73" s="637"/>
      <c r="K73" s="636"/>
      <c r="L73" s="637"/>
      <c r="M73" s="636"/>
      <c r="N73" s="637"/>
      <c r="O73" s="636"/>
      <c r="P73" s="637"/>
      <c r="Q73" s="636"/>
      <c r="R73" s="637"/>
      <c r="S73" s="636"/>
      <c r="T73" s="637"/>
      <c r="U73" s="636"/>
      <c r="V73" s="637"/>
      <c r="W73" s="636"/>
      <c r="X73" s="637"/>
      <c r="Y73" s="636"/>
      <c r="Z73" s="637"/>
      <c r="AA73" s="636"/>
      <c r="AB73" s="637"/>
      <c r="AC73" s="282"/>
      <c r="AD73" s="282"/>
      <c r="AE73" s="281"/>
      <c r="AF73" s="281"/>
      <c r="AG73" s="281"/>
    </row>
    <row r="74" spans="1:33" ht="25" customHeight="1">
      <c r="A74" s="281">
        <v>3</v>
      </c>
      <c r="B74" s="284"/>
      <c r="C74" s="283"/>
      <c r="D74" s="283"/>
      <c r="E74" s="621"/>
      <c r="F74" s="622"/>
      <c r="G74" s="636"/>
      <c r="H74" s="637"/>
      <c r="I74" s="636"/>
      <c r="J74" s="637"/>
      <c r="K74" s="636"/>
      <c r="L74" s="637"/>
      <c r="M74" s="636"/>
      <c r="N74" s="637"/>
      <c r="O74" s="636"/>
      <c r="P74" s="637"/>
      <c r="Q74" s="636"/>
      <c r="R74" s="637"/>
      <c r="S74" s="636"/>
      <c r="T74" s="637"/>
      <c r="U74" s="636"/>
      <c r="V74" s="637"/>
      <c r="W74" s="636"/>
      <c r="X74" s="637"/>
      <c r="Y74" s="636"/>
      <c r="Z74" s="637"/>
      <c r="AA74" s="636"/>
      <c r="AB74" s="637"/>
      <c r="AC74" s="282"/>
      <c r="AD74" s="282"/>
      <c r="AE74" s="281"/>
      <c r="AF74" s="281"/>
      <c r="AG74" s="281"/>
    </row>
    <row r="75" spans="1:33" ht="25" customHeight="1">
      <c r="A75" s="281">
        <v>4</v>
      </c>
      <c r="B75" s="284"/>
      <c r="C75" s="283"/>
      <c r="D75" s="283"/>
      <c r="E75" s="621"/>
      <c r="F75" s="622"/>
      <c r="G75" s="636"/>
      <c r="H75" s="637"/>
      <c r="I75" s="636"/>
      <c r="J75" s="637"/>
      <c r="K75" s="636"/>
      <c r="L75" s="637"/>
      <c r="M75" s="636"/>
      <c r="N75" s="637"/>
      <c r="O75" s="636"/>
      <c r="P75" s="637"/>
      <c r="Q75" s="636"/>
      <c r="R75" s="637"/>
      <c r="S75" s="636"/>
      <c r="T75" s="637"/>
      <c r="U75" s="636"/>
      <c r="V75" s="637"/>
      <c r="W75" s="636"/>
      <c r="X75" s="637"/>
      <c r="Y75" s="636"/>
      <c r="Z75" s="637"/>
      <c r="AA75" s="636"/>
      <c r="AB75" s="637"/>
      <c r="AC75" s="282"/>
      <c r="AD75" s="282"/>
      <c r="AE75" s="281"/>
      <c r="AF75" s="281"/>
      <c r="AG75" s="281"/>
    </row>
    <row r="76" spans="1:33" ht="25" customHeight="1">
      <c r="A76" s="281">
        <v>5</v>
      </c>
      <c r="B76" s="284"/>
      <c r="C76" s="283"/>
      <c r="D76" s="283"/>
      <c r="E76" s="621"/>
      <c r="F76" s="622"/>
      <c r="G76" s="636"/>
      <c r="H76" s="637"/>
      <c r="I76" s="636"/>
      <c r="J76" s="637"/>
      <c r="K76" s="636"/>
      <c r="L76" s="637"/>
      <c r="M76" s="636"/>
      <c r="N76" s="637"/>
      <c r="O76" s="636"/>
      <c r="P76" s="637"/>
      <c r="Q76" s="636"/>
      <c r="R76" s="637"/>
      <c r="S76" s="636"/>
      <c r="T76" s="637"/>
      <c r="U76" s="636"/>
      <c r="V76" s="637"/>
      <c r="W76" s="636"/>
      <c r="X76" s="637"/>
      <c r="Y76" s="636"/>
      <c r="Z76" s="637"/>
      <c r="AA76" s="636"/>
      <c r="AB76" s="637"/>
      <c r="AC76" s="282"/>
      <c r="AD76" s="282"/>
      <c r="AE76" s="281"/>
      <c r="AF76" s="281"/>
      <c r="AG76" s="281"/>
    </row>
    <row r="77" spans="1:33" ht="25" customHeight="1">
      <c r="A77" s="281">
        <v>6</v>
      </c>
      <c r="B77" s="284"/>
      <c r="C77" s="283"/>
      <c r="D77" s="283"/>
      <c r="E77" s="621"/>
      <c r="F77" s="622"/>
      <c r="G77" s="636"/>
      <c r="H77" s="637"/>
      <c r="I77" s="636"/>
      <c r="J77" s="637"/>
      <c r="K77" s="636"/>
      <c r="L77" s="637"/>
      <c r="M77" s="636"/>
      <c r="N77" s="637"/>
      <c r="O77" s="636"/>
      <c r="P77" s="637"/>
      <c r="Q77" s="636"/>
      <c r="R77" s="637"/>
      <c r="S77" s="636"/>
      <c r="T77" s="637"/>
      <c r="U77" s="636"/>
      <c r="V77" s="637"/>
      <c r="W77" s="636"/>
      <c r="X77" s="637"/>
      <c r="Y77" s="636"/>
      <c r="Z77" s="637"/>
      <c r="AA77" s="636"/>
      <c r="AB77" s="637"/>
      <c r="AC77" s="282"/>
      <c r="AD77" s="282"/>
      <c r="AE77" s="281"/>
      <c r="AF77" s="281"/>
      <c r="AG77" s="281"/>
    </row>
    <row r="78" spans="1:33" ht="25" customHeight="1">
      <c r="A78" s="281">
        <v>7</v>
      </c>
      <c r="B78" s="284"/>
      <c r="C78" s="283"/>
      <c r="D78" s="283"/>
      <c r="E78" s="621"/>
      <c r="F78" s="622"/>
      <c r="G78" s="636"/>
      <c r="H78" s="637"/>
      <c r="I78" s="636"/>
      <c r="J78" s="637"/>
      <c r="K78" s="636"/>
      <c r="L78" s="637"/>
      <c r="M78" s="636"/>
      <c r="N78" s="637"/>
      <c r="O78" s="636"/>
      <c r="P78" s="637"/>
      <c r="Q78" s="636"/>
      <c r="R78" s="637"/>
      <c r="S78" s="636"/>
      <c r="T78" s="637"/>
      <c r="U78" s="636"/>
      <c r="V78" s="637"/>
      <c r="W78" s="636"/>
      <c r="X78" s="637"/>
      <c r="Y78" s="636"/>
      <c r="Z78" s="637"/>
      <c r="AA78" s="636"/>
      <c r="AB78" s="637"/>
      <c r="AC78" s="282"/>
      <c r="AD78" s="282"/>
      <c r="AE78" s="281"/>
      <c r="AF78" s="281"/>
      <c r="AG78" s="281"/>
    </row>
    <row r="79" spans="1:33" ht="25" customHeight="1">
      <c r="A79" s="281">
        <v>8</v>
      </c>
      <c r="B79" s="284"/>
      <c r="C79" s="283"/>
      <c r="D79" s="283"/>
      <c r="E79" s="621"/>
      <c r="F79" s="622"/>
      <c r="G79" s="636"/>
      <c r="H79" s="637"/>
      <c r="I79" s="636"/>
      <c r="J79" s="637"/>
      <c r="K79" s="636"/>
      <c r="L79" s="637"/>
      <c r="M79" s="636"/>
      <c r="N79" s="637"/>
      <c r="O79" s="636"/>
      <c r="P79" s="637"/>
      <c r="Q79" s="636"/>
      <c r="R79" s="637"/>
      <c r="S79" s="636"/>
      <c r="T79" s="637"/>
      <c r="U79" s="636"/>
      <c r="V79" s="637"/>
      <c r="W79" s="636"/>
      <c r="X79" s="637"/>
      <c r="Y79" s="636"/>
      <c r="Z79" s="637"/>
      <c r="AA79" s="636"/>
      <c r="AB79" s="637"/>
      <c r="AC79" s="282"/>
      <c r="AD79" s="282"/>
      <c r="AE79" s="281"/>
      <c r="AF79" s="281"/>
      <c r="AG79" s="281"/>
    </row>
    <row r="80" spans="1:33" ht="25" customHeight="1">
      <c r="A80" s="281">
        <v>9</v>
      </c>
      <c r="B80" s="284"/>
      <c r="C80" s="283"/>
      <c r="D80" s="283"/>
      <c r="E80" s="621"/>
      <c r="F80" s="622"/>
      <c r="G80" s="636"/>
      <c r="H80" s="637"/>
      <c r="I80" s="636"/>
      <c r="J80" s="637"/>
      <c r="K80" s="636"/>
      <c r="L80" s="637"/>
      <c r="M80" s="636"/>
      <c r="N80" s="637"/>
      <c r="O80" s="636"/>
      <c r="P80" s="637"/>
      <c r="Q80" s="636"/>
      <c r="R80" s="637"/>
      <c r="S80" s="636"/>
      <c r="T80" s="637"/>
      <c r="U80" s="636"/>
      <c r="V80" s="637"/>
      <c r="W80" s="636"/>
      <c r="X80" s="637"/>
      <c r="Y80" s="636"/>
      <c r="Z80" s="637"/>
      <c r="AA80" s="636"/>
      <c r="AB80" s="637"/>
      <c r="AC80" s="282"/>
      <c r="AD80" s="282"/>
      <c r="AE80" s="281"/>
      <c r="AF80" s="281"/>
      <c r="AG80" s="281"/>
    </row>
    <row r="81" spans="1:33" ht="25" customHeight="1">
      <c r="A81" s="281">
        <v>10</v>
      </c>
      <c r="B81" s="284"/>
      <c r="C81" s="283"/>
      <c r="D81" s="283"/>
      <c r="E81" s="621"/>
      <c r="F81" s="622"/>
      <c r="G81" s="636"/>
      <c r="H81" s="637"/>
      <c r="I81" s="636"/>
      <c r="J81" s="637"/>
      <c r="K81" s="636"/>
      <c r="L81" s="637"/>
      <c r="M81" s="636"/>
      <c r="N81" s="637"/>
      <c r="O81" s="636"/>
      <c r="P81" s="637"/>
      <c r="Q81" s="636"/>
      <c r="R81" s="637"/>
      <c r="S81" s="636"/>
      <c r="T81" s="637"/>
      <c r="U81" s="636"/>
      <c r="V81" s="637"/>
      <c r="W81" s="636"/>
      <c r="X81" s="637"/>
      <c r="Y81" s="636"/>
      <c r="Z81" s="637"/>
      <c r="AA81" s="636"/>
      <c r="AB81" s="637"/>
      <c r="AC81" s="282"/>
      <c r="AD81" s="282"/>
      <c r="AE81" s="281"/>
      <c r="AF81" s="281"/>
      <c r="AG81" s="281"/>
    </row>
    <row r="82" spans="1:33" ht="25" customHeight="1">
      <c r="A82" s="281">
        <v>11</v>
      </c>
      <c r="B82" s="284"/>
      <c r="C82" s="283"/>
      <c r="D82" s="283"/>
      <c r="E82" s="621"/>
      <c r="F82" s="622"/>
      <c r="G82" s="636"/>
      <c r="H82" s="637"/>
      <c r="I82" s="636"/>
      <c r="J82" s="637"/>
      <c r="K82" s="636"/>
      <c r="L82" s="637"/>
      <c r="M82" s="636"/>
      <c r="N82" s="637"/>
      <c r="O82" s="636"/>
      <c r="P82" s="637"/>
      <c r="Q82" s="636"/>
      <c r="R82" s="637"/>
      <c r="S82" s="636"/>
      <c r="T82" s="637"/>
      <c r="U82" s="636"/>
      <c r="V82" s="637"/>
      <c r="W82" s="636"/>
      <c r="X82" s="637"/>
      <c r="Y82" s="636"/>
      <c r="Z82" s="637"/>
      <c r="AA82" s="636"/>
      <c r="AB82" s="637"/>
      <c r="AC82" s="282"/>
      <c r="AD82" s="282"/>
      <c r="AE82" s="281"/>
      <c r="AF82" s="281"/>
      <c r="AG82" s="281"/>
    </row>
    <row r="83" spans="1:33" ht="25" customHeight="1">
      <c r="A83" s="281">
        <v>12</v>
      </c>
      <c r="B83" s="284"/>
      <c r="C83" s="283"/>
      <c r="D83" s="283"/>
      <c r="E83" s="636"/>
      <c r="F83" s="670"/>
      <c r="G83" s="636"/>
      <c r="H83" s="637"/>
      <c r="I83" s="636"/>
      <c r="J83" s="637"/>
      <c r="K83" s="636"/>
      <c r="L83" s="637"/>
      <c r="M83" s="636"/>
      <c r="N83" s="637"/>
      <c r="O83" s="636"/>
      <c r="P83" s="637"/>
      <c r="Q83" s="636"/>
      <c r="R83" s="637"/>
      <c r="S83" s="636"/>
      <c r="T83" s="637"/>
      <c r="U83" s="636"/>
      <c r="V83" s="637"/>
      <c r="W83" s="636"/>
      <c r="X83" s="637"/>
      <c r="Y83" s="636"/>
      <c r="Z83" s="637"/>
      <c r="AA83" s="636"/>
      <c r="AB83" s="637"/>
      <c r="AC83" s="282"/>
      <c r="AD83" s="282"/>
      <c r="AE83" s="281"/>
      <c r="AF83" s="281"/>
      <c r="AG83" s="281"/>
    </row>
    <row r="84" spans="1:33" ht="25" customHeight="1">
      <c r="A84" s="281">
        <v>13</v>
      </c>
      <c r="B84" s="284"/>
      <c r="C84" s="283"/>
      <c r="D84" s="283"/>
      <c r="E84" s="651"/>
      <c r="F84" s="651"/>
      <c r="G84" s="636"/>
      <c r="H84" s="637"/>
      <c r="I84" s="636"/>
      <c r="J84" s="637"/>
      <c r="K84" s="636"/>
      <c r="L84" s="637"/>
      <c r="M84" s="636"/>
      <c r="N84" s="637"/>
      <c r="O84" s="636"/>
      <c r="P84" s="637"/>
      <c r="Q84" s="636"/>
      <c r="R84" s="637"/>
      <c r="S84" s="636"/>
      <c r="T84" s="637"/>
      <c r="U84" s="636"/>
      <c r="V84" s="637"/>
      <c r="W84" s="636"/>
      <c r="X84" s="637"/>
      <c r="Y84" s="636"/>
      <c r="Z84" s="637"/>
      <c r="AA84" s="636"/>
      <c r="AB84" s="637"/>
      <c r="AC84" s="282"/>
      <c r="AD84" s="282"/>
      <c r="AE84" s="281"/>
      <c r="AF84" s="281"/>
      <c r="AG84" s="281"/>
    </row>
    <row r="85" spans="1:33" ht="25" customHeight="1">
      <c r="A85" s="281">
        <v>14</v>
      </c>
      <c r="B85" s="284"/>
      <c r="C85" s="283"/>
      <c r="D85" s="283"/>
      <c r="E85" s="621"/>
      <c r="F85" s="622"/>
      <c r="G85" s="636"/>
      <c r="H85" s="637"/>
      <c r="I85" s="636"/>
      <c r="J85" s="637"/>
      <c r="K85" s="636"/>
      <c r="L85" s="637"/>
      <c r="M85" s="636"/>
      <c r="N85" s="637"/>
      <c r="O85" s="636"/>
      <c r="P85" s="637"/>
      <c r="Q85" s="636"/>
      <c r="R85" s="637"/>
      <c r="S85" s="636"/>
      <c r="T85" s="637"/>
      <c r="U85" s="636"/>
      <c r="V85" s="637"/>
      <c r="W85" s="636"/>
      <c r="X85" s="637"/>
      <c r="Y85" s="636"/>
      <c r="Z85" s="637"/>
      <c r="AA85" s="636"/>
      <c r="AB85" s="637"/>
      <c r="AC85" s="282"/>
      <c r="AD85" s="282"/>
      <c r="AE85" s="281"/>
      <c r="AF85" s="281"/>
      <c r="AG85" s="281"/>
    </row>
    <row r="86" spans="1:33" ht="25" customHeight="1">
      <c r="A86" s="281">
        <v>15</v>
      </c>
      <c r="B86" s="284"/>
      <c r="C86" s="283"/>
      <c r="D86" s="283"/>
      <c r="E86" s="621"/>
      <c r="F86" s="622"/>
      <c r="G86" s="636"/>
      <c r="H86" s="637"/>
      <c r="I86" s="636"/>
      <c r="J86" s="637"/>
      <c r="K86" s="636"/>
      <c r="L86" s="637"/>
      <c r="M86" s="636"/>
      <c r="N86" s="637"/>
      <c r="O86" s="636"/>
      <c r="P86" s="637"/>
      <c r="Q86" s="636"/>
      <c r="R86" s="637"/>
      <c r="S86" s="636"/>
      <c r="T86" s="637"/>
      <c r="U86" s="636"/>
      <c r="V86" s="637"/>
      <c r="W86" s="636"/>
      <c r="X86" s="637"/>
      <c r="Y86" s="636"/>
      <c r="Z86" s="637"/>
      <c r="AA86" s="636"/>
      <c r="AB86" s="637"/>
      <c r="AC86" s="282"/>
      <c r="AD86" s="282"/>
      <c r="AE86" s="281"/>
      <c r="AF86" s="281"/>
      <c r="AG86" s="281"/>
    </row>
    <row r="87" spans="1:33" ht="25" customHeight="1">
      <c r="A87" s="281">
        <v>16</v>
      </c>
      <c r="B87" s="284"/>
      <c r="C87" s="283"/>
      <c r="D87" s="283"/>
      <c r="E87" s="621"/>
      <c r="F87" s="622"/>
      <c r="G87" s="621"/>
      <c r="H87" s="623"/>
      <c r="I87" s="621"/>
      <c r="J87" s="623"/>
      <c r="K87" s="621"/>
      <c r="L87" s="623"/>
      <c r="M87" s="621"/>
      <c r="N87" s="623"/>
      <c r="O87" s="621"/>
      <c r="P87" s="623"/>
      <c r="Q87" s="621"/>
      <c r="R87" s="623"/>
      <c r="S87" s="621"/>
      <c r="T87" s="623"/>
      <c r="U87" s="621"/>
      <c r="V87" s="623"/>
      <c r="W87" s="621"/>
      <c r="X87" s="623"/>
      <c r="Y87" s="621"/>
      <c r="Z87" s="623"/>
      <c r="AA87" s="621"/>
      <c r="AB87" s="622"/>
      <c r="AC87" s="282"/>
      <c r="AD87" s="282"/>
      <c r="AE87" s="281"/>
      <c r="AF87" s="281"/>
      <c r="AG87" s="281"/>
    </row>
    <row r="88" spans="1:33" ht="16" customHeight="1">
      <c r="A88" s="266"/>
      <c r="B88" s="266"/>
      <c r="C88" s="270"/>
      <c r="D88" s="270"/>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row>
    <row r="89" spans="1:33" ht="20" customHeight="1">
      <c r="A89" s="642" t="s">
        <v>425</v>
      </c>
      <c r="B89" s="645"/>
      <c r="C89" s="645"/>
      <c r="D89" s="645"/>
      <c r="E89" s="645"/>
      <c r="F89" s="645"/>
      <c r="G89" s="643"/>
      <c r="H89" s="267"/>
      <c r="I89" s="644" t="s">
        <v>424</v>
      </c>
      <c r="J89" s="644"/>
      <c r="K89" s="644"/>
      <c r="L89" s="644"/>
      <c r="M89" s="644"/>
      <c r="N89" s="644"/>
      <c r="O89" s="644"/>
      <c r="P89" s="644"/>
      <c r="Q89" s="644"/>
      <c r="R89" s="644"/>
      <c r="S89" s="644"/>
      <c r="T89" s="644"/>
      <c r="U89" s="644"/>
      <c r="V89" s="644"/>
      <c r="W89" s="644"/>
      <c r="X89" s="644"/>
      <c r="Y89" s="644"/>
      <c r="Z89" s="644"/>
      <c r="AA89" s="266"/>
      <c r="AB89" s="642" t="s">
        <v>407</v>
      </c>
      <c r="AC89" s="645"/>
      <c r="AD89" s="645"/>
      <c r="AE89" s="645"/>
      <c r="AF89" s="645"/>
      <c r="AG89" s="643"/>
    </row>
    <row r="90" spans="1:33" ht="20" customHeight="1">
      <c r="A90" s="297"/>
      <c r="B90" s="281" t="s">
        <v>423</v>
      </c>
      <c r="C90" s="281" t="s">
        <v>415</v>
      </c>
      <c r="D90" s="281" t="s">
        <v>414</v>
      </c>
      <c r="E90" s="644" t="s">
        <v>422</v>
      </c>
      <c r="F90" s="644"/>
      <c r="G90" s="644"/>
      <c r="H90" s="267"/>
      <c r="I90" s="297"/>
      <c r="J90" s="642" t="s">
        <v>423</v>
      </c>
      <c r="K90" s="643"/>
      <c r="L90" s="642" t="s">
        <v>415</v>
      </c>
      <c r="M90" s="645"/>
      <c r="N90" s="645"/>
      <c r="O90" s="645"/>
      <c r="P90" s="645"/>
      <c r="Q90" s="645"/>
      <c r="R90" s="645"/>
      <c r="S90" s="643"/>
      <c r="T90" s="642" t="s">
        <v>414</v>
      </c>
      <c r="U90" s="645"/>
      <c r="V90" s="645"/>
      <c r="W90" s="645"/>
      <c r="X90" s="644" t="s">
        <v>422</v>
      </c>
      <c r="Y90" s="644"/>
      <c r="Z90" s="644"/>
      <c r="AA90" s="266"/>
      <c r="AB90" s="279"/>
      <c r="AC90" s="266"/>
      <c r="AD90" s="266"/>
      <c r="AE90" s="266"/>
      <c r="AF90" s="266"/>
      <c r="AG90" s="278"/>
    </row>
    <row r="91" spans="1:33" ht="20" customHeight="1">
      <c r="A91" s="295">
        <v>1</v>
      </c>
      <c r="B91" s="284"/>
      <c r="C91" s="296"/>
      <c r="D91" s="281"/>
      <c r="E91" s="646"/>
      <c r="F91" s="646"/>
      <c r="G91" s="646"/>
      <c r="H91" s="269"/>
      <c r="I91" s="295">
        <v>1</v>
      </c>
      <c r="J91" s="647"/>
      <c r="K91" s="648"/>
      <c r="L91" s="642"/>
      <c r="M91" s="645"/>
      <c r="N91" s="645"/>
      <c r="O91" s="645"/>
      <c r="P91" s="645"/>
      <c r="Q91" s="645"/>
      <c r="R91" s="645"/>
      <c r="S91" s="643"/>
      <c r="T91" s="642"/>
      <c r="U91" s="645"/>
      <c r="V91" s="645"/>
      <c r="W91" s="645"/>
      <c r="X91" s="644"/>
      <c r="Y91" s="644"/>
      <c r="Z91" s="644"/>
      <c r="AA91" s="266"/>
      <c r="AB91" s="279"/>
      <c r="AC91" s="266"/>
      <c r="AD91" s="266"/>
      <c r="AE91" s="266"/>
      <c r="AF91" s="266"/>
      <c r="AG91" s="278"/>
    </row>
    <row r="92" spans="1:33" ht="20" customHeight="1">
      <c r="A92" s="295">
        <v>2</v>
      </c>
      <c r="B92" s="281"/>
      <c r="C92" s="296"/>
      <c r="D92" s="281"/>
      <c r="E92" s="646"/>
      <c r="F92" s="646"/>
      <c r="G92" s="646"/>
      <c r="H92" s="269"/>
      <c r="I92" s="295">
        <v>2</v>
      </c>
      <c r="J92" s="647"/>
      <c r="K92" s="648"/>
      <c r="L92" s="642"/>
      <c r="M92" s="645"/>
      <c r="N92" s="645"/>
      <c r="O92" s="645"/>
      <c r="P92" s="645"/>
      <c r="Q92" s="645"/>
      <c r="R92" s="645"/>
      <c r="S92" s="643"/>
      <c r="T92" s="642"/>
      <c r="U92" s="645"/>
      <c r="V92" s="645"/>
      <c r="W92" s="645"/>
      <c r="X92" s="644"/>
      <c r="Y92" s="644"/>
      <c r="Z92" s="644"/>
      <c r="AA92" s="266"/>
      <c r="AB92" s="279"/>
      <c r="AC92" s="266"/>
      <c r="AD92" s="266"/>
      <c r="AE92" s="266"/>
      <c r="AF92" s="266"/>
      <c r="AG92" s="278"/>
    </row>
    <row r="93" spans="1:33" ht="20" customHeight="1">
      <c r="A93" s="295">
        <v>3</v>
      </c>
      <c r="B93" s="281"/>
      <c r="C93" s="296"/>
      <c r="D93" s="281"/>
      <c r="E93" s="646"/>
      <c r="F93" s="646"/>
      <c r="G93" s="646"/>
      <c r="H93" s="269"/>
      <c r="I93" s="295">
        <v>3</v>
      </c>
      <c r="J93" s="647"/>
      <c r="K93" s="648"/>
      <c r="L93" s="642"/>
      <c r="M93" s="645"/>
      <c r="N93" s="645"/>
      <c r="O93" s="645"/>
      <c r="P93" s="645"/>
      <c r="Q93" s="645"/>
      <c r="R93" s="645"/>
      <c r="S93" s="643"/>
      <c r="T93" s="642"/>
      <c r="U93" s="645"/>
      <c r="V93" s="645"/>
      <c r="W93" s="645"/>
      <c r="X93" s="644"/>
      <c r="Y93" s="644"/>
      <c r="Z93" s="644"/>
      <c r="AB93" s="277"/>
      <c r="AG93" s="276"/>
    </row>
    <row r="94" spans="1:33" ht="20" customHeight="1">
      <c r="A94" s="295">
        <v>4</v>
      </c>
      <c r="B94" s="281"/>
      <c r="C94" s="296"/>
      <c r="D94" s="281"/>
      <c r="E94" s="646"/>
      <c r="F94" s="646"/>
      <c r="G94" s="646"/>
      <c r="H94" s="269"/>
      <c r="I94" s="295">
        <v>4</v>
      </c>
      <c r="J94" s="647"/>
      <c r="K94" s="648"/>
      <c r="L94" s="642"/>
      <c r="M94" s="645"/>
      <c r="N94" s="645"/>
      <c r="O94" s="645"/>
      <c r="P94" s="645"/>
      <c r="Q94" s="645"/>
      <c r="R94" s="645"/>
      <c r="S94" s="643"/>
      <c r="T94" s="642"/>
      <c r="U94" s="645"/>
      <c r="V94" s="645"/>
      <c r="W94" s="645"/>
      <c r="X94" s="644"/>
      <c r="Y94" s="644"/>
      <c r="Z94" s="644"/>
      <c r="AB94" s="277"/>
      <c r="AG94" s="276"/>
    </row>
    <row r="95" spans="1:33" ht="20" customHeight="1">
      <c r="A95" s="295">
        <v>5</v>
      </c>
      <c r="B95" s="281"/>
      <c r="C95" s="296"/>
      <c r="D95" s="281"/>
      <c r="E95" s="646"/>
      <c r="F95" s="646"/>
      <c r="G95" s="646"/>
      <c r="H95" s="269"/>
      <c r="I95" s="295">
        <v>5</v>
      </c>
      <c r="J95" s="647"/>
      <c r="K95" s="648"/>
      <c r="L95" s="642"/>
      <c r="M95" s="645"/>
      <c r="N95" s="645"/>
      <c r="O95" s="645"/>
      <c r="P95" s="645"/>
      <c r="Q95" s="645"/>
      <c r="R95" s="645"/>
      <c r="S95" s="643"/>
      <c r="T95" s="642"/>
      <c r="U95" s="645"/>
      <c r="V95" s="645"/>
      <c r="W95" s="645"/>
      <c r="X95" s="644"/>
      <c r="Y95" s="644"/>
      <c r="Z95" s="644"/>
      <c r="AA95" s="266"/>
      <c r="AB95" s="642" t="s">
        <v>406</v>
      </c>
      <c r="AC95" s="645"/>
      <c r="AD95" s="645"/>
      <c r="AE95" s="645"/>
      <c r="AF95" s="645"/>
      <c r="AG95" s="643"/>
    </row>
    <row r="96" spans="1:33" ht="20" customHeight="1">
      <c r="A96" s="295">
        <v>6</v>
      </c>
      <c r="B96" s="281"/>
      <c r="C96" s="296"/>
      <c r="D96" s="281"/>
      <c r="E96" s="646"/>
      <c r="F96" s="646"/>
      <c r="G96" s="646"/>
      <c r="H96" s="269"/>
      <c r="I96" s="295">
        <v>6</v>
      </c>
      <c r="J96" s="647"/>
      <c r="K96" s="648"/>
      <c r="L96" s="642"/>
      <c r="M96" s="645"/>
      <c r="N96" s="645"/>
      <c r="O96" s="645"/>
      <c r="P96" s="645"/>
      <c r="Q96" s="645"/>
      <c r="R96" s="645"/>
      <c r="S96" s="643"/>
      <c r="T96" s="642"/>
      <c r="U96" s="645"/>
      <c r="V96" s="645"/>
      <c r="W96" s="645"/>
      <c r="X96" s="644"/>
      <c r="Y96" s="644"/>
      <c r="Z96" s="644"/>
      <c r="AA96" s="266"/>
      <c r="AB96" s="279"/>
      <c r="AC96" s="266"/>
      <c r="AD96" s="266"/>
      <c r="AE96" s="266"/>
      <c r="AF96" s="266"/>
      <c r="AG96" s="278"/>
    </row>
    <row r="97" spans="1:33" ht="20" customHeight="1">
      <c r="A97" s="295">
        <v>7</v>
      </c>
      <c r="B97" s="281"/>
      <c r="C97" s="296"/>
      <c r="D97" s="281"/>
      <c r="E97" s="646"/>
      <c r="F97" s="646"/>
      <c r="G97" s="646"/>
      <c r="H97" s="269"/>
      <c r="I97" s="295">
        <v>7</v>
      </c>
      <c r="J97" s="647"/>
      <c r="K97" s="648"/>
      <c r="L97" s="642"/>
      <c r="M97" s="645"/>
      <c r="N97" s="645"/>
      <c r="O97" s="645"/>
      <c r="P97" s="645"/>
      <c r="Q97" s="645"/>
      <c r="R97" s="645"/>
      <c r="S97" s="643"/>
      <c r="T97" s="642"/>
      <c r="U97" s="645"/>
      <c r="V97" s="645"/>
      <c r="W97" s="645"/>
      <c r="X97" s="644"/>
      <c r="Y97" s="644"/>
      <c r="Z97" s="644"/>
      <c r="AB97" s="277"/>
      <c r="AG97" s="276"/>
    </row>
    <row r="98" spans="1:33" ht="20" customHeight="1">
      <c r="A98" s="295">
        <v>8</v>
      </c>
      <c r="B98" s="281"/>
      <c r="C98" s="296"/>
      <c r="D98" s="281"/>
      <c r="E98" s="646"/>
      <c r="F98" s="646"/>
      <c r="G98" s="646"/>
      <c r="H98" s="269"/>
      <c r="I98" s="295">
        <v>8</v>
      </c>
      <c r="J98" s="647"/>
      <c r="K98" s="648"/>
      <c r="L98" s="642"/>
      <c r="M98" s="645"/>
      <c r="N98" s="645"/>
      <c r="O98" s="645"/>
      <c r="P98" s="645"/>
      <c r="Q98" s="645"/>
      <c r="R98" s="645"/>
      <c r="S98" s="643"/>
      <c r="T98" s="642"/>
      <c r="U98" s="645"/>
      <c r="V98" s="645"/>
      <c r="W98" s="645"/>
      <c r="X98" s="644"/>
      <c r="Y98" s="644"/>
      <c r="Z98" s="644"/>
      <c r="AA98" s="266"/>
      <c r="AB98" s="273"/>
      <c r="AC98" s="272"/>
      <c r="AD98" s="272"/>
      <c r="AE98" s="272"/>
      <c r="AF98" s="272"/>
      <c r="AG98" s="271"/>
    </row>
    <row r="99" spans="1:33" ht="9" customHeight="1">
      <c r="A99" s="268"/>
      <c r="B99" s="267"/>
      <c r="C99" s="270"/>
      <c r="D99" s="267"/>
      <c r="E99" s="269"/>
      <c r="F99" s="269"/>
      <c r="G99" s="269"/>
      <c r="H99" s="269"/>
      <c r="I99" s="268"/>
      <c r="J99" s="268"/>
      <c r="K99" s="267"/>
      <c r="L99" s="267"/>
      <c r="M99" s="267"/>
      <c r="N99" s="267"/>
      <c r="O99" s="267"/>
      <c r="P99" s="267"/>
      <c r="Q99" s="267"/>
      <c r="R99" s="267"/>
      <c r="S99" s="267"/>
      <c r="T99" s="267"/>
      <c r="U99" s="267"/>
      <c r="V99" s="267"/>
      <c r="W99" s="267"/>
      <c r="X99" s="267"/>
      <c r="Y99" s="267"/>
      <c r="Z99" s="267"/>
      <c r="AA99" s="266"/>
      <c r="AB99" s="266"/>
      <c r="AC99" s="266"/>
      <c r="AD99" s="266"/>
      <c r="AE99" s="266"/>
      <c r="AF99" s="266"/>
      <c r="AG99" s="266"/>
    </row>
    <row r="100" spans="1:33" ht="38" customHeight="1">
      <c r="A100" s="671" t="s">
        <v>421</v>
      </c>
      <c r="B100" s="672"/>
      <c r="C100" s="672"/>
      <c r="D100" s="672"/>
      <c r="E100" s="624" t="s">
        <v>42</v>
      </c>
      <c r="F100" s="628"/>
      <c r="G100" s="625"/>
      <c r="H100" s="667">
        <f>H67</f>
        <v>45774</v>
      </c>
      <c r="I100" s="668"/>
      <c r="J100" s="668"/>
      <c r="K100" s="669"/>
      <c r="L100" s="666" t="s">
        <v>43</v>
      </c>
      <c r="M100" s="666"/>
      <c r="N100" s="666"/>
      <c r="O100" s="626" t="str">
        <f>O67</f>
        <v>Horspath, Oxford</v>
      </c>
      <c r="P100" s="662"/>
      <c r="Q100" s="662"/>
      <c r="R100" s="662"/>
      <c r="S100" s="662"/>
      <c r="T100" s="662"/>
      <c r="U100" s="662"/>
      <c r="V100" s="662"/>
      <c r="W100" s="627"/>
      <c r="X100" s="666" t="s">
        <v>420</v>
      </c>
      <c r="Y100" s="666"/>
      <c r="Z100" s="666"/>
      <c r="AA100" s="626" t="str">
        <f>AA67</f>
        <v>OXFORDSHIRE TRACK &amp; FIELD LEAGUE 2025</v>
      </c>
      <c r="AB100" s="662"/>
      <c r="AC100" s="662"/>
      <c r="AD100" s="662"/>
      <c r="AE100" s="662"/>
      <c r="AF100" s="662"/>
      <c r="AG100" s="627"/>
    </row>
    <row r="101" spans="1:33" s="294" customFormat="1" ht="38" customHeight="1">
      <c r="A101" s="624" t="s">
        <v>25</v>
      </c>
      <c r="B101" s="625"/>
      <c r="C101" s="626" t="str">
        <f>C68</f>
        <v>High Jump U15 Boys (0 athletes)</v>
      </c>
      <c r="D101" s="627"/>
      <c r="E101" s="624" t="s">
        <v>382</v>
      </c>
      <c r="F101" s="628"/>
      <c r="G101" s="625"/>
      <c r="H101" s="629">
        <f>H68</f>
        <v>0.47916666666666669</v>
      </c>
      <c r="I101" s="630"/>
      <c r="J101" s="630"/>
      <c r="K101" s="631"/>
      <c r="L101" s="626" t="s">
        <v>385</v>
      </c>
      <c r="M101" s="662"/>
      <c r="N101" s="662"/>
      <c r="O101" s="638">
        <f>O68</f>
        <v>1.75</v>
      </c>
      <c r="P101" s="638"/>
      <c r="Q101" s="639"/>
      <c r="R101" s="640" t="s">
        <v>426</v>
      </c>
      <c r="S101" s="641"/>
      <c r="T101" s="641"/>
      <c r="U101" s="652">
        <f>U68</f>
        <v>1.45</v>
      </c>
      <c r="V101" s="652"/>
      <c r="W101" s="653"/>
      <c r="X101" s="624" t="str">
        <f>X68</f>
        <v>Starting Height: ...m</v>
      </c>
      <c r="Y101" s="628"/>
      <c r="Z101" s="628"/>
      <c r="AA101" s="628"/>
      <c r="AB101" s="628"/>
      <c r="AC101" s="628"/>
      <c r="AD101" s="628"/>
      <c r="AE101" s="628"/>
      <c r="AF101" s="628"/>
      <c r="AG101" s="625"/>
    </row>
    <row r="102" spans="1:33" ht="16" customHeight="1">
      <c r="A102" s="266"/>
      <c r="B102" s="266"/>
      <c r="C102" s="293"/>
      <c r="D102" s="292"/>
      <c r="E102" s="267"/>
      <c r="F102" s="267"/>
      <c r="G102" s="267"/>
      <c r="H102" s="291"/>
      <c r="I102" s="291"/>
      <c r="J102" s="291"/>
      <c r="K102" s="267"/>
      <c r="L102" s="267"/>
      <c r="M102" s="267"/>
      <c r="N102" s="290"/>
      <c r="O102" s="290"/>
      <c r="P102" s="290"/>
      <c r="Q102" s="290"/>
      <c r="R102" s="288"/>
      <c r="S102" s="288"/>
      <c r="T102" s="288"/>
      <c r="U102" s="289"/>
      <c r="V102" s="289"/>
      <c r="W102" s="288"/>
      <c r="X102" s="287"/>
      <c r="Y102" s="287"/>
      <c r="Z102" s="287"/>
      <c r="AA102" s="287"/>
      <c r="AB102" s="287"/>
      <c r="AC102" s="287"/>
      <c r="AD102" s="287"/>
      <c r="AE102" s="287"/>
      <c r="AF102" s="287"/>
      <c r="AG102" s="287"/>
    </row>
    <row r="103" spans="1:33" ht="38" customHeight="1">
      <c r="A103" s="634" t="s">
        <v>417</v>
      </c>
      <c r="B103" s="634" t="s">
        <v>416</v>
      </c>
      <c r="C103" s="634" t="s">
        <v>415</v>
      </c>
      <c r="D103" s="634" t="s">
        <v>414</v>
      </c>
      <c r="E103" s="649"/>
      <c r="F103" s="650"/>
      <c r="G103" s="649"/>
      <c r="H103" s="650"/>
      <c r="I103" s="649"/>
      <c r="J103" s="650"/>
      <c r="K103" s="649"/>
      <c r="L103" s="650"/>
      <c r="M103" s="649"/>
      <c r="N103" s="650"/>
      <c r="O103" s="649"/>
      <c r="P103" s="650"/>
      <c r="Q103" s="649"/>
      <c r="R103" s="650"/>
      <c r="S103" s="649"/>
      <c r="T103" s="650"/>
      <c r="U103" s="649"/>
      <c r="V103" s="650"/>
      <c r="W103" s="649"/>
      <c r="X103" s="650"/>
      <c r="Y103" s="649"/>
      <c r="Z103" s="663"/>
      <c r="AA103" s="657" t="s">
        <v>413</v>
      </c>
      <c r="AB103" s="658"/>
      <c r="AC103" s="632" t="s">
        <v>412</v>
      </c>
      <c r="AD103" s="661" t="s">
        <v>411</v>
      </c>
      <c r="AE103" s="664" t="s">
        <v>410</v>
      </c>
      <c r="AF103" s="642" t="s">
        <v>409</v>
      </c>
      <c r="AG103" s="643"/>
    </row>
    <row r="104" spans="1:33" ht="20" customHeight="1">
      <c r="A104" s="635"/>
      <c r="B104" s="635"/>
      <c r="C104" s="635"/>
      <c r="D104" s="635"/>
      <c r="E104" s="644" t="s">
        <v>408</v>
      </c>
      <c r="F104" s="644"/>
      <c r="G104" s="642" t="s">
        <v>408</v>
      </c>
      <c r="H104" s="643"/>
      <c r="I104" s="644" t="s">
        <v>408</v>
      </c>
      <c r="J104" s="644"/>
      <c r="K104" s="642" t="s">
        <v>408</v>
      </c>
      <c r="L104" s="643"/>
      <c r="M104" s="644" t="s">
        <v>408</v>
      </c>
      <c r="N104" s="644"/>
      <c r="O104" s="642" t="s">
        <v>408</v>
      </c>
      <c r="P104" s="643"/>
      <c r="Q104" s="644" t="s">
        <v>408</v>
      </c>
      <c r="R104" s="644"/>
      <c r="S104" s="642" t="s">
        <v>408</v>
      </c>
      <c r="T104" s="643"/>
      <c r="U104" s="642" t="s">
        <v>408</v>
      </c>
      <c r="V104" s="643"/>
      <c r="W104" s="642" t="s">
        <v>408</v>
      </c>
      <c r="X104" s="643"/>
      <c r="Y104" s="642" t="s">
        <v>408</v>
      </c>
      <c r="Z104" s="645"/>
      <c r="AA104" s="659"/>
      <c r="AB104" s="660"/>
      <c r="AC104" s="633"/>
      <c r="AD104" s="661"/>
      <c r="AE104" s="665"/>
      <c r="AF104" s="281" t="s">
        <v>0</v>
      </c>
      <c r="AG104" s="281" t="s">
        <v>1</v>
      </c>
    </row>
    <row r="105" spans="1:33" ht="25" customHeight="1">
      <c r="A105" s="285">
        <v>17</v>
      </c>
      <c r="B105" s="284" t="str" cm="1">
        <f t="array" ref="B105">IFERROR(IF(ROWS(_xlfn._xlws.FILTER(_xlfn.ANCHORARRAY(Data!BY$32), _xlfn.CHOOSECOLS(_xlfn.ANCHORARRAY(Data!BY$32),1)&lt;&gt;""))&gt;16, _xlfn.DROP(_xlfn._xlws.FILTER(_xlfn.ANCHORARRAY(Data!BY$32), _xlfn.CHOOSECOLS(_xlfn.ANCHORARRAY(Data!BY$32),1)&lt;&gt;""), 16),"Less than 16"), "Less than 16")</f>
        <v>Less than 16</v>
      </c>
      <c r="C105" s="283"/>
      <c r="D105" s="283"/>
      <c r="E105" s="621"/>
      <c r="F105" s="622"/>
      <c r="G105" s="636"/>
      <c r="H105" s="637"/>
      <c r="I105" s="636"/>
      <c r="J105" s="637"/>
      <c r="K105" s="636"/>
      <c r="L105" s="637"/>
      <c r="M105" s="636"/>
      <c r="N105" s="637"/>
      <c r="O105" s="636"/>
      <c r="P105" s="637"/>
      <c r="Q105" s="636"/>
      <c r="R105" s="637"/>
      <c r="S105" s="636"/>
      <c r="T105" s="637"/>
      <c r="U105" s="636"/>
      <c r="V105" s="637"/>
      <c r="W105" s="636"/>
      <c r="X105" s="637"/>
      <c r="Y105" s="636"/>
      <c r="Z105" s="637"/>
      <c r="AA105" s="636"/>
      <c r="AB105" s="637"/>
      <c r="AC105" s="282"/>
      <c r="AD105" s="282"/>
      <c r="AE105" s="281"/>
      <c r="AF105" s="281"/>
      <c r="AG105" s="281"/>
    </row>
    <row r="106" spans="1:33" ht="25" customHeight="1">
      <c r="A106" s="281">
        <v>18</v>
      </c>
      <c r="B106" s="284"/>
      <c r="C106" s="283"/>
      <c r="D106" s="283"/>
      <c r="E106" s="621"/>
      <c r="F106" s="622"/>
      <c r="G106" s="636"/>
      <c r="H106" s="637"/>
      <c r="I106" s="636"/>
      <c r="J106" s="637"/>
      <c r="K106" s="636"/>
      <c r="L106" s="637"/>
      <c r="M106" s="636"/>
      <c r="N106" s="637"/>
      <c r="O106" s="636"/>
      <c r="P106" s="637"/>
      <c r="Q106" s="636"/>
      <c r="R106" s="637"/>
      <c r="S106" s="636"/>
      <c r="T106" s="637"/>
      <c r="U106" s="636"/>
      <c r="V106" s="637"/>
      <c r="W106" s="636"/>
      <c r="X106" s="637"/>
      <c r="Y106" s="636"/>
      <c r="Z106" s="637"/>
      <c r="AA106" s="636"/>
      <c r="AB106" s="637"/>
      <c r="AC106" s="282"/>
      <c r="AD106" s="282"/>
      <c r="AE106" s="281"/>
      <c r="AF106" s="281"/>
      <c r="AG106" s="281"/>
    </row>
    <row r="107" spans="1:33" ht="25" customHeight="1">
      <c r="A107" s="285">
        <v>19</v>
      </c>
      <c r="B107" s="284"/>
      <c r="C107" s="283"/>
      <c r="D107" s="283"/>
      <c r="E107" s="621"/>
      <c r="F107" s="622"/>
      <c r="G107" s="636"/>
      <c r="H107" s="637"/>
      <c r="I107" s="636"/>
      <c r="J107" s="637"/>
      <c r="K107" s="636"/>
      <c r="L107" s="637"/>
      <c r="M107" s="636"/>
      <c r="N107" s="637"/>
      <c r="O107" s="636"/>
      <c r="P107" s="637"/>
      <c r="Q107" s="636"/>
      <c r="R107" s="637"/>
      <c r="S107" s="636"/>
      <c r="T107" s="637"/>
      <c r="U107" s="636"/>
      <c r="V107" s="637"/>
      <c r="W107" s="636"/>
      <c r="X107" s="637"/>
      <c r="Y107" s="636"/>
      <c r="Z107" s="637"/>
      <c r="AA107" s="636"/>
      <c r="AB107" s="637"/>
      <c r="AC107" s="282"/>
      <c r="AD107" s="282"/>
      <c r="AE107" s="281"/>
      <c r="AF107" s="281"/>
      <c r="AG107" s="281"/>
    </row>
    <row r="108" spans="1:33" ht="25" customHeight="1">
      <c r="A108" s="281">
        <v>20</v>
      </c>
      <c r="B108" s="284"/>
      <c r="C108" s="283"/>
      <c r="D108" s="283"/>
      <c r="E108" s="621"/>
      <c r="F108" s="622"/>
      <c r="G108" s="636"/>
      <c r="H108" s="637"/>
      <c r="I108" s="636"/>
      <c r="J108" s="637"/>
      <c r="K108" s="636"/>
      <c r="L108" s="637"/>
      <c r="M108" s="636"/>
      <c r="N108" s="637"/>
      <c r="O108" s="636"/>
      <c r="P108" s="637"/>
      <c r="Q108" s="636"/>
      <c r="R108" s="637"/>
      <c r="S108" s="636"/>
      <c r="T108" s="637"/>
      <c r="U108" s="636"/>
      <c r="V108" s="637"/>
      <c r="W108" s="636"/>
      <c r="X108" s="637"/>
      <c r="Y108" s="636"/>
      <c r="Z108" s="637"/>
      <c r="AA108" s="636"/>
      <c r="AB108" s="637"/>
      <c r="AC108" s="282"/>
      <c r="AD108" s="282"/>
      <c r="AE108" s="281"/>
      <c r="AF108" s="281"/>
      <c r="AG108" s="281"/>
    </row>
    <row r="109" spans="1:33" ht="25" customHeight="1">
      <c r="A109" s="285">
        <v>21</v>
      </c>
      <c r="B109" s="284"/>
      <c r="C109" s="283"/>
      <c r="D109" s="283"/>
      <c r="E109" s="621"/>
      <c r="F109" s="622"/>
      <c r="G109" s="636"/>
      <c r="H109" s="637"/>
      <c r="I109" s="636"/>
      <c r="J109" s="637"/>
      <c r="K109" s="636"/>
      <c r="L109" s="637"/>
      <c r="M109" s="636"/>
      <c r="N109" s="637"/>
      <c r="O109" s="636"/>
      <c r="P109" s="637"/>
      <c r="Q109" s="636"/>
      <c r="R109" s="637"/>
      <c r="S109" s="636"/>
      <c r="T109" s="637"/>
      <c r="U109" s="636"/>
      <c r="V109" s="637"/>
      <c r="W109" s="636"/>
      <c r="X109" s="637"/>
      <c r="Y109" s="636"/>
      <c r="Z109" s="637"/>
      <c r="AA109" s="636"/>
      <c r="AB109" s="637"/>
      <c r="AC109" s="282"/>
      <c r="AD109" s="282"/>
      <c r="AE109" s="281"/>
      <c r="AF109" s="281"/>
      <c r="AG109" s="281"/>
    </row>
    <row r="110" spans="1:33" ht="25" customHeight="1">
      <c r="A110" s="281">
        <v>22</v>
      </c>
      <c r="B110" s="284"/>
      <c r="C110" s="283"/>
      <c r="D110" s="283"/>
      <c r="E110" s="621"/>
      <c r="F110" s="622"/>
      <c r="G110" s="636"/>
      <c r="H110" s="637"/>
      <c r="I110" s="636"/>
      <c r="J110" s="637"/>
      <c r="K110" s="636"/>
      <c r="L110" s="637"/>
      <c r="M110" s="636"/>
      <c r="N110" s="637"/>
      <c r="O110" s="636"/>
      <c r="P110" s="637"/>
      <c r="Q110" s="636"/>
      <c r="R110" s="637"/>
      <c r="S110" s="636"/>
      <c r="T110" s="637"/>
      <c r="U110" s="636"/>
      <c r="V110" s="637"/>
      <c r="W110" s="636"/>
      <c r="X110" s="637"/>
      <c r="Y110" s="636"/>
      <c r="Z110" s="637"/>
      <c r="AA110" s="636"/>
      <c r="AB110" s="637"/>
      <c r="AC110" s="282"/>
      <c r="AD110" s="282"/>
      <c r="AE110" s="281"/>
      <c r="AF110" s="281"/>
      <c r="AG110" s="281"/>
    </row>
    <row r="111" spans="1:33" ht="25" customHeight="1">
      <c r="A111" s="285">
        <v>23</v>
      </c>
      <c r="B111" s="284"/>
      <c r="C111" s="283"/>
      <c r="D111" s="283"/>
      <c r="E111" s="621"/>
      <c r="F111" s="622"/>
      <c r="G111" s="636"/>
      <c r="H111" s="637"/>
      <c r="I111" s="636"/>
      <c r="J111" s="637"/>
      <c r="K111" s="636"/>
      <c r="L111" s="637"/>
      <c r="M111" s="636"/>
      <c r="N111" s="637"/>
      <c r="O111" s="636"/>
      <c r="P111" s="637"/>
      <c r="Q111" s="636"/>
      <c r="R111" s="637"/>
      <c r="S111" s="636"/>
      <c r="T111" s="637"/>
      <c r="U111" s="636"/>
      <c r="V111" s="637"/>
      <c r="W111" s="636"/>
      <c r="X111" s="637"/>
      <c r="Y111" s="636"/>
      <c r="Z111" s="637"/>
      <c r="AA111" s="636"/>
      <c r="AB111" s="637"/>
      <c r="AC111" s="282"/>
      <c r="AD111" s="282"/>
      <c r="AE111" s="281"/>
      <c r="AF111" s="281"/>
      <c r="AG111" s="281"/>
    </row>
    <row r="112" spans="1:33" ht="25" customHeight="1">
      <c r="A112" s="281">
        <v>24</v>
      </c>
      <c r="B112" s="284"/>
      <c r="C112" s="283"/>
      <c r="D112" s="283"/>
      <c r="E112" s="621"/>
      <c r="F112" s="622"/>
      <c r="G112" s="636"/>
      <c r="H112" s="637"/>
      <c r="I112" s="636"/>
      <c r="J112" s="637"/>
      <c r="K112" s="636"/>
      <c r="L112" s="637"/>
      <c r="M112" s="636"/>
      <c r="N112" s="637"/>
      <c r="O112" s="636"/>
      <c r="P112" s="637"/>
      <c r="Q112" s="636"/>
      <c r="R112" s="637"/>
      <c r="S112" s="636"/>
      <c r="T112" s="637"/>
      <c r="U112" s="636"/>
      <c r="V112" s="637"/>
      <c r="W112" s="636"/>
      <c r="X112" s="637"/>
      <c r="Y112" s="636"/>
      <c r="Z112" s="637"/>
      <c r="AA112" s="636"/>
      <c r="AB112" s="637"/>
      <c r="AC112" s="282"/>
      <c r="AD112" s="282"/>
      <c r="AE112" s="281"/>
      <c r="AF112" s="281"/>
      <c r="AG112" s="281"/>
    </row>
    <row r="113" spans="1:33" ht="25" customHeight="1">
      <c r="A113" s="285">
        <v>25</v>
      </c>
      <c r="B113" s="284"/>
      <c r="C113" s="283"/>
      <c r="D113" s="283"/>
      <c r="E113" s="621"/>
      <c r="F113" s="622"/>
      <c r="G113" s="636"/>
      <c r="H113" s="637"/>
      <c r="I113" s="636"/>
      <c r="J113" s="637"/>
      <c r="K113" s="636"/>
      <c r="L113" s="637"/>
      <c r="M113" s="636"/>
      <c r="N113" s="637"/>
      <c r="O113" s="636"/>
      <c r="P113" s="637"/>
      <c r="Q113" s="636"/>
      <c r="R113" s="637"/>
      <c r="S113" s="636"/>
      <c r="T113" s="637"/>
      <c r="U113" s="636"/>
      <c r="V113" s="637"/>
      <c r="W113" s="636"/>
      <c r="X113" s="637"/>
      <c r="Y113" s="636"/>
      <c r="Z113" s="637"/>
      <c r="AA113" s="636"/>
      <c r="AB113" s="637"/>
      <c r="AC113" s="282"/>
      <c r="AD113" s="282"/>
      <c r="AE113" s="281"/>
      <c r="AF113" s="281"/>
      <c r="AG113" s="281"/>
    </row>
    <row r="114" spans="1:33" ht="25" customHeight="1">
      <c r="A114" s="281">
        <v>26</v>
      </c>
      <c r="B114" s="284"/>
      <c r="C114" s="283"/>
      <c r="D114" s="283"/>
      <c r="E114" s="621"/>
      <c r="F114" s="622"/>
      <c r="G114" s="636"/>
      <c r="H114" s="637"/>
      <c r="I114" s="636"/>
      <c r="J114" s="637"/>
      <c r="K114" s="636"/>
      <c r="L114" s="637"/>
      <c r="M114" s="636"/>
      <c r="N114" s="637"/>
      <c r="O114" s="636"/>
      <c r="P114" s="637"/>
      <c r="Q114" s="636"/>
      <c r="R114" s="637"/>
      <c r="S114" s="636"/>
      <c r="T114" s="637"/>
      <c r="U114" s="636"/>
      <c r="V114" s="637"/>
      <c r="W114" s="636"/>
      <c r="X114" s="637"/>
      <c r="Y114" s="636"/>
      <c r="Z114" s="637"/>
      <c r="AA114" s="636"/>
      <c r="AB114" s="637"/>
      <c r="AC114" s="282"/>
      <c r="AD114" s="282"/>
      <c r="AE114" s="281"/>
      <c r="AF114" s="281"/>
      <c r="AG114" s="281"/>
    </row>
    <row r="115" spans="1:33" ht="25" customHeight="1">
      <c r="A115" s="285">
        <v>27</v>
      </c>
      <c r="B115" s="284"/>
      <c r="C115" s="283"/>
      <c r="D115" s="283"/>
      <c r="E115" s="621"/>
      <c r="F115" s="622"/>
      <c r="G115" s="636"/>
      <c r="H115" s="637"/>
      <c r="I115" s="636"/>
      <c r="J115" s="637"/>
      <c r="K115" s="636"/>
      <c r="L115" s="637"/>
      <c r="M115" s="636"/>
      <c r="N115" s="637"/>
      <c r="O115" s="636"/>
      <c r="P115" s="637"/>
      <c r="Q115" s="636"/>
      <c r="R115" s="637"/>
      <c r="S115" s="636"/>
      <c r="T115" s="637"/>
      <c r="U115" s="636"/>
      <c r="V115" s="637"/>
      <c r="W115" s="636"/>
      <c r="X115" s="637"/>
      <c r="Y115" s="636"/>
      <c r="Z115" s="637"/>
      <c r="AA115" s="636"/>
      <c r="AB115" s="637"/>
      <c r="AC115" s="282"/>
      <c r="AD115" s="282"/>
      <c r="AE115" s="281"/>
      <c r="AF115" s="281"/>
      <c r="AG115" s="281"/>
    </row>
    <row r="116" spans="1:33" ht="25" customHeight="1">
      <c r="A116" s="281">
        <v>28</v>
      </c>
      <c r="B116" s="301"/>
      <c r="C116" s="300"/>
      <c r="D116" s="300"/>
      <c r="E116" s="673"/>
      <c r="F116" s="682"/>
      <c r="G116" s="673"/>
      <c r="H116" s="674"/>
      <c r="I116" s="673"/>
      <c r="J116" s="674"/>
      <c r="K116" s="673"/>
      <c r="L116" s="674"/>
      <c r="M116" s="673"/>
      <c r="N116" s="674"/>
      <c r="O116" s="673"/>
      <c r="P116" s="674"/>
      <c r="Q116" s="673"/>
      <c r="R116" s="674"/>
      <c r="S116" s="673"/>
      <c r="T116" s="674"/>
      <c r="U116" s="673"/>
      <c r="V116" s="674"/>
      <c r="W116" s="673"/>
      <c r="X116" s="674"/>
      <c r="Y116" s="673"/>
      <c r="Z116" s="674"/>
      <c r="AA116" s="673"/>
      <c r="AB116" s="674"/>
      <c r="AC116" s="299"/>
      <c r="AD116" s="299"/>
      <c r="AE116" s="298"/>
      <c r="AF116" s="298"/>
      <c r="AG116" s="298"/>
    </row>
    <row r="117" spans="1:33" ht="25" customHeight="1">
      <c r="A117" s="285">
        <v>29</v>
      </c>
      <c r="B117" s="301"/>
      <c r="C117" s="300"/>
      <c r="D117" s="300"/>
      <c r="E117" s="681"/>
      <c r="F117" s="681"/>
      <c r="G117" s="673"/>
      <c r="H117" s="674"/>
      <c r="I117" s="673"/>
      <c r="J117" s="674"/>
      <c r="K117" s="673"/>
      <c r="L117" s="674"/>
      <c r="M117" s="673"/>
      <c r="N117" s="674"/>
      <c r="O117" s="673"/>
      <c r="P117" s="674"/>
      <c r="Q117" s="673"/>
      <c r="R117" s="674"/>
      <c r="S117" s="673"/>
      <c r="T117" s="674"/>
      <c r="U117" s="673"/>
      <c r="V117" s="674"/>
      <c r="W117" s="673"/>
      <c r="X117" s="674"/>
      <c r="Y117" s="673"/>
      <c r="Z117" s="674"/>
      <c r="AA117" s="673"/>
      <c r="AB117" s="674"/>
      <c r="AC117" s="299"/>
      <c r="AD117" s="299"/>
      <c r="AE117" s="298"/>
      <c r="AF117" s="298"/>
      <c r="AG117" s="298"/>
    </row>
    <row r="118" spans="1:33" ht="25" customHeight="1">
      <c r="A118" s="281">
        <v>30</v>
      </c>
      <c r="B118" s="301"/>
      <c r="C118" s="300"/>
      <c r="D118" s="300"/>
      <c r="E118" s="678"/>
      <c r="F118" s="679"/>
      <c r="G118" s="673"/>
      <c r="H118" s="674"/>
      <c r="I118" s="673"/>
      <c r="J118" s="674"/>
      <c r="K118" s="673"/>
      <c r="L118" s="674"/>
      <c r="M118" s="673"/>
      <c r="N118" s="674"/>
      <c r="O118" s="673"/>
      <c r="P118" s="674"/>
      <c r="Q118" s="673"/>
      <c r="R118" s="674"/>
      <c r="S118" s="673"/>
      <c r="T118" s="674"/>
      <c r="U118" s="673"/>
      <c r="V118" s="674"/>
      <c r="W118" s="673"/>
      <c r="X118" s="674"/>
      <c r="Y118" s="673"/>
      <c r="Z118" s="674"/>
      <c r="AA118" s="673"/>
      <c r="AB118" s="674"/>
      <c r="AC118" s="299"/>
      <c r="AD118" s="299"/>
      <c r="AE118" s="298"/>
      <c r="AF118" s="298"/>
      <c r="AG118" s="298"/>
    </row>
    <row r="119" spans="1:33" ht="25" customHeight="1">
      <c r="A119" s="285">
        <v>31</v>
      </c>
      <c r="B119" s="301"/>
      <c r="C119" s="300"/>
      <c r="D119" s="300"/>
      <c r="E119" s="678"/>
      <c r="F119" s="679"/>
      <c r="G119" s="673"/>
      <c r="H119" s="674"/>
      <c r="I119" s="673"/>
      <c r="J119" s="674"/>
      <c r="K119" s="673"/>
      <c r="L119" s="674"/>
      <c r="M119" s="673"/>
      <c r="N119" s="674"/>
      <c r="O119" s="673"/>
      <c r="P119" s="674"/>
      <c r="Q119" s="673"/>
      <c r="R119" s="674"/>
      <c r="S119" s="673"/>
      <c r="T119" s="674"/>
      <c r="U119" s="673"/>
      <c r="V119" s="674"/>
      <c r="W119" s="673"/>
      <c r="X119" s="674"/>
      <c r="Y119" s="673"/>
      <c r="Z119" s="674"/>
      <c r="AA119" s="673"/>
      <c r="AB119" s="674"/>
      <c r="AC119" s="299"/>
      <c r="AD119" s="299"/>
      <c r="AE119" s="298"/>
      <c r="AF119" s="298"/>
      <c r="AG119" s="298"/>
    </row>
    <row r="120" spans="1:33" ht="25" customHeight="1">
      <c r="A120" s="281">
        <v>32</v>
      </c>
      <c r="B120" s="301"/>
      <c r="C120" s="300"/>
      <c r="D120" s="300"/>
      <c r="E120" s="678"/>
      <c r="F120" s="679"/>
      <c r="G120" s="678"/>
      <c r="H120" s="680"/>
      <c r="I120" s="678"/>
      <c r="J120" s="680"/>
      <c r="K120" s="678"/>
      <c r="L120" s="680"/>
      <c r="M120" s="678"/>
      <c r="N120" s="680"/>
      <c r="O120" s="678"/>
      <c r="P120" s="680"/>
      <c r="Q120" s="678"/>
      <c r="R120" s="680"/>
      <c r="S120" s="678"/>
      <c r="T120" s="680"/>
      <c r="U120" s="678"/>
      <c r="V120" s="680"/>
      <c r="W120" s="678"/>
      <c r="X120" s="680"/>
      <c r="Y120" s="678"/>
      <c r="Z120" s="680"/>
      <c r="AA120" s="678"/>
      <c r="AB120" s="679"/>
      <c r="AC120" s="299"/>
      <c r="AD120" s="299"/>
      <c r="AE120" s="298"/>
      <c r="AF120" s="298"/>
      <c r="AG120" s="298"/>
    </row>
    <row r="121" spans="1:33" ht="16" customHeight="1">
      <c r="A121" s="266"/>
      <c r="B121" s="266"/>
      <c r="C121" s="270"/>
      <c r="D121" s="270"/>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row>
    <row r="122" spans="1:33" ht="20" customHeight="1">
      <c r="A122" s="675"/>
      <c r="B122" s="675"/>
      <c r="C122" s="675"/>
      <c r="D122" s="675"/>
      <c r="E122" s="675"/>
      <c r="F122" s="675"/>
      <c r="G122" s="675"/>
      <c r="H122" s="267"/>
      <c r="I122" s="675"/>
      <c r="J122" s="675"/>
      <c r="K122" s="675"/>
      <c r="L122" s="675"/>
      <c r="M122" s="675"/>
      <c r="N122" s="675"/>
      <c r="O122" s="675"/>
      <c r="P122" s="675"/>
      <c r="Q122" s="675"/>
      <c r="R122" s="675"/>
      <c r="S122" s="675"/>
      <c r="T122" s="675"/>
      <c r="U122" s="675"/>
      <c r="V122" s="675"/>
      <c r="W122" s="675"/>
      <c r="X122" s="675"/>
      <c r="Y122" s="675"/>
      <c r="Z122" s="675"/>
      <c r="AA122" s="266"/>
      <c r="AB122" s="642" t="s">
        <v>407</v>
      </c>
      <c r="AC122" s="645"/>
      <c r="AD122" s="645"/>
      <c r="AE122" s="645"/>
      <c r="AF122" s="645"/>
      <c r="AG122" s="643"/>
    </row>
    <row r="123" spans="1:33" ht="20" customHeight="1">
      <c r="A123" s="266"/>
      <c r="B123" s="267"/>
      <c r="C123" s="267"/>
      <c r="D123" s="267"/>
      <c r="E123" s="675"/>
      <c r="F123" s="675"/>
      <c r="G123" s="675"/>
      <c r="H123" s="267"/>
      <c r="I123" s="266"/>
      <c r="J123" s="675"/>
      <c r="K123" s="675"/>
      <c r="L123" s="675"/>
      <c r="M123" s="675"/>
      <c r="N123" s="675"/>
      <c r="O123" s="675"/>
      <c r="P123" s="675"/>
      <c r="Q123" s="675"/>
      <c r="R123" s="675"/>
      <c r="S123" s="675"/>
      <c r="T123" s="675"/>
      <c r="U123" s="675"/>
      <c r="V123" s="675"/>
      <c r="W123" s="675"/>
      <c r="X123" s="675"/>
      <c r="Y123" s="675"/>
      <c r="Z123" s="675"/>
      <c r="AA123" s="266"/>
      <c r="AB123" s="279"/>
      <c r="AC123" s="266"/>
      <c r="AD123" s="266"/>
      <c r="AE123" s="266"/>
      <c r="AF123" s="266"/>
      <c r="AG123" s="278"/>
    </row>
    <row r="124" spans="1:33" ht="20" customHeight="1">
      <c r="A124" s="268"/>
      <c r="B124" s="280"/>
      <c r="C124" s="270"/>
      <c r="D124" s="267"/>
      <c r="E124" s="677"/>
      <c r="F124" s="677"/>
      <c r="G124" s="677"/>
      <c r="H124" s="269"/>
      <c r="I124" s="268"/>
      <c r="J124" s="676"/>
      <c r="K124" s="676"/>
      <c r="L124" s="675"/>
      <c r="M124" s="675"/>
      <c r="N124" s="675"/>
      <c r="O124" s="675"/>
      <c r="P124" s="675"/>
      <c r="Q124" s="675"/>
      <c r="R124" s="675"/>
      <c r="S124" s="675"/>
      <c r="T124" s="675"/>
      <c r="U124" s="675"/>
      <c r="V124" s="675"/>
      <c r="W124" s="675"/>
      <c r="X124" s="675"/>
      <c r="Y124" s="675"/>
      <c r="Z124" s="675"/>
      <c r="AA124" s="266"/>
      <c r="AB124" s="279"/>
      <c r="AC124" s="266"/>
      <c r="AD124" s="266"/>
      <c r="AE124" s="266"/>
      <c r="AF124" s="266"/>
      <c r="AG124" s="278"/>
    </row>
    <row r="125" spans="1:33" ht="20" customHeight="1">
      <c r="A125" s="268"/>
      <c r="B125" s="267"/>
      <c r="C125" s="270"/>
      <c r="D125" s="267"/>
      <c r="E125" s="677"/>
      <c r="F125" s="677"/>
      <c r="G125" s="677"/>
      <c r="H125" s="269"/>
      <c r="I125" s="268"/>
      <c r="J125" s="676"/>
      <c r="K125" s="676"/>
      <c r="L125" s="675"/>
      <c r="M125" s="675"/>
      <c r="N125" s="675"/>
      <c r="O125" s="675"/>
      <c r="P125" s="675"/>
      <c r="Q125" s="675"/>
      <c r="R125" s="675"/>
      <c r="S125" s="675"/>
      <c r="T125" s="675"/>
      <c r="U125" s="675"/>
      <c r="V125" s="675"/>
      <c r="W125" s="675"/>
      <c r="X125" s="675"/>
      <c r="Y125" s="675"/>
      <c r="Z125" s="675"/>
      <c r="AA125" s="266"/>
      <c r="AB125" s="279"/>
      <c r="AC125" s="266"/>
      <c r="AD125" s="266"/>
      <c r="AE125" s="266"/>
      <c r="AF125" s="266"/>
      <c r="AG125" s="278"/>
    </row>
    <row r="126" spans="1:33" ht="20" customHeight="1">
      <c r="A126" s="268"/>
      <c r="B126" s="267"/>
      <c r="C126" s="270"/>
      <c r="D126" s="267"/>
      <c r="E126" s="677"/>
      <c r="F126" s="677"/>
      <c r="G126" s="677"/>
      <c r="H126" s="269"/>
      <c r="I126" s="268"/>
      <c r="J126" s="676"/>
      <c r="K126" s="676"/>
      <c r="L126" s="675"/>
      <c r="M126" s="675"/>
      <c r="N126" s="675"/>
      <c r="O126" s="675"/>
      <c r="P126" s="675"/>
      <c r="Q126" s="675"/>
      <c r="R126" s="675"/>
      <c r="S126" s="675"/>
      <c r="T126" s="675"/>
      <c r="U126" s="675"/>
      <c r="V126" s="675"/>
      <c r="W126" s="675"/>
      <c r="X126" s="675"/>
      <c r="Y126" s="675"/>
      <c r="Z126" s="675"/>
      <c r="AB126" s="277"/>
      <c r="AG126" s="276"/>
    </row>
    <row r="127" spans="1:33" ht="20" customHeight="1">
      <c r="A127" s="268"/>
      <c r="B127" s="267"/>
      <c r="C127" s="270"/>
      <c r="D127" s="267"/>
      <c r="E127" s="677"/>
      <c r="F127" s="677"/>
      <c r="G127" s="677"/>
      <c r="H127" s="269"/>
      <c r="I127" s="268"/>
      <c r="J127" s="676"/>
      <c r="K127" s="676"/>
      <c r="L127" s="675"/>
      <c r="M127" s="675"/>
      <c r="N127" s="675"/>
      <c r="O127" s="675"/>
      <c r="P127" s="675"/>
      <c r="Q127" s="675"/>
      <c r="R127" s="675"/>
      <c r="S127" s="675"/>
      <c r="T127" s="675"/>
      <c r="U127" s="675"/>
      <c r="V127" s="675"/>
      <c r="W127" s="675"/>
      <c r="X127" s="675"/>
      <c r="Y127" s="675"/>
      <c r="Z127" s="675"/>
      <c r="AB127" s="277"/>
      <c r="AG127" s="276"/>
    </row>
    <row r="128" spans="1:33" ht="20" customHeight="1">
      <c r="A128" s="268"/>
      <c r="B128" s="267"/>
      <c r="C128" s="270"/>
      <c r="D128" s="267"/>
      <c r="E128" s="677"/>
      <c r="F128" s="677"/>
      <c r="G128" s="677"/>
      <c r="H128" s="269"/>
      <c r="I128" s="268"/>
      <c r="J128" s="676"/>
      <c r="K128" s="676"/>
      <c r="L128" s="675"/>
      <c r="M128" s="675"/>
      <c r="N128" s="675"/>
      <c r="O128" s="675"/>
      <c r="P128" s="675"/>
      <c r="Q128" s="675"/>
      <c r="R128" s="675"/>
      <c r="S128" s="675"/>
      <c r="T128" s="675"/>
      <c r="U128" s="675"/>
      <c r="V128" s="675"/>
      <c r="W128" s="675"/>
      <c r="X128" s="675"/>
      <c r="Y128" s="675"/>
      <c r="Z128" s="675"/>
      <c r="AA128" s="266"/>
      <c r="AB128" s="642" t="s">
        <v>406</v>
      </c>
      <c r="AC128" s="645"/>
      <c r="AD128" s="645"/>
      <c r="AE128" s="645"/>
      <c r="AF128" s="645"/>
      <c r="AG128" s="643"/>
    </row>
    <row r="129" spans="1:33" ht="20" customHeight="1">
      <c r="A129" s="268"/>
      <c r="B129" s="267"/>
      <c r="C129" s="270"/>
      <c r="D129" s="267"/>
      <c r="E129" s="677"/>
      <c r="F129" s="677"/>
      <c r="G129" s="677"/>
      <c r="H129" s="269"/>
      <c r="I129" s="268"/>
      <c r="J129" s="676"/>
      <c r="K129" s="676"/>
      <c r="L129" s="675"/>
      <c r="M129" s="675"/>
      <c r="N129" s="675"/>
      <c r="O129" s="675"/>
      <c r="P129" s="675"/>
      <c r="Q129" s="675"/>
      <c r="R129" s="675"/>
      <c r="S129" s="675"/>
      <c r="T129" s="675"/>
      <c r="U129" s="675"/>
      <c r="V129" s="675"/>
      <c r="W129" s="675"/>
      <c r="X129" s="675"/>
      <c r="Y129" s="675"/>
      <c r="Z129" s="675"/>
      <c r="AA129" s="266"/>
      <c r="AB129" s="279"/>
      <c r="AC129" s="266"/>
      <c r="AD129" s="266"/>
      <c r="AE129" s="266"/>
      <c r="AF129" s="266"/>
      <c r="AG129" s="278"/>
    </row>
    <row r="130" spans="1:33" ht="20" customHeight="1">
      <c r="A130" s="268"/>
      <c r="B130" s="267"/>
      <c r="C130" s="270"/>
      <c r="D130" s="267"/>
      <c r="E130" s="677"/>
      <c r="F130" s="677"/>
      <c r="G130" s="677"/>
      <c r="H130" s="269"/>
      <c r="I130" s="268"/>
      <c r="J130" s="676"/>
      <c r="K130" s="676"/>
      <c r="L130" s="675"/>
      <c r="M130" s="675"/>
      <c r="N130" s="675"/>
      <c r="O130" s="675"/>
      <c r="P130" s="675"/>
      <c r="Q130" s="675"/>
      <c r="R130" s="675"/>
      <c r="S130" s="675"/>
      <c r="T130" s="675"/>
      <c r="U130" s="675"/>
      <c r="V130" s="675"/>
      <c r="W130" s="675"/>
      <c r="X130" s="675"/>
      <c r="Y130" s="675"/>
      <c r="Z130" s="675"/>
      <c r="AB130" s="277"/>
      <c r="AG130" s="276"/>
    </row>
    <row r="131" spans="1:33" ht="20" customHeight="1">
      <c r="A131" s="268"/>
      <c r="B131" s="267"/>
      <c r="C131" s="270"/>
      <c r="D131" s="267"/>
      <c r="E131" s="677"/>
      <c r="F131" s="677"/>
      <c r="G131" s="677"/>
      <c r="H131" s="269"/>
      <c r="I131" s="268"/>
      <c r="J131" s="676"/>
      <c r="K131" s="676"/>
      <c r="L131" s="675"/>
      <c r="M131" s="675"/>
      <c r="N131" s="675"/>
      <c r="O131" s="675"/>
      <c r="P131" s="675"/>
      <c r="Q131" s="675"/>
      <c r="R131" s="675"/>
      <c r="S131" s="675"/>
      <c r="T131" s="675"/>
      <c r="U131" s="675"/>
      <c r="V131" s="675"/>
      <c r="W131" s="675"/>
      <c r="X131" s="675"/>
      <c r="Y131" s="675"/>
      <c r="Z131" s="675"/>
      <c r="AA131" s="266"/>
      <c r="AB131" s="273"/>
      <c r="AC131" s="272"/>
      <c r="AD131" s="272"/>
      <c r="AE131" s="272"/>
      <c r="AF131" s="272"/>
      <c r="AG131" s="271"/>
    </row>
    <row r="132" spans="1:33" ht="10" customHeight="1">
      <c r="A132" s="268"/>
      <c r="B132" s="267"/>
      <c r="C132" s="270"/>
      <c r="D132" s="267"/>
      <c r="E132" s="269"/>
      <c r="F132" s="269"/>
      <c r="G132" s="269"/>
      <c r="H132" s="269"/>
      <c r="I132" s="268"/>
      <c r="J132" s="268"/>
      <c r="K132" s="267"/>
      <c r="L132" s="267"/>
      <c r="M132" s="267"/>
      <c r="N132" s="267"/>
      <c r="O132" s="267"/>
      <c r="P132" s="267"/>
      <c r="Q132" s="267"/>
      <c r="R132" s="267"/>
      <c r="S132" s="267"/>
      <c r="T132" s="267"/>
      <c r="U132" s="267"/>
      <c r="V132" s="267"/>
      <c r="W132" s="267"/>
      <c r="X132" s="267"/>
      <c r="Y132" s="267"/>
      <c r="Z132" s="267"/>
      <c r="AA132" s="266"/>
      <c r="AB132" s="266"/>
      <c r="AC132" s="266"/>
      <c r="AD132" s="266"/>
      <c r="AE132" s="266"/>
      <c r="AF132" s="266"/>
      <c r="AG132" s="266"/>
    </row>
    <row r="133" spans="1:33" ht="38" customHeight="1">
      <c r="A133" s="671" t="s">
        <v>421</v>
      </c>
      <c r="B133" s="672"/>
      <c r="C133" s="672"/>
      <c r="D133" s="672"/>
      <c r="E133" s="624" t="s">
        <v>42</v>
      </c>
      <c r="F133" s="628"/>
      <c r="G133" s="625"/>
      <c r="H133" s="667">
        <f>VLOOKUP('Read Me First'!$I$4,'Read Me First'!$L$4:$N$7,3,FALSE)</f>
        <v>45774</v>
      </c>
      <c r="I133" s="668"/>
      <c r="J133" s="668"/>
      <c r="K133" s="669"/>
      <c r="L133" s="666" t="s">
        <v>43</v>
      </c>
      <c r="M133" s="666"/>
      <c r="N133" s="666"/>
      <c r="O133" s="626" t="str">
        <f>VLOOKUP('Read Me First'!$I$4,'Read Me First'!$L$4:$N$7,2,FALSE)</f>
        <v>Horspath, Oxford</v>
      </c>
      <c r="P133" s="662"/>
      <c r="Q133" s="662"/>
      <c r="R133" s="662"/>
      <c r="S133" s="662"/>
      <c r="T133" s="662"/>
      <c r="U133" s="662"/>
      <c r="V133" s="662"/>
      <c r="W133" s="627"/>
      <c r="X133" s="666" t="s">
        <v>420</v>
      </c>
      <c r="Y133" s="666"/>
      <c r="Z133" s="666"/>
      <c r="AA133" s="626" t="str">
        <f>'Read Me First'!$A$1</f>
        <v>OXFORDSHIRE TRACK &amp; FIELD LEAGUE 2025</v>
      </c>
      <c r="AB133" s="662"/>
      <c r="AC133" s="662"/>
      <c r="AD133" s="662"/>
      <c r="AE133" s="662"/>
      <c r="AF133" s="662"/>
      <c r="AG133" s="627"/>
    </row>
    <row r="134" spans="1:33" s="294" customFormat="1" ht="38" customHeight="1">
      <c r="A134" s="624" t="s">
        <v>25</v>
      </c>
      <c r="B134" s="625"/>
      <c r="C134" s="626" t="str">
        <f>"High Jump U17 &amp; U20 Men (" &amp;Data!K$389 &amp;" + "  &amp;Data!K$400 &amp; " athletes)"</f>
        <v>High Jump U17 &amp; U20 Men (0 + 0 athletes)</v>
      </c>
      <c r="D134" s="627"/>
      <c r="E134" s="624" t="s">
        <v>382</v>
      </c>
      <c r="F134" s="628"/>
      <c r="G134" s="625"/>
      <c r="H134" s="629">
        <v>0.47916666666666669</v>
      </c>
      <c r="I134" s="630"/>
      <c r="J134" s="630"/>
      <c r="K134" s="631"/>
      <c r="L134" s="626" t="s">
        <v>419</v>
      </c>
      <c r="M134" s="662"/>
      <c r="N134" s="662"/>
      <c r="O134" s="638">
        <f>Data!$M$292</f>
        <v>1.9</v>
      </c>
      <c r="P134" s="638"/>
      <c r="Q134" s="639"/>
      <c r="R134" s="640" t="s">
        <v>418</v>
      </c>
      <c r="S134" s="641"/>
      <c r="T134" s="641"/>
      <c r="U134" s="652">
        <f>Data!$H$292</f>
        <v>1.61</v>
      </c>
      <c r="V134" s="652"/>
      <c r="W134" s="653"/>
      <c r="X134" s="654" t="s">
        <v>468</v>
      </c>
      <c r="Y134" s="655"/>
      <c r="Z134" s="655"/>
      <c r="AA134" s="655"/>
      <c r="AB134" s="655"/>
      <c r="AC134" s="655"/>
      <c r="AD134" s="655"/>
      <c r="AE134" s="655"/>
      <c r="AF134" s="655"/>
      <c r="AG134" s="656"/>
    </row>
    <row r="135" spans="1:33" ht="16" customHeight="1">
      <c r="A135" s="266"/>
      <c r="B135" s="266"/>
      <c r="C135" s="293"/>
      <c r="D135" s="292"/>
      <c r="E135" s="267"/>
      <c r="F135" s="267"/>
      <c r="G135" s="267"/>
      <c r="H135" s="291"/>
      <c r="I135" s="291"/>
      <c r="J135" s="291"/>
      <c r="K135" s="267"/>
      <c r="L135" s="267"/>
      <c r="M135" s="267"/>
      <c r="N135" s="290"/>
      <c r="O135" s="290"/>
      <c r="P135" s="290"/>
      <c r="Q135" s="290"/>
      <c r="R135" s="288"/>
      <c r="S135" s="288"/>
      <c r="T135" s="288"/>
      <c r="U135" s="289"/>
      <c r="V135" s="289"/>
      <c r="W135" s="288"/>
      <c r="X135" s="287"/>
      <c r="Y135" s="287"/>
      <c r="Z135" s="287"/>
      <c r="AA135" s="287"/>
      <c r="AB135" s="287"/>
      <c r="AC135" s="287"/>
      <c r="AD135" s="287"/>
      <c r="AE135" s="287"/>
      <c r="AF135" s="287"/>
      <c r="AG135" s="287"/>
    </row>
    <row r="136" spans="1:33" ht="38" customHeight="1">
      <c r="A136" s="634" t="s">
        <v>417</v>
      </c>
      <c r="B136" s="634" t="s">
        <v>416</v>
      </c>
      <c r="C136" s="634" t="s">
        <v>415</v>
      </c>
      <c r="D136" s="634" t="s">
        <v>414</v>
      </c>
      <c r="E136" s="649"/>
      <c r="F136" s="650"/>
      <c r="G136" s="649"/>
      <c r="H136" s="650"/>
      <c r="I136" s="649"/>
      <c r="J136" s="650"/>
      <c r="K136" s="649"/>
      <c r="L136" s="650"/>
      <c r="M136" s="649"/>
      <c r="N136" s="650"/>
      <c r="O136" s="649"/>
      <c r="P136" s="650"/>
      <c r="Q136" s="649"/>
      <c r="R136" s="650"/>
      <c r="S136" s="649"/>
      <c r="T136" s="650"/>
      <c r="U136" s="649"/>
      <c r="V136" s="650"/>
      <c r="W136" s="649"/>
      <c r="X136" s="650"/>
      <c r="Y136" s="649"/>
      <c r="Z136" s="663"/>
      <c r="AA136" s="657" t="s">
        <v>413</v>
      </c>
      <c r="AB136" s="658"/>
      <c r="AC136" s="632" t="s">
        <v>412</v>
      </c>
      <c r="AD136" s="661" t="s">
        <v>411</v>
      </c>
      <c r="AE136" s="664" t="s">
        <v>410</v>
      </c>
      <c r="AF136" s="642" t="s">
        <v>409</v>
      </c>
      <c r="AG136" s="643"/>
    </row>
    <row r="137" spans="1:33" ht="20" customHeight="1">
      <c r="A137" s="635"/>
      <c r="B137" s="635"/>
      <c r="C137" s="635"/>
      <c r="D137" s="635"/>
      <c r="E137" s="644" t="s">
        <v>408</v>
      </c>
      <c r="F137" s="644"/>
      <c r="G137" s="642" t="s">
        <v>408</v>
      </c>
      <c r="H137" s="643"/>
      <c r="I137" s="644" t="s">
        <v>408</v>
      </c>
      <c r="J137" s="644"/>
      <c r="K137" s="642" t="s">
        <v>408</v>
      </c>
      <c r="L137" s="643"/>
      <c r="M137" s="644" t="s">
        <v>408</v>
      </c>
      <c r="N137" s="644"/>
      <c r="O137" s="642" t="s">
        <v>408</v>
      </c>
      <c r="P137" s="643"/>
      <c r="Q137" s="644" t="s">
        <v>408</v>
      </c>
      <c r="R137" s="644"/>
      <c r="S137" s="642" t="s">
        <v>408</v>
      </c>
      <c r="T137" s="643"/>
      <c r="U137" s="642" t="s">
        <v>408</v>
      </c>
      <c r="V137" s="643"/>
      <c r="W137" s="642" t="s">
        <v>408</v>
      </c>
      <c r="X137" s="643"/>
      <c r="Y137" s="642" t="s">
        <v>408</v>
      </c>
      <c r="Z137" s="645"/>
      <c r="AA137" s="659"/>
      <c r="AB137" s="660"/>
      <c r="AC137" s="633"/>
      <c r="AD137" s="661"/>
      <c r="AE137" s="665"/>
      <c r="AF137" s="281" t="s">
        <v>0</v>
      </c>
      <c r="AG137" s="281" t="s">
        <v>1</v>
      </c>
    </row>
    <row r="138" spans="1:33" ht="25" customHeight="1">
      <c r="A138" s="285">
        <v>1</v>
      </c>
      <c r="B138" s="284" t="str" cm="1">
        <f t="array" ref="B138:B139">IFERROR(_xlfn.TAKE(_xlfn.VSTACK(_xlfn._xlws.FILTER(_xlfn.ANCHORARRAY(Data!BY$62), _xlfn.CHOOSECOLS(_xlfn.ANCHORARRAY(Data!BY$62),1)&lt;&gt;"",""),_xlfn._xlws.FILTER(_xlfn.ANCHORARRAY(Data!BY$92), _xlfn.CHOOSECOLS(_xlfn.ANCHORARRAY(Data!BY$92),1)&lt;&gt;"","")),16),"")</f>
        <v/>
      </c>
      <c r="C138" s="283"/>
      <c r="D138" s="283"/>
      <c r="E138" s="621"/>
      <c r="F138" s="622"/>
      <c r="G138" s="636"/>
      <c r="H138" s="637"/>
      <c r="I138" s="636"/>
      <c r="J138" s="637"/>
      <c r="K138" s="636"/>
      <c r="L138" s="637"/>
      <c r="M138" s="636"/>
      <c r="N138" s="637"/>
      <c r="O138" s="636"/>
      <c r="P138" s="637"/>
      <c r="Q138" s="636"/>
      <c r="R138" s="637"/>
      <c r="S138" s="636"/>
      <c r="T138" s="637"/>
      <c r="U138" s="636"/>
      <c r="V138" s="637"/>
      <c r="W138" s="636"/>
      <c r="X138" s="637"/>
      <c r="Y138" s="636"/>
      <c r="Z138" s="637"/>
      <c r="AA138" s="636"/>
      <c r="AB138" s="637"/>
      <c r="AC138" s="282"/>
      <c r="AD138" s="282"/>
      <c r="AE138" s="281"/>
      <c r="AF138" s="281"/>
      <c r="AG138" s="281"/>
    </row>
    <row r="139" spans="1:33" ht="25" customHeight="1">
      <c r="A139" s="281">
        <v>2</v>
      </c>
      <c r="B139" s="284" t="str">
        <v/>
      </c>
      <c r="C139" s="283"/>
      <c r="D139" s="283"/>
      <c r="E139" s="621"/>
      <c r="F139" s="622"/>
      <c r="G139" s="636"/>
      <c r="H139" s="637"/>
      <c r="I139" s="636"/>
      <c r="J139" s="637"/>
      <c r="K139" s="636"/>
      <c r="L139" s="637"/>
      <c r="M139" s="636"/>
      <c r="N139" s="637"/>
      <c r="O139" s="636"/>
      <c r="P139" s="637"/>
      <c r="Q139" s="636"/>
      <c r="R139" s="637"/>
      <c r="S139" s="636"/>
      <c r="T139" s="637"/>
      <c r="U139" s="636"/>
      <c r="V139" s="637"/>
      <c r="W139" s="636"/>
      <c r="X139" s="637"/>
      <c r="Y139" s="636"/>
      <c r="Z139" s="637"/>
      <c r="AA139" s="636"/>
      <c r="AB139" s="637"/>
      <c r="AC139" s="282"/>
      <c r="AD139" s="282"/>
      <c r="AE139" s="281"/>
      <c r="AF139" s="281"/>
      <c r="AG139" s="281"/>
    </row>
    <row r="140" spans="1:33" ht="25" customHeight="1">
      <c r="A140" s="281">
        <v>3</v>
      </c>
      <c r="B140" s="284"/>
      <c r="C140" s="283"/>
      <c r="D140" s="283"/>
      <c r="E140" s="621"/>
      <c r="F140" s="622"/>
      <c r="G140" s="636"/>
      <c r="H140" s="637"/>
      <c r="I140" s="636"/>
      <c r="J140" s="637"/>
      <c r="K140" s="636"/>
      <c r="L140" s="637"/>
      <c r="M140" s="636"/>
      <c r="N140" s="637"/>
      <c r="O140" s="636"/>
      <c r="P140" s="637"/>
      <c r="Q140" s="636"/>
      <c r="R140" s="637"/>
      <c r="S140" s="636"/>
      <c r="T140" s="637"/>
      <c r="U140" s="636"/>
      <c r="V140" s="637"/>
      <c r="W140" s="636"/>
      <c r="X140" s="637"/>
      <c r="Y140" s="636"/>
      <c r="Z140" s="637"/>
      <c r="AA140" s="636"/>
      <c r="AB140" s="637"/>
      <c r="AC140" s="282"/>
      <c r="AD140" s="282"/>
      <c r="AE140" s="281"/>
      <c r="AF140" s="281"/>
      <c r="AG140" s="281"/>
    </row>
    <row r="141" spans="1:33" ht="25" customHeight="1">
      <c r="A141" s="281">
        <v>4</v>
      </c>
      <c r="B141" s="284"/>
      <c r="C141" s="283"/>
      <c r="D141" s="283"/>
      <c r="E141" s="621"/>
      <c r="F141" s="622"/>
      <c r="G141" s="636"/>
      <c r="H141" s="637"/>
      <c r="I141" s="636"/>
      <c r="J141" s="637"/>
      <c r="K141" s="636"/>
      <c r="L141" s="637"/>
      <c r="M141" s="636"/>
      <c r="N141" s="637"/>
      <c r="O141" s="636"/>
      <c r="P141" s="637"/>
      <c r="Q141" s="636"/>
      <c r="R141" s="637"/>
      <c r="S141" s="636"/>
      <c r="T141" s="637"/>
      <c r="U141" s="636"/>
      <c r="V141" s="637"/>
      <c r="W141" s="636"/>
      <c r="X141" s="637"/>
      <c r="Y141" s="636"/>
      <c r="Z141" s="637"/>
      <c r="AA141" s="636"/>
      <c r="AB141" s="637"/>
      <c r="AC141" s="282"/>
      <c r="AD141" s="282"/>
      <c r="AE141" s="281"/>
      <c r="AF141" s="281"/>
      <c r="AG141" s="281"/>
    </row>
    <row r="142" spans="1:33" ht="25" customHeight="1">
      <c r="A142" s="281">
        <v>5</v>
      </c>
      <c r="B142" s="284"/>
      <c r="C142" s="283"/>
      <c r="D142" s="283"/>
      <c r="E142" s="621"/>
      <c r="F142" s="622"/>
      <c r="G142" s="636"/>
      <c r="H142" s="637"/>
      <c r="I142" s="636"/>
      <c r="J142" s="637"/>
      <c r="K142" s="636"/>
      <c r="L142" s="637"/>
      <c r="M142" s="636"/>
      <c r="N142" s="637"/>
      <c r="O142" s="636"/>
      <c r="P142" s="637"/>
      <c r="Q142" s="636"/>
      <c r="R142" s="637"/>
      <c r="S142" s="636"/>
      <c r="T142" s="637"/>
      <c r="U142" s="636"/>
      <c r="V142" s="637"/>
      <c r="W142" s="636"/>
      <c r="X142" s="637"/>
      <c r="Y142" s="636"/>
      <c r="Z142" s="637"/>
      <c r="AA142" s="636"/>
      <c r="AB142" s="637"/>
      <c r="AC142" s="282"/>
      <c r="AD142" s="282"/>
      <c r="AE142" s="281"/>
      <c r="AF142" s="281"/>
      <c r="AG142" s="281"/>
    </row>
    <row r="143" spans="1:33" ht="25" customHeight="1">
      <c r="A143" s="281">
        <v>6</v>
      </c>
      <c r="B143" s="284"/>
      <c r="C143" s="283"/>
      <c r="D143" s="283"/>
      <c r="E143" s="621"/>
      <c r="F143" s="622"/>
      <c r="G143" s="636"/>
      <c r="H143" s="637"/>
      <c r="I143" s="636"/>
      <c r="J143" s="637"/>
      <c r="K143" s="636"/>
      <c r="L143" s="637"/>
      <c r="M143" s="636"/>
      <c r="N143" s="637"/>
      <c r="O143" s="636"/>
      <c r="P143" s="637"/>
      <c r="Q143" s="636"/>
      <c r="R143" s="637"/>
      <c r="S143" s="636"/>
      <c r="T143" s="637"/>
      <c r="U143" s="636"/>
      <c r="V143" s="637"/>
      <c r="W143" s="636"/>
      <c r="X143" s="637"/>
      <c r="Y143" s="636"/>
      <c r="Z143" s="637"/>
      <c r="AA143" s="636"/>
      <c r="AB143" s="637"/>
      <c r="AC143" s="282"/>
      <c r="AD143" s="282"/>
      <c r="AE143" s="281"/>
      <c r="AF143" s="281"/>
      <c r="AG143" s="281"/>
    </row>
    <row r="144" spans="1:33" ht="25" customHeight="1">
      <c r="A144" s="281">
        <v>7</v>
      </c>
      <c r="B144" s="284"/>
      <c r="C144" s="283"/>
      <c r="D144" s="283"/>
      <c r="E144" s="621"/>
      <c r="F144" s="622"/>
      <c r="G144" s="636"/>
      <c r="H144" s="637"/>
      <c r="I144" s="636"/>
      <c r="J144" s="637"/>
      <c r="K144" s="636"/>
      <c r="L144" s="637"/>
      <c r="M144" s="636"/>
      <c r="N144" s="637"/>
      <c r="O144" s="636"/>
      <c r="P144" s="637"/>
      <c r="Q144" s="636"/>
      <c r="R144" s="637"/>
      <c r="S144" s="636"/>
      <c r="T144" s="637"/>
      <c r="U144" s="636"/>
      <c r="V144" s="637"/>
      <c r="W144" s="636"/>
      <c r="X144" s="637"/>
      <c r="Y144" s="636"/>
      <c r="Z144" s="637"/>
      <c r="AA144" s="636"/>
      <c r="AB144" s="637"/>
      <c r="AC144" s="282"/>
      <c r="AD144" s="282"/>
      <c r="AE144" s="281"/>
      <c r="AF144" s="281"/>
      <c r="AG144" s="281"/>
    </row>
    <row r="145" spans="1:33" ht="25" customHeight="1">
      <c r="A145" s="281">
        <v>8</v>
      </c>
      <c r="B145" s="284"/>
      <c r="C145" s="283"/>
      <c r="D145" s="283"/>
      <c r="E145" s="621"/>
      <c r="F145" s="622"/>
      <c r="G145" s="636"/>
      <c r="H145" s="637"/>
      <c r="I145" s="636"/>
      <c r="J145" s="637"/>
      <c r="K145" s="636"/>
      <c r="L145" s="637"/>
      <c r="M145" s="636"/>
      <c r="N145" s="637"/>
      <c r="O145" s="636"/>
      <c r="P145" s="637"/>
      <c r="Q145" s="636"/>
      <c r="R145" s="637"/>
      <c r="S145" s="636"/>
      <c r="T145" s="637"/>
      <c r="U145" s="636"/>
      <c r="V145" s="637"/>
      <c r="W145" s="636"/>
      <c r="X145" s="637"/>
      <c r="Y145" s="636"/>
      <c r="Z145" s="637"/>
      <c r="AA145" s="636"/>
      <c r="AB145" s="637"/>
      <c r="AC145" s="282"/>
      <c r="AD145" s="282"/>
      <c r="AE145" s="281"/>
      <c r="AF145" s="281"/>
      <c r="AG145" s="281"/>
    </row>
    <row r="146" spans="1:33" ht="25" customHeight="1">
      <c r="A146" s="281">
        <v>9</v>
      </c>
      <c r="B146" s="284"/>
      <c r="C146" s="283"/>
      <c r="D146" s="283"/>
      <c r="E146" s="621"/>
      <c r="F146" s="622"/>
      <c r="G146" s="636"/>
      <c r="H146" s="637"/>
      <c r="I146" s="636"/>
      <c r="J146" s="637"/>
      <c r="K146" s="636"/>
      <c r="L146" s="637"/>
      <c r="M146" s="636"/>
      <c r="N146" s="637"/>
      <c r="O146" s="636"/>
      <c r="P146" s="637"/>
      <c r="Q146" s="636"/>
      <c r="R146" s="637"/>
      <c r="S146" s="636"/>
      <c r="T146" s="637"/>
      <c r="U146" s="636"/>
      <c r="V146" s="637"/>
      <c r="W146" s="636"/>
      <c r="X146" s="637"/>
      <c r="Y146" s="636"/>
      <c r="Z146" s="637"/>
      <c r="AA146" s="636"/>
      <c r="AB146" s="637"/>
      <c r="AC146" s="282"/>
      <c r="AD146" s="282"/>
      <c r="AE146" s="281"/>
      <c r="AF146" s="281"/>
      <c r="AG146" s="281"/>
    </row>
    <row r="147" spans="1:33" ht="25" customHeight="1">
      <c r="A147" s="281">
        <v>10</v>
      </c>
      <c r="B147" s="284"/>
      <c r="C147" s="283"/>
      <c r="D147" s="283"/>
      <c r="E147" s="621"/>
      <c r="F147" s="622"/>
      <c r="G147" s="636"/>
      <c r="H147" s="637"/>
      <c r="I147" s="636"/>
      <c r="J147" s="637"/>
      <c r="K147" s="636"/>
      <c r="L147" s="637"/>
      <c r="M147" s="636"/>
      <c r="N147" s="637"/>
      <c r="O147" s="636"/>
      <c r="P147" s="637"/>
      <c r="Q147" s="636"/>
      <c r="R147" s="637"/>
      <c r="S147" s="636"/>
      <c r="T147" s="637"/>
      <c r="U147" s="636"/>
      <c r="V147" s="637"/>
      <c r="W147" s="636"/>
      <c r="X147" s="637"/>
      <c r="Y147" s="636"/>
      <c r="Z147" s="637"/>
      <c r="AA147" s="636"/>
      <c r="AB147" s="637"/>
      <c r="AC147" s="282"/>
      <c r="AD147" s="282"/>
      <c r="AE147" s="281"/>
      <c r="AF147" s="281"/>
      <c r="AG147" s="281"/>
    </row>
    <row r="148" spans="1:33" ht="25" customHeight="1">
      <c r="A148" s="281">
        <v>11</v>
      </c>
      <c r="B148" s="284"/>
      <c r="C148" s="283"/>
      <c r="D148" s="283"/>
      <c r="E148" s="621"/>
      <c r="F148" s="622"/>
      <c r="G148" s="636"/>
      <c r="H148" s="637"/>
      <c r="I148" s="636"/>
      <c r="J148" s="637"/>
      <c r="K148" s="636"/>
      <c r="L148" s="637"/>
      <c r="M148" s="636"/>
      <c r="N148" s="637"/>
      <c r="O148" s="636"/>
      <c r="P148" s="637"/>
      <c r="Q148" s="636"/>
      <c r="R148" s="637"/>
      <c r="S148" s="636"/>
      <c r="T148" s="637"/>
      <c r="U148" s="636"/>
      <c r="V148" s="637"/>
      <c r="W148" s="636"/>
      <c r="X148" s="637"/>
      <c r="Y148" s="636"/>
      <c r="Z148" s="637"/>
      <c r="AA148" s="636"/>
      <c r="AB148" s="637"/>
      <c r="AC148" s="282"/>
      <c r="AD148" s="282"/>
      <c r="AE148" s="281"/>
      <c r="AF148" s="281"/>
      <c r="AG148" s="281"/>
    </row>
    <row r="149" spans="1:33" ht="25" customHeight="1">
      <c r="A149" s="281">
        <v>12</v>
      </c>
      <c r="B149" s="284"/>
      <c r="C149" s="283"/>
      <c r="D149" s="283"/>
      <c r="E149" s="636"/>
      <c r="F149" s="670"/>
      <c r="G149" s="636"/>
      <c r="H149" s="637"/>
      <c r="I149" s="636"/>
      <c r="J149" s="637"/>
      <c r="K149" s="636"/>
      <c r="L149" s="637"/>
      <c r="M149" s="636"/>
      <c r="N149" s="637"/>
      <c r="O149" s="636"/>
      <c r="P149" s="637"/>
      <c r="Q149" s="636"/>
      <c r="R149" s="637"/>
      <c r="S149" s="636"/>
      <c r="T149" s="637"/>
      <c r="U149" s="636"/>
      <c r="V149" s="637"/>
      <c r="W149" s="636"/>
      <c r="X149" s="637"/>
      <c r="Y149" s="636"/>
      <c r="Z149" s="637"/>
      <c r="AA149" s="636"/>
      <c r="AB149" s="637"/>
      <c r="AC149" s="282"/>
      <c r="AD149" s="282"/>
      <c r="AE149" s="281"/>
      <c r="AF149" s="281"/>
      <c r="AG149" s="281"/>
    </row>
    <row r="150" spans="1:33" ht="25" customHeight="1">
      <c r="A150" s="281">
        <v>13</v>
      </c>
      <c r="B150" s="284"/>
      <c r="C150" s="283"/>
      <c r="D150" s="283"/>
      <c r="E150" s="651"/>
      <c r="F150" s="651"/>
      <c r="G150" s="636"/>
      <c r="H150" s="637"/>
      <c r="I150" s="636"/>
      <c r="J150" s="637"/>
      <c r="K150" s="636"/>
      <c r="L150" s="637"/>
      <c r="M150" s="636"/>
      <c r="N150" s="637"/>
      <c r="O150" s="636"/>
      <c r="P150" s="637"/>
      <c r="Q150" s="636"/>
      <c r="R150" s="637"/>
      <c r="S150" s="636"/>
      <c r="T150" s="637"/>
      <c r="U150" s="636"/>
      <c r="V150" s="637"/>
      <c r="W150" s="636"/>
      <c r="X150" s="637"/>
      <c r="Y150" s="636"/>
      <c r="Z150" s="637"/>
      <c r="AA150" s="636"/>
      <c r="AB150" s="637"/>
      <c r="AC150" s="282"/>
      <c r="AD150" s="282"/>
      <c r="AE150" s="281"/>
      <c r="AF150" s="281"/>
      <c r="AG150" s="281"/>
    </row>
    <row r="151" spans="1:33" ht="25" customHeight="1">
      <c r="A151" s="281">
        <v>14</v>
      </c>
      <c r="B151" s="284"/>
      <c r="C151" s="283"/>
      <c r="D151" s="283"/>
      <c r="E151" s="621"/>
      <c r="F151" s="622"/>
      <c r="G151" s="636"/>
      <c r="H151" s="637"/>
      <c r="I151" s="636"/>
      <c r="J151" s="637"/>
      <c r="K151" s="636"/>
      <c r="L151" s="637"/>
      <c r="M151" s="636"/>
      <c r="N151" s="637"/>
      <c r="O151" s="636"/>
      <c r="P151" s="637"/>
      <c r="Q151" s="636"/>
      <c r="R151" s="637"/>
      <c r="S151" s="636"/>
      <c r="T151" s="637"/>
      <c r="U151" s="636"/>
      <c r="V151" s="637"/>
      <c r="W151" s="636"/>
      <c r="X151" s="637"/>
      <c r="Y151" s="636"/>
      <c r="Z151" s="637"/>
      <c r="AA151" s="636"/>
      <c r="AB151" s="637"/>
      <c r="AC151" s="282"/>
      <c r="AD151" s="282"/>
      <c r="AE151" s="281"/>
      <c r="AF151" s="281"/>
      <c r="AG151" s="281"/>
    </row>
    <row r="152" spans="1:33" ht="25" customHeight="1">
      <c r="A152" s="281">
        <v>15</v>
      </c>
      <c r="B152" s="284"/>
      <c r="C152" s="283"/>
      <c r="D152" s="283"/>
      <c r="E152" s="621"/>
      <c r="F152" s="622"/>
      <c r="G152" s="636"/>
      <c r="H152" s="637"/>
      <c r="I152" s="636"/>
      <c r="J152" s="637"/>
      <c r="K152" s="636"/>
      <c r="L152" s="637"/>
      <c r="M152" s="636"/>
      <c r="N152" s="637"/>
      <c r="O152" s="636"/>
      <c r="P152" s="637"/>
      <c r="Q152" s="636"/>
      <c r="R152" s="637"/>
      <c r="S152" s="636"/>
      <c r="T152" s="637"/>
      <c r="U152" s="636"/>
      <c r="V152" s="637"/>
      <c r="W152" s="636"/>
      <c r="X152" s="637"/>
      <c r="Y152" s="636"/>
      <c r="Z152" s="637"/>
      <c r="AA152" s="636"/>
      <c r="AB152" s="637"/>
      <c r="AC152" s="282"/>
      <c r="AD152" s="282"/>
      <c r="AE152" s="281"/>
      <c r="AF152" s="281"/>
      <c r="AG152" s="281"/>
    </row>
    <row r="153" spans="1:33" ht="25" customHeight="1">
      <c r="A153" s="281">
        <v>16</v>
      </c>
      <c r="B153" s="284"/>
      <c r="C153" s="283"/>
      <c r="D153" s="283"/>
      <c r="E153" s="621"/>
      <c r="F153" s="622"/>
      <c r="G153" s="621"/>
      <c r="H153" s="623"/>
      <c r="I153" s="621"/>
      <c r="J153" s="623"/>
      <c r="K153" s="621"/>
      <c r="L153" s="623"/>
      <c r="M153" s="621"/>
      <c r="N153" s="623"/>
      <c r="O153" s="621"/>
      <c r="P153" s="623"/>
      <c r="Q153" s="621"/>
      <c r="R153" s="623"/>
      <c r="S153" s="621"/>
      <c r="T153" s="623"/>
      <c r="U153" s="621"/>
      <c r="V153" s="623"/>
      <c r="W153" s="621"/>
      <c r="X153" s="623"/>
      <c r="Y153" s="621"/>
      <c r="Z153" s="623"/>
      <c r="AA153" s="621"/>
      <c r="AB153" s="622"/>
      <c r="AC153" s="282"/>
      <c r="AD153" s="282"/>
      <c r="AE153" s="281"/>
      <c r="AF153" s="281"/>
      <c r="AG153" s="281"/>
    </row>
    <row r="154" spans="1:33" ht="16" customHeight="1">
      <c r="A154" s="266"/>
      <c r="B154" s="266"/>
      <c r="C154" s="270"/>
      <c r="D154" s="270"/>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row>
    <row r="155" spans="1:33" ht="20" customHeight="1">
      <c r="A155" s="642" t="s">
        <v>425</v>
      </c>
      <c r="B155" s="645"/>
      <c r="C155" s="645"/>
      <c r="D155" s="645"/>
      <c r="E155" s="645"/>
      <c r="F155" s="645"/>
      <c r="G155" s="643"/>
      <c r="H155" s="267"/>
      <c r="I155" s="644" t="s">
        <v>424</v>
      </c>
      <c r="J155" s="644"/>
      <c r="K155" s="644"/>
      <c r="L155" s="644"/>
      <c r="M155" s="644"/>
      <c r="N155" s="644"/>
      <c r="O155" s="644"/>
      <c r="P155" s="644"/>
      <c r="Q155" s="644"/>
      <c r="R155" s="644"/>
      <c r="S155" s="644"/>
      <c r="T155" s="644"/>
      <c r="U155" s="644"/>
      <c r="V155" s="644"/>
      <c r="W155" s="644"/>
      <c r="X155" s="644"/>
      <c r="Y155" s="644"/>
      <c r="Z155" s="644"/>
      <c r="AA155" s="266"/>
      <c r="AB155" s="642" t="s">
        <v>407</v>
      </c>
      <c r="AC155" s="645"/>
      <c r="AD155" s="645"/>
      <c r="AE155" s="645"/>
      <c r="AF155" s="645"/>
      <c r="AG155" s="643"/>
    </row>
    <row r="156" spans="1:33" ht="20" customHeight="1">
      <c r="A156" s="297"/>
      <c r="B156" s="281" t="s">
        <v>423</v>
      </c>
      <c r="C156" s="281" t="s">
        <v>415</v>
      </c>
      <c r="D156" s="281" t="s">
        <v>414</v>
      </c>
      <c r="E156" s="644" t="s">
        <v>422</v>
      </c>
      <c r="F156" s="644"/>
      <c r="G156" s="644"/>
      <c r="H156" s="267"/>
      <c r="I156" s="297"/>
      <c r="J156" s="642" t="s">
        <v>423</v>
      </c>
      <c r="K156" s="643"/>
      <c r="L156" s="642" t="s">
        <v>415</v>
      </c>
      <c r="M156" s="645"/>
      <c r="N156" s="645"/>
      <c r="O156" s="645"/>
      <c r="P156" s="645"/>
      <c r="Q156" s="645"/>
      <c r="R156" s="645"/>
      <c r="S156" s="643"/>
      <c r="T156" s="642" t="s">
        <v>414</v>
      </c>
      <c r="U156" s="645"/>
      <c r="V156" s="645"/>
      <c r="W156" s="645"/>
      <c r="X156" s="644" t="s">
        <v>422</v>
      </c>
      <c r="Y156" s="644"/>
      <c r="Z156" s="644"/>
      <c r="AA156" s="266"/>
      <c r="AB156" s="279"/>
      <c r="AC156" s="266"/>
      <c r="AD156" s="266"/>
      <c r="AE156" s="266"/>
      <c r="AF156" s="266"/>
      <c r="AG156" s="278"/>
    </row>
    <row r="157" spans="1:33" ht="20" customHeight="1">
      <c r="A157" s="295">
        <v>1</v>
      </c>
      <c r="B157" s="284"/>
      <c r="C157" s="296"/>
      <c r="D157" s="281"/>
      <c r="E157" s="646"/>
      <c r="F157" s="646"/>
      <c r="G157" s="646"/>
      <c r="H157" s="269"/>
      <c r="I157" s="295">
        <v>1</v>
      </c>
      <c r="J157" s="647"/>
      <c r="K157" s="648"/>
      <c r="L157" s="642"/>
      <c r="M157" s="645"/>
      <c r="N157" s="645"/>
      <c r="O157" s="645"/>
      <c r="P157" s="645"/>
      <c r="Q157" s="645"/>
      <c r="R157" s="645"/>
      <c r="S157" s="643"/>
      <c r="T157" s="642"/>
      <c r="U157" s="645"/>
      <c r="V157" s="645"/>
      <c r="W157" s="645"/>
      <c r="X157" s="644"/>
      <c r="Y157" s="644"/>
      <c r="Z157" s="644"/>
      <c r="AA157" s="266"/>
      <c r="AB157" s="279"/>
      <c r="AC157" s="266"/>
      <c r="AD157" s="266"/>
      <c r="AE157" s="266"/>
      <c r="AF157" s="266"/>
      <c r="AG157" s="278"/>
    </row>
    <row r="158" spans="1:33" ht="20" customHeight="1">
      <c r="A158" s="295">
        <v>2</v>
      </c>
      <c r="B158" s="281"/>
      <c r="C158" s="296"/>
      <c r="D158" s="281"/>
      <c r="E158" s="646"/>
      <c r="F158" s="646"/>
      <c r="G158" s="646"/>
      <c r="H158" s="269"/>
      <c r="I158" s="295">
        <v>2</v>
      </c>
      <c r="J158" s="647"/>
      <c r="K158" s="648"/>
      <c r="L158" s="642"/>
      <c r="M158" s="645"/>
      <c r="N158" s="645"/>
      <c r="O158" s="645"/>
      <c r="P158" s="645"/>
      <c r="Q158" s="645"/>
      <c r="R158" s="645"/>
      <c r="S158" s="643"/>
      <c r="T158" s="642"/>
      <c r="U158" s="645"/>
      <c r="V158" s="645"/>
      <c r="W158" s="645"/>
      <c r="X158" s="644"/>
      <c r="Y158" s="644"/>
      <c r="Z158" s="644"/>
      <c r="AA158" s="266"/>
      <c r="AB158" s="279"/>
      <c r="AC158" s="266"/>
      <c r="AD158" s="266"/>
      <c r="AE158" s="266"/>
      <c r="AF158" s="266"/>
      <c r="AG158" s="278"/>
    </row>
    <row r="159" spans="1:33" ht="20" customHeight="1">
      <c r="A159" s="295">
        <v>3</v>
      </c>
      <c r="B159" s="281"/>
      <c r="C159" s="296"/>
      <c r="D159" s="281"/>
      <c r="E159" s="646"/>
      <c r="F159" s="646"/>
      <c r="G159" s="646"/>
      <c r="H159" s="269"/>
      <c r="I159" s="295">
        <v>3</v>
      </c>
      <c r="J159" s="647"/>
      <c r="K159" s="648"/>
      <c r="L159" s="642"/>
      <c r="M159" s="645"/>
      <c r="N159" s="645"/>
      <c r="O159" s="645"/>
      <c r="P159" s="645"/>
      <c r="Q159" s="645"/>
      <c r="R159" s="645"/>
      <c r="S159" s="643"/>
      <c r="T159" s="642"/>
      <c r="U159" s="645"/>
      <c r="V159" s="645"/>
      <c r="W159" s="645"/>
      <c r="X159" s="644"/>
      <c r="Y159" s="644"/>
      <c r="Z159" s="644"/>
      <c r="AB159" s="277"/>
      <c r="AG159" s="276"/>
    </row>
    <row r="160" spans="1:33" ht="20" customHeight="1">
      <c r="A160" s="295">
        <v>4</v>
      </c>
      <c r="B160" s="281"/>
      <c r="C160" s="296"/>
      <c r="D160" s="281"/>
      <c r="E160" s="646"/>
      <c r="F160" s="646"/>
      <c r="G160" s="646"/>
      <c r="H160" s="269"/>
      <c r="I160" s="295">
        <v>4</v>
      </c>
      <c r="J160" s="647"/>
      <c r="K160" s="648"/>
      <c r="L160" s="642"/>
      <c r="M160" s="645"/>
      <c r="N160" s="645"/>
      <c r="O160" s="645"/>
      <c r="P160" s="645"/>
      <c r="Q160" s="645"/>
      <c r="R160" s="645"/>
      <c r="S160" s="643"/>
      <c r="T160" s="642"/>
      <c r="U160" s="645"/>
      <c r="V160" s="645"/>
      <c r="W160" s="645"/>
      <c r="X160" s="644"/>
      <c r="Y160" s="644"/>
      <c r="Z160" s="644"/>
      <c r="AB160" s="277"/>
      <c r="AG160" s="276"/>
    </row>
    <row r="161" spans="1:33" ht="20" customHeight="1">
      <c r="A161" s="295">
        <v>5</v>
      </c>
      <c r="B161" s="281"/>
      <c r="C161" s="296"/>
      <c r="D161" s="281"/>
      <c r="E161" s="646"/>
      <c r="F161" s="646"/>
      <c r="G161" s="646"/>
      <c r="H161" s="269"/>
      <c r="I161" s="295">
        <v>5</v>
      </c>
      <c r="J161" s="647"/>
      <c r="K161" s="648"/>
      <c r="L161" s="642"/>
      <c r="M161" s="645"/>
      <c r="N161" s="645"/>
      <c r="O161" s="645"/>
      <c r="P161" s="645"/>
      <c r="Q161" s="645"/>
      <c r="R161" s="645"/>
      <c r="S161" s="643"/>
      <c r="T161" s="642"/>
      <c r="U161" s="645"/>
      <c r="V161" s="645"/>
      <c r="W161" s="645"/>
      <c r="X161" s="644"/>
      <c r="Y161" s="644"/>
      <c r="Z161" s="644"/>
      <c r="AA161" s="266"/>
      <c r="AB161" s="642" t="s">
        <v>406</v>
      </c>
      <c r="AC161" s="645"/>
      <c r="AD161" s="645"/>
      <c r="AE161" s="645"/>
      <c r="AF161" s="645"/>
      <c r="AG161" s="643"/>
    </row>
    <row r="162" spans="1:33" ht="20" customHeight="1">
      <c r="A162" s="295">
        <v>6</v>
      </c>
      <c r="B162" s="281"/>
      <c r="C162" s="296"/>
      <c r="D162" s="281"/>
      <c r="E162" s="646"/>
      <c r="F162" s="646"/>
      <c r="G162" s="646"/>
      <c r="H162" s="269"/>
      <c r="I162" s="295">
        <v>6</v>
      </c>
      <c r="J162" s="647"/>
      <c r="K162" s="648"/>
      <c r="L162" s="642"/>
      <c r="M162" s="645"/>
      <c r="N162" s="645"/>
      <c r="O162" s="645"/>
      <c r="P162" s="645"/>
      <c r="Q162" s="645"/>
      <c r="R162" s="645"/>
      <c r="S162" s="643"/>
      <c r="T162" s="642"/>
      <c r="U162" s="645"/>
      <c r="V162" s="645"/>
      <c r="W162" s="645"/>
      <c r="X162" s="644"/>
      <c r="Y162" s="644"/>
      <c r="Z162" s="644"/>
      <c r="AA162" s="266"/>
      <c r="AB162" s="279"/>
      <c r="AC162" s="266"/>
      <c r="AD162" s="266"/>
      <c r="AE162" s="266"/>
      <c r="AF162" s="266"/>
      <c r="AG162" s="278"/>
    </row>
    <row r="163" spans="1:33" ht="20" customHeight="1">
      <c r="A163" s="295">
        <v>7</v>
      </c>
      <c r="B163" s="281"/>
      <c r="C163" s="296"/>
      <c r="D163" s="281"/>
      <c r="E163" s="646"/>
      <c r="F163" s="646"/>
      <c r="G163" s="646"/>
      <c r="H163" s="269"/>
      <c r="I163" s="295">
        <v>7</v>
      </c>
      <c r="J163" s="647"/>
      <c r="K163" s="648"/>
      <c r="L163" s="642"/>
      <c r="M163" s="645"/>
      <c r="N163" s="645"/>
      <c r="O163" s="645"/>
      <c r="P163" s="645"/>
      <c r="Q163" s="645"/>
      <c r="R163" s="645"/>
      <c r="S163" s="643"/>
      <c r="T163" s="642"/>
      <c r="U163" s="645"/>
      <c r="V163" s="645"/>
      <c r="W163" s="645"/>
      <c r="X163" s="644"/>
      <c r="Y163" s="644"/>
      <c r="Z163" s="644"/>
      <c r="AB163" s="277"/>
      <c r="AG163" s="276"/>
    </row>
    <row r="164" spans="1:33" ht="20" customHeight="1">
      <c r="A164" s="295">
        <v>8</v>
      </c>
      <c r="B164" s="281"/>
      <c r="C164" s="296"/>
      <c r="D164" s="281"/>
      <c r="E164" s="646"/>
      <c r="F164" s="646"/>
      <c r="G164" s="646"/>
      <c r="H164" s="269"/>
      <c r="I164" s="295">
        <v>8</v>
      </c>
      <c r="J164" s="647"/>
      <c r="K164" s="648"/>
      <c r="L164" s="642"/>
      <c r="M164" s="645"/>
      <c r="N164" s="645"/>
      <c r="O164" s="645"/>
      <c r="P164" s="645"/>
      <c r="Q164" s="645"/>
      <c r="R164" s="645"/>
      <c r="S164" s="643"/>
      <c r="T164" s="642"/>
      <c r="U164" s="645"/>
      <c r="V164" s="645"/>
      <c r="W164" s="645"/>
      <c r="X164" s="644"/>
      <c r="Y164" s="644"/>
      <c r="Z164" s="644"/>
      <c r="AA164" s="266"/>
      <c r="AB164" s="273"/>
      <c r="AC164" s="272"/>
      <c r="AD164" s="272"/>
      <c r="AE164" s="272"/>
      <c r="AF164" s="272"/>
      <c r="AG164" s="271"/>
    </row>
    <row r="165" spans="1:33" ht="9" customHeight="1">
      <c r="A165" s="268"/>
      <c r="B165" s="267"/>
      <c r="C165" s="270"/>
      <c r="D165" s="267"/>
      <c r="E165" s="269"/>
      <c r="F165" s="269"/>
      <c r="G165" s="269"/>
      <c r="H165" s="269"/>
      <c r="I165" s="268"/>
      <c r="J165" s="268"/>
      <c r="K165" s="267"/>
      <c r="L165" s="267"/>
      <c r="M165" s="267"/>
      <c r="N165" s="267"/>
      <c r="O165" s="267"/>
      <c r="P165" s="267"/>
      <c r="Q165" s="267"/>
      <c r="R165" s="267"/>
      <c r="S165" s="267"/>
      <c r="T165" s="267"/>
      <c r="U165" s="267"/>
      <c r="V165" s="267"/>
      <c r="W165" s="267"/>
      <c r="X165" s="267"/>
      <c r="Y165" s="267"/>
      <c r="Z165" s="267"/>
      <c r="AA165" s="266"/>
      <c r="AB165" s="266"/>
      <c r="AC165" s="266"/>
      <c r="AD165" s="266"/>
      <c r="AE165" s="266"/>
      <c r="AF165" s="266"/>
      <c r="AG165" s="266"/>
    </row>
    <row r="166" spans="1:33" ht="38" customHeight="1">
      <c r="A166" s="671" t="s">
        <v>421</v>
      </c>
      <c r="B166" s="672"/>
      <c r="C166" s="672"/>
      <c r="D166" s="672"/>
      <c r="E166" s="624" t="s">
        <v>42</v>
      </c>
      <c r="F166" s="628"/>
      <c r="G166" s="625"/>
      <c r="H166" s="667">
        <f>H133</f>
        <v>45774</v>
      </c>
      <c r="I166" s="668"/>
      <c r="J166" s="668"/>
      <c r="K166" s="669"/>
      <c r="L166" s="666" t="s">
        <v>43</v>
      </c>
      <c r="M166" s="666"/>
      <c r="N166" s="666"/>
      <c r="O166" s="626" t="str">
        <f>O133</f>
        <v>Horspath, Oxford</v>
      </c>
      <c r="P166" s="662"/>
      <c r="Q166" s="662"/>
      <c r="R166" s="662"/>
      <c r="S166" s="662"/>
      <c r="T166" s="662"/>
      <c r="U166" s="662"/>
      <c r="V166" s="662"/>
      <c r="W166" s="627"/>
      <c r="X166" s="666" t="s">
        <v>420</v>
      </c>
      <c r="Y166" s="666"/>
      <c r="Z166" s="666"/>
      <c r="AA166" s="626" t="str">
        <f>AA133</f>
        <v>OXFORDSHIRE TRACK &amp; FIELD LEAGUE 2025</v>
      </c>
      <c r="AB166" s="662"/>
      <c r="AC166" s="662"/>
      <c r="AD166" s="662"/>
      <c r="AE166" s="662"/>
      <c r="AF166" s="662"/>
      <c r="AG166" s="627"/>
    </row>
    <row r="167" spans="1:33" s="294" customFormat="1" ht="38" customHeight="1">
      <c r="A167" s="624" t="s">
        <v>25</v>
      </c>
      <c r="B167" s="625"/>
      <c r="C167" s="626" t="str">
        <f>C134</f>
        <v>High Jump U17 &amp; U20 Men (0 + 0 athletes)</v>
      </c>
      <c r="D167" s="627"/>
      <c r="E167" s="624" t="s">
        <v>382</v>
      </c>
      <c r="F167" s="628"/>
      <c r="G167" s="625"/>
      <c r="H167" s="629">
        <f>H134</f>
        <v>0.47916666666666669</v>
      </c>
      <c r="I167" s="630"/>
      <c r="J167" s="630"/>
      <c r="K167" s="631"/>
      <c r="L167" s="626" t="s">
        <v>419</v>
      </c>
      <c r="M167" s="662"/>
      <c r="N167" s="662"/>
      <c r="O167" s="638">
        <f>O134</f>
        <v>1.9</v>
      </c>
      <c r="P167" s="638"/>
      <c r="Q167" s="639"/>
      <c r="R167" s="640" t="s">
        <v>418</v>
      </c>
      <c r="S167" s="641"/>
      <c r="T167" s="641"/>
      <c r="U167" s="652">
        <f>U134</f>
        <v>1.61</v>
      </c>
      <c r="V167" s="652"/>
      <c r="W167" s="653"/>
      <c r="X167" s="624" t="str">
        <f>X134</f>
        <v>Starting Height: ...m</v>
      </c>
      <c r="Y167" s="628"/>
      <c r="Z167" s="628"/>
      <c r="AA167" s="628"/>
      <c r="AB167" s="628"/>
      <c r="AC167" s="628"/>
      <c r="AD167" s="628"/>
      <c r="AE167" s="628"/>
      <c r="AF167" s="628"/>
      <c r="AG167" s="625"/>
    </row>
    <row r="168" spans="1:33" ht="16" customHeight="1">
      <c r="A168" s="266"/>
      <c r="B168" s="266"/>
      <c r="C168" s="293"/>
      <c r="D168" s="292"/>
      <c r="E168" s="267"/>
      <c r="F168" s="267"/>
      <c r="G168" s="267"/>
      <c r="H168" s="291"/>
      <c r="I168" s="291"/>
      <c r="J168" s="291"/>
      <c r="K168" s="267"/>
      <c r="L168" s="267"/>
      <c r="M168" s="267"/>
      <c r="N168" s="290"/>
      <c r="O168" s="290"/>
      <c r="P168" s="290"/>
      <c r="Q168" s="290"/>
      <c r="R168" s="288"/>
      <c r="S168" s="288"/>
      <c r="T168" s="288"/>
      <c r="U168" s="289"/>
      <c r="V168" s="289"/>
      <c r="W168" s="288"/>
      <c r="X168" s="287"/>
      <c r="Y168" s="287"/>
      <c r="Z168" s="287"/>
      <c r="AA168" s="287"/>
      <c r="AB168" s="287"/>
      <c r="AC168" s="287"/>
      <c r="AD168" s="287"/>
      <c r="AE168" s="287"/>
      <c r="AF168" s="287"/>
      <c r="AG168" s="287"/>
    </row>
    <row r="169" spans="1:33" ht="38" customHeight="1">
      <c r="A169" s="634" t="s">
        <v>417</v>
      </c>
      <c r="B169" s="634" t="s">
        <v>416</v>
      </c>
      <c r="C169" s="634" t="s">
        <v>415</v>
      </c>
      <c r="D169" s="634" t="s">
        <v>414</v>
      </c>
      <c r="E169" s="649"/>
      <c r="F169" s="650"/>
      <c r="G169" s="649"/>
      <c r="H169" s="650"/>
      <c r="I169" s="649"/>
      <c r="J169" s="650"/>
      <c r="K169" s="649"/>
      <c r="L169" s="650"/>
      <c r="M169" s="649"/>
      <c r="N169" s="650"/>
      <c r="O169" s="649"/>
      <c r="P169" s="650"/>
      <c r="Q169" s="649"/>
      <c r="R169" s="650"/>
      <c r="S169" s="649"/>
      <c r="T169" s="650"/>
      <c r="U169" s="649"/>
      <c r="V169" s="650"/>
      <c r="W169" s="649"/>
      <c r="X169" s="650"/>
      <c r="Y169" s="649"/>
      <c r="Z169" s="663"/>
      <c r="AA169" s="657" t="s">
        <v>413</v>
      </c>
      <c r="AB169" s="658"/>
      <c r="AC169" s="632" t="s">
        <v>412</v>
      </c>
      <c r="AD169" s="661" t="s">
        <v>411</v>
      </c>
      <c r="AE169" s="664" t="s">
        <v>410</v>
      </c>
      <c r="AF169" s="642" t="s">
        <v>409</v>
      </c>
      <c r="AG169" s="643"/>
    </row>
    <row r="170" spans="1:33" ht="20" customHeight="1">
      <c r="A170" s="635"/>
      <c r="B170" s="635"/>
      <c r="C170" s="635"/>
      <c r="D170" s="635"/>
      <c r="E170" s="644" t="s">
        <v>408</v>
      </c>
      <c r="F170" s="644"/>
      <c r="G170" s="642" t="s">
        <v>408</v>
      </c>
      <c r="H170" s="643"/>
      <c r="I170" s="644" t="s">
        <v>408</v>
      </c>
      <c r="J170" s="644"/>
      <c r="K170" s="642" t="s">
        <v>408</v>
      </c>
      <c r="L170" s="643"/>
      <c r="M170" s="644" t="s">
        <v>408</v>
      </c>
      <c r="N170" s="644"/>
      <c r="O170" s="642" t="s">
        <v>408</v>
      </c>
      <c r="P170" s="643"/>
      <c r="Q170" s="644" t="s">
        <v>408</v>
      </c>
      <c r="R170" s="644"/>
      <c r="S170" s="642" t="s">
        <v>408</v>
      </c>
      <c r="T170" s="643"/>
      <c r="U170" s="642" t="s">
        <v>408</v>
      </c>
      <c r="V170" s="643"/>
      <c r="W170" s="642" t="s">
        <v>408</v>
      </c>
      <c r="X170" s="643"/>
      <c r="Y170" s="642" t="s">
        <v>408</v>
      </c>
      <c r="Z170" s="645"/>
      <c r="AA170" s="659"/>
      <c r="AB170" s="660"/>
      <c r="AC170" s="633"/>
      <c r="AD170" s="661"/>
      <c r="AE170" s="665"/>
      <c r="AF170" s="281" t="s">
        <v>0</v>
      </c>
      <c r="AG170" s="281" t="s">
        <v>1</v>
      </c>
    </row>
    <row r="171" spans="1:33" ht="25" customHeight="1">
      <c r="A171" s="285">
        <v>17</v>
      </c>
      <c r="B171" s="284" t="str" cm="1">
        <f t="array" ref="B171">IFERROR(IF(Data!K$389+Data!K$400&gt;16, _xlfn.DROP(_xlfn.VSTACK(_xlfn._xlws.FILTER(_xlfn.ANCHORARRAY(Data!BY$62), _xlfn.CHOOSECOLS(_xlfn.ANCHORARRAY(Data!BY$62),1)&lt;&gt;"",""),_xlfn._xlws.FILTER(_xlfn.ANCHORARRAY(Data!BY$92), _xlfn.CHOOSECOLS(_xlfn.ANCHORARRAY(Data!BY$92),1)&lt;&gt;"","")), 16),"Less than 16"),"")</f>
        <v>Less than 16</v>
      </c>
      <c r="C171" s="283"/>
      <c r="D171" s="283"/>
      <c r="E171" s="621"/>
      <c r="F171" s="622"/>
      <c r="G171" s="636"/>
      <c r="H171" s="637"/>
      <c r="I171" s="636"/>
      <c r="J171" s="637"/>
      <c r="K171" s="636"/>
      <c r="L171" s="637"/>
      <c r="M171" s="636"/>
      <c r="N171" s="637"/>
      <c r="O171" s="636"/>
      <c r="P171" s="637"/>
      <c r="Q171" s="636"/>
      <c r="R171" s="637"/>
      <c r="S171" s="636"/>
      <c r="T171" s="637"/>
      <c r="U171" s="636"/>
      <c r="V171" s="637"/>
      <c r="W171" s="636"/>
      <c r="X171" s="637"/>
      <c r="Y171" s="636"/>
      <c r="Z171" s="637"/>
      <c r="AA171" s="636"/>
      <c r="AB171" s="637"/>
      <c r="AC171" s="282"/>
      <c r="AD171" s="282"/>
      <c r="AE171" s="281"/>
      <c r="AF171" s="281"/>
      <c r="AG171" s="281"/>
    </row>
    <row r="172" spans="1:33" ht="25" customHeight="1">
      <c r="A172" s="281">
        <v>18</v>
      </c>
      <c r="B172" s="284"/>
      <c r="C172" s="283"/>
      <c r="D172" s="283"/>
      <c r="E172" s="621"/>
      <c r="F172" s="622"/>
      <c r="G172" s="636"/>
      <c r="H172" s="637"/>
      <c r="I172" s="636"/>
      <c r="J172" s="637"/>
      <c r="K172" s="636"/>
      <c r="L172" s="637"/>
      <c r="M172" s="636"/>
      <c r="N172" s="637"/>
      <c r="O172" s="636"/>
      <c r="P172" s="637"/>
      <c r="Q172" s="636"/>
      <c r="R172" s="637"/>
      <c r="S172" s="636"/>
      <c r="T172" s="637"/>
      <c r="U172" s="636"/>
      <c r="V172" s="637"/>
      <c r="W172" s="636"/>
      <c r="X172" s="637"/>
      <c r="Y172" s="636"/>
      <c r="Z172" s="637"/>
      <c r="AA172" s="636"/>
      <c r="AB172" s="637"/>
      <c r="AC172" s="282"/>
      <c r="AD172" s="282"/>
      <c r="AE172" s="281"/>
      <c r="AF172" s="281"/>
      <c r="AG172" s="281"/>
    </row>
    <row r="173" spans="1:33" ht="25" customHeight="1">
      <c r="A173" s="285">
        <v>19</v>
      </c>
      <c r="B173" s="284"/>
      <c r="C173" s="283"/>
      <c r="D173" s="283"/>
      <c r="E173" s="621"/>
      <c r="F173" s="622"/>
      <c r="G173" s="636"/>
      <c r="H173" s="637"/>
      <c r="I173" s="636"/>
      <c r="J173" s="637"/>
      <c r="K173" s="636"/>
      <c r="L173" s="637"/>
      <c r="M173" s="636"/>
      <c r="N173" s="637"/>
      <c r="O173" s="636"/>
      <c r="P173" s="637"/>
      <c r="Q173" s="636"/>
      <c r="R173" s="637"/>
      <c r="S173" s="636"/>
      <c r="T173" s="637"/>
      <c r="U173" s="636"/>
      <c r="V173" s="637"/>
      <c r="W173" s="636"/>
      <c r="X173" s="637"/>
      <c r="Y173" s="636"/>
      <c r="Z173" s="637"/>
      <c r="AA173" s="636"/>
      <c r="AB173" s="637"/>
      <c r="AC173" s="282"/>
      <c r="AD173" s="282"/>
      <c r="AE173" s="281"/>
      <c r="AF173" s="281"/>
      <c r="AG173" s="281"/>
    </row>
    <row r="174" spans="1:33" ht="25" customHeight="1">
      <c r="A174" s="281">
        <v>20</v>
      </c>
      <c r="B174" s="284"/>
      <c r="C174" s="283"/>
      <c r="D174" s="283"/>
      <c r="E174" s="621"/>
      <c r="F174" s="622"/>
      <c r="G174" s="636"/>
      <c r="H174" s="637"/>
      <c r="I174" s="636"/>
      <c r="J174" s="637"/>
      <c r="K174" s="636"/>
      <c r="L174" s="637"/>
      <c r="M174" s="636"/>
      <c r="N174" s="637"/>
      <c r="O174" s="636"/>
      <c r="P174" s="637"/>
      <c r="Q174" s="636"/>
      <c r="R174" s="637"/>
      <c r="S174" s="636"/>
      <c r="T174" s="637"/>
      <c r="U174" s="636"/>
      <c r="V174" s="637"/>
      <c r="W174" s="636"/>
      <c r="X174" s="637"/>
      <c r="Y174" s="636"/>
      <c r="Z174" s="637"/>
      <c r="AA174" s="636"/>
      <c r="AB174" s="637"/>
      <c r="AC174" s="282"/>
      <c r="AD174" s="282"/>
      <c r="AE174" s="281"/>
      <c r="AF174" s="281"/>
      <c r="AG174" s="281"/>
    </row>
    <row r="175" spans="1:33" ht="25" customHeight="1">
      <c r="A175" s="285">
        <v>21</v>
      </c>
      <c r="B175" s="284"/>
      <c r="C175" s="283"/>
      <c r="D175" s="283"/>
      <c r="E175" s="621"/>
      <c r="F175" s="622"/>
      <c r="G175" s="636"/>
      <c r="H175" s="637"/>
      <c r="I175" s="636"/>
      <c r="J175" s="637"/>
      <c r="K175" s="636"/>
      <c r="L175" s="637"/>
      <c r="M175" s="636"/>
      <c r="N175" s="637"/>
      <c r="O175" s="636"/>
      <c r="P175" s="637"/>
      <c r="Q175" s="636"/>
      <c r="R175" s="637"/>
      <c r="S175" s="636"/>
      <c r="T175" s="637"/>
      <c r="U175" s="636"/>
      <c r="V175" s="637"/>
      <c r="W175" s="636"/>
      <c r="X175" s="637"/>
      <c r="Y175" s="636"/>
      <c r="Z175" s="637"/>
      <c r="AA175" s="636"/>
      <c r="AB175" s="637"/>
      <c r="AC175" s="282"/>
      <c r="AD175" s="282"/>
      <c r="AE175" s="281"/>
      <c r="AF175" s="281"/>
      <c r="AG175" s="281"/>
    </row>
    <row r="176" spans="1:33" ht="25" customHeight="1">
      <c r="A176" s="281">
        <v>22</v>
      </c>
      <c r="B176" s="284"/>
      <c r="C176" s="283"/>
      <c r="D176" s="283"/>
      <c r="E176" s="621"/>
      <c r="F176" s="622"/>
      <c r="G176" s="636"/>
      <c r="H176" s="637"/>
      <c r="I176" s="636"/>
      <c r="J176" s="637"/>
      <c r="K176" s="636"/>
      <c r="L176" s="637"/>
      <c r="M176" s="636"/>
      <c r="N176" s="637"/>
      <c r="O176" s="636"/>
      <c r="P176" s="637"/>
      <c r="Q176" s="636"/>
      <c r="R176" s="637"/>
      <c r="S176" s="636"/>
      <c r="T176" s="637"/>
      <c r="U176" s="636"/>
      <c r="V176" s="637"/>
      <c r="W176" s="636"/>
      <c r="X176" s="637"/>
      <c r="Y176" s="636"/>
      <c r="Z176" s="637"/>
      <c r="AA176" s="636"/>
      <c r="AB176" s="637"/>
      <c r="AC176" s="282"/>
      <c r="AD176" s="282"/>
      <c r="AE176" s="281"/>
      <c r="AF176" s="281"/>
      <c r="AG176" s="281"/>
    </row>
    <row r="177" spans="1:33" ht="25" customHeight="1">
      <c r="A177" s="285">
        <v>23</v>
      </c>
      <c r="B177" s="284"/>
      <c r="C177" s="283"/>
      <c r="D177" s="283"/>
      <c r="E177" s="621"/>
      <c r="F177" s="622"/>
      <c r="G177" s="636"/>
      <c r="H177" s="637"/>
      <c r="I177" s="636"/>
      <c r="J177" s="637"/>
      <c r="K177" s="636"/>
      <c r="L177" s="637"/>
      <c r="M177" s="636"/>
      <c r="N177" s="637"/>
      <c r="O177" s="636"/>
      <c r="P177" s="637"/>
      <c r="Q177" s="636"/>
      <c r="R177" s="637"/>
      <c r="S177" s="636"/>
      <c r="T177" s="637"/>
      <c r="U177" s="636"/>
      <c r="V177" s="637"/>
      <c r="W177" s="636"/>
      <c r="X177" s="637"/>
      <c r="Y177" s="636"/>
      <c r="Z177" s="637"/>
      <c r="AA177" s="636"/>
      <c r="AB177" s="637"/>
      <c r="AC177" s="282"/>
      <c r="AD177" s="282"/>
      <c r="AE177" s="281"/>
      <c r="AF177" s="281"/>
      <c r="AG177" s="281"/>
    </row>
    <row r="178" spans="1:33" ht="25" customHeight="1">
      <c r="A178" s="281">
        <v>24</v>
      </c>
      <c r="B178" s="284"/>
      <c r="C178" s="283"/>
      <c r="D178" s="283"/>
      <c r="E178" s="621"/>
      <c r="F178" s="622"/>
      <c r="G178" s="636"/>
      <c r="H178" s="637"/>
      <c r="I178" s="636"/>
      <c r="J178" s="637"/>
      <c r="K178" s="636"/>
      <c r="L178" s="637"/>
      <c r="M178" s="636"/>
      <c r="N178" s="637"/>
      <c r="O178" s="636"/>
      <c r="P178" s="637"/>
      <c r="Q178" s="636"/>
      <c r="R178" s="637"/>
      <c r="S178" s="636"/>
      <c r="T178" s="637"/>
      <c r="U178" s="636"/>
      <c r="V178" s="637"/>
      <c r="W178" s="636"/>
      <c r="X178" s="637"/>
      <c r="Y178" s="636"/>
      <c r="Z178" s="637"/>
      <c r="AA178" s="636"/>
      <c r="AB178" s="637"/>
      <c r="AC178" s="282"/>
      <c r="AD178" s="282"/>
      <c r="AE178" s="281"/>
      <c r="AF178" s="281"/>
      <c r="AG178" s="281"/>
    </row>
    <row r="179" spans="1:33" ht="25" customHeight="1">
      <c r="A179" s="285">
        <v>25</v>
      </c>
      <c r="B179" s="284"/>
      <c r="C179" s="283"/>
      <c r="D179" s="283"/>
      <c r="E179" s="621"/>
      <c r="F179" s="622"/>
      <c r="G179" s="636"/>
      <c r="H179" s="637"/>
      <c r="I179" s="636"/>
      <c r="J179" s="637"/>
      <c r="K179" s="636"/>
      <c r="L179" s="637"/>
      <c r="M179" s="636"/>
      <c r="N179" s="637"/>
      <c r="O179" s="636"/>
      <c r="P179" s="637"/>
      <c r="Q179" s="636"/>
      <c r="R179" s="637"/>
      <c r="S179" s="636"/>
      <c r="T179" s="637"/>
      <c r="U179" s="636"/>
      <c r="V179" s="637"/>
      <c r="W179" s="636"/>
      <c r="X179" s="637"/>
      <c r="Y179" s="636"/>
      <c r="Z179" s="637"/>
      <c r="AA179" s="636"/>
      <c r="AB179" s="637"/>
      <c r="AC179" s="282"/>
      <c r="AD179" s="282"/>
      <c r="AE179" s="281"/>
      <c r="AF179" s="281"/>
      <c r="AG179" s="281"/>
    </row>
    <row r="180" spans="1:33" ht="25" customHeight="1">
      <c r="A180" s="281">
        <v>26</v>
      </c>
      <c r="B180" s="284"/>
      <c r="C180" s="283"/>
      <c r="D180" s="283"/>
      <c r="E180" s="621"/>
      <c r="F180" s="622"/>
      <c r="G180" s="636"/>
      <c r="H180" s="637"/>
      <c r="I180" s="636"/>
      <c r="J180" s="637"/>
      <c r="K180" s="636"/>
      <c r="L180" s="637"/>
      <c r="M180" s="636"/>
      <c r="N180" s="637"/>
      <c r="O180" s="636"/>
      <c r="P180" s="637"/>
      <c r="Q180" s="636"/>
      <c r="R180" s="637"/>
      <c r="S180" s="636"/>
      <c r="T180" s="637"/>
      <c r="U180" s="636"/>
      <c r="V180" s="637"/>
      <c r="W180" s="636"/>
      <c r="X180" s="637"/>
      <c r="Y180" s="636"/>
      <c r="Z180" s="637"/>
      <c r="AA180" s="636"/>
      <c r="AB180" s="637"/>
      <c r="AC180" s="282"/>
      <c r="AD180" s="282"/>
      <c r="AE180" s="281"/>
      <c r="AF180" s="281"/>
      <c r="AG180" s="281"/>
    </row>
    <row r="181" spans="1:33" ht="25" customHeight="1">
      <c r="A181" s="285">
        <v>27</v>
      </c>
      <c r="B181" s="284"/>
      <c r="C181" s="283"/>
      <c r="D181" s="283"/>
      <c r="E181" s="621"/>
      <c r="F181" s="622"/>
      <c r="G181" s="636"/>
      <c r="H181" s="637"/>
      <c r="I181" s="636"/>
      <c r="J181" s="637"/>
      <c r="K181" s="636"/>
      <c r="L181" s="637"/>
      <c r="M181" s="636"/>
      <c r="N181" s="637"/>
      <c r="O181" s="636"/>
      <c r="P181" s="637"/>
      <c r="Q181" s="636"/>
      <c r="R181" s="637"/>
      <c r="S181" s="636"/>
      <c r="T181" s="637"/>
      <c r="U181" s="636"/>
      <c r="V181" s="637"/>
      <c r="W181" s="636"/>
      <c r="X181" s="637"/>
      <c r="Y181" s="636"/>
      <c r="Z181" s="637"/>
      <c r="AA181" s="636"/>
      <c r="AB181" s="637"/>
      <c r="AC181" s="282"/>
      <c r="AD181" s="282"/>
      <c r="AE181" s="281"/>
      <c r="AF181" s="281"/>
      <c r="AG181" s="281"/>
    </row>
    <row r="182" spans="1:33" ht="25" customHeight="1">
      <c r="A182" s="281">
        <v>28</v>
      </c>
      <c r="B182" s="284"/>
      <c r="C182" s="283"/>
      <c r="D182" s="283"/>
      <c r="E182" s="636"/>
      <c r="F182" s="670"/>
      <c r="G182" s="636"/>
      <c r="H182" s="637"/>
      <c r="I182" s="636"/>
      <c r="J182" s="637"/>
      <c r="K182" s="636"/>
      <c r="L182" s="637"/>
      <c r="M182" s="636"/>
      <c r="N182" s="637"/>
      <c r="O182" s="636"/>
      <c r="P182" s="637"/>
      <c r="Q182" s="636"/>
      <c r="R182" s="637"/>
      <c r="S182" s="636"/>
      <c r="T182" s="637"/>
      <c r="U182" s="636"/>
      <c r="V182" s="637"/>
      <c r="W182" s="636"/>
      <c r="X182" s="637"/>
      <c r="Y182" s="636"/>
      <c r="Z182" s="637"/>
      <c r="AA182" s="636"/>
      <c r="AB182" s="637"/>
      <c r="AC182" s="282"/>
      <c r="AD182" s="282"/>
      <c r="AE182" s="281"/>
      <c r="AF182" s="281"/>
      <c r="AG182" s="281"/>
    </row>
    <row r="183" spans="1:33" ht="25" customHeight="1">
      <c r="A183" s="285">
        <v>29</v>
      </c>
      <c r="B183" s="284"/>
      <c r="C183" s="283"/>
      <c r="D183" s="283"/>
      <c r="E183" s="651"/>
      <c r="F183" s="651"/>
      <c r="G183" s="636"/>
      <c r="H183" s="637"/>
      <c r="I183" s="636"/>
      <c r="J183" s="637"/>
      <c r="K183" s="636"/>
      <c r="L183" s="637"/>
      <c r="M183" s="636"/>
      <c r="N183" s="637"/>
      <c r="O183" s="636"/>
      <c r="P183" s="637"/>
      <c r="Q183" s="636"/>
      <c r="R183" s="637"/>
      <c r="S183" s="636"/>
      <c r="T183" s="637"/>
      <c r="U183" s="636"/>
      <c r="V183" s="637"/>
      <c r="W183" s="636"/>
      <c r="X183" s="637"/>
      <c r="Y183" s="636"/>
      <c r="Z183" s="637"/>
      <c r="AA183" s="636"/>
      <c r="AB183" s="637"/>
      <c r="AC183" s="282"/>
      <c r="AD183" s="282"/>
      <c r="AE183" s="281"/>
      <c r="AF183" s="281"/>
      <c r="AG183" s="281"/>
    </row>
    <row r="184" spans="1:33" ht="25" customHeight="1">
      <c r="A184" s="281">
        <v>30</v>
      </c>
      <c r="B184" s="284"/>
      <c r="C184" s="283"/>
      <c r="D184" s="283"/>
      <c r="E184" s="621"/>
      <c r="F184" s="622"/>
      <c r="G184" s="636"/>
      <c r="H184" s="637"/>
      <c r="I184" s="636"/>
      <c r="J184" s="637"/>
      <c r="K184" s="636"/>
      <c r="L184" s="637"/>
      <c r="M184" s="636"/>
      <c r="N184" s="637"/>
      <c r="O184" s="636"/>
      <c r="P184" s="637"/>
      <c r="Q184" s="636"/>
      <c r="R184" s="637"/>
      <c r="S184" s="636"/>
      <c r="T184" s="637"/>
      <c r="U184" s="636"/>
      <c r="V184" s="637"/>
      <c r="W184" s="636"/>
      <c r="X184" s="637"/>
      <c r="Y184" s="636"/>
      <c r="Z184" s="637"/>
      <c r="AA184" s="636"/>
      <c r="AB184" s="637"/>
      <c r="AC184" s="282"/>
      <c r="AD184" s="282"/>
      <c r="AE184" s="281"/>
      <c r="AF184" s="281"/>
      <c r="AG184" s="281"/>
    </row>
    <row r="185" spans="1:33" ht="25" customHeight="1">
      <c r="A185" s="285">
        <v>31</v>
      </c>
      <c r="B185" s="284"/>
      <c r="C185" s="283"/>
      <c r="D185" s="283"/>
      <c r="E185" s="621"/>
      <c r="F185" s="622"/>
      <c r="G185" s="636"/>
      <c r="H185" s="637"/>
      <c r="I185" s="636"/>
      <c r="J185" s="637"/>
      <c r="K185" s="636"/>
      <c r="L185" s="637"/>
      <c r="M185" s="636"/>
      <c r="N185" s="637"/>
      <c r="O185" s="636"/>
      <c r="P185" s="637"/>
      <c r="Q185" s="636"/>
      <c r="R185" s="637"/>
      <c r="S185" s="636"/>
      <c r="T185" s="637"/>
      <c r="U185" s="636"/>
      <c r="V185" s="637"/>
      <c r="W185" s="636"/>
      <c r="X185" s="637"/>
      <c r="Y185" s="636"/>
      <c r="Z185" s="637"/>
      <c r="AA185" s="636"/>
      <c r="AB185" s="637"/>
      <c r="AC185" s="282"/>
      <c r="AD185" s="282"/>
      <c r="AE185" s="281"/>
      <c r="AF185" s="281"/>
      <c r="AG185" s="281"/>
    </row>
    <row r="186" spans="1:33" ht="25" customHeight="1">
      <c r="A186" s="281">
        <v>32</v>
      </c>
      <c r="B186" s="284"/>
      <c r="C186" s="283"/>
      <c r="D186" s="283"/>
      <c r="E186" s="621"/>
      <c r="F186" s="622"/>
      <c r="G186" s="621"/>
      <c r="H186" s="623"/>
      <c r="I186" s="621"/>
      <c r="J186" s="623"/>
      <c r="K186" s="621"/>
      <c r="L186" s="623"/>
      <c r="M186" s="621"/>
      <c r="N186" s="623"/>
      <c r="O186" s="621"/>
      <c r="P186" s="623"/>
      <c r="Q186" s="621"/>
      <c r="R186" s="623"/>
      <c r="S186" s="621"/>
      <c r="T186" s="623"/>
      <c r="U186" s="621"/>
      <c r="V186" s="623"/>
      <c r="W186" s="621"/>
      <c r="X186" s="623"/>
      <c r="Y186" s="621"/>
      <c r="Z186" s="623"/>
      <c r="AA186" s="621"/>
      <c r="AB186" s="622"/>
      <c r="AC186" s="282"/>
      <c r="AD186" s="282"/>
      <c r="AE186" s="281"/>
      <c r="AF186" s="281"/>
      <c r="AG186" s="281"/>
    </row>
    <row r="187" spans="1:33" ht="16" customHeight="1">
      <c r="A187" s="302"/>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c r="AA187" s="302"/>
      <c r="AB187" s="266"/>
      <c r="AC187" s="266"/>
      <c r="AD187" s="266"/>
      <c r="AE187" s="266"/>
      <c r="AF187" s="266"/>
      <c r="AG187" s="266"/>
    </row>
    <row r="188" spans="1:33" ht="20" customHeight="1">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642" t="s">
        <v>407</v>
      </c>
      <c r="AC188" s="645"/>
      <c r="AD188" s="645"/>
      <c r="AE188" s="645"/>
      <c r="AF188" s="645"/>
      <c r="AG188" s="643"/>
    </row>
    <row r="189" spans="1:33" ht="20" customHeight="1">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79"/>
      <c r="AC189" s="266"/>
      <c r="AD189" s="266"/>
      <c r="AE189" s="266"/>
      <c r="AF189" s="266"/>
      <c r="AG189" s="278"/>
    </row>
    <row r="190" spans="1:33" ht="20" customHeight="1">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79"/>
      <c r="AC190" s="266"/>
      <c r="AD190" s="266"/>
      <c r="AE190" s="266"/>
      <c r="AF190" s="266"/>
      <c r="AG190" s="278"/>
    </row>
    <row r="191" spans="1:33" ht="20" customHeight="1">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79"/>
      <c r="AC191" s="266"/>
      <c r="AD191" s="266"/>
      <c r="AE191" s="266"/>
      <c r="AF191" s="266"/>
      <c r="AG191" s="278"/>
    </row>
    <row r="192" spans="1:33" ht="20" customHeight="1">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77"/>
      <c r="AG192" s="276"/>
    </row>
    <row r="193" spans="1:33" ht="20" customHeight="1">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77"/>
      <c r="AG193" s="276"/>
    </row>
    <row r="194" spans="1:33" ht="20" customHeight="1">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642" t="s">
        <v>406</v>
      </c>
      <c r="AC194" s="645"/>
      <c r="AD194" s="645"/>
      <c r="AE194" s="645"/>
      <c r="AF194" s="645"/>
      <c r="AG194" s="643"/>
    </row>
    <row r="195" spans="1:33" ht="20" customHeight="1">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79"/>
      <c r="AC195" s="266"/>
      <c r="AD195" s="266"/>
      <c r="AE195" s="266"/>
      <c r="AF195" s="266"/>
      <c r="AG195" s="278"/>
    </row>
    <row r="196" spans="1:33" ht="20" customHeight="1">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77"/>
      <c r="AG196" s="276"/>
    </row>
    <row r="197" spans="1:33" ht="20" customHeight="1">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73"/>
      <c r="AC197" s="272"/>
      <c r="AD197" s="272"/>
      <c r="AE197" s="272"/>
      <c r="AF197" s="272"/>
      <c r="AG197" s="271"/>
    </row>
    <row r="198" spans="1:33" ht="10" customHeight="1">
      <c r="A198" s="268"/>
      <c r="B198" s="267"/>
      <c r="C198" s="270"/>
      <c r="D198" s="267"/>
      <c r="E198" s="269"/>
      <c r="F198" s="269"/>
      <c r="G198" s="269"/>
      <c r="H198" s="269"/>
      <c r="I198" s="268"/>
      <c r="J198" s="268"/>
      <c r="K198" s="267"/>
      <c r="L198" s="267"/>
      <c r="M198" s="267"/>
      <c r="N198" s="267"/>
      <c r="O198" s="267"/>
      <c r="P198" s="267"/>
      <c r="Q198" s="267"/>
      <c r="R198" s="267"/>
      <c r="S198" s="267"/>
      <c r="T198" s="267"/>
      <c r="U198" s="267"/>
      <c r="V198" s="267"/>
      <c r="W198" s="267"/>
      <c r="X198" s="267"/>
      <c r="Y198" s="267"/>
      <c r="Z198" s="267"/>
      <c r="AA198" s="266"/>
      <c r="AB198" s="266"/>
      <c r="AC198" s="266"/>
      <c r="AD198" s="266"/>
      <c r="AE198" s="266"/>
      <c r="AF198" s="266"/>
      <c r="AG198" s="266" t="s">
        <v>405</v>
      </c>
    </row>
    <row r="199" spans="1:33" ht="38" customHeight="1">
      <c r="A199" s="671" t="s">
        <v>421</v>
      </c>
      <c r="B199" s="672"/>
      <c r="C199" s="672"/>
      <c r="D199" s="672"/>
      <c r="E199" s="624" t="s">
        <v>42</v>
      </c>
      <c r="F199" s="628"/>
      <c r="G199" s="625"/>
      <c r="H199" s="667">
        <f>VLOOKUP('Read Me First'!$I$4,'Read Me First'!$L$4:$N$7,3,FALSE)</f>
        <v>45774</v>
      </c>
      <c r="I199" s="668"/>
      <c r="J199" s="668"/>
      <c r="K199" s="669"/>
      <c r="L199" s="666" t="s">
        <v>43</v>
      </c>
      <c r="M199" s="666"/>
      <c r="N199" s="666"/>
      <c r="O199" s="626" t="str">
        <f>VLOOKUP('Read Me First'!$I$4,'Read Me First'!$L$4:$N$7,2,FALSE)</f>
        <v>Horspath, Oxford</v>
      </c>
      <c r="P199" s="662"/>
      <c r="Q199" s="662"/>
      <c r="R199" s="662"/>
      <c r="S199" s="662"/>
      <c r="T199" s="662"/>
      <c r="U199" s="662"/>
      <c r="V199" s="662"/>
      <c r="W199" s="627"/>
      <c r="X199" s="666" t="s">
        <v>420</v>
      </c>
      <c r="Y199" s="666"/>
      <c r="Z199" s="666"/>
      <c r="AA199" s="626" t="str">
        <f>'Read Me First'!$A$1</f>
        <v>OXFORDSHIRE TRACK &amp; FIELD LEAGUE 2025</v>
      </c>
      <c r="AB199" s="662"/>
      <c r="AC199" s="662"/>
      <c r="AD199" s="662"/>
      <c r="AE199" s="662"/>
      <c r="AF199" s="662"/>
      <c r="AG199" s="627"/>
    </row>
    <row r="200" spans="1:33" s="294" customFormat="1" ht="38" customHeight="1">
      <c r="A200" s="624" t="s">
        <v>25</v>
      </c>
      <c r="B200" s="625"/>
      <c r="C200" s="626" t="str">
        <f>"High Jump U13 Girls (" &amp;Data!J$423 &amp; " athletes)"</f>
        <v>High Jump U13 Girls (0 athletes)</v>
      </c>
      <c r="D200" s="627"/>
      <c r="E200" s="624" t="s">
        <v>382</v>
      </c>
      <c r="F200" s="628"/>
      <c r="G200" s="625"/>
      <c r="H200" s="629">
        <v>0.54166666666666663</v>
      </c>
      <c r="I200" s="630"/>
      <c r="J200" s="630"/>
      <c r="K200" s="631"/>
      <c r="L200" s="626" t="s">
        <v>385</v>
      </c>
      <c r="M200" s="662"/>
      <c r="N200" s="662"/>
      <c r="O200" s="638">
        <f>Data!$M$318</f>
        <v>1.52</v>
      </c>
      <c r="P200" s="638"/>
      <c r="Q200" s="639"/>
      <c r="R200" s="640" t="s">
        <v>426</v>
      </c>
      <c r="S200" s="641"/>
      <c r="T200" s="641"/>
      <c r="U200" s="652">
        <f>Data!$H$318</f>
        <v>1.2</v>
      </c>
      <c r="V200" s="652"/>
      <c r="W200" s="653"/>
      <c r="X200" s="654" t="s">
        <v>468</v>
      </c>
      <c r="Y200" s="655"/>
      <c r="Z200" s="655"/>
      <c r="AA200" s="655"/>
      <c r="AB200" s="655"/>
      <c r="AC200" s="655"/>
      <c r="AD200" s="655"/>
      <c r="AE200" s="655"/>
      <c r="AF200" s="655"/>
      <c r="AG200" s="656"/>
    </row>
    <row r="201" spans="1:33" ht="16" customHeight="1">
      <c r="A201" s="266"/>
      <c r="B201" s="266"/>
      <c r="C201" s="293"/>
      <c r="D201" s="292"/>
      <c r="E201" s="267"/>
      <c r="F201" s="267"/>
      <c r="G201" s="267"/>
      <c r="H201" s="291"/>
      <c r="I201" s="291"/>
      <c r="J201" s="291"/>
      <c r="K201" s="267"/>
      <c r="L201" s="267"/>
      <c r="M201" s="267"/>
      <c r="N201" s="290"/>
      <c r="O201" s="290"/>
      <c r="P201" s="290"/>
      <c r="Q201" s="290"/>
      <c r="R201" s="288"/>
      <c r="S201" s="288"/>
      <c r="T201" s="288"/>
      <c r="U201" s="289"/>
      <c r="V201" s="289"/>
      <c r="W201" s="288"/>
      <c r="X201" s="287"/>
      <c r="Y201" s="287"/>
      <c r="Z201" s="287"/>
      <c r="AA201" s="287"/>
      <c r="AB201" s="287"/>
      <c r="AC201" s="287"/>
      <c r="AD201" s="287"/>
      <c r="AE201" s="287"/>
      <c r="AF201" s="287"/>
      <c r="AG201" s="287"/>
    </row>
    <row r="202" spans="1:33" ht="38" customHeight="1">
      <c r="A202" s="634" t="s">
        <v>417</v>
      </c>
      <c r="B202" s="634" t="s">
        <v>416</v>
      </c>
      <c r="C202" s="634" t="s">
        <v>415</v>
      </c>
      <c r="D202" s="634" t="s">
        <v>414</v>
      </c>
      <c r="E202" s="649"/>
      <c r="F202" s="650"/>
      <c r="G202" s="649"/>
      <c r="H202" s="650"/>
      <c r="I202" s="649"/>
      <c r="J202" s="650"/>
      <c r="K202" s="649"/>
      <c r="L202" s="650"/>
      <c r="M202" s="649"/>
      <c r="N202" s="650"/>
      <c r="O202" s="649"/>
      <c r="P202" s="650"/>
      <c r="Q202" s="649"/>
      <c r="R202" s="650"/>
      <c r="S202" s="649"/>
      <c r="T202" s="650"/>
      <c r="U202" s="649"/>
      <c r="V202" s="650"/>
      <c r="W202" s="649"/>
      <c r="X202" s="650"/>
      <c r="Y202" s="649"/>
      <c r="Z202" s="663"/>
      <c r="AA202" s="657" t="s">
        <v>413</v>
      </c>
      <c r="AB202" s="658"/>
      <c r="AC202" s="632" t="s">
        <v>412</v>
      </c>
      <c r="AD202" s="661" t="s">
        <v>411</v>
      </c>
      <c r="AE202" s="664" t="s">
        <v>410</v>
      </c>
      <c r="AF202" s="642" t="s">
        <v>409</v>
      </c>
      <c r="AG202" s="643"/>
    </row>
    <row r="203" spans="1:33" ht="20" customHeight="1">
      <c r="A203" s="635"/>
      <c r="B203" s="635"/>
      <c r="C203" s="635"/>
      <c r="D203" s="635"/>
      <c r="E203" s="644" t="s">
        <v>408</v>
      </c>
      <c r="F203" s="644"/>
      <c r="G203" s="642" t="s">
        <v>408</v>
      </c>
      <c r="H203" s="643"/>
      <c r="I203" s="644" t="s">
        <v>408</v>
      </c>
      <c r="J203" s="644"/>
      <c r="K203" s="642" t="s">
        <v>408</v>
      </c>
      <c r="L203" s="643"/>
      <c r="M203" s="644" t="s">
        <v>408</v>
      </c>
      <c r="N203" s="644"/>
      <c r="O203" s="642" t="s">
        <v>408</v>
      </c>
      <c r="P203" s="643"/>
      <c r="Q203" s="644" t="s">
        <v>408</v>
      </c>
      <c r="R203" s="644"/>
      <c r="S203" s="642" t="s">
        <v>408</v>
      </c>
      <c r="T203" s="643"/>
      <c r="U203" s="642" t="s">
        <v>408</v>
      </c>
      <c r="V203" s="643"/>
      <c r="W203" s="642" t="s">
        <v>408</v>
      </c>
      <c r="X203" s="643"/>
      <c r="Y203" s="642" t="s">
        <v>408</v>
      </c>
      <c r="Z203" s="645"/>
      <c r="AA203" s="659"/>
      <c r="AB203" s="660"/>
      <c r="AC203" s="633"/>
      <c r="AD203" s="661"/>
      <c r="AE203" s="665"/>
      <c r="AF203" s="281" t="s">
        <v>0</v>
      </c>
      <c r="AG203" s="281" t="s">
        <v>1</v>
      </c>
    </row>
    <row r="204" spans="1:33" ht="25" customHeight="1">
      <c r="A204" s="285">
        <v>1</v>
      </c>
      <c r="B204" s="284" t="str" cm="1">
        <f t="array" ref="B204">IFERROR(_xlfn.TAKE(_xlfn._xlws.FILTER(_xlfn.ANCHORARRAY(Data!BY$124), _xlfn.CHOOSECOLS(_xlfn.ANCHORARRAY(Data!BY$124),1)&lt;&gt;""),16),"")</f>
        <v/>
      </c>
      <c r="C204" s="283"/>
      <c r="D204" s="283"/>
      <c r="E204" s="621"/>
      <c r="F204" s="622"/>
      <c r="G204" s="636"/>
      <c r="H204" s="637"/>
      <c r="I204" s="636"/>
      <c r="J204" s="637"/>
      <c r="K204" s="636"/>
      <c r="L204" s="637"/>
      <c r="M204" s="636"/>
      <c r="N204" s="637"/>
      <c r="O204" s="636"/>
      <c r="P204" s="637"/>
      <c r="Q204" s="636"/>
      <c r="R204" s="637"/>
      <c r="S204" s="636"/>
      <c r="T204" s="637"/>
      <c r="U204" s="636"/>
      <c r="V204" s="637"/>
      <c r="W204" s="636"/>
      <c r="X204" s="637"/>
      <c r="Y204" s="636"/>
      <c r="Z204" s="637"/>
      <c r="AA204" s="636"/>
      <c r="AB204" s="637"/>
      <c r="AC204" s="282"/>
      <c r="AD204" s="282"/>
      <c r="AE204" s="281"/>
      <c r="AF204" s="281"/>
      <c r="AG204" s="281"/>
    </row>
    <row r="205" spans="1:33" ht="25" customHeight="1">
      <c r="A205" s="281">
        <v>2</v>
      </c>
      <c r="B205" s="284"/>
      <c r="C205" s="283"/>
      <c r="D205" s="283"/>
      <c r="E205" s="621"/>
      <c r="F205" s="622"/>
      <c r="G205" s="636"/>
      <c r="H205" s="637"/>
      <c r="I205" s="636"/>
      <c r="J205" s="637"/>
      <c r="K205" s="636"/>
      <c r="L205" s="637"/>
      <c r="M205" s="636"/>
      <c r="N205" s="637"/>
      <c r="O205" s="636"/>
      <c r="P205" s="637"/>
      <c r="Q205" s="636"/>
      <c r="R205" s="637"/>
      <c r="S205" s="636"/>
      <c r="T205" s="637"/>
      <c r="U205" s="636"/>
      <c r="V205" s="637"/>
      <c r="W205" s="636"/>
      <c r="X205" s="637"/>
      <c r="Y205" s="636"/>
      <c r="Z205" s="637"/>
      <c r="AA205" s="636"/>
      <c r="AB205" s="637"/>
      <c r="AC205" s="282"/>
      <c r="AD205" s="282"/>
      <c r="AE205" s="281"/>
      <c r="AF205" s="281"/>
      <c r="AG205" s="281"/>
    </row>
    <row r="206" spans="1:33" ht="25" customHeight="1">
      <c r="A206" s="281">
        <v>3</v>
      </c>
      <c r="B206" s="284"/>
      <c r="C206" s="283"/>
      <c r="D206" s="283"/>
      <c r="E206" s="621"/>
      <c r="F206" s="622"/>
      <c r="G206" s="636"/>
      <c r="H206" s="637"/>
      <c r="I206" s="636"/>
      <c r="J206" s="637"/>
      <c r="K206" s="636"/>
      <c r="L206" s="637"/>
      <c r="M206" s="636"/>
      <c r="N206" s="637"/>
      <c r="O206" s="636"/>
      <c r="P206" s="637"/>
      <c r="Q206" s="636"/>
      <c r="R206" s="637"/>
      <c r="S206" s="636"/>
      <c r="T206" s="637"/>
      <c r="U206" s="636"/>
      <c r="V206" s="637"/>
      <c r="W206" s="636"/>
      <c r="X206" s="637"/>
      <c r="Y206" s="636"/>
      <c r="Z206" s="637"/>
      <c r="AA206" s="636"/>
      <c r="AB206" s="637"/>
      <c r="AC206" s="282"/>
      <c r="AD206" s="282"/>
      <c r="AE206" s="281"/>
      <c r="AF206" s="281"/>
      <c r="AG206" s="281"/>
    </row>
    <row r="207" spans="1:33" ht="25" customHeight="1">
      <c r="A207" s="281">
        <v>4</v>
      </c>
      <c r="B207" s="284"/>
      <c r="C207" s="283"/>
      <c r="D207" s="283"/>
      <c r="E207" s="621"/>
      <c r="F207" s="622"/>
      <c r="G207" s="636"/>
      <c r="H207" s="637"/>
      <c r="I207" s="636"/>
      <c r="J207" s="637"/>
      <c r="K207" s="636"/>
      <c r="L207" s="637"/>
      <c r="M207" s="636"/>
      <c r="N207" s="637"/>
      <c r="O207" s="636"/>
      <c r="P207" s="637"/>
      <c r="Q207" s="636"/>
      <c r="R207" s="637"/>
      <c r="S207" s="636"/>
      <c r="T207" s="637"/>
      <c r="U207" s="636"/>
      <c r="V207" s="637"/>
      <c r="W207" s="636"/>
      <c r="X207" s="637"/>
      <c r="Y207" s="636"/>
      <c r="Z207" s="637"/>
      <c r="AA207" s="636"/>
      <c r="AB207" s="637"/>
      <c r="AC207" s="282"/>
      <c r="AD207" s="282"/>
      <c r="AE207" s="281"/>
      <c r="AF207" s="281"/>
      <c r="AG207" s="281"/>
    </row>
    <row r="208" spans="1:33" ht="25" customHeight="1">
      <c r="A208" s="281">
        <v>5</v>
      </c>
      <c r="B208" s="284"/>
      <c r="C208" s="283"/>
      <c r="D208" s="283"/>
      <c r="E208" s="621"/>
      <c r="F208" s="622"/>
      <c r="G208" s="636"/>
      <c r="H208" s="637"/>
      <c r="I208" s="636"/>
      <c r="J208" s="637"/>
      <c r="K208" s="636"/>
      <c r="L208" s="637"/>
      <c r="M208" s="636"/>
      <c r="N208" s="637"/>
      <c r="O208" s="636"/>
      <c r="P208" s="637"/>
      <c r="Q208" s="636"/>
      <c r="R208" s="637"/>
      <c r="S208" s="636"/>
      <c r="T208" s="637"/>
      <c r="U208" s="636"/>
      <c r="V208" s="637"/>
      <c r="W208" s="636"/>
      <c r="X208" s="637"/>
      <c r="Y208" s="636"/>
      <c r="Z208" s="637"/>
      <c r="AA208" s="636"/>
      <c r="AB208" s="637"/>
      <c r="AC208" s="282"/>
      <c r="AD208" s="282"/>
      <c r="AE208" s="281"/>
      <c r="AF208" s="281"/>
      <c r="AG208" s="281"/>
    </row>
    <row r="209" spans="1:33" ht="25" customHeight="1">
      <c r="A209" s="281">
        <v>6</v>
      </c>
      <c r="B209" s="284"/>
      <c r="C209" s="283"/>
      <c r="D209" s="283"/>
      <c r="E209" s="621"/>
      <c r="F209" s="622"/>
      <c r="G209" s="636"/>
      <c r="H209" s="637"/>
      <c r="I209" s="636"/>
      <c r="J209" s="637"/>
      <c r="K209" s="636"/>
      <c r="L209" s="637"/>
      <c r="M209" s="636"/>
      <c r="N209" s="637"/>
      <c r="O209" s="636"/>
      <c r="P209" s="637"/>
      <c r="Q209" s="636"/>
      <c r="R209" s="637"/>
      <c r="S209" s="636"/>
      <c r="T209" s="637"/>
      <c r="U209" s="636"/>
      <c r="V209" s="637"/>
      <c r="W209" s="636"/>
      <c r="X209" s="637"/>
      <c r="Y209" s="636"/>
      <c r="Z209" s="637"/>
      <c r="AA209" s="636"/>
      <c r="AB209" s="637"/>
      <c r="AC209" s="282"/>
      <c r="AD209" s="282"/>
      <c r="AE209" s="281"/>
      <c r="AF209" s="281"/>
      <c r="AG209" s="281"/>
    </row>
    <row r="210" spans="1:33" ht="25" customHeight="1">
      <c r="A210" s="281">
        <v>7</v>
      </c>
      <c r="B210" s="284"/>
      <c r="C210" s="283"/>
      <c r="D210" s="283"/>
      <c r="E210" s="621"/>
      <c r="F210" s="622"/>
      <c r="G210" s="636"/>
      <c r="H210" s="637"/>
      <c r="I210" s="636"/>
      <c r="J210" s="637"/>
      <c r="K210" s="636"/>
      <c r="L210" s="637"/>
      <c r="M210" s="636"/>
      <c r="N210" s="637"/>
      <c r="O210" s="636"/>
      <c r="P210" s="637"/>
      <c r="Q210" s="636"/>
      <c r="R210" s="637"/>
      <c r="S210" s="636"/>
      <c r="T210" s="637"/>
      <c r="U210" s="636"/>
      <c r="V210" s="637"/>
      <c r="W210" s="636"/>
      <c r="X210" s="637"/>
      <c r="Y210" s="636"/>
      <c r="Z210" s="637"/>
      <c r="AA210" s="636"/>
      <c r="AB210" s="637"/>
      <c r="AC210" s="282"/>
      <c r="AD210" s="282"/>
      <c r="AE210" s="281"/>
      <c r="AF210" s="281"/>
      <c r="AG210" s="281"/>
    </row>
    <row r="211" spans="1:33" ht="25" customHeight="1">
      <c r="A211" s="281">
        <v>8</v>
      </c>
      <c r="B211" s="284"/>
      <c r="C211" s="283"/>
      <c r="D211" s="283"/>
      <c r="E211" s="621"/>
      <c r="F211" s="622"/>
      <c r="G211" s="636"/>
      <c r="H211" s="637"/>
      <c r="I211" s="636"/>
      <c r="J211" s="637"/>
      <c r="K211" s="636"/>
      <c r="L211" s="637"/>
      <c r="M211" s="636"/>
      <c r="N211" s="637"/>
      <c r="O211" s="636"/>
      <c r="P211" s="637"/>
      <c r="Q211" s="636"/>
      <c r="R211" s="637"/>
      <c r="S211" s="636"/>
      <c r="T211" s="637"/>
      <c r="U211" s="636"/>
      <c r="V211" s="637"/>
      <c r="W211" s="636"/>
      <c r="X211" s="637"/>
      <c r="Y211" s="636"/>
      <c r="Z211" s="637"/>
      <c r="AA211" s="636"/>
      <c r="AB211" s="637"/>
      <c r="AC211" s="282"/>
      <c r="AD211" s="282"/>
      <c r="AE211" s="281"/>
      <c r="AF211" s="281"/>
      <c r="AG211" s="281"/>
    </row>
    <row r="212" spans="1:33" ht="25" customHeight="1">
      <c r="A212" s="281">
        <v>9</v>
      </c>
      <c r="B212" s="284"/>
      <c r="C212" s="283"/>
      <c r="D212" s="283"/>
      <c r="E212" s="621"/>
      <c r="F212" s="622"/>
      <c r="G212" s="636"/>
      <c r="H212" s="637"/>
      <c r="I212" s="636"/>
      <c r="J212" s="637"/>
      <c r="K212" s="636"/>
      <c r="L212" s="637"/>
      <c r="M212" s="636"/>
      <c r="N212" s="637"/>
      <c r="O212" s="636"/>
      <c r="P212" s="637"/>
      <c r="Q212" s="636"/>
      <c r="R212" s="637"/>
      <c r="S212" s="636"/>
      <c r="T212" s="637"/>
      <c r="U212" s="636"/>
      <c r="V212" s="637"/>
      <c r="W212" s="636"/>
      <c r="X212" s="637"/>
      <c r="Y212" s="636"/>
      <c r="Z212" s="637"/>
      <c r="AA212" s="636"/>
      <c r="AB212" s="637"/>
      <c r="AC212" s="282"/>
      <c r="AD212" s="282"/>
      <c r="AE212" s="281"/>
      <c r="AF212" s="281"/>
      <c r="AG212" s="281"/>
    </row>
    <row r="213" spans="1:33" ht="25" customHeight="1">
      <c r="A213" s="281">
        <v>10</v>
      </c>
      <c r="B213" s="284"/>
      <c r="C213" s="283"/>
      <c r="D213" s="283"/>
      <c r="E213" s="621"/>
      <c r="F213" s="622"/>
      <c r="G213" s="636"/>
      <c r="H213" s="637"/>
      <c r="I213" s="636"/>
      <c r="J213" s="637"/>
      <c r="K213" s="636"/>
      <c r="L213" s="637"/>
      <c r="M213" s="636"/>
      <c r="N213" s="637"/>
      <c r="O213" s="636"/>
      <c r="P213" s="637"/>
      <c r="Q213" s="636"/>
      <c r="R213" s="637"/>
      <c r="S213" s="636"/>
      <c r="T213" s="637"/>
      <c r="U213" s="636"/>
      <c r="V213" s="637"/>
      <c r="W213" s="636"/>
      <c r="X213" s="637"/>
      <c r="Y213" s="636"/>
      <c r="Z213" s="637"/>
      <c r="AA213" s="636"/>
      <c r="AB213" s="637"/>
      <c r="AC213" s="282"/>
      <c r="AD213" s="282"/>
      <c r="AE213" s="281"/>
      <c r="AF213" s="281"/>
      <c r="AG213" s="281"/>
    </row>
    <row r="214" spans="1:33" ht="25" customHeight="1">
      <c r="A214" s="281">
        <v>11</v>
      </c>
      <c r="B214" s="284"/>
      <c r="C214" s="283"/>
      <c r="D214" s="283"/>
      <c r="E214" s="621"/>
      <c r="F214" s="622"/>
      <c r="G214" s="636"/>
      <c r="H214" s="637"/>
      <c r="I214" s="636"/>
      <c r="J214" s="637"/>
      <c r="K214" s="636"/>
      <c r="L214" s="637"/>
      <c r="M214" s="636"/>
      <c r="N214" s="637"/>
      <c r="O214" s="636"/>
      <c r="P214" s="637"/>
      <c r="Q214" s="636"/>
      <c r="R214" s="637"/>
      <c r="S214" s="636"/>
      <c r="T214" s="637"/>
      <c r="U214" s="636"/>
      <c r="V214" s="637"/>
      <c r="W214" s="636"/>
      <c r="X214" s="637"/>
      <c r="Y214" s="636"/>
      <c r="Z214" s="637"/>
      <c r="AA214" s="636"/>
      <c r="AB214" s="637"/>
      <c r="AC214" s="282"/>
      <c r="AD214" s="282"/>
      <c r="AE214" s="281"/>
      <c r="AF214" s="281"/>
      <c r="AG214" s="281"/>
    </row>
    <row r="215" spans="1:33" ht="25" customHeight="1">
      <c r="A215" s="281">
        <v>12</v>
      </c>
      <c r="B215" s="284"/>
      <c r="C215" s="283"/>
      <c r="D215" s="283"/>
      <c r="E215" s="636"/>
      <c r="F215" s="670"/>
      <c r="G215" s="636"/>
      <c r="H215" s="637"/>
      <c r="I215" s="636"/>
      <c r="J215" s="637"/>
      <c r="K215" s="636"/>
      <c r="L215" s="637"/>
      <c r="M215" s="636"/>
      <c r="N215" s="637"/>
      <c r="O215" s="636"/>
      <c r="P215" s="637"/>
      <c r="Q215" s="636"/>
      <c r="R215" s="637"/>
      <c r="S215" s="636"/>
      <c r="T215" s="637"/>
      <c r="U215" s="636"/>
      <c r="V215" s="637"/>
      <c r="W215" s="636"/>
      <c r="X215" s="637"/>
      <c r="Y215" s="636"/>
      <c r="Z215" s="637"/>
      <c r="AA215" s="636"/>
      <c r="AB215" s="637"/>
      <c r="AC215" s="282"/>
      <c r="AD215" s="282"/>
      <c r="AE215" s="281"/>
      <c r="AF215" s="281"/>
      <c r="AG215" s="281"/>
    </row>
    <row r="216" spans="1:33" ht="25" customHeight="1">
      <c r="A216" s="281">
        <v>13</v>
      </c>
      <c r="B216" s="284"/>
      <c r="C216" s="283"/>
      <c r="D216" s="283"/>
      <c r="E216" s="651"/>
      <c r="F216" s="651"/>
      <c r="G216" s="636"/>
      <c r="H216" s="637"/>
      <c r="I216" s="636"/>
      <c r="J216" s="637"/>
      <c r="K216" s="636"/>
      <c r="L216" s="637"/>
      <c r="M216" s="636"/>
      <c r="N216" s="637"/>
      <c r="O216" s="636"/>
      <c r="P216" s="637"/>
      <c r="Q216" s="636"/>
      <c r="R216" s="637"/>
      <c r="S216" s="636"/>
      <c r="T216" s="637"/>
      <c r="U216" s="636"/>
      <c r="V216" s="637"/>
      <c r="W216" s="636"/>
      <c r="X216" s="637"/>
      <c r="Y216" s="636"/>
      <c r="Z216" s="637"/>
      <c r="AA216" s="636"/>
      <c r="AB216" s="637"/>
      <c r="AC216" s="282"/>
      <c r="AD216" s="282"/>
      <c r="AE216" s="281"/>
      <c r="AF216" s="281"/>
      <c r="AG216" s="281"/>
    </row>
    <row r="217" spans="1:33" ht="25" customHeight="1">
      <c r="A217" s="281">
        <v>14</v>
      </c>
      <c r="B217" s="284"/>
      <c r="C217" s="283"/>
      <c r="D217" s="283"/>
      <c r="E217" s="621"/>
      <c r="F217" s="622"/>
      <c r="G217" s="636"/>
      <c r="H217" s="637"/>
      <c r="I217" s="636"/>
      <c r="J217" s="637"/>
      <c r="K217" s="636"/>
      <c r="L217" s="637"/>
      <c r="M217" s="636"/>
      <c r="N217" s="637"/>
      <c r="O217" s="636"/>
      <c r="P217" s="637"/>
      <c r="Q217" s="636"/>
      <c r="R217" s="637"/>
      <c r="S217" s="636"/>
      <c r="T217" s="637"/>
      <c r="U217" s="636"/>
      <c r="V217" s="637"/>
      <c r="W217" s="636"/>
      <c r="X217" s="637"/>
      <c r="Y217" s="636"/>
      <c r="Z217" s="637"/>
      <c r="AA217" s="636"/>
      <c r="AB217" s="637"/>
      <c r="AC217" s="282"/>
      <c r="AD217" s="282"/>
      <c r="AE217" s="281"/>
      <c r="AF217" s="281"/>
      <c r="AG217" s="281"/>
    </row>
    <row r="218" spans="1:33" ht="25" customHeight="1">
      <c r="A218" s="281">
        <v>15</v>
      </c>
      <c r="B218" s="284"/>
      <c r="C218" s="283"/>
      <c r="D218" s="283"/>
      <c r="E218" s="621"/>
      <c r="F218" s="622"/>
      <c r="G218" s="636"/>
      <c r="H218" s="637"/>
      <c r="I218" s="636"/>
      <c r="J218" s="637"/>
      <c r="K218" s="636"/>
      <c r="L218" s="637"/>
      <c r="M218" s="636"/>
      <c r="N218" s="637"/>
      <c r="O218" s="636"/>
      <c r="P218" s="637"/>
      <c r="Q218" s="636"/>
      <c r="R218" s="637"/>
      <c r="S218" s="636"/>
      <c r="T218" s="637"/>
      <c r="U218" s="636"/>
      <c r="V218" s="637"/>
      <c r="W218" s="636"/>
      <c r="X218" s="637"/>
      <c r="Y218" s="636"/>
      <c r="Z218" s="637"/>
      <c r="AA218" s="636"/>
      <c r="AB218" s="637"/>
      <c r="AC218" s="282"/>
      <c r="AD218" s="282"/>
      <c r="AE218" s="281"/>
      <c r="AF218" s="281"/>
      <c r="AG218" s="281"/>
    </row>
    <row r="219" spans="1:33" ht="25" customHeight="1">
      <c r="A219" s="281">
        <v>16</v>
      </c>
      <c r="B219" s="284"/>
      <c r="C219" s="283"/>
      <c r="D219" s="283"/>
      <c r="E219" s="621"/>
      <c r="F219" s="622"/>
      <c r="G219" s="621"/>
      <c r="H219" s="623"/>
      <c r="I219" s="621"/>
      <c r="J219" s="623"/>
      <c r="K219" s="621"/>
      <c r="L219" s="623"/>
      <c r="M219" s="621"/>
      <c r="N219" s="623"/>
      <c r="O219" s="621"/>
      <c r="P219" s="623"/>
      <c r="Q219" s="621"/>
      <c r="R219" s="623"/>
      <c r="S219" s="621"/>
      <c r="T219" s="623"/>
      <c r="U219" s="621"/>
      <c r="V219" s="623"/>
      <c r="W219" s="621"/>
      <c r="X219" s="623"/>
      <c r="Y219" s="621"/>
      <c r="Z219" s="623"/>
      <c r="AA219" s="621"/>
      <c r="AB219" s="622"/>
      <c r="AC219" s="282"/>
      <c r="AD219" s="282"/>
      <c r="AE219" s="281"/>
      <c r="AF219" s="281"/>
      <c r="AG219" s="281"/>
    </row>
    <row r="220" spans="1:33" ht="16" customHeight="1">
      <c r="A220" s="266"/>
      <c r="B220" s="266"/>
      <c r="C220" s="270"/>
      <c r="D220" s="270"/>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row>
    <row r="221" spans="1:33" ht="20" customHeight="1">
      <c r="A221" s="642" t="s">
        <v>425</v>
      </c>
      <c r="B221" s="645"/>
      <c r="C221" s="645"/>
      <c r="D221" s="645"/>
      <c r="E221" s="645"/>
      <c r="F221" s="645"/>
      <c r="G221" s="643"/>
      <c r="H221" s="267"/>
      <c r="I221" s="644" t="s">
        <v>424</v>
      </c>
      <c r="J221" s="644"/>
      <c r="K221" s="644"/>
      <c r="L221" s="644"/>
      <c r="M221" s="644"/>
      <c r="N221" s="644"/>
      <c r="O221" s="644"/>
      <c r="P221" s="644"/>
      <c r="Q221" s="644"/>
      <c r="R221" s="644"/>
      <c r="S221" s="644"/>
      <c r="T221" s="644"/>
      <c r="U221" s="644"/>
      <c r="V221" s="644"/>
      <c r="W221" s="644"/>
      <c r="X221" s="644"/>
      <c r="Y221" s="644"/>
      <c r="Z221" s="644"/>
      <c r="AA221" s="266"/>
      <c r="AB221" s="642" t="s">
        <v>407</v>
      </c>
      <c r="AC221" s="645"/>
      <c r="AD221" s="645"/>
      <c r="AE221" s="645"/>
      <c r="AF221" s="645"/>
      <c r="AG221" s="643"/>
    </row>
    <row r="222" spans="1:33" ht="20" customHeight="1">
      <c r="A222" s="297"/>
      <c r="B222" s="281" t="s">
        <v>423</v>
      </c>
      <c r="C222" s="281" t="s">
        <v>415</v>
      </c>
      <c r="D222" s="281" t="s">
        <v>414</v>
      </c>
      <c r="E222" s="644" t="s">
        <v>422</v>
      </c>
      <c r="F222" s="644"/>
      <c r="G222" s="644"/>
      <c r="H222" s="267"/>
      <c r="I222" s="297"/>
      <c r="J222" s="642" t="s">
        <v>423</v>
      </c>
      <c r="K222" s="643"/>
      <c r="L222" s="642" t="s">
        <v>415</v>
      </c>
      <c r="M222" s="645"/>
      <c r="N222" s="645"/>
      <c r="O222" s="645"/>
      <c r="P222" s="645"/>
      <c r="Q222" s="645"/>
      <c r="R222" s="645"/>
      <c r="S222" s="643"/>
      <c r="T222" s="642" t="s">
        <v>414</v>
      </c>
      <c r="U222" s="645"/>
      <c r="V222" s="645"/>
      <c r="W222" s="645"/>
      <c r="X222" s="644" t="s">
        <v>422</v>
      </c>
      <c r="Y222" s="644"/>
      <c r="Z222" s="644"/>
      <c r="AA222" s="266"/>
      <c r="AB222" s="279"/>
      <c r="AC222" s="266"/>
      <c r="AD222" s="266"/>
      <c r="AE222" s="266"/>
      <c r="AF222" s="266"/>
      <c r="AG222" s="278"/>
    </row>
    <row r="223" spans="1:33" ht="20" customHeight="1">
      <c r="A223" s="295">
        <v>1</v>
      </c>
      <c r="B223" s="284"/>
      <c r="C223" s="296"/>
      <c r="D223" s="281"/>
      <c r="E223" s="646"/>
      <c r="F223" s="646"/>
      <c r="G223" s="646"/>
      <c r="H223" s="269"/>
      <c r="I223" s="295">
        <v>1</v>
      </c>
      <c r="J223" s="647"/>
      <c r="K223" s="648"/>
      <c r="L223" s="642"/>
      <c r="M223" s="645"/>
      <c r="N223" s="645"/>
      <c r="O223" s="645"/>
      <c r="P223" s="645"/>
      <c r="Q223" s="645"/>
      <c r="R223" s="645"/>
      <c r="S223" s="643"/>
      <c r="T223" s="642"/>
      <c r="U223" s="645"/>
      <c r="V223" s="645"/>
      <c r="W223" s="645"/>
      <c r="X223" s="644"/>
      <c r="Y223" s="644"/>
      <c r="Z223" s="644"/>
      <c r="AA223" s="266"/>
      <c r="AB223" s="279"/>
      <c r="AC223" s="266"/>
      <c r="AD223" s="266"/>
      <c r="AE223" s="266"/>
      <c r="AF223" s="266"/>
      <c r="AG223" s="278"/>
    </row>
    <row r="224" spans="1:33" ht="20" customHeight="1">
      <c r="A224" s="295">
        <v>2</v>
      </c>
      <c r="B224" s="281"/>
      <c r="C224" s="296"/>
      <c r="D224" s="281"/>
      <c r="E224" s="646"/>
      <c r="F224" s="646"/>
      <c r="G224" s="646"/>
      <c r="H224" s="269"/>
      <c r="I224" s="295">
        <v>2</v>
      </c>
      <c r="J224" s="647"/>
      <c r="K224" s="648"/>
      <c r="L224" s="642"/>
      <c r="M224" s="645"/>
      <c r="N224" s="645"/>
      <c r="O224" s="645"/>
      <c r="P224" s="645"/>
      <c r="Q224" s="645"/>
      <c r="R224" s="645"/>
      <c r="S224" s="643"/>
      <c r="T224" s="642"/>
      <c r="U224" s="645"/>
      <c r="V224" s="645"/>
      <c r="W224" s="645"/>
      <c r="X224" s="644"/>
      <c r="Y224" s="644"/>
      <c r="Z224" s="644"/>
      <c r="AA224" s="266"/>
      <c r="AB224" s="279"/>
      <c r="AC224" s="266"/>
      <c r="AD224" s="266"/>
      <c r="AE224" s="266"/>
      <c r="AF224" s="266"/>
      <c r="AG224" s="278"/>
    </row>
    <row r="225" spans="1:33" ht="20" customHeight="1">
      <c r="A225" s="295">
        <v>3</v>
      </c>
      <c r="B225" s="281"/>
      <c r="C225" s="296"/>
      <c r="D225" s="281"/>
      <c r="E225" s="646"/>
      <c r="F225" s="646"/>
      <c r="G225" s="646"/>
      <c r="H225" s="269"/>
      <c r="I225" s="295">
        <v>3</v>
      </c>
      <c r="J225" s="647"/>
      <c r="K225" s="648"/>
      <c r="L225" s="642"/>
      <c r="M225" s="645"/>
      <c r="N225" s="645"/>
      <c r="O225" s="645"/>
      <c r="P225" s="645"/>
      <c r="Q225" s="645"/>
      <c r="R225" s="645"/>
      <c r="S225" s="643"/>
      <c r="T225" s="642"/>
      <c r="U225" s="645"/>
      <c r="V225" s="645"/>
      <c r="W225" s="645"/>
      <c r="X225" s="644"/>
      <c r="Y225" s="644"/>
      <c r="Z225" s="644"/>
      <c r="AB225" s="277"/>
      <c r="AG225" s="276"/>
    </row>
    <row r="226" spans="1:33" ht="20" customHeight="1">
      <c r="A226" s="295">
        <v>4</v>
      </c>
      <c r="B226" s="281"/>
      <c r="C226" s="296"/>
      <c r="D226" s="281"/>
      <c r="E226" s="646"/>
      <c r="F226" s="646"/>
      <c r="G226" s="646"/>
      <c r="H226" s="269"/>
      <c r="I226" s="295">
        <v>4</v>
      </c>
      <c r="J226" s="647"/>
      <c r="K226" s="648"/>
      <c r="L226" s="642"/>
      <c r="M226" s="645"/>
      <c r="N226" s="645"/>
      <c r="O226" s="645"/>
      <c r="P226" s="645"/>
      <c r="Q226" s="645"/>
      <c r="R226" s="645"/>
      <c r="S226" s="643"/>
      <c r="T226" s="642"/>
      <c r="U226" s="645"/>
      <c r="V226" s="645"/>
      <c r="W226" s="645"/>
      <c r="X226" s="644"/>
      <c r="Y226" s="644"/>
      <c r="Z226" s="644"/>
      <c r="AB226" s="277"/>
      <c r="AG226" s="276"/>
    </row>
    <row r="227" spans="1:33" ht="20" customHeight="1">
      <c r="A227" s="295">
        <v>5</v>
      </c>
      <c r="B227" s="281"/>
      <c r="C227" s="296"/>
      <c r="D227" s="281"/>
      <c r="E227" s="646"/>
      <c r="F227" s="646"/>
      <c r="G227" s="646"/>
      <c r="H227" s="269"/>
      <c r="I227" s="295">
        <v>5</v>
      </c>
      <c r="J227" s="647"/>
      <c r="K227" s="648"/>
      <c r="L227" s="642"/>
      <c r="M227" s="645"/>
      <c r="N227" s="645"/>
      <c r="O227" s="645"/>
      <c r="P227" s="645"/>
      <c r="Q227" s="645"/>
      <c r="R227" s="645"/>
      <c r="S227" s="643"/>
      <c r="T227" s="642"/>
      <c r="U227" s="645"/>
      <c r="V227" s="645"/>
      <c r="W227" s="645"/>
      <c r="X227" s="644"/>
      <c r="Y227" s="644"/>
      <c r="Z227" s="644"/>
      <c r="AA227" s="266"/>
      <c r="AB227" s="642" t="s">
        <v>406</v>
      </c>
      <c r="AC227" s="645"/>
      <c r="AD227" s="645"/>
      <c r="AE227" s="645"/>
      <c r="AF227" s="645"/>
      <c r="AG227" s="643"/>
    </row>
    <row r="228" spans="1:33" ht="20" customHeight="1">
      <c r="A228" s="295">
        <v>6</v>
      </c>
      <c r="B228" s="281"/>
      <c r="C228" s="296"/>
      <c r="D228" s="281"/>
      <c r="E228" s="646"/>
      <c r="F228" s="646"/>
      <c r="G228" s="646"/>
      <c r="H228" s="269"/>
      <c r="I228" s="295">
        <v>6</v>
      </c>
      <c r="J228" s="647"/>
      <c r="K228" s="648"/>
      <c r="L228" s="642"/>
      <c r="M228" s="645"/>
      <c r="N228" s="645"/>
      <c r="O228" s="645"/>
      <c r="P228" s="645"/>
      <c r="Q228" s="645"/>
      <c r="R228" s="645"/>
      <c r="S228" s="643"/>
      <c r="T228" s="642"/>
      <c r="U228" s="645"/>
      <c r="V228" s="645"/>
      <c r="W228" s="645"/>
      <c r="X228" s="644"/>
      <c r="Y228" s="644"/>
      <c r="Z228" s="644"/>
      <c r="AA228" s="266"/>
      <c r="AB228" s="279"/>
      <c r="AC228" s="266"/>
      <c r="AD228" s="266"/>
      <c r="AE228" s="266"/>
      <c r="AF228" s="266"/>
      <c r="AG228" s="278"/>
    </row>
    <row r="229" spans="1:33" ht="20" customHeight="1">
      <c r="A229" s="295">
        <v>7</v>
      </c>
      <c r="B229" s="281"/>
      <c r="C229" s="296"/>
      <c r="D229" s="281"/>
      <c r="E229" s="646"/>
      <c r="F229" s="646"/>
      <c r="G229" s="646"/>
      <c r="H229" s="269"/>
      <c r="I229" s="295">
        <v>7</v>
      </c>
      <c r="J229" s="647"/>
      <c r="K229" s="648"/>
      <c r="L229" s="642"/>
      <c r="M229" s="645"/>
      <c r="N229" s="645"/>
      <c r="O229" s="645"/>
      <c r="P229" s="645"/>
      <c r="Q229" s="645"/>
      <c r="R229" s="645"/>
      <c r="S229" s="643"/>
      <c r="T229" s="642"/>
      <c r="U229" s="645"/>
      <c r="V229" s="645"/>
      <c r="W229" s="645"/>
      <c r="X229" s="644"/>
      <c r="Y229" s="644"/>
      <c r="Z229" s="644"/>
      <c r="AB229" s="277"/>
      <c r="AG229" s="276"/>
    </row>
    <row r="230" spans="1:33" ht="20" customHeight="1">
      <c r="A230" s="295">
        <v>8</v>
      </c>
      <c r="B230" s="281"/>
      <c r="C230" s="296"/>
      <c r="D230" s="281"/>
      <c r="E230" s="646"/>
      <c r="F230" s="646"/>
      <c r="G230" s="646"/>
      <c r="H230" s="269"/>
      <c r="I230" s="295">
        <v>8</v>
      </c>
      <c r="J230" s="647"/>
      <c r="K230" s="648"/>
      <c r="L230" s="642"/>
      <c r="M230" s="645"/>
      <c r="N230" s="645"/>
      <c r="O230" s="645"/>
      <c r="P230" s="645"/>
      <c r="Q230" s="645"/>
      <c r="R230" s="645"/>
      <c r="S230" s="643"/>
      <c r="T230" s="642"/>
      <c r="U230" s="645"/>
      <c r="V230" s="645"/>
      <c r="W230" s="645"/>
      <c r="X230" s="644"/>
      <c r="Y230" s="644"/>
      <c r="Z230" s="644"/>
      <c r="AA230" s="266"/>
      <c r="AB230" s="273"/>
      <c r="AC230" s="272"/>
      <c r="AD230" s="272"/>
      <c r="AE230" s="272"/>
      <c r="AF230" s="272"/>
      <c r="AG230" s="271"/>
    </row>
    <row r="231" spans="1:33" ht="9" customHeight="1">
      <c r="A231" s="268"/>
      <c r="B231" s="267"/>
      <c r="C231" s="270"/>
      <c r="D231" s="267"/>
      <c r="E231" s="269"/>
      <c r="F231" s="269"/>
      <c r="G231" s="269"/>
      <c r="H231" s="269"/>
      <c r="I231" s="268"/>
      <c r="J231" s="268"/>
      <c r="K231" s="267"/>
      <c r="L231" s="267"/>
      <c r="M231" s="267"/>
      <c r="N231" s="267"/>
      <c r="O231" s="267"/>
      <c r="P231" s="267"/>
      <c r="Q231" s="267"/>
      <c r="R231" s="267"/>
      <c r="S231" s="267"/>
      <c r="T231" s="267"/>
      <c r="U231" s="267"/>
      <c r="V231" s="267"/>
      <c r="W231" s="267"/>
      <c r="X231" s="267"/>
      <c r="Y231" s="267"/>
      <c r="Z231" s="267"/>
      <c r="AA231" s="266"/>
      <c r="AB231" s="266"/>
      <c r="AC231" s="266"/>
      <c r="AD231" s="266"/>
      <c r="AE231" s="266"/>
      <c r="AF231" s="266"/>
      <c r="AG231" s="266"/>
    </row>
    <row r="232" spans="1:33" ht="38" customHeight="1">
      <c r="A232" s="671" t="s">
        <v>421</v>
      </c>
      <c r="B232" s="672"/>
      <c r="C232" s="672"/>
      <c r="D232" s="672"/>
      <c r="E232" s="624" t="s">
        <v>42</v>
      </c>
      <c r="F232" s="628"/>
      <c r="G232" s="625"/>
      <c r="H232" s="667">
        <f>H199</f>
        <v>45774</v>
      </c>
      <c r="I232" s="668"/>
      <c r="J232" s="668"/>
      <c r="K232" s="669"/>
      <c r="L232" s="666" t="s">
        <v>43</v>
      </c>
      <c r="M232" s="666"/>
      <c r="N232" s="666"/>
      <c r="O232" s="626" t="str">
        <f>O199</f>
        <v>Horspath, Oxford</v>
      </c>
      <c r="P232" s="662"/>
      <c r="Q232" s="662"/>
      <c r="R232" s="662"/>
      <c r="S232" s="662"/>
      <c r="T232" s="662"/>
      <c r="U232" s="662"/>
      <c r="V232" s="662"/>
      <c r="W232" s="627"/>
      <c r="X232" s="666" t="s">
        <v>420</v>
      </c>
      <c r="Y232" s="666"/>
      <c r="Z232" s="666"/>
      <c r="AA232" s="626" t="str">
        <f>AA199</f>
        <v>OXFORDSHIRE TRACK &amp; FIELD LEAGUE 2025</v>
      </c>
      <c r="AB232" s="662"/>
      <c r="AC232" s="662"/>
      <c r="AD232" s="662"/>
      <c r="AE232" s="662"/>
      <c r="AF232" s="662"/>
      <c r="AG232" s="627"/>
    </row>
    <row r="233" spans="1:33" s="294" customFormat="1" ht="38" customHeight="1">
      <c r="A233" s="624" t="s">
        <v>25</v>
      </c>
      <c r="B233" s="625"/>
      <c r="C233" s="626" t="str">
        <f>C200</f>
        <v>High Jump U13 Girls (0 athletes)</v>
      </c>
      <c r="D233" s="627"/>
      <c r="E233" s="624" t="s">
        <v>382</v>
      </c>
      <c r="F233" s="628"/>
      <c r="G233" s="625"/>
      <c r="H233" s="629">
        <f>H200</f>
        <v>0.54166666666666663</v>
      </c>
      <c r="I233" s="630"/>
      <c r="J233" s="630"/>
      <c r="K233" s="631"/>
      <c r="L233" s="626" t="s">
        <v>385</v>
      </c>
      <c r="M233" s="662"/>
      <c r="N233" s="662"/>
      <c r="O233" s="638">
        <f>O200</f>
        <v>1.52</v>
      </c>
      <c r="P233" s="638"/>
      <c r="Q233" s="639"/>
      <c r="R233" s="640" t="s">
        <v>426</v>
      </c>
      <c r="S233" s="641"/>
      <c r="T233" s="641"/>
      <c r="U233" s="652">
        <f>U200</f>
        <v>1.2</v>
      </c>
      <c r="V233" s="652"/>
      <c r="W233" s="653"/>
      <c r="X233" s="624" t="str">
        <f>X200</f>
        <v>Starting Height: ...m</v>
      </c>
      <c r="Y233" s="628"/>
      <c r="Z233" s="628"/>
      <c r="AA233" s="628"/>
      <c r="AB233" s="628"/>
      <c r="AC233" s="628"/>
      <c r="AD233" s="628"/>
      <c r="AE233" s="628"/>
      <c r="AF233" s="628"/>
      <c r="AG233" s="625"/>
    </row>
    <row r="234" spans="1:33" ht="16" customHeight="1">
      <c r="A234" s="266"/>
      <c r="B234" s="266"/>
      <c r="C234" s="293"/>
      <c r="D234" s="292"/>
      <c r="E234" s="267"/>
      <c r="F234" s="267"/>
      <c r="G234" s="267"/>
      <c r="H234" s="291"/>
      <c r="I234" s="291"/>
      <c r="J234" s="291"/>
      <c r="K234" s="267"/>
      <c r="L234" s="267"/>
      <c r="M234" s="267"/>
      <c r="N234" s="290"/>
      <c r="O234" s="290"/>
      <c r="P234" s="290"/>
      <c r="Q234" s="290"/>
      <c r="R234" s="288"/>
      <c r="S234" s="288"/>
      <c r="T234" s="288"/>
      <c r="U234" s="289"/>
      <c r="V234" s="289"/>
      <c r="W234" s="288"/>
      <c r="X234" s="287"/>
      <c r="Y234" s="287"/>
      <c r="Z234" s="287"/>
      <c r="AA234" s="287"/>
      <c r="AB234" s="287"/>
      <c r="AC234" s="287"/>
      <c r="AD234" s="287"/>
      <c r="AE234" s="287"/>
      <c r="AF234" s="287"/>
      <c r="AG234" s="287"/>
    </row>
    <row r="235" spans="1:33" ht="38" customHeight="1">
      <c r="A235" s="634" t="s">
        <v>417</v>
      </c>
      <c r="B235" s="634" t="s">
        <v>416</v>
      </c>
      <c r="C235" s="634" t="s">
        <v>415</v>
      </c>
      <c r="D235" s="634" t="s">
        <v>414</v>
      </c>
      <c r="E235" s="649"/>
      <c r="F235" s="650"/>
      <c r="G235" s="649"/>
      <c r="H235" s="650"/>
      <c r="I235" s="649"/>
      <c r="J235" s="650"/>
      <c r="K235" s="649"/>
      <c r="L235" s="650"/>
      <c r="M235" s="649"/>
      <c r="N235" s="650"/>
      <c r="O235" s="649"/>
      <c r="P235" s="650"/>
      <c r="Q235" s="649"/>
      <c r="R235" s="650"/>
      <c r="S235" s="649"/>
      <c r="T235" s="650"/>
      <c r="U235" s="649"/>
      <c r="V235" s="650"/>
      <c r="W235" s="649"/>
      <c r="X235" s="650"/>
      <c r="Y235" s="649"/>
      <c r="Z235" s="663"/>
      <c r="AA235" s="657" t="s">
        <v>413</v>
      </c>
      <c r="AB235" s="658"/>
      <c r="AC235" s="632" t="s">
        <v>412</v>
      </c>
      <c r="AD235" s="661" t="s">
        <v>411</v>
      </c>
      <c r="AE235" s="664" t="s">
        <v>410</v>
      </c>
      <c r="AF235" s="642" t="s">
        <v>409</v>
      </c>
      <c r="AG235" s="643"/>
    </row>
    <row r="236" spans="1:33" ht="20" customHeight="1">
      <c r="A236" s="635"/>
      <c r="B236" s="635"/>
      <c r="C236" s="635"/>
      <c r="D236" s="635"/>
      <c r="E236" s="644" t="s">
        <v>408</v>
      </c>
      <c r="F236" s="644"/>
      <c r="G236" s="642" t="s">
        <v>408</v>
      </c>
      <c r="H236" s="643"/>
      <c r="I236" s="644" t="s">
        <v>408</v>
      </c>
      <c r="J236" s="644"/>
      <c r="K236" s="642" t="s">
        <v>408</v>
      </c>
      <c r="L236" s="643"/>
      <c r="M236" s="644" t="s">
        <v>408</v>
      </c>
      <c r="N236" s="644"/>
      <c r="O236" s="642" t="s">
        <v>408</v>
      </c>
      <c r="P236" s="643"/>
      <c r="Q236" s="644" t="s">
        <v>408</v>
      </c>
      <c r="R236" s="644"/>
      <c r="S236" s="642" t="s">
        <v>408</v>
      </c>
      <c r="T236" s="643"/>
      <c r="U236" s="642" t="s">
        <v>408</v>
      </c>
      <c r="V236" s="643"/>
      <c r="W236" s="642" t="s">
        <v>408</v>
      </c>
      <c r="X236" s="643"/>
      <c r="Y236" s="642" t="s">
        <v>408</v>
      </c>
      <c r="Z236" s="645"/>
      <c r="AA236" s="659"/>
      <c r="AB236" s="660"/>
      <c r="AC236" s="633"/>
      <c r="AD236" s="661"/>
      <c r="AE236" s="665"/>
      <c r="AF236" s="281" t="s">
        <v>0</v>
      </c>
      <c r="AG236" s="281" t="s">
        <v>1</v>
      </c>
    </row>
    <row r="237" spans="1:33" ht="25" customHeight="1">
      <c r="A237" s="285">
        <v>17</v>
      </c>
      <c r="B237" s="284" t="str" cm="1">
        <f t="array" ref="B237">IFERROR(IF(ROWS(_xlfn._xlws.FILTER(_xlfn.ANCHORARRAY(Data!BY$124), _xlfn.CHOOSECOLS(_xlfn.ANCHORARRAY(Data!BY$124),1)&lt;&gt;""))&gt;16, _xlfn.DROP(_xlfn._xlws.FILTER(_xlfn.ANCHORARRAY(Data!BY$124), _xlfn.CHOOSECOLS(_xlfn.ANCHORARRAY(Data!BY$124),1)&lt;&gt;""), 16),"Less than 16"), "Less than 16")</f>
        <v>Less than 16</v>
      </c>
      <c r="C237" s="283"/>
      <c r="D237" s="283"/>
      <c r="E237" s="621"/>
      <c r="F237" s="622"/>
      <c r="G237" s="636"/>
      <c r="H237" s="637"/>
      <c r="I237" s="636"/>
      <c r="J237" s="637"/>
      <c r="K237" s="636"/>
      <c r="L237" s="637"/>
      <c r="M237" s="636"/>
      <c r="N237" s="637"/>
      <c r="O237" s="636"/>
      <c r="P237" s="637"/>
      <c r="Q237" s="636"/>
      <c r="R237" s="637"/>
      <c r="S237" s="636"/>
      <c r="T237" s="637"/>
      <c r="U237" s="636"/>
      <c r="V237" s="637"/>
      <c r="W237" s="636"/>
      <c r="X237" s="637"/>
      <c r="Y237" s="636"/>
      <c r="Z237" s="637"/>
      <c r="AA237" s="636"/>
      <c r="AB237" s="637"/>
      <c r="AC237" s="282"/>
      <c r="AD237" s="282"/>
      <c r="AE237" s="281"/>
      <c r="AF237" s="281"/>
      <c r="AG237" s="281"/>
    </row>
    <row r="238" spans="1:33" ht="25" customHeight="1">
      <c r="A238" s="281">
        <v>18</v>
      </c>
      <c r="B238" s="284"/>
      <c r="C238" s="283"/>
      <c r="D238" s="283"/>
      <c r="E238" s="621"/>
      <c r="F238" s="622"/>
      <c r="G238" s="636"/>
      <c r="H238" s="637"/>
      <c r="I238" s="636"/>
      <c r="J238" s="637"/>
      <c r="K238" s="636"/>
      <c r="L238" s="637"/>
      <c r="M238" s="636"/>
      <c r="N238" s="637"/>
      <c r="O238" s="636"/>
      <c r="P238" s="637"/>
      <c r="Q238" s="636"/>
      <c r="R238" s="637"/>
      <c r="S238" s="636"/>
      <c r="T238" s="637"/>
      <c r="U238" s="636"/>
      <c r="V238" s="637"/>
      <c r="W238" s="636"/>
      <c r="X238" s="637"/>
      <c r="Y238" s="636"/>
      <c r="Z238" s="637"/>
      <c r="AA238" s="636"/>
      <c r="AB238" s="637"/>
      <c r="AC238" s="282"/>
      <c r="AD238" s="282"/>
      <c r="AE238" s="281"/>
      <c r="AF238" s="281"/>
      <c r="AG238" s="281"/>
    </row>
    <row r="239" spans="1:33" ht="25" customHeight="1">
      <c r="A239" s="285">
        <v>19</v>
      </c>
      <c r="B239" s="284"/>
      <c r="C239" s="283"/>
      <c r="D239" s="283"/>
      <c r="E239" s="621"/>
      <c r="F239" s="622"/>
      <c r="G239" s="636"/>
      <c r="H239" s="637"/>
      <c r="I239" s="636"/>
      <c r="J239" s="637"/>
      <c r="K239" s="636"/>
      <c r="L239" s="637"/>
      <c r="M239" s="636"/>
      <c r="N239" s="637"/>
      <c r="O239" s="636"/>
      <c r="P239" s="637"/>
      <c r="Q239" s="636"/>
      <c r="R239" s="637"/>
      <c r="S239" s="636"/>
      <c r="T239" s="637"/>
      <c r="U239" s="636"/>
      <c r="V239" s="637"/>
      <c r="W239" s="636"/>
      <c r="X239" s="637"/>
      <c r="Y239" s="636"/>
      <c r="Z239" s="637"/>
      <c r="AA239" s="636"/>
      <c r="AB239" s="637"/>
      <c r="AC239" s="282"/>
      <c r="AD239" s="282"/>
      <c r="AE239" s="281"/>
      <c r="AF239" s="281"/>
      <c r="AG239" s="281"/>
    </row>
    <row r="240" spans="1:33" ht="25" customHeight="1">
      <c r="A240" s="281">
        <v>20</v>
      </c>
      <c r="B240" s="284"/>
      <c r="C240" s="283"/>
      <c r="D240" s="283"/>
      <c r="E240" s="621"/>
      <c r="F240" s="622"/>
      <c r="G240" s="636"/>
      <c r="H240" s="637"/>
      <c r="I240" s="636"/>
      <c r="J240" s="637"/>
      <c r="K240" s="636"/>
      <c r="L240" s="637"/>
      <c r="M240" s="636"/>
      <c r="N240" s="637"/>
      <c r="O240" s="636"/>
      <c r="P240" s="637"/>
      <c r="Q240" s="636"/>
      <c r="R240" s="637"/>
      <c r="S240" s="636"/>
      <c r="T240" s="637"/>
      <c r="U240" s="636"/>
      <c r="V240" s="637"/>
      <c r="W240" s="636"/>
      <c r="X240" s="637"/>
      <c r="Y240" s="636"/>
      <c r="Z240" s="637"/>
      <c r="AA240" s="636"/>
      <c r="AB240" s="637"/>
      <c r="AC240" s="282"/>
      <c r="AD240" s="282"/>
      <c r="AE240" s="281"/>
      <c r="AF240" s="281"/>
      <c r="AG240" s="281"/>
    </row>
    <row r="241" spans="1:33" ht="25" customHeight="1">
      <c r="A241" s="285">
        <v>21</v>
      </c>
      <c r="B241" s="284"/>
      <c r="C241" s="283"/>
      <c r="D241" s="283"/>
      <c r="E241" s="621"/>
      <c r="F241" s="622"/>
      <c r="G241" s="636"/>
      <c r="H241" s="637"/>
      <c r="I241" s="636"/>
      <c r="J241" s="637"/>
      <c r="K241" s="636"/>
      <c r="L241" s="637"/>
      <c r="M241" s="636"/>
      <c r="N241" s="637"/>
      <c r="O241" s="636"/>
      <c r="P241" s="637"/>
      <c r="Q241" s="636"/>
      <c r="R241" s="637"/>
      <c r="S241" s="636"/>
      <c r="T241" s="637"/>
      <c r="U241" s="636"/>
      <c r="V241" s="637"/>
      <c r="W241" s="636"/>
      <c r="X241" s="637"/>
      <c r="Y241" s="636"/>
      <c r="Z241" s="637"/>
      <c r="AA241" s="636"/>
      <c r="AB241" s="637"/>
      <c r="AC241" s="282"/>
      <c r="AD241" s="282"/>
      <c r="AE241" s="281"/>
      <c r="AF241" s="281"/>
      <c r="AG241" s="281"/>
    </row>
    <row r="242" spans="1:33" ht="25" customHeight="1">
      <c r="A242" s="281">
        <v>22</v>
      </c>
      <c r="B242" s="284"/>
      <c r="C242" s="283"/>
      <c r="D242" s="283"/>
      <c r="E242" s="621"/>
      <c r="F242" s="622"/>
      <c r="G242" s="636"/>
      <c r="H242" s="637"/>
      <c r="I242" s="636"/>
      <c r="J242" s="637"/>
      <c r="K242" s="636"/>
      <c r="L242" s="637"/>
      <c r="M242" s="636"/>
      <c r="N242" s="637"/>
      <c r="O242" s="636"/>
      <c r="P242" s="637"/>
      <c r="Q242" s="636"/>
      <c r="R242" s="637"/>
      <c r="S242" s="636"/>
      <c r="T242" s="637"/>
      <c r="U242" s="636"/>
      <c r="V242" s="637"/>
      <c r="W242" s="636"/>
      <c r="X242" s="637"/>
      <c r="Y242" s="636"/>
      <c r="Z242" s="637"/>
      <c r="AA242" s="636"/>
      <c r="AB242" s="637"/>
      <c r="AC242" s="282"/>
      <c r="AD242" s="282"/>
      <c r="AE242" s="281"/>
      <c r="AF242" s="281"/>
      <c r="AG242" s="281"/>
    </row>
    <row r="243" spans="1:33" ht="25" customHeight="1">
      <c r="A243" s="285">
        <v>23</v>
      </c>
      <c r="B243" s="284"/>
      <c r="C243" s="283"/>
      <c r="D243" s="283"/>
      <c r="E243" s="621"/>
      <c r="F243" s="622"/>
      <c r="G243" s="636"/>
      <c r="H243" s="637"/>
      <c r="I243" s="636"/>
      <c r="J243" s="637"/>
      <c r="K243" s="636"/>
      <c r="L243" s="637"/>
      <c r="M243" s="636"/>
      <c r="N243" s="637"/>
      <c r="O243" s="636"/>
      <c r="P243" s="637"/>
      <c r="Q243" s="636"/>
      <c r="R243" s="637"/>
      <c r="S243" s="636"/>
      <c r="T243" s="637"/>
      <c r="U243" s="636"/>
      <c r="V243" s="637"/>
      <c r="W243" s="636"/>
      <c r="X243" s="637"/>
      <c r="Y243" s="636"/>
      <c r="Z243" s="637"/>
      <c r="AA243" s="636"/>
      <c r="AB243" s="637"/>
      <c r="AC243" s="282"/>
      <c r="AD243" s="282"/>
      <c r="AE243" s="281"/>
      <c r="AF243" s="281"/>
      <c r="AG243" s="281"/>
    </row>
    <row r="244" spans="1:33" ht="25" customHeight="1">
      <c r="A244" s="281">
        <v>24</v>
      </c>
      <c r="B244" s="284"/>
      <c r="C244" s="283"/>
      <c r="D244" s="283"/>
      <c r="E244" s="621"/>
      <c r="F244" s="622"/>
      <c r="G244" s="636"/>
      <c r="H244" s="637"/>
      <c r="I244" s="636"/>
      <c r="J244" s="637"/>
      <c r="K244" s="636"/>
      <c r="L244" s="637"/>
      <c r="M244" s="636"/>
      <c r="N244" s="637"/>
      <c r="O244" s="636"/>
      <c r="P244" s="637"/>
      <c r="Q244" s="636"/>
      <c r="R244" s="637"/>
      <c r="S244" s="636"/>
      <c r="T244" s="637"/>
      <c r="U244" s="636"/>
      <c r="V244" s="637"/>
      <c r="W244" s="636"/>
      <c r="X244" s="637"/>
      <c r="Y244" s="636"/>
      <c r="Z244" s="637"/>
      <c r="AA244" s="636"/>
      <c r="AB244" s="637"/>
      <c r="AC244" s="282"/>
      <c r="AD244" s="282"/>
      <c r="AE244" s="281"/>
      <c r="AF244" s="281"/>
      <c r="AG244" s="281"/>
    </row>
    <row r="245" spans="1:33" ht="25" customHeight="1">
      <c r="A245" s="285">
        <v>25</v>
      </c>
      <c r="B245" s="284"/>
      <c r="C245" s="283"/>
      <c r="D245" s="283"/>
      <c r="E245" s="621"/>
      <c r="F245" s="622"/>
      <c r="G245" s="636"/>
      <c r="H245" s="637"/>
      <c r="I245" s="636"/>
      <c r="J245" s="637"/>
      <c r="K245" s="636"/>
      <c r="L245" s="637"/>
      <c r="M245" s="636"/>
      <c r="N245" s="637"/>
      <c r="O245" s="636"/>
      <c r="P245" s="637"/>
      <c r="Q245" s="636"/>
      <c r="R245" s="637"/>
      <c r="S245" s="636"/>
      <c r="T245" s="637"/>
      <c r="U245" s="636"/>
      <c r="V245" s="637"/>
      <c r="W245" s="636"/>
      <c r="X245" s="637"/>
      <c r="Y245" s="636"/>
      <c r="Z245" s="637"/>
      <c r="AA245" s="636"/>
      <c r="AB245" s="637"/>
      <c r="AC245" s="282"/>
      <c r="AD245" s="282"/>
      <c r="AE245" s="281"/>
      <c r="AF245" s="281"/>
      <c r="AG245" s="281"/>
    </row>
    <row r="246" spans="1:33" ht="25" customHeight="1">
      <c r="A246" s="281">
        <v>26</v>
      </c>
      <c r="B246" s="284"/>
      <c r="C246" s="283"/>
      <c r="D246" s="283"/>
      <c r="E246" s="621"/>
      <c r="F246" s="622"/>
      <c r="G246" s="636"/>
      <c r="H246" s="637"/>
      <c r="I246" s="636"/>
      <c r="J246" s="637"/>
      <c r="K246" s="636"/>
      <c r="L246" s="637"/>
      <c r="M246" s="636"/>
      <c r="N246" s="637"/>
      <c r="O246" s="636"/>
      <c r="P246" s="637"/>
      <c r="Q246" s="636"/>
      <c r="R246" s="637"/>
      <c r="S246" s="636"/>
      <c r="T246" s="637"/>
      <c r="U246" s="636"/>
      <c r="V246" s="637"/>
      <c r="W246" s="636"/>
      <c r="X246" s="637"/>
      <c r="Y246" s="636"/>
      <c r="Z246" s="637"/>
      <c r="AA246" s="636"/>
      <c r="AB246" s="637"/>
      <c r="AC246" s="282"/>
      <c r="AD246" s="282"/>
      <c r="AE246" s="281"/>
      <c r="AF246" s="281"/>
      <c r="AG246" s="281"/>
    </row>
    <row r="247" spans="1:33" ht="25" customHeight="1">
      <c r="A247" s="285">
        <v>27</v>
      </c>
      <c r="B247" s="284"/>
      <c r="C247" s="283"/>
      <c r="D247" s="283"/>
      <c r="E247" s="621"/>
      <c r="F247" s="622"/>
      <c r="G247" s="636"/>
      <c r="H247" s="637"/>
      <c r="I247" s="636"/>
      <c r="J247" s="637"/>
      <c r="K247" s="636"/>
      <c r="L247" s="637"/>
      <c r="M247" s="636"/>
      <c r="N247" s="637"/>
      <c r="O247" s="636"/>
      <c r="P247" s="637"/>
      <c r="Q247" s="636"/>
      <c r="R247" s="637"/>
      <c r="S247" s="636"/>
      <c r="T247" s="637"/>
      <c r="U247" s="636"/>
      <c r="V247" s="637"/>
      <c r="W247" s="636"/>
      <c r="X247" s="637"/>
      <c r="Y247" s="636"/>
      <c r="Z247" s="637"/>
      <c r="AA247" s="636"/>
      <c r="AB247" s="637"/>
      <c r="AC247" s="282"/>
      <c r="AD247" s="282"/>
      <c r="AE247" s="281"/>
      <c r="AF247" s="281"/>
      <c r="AG247" s="281"/>
    </row>
    <row r="248" spans="1:33" ht="25" customHeight="1">
      <c r="A248" s="281">
        <v>28</v>
      </c>
      <c r="B248" s="301"/>
      <c r="C248" s="300"/>
      <c r="D248" s="300"/>
      <c r="E248" s="673"/>
      <c r="F248" s="682"/>
      <c r="G248" s="673"/>
      <c r="H248" s="674"/>
      <c r="I248" s="673"/>
      <c r="J248" s="674"/>
      <c r="K248" s="673"/>
      <c r="L248" s="674"/>
      <c r="M248" s="673"/>
      <c r="N248" s="674"/>
      <c r="O248" s="673"/>
      <c r="P248" s="674"/>
      <c r="Q248" s="673"/>
      <c r="R248" s="674"/>
      <c r="S248" s="673"/>
      <c r="T248" s="674"/>
      <c r="U248" s="673"/>
      <c r="V248" s="674"/>
      <c r="W248" s="673"/>
      <c r="X248" s="674"/>
      <c r="Y248" s="673"/>
      <c r="Z248" s="674"/>
      <c r="AA248" s="673"/>
      <c r="AB248" s="674"/>
      <c r="AC248" s="299"/>
      <c r="AD248" s="299"/>
      <c r="AE248" s="298"/>
      <c r="AF248" s="298"/>
      <c r="AG248" s="298"/>
    </row>
    <row r="249" spans="1:33" ht="25" customHeight="1">
      <c r="A249" s="285">
        <v>29</v>
      </c>
      <c r="B249" s="301"/>
      <c r="C249" s="300"/>
      <c r="D249" s="300"/>
      <c r="E249" s="681"/>
      <c r="F249" s="681"/>
      <c r="G249" s="673"/>
      <c r="H249" s="674"/>
      <c r="I249" s="673"/>
      <c r="J249" s="674"/>
      <c r="K249" s="673"/>
      <c r="L249" s="674"/>
      <c r="M249" s="673"/>
      <c r="N249" s="674"/>
      <c r="O249" s="673"/>
      <c r="P249" s="674"/>
      <c r="Q249" s="673"/>
      <c r="R249" s="674"/>
      <c r="S249" s="673"/>
      <c r="T249" s="674"/>
      <c r="U249" s="673"/>
      <c r="V249" s="674"/>
      <c r="W249" s="673"/>
      <c r="X249" s="674"/>
      <c r="Y249" s="673"/>
      <c r="Z249" s="674"/>
      <c r="AA249" s="673"/>
      <c r="AB249" s="674"/>
      <c r="AC249" s="299"/>
      <c r="AD249" s="299"/>
      <c r="AE249" s="298"/>
      <c r="AF249" s="298"/>
      <c r="AG249" s="298"/>
    </row>
    <row r="250" spans="1:33" ht="25" customHeight="1">
      <c r="A250" s="281">
        <v>30</v>
      </c>
      <c r="B250" s="301"/>
      <c r="C250" s="300"/>
      <c r="D250" s="300"/>
      <c r="E250" s="678"/>
      <c r="F250" s="679"/>
      <c r="G250" s="673"/>
      <c r="H250" s="674"/>
      <c r="I250" s="673"/>
      <c r="J250" s="674"/>
      <c r="K250" s="673"/>
      <c r="L250" s="674"/>
      <c r="M250" s="673"/>
      <c r="N250" s="674"/>
      <c r="O250" s="673"/>
      <c r="P250" s="674"/>
      <c r="Q250" s="673"/>
      <c r="R250" s="674"/>
      <c r="S250" s="673"/>
      <c r="T250" s="674"/>
      <c r="U250" s="673"/>
      <c r="V250" s="674"/>
      <c r="W250" s="673"/>
      <c r="X250" s="674"/>
      <c r="Y250" s="673"/>
      <c r="Z250" s="674"/>
      <c r="AA250" s="673"/>
      <c r="AB250" s="674"/>
      <c r="AC250" s="299"/>
      <c r="AD250" s="299"/>
      <c r="AE250" s="298"/>
      <c r="AF250" s="298"/>
      <c r="AG250" s="298"/>
    </row>
    <row r="251" spans="1:33" ht="25" customHeight="1">
      <c r="A251" s="285">
        <v>31</v>
      </c>
      <c r="B251" s="301"/>
      <c r="C251" s="300"/>
      <c r="D251" s="300"/>
      <c r="E251" s="678"/>
      <c r="F251" s="679"/>
      <c r="G251" s="673"/>
      <c r="H251" s="674"/>
      <c r="I251" s="673"/>
      <c r="J251" s="674"/>
      <c r="K251" s="673"/>
      <c r="L251" s="674"/>
      <c r="M251" s="673"/>
      <c r="N251" s="674"/>
      <c r="O251" s="673"/>
      <c r="P251" s="674"/>
      <c r="Q251" s="673"/>
      <c r="R251" s="674"/>
      <c r="S251" s="673"/>
      <c r="T251" s="674"/>
      <c r="U251" s="673"/>
      <c r="V251" s="674"/>
      <c r="W251" s="673"/>
      <c r="X251" s="674"/>
      <c r="Y251" s="673"/>
      <c r="Z251" s="674"/>
      <c r="AA251" s="673"/>
      <c r="AB251" s="674"/>
      <c r="AC251" s="299"/>
      <c r="AD251" s="299"/>
      <c r="AE251" s="298"/>
      <c r="AF251" s="298"/>
      <c r="AG251" s="298"/>
    </row>
    <row r="252" spans="1:33" ht="25" customHeight="1">
      <c r="A252" s="281">
        <v>32</v>
      </c>
      <c r="B252" s="301"/>
      <c r="C252" s="300"/>
      <c r="D252" s="300"/>
      <c r="E252" s="678"/>
      <c r="F252" s="679"/>
      <c r="G252" s="678"/>
      <c r="H252" s="680"/>
      <c r="I252" s="678"/>
      <c r="J252" s="680"/>
      <c r="K252" s="678"/>
      <c r="L252" s="680"/>
      <c r="M252" s="678"/>
      <c r="N252" s="680"/>
      <c r="O252" s="678"/>
      <c r="P252" s="680"/>
      <c r="Q252" s="678"/>
      <c r="R252" s="680"/>
      <c r="S252" s="678"/>
      <c r="T252" s="680"/>
      <c r="U252" s="678"/>
      <c r="V252" s="680"/>
      <c r="W252" s="678"/>
      <c r="X252" s="680"/>
      <c r="Y252" s="678"/>
      <c r="Z252" s="680"/>
      <c r="AA252" s="678"/>
      <c r="AB252" s="679"/>
      <c r="AC252" s="299"/>
      <c r="AD252" s="299"/>
      <c r="AE252" s="298"/>
      <c r="AF252" s="298"/>
      <c r="AG252" s="298"/>
    </row>
    <row r="253" spans="1:33" ht="16" customHeight="1">
      <c r="A253" s="266"/>
      <c r="B253" s="266"/>
      <c r="C253" s="270"/>
      <c r="D253" s="270"/>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row>
    <row r="254" spans="1:33" ht="20" customHeight="1">
      <c r="A254" s="675"/>
      <c r="B254" s="675"/>
      <c r="C254" s="675"/>
      <c r="D254" s="675"/>
      <c r="E254" s="675"/>
      <c r="F254" s="675"/>
      <c r="G254" s="675"/>
      <c r="H254" s="267"/>
      <c r="I254" s="675"/>
      <c r="J254" s="675"/>
      <c r="K254" s="675"/>
      <c r="L254" s="675"/>
      <c r="M254" s="675"/>
      <c r="N254" s="675"/>
      <c r="O254" s="675"/>
      <c r="P254" s="675"/>
      <c r="Q254" s="675"/>
      <c r="R254" s="675"/>
      <c r="S254" s="675"/>
      <c r="T254" s="675"/>
      <c r="U254" s="675"/>
      <c r="V254" s="675"/>
      <c r="W254" s="675"/>
      <c r="X254" s="675"/>
      <c r="Y254" s="675"/>
      <c r="Z254" s="675"/>
      <c r="AA254" s="266"/>
      <c r="AB254" s="642" t="s">
        <v>407</v>
      </c>
      <c r="AC254" s="645"/>
      <c r="AD254" s="645"/>
      <c r="AE254" s="645"/>
      <c r="AF254" s="645"/>
      <c r="AG254" s="643"/>
    </row>
    <row r="255" spans="1:33" ht="20" customHeight="1">
      <c r="A255" s="266"/>
      <c r="B255" s="267"/>
      <c r="C255" s="267"/>
      <c r="D255" s="267"/>
      <c r="E255" s="675"/>
      <c r="F255" s="675"/>
      <c r="G255" s="675"/>
      <c r="H255" s="267"/>
      <c r="I255" s="266"/>
      <c r="J255" s="675"/>
      <c r="K255" s="675"/>
      <c r="L255" s="675"/>
      <c r="M255" s="675"/>
      <c r="N255" s="675"/>
      <c r="O255" s="675"/>
      <c r="P255" s="675"/>
      <c r="Q255" s="675"/>
      <c r="R255" s="675"/>
      <c r="S255" s="675"/>
      <c r="T255" s="675"/>
      <c r="U255" s="675"/>
      <c r="V255" s="675"/>
      <c r="W255" s="675"/>
      <c r="X255" s="675"/>
      <c r="Y255" s="675"/>
      <c r="Z255" s="675"/>
      <c r="AA255" s="266"/>
      <c r="AB255" s="279"/>
      <c r="AC255" s="266"/>
      <c r="AD255" s="266"/>
      <c r="AE255" s="266"/>
      <c r="AF255" s="266"/>
      <c r="AG255" s="278"/>
    </row>
    <row r="256" spans="1:33" ht="20" customHeight="1">
      <c r="A256" s="268"/>
      <c r="B256" s="280"/>
      <c r="C256" s="270"/>
      <c r="D256" s="267"/>
      <c r="E256" s="677"/>
      <c r="F256" s="677"/>
      <c r="G256" s="677"/>
      <c r="H256" s="269"/>
      <c r="I256" s="268"/>
      <c r="J256" s="676"/>
      <c r="K256" s="676"/>
      <c r="L256" s="675"/>
      <c r="M256" s="675"/>
      <c r="N256" s="675"/>
      <c r="O256" s="675"/>
      <c r="P256" s="675"/>
      <c r="Q256" s="675"/>
      <c r="R256" s="675"/>
      <c r="S256" s="675"/>
      <c r="T256" s="675"/>
      <c r="U256" s="675"/>
      <c r="V256" s="675"/>
      <c r="W256" s="675"/>
      <c r="X256" s="675"/>
      <c r="Y256" s="675"/>
      <c r="Z256" s="675"/>
      <c r="AA256" s="266"/>
      <c r="AB256" s="279"/>
      <c r="AC256" s="266"/>
      <c r="AD256" s="266"/>
      <c r="AE256" s="266"/>
      <c r="AF256" s="266"/>
      <c r="AG256" s="278"/>
    </row>
    <row r="257" spans="1:33" ht="20" customHeight="1">
      <c r="A257" s="268"/>
      <c r="B257" s="267"/>
      <c r="C257" s="270"/>
      <c r="D257" s="267"/>
      <c r="E257" s="677"/>
      <c r="F257" s="677"/>
      <c r="G257" s="677"/>
      <c r="H257" s="269"/>
      <c r="I257" s="268"/>
      <c r="J257" s="676"/>
      <c r="K257" s="676"/>
      <c r="L257" s="675"/>
      <c r="M257" s="675"/>
      <c r="N257" s="675"/>
      <c r="O257" s="675"/>
      <c r="P257" s="675"/>
      <c r="Q257" s="675"/>
      <c r="R257" s="675"/>
      <c r="S257" s="675"/>
      <c r="T257" s="675"/>
      <c r="U257" s="675"/>
      <c r="V257" s="675"/>
      <c r="W257" s="675"/>
      <c r="X257" s="675"/>
      <c r="Y257" s="675"/>
      <c r="Z257" s="675"/>
      <c r="AA257" s="266"/>
      <c r="AB257" s="279"/>
      <c r="AC257" s="266"/>
      <c r="AD257" s="266"/>
      <c r="AE257" s="266"/>
      <c r="AF257" s="266"/>
      <c r="AG257" s="278"/>
    </row>
    <row r="258" spans="1:33" ht="20" customHeight="1">
      <c r="A258" s="268"/>
      <c r="B258" s="267"/>
      <c r="C258" s="270"/>
      <c r="D258" s="267"/>
      <c r="E258" s="677"/>
      <c r="F258" s="677"/>
      <c r="G258" s="677"/>
      <c r="H258" s="269"/>
      <c r="I258" s="268"/>
      <c r="J258" s="676"/>
      <c r="K258" s="676"/>
      <c r="L258" s="675"/>
      <c r="M258" s="675"/>
      <c r="N258" s="675"/>
      <c r="O258" s="675"/>
      <c r="P258" s="675"/>
      <c r="Q258" s="675"/>
      <c r="R258" s="675"/>
      <c r="S258" s="675"/>
      <c r="T258" s="675"/>
      <c r="U258" s="675"/>
      <c r="V258" s="675"/>
      <c r="W258" s="675"/>
      <c r="X258" s="675"/>
      <c r="Y258" s="675"/>
      <c r="Z258" s="675"/>
      <c r="AB258" s="277"/>
      <c r="AG258" s="276"/>
    </row>
    <row r="259" spans="1:33" ht="20" customHeight="1">
      <c r="A259" s="268"/>
      <c r="B259" s="267"/>
      <c r="C259" s="270"/>
      <c r="D259" s="267"/>
      <c r="E259" s="677"/>
      <c r="F259" s="677"/>
      <c r="G259" s="677"/>
      <c r="H259" s="269"/>
      <c r="I259" s="268"/>
      <c r="J259" s="676"/>
      <c r="K259" s="676"/>
      <c r="L259" s="675"/>
      <c r="M259" s="675"/>
      <c r="N259" s="675"/>
      <c r="O259" s="675"/>
      <c r="P259" s="675"/>
      <c r="Q259" s="675"/>
      <c r="R259" s="675"/>
      <c r="S259" s="675"/>
      <c r="T259" s="675"/>
      <c r="U259" s="675"/>
      <c r="V259" s="675"/>
      <c r="W259" s="675"/>
      <c r="X259" s="675"/>
      <c r="Y259" s="675"/>
      <c r="Z259" s="675"/>
      <c r="AB259" s="277"/>
      <c r="AG259" s="276"/>
    </row>
    <row r="260" spans="1:33" ht="20" customHeight="1">
      <c r="A260" s="268"/>
      <c r="B260" s="267"/>
      <c r="C260" s="270"/>
      <c r="D260" s="267"/>
      <c r="E260" s="677"/>
      <c r="F260" s="677"/>
      <c r="G260" s="677"/>
      <c r="H260" s="269"/>
      <c r="I260" s="268"/>
      <c r="J260" s="676"/>
      <c r="K260" s="676"/>
      <c r="L260" s="675"/>
      <c r="M260" s="675"/>
      <c r="N260" s="675"/>
      <c r="O260" s="675"/>
      <c r="P260" s="675"/>
      <c r="Q260" s="675"/>
      <c r="R260" s="675"/>
      <c r="S260" s="675"/>
      <c r="T260" s="675"/>
      <c r="U260" s="675"/>
      <c r="V260" s="675"/>
      <c r="W260" s="675"/>
      <c r="X260" s="675"/>
      <c r="Y260" s="675"/>
      <c r="Z260" s="675"/>
      <c r="AA260" s="266"/>
      <c r="AB260" s="642" t="s">
        <v>406</v>
      </c>
      <c r="AC260" s="645"/>
      <c r="AD260" s="645"/>
      <c r="AE260" s="645"/>
      <c r="AF260" s="645"/>
      <c r="AG260" s="643"/>
    </row>
    <row r="261" spans="1:33" ht="20" customHeight="1">
      <c r="A261" s="268"/>
      <c r="B261" s="267"/>
      <c r="C261" s="270"/>
      <c r="D261" s="267"/>
      <c r="E261" s="677"/>
      <c r="F261" s="677"/>
      <c r="G261" s="677"/>
      <c r="H261" s="269"/>
      <c r="I261" s="268"/>
      <c r="J261" s="676"/>
      <c r="K261" s="676"/>
      <c r="L261" s="675"/>
      <c r="M261" s="675"/>
      <c r="N261" s="675"/>
      <c r="O261" s="675"/>
      <c r="P261" s="675"/>
      <c r="Q261" s="675"/>
      <c r="R261" s="675"/>
      <c r="S261" s="675"/>
      <c r="T261" s="675"/>
      <c r="U261" s="675"/>
      <c r="V261" s="675"/>
      <c r="W261" s="675"/>
      <c r="X261" s="675"/>
      <c r="Y261" s="675"/>
      <c r="Z261" s="675"/>
      <c r="AA261" s="266"/>
      <c r="AB261" s="279"/>
      <c r="AC261" s="266"/>
      <c r="AD261" s="266"/>
      <c r="AE261" s="266"/>
      <c r="AF261" s="266"/>
      <c r="AG261" s="278"/>
    </row>
    <row r="262" spans="1:33" ht="20" customHeight="1">
      <c r="A262" s="268"/>
      <c r="B262" s="267"/>
      <c r="C262" s="270"/>
      <c r="D262" s="267"/>
      <c r="E262" s="677"/>
      <c r="F262" s="677"/>
      <c r="G262" s="677"/>
      <c r="H262" s="269"/>
      <c r="I262" s="268"/>
      <c r="J262" s="676"/>
      <c r="K262" s="676"/>
      <c r="L262" s="675"/>
      <c r="M262" s="675"/>
      <c r="N262" s="675"/>
      <c r="O262" s="675"/>
      <c r="P262" s="675"/>
      <c r="Q262" s="675"/>
      <c r="R262" s="675"/>
      <c r="S262" s="675"/>
      <c r="T262" s="675"/>
      <c r="U262" s="675"/>
      <c r="V262" s="675"/>
      <c r="W262" s="675"/>
      <c r="X262" s="675"/>
      <c r="Y262" s="675"/>
      <c r="Z262" s="675"/>
      <c r="AB262" s="277"/>
      <c r="AG262" s="276"/>
    </row>
    <row r="263" spans="1:33" ht="20" customHeight="1">
      <c r="A263" s="268"/>
      <c r="B263" s="267"/>
      <c r="C263" s="270"/>
      <c r="D263" s="267"/>
      <c r="E263" s="677"/>
      <c r="F263" s="677"/>
      <c r="G263" s="677"/>
      <c r="H263" s="269"/>
      <c r="I263" s="268"/>
      <c r="J263" s="676"/>
      <c r="K263" s="676"/>
      <c r="L263" s="675"/>
      <c r="M263" s="675"/>
      <c r="N263" s="675"/>
      <c r="O263" s="675"/>
      <c r="P263" s="675"/>
      <c r="Q263" s="675"/>
      <c r="R263" s="675"/>
      <c r="S263" s="675"/>
      <c r="T263" s="675"/>
      <c r="U263" s="675"/>
      <c r="V263" s="675"/>
      <c r="W263" s="675"/>
      <c r="X263" s="675"/>
      <c r="Y263" s="675"/>
      <c r="Z263" s="675"/>
      <c r="AA263" s="266"/>
      <c r="AB263" s="273"/>
      <c r="AC263" s="272"/>
      <c r="AD263" s="272"/>
      <c r="AE263" s="272"/>
      <c r="AF263" s="272"/>
      <c r="AG263" s="271"/>
    </row>
    <row r="264" spans="1:33" ht="10" customHeight="1">
      <c r="A264" s="268"/>
      <c r="B264" s="267"/>
      <c r="C264" s="270"/>
      <c r="D264" s="267"/>
      <c r="E264" s="269"/>
      <c r="F264" s="269"/>
      <c r="G264" s="269"/>
      <c r="H264" s="269"/>
      <c r="I264" s="268"/>
      <c r="J264" s="268"/>
      <c r="K264" s="267"/>
      <c r="L264" s="267"/>
      <c r="M264" s="267"/>
      <c r="N264" s="267"/>
      <c r="O264" s="267"/>
      <c r="P264" s="267"/>
      <c r="Q264" s="267"/>
      <c r="R264" s="267"/>
      <c r="S264" s="267"/>
      <c r="T264" s="267"/>
      <c r="U264" s="267"/>
      <c r="V264" s="267"/>
      <c r="W264" s="267"/>
      <c r="X264" s="267"/>
      <c r="Y264" s="267"/>
      <c r="Z264" s="267"/>
      <c r="AA264" s="266"/>
      <c r="AB264" s="266"/>
      <c r="AC264" s="266"/>
      <c r="AD264" s="266"/>
      <c r="AE264" s="266"/>
      <c r="AF264" s="266"/>
      <c r="AG264" s="266"/>
    </row>
    <row r="265" spans="1:33" ht="38" customHeight="1">
      <c r="A265" s="671" t="s">
        <v>421</v>
      </c>
      <c r="B265" s="672"/>
      <c r="C265" s="672"/>
      <c r="D265" s="672"/>
      <c r="E265" s="624" t="s">
        <v>42</v>
      </c>
      <c r="F265" s="628"/>
      <c r="G265" s="625"/>
      <c r="H265" s="667">
        <f>VLOOKUP('Read Me First'!$I$4,'Read Me First'!$L$4:$N$7,3,FALSE)</f>
        <v>45774</v>
      </c>
      <c r="I265" s="668"/>
      <c r="J265" s="668"/>
      <c r="K265" s="669"/>
      <c r="L265" s="666" t="s">
        <v>43</v>
      </c>
      <c r="M265" s="666"/>
      <c r="N265" s="666"/>
      <c r="O265" s="626" t="str">
        <f>VLOOKUP('Read Me First'!$I$4,'Read Me First'!$L$4:$N$7,2,FALSE)</f>
        <v>Horspath, Oxford</v>
      </c>
      <c r="P265" s="662"/>
      <c r="Q265" s="662"/>
      <c r="R265" s="662"/>
      <c r="S265" s="662"/>
      <c r="T265" s="662"/>
      <c r="U265" s="662"/>
      <c r="V265" s="662"/>
      <c r="W265" s="627"/>
      <c r="X265" s="666" t="s">
        <v>420</v>
      </c>
      <c r="Y265" s="666"/>
      <c r="Z265" s="666"/>
      <c r="AA265" s="626" t="str">
        <f>'Read Me First'!$A$1</f>
        <v>OXFORDSHIRE TRACK &amp; FIELD LEAGUE 2025</v>
      </c>
      <c r="AB265" s="662"/>
      <c r="AC265" s="662"/>
      <c r="AD265" s="662"/>
      <c r="AE265" s="662"/>
      <c r="AF265" s="662"/>
      <c r="AG265" s="627"/>
    </row>
    <row r="266" spans="1:33" s="294" customFormat="1" ht="38" customHeight="1">
      <c r="A266" s="624" t="s">
        <v>25</v>
      </c>
      <c r="B266" s="625"/>
      <c r="C266" s="626" t="str">
        <f>"High Jump U15 Girls (" &amp;Data!K$434 &amp; " athletes)"</f>
        <v>High Jump U15 Girls (0 athletes)</v>
      </c>
      <c r="D266" s="627"/>
      <c r="E266" s="624" t="s">
        <v>382</v>
      </c>
      <c r="F266" s="628"/>
      <c r="G266" s="625"/>
      <c r="H266" s="629">
        <v>0.41666666666666669</v>
      </c>
      <c r="I266" s="630"/>
      <c r="J266" s="630"/>
      <c r="K266" s="631"/>
      <c r="L266" s="626" t="s">
        <v>385</v>
      </c>
      <c r="M266" s="662"/>
      <c r="N266" s="662"/>
      <c r="O266" s="638">
        <f>Data!$M$332</f>
        <v>1.63</v>
      </c>
      <c r="P266" s="638"/>
      <c r="Q266" s="639"/>
      <c r="R266" s="640" t="s">
        <v>426</v>
      </c>
      <c r="S266" s="641"/>
      <c r="T266" s="641"/>
      <c r="U266" s="652">
        <f>Data!$H$332</f>
        <v>1.35</v>
      </c>
      <c r="V266" s="652"/>
      <c r="W266" s="653"/>
      <c r="X266" s="654" t="s">
        <v>468</v>
      </c>
      <c r="Y266" s="655"/>
      <c r="Z266" s="655"/>
      <c r="AA266" s="655"/>
      <c r="AB266" s="655"/>
      <c r="AC266" s="655"/>
      <c r="AD266" s="655"/>
      <c r="AE266" s="655"/>
      <c r="AF266" s="655"/>
      <c r="AG266" s="656"/>
    </row>
    <row r="267" spans="1:33" ht="16" customHeight="1">
      <c r="A267" s="266"/>
      <c r="B267" s="266"/>
      <c r="C267" s="293"/>
      <c r="D267" s="292"/>
      <c r="E267" s="267"/>
      <c r="F267" s="267"/>
      <c r="G267" s="267"/>
      <c r="H267" s="291"/>
      <c r="I267" s="291"/>
      <c r="J267" s="291"/>
      <c r="K267" s="267"/>
      <c r="L267" s="267"/>
      <c r="M267" s="267"/>
      <c r="N267" s="290"/>
      <c r="O267" s="290"/>
      <c r="P267" s="290"/>
      <c r="Q267" s="290"/>
      <c r="R267" s="288"/>
      <c r="S267" s="288"/>
      <c r="T267" s="288"/>
      <c r="U267" s="289"/>
      <c r="V267" s="289"/>
      <c r="W267" s="288"/>
      <c r="X267" s="287"/>
      <c r="Y267" s="287"/>
      <c r="Z267" s="287"/>
      <c r="AA267" s="287"/>
      <c r="AB267" s="287"/>
      <c r="AC267" s="287"/>
      <c r="AD267" s="287"/>
      <c r="AE267" s="287"/>
      <c r="AF267" s="287"/>
      <c r="AG267" s="287"/>
    </row>
    <row r="268" spans="1:33" ht="38" customHeight="1">
      <c r="A268" s="634" t="s">
        <v>417</v>
      </c>
      <c r="B268" s="634" t="s">
        <v>416</v>
      </c>
      <c r="C268" s="634" t="s">
        <v>415</v>
      </c>
      <c r="D268" s="634" t="s">
        <v>414</v>
      </c>
      <c r="E268" s="649"/>
      <c r="F268" s="650"/>
      <c r="G268" s="649"/>
      <c r="H268" s="650"/>
      <c r="I268" s="649"/>
      <c r="J268" s="650"/>
      <c r="K268" s="649"/>
      <c r="L268" s="650"/>
      <c r="M268" s="649"/>
      <c r="N268" s="650"/>
      <c r="O268" s="649"/>
      <c r="P268" s="650"/>
      <c r="Q268" s="649"/>
      <c r="R268" s="650"/>
      <c r="S268" s="649"/>
      <c r="T268" s="650"/>
      <c r="U268" s="649"/>
      <c r="V268" s="650"/>
      <c r="W268" s="649"/>
      <c r="X268" s="650"/>
      <c r="Y268" s="649"/>
      <c r="Z268" s="663"/>
      <c r="AA268" s="657" t="s">
        <v>413</v>
      </c>
      <c r="AB268" s="658"/>
      <c r="AC268" s="632" t="s">
        <v>412</v>
      </c>
      <c r="AD268" s="661" t="s">
        <v>411</v>
      </c>
      <c r="AE268" s="664" t="s">
        <v>410</v>
      </c>
      <c r="AF268" s="642" t="s">
        <v>409</v>
      </c>
      <c r="AG268" s="643"/>
    </row>
    <row r="269" spans="1:33" ht="20" customHeight="1">
      <c r="A269" s="635"/>
      <c r="B269" s="635"/>
      <c r="C269" s="635"/>
      <c r="D269" s="635"/>
      <c r="E269" s="644" t="s">
        <v>408</v>
      </c>
      <c r="F269" s="644"/>
      <c r="G269" s="642" t="s">
        <v>408</v>
      </c>
      <c r="H269" s="643"/>
      <c r="I269" s="644" t="s">
        <v>408</v>
      </c>
      <c r="J269" s="644"/>
      <c r="K269" s="642" t="s">
        <v>408</v>
      </c>
      <c r="L269" s="643"/>
      <c r="M269" s="644" t="s">
        <v>408</v>
      </c>
      <c r="N269" s="644"/>
      <c r="O269" s="642" t="s">
        <v>408</v>
      </c>
      <c r="P269" s="643"/>
      <c r="Q269" s="644" t="s">
        <v>408</v>
      </c>
      <c r="R269" s="644"/>
      <c r="S269" s="642" t="s">
        <v>408</v>
      </c>
      <c r="T269" s="643"/>
      <c r="U269" s="642" t="s">
        <v>408</v>
      </c>
      <c r="V269" s="643"/>
      <c r="W269" s="642" t="s">
        <v>408</v>
      </c>
      <c r="X269" s="643"/>
      <c r="Y269" s="642" t="s">
        <v>408</v>
      </c>
      <c r="Z269" s="645"/>
      <c r="AA269" s="659"/>
      <c r="AB269" s="660"/>
      <c r="AC269" s="633"/>
      <c r="AD269" s="661"/>
      <c r="AE269" s="665"/>
      <c r="AF269" s="281" t="s">
        <v>0</v>
      </c>
      <c r="AG269" s="281" t="s">
        <v>1</v>
      </c>
    </row>
    <row r="270" spans="1:33" ht="25" customHeight="1">
      <c r="A270" s="285">
        <v>1</v>
      </c>
      <c r="B270" s="284" t="str" cm="1">
        <f t="array" ref="B270">IFERROR(_xlfn.TAKE(_xlfn._xlws.FILTER(_xlfn.ANCHORARRAY(Data!BY$154), _xlfn.CHOOSECOLS(_xlfn.ANCHORARRAY(Data!BY$154),1)&lt;&gt;""),16),"")</f>
        <v/>
      </c>
      <c r="C270" s="283"/>
      <c r="D270" s="283"/>
      <c r="E270" s="621"/>
      <c r="F270" s="622"/>
      <c r="G270" s="636"/>
      <c r="H270" s="637"/>
      <c r="I270" s="636"/>
      <c r="J270" s="637"/>
      <c r="K270" s="636"/>
      <c r="L270" s="637"/>
      <c r="M270" s="636"/>
      <c r="N270" s="637"/>
      <c r="O270" s="636"/>
      <c r="P270" s="637"/>
      <c r="Q270" s="636"/>
      <c r="R270" s="637"/>
      <c r="S270" s="636"/>
      <c r="T270" s="637"/>
      <c r="U270" s="636"/>
      <c r="V270" s="637"/>
      <c r="W270" s="636"/>
      <c r="X270" s="637"/>
      <c r="Y270" s="636"/>
      <c r="Z270" s="637"/>
      <c r="AA270" s="636"/>
      <c r="AB270" s="637"/>
      <c r="AC270" s="282"/>
      <c r="AD270" s="282"/>
      <c r="AE270" s="281"/>
      <c r="AF270" s="281"/>
      <c r="AG270" s="281"/>
    </row>
    <row r="271" spans="1:33" ht="25" customHeight="1">
      <c r="A271" s="281">
        <v>2</v>
      </c>
      <c r="B271" s="284"/>
      <c r="C271" s="283"/>
      <c r="D271" s="283"/>
      <c r="E271" s="621"/>
      <c r="F271" s="622"/>
      <c r="G271" s="636"/>
      <c r="H271" s="637"/>
      <c r="I271" s="636"/>
      <c r="J271" s="637"/>
      <c r="K271" s="636"/>
      <c r="L271" s="637"/>
      <c r="M271" s="636"/>
      <c r="N271" s="637"/>
      <c r="O271" s="636"/>
      <c r="P271" s="637"/>
      <c r="Q271" s="636"/>
      <c r="R271" s="637"/>
      <c r="S271" s="636"/>
      <c r="T271" s="637"/>
      <c r="U271" s="636"/>
      <c r="V271" s="637"/>
      <c r="W271" s="636"/>
      <c r="X271" s="637"/>
      <c r="Y271" s="636"/>
      <c r="Z271" s="637"/>
      <c r="AA271" s="636"/>
      <c r="AB271" s="637"/>
      <c r="AC271" s="282"/>
      <c r="AD271" s="282"/>
      <c r="AE271" s="281"/>
      <c r="AF271" s="281"/>
      <c r="AG271" s="281"/>
    </row>
    <row r="272" spans="1:33" ht="25" customHeight="1">
      <c r="A272" s="281">
        <v>3</v>
      </c>
      <c r="B272" s="284"/>
      <c r="C272" s="283"/>
      <c r="D272" s="283"/>
      <c r="E272" s="621"/>
      <c r="F272" s="622"/>
      <c r="G272" s="636"/>
      <c r="H272" s="637"/>
      <c r="I272" s="636"/>
      <c r="J272" s="637"/>
      <c r="K272" s="636"/>
      <c r="L272" s="637"/>
      <c r="M272" s="636"/>
      <c r="N272" s="637"/>
      <c r="O272" s="636"/>
      <c r="P272" s="637"/>
      <c r="Q272" s="636"/>
      <c r="R272" s="637"/>
      <c r="S272" s="636"/>
      <c r="T272" s="637"/>
      <c r="U272" s="636"/>
      <c r="V272" s="637"/>
      <c r="W272" s="636"/>
      <c r="X272" s="637"/>
      <c r="Y272" s="636"/>
      <c r="Z272" s="637"/>
      <c r="AA272" s="636"/>
      <c r="AB272" s="637"/>
      <c r="AC272" s="282"/>
      <c r="AD272" s="282"/>
      <c r="AE272" s="281"/>
      <c r="AF272" s="281"/>
      <c r="AG272" s="281"/>
    </row>
    <row r="273" spans="1:33" ht="25" customHeight="1">
      <c r="A273" s="281">
        <v>4</v>
      </c>
      <c r="B273" s="284"/>
      <c r="C273" s="283"/>
      <c r="D273" s="283"/>
      <c r="E273" s="621"/>
      <c r="F273" s="622"/>
      <c r="G273" s="636"/>
      <c r="H273" s="637"/>
      <c r="I273" s="636"/>
      <c r="J273" s="637"/>
      <c r="K273" s="636"/>
      <c r="L273" s="637"/>
      <c r="M273" s="636"/>
      <c r="N273" s="637"/>
      <c r="O273" s="636"/>
      <c r="P273" s="637"/>
      <c r="Q273" s="636"/>
      <c r="R273" s="637"/>
      <c r="S273" s="636"/>
      <c r="T273" s="637"/>
      <c r="U273" s="636"/>
      <c r="V273" s="637"/>
      <c r="W273" s="636"/>
      <c r="X273" s="637"/>
      <c r="Y273" s="636"/>
      <c r="Z273" s="637"/>
      <c r="AA273" s="636"/>
      <c r="AB273" s="637"/>
      <c r="AC273" s="282"/>
      <c r="AD273" s="282"/>
      <c r="AE273" s="281"/>
      <c r="AF273" s="281"/>
      <c r="AG273" s="281"/>
    </row>
    <row r="274" spans="1:33" ht="25" customHeight="1">
      <c r="A274" s="281">
        <v>5</v>
      </c>
      <c r="B274" s="284"/>
      <c r="C274" s="283"/>
      <c r="D274" s="283"/>
      <c r="E274" s="621"/>
      <c r="F274" s="622"/>
      <c r="G274" s="636"/>
      <c r="H274" s="637"/>
      <c r="I274" s="636"/>
      <c r="J274" s="637"/>
      <c r="K274" s="636"/>
      <c r="L274" s="637"/>
      <c r="M274" s="636"/>
      <c r="N274" s="637"/>
      <c r="O274" s="636"/>
      <c r="P274" s="637"/>
      <c r="Q274" s="636"/>
      <c r="R274" s="637"/>
      <c r="S274" s="636"/>
      <c r="T274" s="637"/>
      <c r="U274" s="636"/>
      <c r="V274" s="637"/>
      <c r="W274" s="636"/>
      <c r="X274" s="637"/>
      <c r="Y274" s="636"/>
      <c r="Z274" s="637"/>
      <c r="AA274" s="636"/>
      <c r="AB274" s="637"/>
      <c r="AC274" s="282"/>
      <c r="AD274" s="282"/>
      <c r="AE274" s="281"/>
      <c r="AF274" s="281"/>
      <c r="AG274" s="281"/>
    </row>
    <row r="275" spans="1:33" ht="25" customHeight="1">
      <c r="A275" s="281">
        <v>6</v>
      </c>
      <c r="B275" s="284"/>
      <c r="C275" s="283"/>
      <c r="D275" s="283"/>
      <c r="E275" s="621"/>
      <c r="F275" s="622"/>
      <c r="G275" s="636"/>
      <c r="H275" s="637"/>
      <c r="I275" s="636"/>
      <c r="J275" s="637"/>
      <c r="K275" s="636"/>
      <c r="L275" s="637"/>
      <c r="M275" s="636"/>
      <c r="N275" s="637"/>
      <c r="O275" s="636"/>
      <c r="P275" s="637"/>
      <c r="Q275" s="636"/>
      <c r="R275" s="637"/>
      <c r="S275" s="636"/>
      <c r="T275" s="637"/>
      <c r="U275" s="636"/>
      <c r="V275" s="637"/>
      <c r="W275" s="636"/>
      <c r="X275" s="637"/>
      <c r="Y275" s="636"/>
      <c r="Z275" s="637"/>
      <c r="AA275" s="636"/>
      <c r="AB275" s="637"/>
      <c r="AC275" s="282"/>
      <c r="AD275" s="282"/>
      <c r="AE275" s="281"/>
      <c r="AF275" s="281"/>
      <c r="AG275" s="281"/>
    </row>
    <row r="276" spans="1:33" ht="25" customHeight="1">
      <c r="A276" s="281">
        <v>7</v>
      </c>
      <c r="B276" s="284"/>
      <c r="C276" s="283"/>
      <c r="D276" s="283"/>
      <c r="E276" s="621"/>
      <c r="F276" s="622"/>
      <c r="G276" s="636"/>
      <c r="H276" s="637"/>
      <c r="I276" s="636"/>
      <c r="J276" s="637"/>
      <c r="K276" s="636"/>
      <c r="L276" s="637"/>
      <c r="M276" s="636"/>
      <c r="N276" s="637"/>
      <c r="O276" s="636"/>
      <c r="P276" s="637"/>
      <c r="Q276" s="636"/>
      <c r="R276" s="637"/>
      <c r="S276" s="636"/>
      <c r="T276" s="637"/>
      <c r="U276" s="636"/>
      <c r="V276" s="637"/>
      <c r="W276" s="636"/>
      <c r="X276" s="637"/>
      <c r="Y276" s="636"/>
      <c r="Z276" s="637"/>
      <c r="AA276" s="636"/>
      <c r="AB276" s="637"/>
      <c r="AC276" s="282"/>
      <c r="AD276" s="282"/>
      <c r="AE276" s="281"/>
      <c r="AF276" s="281"/>
      <c r="AG276" s="281"/>
    </row>
    <row r="277" spans="1:33" ht="25" customHeight="1">
      <c r="A277" s="281">
        <v>8</v>
      </c>
      <c r="B277" s="284"/>
      <c r="C277" s="283"/>
      <c r="D277" s="283"/>
      <c r="E277" s="621"/>
      <c r="F277" s="622"/>
      <c r="G277" s="636"/>
      <c r="H277" s="637"/>
      <c r="I277" s="636"/>
      <c r="J277" s="637"/>
      <c r="K277" s="636"/>
      <c r="L277" s="637"/>
      <c r="M277" s="636"/>
      <c r="N277" s="637"/>
      <c r="O277" s="636"/>
      <c r="P277" s="637"/>
      <c r="Q277" s="636"/>
      <c r="R277" s="637"/>
      <c r="S277" s="636"/>
      <c r="T277" s="637"/>
      <c r="U277" s="636"/>
      <c r="V277" s="637"/>
      <c r="W277" s="636"/>
      <c r="X277" s="637"/>
      <c r="Y277" s="636"/>
      <c r="Z277" s="637"/>
      <c r="AA277" s="636"/>
      <c r="AB277" s="637"/>
      <c r="AC277" s="282"/>
      <c r="AD277" s="282"/>
      <c r="AE277" s="281"/>
      <c r="AF277" s="281"/>
      <c r="AG277" s="281"/>
    </row>
    <row r="278" spans="1:33" ht="25" customHeight="1">
      <c r="A278" s="281">
        <v>9</v>
      </c>
      <c r="B278" s="284"/>
      <c r="C278" s="283"/>
      <c r="D278" s="283"/>
      <c r="E278" s="621"/>
      <c r="F278" s="622"/>
      <c r="G278" s="636"/>
      <c r="H278" s="637"/>
      <c r="I278" s="636"/>
      <c r="J278" s="637"/>
      <c r="K278" s="636"/>
      <c r="L278" s="637"/>
      <c r="M278" s="636"/>
      <c r="N278" s="637"/>
      <c r="O278" s="636"/>
      <c r="P278" s="637"/>
      <c r="Q278" s="636"/>
      <c r="R278" s="637"/>
      <c r="S278" s="636"/>
      <c r="T278" s="637"/>
      <c r="U278" s="636"/>
      <c r="V278" s="637"/>
      <c r="W278" s="636"/>
      <c r="X278" s="637"/>
      <c r="Y278" s="636"/>
      <c r="Z278" s="637"/>
      <c r="AA278" s="636"/>
      <c r="AB278" s="637"/>
      <c r="AC278" s="282"/>
      <c r="AD278" s="282"/>
      <c r="AE278" s="281"/>
      <c r="AF278" s="281"/>
      <c r="AG278" s="281"/>
    </row>
    <row r="279" spans="1:33" ht="25" customHeight="1">
      <c r="A279" s="281">
        <v>10</v>
      </c>
      <c r="B279" s="284"/>
      <c r="C279" s="283"/>
      <c r="D279" s="283"/>
      <c r="E279" s="621"/>
      <c r="F279" s="622"/>
      <c r="G279" s="636"/>
      <c r="H279" s="637"/>
      <c r="I279" s="636"/>
      <c r="J279" s="637"/>
      <c r="K279" s="636"/>
      <c r="L279" s="637"/>
      <c r="M279" s="636"/>
      <c r="N279" s="637"/>
      <c r="O279" s="636"/>
      <c r="P279" s="637"/>
      <c r="Q279" s="636"/>
      <c r="R279" s="637"/>
      <c r="S279" s="636"/>
      <c r="T279" s="637"/>
      <c r="U279" s="636"/>
      <c r="V279" s="637"/>
      <c r="W279" s="636"/>
      <c r="X279" s="637"/>
      <c r="Y279" s="636"/>
      <c r="Z279" s="637"/>
      <c r="AA279" s="636"/>
      <c r="AB279" s="637"/>
      <c r="AC279" s="282"/>
      <c r="AD279" s="282"/>
      <c r="AE279" s="281"/>
      <c r="AF279" s="281"/>
      <c r="AG279" s="281"/>
    </row>
    <row r="280" spans="1:33" ht="25" customHeight="1">
      <c r="A280" s="281">
        <v>11</v>
      </c>
      <c r="B280" s="284"/>
      <c r="C280" s="283"/>
      <c r="D280" s="283"/>
      <c r="E280" s="621"/>
      <c r="F280" s="622"/>
      <c r="G280" s="636"/>
      <c r="H280" s="637"/>
      <c r="I280" s="636"/>
      <c r="J280" s="637"/>
      <c r="K280" s="636"/>
      <c r="L280" s="637"/>
      <c r="M280" s="636"/>
      <c r="N280" s="637"/>
      <c r="O280" s="636"/>
      <c r="P280" s="637"/>
      <c r="Q280" s="636"/>
      <c r="R280" s="637"/>
      <c r="S280" s="636"/>
      <c r="T280" s="637"/>
      <c r="U280" s="636"/>
      <c r="V280" s="637"/>
      <c r="W280" s="636"/>
      <c r="X280" s="637"/>
      <c r="Y280" s="636"/>
      <c r="Z280" s="637"/>
      <c r="AA280" s="636"/>
      <c r="AB280" s="637"/>
      <c r="AC280" s="282"/>
      <c r="AD280" s="282"/>
      <c r="AE280" s="281"/>
      <c r="AF280" s="281"/>
      <c r="AG280" s="281"/>
    </row>
    <row r="281" spans="1:33" ht="25" customHeight="1">
      <c r="A281" s="281">
        <v>12</v>
      </c>
      <c r="B281" s="284"/>
      <c r="C281" s="283"/>
      <c r="D281" s="283"/>
      <c r="E281" s="636"/>
      <c r="F281" s="670"/>
      <c r="G281" s="636"/>
      <c r="H281" s="637"/>
      <c r="I281" s="636"/>
      <c r="J281" s="637"/>
      <c r="K281" s="636"/>
      <c r="L281" s="637"/>
      <c r="M281" s="636"/>
      <c r="N281" s="637"/>
      <c r="O281" s="636"/>
      <c r="P281" s="637"/>
      <c r="Q281" s="636"/>
      <c r="R281" s="637"/>
      <c r="S281" s="636"/>
      <c r="T281" s="637"/>
      <c r="U281" s="636"/>
      <c r="V281" s="637"/>
      <c r="W281" s="636"/>
      <c r="X281" s="637"/>
      <c r="Y281" s="636"/>
      <c r="Z281" s="637"/>
      <c r="AA281" s="636"/>
      <c r="AB281" s="637"/>
      <c r="AC281" s="282"/>
      <c r="AD281" s="282"/>
      <c r="AE281" s="281"/>
      <c r="AF281" s="281"/>
      <c r="AG281" s="281"/>
    </row>
    <row r="282" spans="1:33" ht="25" customHeight="1">
      <c r="A282" s="281">
        <v>13</v>
      </c>
      <c r="B282" s="284"/>
      <c r="C282" s="283"/>
      <c r="D282" s="283"/>
      <c r="E282" s="651"/>
      <c r="F282" s="651"/>
      <c r="G282" s="636"/>
      <c r="H282" s="637"/>
      <c r="I282" s="636"/>
      <c r="J282" s="637"/>
      <c r="K282" s="636"/>
      <c r="L282" s="637"/>
      <c r="M282" s="636"/>
      <c r="N282" s="637"/>
      <c r="O282" s="636"/>
      <c r="P282" s="637"/>
      <c r="Q282" s="636"/>
      <c r="R282" s="637"/>
      <c r="S282" s="636"/>
      <c r="T282" s="637"/>
      <c r="U282" s="636"/>
      <c r="V282" s="637"/>
      <c r="W282" s="636"/>
      <c r="X282" s="637"/>
      <c r="Y282" s="636"/>
      <c r="Z282" s="637"/>
      <c r="AA282" s="636"/>
      <c r="AB282" s="637"/>
      <c r="AC282" s="282"/>
      <c r="AD282" s="282"/>
      <c r="AE282" s="281"/>
      <c r="AF282" s="281"/>
      <c r="AG282" s="281"/>
    </row>
    <row r="283" spans="1:33" ht="25" customHeight="1">
      <c r="A283" s="281">
        <v>14</v>
      </c>
      <c r="B283" s="284"/>
      <c r="C283" s="283"/>
      <c r="D283" s="283"/>
      <c r="E283" s="621"/>
      <c r="F283" s="622"/>
      <c r="G283" s="636"/>
      <c r="H283" s="637"/>
      <c r="I283" s="636"/>
      <c r="J283" s="637"/>
      <c r="K283" s="636"/>
      <c r="L283" s="637"/>
      <c r="M283" s="636"/>
      <c r="N283" s="637"/>
      <c r="O283" s="636"/>
      <c r="P283" s="637"/>
      <c r="Q283" s="636"/>
      <c r="R283" s="637"/>
      <c r="S283" s="636"/>
      <c r="T283" s="637"/>
      <c r="U283" s="636"/>
      <c r="V283" s="637"/>
      <c r="W283" s="636"/>
      <c r="X283" s="637"/>
      <c r="Y283" s="636"/>
      <c r="Z283" s="637"/>
      <c r="AA283" s="636"/>
      <c r="AB283" s="637"/>
      <c r="AC283" s="282"/>
      <c r="AD283" s="282"/>
      <c r="AE283" s="281"/>
      <c r="AF283" s="281"/>
      <c r="AG283" s="281"/>
    </row>
    <row r="284" spans="1:33" ht="25" customHeight="1">
      <c r="A284" s="281">
        <v>15</v>
      </c>
      <c r="B284" s="284"/>
      <c r="C284" s="283"/>
      <c r="D284" s="283"/>
      <c r="E284" s="621"/>
      <c r="F284" s="622"/>
      <c r="G284" s="636"/>
      <c r="H284" s="637"/>
      <c r="I284" s="636"/>
      <c r="J284" s="637"/>
      <c r="K284" s="636"/>
      <c r="L284" s="637"/>
      <c r="M284" s="636"/>
      <c r="N284" s="637"/>
      <c r="O284" s="636"/>
      <c r="P284" s="637"/>
      <c r="Q284" s="636"/>
      <c r="R284" s="637"/>
      <c r="S284" s="636"/>
      <c r="T284" s="637"/>
      <c r="U284" s="636"/>
      <c r="V284" s="637"/>
      <c r="W284" s="636"/>
      <c r="X284" s="637"/>
      <c r="Y284" s="636"/>
      <c r="Z284" s="637"/>
      <c r="AA284" s="636"/>
      <c r="AB284" s="637"/>
      <c r="AC284" s="282"/>
      <c r="AD284" s="282"/>
      <c r="AE284" s="281"/>
      <c r="AF284" s="281"/>
      <c r="AG284" s="281"/>
    </row>
    <row r="285" spans="1:33" ht="25" customHeight="1">
      <c r="A285" s="281">
        <v>16</v>
      </c>
      <c r="B285" s="284"/>
      <c r="C285" s="283"/>
      <c r="D285" s="283"/>
      <c r="E285" s="621"/>
      <c r="F285" s="622"/>
      <c r="G285" s="621"/>
      <c r="H285" s="623"/>
      <c r="I285" s="621"/>
      <c r="J285" s="623"/>
      <c r="K285" s="621"/>
      <c r="L285" s="623"/>
      <c r="M285" s="621"/>
      <c r="N285" s="623"/>
      <c r="O285" s="621"/>
      <c r="P285" s="623"/>
      <c r="Q285" s="621"/>
      <c r="R285" s="623"/>
      <c r="S285" s="621"/>
      <c r="T285" s="623"/>
      <c r="U285" s="621"/>
      <c r="V285" s="623"/>
      <c r="W285" s="621"/>
      <c r="X285" s="623"/>
      <c r="Y285" s="621"/>
      <c r="Z285" s="623"/>
      <c r="AA285" s="621"/>
      <c r="AB285" s="622"/>
      <c r="AC285" s="282"/>
      <c r="AD285" s="282"/>
      <c r="AE285" s="281"/>
      <c r="AF285" s="281"/>
      <c r="AG285" s="281"/>
    </row>
    <row r="286" spans="1:33" ht="16" customHeight="1">
      <c r="A286" s="266"/>
      <c r="B286" s="266"/>
      <c r="C286" s="270"/>
      <c r="D286" s="270"/>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row>
    <row r="287" spans="1:33" ht="20" customHeight="1">
      <c r="A287" s="642" t="s">
        <v>425</v>
      </c>
      <c r="B287" s="645"/>
      <c r="C287" s="645"/>
      <c r="D287" s="645"/>
      <c r="E287" s="645"/>
      <c r="F287" s="645"/>
      <c r="G287" s="643"/>
      <c r="H287" s="267"/>
      <c r="I287" s="644" t="s">
        <v>424</v>
      </c>
      <c r="J287" s="644"/>
      <c r="K287" s="644"/>
      <c r="L287" s="644"/>
      <c r="M287" s="644"/>
      <c r="N287" s="644"/>
      <c r="O287" s="644"/>
      <c r="P287" s="644"/>
      <c r="Q287" s="644"/>
      <c r="R287" s="644"/>
      <c r="S287" s="644"/>
      <c r="T287" s="644"/>
      <c r="U287" s="644"/>
      <c r="V287" s="644"/>
      <c r="W287" s="644"/>
      <c r="X287" s="644"/>
      <c r="Y287" s="644"/>
      <c r="Z287" s="644"/>
      <c r="AA287" s="266"/>
      <c r="AB287" s="642" t="s">
        <v>407</v>
      </c>
      <c r="AC287" s="645"/>
      <c r="AD287" s="645"/>
      <c r="AE287" s="645"/>
      <c r="AF287" s="645"/>
      <c r="AG287" s="643"/>
    </row>
    <row r="288" spans="1:33" ht="20" customHeight="1">
      <c r="A288" s="297"/>
      <c r="B288" s="281" t="s">
        <v>423</v>
      </c>
      <c r="C288" s="281" t="s">
        <v>415</v>
      </c>
      <c r="D288" s="281" t="s">
        <v>414</v>
      </c>
      <c r="E288" s="644" t="s">
        <v>422</v>
      </c>
      <c r="F288" s="644"/>
      <c r="G288" s="644"/>
      <c r="H288" s="267"/>
      <c r="I288" s="297"/>
      <c r="J288" s="642" t="s">
        <v>423</v>
      </c>
      <c r="K288" s="643"/>
      <c r="L288" s="642" t="s">
        <v>415</v>
      </c>
      <c r="M288" s="645"/>
      <c r="N288" s="645"/>
      <c r="O288" s="645"/>
      <c r="P288" s="645"/>
      <c r="Q288" s="645"/>
      <c r="R288" s="645"/>
      <c r="S288" s="643"/>
      <c r="T288" s="642" t="s">
        <v>414</v>
      </c>
      <c r="U288" s="645"/>
      <c r="V288" s="645"/>
      <c r="W288" s="645"/>
      <c r="X288" s="644" t="s">
        <v>422</v>
      </c>
      <c r="Y288" s="644"/>
      <c r="Z288" s="644"/>
      <c r="AA288" s="266"/>
      <c r="AB288" s="279"/>
      <c r="AC288" s="266"/>
      <c r="AD288" s="266"/>
      <c r="AE288" s="266"/>
      <c r="AF288" s="266"/>
      <c r="AG288" s="278"/>
    </row>
    <row r="289" spans="1:33" ht="20" customHeight="1">
      <c r="A289" s="295">
        <v>1</v>
      </c>
      <c r="B289" s="284"/>
      <c r="C289" s="296"/>
      <c r="D289" s="281"/>
      <c r="E289" s="646"/>
      <c r="F289" s="646"/>
      <c r="G289" s="646"/>
      <c r="H289" s="269"/>
      <c r="I289" s="295">
        <v>1</v>
      </c>
      <c r="J289" s="647"/>
      <c r="K289" s="648"/>
      <c r="L289" s="642"/>
      <c r="M289" s="645"/>
      <c r="N289" s="645"/>
      <c r="O289" s="645"/>
      <c r="P289" s="645"/>
      <c r="Q289" s="645"/>
      <c r="R289" s="645"/>
      <c r="S289" s="643"/>
      <c r="T289" s="642"/>
      <c r="U289" s="645"/>
      <c r="V289" s="645"/>
      <c r="W289" s="645"/>
      <c r="X289" s="644"/>
      <c r="Y289" s="644"/>
      <c r="Z289" s="644"/>
      <c r="AA289" s="266"/>
      <c r="AB289" s="279"/>
      <c r="AC289" s="266"/>
      <c r="AD289" s="266"/>
      <c r="AE289" s="266"/>
      <c r="AF289" s="266"/>
      <c r="AG289" s="278"/>
    </row>
    <row r="290" spans="1:33" ht="20" customHeight="1">
      <c r="A290" s="295">
        <v>2</v>
      </c>
      <c r="B290" s="281"/>
      <c r="C290" s="296"/>
      <c r="D290" s="281"/>
      <c r="E290" s="646"/>
      <c r="F290" s="646"/>
      <c r="G290" s="646"/>
      <c r="H290" s="269"/>
      <c r="I290" s="295">
        <v>2</v>
      </c>
      <c r="J290" s="647"/>
      <c r="K290" s="648"/>
      <c r="L290" s="642"/>
      <c r="M290" s="645"/>
      <c r="N290" s="645"/>
      <c r="O290" s="645"/>
      <c r="P290" s="645"/>
      <c r="Q290" s="645"/>
      <c r="R290" s="645"/>
      <c r="S290" s="643"/>
      <c r="T290" s="642"/>
      <c r="U290" s="645"/>
      <c r="V290" s="645"/>
      <c r="W290" s="645"/>
      <c r="X290" s="644"/>
      <c r="Y290" s="644"/>
      <c r="Z290" s="644"/>
      <c r="AA290" s="266"/>
      <c r="AB290" s="279"/>
      <c r="AC290" s="266"/>
      <c r="AD290" s="266"/>
      <c r="AE290" s="266"/>
      <c r="AF290" s="266"/>
      <c r="AG290" s="278"/>
    </row>
    <row r="291" spans="1:33" ht="20" customHeight="1">
      <c r="A291" s="295">
        <v>3</v>
      </c>
      <c r="B291" s="281"/>
      <c r="C291" s="296"/>
      <c r="D291" s="281"/>
      <c r="E291" s="646"/>
      <c r="F291" s="646"/>
      <c r="G291" s="646"/>
      <c r="H291" s="269"/>
      <c r="I291" s="295">
        <v>3</v>
      </c>
      <c r="J291" s="647"/>
      <c r="K291" s="648"/>
      <c r="L291" s="642"/>
      <c r="M291" s="645"/>
      <c r="N291" s="645"/>
      <c r="O291" s="645"/>
      <c r="P291" s="645"/>
      <c r="Q291" s="645"/>
      <c r="R291" s="645"/>
      <c r="S291" s="643"/>
      <c r="T291" s="642"/>
      <c r="U291" s="645"/>
      <c r="V291" s="645"/>
      <c r="W291" s="645"/>
      <c r="X291" s="644"/>
      <c r="Y291" s="644"/>
      <c r="Z291" s="644"/>
      <c r="AB291" s="277"/>
      <c r="AG291" s="276"/>
    </row>
    <row r="292" spans="1:33" ht="20" customHeight="1">
      <c r="A292" s="295">
        <v>4</v>
      </c>
      <c r="B292" s="281"/>
      <c r="C292" s="296"/>
      <c r="D292" s="281"/>
      <c r="E292" s="646"/>
      <c r="F292" s="646"/>
      <c r="G292" s="646"/>
      <c r="H292" s="269"/>
      <c r="I292" s="295">
        <v>4</v>
      </c>
      <c r="J292" s="647"/>
      <c r="K292" s="648"/>
      <c r="L292" s="642"/>
      <c r="M292" s="645"/>
      <c r="N292" s="645"/>
      <c r="O292" s="645"/>
      <c r="P292" s="645"/>
      <c r="Q292" s="645"/>
      <c r="R292" s="645"/>
      <c r="S292" s="643"/>
      <c r="T292" s="642"/>
      <c r="U292" s="645"/>
      <c r="V292" s="645"/>
      <c r="W292" s="645"/>
      <c r="X292" s="644"/>
      <c r="Y292" s="644"/>
      <c r="Z292" s="644"/>
      <c r="AB292" s="277"/>
      <c r="AG292" s="276"/>
    </row>
    <row r="293" spans="1:33" ht="20" customHeight="1">
      <c r="A293" s="295">
        <v>5</v>
      </c>
      <c r="B293" s="281"/>
      <c r="C293" s="296"/>
      <c r="D293" s="281"/>
      <c r="E293" s="646"/>
      <c r="F293" s="646"/>
      <c r="G293" s="646"/>
      <c r="H293" s="269"/>
      <c r="I293" s="295">
        <v>5</v>
      </c>
      <c r="J293" s="647"/>
      <c r="K293" s="648"/>
      <c r="L293" s="642"/>
      <c r="M293" s="645"/>
      <c r="N293" s="645"/>
      <c r="O293" s="645"/>
      <c r="P293" s="645"/>
      <c r="Q293" s="645"/>
      <c r="R293" s="645"/>
      <c r="S293" s="643"/>
      <c r="T293" s="642"/>
      <c r="U293" s="645"/>
      <c r="V293" s="645"/>
      <c r="W293" s="645"/>
      <c r="X293" s="644"/>
      <c r="Y293" s="644"/>
      <c r="Z293" s="644"/>
      <c r="AA293" s="266"/>
      <c r="AB293" s="642" t="s">
        <v>406</v>
      </c>
      <c r="AC293" s="645"/>
      <c r="AD293" s="645"/>
      <c r="AE293" s="645"/>
      <c r="AF293" s="645"/>
      <c r="AG293" s="643"/>
    </row>
    <row r="294" spans="1:33" ht="20" customHeight="1">
      <c r="A294" s="295">
        <v>6</v>
      </c>
      <c r="B294" s="281"/>
      <c r="C294" s="296"/>
      <c r="D294" s="281"/>
      <c r="E294" s="646"/>
      <c r="F294" s="646"/>
      <c r="G294" s="646"/>
      <c r="H294" s="269"/>
      <c r="I294" s="295">
        <v>6</v>
      </c>
      <c r="J294" s="647"/>
      <c r="K294" s="648"/>
      <c r="L294" s="642"/>
      <c r="M294" s="645"/>
      <c r="N294" s="645"/>
      <c r="O294" s="645"/>
      <c r="P294" s="645"/>
      <c r="Q294" s="645"/>
      <c r="R294" s="645"/>
      <c r="S294" s="643"/>
      <c r="T294" s="642"/>
      <c r="U294" s="645"/>
      <c r="V294" s="645"/>
      <c r="W294" s="645"/>
      <c r="X294" s="644"/>
      <c r="Y294" s="644"/>
      <c r="Z294" s="644"/>
      <c r="AA294" s="266"/>
      <c r="AB294" s="279"/>
      <c r="AC294" s="266"/>
      <c r="AD294" s="266"/>
      <c r="AE294" s="266"/>
      <c r="AF294" s="266"/>
      <c r="AG294" s="278"/>
    </row>
    <row r="295" spans="1:33" ht="20" customHeight="1">
      <c r="A295" s="295">
        <v>7</v>
      </c>
      <c r="B295" s="281"/>
      <c r="C295" s="296"/>
      <c r="D295" s="281"/>
      <c r="E295" s="646"/>
      <c r="F295" s="646"/>
      <c r="G295" s="646"/>
      <c r="H295" s="269"/>
      <c r="I295" s="295">
        <v>7</v>
      </c>
      <c r="J295" s="647"/>
      <c r="K295" s="648"/>
      <c r="L295" s="642"/>
      <c r="M295" s="645"/>
      <c r="N295" s="645"/>
      <c r="O295" s="645"/>
      <c r="P295" s="645"/>
      <c r="Q295" s="645"/>
      <c r="R295" s="645"/>
      <c r="S295" s="643"/>
      <c r="T295" s="642"/>
      <c r="U295" s="645"/>
      <c r="V295" s="645"/>
      <c r="W295" s="645"/>
      <c r="X295" s="644"/>
      <c r="Y295" s="644"/>
      <c r="Z295" s="644"/>
      <c r="AB295" s="277"/>
      <c r="AG295" s="276"/>
    </row>
    <row r="296" spans="1:33" ht="20" customHeight="1">
      <c r="A296" s="295">
        <v>8</v>
      </c>
      <c r="B296" s="281"/>
      <c r="C296" s="296"/>
      <c r="D296" s="281"/>
      <c r="E296" s="646"/>
      <c r="F296" s="646"/>
      <c r="G296" s="646"/>
      <c r="H296" s="269"/>
      <c r="I296" s="295">
        <v>8</v>
      </c>
      <c r="J296" s="647"/>
      <c r="K296" s="648"/>
      <c r="L296" s="642"/>
      <c r="M296" s="645"/>
      <c r="N296" s="645"/>
      <c r="O296" s="645"/>
      <c r="P296" s="645"/>
      <c r="Q296" s="645"/>
      <c r="R296" s="645"/>
      <c r="S296" s="643"/>
      <c r="T296" s="642"/>
      <c r="U296" s="645"/>
      <c r="V296" s="645"/>
      <c r="W296" s="645"/>
      <c r="X296" s="644"/>
      <c r="Y296" s="644"/>
      <c r="Z296" s="644"/>
      <c r="AA296" s="266"/>
      <c r="AB296" s="273"/>
      <c r="AC296" s="272"/>
      <c r="AD296" s="272"/>
      <c r="AE296" s="272"/>
      <c r="AF296" s="272"/>
      <c r="AG296" s="271"/>
    </row>
    <row r="297" spans="1:33" ht="9" customHeight="1">
      <c r="A297" s="268"/>
      <c r="B297" s="267"/>
      <c r="C297" s="270"/>
      <c r="D297" s="267"/>
      <c r="E297" s="269"/>
      <c r="F297" s="269"/>
      <c r="G297" s="269"/>
      <c r="H297" s="269"/>
      <c r="I297" s="268"/>
      <c r="J297" s="268"/>
      <c r="K297" s="267"/>
      <c r="L297" s="267"/>
      <c r="M297" s="267"/>
      <c r="N297" s="267"/>
      <c r="O297" s="267"/>
      <c r="P297" s="267"/>
      <c r="Q297" s="267"/>
      <c r="R297" s="267"/>
      <c r="S297" s="267"/>
      <c r="T297" s="267"/>
      <c r="U297" s="267"/>
      <c r="V297" s="267"/>
      <c r="W297" s="267"/>
      <c r="X297" s="267"/>
      <c r="Y297" s="267"/>
      <c r="Z297" s="267"/>
      <c r="AA297" s="266"/>
      <c r="AB297" s="266"/>
      <c r="AC297" s="266"/>
      <c r="AD297" s="266"/>
      <c r="AE297" s="266"/>
      <c r="AF297" s="266"/>
      <c r="AG297" s="266"/>
    </row>
    <row r="298" spans="1:33" ht="38" customHeight="1">
      <c r="A298" s="671" t="s">
        <v>421</v>
      </c>
      <c r="B298" s="672"/>
      <c r="C298" s="672"/>
      <c r="D298" s="672"/>
      <c r="E298" s="624" t="s">
        <v>42</v>
      </c>
      <c r="F298" s="628"/>
      <c r="G298" s="625"/>
      <c r="H298" s="667">
        <f>H265</f>
        <v>45774</v>
      </c>
      <c r="I298" s="668"/>
      <c r="J298" s="668"/>
      <c r="K298" s="669"/>
      <c r="L298" s="666" t="s">
        <v>43</v>
      </c>
      <c r="M298" s="666"/>
      <c r="N298" s="666"/>
      <c r="O298" s="626" t="str">
        <f>O265</f>
        <v>Horspath, Oxford</v>
      </c>
      <c r="P298" s="662"/>
      <c r="Q298" s="662"/>
      <c r="R298" s="662"/>
      <c r="S298" s="662"/>
      <c r="T298" s="662"/>
      <c r="U298" s="662"/>
      <c r="V298" s="662"/>
      <c r="W298" s="627"/>
      <c r="X298" s="666" t="s">
        <v>420</v>
      </c>
      <c r="Y298" s="666"/>
      <c r="Z298" s="666"/>
      <c r="AA298" s="626" t="str">
        <f>AA265</f>
        <v>OXFORDSHIRE TRACK &amp; FIELD LEAGUE 2025</v>
      </c>
      <c r="AB298" s="662"/>
      <c r="AC298" s="662"/>
      <c r="AD298" s="662"/>
      <c r="AE298" s="662"/>
      <c r="AF298" s="662"/>
      <c r="AG298" s="627"/>
    </row>
    <row r="299" spans="1:33" s="294" customFormat="1" ht="38" customHeight="1">
      <c r="A299" s="624" t="s">
        <v>25</v>
      </c>
      <c r="B299" s="625"/>
      <c r="C299" s="626" t="str">
        <f>C266</f>
        <v>High Jump U15 Girls (0 athletes)</v>
      </c>
      <c r="D299" s="627"/>
      <c r="E299" s="624" t="s">
        <v>382</v>
      </c>
      <c r="F299" s="628"/>
      <c r="G299" s="625"/>
      <c r="H299" s="629">
        <f>H266</f>
        <v>0.41666666666666669</v>
      </c>
      <c r="I299" s="630"/>
      <c r="J299" s="630"/>
      <c r="K299" s="631"/>
      <c r="L299" s="626" t="s">
        <v>385</v>
      </c>
      <c r="M299" s="662"/>
      <c r="N299" s="662"/>
      <c r="O299" s="638">
        <f>O266</f>
        <v>1.63</v>
      </c>
      <c r="P299" s="638"/>
      <c r="Q299" s="639"/>
      <c r="R299" s="640" t="s">
        <v>426</v>
      </c>
      <c r="S299" s="641"/>
      <c r="T299" s="641"/>
      <c r="U299" s="652">
        <f>U266</f>
        <v>1.35</v>
      </c>
      <c r="V299" s="652"/>
      <c r="W299" s="653"/>
      <c r="X299" s="624" t="str">
        <f>X266</f>
        <v>Starting Height: ...m</v>
      </c>
      <c r="Y299" s="628"/>
      <c r="Z299" s="628"/>
      <c r="AA299" s="628"/>
      <c r="AB299" s="628"/>
      <c r="AC299" s="628"/>
      <c r="AD299" s="628"/>
      <c r="AE299" s="628"/>
      <c r="AF299" s="628"/>
      <c r="AG299" s="625"/>
    </row>
    <row r="300" spans="1:33" ht="16" customHeight="1">
      <c r="A300" s="266"/>
      <c r="B300" s="266"/>
      <c r="C300" s="293"/>
      <c r="D300" s="292"/>
      <c r="E300" s="267"/>
      <c r="F300" s="267"/>
      <c r="G300" s="267"/>
      <c r="H300" s="291"/>
      <c r="I300" s="291"/>
      <c r="J300" s="291"/>
      <c r="K300" s="267"/>
      <c r="L300" s="267"/>
      <c r="M300" s="267"/>
      <c r="N300" s="290"/>
      <c r="O300" s="290"/>
      <c r="P300" s="290"/>
      <c r="Q300" s="290"/>
      <c r="R300" s="288"/>
      <c r="S300" s="288"/>
      <c r="T300" s="288"/>
      <c r="U300" s="289"/>
      <c r="V300" s="289"/>
      <c r="W300" s="288"/>
      <c r="X300" s="287"/>
      <c r="Y300" s="287"/>
      <c r="Z300" s="287"/>
      <c r="AA300" s="287"/>
      <c r="AB300" s="287"/>
      <c r="AC300" s="287"/>
      <c r="AD300" s="287"/>
      <c r="AE300" s="287"/>
      <c r="AF300" s="287"/>
      <c r="AG300" s="287"/>
    </row>
    <row r="301" spans="1:33" ht="38" customHeight="1">
      <c r="A301" s="634" t="s">
        <v>417</v>
      </c>
      <c r="B301" s="634" t="s">
        <v>416</v>
      </c>
      <c r="C301" s="634" t="s">
        <v>415</v>
      </c>
      <c r="D301" s="634" t="s">
        <v>414</v>
      </c>
      <c r="E301" s="649"/>
      <c r="F301" s="650"/>
      <c r="G301" s="649"/>
      <c r="H301" s="650"/>
      <c r="I301" s="649"/>
      <c r="J301" s="650"/>
      <c r="K301" s="649"/>
      <c r="L301" s="650"/>
      <c r="M301" s="649"/>
      <c r="N301" s="650"/>
      <c r="O301" s="649"/>
      <c r="P301" s="650"/>
      <c r="Q301" s="649"/>
      <c r="R301" s="650"/>
      <c r="S301" s="649"/>
      <c r="T301" s="650"/>
      <c r="U301" s="649"/>
      <c r="V301" s="650"/>
      <c r="W301" s="649"/>
      <c r="X301" s="650"/>
      <c r="Y301" s="649"/>
      <c r="Z301" s="663"/>
      <c r="AA301" s="657" t="s">
        <v>413</v>
      </c>
      <c r="AB301" s="658"/>
      <c r="AC301" s="632" t="s">
        <v>412</v>
      </c>
      <c r="AD301" s="661" t="s">
        <v>411</v>
      </c>
      <c r="AE301" s="664" t="s">
        <v>410</v>
      </c>
      <c r="AF301" s="642" t="s">
        <v>409</v>
      </c>
      <c r="AG301" s="643"/>
    </row>
    <row r="302" spans="1:33" ht="20" customHeight="1">
      <c r="A302" s="635"/>
      <c r="B302" s="635"/>
      <c r="C302" s="635"/>
      <c r="D302" s="635"/>
      <c r="E302" s="644" t="s">
        <v>408</v>
      </c>
      <c r="F302" s="644"/>
      <c r="G302" s="642" t="s">
        <v>408</v>
      </c>
      <c r="H302" s="643"/>
      <c r="I302" s="644" t="s">
        <v>408</v>
      </c>
      <c r="J302" s="644"/>
      <c r="K302" s="642" t="s">
        <v>408</v>
      </c>
      <c r="L302" s="643"/>
      <c r="M302" s="644" t="s">
        <v>408</v>
      </c>
      <c r="N302" s="644"/>
      <c r="O302" s="642" t="s">
        <v>408</v>
      </c>
      <c r="P302" s="643"/>
      <c r="Q302" s="644" t="s">
        <v>408</v>
      </c>
      <c r="R302" s="644"/>
      <c r="S302" s="642" t="s">
        <v>408</v>
      </c>
      <c r="T302" s="643"/>
      <c r="U302" s="642" t="s">
        <v>408</v>
      </c>
      <c r="V302" s="643"/>
      <c r="W302" s="642" t="s">
        <v>408</v>
      </c>
      <c r="X302" s="643"/>
      <c r="Y302" s="642" t="s">
        <v>408</v>
      </c>
      <c r="Z302" s="645"/>
      <c r="AA302" s="659"/>
      <c r="AB302" s="660"/>
      <c r="AC302" s="633"/>
      <c r="AD302" s="661"/>
      <c r="AE302" s="665"/>
      <c r="AF302" s="281" t="s">
        <v>0</v>
      </c>
      <c r="AG302" s="281" t="s">
        <v>1</v>
      </c>
    </row>
    <row r="303" spans="1:33" ht="25" customHeight="1">
      <c r="A303" s="285">
        <v>17</v>
      </c>
      <c r="B303" s="284" t="str" cm="1">
        <f t="array" ref="B303">IFERROR(IF(ROWS(_xlfn._xlws.FILTER(_xlfn.ANCHORARRAY(Data!BY$154), _xlfn.CHOOSECOLS(_xlfn.ANCHORARRAY(Data!BY$154),1)&lt;&gt;""))&gt;16, _xlfn.DROP(_xlfn._xlws.FILTER(_xlfn.ANCHORARRAY(Data!BY$154), _xlfn.CHOOSECOLS(_xlfn.ANCHORARRAY(Data!BY$154),1)&lt;&gt;""), 16),"Less than 16"), "Less than 16")</f>
        <v>Less than 16</v>
      </c>
      <c r="C303" s="283"/>
      <c r="D303" s="283"/>
      <c r="E303" s="621"/>
      <c r="F303" s="622"/>
      <c r="G303" s="636"/>
      <c r="H303" s="637"/>
      <c r="I303" s="636"/>
      <c r="J303" s="637"/>
      <c r="K303" s="636"/>
      <c r="L303" s="637"/>
      <c r="M303" s="636"/>
      <c r="N303" s="637"/>
      <c r="O303" s="636"/>
      <c r="P303" s="637"/>
      <c r="Q303" s="636"/>
      <c r="R303" s="637"/>
      <c r="S303" s="636"/>
      <c r="T303" s="637"/>
      <c r="U303" s="636"/>
      <c r="V303" s="637"/>
      <c r="W303" s="636"/>
      <c r="X303" s="637"/>
      <c r="Y303" s="636"/>
      <c r="Z303" s="637"/>
      <c r="AA303" s="636"/>
      <c r="AB303" s="637"/>
      <c r="AC303" s="282"/>
      <c r="AD303" s="282"/>
      <c r="AE303" s="281"/>
      <c r="AF303" s="281"/>
      <c r="AG303" s="281"/>
    </row>
    <row r="304" spans="1:33" ht="25" customHeight="1">
      <c r="A304" s="281">
        <v>18</v>
      </c>
      <c r="B304" s="284"/>
      <c r="C304" s="283"/>
      <c r="D304" s="283"/>
      <c r="E304" s="621"/>
      <c r="F304" s="622"/>
      <c r="G304" s="636"/>
      <c r="H304" s="637"/>
      <c r="I304" s="636"/>
      <c r="J304" s="637"/>
      <c r="K304" s="636"/>
      <c r="L304" s="637"/>
      <c r="M304" s="636"/>
      <c r="N304" s="637"/>
      <c r="O304" s="636"/>
      <c r="P304" s="637"/>
      <c r="Q304" s="636"/>
      <c r="R304" s="637"/>
      <c r="S304" s="636"/>
      <c r="T304" s="637"/>
      <c r="U304" s="636"/>
      <c r="V304" s="637"/>
      <c r="W304" s="636"/>
      <c r="X304" s="637"/>
      <c r="Y304" s="636"/>
      <c r="Z304" s="637"/>
      <c r="AA304" s="636"/>
      <c r="AB304" s="637"/>
      <c r="AC304" s="282"/>
      <c r="AD304" s="282"/>
      <c r="AE304" s="281"/>
      <c r="AF304" s="281"/>
      <c r="AG304" s="281"/>
    </row>
    <row r="305" spans="1:33" ht="25" customHeight="1">
      <c r="A305" s="285">
        <v>19</v>
      </c>
      <c r="B305" s="284"/>
      <c r="C305" s="283"/>
      <c r="D305" s="283"/>
      <c r="E305" s="621"/>
      <c r="F305" s="622"/>
      <c r="G305" s="636"/>
      <c r="H305" s="637"/>
      <c r="I305" s="636"/>
      <c r="J305" s="637"/>
      <c r="K305" s="636"/>
      <c r="L305" s="637"/>
      <c r="M305" s="636"/>
      <c r="N305" s="637"/>
      <c r="O305" s="636"/>
      <c r="P305" s="637"/>
      <c r="Q305" s="636"/>
      <c r="R305" s="637"/>
      <c r="S305" s="636"/>
      <c r="T305" s="637"/>
      <c r="U305" s="636"/>
      <c r="V305" s="637"/>
      <c r="W305" s="636"/>
      <c r="X305" s="637"/>
      <c r="Y305" s="636"/>
      <c r="Z305" s="637"/>
      <c r="AA305" s="636"/>
      <c r="AB305" s="637"/>
      <c r="AC305" s="282"/>
      <c r="AD305" s="282"/>
      <c r="AE305" s="281"/>
      <c r="AF305" s="281"/>
      <c r="AG305" s="281"/>
    </row>
    <row r="306" spans="1:33" ht="25" customHeight="1">
      <c r="A306" s="281">
        <v>20</v>
      </c>
      <c r="B306" s="284"/>
      <c r="C306" s="283"/>
      <c r="D306" s="283"/>
      <c r="E306" s="621"/>
      <c r="F306" s="622"/>
      <c r="G306" s="636"/>
      <c r="H306" s="637"/>
      <c r="I306" s="636"/>
      <c r="J306" s="637"/>
      <c r="K306" s="636"/>
      <c r="L306" s="637"/>
      <c r="M306" s="636"/>
      <c r="N306" s="637"/>
      <c r="O306" s="636"/>
      <c r="P306" s="637"/>
      <c r="Q306" s="636"/>
      <c r="R306" s="637"/>
      <c r="S306" s="636"/>
      <c r="T306" s="637"/>
      <c r="U306" s="636"/>
      <c r="V306" s="637"/>
      <c r="W306" s="636"/>
      <c r="X306" s="637"/>
      <c r="Y306" s="636"/>
      <c r="Z306" s="637"/>
      <c r="AA306" s="636"/>
      <c r="AB306" s="637"/>
      <c r="AC306" s="282"/>
      <c r="AD306" s="282"/>
      <c r="AE306" s="281"/>
      <c r="AF306" s="281"/>
      <c r="AG306" s="281"/>
    </row>
    <row r="307" spans="1:33" ht="25" customHeight="1">
      <c r="A307" s="285">
        <v>21</v>
      </c>
      <c r="B307" s="284"/>
      <c r="C307" s="283"/>
      <c r="D307" s="283"/>
      <c r="E307" s="621"/>
      <c r="F307" s="622"/>
      <c r="G307" s="636"/>
      <c r="H307" s="637"/>
      <c r="I307" s="636"/>
      <c r="J307" s="637"/>
      <c r="K307" s="636"/>
      <c r="L307" s="637"/>
      <c r="M307" s="636"/>
      <c r="N307" s="637"/>
      <c r="O307" s="636"/>
      <c r="P307" s="637"/>
      <c r="Q307" s="636"/>
      <c r="R307" s="637"/>
      <c r="S307" s="636"/>
      <c r="T307" s="637"/>
      <c r="U307" s="636"/>
      <c r="V307" s="637"/>
      <c r="W307" s="636"/>
      <c r="X307" s="637"/>
      <c r="Y307" s="636"/>
      <c r="Z307" s="637"/>
      <c r="AA307" s="636"/>
      <c r="AB307" s="637"/>
      <c r="AC307" s="282"/>
      <c r="AD307" s="282"/>
      <c r="AE307" s="281"/>
      <c r="AF307" s="281"/>
      <c r="AG307" s="281"/>
    </row>
    <row r="308" spans="1:33" ht="25" customHeight="1">
      <c r="A308" s="281">
        <v>22</v>
      </c>
      <c r="B308" s="284"/>
      <c r="C308" s="283"/>
      <c r="D308" s="283"/>
      <c r="E308" s="621"/>
      <c r="F308" s="622"/>
      <c r="G308" s="636"/>
      <c r="H308" s="637"/>
      <c r="I308" s="636"/>
      <c r="J308" s="637"/>
      <c r="K308" s="636"/>
      <c r="L308" s="637"/>
      <c r="M308" s="636"/>
      <c r="N308" s="637"/>
      <c r="O308" s="636"/>
      <c r="P308" s="637"/>
      <c r="Q308" s="636"/>
      <c r="R308" s="637"/>
      <c r="S308" s="636"/>
      <c r="T308" s="637"/>
      <c r="U308" s="636"/>
      <c r="V308" s="637"/>
      <c r="W308" s="636"/>
      <c r="X308" s="637"/>
      <c r="Y308" s="636"/>
      <c r="Z308" s="637"/>
      <c r="AA308" s="636"/>
      <c r="AB308" s="637"/>
      <c r="AC308" s="282"/>
      <c r="AD308" s="282"/>
      <c r="AE308" s="281"/>
      <c r="AF308" s="281"/>
      <c r="AG308" s="281"/>
    </row>
    <row r="309" spans="1:33" ht="25" customHeight="1">
      <c r="A309" s="285">
        <v>23</v>
      </c>
      <c r="B309" s="284"/>
      <c r="C309" s="283"/>
      <c r="D309" s="283"/>
      <c r="E309" s="621"/>
      <c r="F309" s="622"/>
      <c r="G309" s="636"/>
      <c r="H309" s="637"/>
      <c r="I309" s="636"/>
      <c r="J309" s="637"/>
      <c r="K309" s="636"/>
      <c r="L309" s="637"/>
      <c r="M309" s="636"/>
      <c r="N309" s="637"/>
      <c r="O309" s="636"/>
      <c r="P309" s="637"/>
      <c r="Q309" s="636"/>
      <c r="R309" s="637"/>
      <c r="S309" s="636"/>
      <c r="T309" s="637"/>
      <c r="U309" s="636"/>
      <c r="V309" s="637"/>
      <c r="W309" s="636"/>
      <c r="X309" s="637"/>
      <c r="Y309" s="636"/>
      <c r="Z309" s="637"/>
      <c r="AA309" s="636"/>
      <c r="AB309" s="637"/>
      <c r="AC309" s="282"/>
      <c r="AD309" s="282"/>
      <c r="AE309" s="281"/>
      <c r="AF309" s="281"/>
      <c r="AG309" s="281"/>
    </row>
    <row r="310" spans="1:33" ht="25" customHeight="1">
      <c r="A310" s="281">
        <v>24</v>
      </c>
      <c r="B310" s="284"/>
      <c r="C310" s="283"/>
      <c r="D310" s="283"/>
      <c r="E310" s="621"/>
      <c r="F310" s="622"/>
      <c r="G310" s="636"/>
      <c r="H310" s="637"/>
      <c r="I310" s="636"/>
      <c r="J310" s="637"/>
      <c r="K310" s="636"/>
      <c r="L310" s="637"/>
      <c r="M310" s="636"/>
      <c r="N310" s="637"/>
      <c r="O310" s="636"/>
      <c r="P310" s="637"/>
      <c r="Q310" s="636"/>
      <c r="R310" s="637"/>
      <c r="S310" s="636"/>
      <c r="T310" s="637"/>
      <c r="U310" s="636"/>
      <c r="V310" s="637"/>
      <c r="W310" s="636"/>
      <c r="X310" s="637"/>
      <c r="Y310" s="636"/>
      <c r="Z310" s="637"/>
      <c r="AA310" s="636"/>
      <c r="AB310" s="637"/>
      <c r="AC310" s="282"/>
      <c r="AD310" s="282"/>
      <c r="AE310" s="281"/>
      <c r="AF310" s="281"/>
      <c r="AG310" s="281"/>
    </row>
    <row r="311" spans="1:33" ht="25" customHeight="1">
      <c r="A311" s="285">
        <v>25</v>
      </c>
      <c r="B311" s="284"/>
      <c r="C311" s="283"/>
      <c r="D311" s="283"/>
      <c r="E311" s="621"/>
      <c r="F311" s="622"/>
      <c r="G311" s="636"/>
      <c r="H311" s="637"/>
      <c r="I311" s="636"/>
      <c r="J311" s="637"/>
      <c r="K311" s="636"/>
      <c r="L311" s="637"/>
      <c r="M311" s="636"/>
      <c r="N311" s="637"/>
      <c r="O311" s="636"/>
      <c r="P311" s="637"/>
      <c r="Q311" s="636"/>
      <c r="R311" s="637"/>
      <c r="S311" s="636"/>
      <c r="T311" s="637"/>
      <c r="U311" s="636"/>
      <c r="V311" s="637"/>
      <c r="W311" s="636"/>
      <c r="X311" s="637"/>
      <c r="Y311" s="636"/>
      <c r="Z311" s="637"/>
      <c r="AA311" s="636"/>
      <c r="AB311" s="637"/>
      <c r="AC311" s="282"/>
      <c r="AD311" s="282"/>
      <c r="AE311" s="281"/>
      <c r="AF311" s="281"/>
      <c r="AG311" s="281"/>
    </row>
    <row r="312" spans="1:33" ht="25" customHeight="1">
      <c r="A312" s="281">
        <v>26</v>
      </c>
      <c r="B312" s="284"/>
      <c r="C312" s="283"/>
      <c r="D312" s="283"/>
      <c r="E312" s="621"/>
      <c r="F312" s="622"/>
      <c r="G312" s="636"/>
      <c r="H312" s="637"/>
      <c r="I312" s="636"/>
      <c r="J312" s="637"/>
      <c r="K312" s="636"/>
      <c r="L312" s="637"/>
      <c r="M312" s="636"/>
      <c r="N312" s="637"/>
      <c r="O312" s="636"/>
      <c r="P312" s="637"/>
      <c r="Q312" s="636"/>
      <c r="R312" s="637"/>
      <c r="S312" s="636"/>
      <c r="T312" s="637"/>
      <c r="U312" s="636"/>
      <c r="V312" s="637"/>
      <c r="W312" s="636"/>
      <c r="X312" s="637"/>
      <c r="Y312" s="636"/>
      <c r="Z312" s="637"/>
      <c r="AA312" s="636"/>
      <c r="AB312" s="637"/>
      <c r="AC312" s="282"/>
      <c r="AD312" s="282"/>
      <c r="AE312" s="281"/>
      <c r="AF312" s="281"/>
      <c r="AG312" s="281"/>
    </row>
    <row r="313" spans="1:33" ht="25" customHeight="1">
      <c r="A313" s="285">
        <v>27</v>
      </c>
      <c r="B313" s="284"/>
      <c r="C313" s="283"/>
      <c r="D313" s="283"/>
      <c r="E313" s="621"/>
      <c r="F313" s="622"/>
      <c r="G313" s="636"/>
      <c r="H313" s="637"/>
      <c r="I313" s="636"/>
      <c r="J313" s="637"/>
      <c r="K313" s="636"/>
      <c r="L313" s="637"/>
      <c r="M313" s="636"/>
      <c r="N313" s="637"/>
      <c r="O313" s="636"/>
      <c r="P313" s="637"/>
      <c r="Q313" s="636"/>
      <c r="R313" s="637"/>
      <c r="S313" s="636"/>
      <c r="T313" s="637"/>
      <c r="U313" s="636"/>
      <c r="V313" s="637"/>
      <c r="W313" s="636"/>
      <c r="X313" s="637"/>
      <c r="Y313" s="636"/>
      <c r="Z313" s="637"/>
      <c r="AA313" s="636"/>
      <c r="AB313" s="637"/>
      <c r="AC313" s="282"/>
      <c r="AD313" s="282"/>
      <c r="AE313" s="281"/>
      <c r="AF313" s="281"/>
      <c r="AG313" s="281"/>
    </row>
    <row r="314" spans="1:33" ht="25" customHeight="1">
      <c r="A314" s="281">
        <v>28</v>
      </c>
      <c r="B314" s="301"/>
      <c r="C314" s="300"/>
      <c r="D314" s="300"/>
      <c r="E314" s="673"/>
      <c r="F314" s="682"/>
      <c r="G314" s="673"/>
      <c r="H314" s="674"/>
      <c r="I314" s="673"/>
      <c r="J314" s="674"/>
      <c r="K314" s="673"/>
      <c r="L314" s="674"/>
      <c r="M314" s="673"/>
      <c r="N314" s="674"/>
      <c r="O314" s="673"/>
      <c r="P314" s="674"/>
      <c r="Q314" s="673"/>
      <c r="R314" s="674"/>
      <c r="S314" s="673"/>
      <c r="T314" s="674"/>
      <c r="U314" s="673"/>
      <c r="V314" s="674"/>
      <c r="W314" s="673"/>
      <c r="X314" s="674"/>
      <c r="Y314" s="673"/>
      <c r="Z314" s="674"/>
      <c r="AA314" s="673"/>
      <c r="AB314" s="674"/>
      <c r="AC314" s="299"/>
      <c r="AD314" s="299"/>
      <c r="AE314" s="298"/>
      <c r="AF314" s="298"/>
      <c r="AG314" s="298"/>
    </row>
    <row r="315" spans="1:33" ht="25" customHeight="1">
      <c r="A315" s="285">
        <v>29</v>
      </c>
      <c r="B315" s="301"/>
      <c r="C315" s="300"/>
      <c r="D315" s="300"/>
      <c r="E315" s="681"/>
      <c r="F315" s="681"/>
      <c r="G315" s="673"/>
      <c r="H315" s="674"/>
      <c r="I315" s="673"/>
      <c r="J315" s="674"/>
      <c r="K315" s="673"/>
      <c r="L315" s="674"/>
      <c r="M315" s="673"/>
      <c r="N315" s="674"/>
      <c r="O315" s="673"/>
      <c r="P315" s="674"/>
      <c r="Q315" s="673"/>
      <c r="R315" s="674"/>
      <c r="S315" s="673"/>
      <c r="T315" s="674"/>
      <c r="U315" s="673"/>
      <c r="V315" s="674"/>
      <c r="W315" s="673"/>
      <c r="X315" s="674"/>
      <c r="Y315" s="673"/>
      <c r="Z315" s="674"/>
      <c r="AA315" s="673"/>
      <c r="AB315" s="674"/>
      <c r="AC315" s="299"/>
      <c r="AD315" s="299"/>
      <c r="AE315" s="298"/>
      <c r="AF315" s="298"/>
      <c r="AG315" s="298"/>
    </row>
    <row r="316" spans="1:33" ht="25" customHeight="1">
      <c r="A316" s="281">
        <v>30</v>
      </c>
      <c r="B316" s="301"/>
      <c r="C316" s="300"/>
      <c r="D316" s="300"/>
      <c r="E316" s="678"/>
      <c r="F316" s="679"/>
      <c r="G316" s="673"/>
      <c r="H316" s="674"/>
      <c r="I316" s="673"/>
      <c r="J316" s="674"/>
      <c r="K316" s="673"/>
      <c r="L316" s="674"/>
      <c r="M316" s="673"/>
      <c r="N316" s="674"/>
      <c r="O316" s="673"/>
      <c r="P316" s="674"/>
      <c r="Q316" s="673"/>
      <c r="R316" s="674"/>
      <c r="S316" s="673"/>
      <c r="T316" s="674"/>
      <c r="U316" s="673"/>
      <c r="V316" s="674"/>
      <c r="W316" s="673"/>
      <c r="X316" s="674"/>
      <c r="Y316" s="673"/>
      <c r="Z316" s="674"/>
      <c r="AA316" s="673"/>
      <c r="AB316" s="674"/>
      <c r="AC316" s="299"/>
      <c r="AD316" s="299"/>
      <c r="AE316" s="298"/>
      <c r="AF316" s="298"/>
      <c r="AG316" s="298"/>
    </row>
    <row r="317" spans="1:33" ht="25" customHeight="1">
      <c r="A317" s="285">
        <v>31</v>
      </c>
      <c r="B317" s="301"/>
      <c r="C317" s="300"/>
      <c r="D317" s="300"/>
      <c r="E317" s="678"/>
      <c r="F317" s="679"/>
      <c r="G317" s="673"/>
      <c r="H317" s="674"/>
      <c r="I317" s="673"/>
      <c r="J317" s="674"/>
      <c r="K317" s="673"/>
      <c r="L317" s="674"/>
      <c r="M317" s="673"/>
      <c r="N317" s="674"/>
      <c r="O317" s="673"/>
      <c r="P317" s="674"/>
      <c r="Q317" s="673"/>
      <c r="R317" s="674"/>
      <c r="S317" s="673"/>
      <c r="T317" s="674"/>
      <c r="U317" s="673"/>
      <c r="V317" s="674"/>
      <c r="W317" s="673"/>
      <c r="X317" s="674"/>
      <c r="Y317" s="673"/>
      <c r="Z317" s="674"/>
      <c r="AA317" s="673"/>
      <c r="AB317" s="674"/>
      <c r="AC317" s="299"/>
      <c r="AD317" s="299"/>
      <c r="AE317" s="298"/>
      <c r="AF317" s="298"/>
      <c r="AG317" s="298"/>
    </row>
    <row r="318" spans="1:33" ht="25" customHeight="1">
      <c r="A318" s="281">
        <v>32</v>
      </c>
      <c r="B318" s="301"/>
      <c r="C318" s="300"/>
      <c r="D318" s="300"/>
      <c r="E318" s="678"/>
      <c r="F318" s="679"/>
      <c r="G318" s="678"/>
      <c r="H318" s="680"/>
      <c r="I318" s="678"/>
      <c r="J318" s="680"/>
      <c r="K318" s="678"/>
      <c r="L318" s="680"/>
      <c r="M318" s="678"/>
      <c r="N318" s="680"/>
      <c r="O318" s="678"/>
      <c r="P318" s="680"/>
      <c r="Q318" s="678"/>
      <c r="R318" s="680"/>
      <c r="S318" s="678"/>
      <c r="T318" s="680"/>
      <c r="U318" s="678"/>
      <c r="V318" s="680"/>
      <c r="W318" s="678"/>
      <c r="X318" s="680"/>
      <c r="Y318" s="678"/>
      <c r="Z318" s="680"/>
      <c r="AA318" s="678"/>
      <c r="AB318" s="679"/>
      <c r="AC318" s="299"/>
      <c r="AD318" s="299"/>
      <c r="AE318" s="298"/>
      <c r="AF318" s="298"/>
      <c r="AG318" s="298"/>
    </row>
    <row r="319" spans="1:33" ht="16" customHeight="1">
      <c r="A319" s="266"/>
      <c r="B319" s="266"/>
      <c r="C319" s="270"/>
      <c r="D319" s="270"/>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66"/>
      <c r="AE319" s="266"/>
      <c r="AF319" s="266"/>
      <c r="AG319" s="266"/>
    </row>
    <row r="320" spans="1:33" ht="20" customHeight="1">
      <c r="A320" s="675"/>
      <c r="B320" s="675"/>
      <c r="C320" s="675"/>
      <c r="D320" s="675"/>
      <c r="E320" s="675"/>
      <c r="F320" s="675"/>
      <c r="G320" s="675"/>
      <c r="H320" s="267"/>
      <c r="I320" s="675"/>
      <c r="J320" s="675"/>
      <c r="K320" s="675"/>
      <c r="L320" s="675"/>
      <c r="M320" s="675"/>
      <c r="N320" s="675"/>
      <c r="O320" s="675"/>
      <c r="P320" s="675"/>
      <c r="Q320" s="675"/>
      <c r="R320" s="675"/>
      <c r="S320" s="675"/>
      <c r="T320" s="675"/>
      <c r="U320" s="675"/>
      <c r="V320" s="675"/>
      <c r="W320" s="675"/>
      <c r="X320" s="675"/>
      <c r="Y320" s="675"/>
      <c r="Z320" s="675"/>
      <c r="AA320" s="266"/>
      <c r="AB320" s="642" t="s">
        <v>407</v>
      </c>
      <c r="AC320" s="645"/>
      <c r="AD320" s="645"/>
      <c r="AE320" s="645"/>
      <c r="AF320" s="645"/>
      <c r="AG320" s="643"/>
    </row>
    <row r="321" spans="1:33" ht="20" customHeight="1">
      <c r="A321" s="266"/>
      <c r="B321" s="267"/>
      <c r="C321" s="267"/>
      <c r="D321" s="267"/>
      <c r="E321" s="675"/>
      <c r="F321" s="675"/>
      <c r="G321" s="675"/>
      <c r="H321" s="267"/>
      <c r="I321" s="266"/>
      <c r="J321" s="675"/>
      <c r="K321" s="675"/>
      <c r="L321" s="675"/>
      <c r="M321" s="675"/>
      <c r="N321" s="675"/>
      <c r="O321" s="675"/>
      <c r="P321" s="675"/>
      <c r="Q321" s="675"/>
      <c r="R321" s="675"/>
      <c r="S321" s="675"/>
      <c r="T321" s="675"/>
      <c r="U321" s="675"/>
      <c r="V321" s="675"/>
      <c r="W321" s="675"/>
      <c r="X321" s="675"/>
      <c r="Y321" s="675"/>
      <c r="Z321" s="675"/>
      <c r="AA321" s="266"/>
      <c r="AB321" s="279"/>
      <c r="AC321" s="266"/>
      <c r="AD321" s="266"/>
      <c r="AE321" s="266"/>
      <c r="AF321" s="266"/>
      <c r="AG321" s="278"/>
    </row>
    <row r="322" spans="1:33" ht="20" customHeight="1">
      <c r="A322" s="268"/>
      <c r="B322" s="280"/>
      <c r="C322" s="270"/>
      <c r="D322" s="267"/>
      <c r="E322" s="677"/>
      <c r="F322" s="677"/>
      <c r="G322" s="677"/>
      <c r="H322" s="269"/>
      <c r="I322" s="268"/>
      <c r="J322" s="676"/>
      <c r="K322" s="676"/>
      <c r="L322" s="675"/>
      <c r="M322" s="675"/>
      <c r="N322" s="675"/>
      <c r="O322" s="675"/>
      <c r="P322" s="675"/>
      <c r="Q322" s="675"/>
      <c r="R322" s="675"/>
      <c r="S322" s="675"/>
      <c r="T322" s="675"/>
      <c r="U322" s="675"/>
      <c r="V322" s="675"/>
      <c r="W322" s="675"/>
      <c r="X322" s="675"/>
      <c r="Y322" s="675"/>
      <c r="Z322" s="675"/>
      <c r="AA322" s="266"/>
      <c r="AB322" s="279"/>
      <c r="AC322" s="266"/>
      <c r="AD322" s="266"/>
      <c r="AE322" s="266"/>
      <c r="AF322" s="266"/>
      <c r="AG322" s="278"/>
    </row>
    <row r="323" spans="1:33" ht="20" customHeight="1">
      <c r="A323" s="268"/>
      <c r="B323" s="267"/>
      <c r="C323" s="270"/>
      <c r="D323" s="267"/>
      <c r="E323" s="677"/>
      <c r="F323" s="677"/>
      <c r="G323" s="677"/>
      <c r="H323" s="269"/>
      <c r="I323" s="268"/>
      <c r="J323" s="676"/>
      <c r="K323" s="676"/>
      <c r="L323" s="675"/>
      <c r="M323" s="675"/>
      <c r="N323" s="675"/>
      <c r="O323" s="675"/>
      <c r="P323" s="675"/>
      <c r="Q323" s="675"/>
      <c r="R323" s="675"/>
      <c r="S323" s="675"/>
      <c r="T323" s="675"/>
      <c r="U323" s="675"/>
      <c r="V323" s="675"/>
      <c r="W323" s="675"/>
      <c r="X323" s="675"/>
      <c r="Y323" s="675"/>
      <c r="Z323" s="675"/>
      <c r="AA323" s="266"/>
      <c r="AB323" s="279"/>
      <c r="AC323" s="266"/>
      <c r="AD323" s="266"/>
      <c r="AE323" s="266"/>
      <c r="AF323" s="266"/>
      <c r="AG323" s="278"/>
    </row>
    <row r="324" spans="1:33" ht="20" customHeight="1">
      <c r="A324" s="268"/>
      <c r="B324" s="267"/>
      <c r="C324" s="270"/>
      <c r="D324" s="267"/>
      <c r="E324" s="677"/>
      <c r="F324" s="677"/>
      <c r="G324" s="677"/>
      <c r="H324" s="269"/>
      <c r="I324" s="268"/>
      <c r="J324" s="676"/>
      <c r="K324" s="676"/>
      <c r="L324" s="675"/>
      <c r="M324" s="675"/>
      <c r="N324" s="675"/>
      <c r="O324" s="675"/>
      <c r="P324" s="675"/>
      <c r="Q324" s="675"/>
      <c r="R324" s="675"/>
      <c r="S324" s="675"/>
      <c r="T324" s="675"/>
      <c r="U324" s="675"/>
      <c r="V324" s="675"/>
      <c r="W324" s="675"/>
      <c r="X324" s="675"/>
      <c r="Y324" s="675"/>
      <c r="Z324" s="675"/>
      <c r="AB324" s="277"/>
      <c r="AG324" s="276"/>
    </row>
    <row r="325" spans="1:33" ht="20" customHeight="1">
      <c r="A325" s="268"/>
      <c r="B325" s="267"/>
      <c r="C325" s="270"/>
      <c r="D325" s="267"/>
      <c r="E325" s="677"/>
      <c r="F325" s="677"/>
      <c r="G325" s="677"/>
      <c r="H325" s="269"/>
      <c r="I325" s="268"/>
      <c r="J325" s="676"/>
      <c r="K325" s="676"/>
      <c r="L325" s="675"/>
      <c r="M325" s="675"/>
      <c r="N325" s="675"/>
      <c r="O325" s="675"/>
      <c r="P325" s="675"/>
      <c r="Q325" s="675"/>
      <c r="R325" s="675"/>
      <c r="S325" s="675"/>
      <c r="T325" s="675"/>
      <c r="U325" s="675"/>
      <c r="V325" s="675"/>
      <c r="W325" s="675"/>
      <c r="X325" s="675"/>
      <c r="Y325" s="675"/>
      <c r="Z325" s="675"/>
      <c r="AB325" s="277"/>
      <c r="AG325" s="276"/>
    </row>
    <row r="326" spans="1:33" ht="20" customHeight="1">
      <c r="A326" s="268"/>
      <c r="B326" s="267"/>
      <c r="C326" s="270"/>
      <c r="D326" s="267"/>
      <c r="E326" s="677"/>
      <c r="F326" s="677"/>
      <c r="G326" s="677"/>
      <c r="H326" s="269"/>
      <c r="I326" s="268"/>
      <c r="J326" s="676"/>
      <c r="K326" s="676"/>
      <c r="L326" s="675"/>
      <c r="M326" s="675"/>
      <c r="N326" s="675"/>
      <c r="O326" s="675"/>
      <c r="P326" s="675"/>
      <c r="Q326" s="675"/>
      <c r="R326" s="675"/>
      <c r="S326" s="675"/>
      <c r="T326" s="675"/>
      <c r="U326" s="675"/>
      <c r="V326" s="675"/>
      <c r="W326" s="675"/>
      <c r="X326" s="675"/>
      <c r="Y326" s="675"/>
      <c r="Z326" s="675"/>
      <c r="AA326" s="266"/>
      <c r="AB326" s="642" t="s">
        <v>406</v>
      </c>
      <c r="AC326" s="645"/>
      <c r="AD326" s="645"/>
      <c r="AE326" s="645"/>
      <c r="AF326" s="645"/>
      <c r="AG326" s="643"/>
    </row>
    <row r="327" spans="1:33" ht="20" customHeight="1">
      <c r="A327" s="268"/>
      <c r="B327" s="267"/>
      <c r="C327" s="270"/>
      <c r="D327" s="267"/>
      <c r="E327" s="677"/>
      <c r="F327" s="677"/>
      <c r="G327" s="677"/>
      <c r="H327" s="269"/>
      <c r="I327" s="268"/>
      <c r="J327" s="676"/>
      <c r="K327" s="676"/>
      <c r="L327" s="675"/>
      <c r="M327" s="675"/>
      <c r="N327" s="675"/>
      <c r="O327" s="675"/>
      <c r="P327" s="675"/>
      <c r="Q327" s="675"/>
      <c r="R327" s="675"/>
      <c r="S327" s="675"/>
      <c r="T327" s="675"/>
      <c r="U327" s="675"/>
      <c r="V327" s="675"/>
      <c r="W327" s="675"/>
      <c r="X327" s="675"/>
      <c r="Y327" s="675"/>
      <c r="Z327" s="675"/>
      <c r="AA327" s="266"/>
      <c r="AB327" s="279"/>
      <c r="AC327" s="266"/>
      <c r="AD327" s="266"/>
      <c r="AE327" s="266"/>
      <c r="AF327" s="266"/>
      <c r="AG327" s="278"/>
    </row>
    <row r="328" spans="1:33" ht="20" customHeight="1">
      <c r="A328" s="268"/>
      <c r="B328" s="267"/>
      <c r="C328" s="270"/>
      <c r="D328" s="267"/>
      <c r="E328" s="677"/>
      <c r="F328" s="677"/>
      <c r="G328" s="677"/>
      <c r="H328" s="269"/>
      <c r="I328" s="268"/>
      <c r="J328" s="676"/>
      <c r="K328" s="676"/>
      <c r="L328" s="675"/>
      <c r="M328" s="675"/>
      <c r="N328" s="675"/>
      <c r="O328" s="675"/>
      <c r="P328" s="675"/>
      <c r="Q328" s="675"/>
      <c r="R328" s="675"/>
      <c r="S328" s="675"/>
      <c r="T328" s="675"/>
      <c r="U328" s="675"/>
      <c r="V328" s="675"/>
      <c r="W328" s="675"/>
      <c r="X328" s="675"/>
      <c r="Y328" s="675"/>
      <c r="Z328" s="675"/>
      <c r="AB328" s="277"/>
      <c r="AG328" s="276"/>
    </row>
    <row r="329" spans="1:33" ht="20" customHeight="1">
      <c r="A329" s="268"/>
      <c r="B329" s="267"/>
      <c r="C329" s="270"/>
      <c r="D329" s="267"/>
      <c r="E329" s="677"/>
      <c r="F329" s="677"/>
      <c r="G329" s="677"/>
      <c r="H329" s="269"/>
      <c r="I329" s="268"/>
      <c r="J329" s="676"/>
      <c r="K329" s="676"/>
      <c r="L329" s="675"/>
      <c r="M329" s="675"/>
      <c r="N329" s="675"/>
      <c r="O329" s="675"/>
      <c r="P329" s="675"/>
      <c r="Q329" s="675"/>
      <c r="R329" s="675"/>
      <c r="S329" s="675"/>
      <c r="T329" s="675"/>
      <c r="U329" s="675"/>
      <c r="V329" s="675"/>
      <c r="W329" s="675"/>
      <c r="X329" s="675"/>
      <c r="Y329" s="675"/>
      <c r="Z329" s="675"/>
      <c r="AA329" s="266"/>
      <c r="AB329" s="273"/>
      <c r="AC329" s="272"/>
      <c r="AD329" s="272"/>
      <c r="AE329" s="272"/>
      <c r="AF329" s="272"/>
      <c r="AG329" s="271"/>
    </row>
    <row r="330" spans="1:33" ht="10" customHeight="1">
      <c r="A330" s="268"/>
      <c r="B330" s="267"/>
      <c r="C330" s="270"/>
      <c r="D330" s="267"/>
      <c r="E330" s="269"/>
      <c r="F330" s="269"/>
      <c r="G330" s="269"/>
      <c r="H330" s="269"/>
      <c r="I330" s="268"/>
      <c r="J330" s="268"/>
      <c r="K330" s="267"/>
      <c r="L330" s="267"/>
      <c r="M330" s="267"/>
      <c r="N330" s="267"/>
      <c r="O330" s="267"/>
      <c r="P330" s="267"/>
      <c r="Q330" s="267"/>
      <c r="R330" s="267"/>
      <c r="S330" s="267"/>
      <c r="T330" s="267"/>
      <c r="U330" s="267"/>
      <c r="V330" s="267"/>
      <c r="W330" s="267"/>
      <c r="X330" s="267"/>
      <c r="Y330" s="267"/>
      <c r="Z330" s="267"/>
      <c r="AA330" s="266"/>
      <c r="AB330" s="266"/>
      <c r="AC330" s="266"/>
      <c r="AD330" s="266"/>
      <c r="AE330" s="266"/>
      <c r="AF330" s="266"/>
      <c r="AG330" s="266"/>
    </row>
    <row r="331" spans="1:33" ht="38" customHeight="1">
      <c r="A331" s="671" t="s">
        <v>421</v>
      </c>
      <c r="B331" s="672"/>
      <c r="C331" s="672"/>
      <c r="D331" s="672"/>
      <c r="E331" s="624" t="s">
        <v>42</v>
      </c>
      <c r="F331" s="628"/>
      <c r="G331" s="625"/>
      <c r="H331" s="667">
        <f>VLOOKUP('Read Me First'!$I$4,'Read Me First'!$L$4:$N$7,3,FALSE)</f>
        <v>45774</v>
      </c>
      <c r="I331" s="668"/>
      <c r="J331" s="668"/>
      <c r="K331" s="669"/>
      <c r="L331" s="666" t="s">
        <v>43</v>
      </c>
      <c r="M331" s="666"/>
      <c r="N331" s="666"/>
      <c r="O331" s="626" t="str">
        <f>VLOOKUP('Read Me First'!$I$4,'Read Me First'!$L$4:$N$7,2,FALSE)</f>
        <v>Horspath, Oxford</v>
      </c>
      <c r="P331" s="662"/>
      <c r="Q331" s="662"/>
      <c r="R331" s="662"/>
      <c r="S331" s="662"/>
      <c r="T331" s="662"/>
      <c r="U331" s="662"/>
      <c r="V331" s="662"/>
      <c r="W331" s="627"/>
      <c r="X331" s="666" t="s">
        <v>420</v>
      </c>
      <c r="Y331" s="666"/>
      <c r="Z331" s="666"/>
      <c r="AA331" s="626" t="str">
        <f>'Read Me First'!$A$1</f>
        <v>OXFORDSHIRE TRACK &amp; FIELD LEAGUE 2025</v>
      </c>
      <c r="AB331" s="662"/>
      <c r="AC331" s="662"/>
      <c r="AD331" s="662"/>
      <c r="AE331" s="662"/>
      <c r="AF331" s="662"/>
      <c r="AG331" s="627"/>
    </row>
    <row r="332" spans="1:33" s="294" customFormat="1" ht="38" customHeight="1">
      <c r="A332" s="624" t="s">
        <v>25</v>
      </c>
      <c r="B332" s="625"/>
      <c r="C332" s="626" t="str">
        <f>"High Jump U17 &amp; U20 Women (" &amp;Data!K$445 &amp;" + "  &amp;Data!K$456 &amp; " athletes)"</f>
        <v>High Jump U17 &amp; U20 Women (0 + 0 athletes)</v>
      </c>
      <c r="D332" s="627"/>
      <c r="E332" s="624" t="s">
        <v>382</v>
      </c>
      <c r="F332" s="628"/>
      <c r="G332" s="625"/>
      <c r="H332" s="629">
        <v>0.41666666666666669</v>
      </c>
      <c r="I332" s="630"/>
      <c r="J332" s="630"/>
      <c r="K332" s="631"/>
      <c r="L332" s="626" t="s">
        <v>419</v>
      </c>
      <c r="M332" s="662"/>
      <c r="N332" s="662"/>
      <c r="O332" s="638">
        <f>Data!$M$347</f>
        <v>1.7</v>
      </c>
      <c r="P332" s="638"/>
      <c r="Q332" s="639"/>
      <c r="R332" s="640" t="s">
        <v>418</v>
      </c>
      <c r="S332" s="641"/>
      <c r="T332" s="641"/>
      <c r="U332" s="652">
        <f>Data!$H$347</f>
        <v>1.4</v>
      </c>
      <c r="V332" s="652"/>
      <c r="W332" s="653"/>
      <c r="X332" s="654" t="s">
        <v>468</v>
      </c>
      <c r="Y332" s="655"/>
      <c r="Z332" s="655"/>
      <c r="AA332" s="655"/>
      <c r="AB332" s="655"/>
      <c r="AC332" s="655"/>
      <c r="AD332" s="655"/>
      <c r="AE332" s="655"/>
      <c r="AF332" s="655"/>
      <c r="AG332" s="656"/>
    </row>
    <row r="333" spans="1:33" ht="16" customHeight="1">
      <c r="A333" s="266"/>
      <c r="B333" s="266"/>
      <c r="C333" s="293"/>
      <c r="D333" s="292"/>
      <c r="E333" s="267"/>
      <c r="F333" s="267"/>
      <c r="G333" s="267"/>
      <c r="H333" s="291"/>
      <c r="I333" s="291"/>
      <c r="J333" s="291"/>
      <c r="K333" s="267"/>
      <c r="L333" s="267"/>
      <c r="M333" s="267"/>
      <c r="N333" s="290"/>
      <c r="O333" s="290"/>
      <c r="P333" s="290"/>
      <c r="Q333" s="290"/>
      <c r="R333" s="288"/>
      <c r="S333" s="288"/>
      <c r="T333" s="288"/>
      <c r="U333" s="289"/>
      <c r="V333" s="289"/>
      <c r="W333" s="288"/>
      <c r="X333" s="287"/>
      <c r="Y333" s="287"/>
      <c r="Z333" s="287"/>
      <c r="AA333" s="287"/>
      <c r="AB333" s="287"/>
      <c r="AC333" s="287"/>
      <c r="AD333" s="287"/>
      <c r="AE333" s="287"/>
      <c r="AF333" s="287"/>
      <c r="AG333" s="287"/>
    </row>
    <row r="334" spans="1:33" ht="38" customHeight="1">
      <c r="A334" s="634" t="s">
        <v>417</v>
      </c>
      <c r="B334" s="634" t="s">
        <v>416</v>
      </c>
      <c r="C334" s="634" t="s">
        <v>415</v>
      </c>
      <c r="D334" s="634" t="s">
        <v>414</v>
      </c>
      <c r="E334" s="649"/>
      <c r="F334" s="650"/>
      <c r="G334" s="649"/>
      <c r="H334" s="650"/>
      <c r="I334" s="649"/>
      <c r="J334" s="650"/>
      <c r="K334" s="649"/>
      <c r="L334" s="650"/>
      <c r="M334" s="649"/>
      <c r="N334" s="650"/>
      <c r="O334" s="649"/>
      <c r="P334" s="650"/>
      <c r="Q334" s="649"/>
      <c r="R334" s="650"/>
      <c r="S334" s="649"/>
      <c r="T334" s="650"/>
      <c r="U334" s="649"/>
      <c r="V334" s="650"/>
      <c r="W334" s="649"/>
      <c r="X334" s="650"/>
      <c r="Y334" s="649"/>
      <c r="Z334" s="663"/>
      <c r="AA334" s="657" t="s">
        <v>413</v>
      </c>
      <c r="AB334" s="658"/>
      <c r="AC334" s="632" t="s">
        <v>412</v>
      </c>
      <c r="AD334" s="661" t="s">
        <v>411</v>
      </c>
      <c r="AE334" s="664" t="s">
        <v>410</v>
      </c>
      <c r="AF334" s="642" t="s">
        <v>409</v>
      </c>
      <c r="AG334" s="643"/>
    </row>
    <row r="335" spans="1:33" ht="20" customHeight="1">
      <c r="A335" s="635"/>
      <c r="B335" s="635"/>
      <c r="C335" s="635"/>
      <c r="D335" s="635"/>
      <c r="E335" s="644" t="s">
        <v>408</v>
      </c>
      <c r="F335" s="644"/>
      <c r="G335" s="642" t="s">
        <v>408</v>
      </c>
      <c r="H335" s="643"/>
      <c r="I335" s="644" t="s">
        <v>408</v>
      </c>
      <c r="J335" s="644"/>
      <c r="K335" s="642" t="s">
        <v>408</v>
      </c>
      <c r="L335" s="643"/>
      <c r="M335" s="644" t="s">
        <v>408</v>
      </c>
      <c r="N335" s="644"/>
      <c r="O335" s="642" t="s">
        <v>408</v>
      </c>
      <c r="P335" s="643"/>
      <c r="Q335" s="644" t="s">
        <v>408</v>
      </c>
      <c r="R335" s="644"/>
      <c r="S335" s="642" t="s">
        <v>408</v>
      </c>
      <c r="T335" s="643"/>
      <c r="U335" s="642" t="s">
        <v>408</v>
      </c>
      <c r="V335" s="643"/>
      <c r="W335" s="642" t="s">
        <v>408</v>
      </c>
      <c r="X335" s="643"/>
      <c r="Y335" s="642" t="s">
        <v>408</v>
      </c>
      <c r="Z335" s="645"/>
      <c r="AA335" s="659"/>
      <c r="AB335" s="660"/>
      <c r="AC335" s="633"/>
      <c r="AD335" s="661"/>
      <c r="AE335" s="665"/>
      <c r="AF335" s="281" t="s">
        <v>0</v>
      </c>
      <c r="AG335" s="281" t="s">
        <v>1</v>
      </c>
    </row>
    <row r="336" spans="1:33" ht="25" customHeight="1">
      <c r="A336" s="285">
        <v>1</v>
      </c>
      <c r="B336" s="284" t="str" cm="1">
        <f t="array" ref="B336:B337">IFERROR(_xlfn.TAKE(_xlfn.VSTACK(_xlfn._xlws.FILTER(_xlfn.ANCHORARRAY(Data!BY$184), _xlfn.CHOOSECOLS(_xlfn.ANCHORARRAY(Data!BY$184),1)&lt;&gt;"",""),_xlfn._xlws.FILTER(_xlfn.ANCHORARRAY(Data!BY$214), _xlfn.CHOOSECOLS(_xlfn.ANCHORARRAY(Data!BY$214),1)&lt;&gt;"","")),16),"")</f>
        <v/>
      </c>
      <c r="C336" s="283"/>
      <c r="D336" s="283"/>
      <c r="E336" s="621"/>
      <c r="F336" s="622"/>
      <c r="G336" s="636"/>
      <c r="H336" s="637"/>
      <c r="I336" s="636"/>
      <c r="J336" s="637"/>
      <c r="K336" s="636"/>
      <c r="L336" s="637"/>
      <c r="M336" s="636"/>
      <c r="N336" s="637"/>
      <c r="O336" s="636"/>
      <c r="P336" s="637"/>
      <c r="Q336" s="636"/>
      <c r="R336" s="637"/>
      <c r="S336" s="636"/>
      <c r="T336" s="637"/>
      <c r="U336" s="636"/>
      <c r="V336" s="637"/>
      <c r="W336" s="636"/>
      <c r="X336" s="637"/>
      <c r="Y336" s="636"/>
      <c r="Z336" s="637"/>
      <c r="AA336" s="636"/>
      <c r="AB336" s="637"/>
      <c r="AC336" s="282"/>
      <c r="AD336" s="282"/>
      <c r="AE336" s="281"/>
      <c r="AF336" s="281"/>
      <c r="AG336" s="281"/>
    </row>
    <row r="337" spans="1:33" ht="25" customHeight="1">
      <c r="A337" s="281">
        <v>2</v>
      </c>
      <c r="B337" s="284" t="str">
        <v/>
      </c>
      <c r="C337" s="283"/>
      <c r="D337" s="283"/>
      <c r="E337" s="621"/>
      <c r="F337" s="622"/>
      <c r="G337" s="636"/>
      <c r="H337" s="637"/>
      <c r="I337" s="636"/>
      <c r="J337" s="637"/>
      <c r="K337" s="636"/>
      <c r="L337" s="637"/>
      <c r="M337" s="636"/>
      <c r="N337" s="637"/>
      <c r="O337" s="636"/>
      <c r="P337" s="637"/>
      <c r="Q337" s="636"/>
      <c r="R337" s="637"/>
      <c r="S337" s="636"/>
      <c r="T337" s="637"/>
      <c r="U337" s="636"/>
      <c r="V337" s="637"/>
      <c r="W337" s="636"/>
      <c r="X337" s="637"/>
      <c r="Y337" s="636"/>
      <c r="Z337" s="637"/>
      <c r="AA337" s="636"/>
      <c r="AB337" s="637"/>
      <c r="AC337" s="282"/>
      <c r="AD337" s="282"/>
      <c r="AE337" s="281"/>
      <c r="AF337" s="281"/>
      <c r="AG337" s="281"/>
    </row>
    <row r="338" spans="1:33" ht="25" customHeight="1">
      <c r="A338" s="281">
        <v>3</v>
      </c>
      <c r="B338" s="284"/>
      <c r="C338" s="283"/>
      <c r="D338" s="283"/>
      <c r="E338" s="621"/>
      <c r="F338" s="622"/>
      <c r="G338" s="636"/>
      <c r="H338" s="637"/>
      <c r="I338" s="636"/>
      <c r="J338" s="637"/>
      <c r="K338" s="636"/>
      <c r="L338" s="637"/>
      <c r="M338" s="636"/>
      <c r="N338" s="637"/>
      <c r="O338" s="636"/>
      <c r="P338" s="637"/>
      <c r="Q338" s="636"/>
      <c r="R338" s="637"/>
      <c r="S338" s="636"/>
      <c r="T338" s="637"/>
      <c r="U338" s="636"/>
      <c r="V338" s="637"/>
      <c r="W338" s="636"/>
      <c r="X338" s="637"/>
      <c r="Y338" s="636"/>
      <c r="Z338" s="637"/>
      <c r="AA338" s="636"/>
      <c r="AB338" s="637"/>
      <c r="AC338" s="282"/>
      <c r="AD338" s="282"/>
      <c r="AE338" s="281"/>
      <c r="AF338" s="281"/>
      <c r="AG338" s="281"/>
    </row>
    <row r="339" spans="1:33" ht="25" customHeight="1">
      <c r="A339" s="281">
        <v>4</v>
      </c>
      <c r="B339" s="284"/>
      <c r="C339" s="283"/>
      <c r="D339" s="283"/>
      <c r="E339" s="621"/>
      <c r="F339" s="622"/>
      <c r="G339" s="636"/>
      <c r="H339" s="637"/>
      <c r="I339" s="636"/>
      <c r="J339" s="637"/>
      <c r="K339" s="636"/>
      <c r="L339" s="637"/>
      <c r="M339" s="636"/>
      <c r="N339" s="637"/>
      <c r="O339" s="636"/>
      <c r="P339" s="637"/>
      <c r="Q339" s="636"/>
      <c r="R339" s="637"/>
      <c r="S339" s="636"/>
      <c r="T339" s="637"/>
      <c r="U339" s="636"/>
      <c r="V339" s="637"/>
      <c r="W339" s="636"/>
      <c r="X339" s="637"/>
      <c r="Y339" s="636"/>
      <c r="Z339" s="637"/>
      <c r="AA339" s="636"/>
      <c r="AB339" s="637"/>
      <c r="AC339" s="282"/>
      <c r="AD339" s="282"/>
      <c r="AE339" s="281"/>
      <c r="AF339" s="281"/>
      <c r="AG339" s="281"/>
    </row>
    <row r="340" spans="1:33" ht="25" customHeight="1">
      <c r="A340" s="281">
        <v>5</v>
      </c>
      <c r="B340" s="284"/>
      <c r="C340" s="283"/>
      <c r="D340" s="283"/>
      <c r="E340" s="621"/>
      <c r="F340" s="622"/>
      <c r="G340" s="636"/>
      <c r="H340" s="637"/>
      <c r="I340" s="636"/>
      <c r="J340" s="637"/>
      <c r="K340" s="636"/>
      <c r="L340" s="637"/>
      <c r="M340" s="636"/>
      <c r="N340" s="637"/>
      <c r="O340" s="636"/>
      <c r="P340" s="637"/>
      <c r="Q340" s="636"/>
      <c r="R340" s="637"/>
      <c r="S340" s="636"/>
      <c r="T340" s="637"/>
      <c r="U340" s="636"/>
      <c r="V340" s="637"/>
      <c r="W340" s="636"/>
      <c r="X340" s="637"/>
      <c r="Y340" s="636"/>
      <c r="Z340" s="637"/>
      <c r="AA340" s="636"/>
      <c r="AB340" s="637"/>
      <c r="AC340" s="282"/>
      <c r="AD340" s="282"/>
      <c r="AE340" s="281"/>
      <c r="AF340" s="281"/>
      <c r="AG340" s="281"/>
    </row>
    <row r="341" spans="1:33" ht="25" customHeight="1">
      <c r="A341" s="281">
        <v>6</v>
      </c>
      <c r="B341" s="284"/>
      <c r="C341" s="283"/>
      <c r="D341" s="283"/>
      <c r="E341" s="621"/>
      <c r="F341" s="622"/>
      <c r="G341" s="636"/>
      <c r="H341" s="637"/>
      <c r="I341" s="636"/>
      <c r="J341" s="637"/>
      <c r="K341" s="636"/>
      <c r="L341" s="637"/>
      <c r="M341" s="636"/>
      <c r="N341" s="637"/>
      <c r="O341" s="636"/>
      <c r="P341" s="637"/>
      <c r="Q341" s="636"/>
      <c r="R341" s="637"/>
      <c r="S341" s="636"/>
      <c r="T341" s="637"/>
      <c r="U341" s="636"/>
      <c r="V341" s="637"/>
      <c r="W341" s="636"/>
      <c r="X341" s="637"/>
      <c r="Y341" s="636"/>
      <c r="Z341" s="637"/>
      <c r="AA341" s="636"/>
      <c r="AB341" s="637"/>
      <c r="AC341" s="282"/>
      <c r="AD341" s="282"/>
      <c r="AE341" s="281"/>
      <c r="AF341" s="281"/>
      <c r="AG341" s="281"/>
    </row>
    <row r="342" spans="1:33" ht="25" customHeight="1">
      <c r="A342" s="281">
        <v>7</v>
      </c>
      <c r="B342" s="284"/>
      <c r="C342" s="283"/>
      <c r="D342" s="283"/>
      <c r="E342" s="621"/>
      <c r="F342" s="622"/>
      <c r="G342" s="636"/>
      <c r="H342" s="637"/>
      <c r="I342" s="636"/>
      <c r="J342" s="637"/>
      <c r="K342" s="636"/>
      <c r="L342" s="637"/>
      <c r="M342" s="636"/>
      <c r="N342" s="637"/>
      <c r="O342" s="636"/>
      <c r="P342" s="637"/>
      <c r="Q342" s="636"/>
      <c r="R342" s="637"/>
      <c r="S342" s="636"/>
      <c r="T342" s="637"/>
      <c r="U342" s="636"/>
      <c r="V342" s="637"/>
      <c r="W342" s="636"/>
      <c r="X342" s="637"/>
      <c r="Y342" s="636"/>
      <c r="Z342" s="637"/>
      <c r="AA342" s="636"/>
      <c r="AB342" s="637"/>
      <c r="AC342" s="282"/>
      <c r="AD342" s="282"/>
      <c r="AE342" s="281"/>
      <c r="AF342" s="281"/>
      <c r="AG342" s="281"/>
    </row>
    <row r="343" spans="1:33" ht="25" customHeight="1">
      <c r="A343" s="281">
        <v>8</v>
      </c>
      <c r="B343" s="284"/>
      <c r="C343" s="283"/>
      <c r="D343" s="283"/>
      <c r="E343" s="621"/>
      <c r="F343" s="622"/>
      <c r="G343" s="636"/>
      <c r="H343" s="637"/>
      <c r="I343" s="636"/>
      <c r="J343" s="637"/>
      <c r="K343" s="636"/>
      <c r="L343" s="637"/>
      <c r="M343" s="636"/>
      <c r="N343" s="637"/>
      <c r="O343" s="636"/>
      <c r="P343" s="637"/>
      <c r="Q343" s="636"/>
      <c r="R343" s="637"/>
      <c r="S343" s="636"/>
      <c r="T343" s="637"/>
      <c r="U343" s="636"/>
      <c r="V343" s="637"/>
      <c r="W343" s="636"/>
      <c r="X343" s="637"/>
      <c r="Y343" s="636"/>
      <c r="Z343" s="637"/>
      <c r="AA343" s="636"/>
      <c r="AB343" s="637"/>
      <c r="AC343" s="282"/>
      <c r="AD343" s="282"/>
      <c r="AE343" s="281"/>
      <c r="AF343" s="281"/>
      <c r="AG343" s="281"/>
    </row>
    <row r="344" spans="1:33" ht="25" customHeight="1">
      <c r="A344" s="281">
        <v>9</v>
      </c>
      <c r="B344" s="284"/>
      <c r="C344" s="283"/>
      <c r="D344" s="283"/>
      <c r="E344" s="621"/>
      <c r="F344" s="622"/>
      <c r="G344" s="636"/>
      <c r="H344" s="637"/>
      <c r="I344" s="636"/>
      <c r="J344" s="637"/>
      <c r="K344" s="636"/>
      <c r="L344" s="637"/>
      <c r="M344" s="636"/>
      <c r="N344" s="637"/>
      <c r="O344" s="636"/>
      <c r="P344" s="637"/>
      <c r="Q344" s="636"/>
      <c r="R344" s="637"/>
      <c r="S344" s="636"/>
      <c r="T344" s="637"/>
      <c r="U344" s="636"/>
      <c r="V344" s="637"/>
      <c r="W344" s="636"/>
      <c r="X344" s="637"/>
      <c r="Y344" s="636"/>
      <c r="Z344" s="637"/>
      <c r="AA344" s="636"/>
      <c r="AB344" s="637"/>
      <c r="AC344" s="282"/>
      <c r="AD344" s="282"/>
      <c r="AE344" s="281"/>
      <c r="AF344" s="281"/>
      <c r="AG344" s="281"/>
    </row>
    <row r="345" spans="1:33" ht="25" customHeight="1">
      <c r="A345" s="281">
        <v>10</v>
      </c>
      <c r="B345" s="284"/>
      <c r="C345" s="283"/>
      <c r="D345" s="283"/>
      <c r="E345" s="621"/>
      <c r="F345" s="622"/>
      <c r="G345" s="636"/>
      <c r="H345" s="637"/>
      <c r="I345" s="636"/>
      <c r="J345" s="637"/>
      <c r="K345" s="636"/>
      <c r="L345" s="637"/>
      <c r="M345" s="636"/>
      <c r="N345" s="637"/>
      <c r="O345" s="636"/>
      <c r="P345" s="637"/>
      <c r="Q345" s="636"/>
      <c r="R345" s="637"/>
      <c r="S345" s="636"/>
      <c r="T345" s="637"/>
      <c r="U345" s="636"/>
      <c r="V345" s="637"/>
      <c r="W345" s="636"/>
      <c r="X345" s="637"/>
      <c r="Y345" s="636"/>
      <c r="Z345" s="637"/>
      <c r="AA345" s="636"/>
      <c r="AB345" s="637"/>
      <c r="AC345" s="282"/>
      <c r="AD345" s="282"/>
      <c r="AE345" s="281"/>
      <c r="AF345" s="281"/>
      <c r="AG345" s="281"/>
    </row>
    <row r="346" spans="1:33" ht="25" customHeight="1">
      <c r="A346" s="281">
        <v>11</v>
      </c>
      <c r="B346" s="284"/>
      <c r="C346" s="283"/>
      <c r="D346" s="283"/>
      <c r="E346" s="621"/>
      <c r="F346" s="622"/>
      <c r="G346" s="636"/>
      <c r="H346" s="637"/>
      <c r="I346" s="636"/>
      <c r="J346" s="637"/>
      <c r="K346" s="636"/>
      <c r="L346" s="637"/>
      <c r="M346" s="636"/>
      <c r="N346" s="637"/>
      <c r="O346" s="636"/>
      <c r="P346" s="637"/>
      <c r="Q346" s="636"/>
      <c r="R346" s="637"/>
      <c r="S346" s="636"/>
      <c r="T346" s="637"/>
      <c r="U346" s="636"/>
      <c r="V346" s="637"/>
      <c r="W346" s="636"/>
      <c r="X346" s="637"/>
      <c r="Y346" s="636"/>
      <c r="Z346" s="637"/>
      <c r="AA346" s="636"/>
      <c r="AB346" s="637"/>
      <c r="AC346" s="282"/>
      <c r="AD346" s="282"/>
      <c r="AE346" s="281"/>
      <c r="AF346" s="281"/>
      <c r="AG346" s="281"/>
    </row>
    <row r="347" spans="1:33" ht="25" customHeight="1">
      <c r="A347" s="281">
        <v>12</v>
      </c>
      <c r="B347" s="284"/>
      <c r="C347" s="283"/>
      <c r="D347" s="283"/>
      <c r="E347" s="636"/>
      <c r="F347" s="670"/>
      <c r="G347" s="636"/>
      <c r="H347" s="637"/>
      <c r="I347" s="636"/>
      <c r="J347" s="637"/>
      <c r="K347" s="636"/>
      <c r="L347" s="637"/>
      <c r="M347" s="636"/>
      <c r="N347" s="637"/>
      <c r="O347" s="636"/>
      <c r="P347" s="637"/>
      <c r="Q347" s="636"/>
      <c r="R347" s="637"/>
      <c r="S347" s="636"/>
      <c r="T347" s="637"/>
      <c r="U347" s="636"/>
      <c r="V347" s="637"/>
      <c r="W347" s="636"/>
      <c r="X347" s="637"/>
      <c r="Y347" s="636"/>
      <c r="Z347" s="637"/>
      <c r="AA347" s="636"/>
      <c r="AB347" s="637"/>
      <c r="AC347" s="282"/>
      <c r="AD347" s="282"/>
      <c r="AE347" s="281"/>
      <c r="AF347" s="281"/>
      <c r="AG347" s="281"/>
    </row>
    <row r="348" spans="1:33" ht="25" customHeight="1">
      <c r="A348" s="281">
        <v>13</v>
      </c>
      <c r="B348" s="284"/>
      <c r="C348" s="283"/>
      <c r="D348" s="283"/>
      <c r="E348" s="651"/>
      <c r="F348" s="651"/>
      <c r="G348" s="636"/>
      <c r="H348" s="637"/>
      <c r="I348" s="636"/>
      <c r="J348" s="637"/>
      <c r="K348" s="636"/>
      <c r="L348" s="637"/>
      <c r="M348" s="636"/>
      <c r="N348" s="637"/>
      <c r="O348" s="636"/>
      <c r="P348" s="637"/>
      <c r="Q348" s="636"/>
      <c r="R348" s="637"/>
      <c r="S348" s="636"/>
      <c r="T348" s="637"/>
      <c r="U348" s="636"/>
      <c r="V348" s="637"/>
      <c r="W348" s="636"/>
      <c r="X348" s="637"/>
      <c r="Y348" s="636"/>
      <c r="Z348" s="637"/>
      <c r="AA348" s="636"/>
      <c r="AB348" s="637"/>
      <c r="AC348" s="282"/>
      <c r="AD348" s="282"/>
      <c r="AE348" s="281"/>
      <c r="AF348" s="281"/>
      <c r="AG348" s="281"/>
    </row>
    <row r="349" spans="1:33" ht="25" customHeight="1">
      <c r="A349" s="281">
        <v>14</v>
      </c>
      <c r="B349" s="284"/>
      <c r="C349" s="283"/>
      <c r="D349" s="283"/>
      <c r="E349" s="621"/>
      <c r="F349" s="622"/>
      <c r="G349" s="636"/>
      <c r="H349" s="637"/>
      <c r="I349" s="636"/>
      <c r="J349" s="637"/>
      <c r="K349" s="636"/>
      <c r="L349" s="637"/>
      <c r="M349" s="636"/>
      <c r="N349" s="637"/>
      <c r="O349" s="636"/>
      <c r="P349" s="637"/>
      <c r="Q349" s="636"/>
      <c r="R349" s="637"/>
      <c r="S349" s="636"/>
      <c r="T349" s="637"/>
      <c r="U349" s="636"/>
      <c r="V349" s="637"/>
      <c r="W349" s="636"/>
      <c r="X349" s="637"/>
      <c r="Y349" s="636"/>
      <c r="Z349" s="637"/>
      <c r="AA349" s="636"/>
      <c r="AB349" s="637"/>
      <c r="AC349" s="282"/>
      <c r="AD349" s="282"/>
      <c r="AE349" s="281"/>
      <c r="AF349" s="281"/>
      <c r="AG349" s="281"/>
    </row>
    <row r="350" spans="1:33" ht="25" customHeight="1">
      <c r="A350" s="281">
        <v>15</v>
      </c>
      <c r="B350" s="284"/>
      <c r="C350" s="283"/>
      <c r="D350" s="283"/>
      <c r="E350" s="621"/>
      <c r="F350" s="622"/>
      <c r="G350" s="636"/>
      <c r="H350" s="637"/>
      <c r="I350" s="636"/>
      <c r="J350" s="637"/>
      <c r="K350" s="636"/>
      <c r="L350" s="637"/>
      <c r="M350" s="636"/>
      <c r="N350" s="637"/>
      <c r="O350" s="636"/>
      <c r="P350" s="637"/>
      <c r="Q350" s="636"/>
      <c r="R350" s="637"/>
      <c r="S350" s="636"/>
      <c r="T350" s="637"/>
      <c r="U350" s="636"/>
      <c r="V350" s="637"/>
      <c r="W350" s="636"/>
      <c r="X350" s="637"/>
      <c r="Y350" s="636"/>
      <c r="Z350" s="637"/>
      <c r="AA350" s="636"/>
      <c r="AB350" s="637"/>
      <c r="AC350" s="282"/>
      <c r="AD350" s="282"/>
      <c r="AE350" s="281"/>
      <c r="AF350" s="281"/>
      <c r="AG350" s="281"/>
    </row>
    <row r="351" spans="1:33" ht="25" customHeight="1">
      <c r="A351" s="281">
        <v>16</v>
      </c>
      <c r="B351" s="284"/>
      <c r="C351" s="283"/>
      <c r="D351" s="283"/>
      <c r="E351" s="621"/>
      <c r="F351" s="622"/>
      <c r="G351" s="621"/>
      <c r="H351" s="623"/>
      <c r="I351" s="621"/>
      <c r="J351" s="623"/>
      <c r="K351" s="621"/>
      <c r="L351" s="623"/>
      <c r="M351" s="621"/>
      <c r="N351" s="623"/>
      <c r="O351" s="621"/>
      <c r="P351" s="623"/>
      <c r="Q351" s="621"/>
      <c r="R351" s="623"/>
      <c r="S351" s="621"/>
      <c r="T351" s="623"/>
      <c r="U351" s="621"/>
      <c r="V351" s="623"/>
      <c r="W351" s="621"/>
      <c r="X351" s="623"/>
      <c r="Y351" s="621"/>
      <c r="Z351" s="623"/>
      <c r="AA351" s="621"/>
      <c r="AB351" s="622"/>
      <c r="AC351" s="282"/>
      <c r="AD351" s="282"/>
      <c r="AE351" s="281"/>
      <c r="AF351" s="281"/>
      <c r="AG351" s="281"/>
    </row>
    <row r="352" spans="1:33" ht="16" customHeight="1">
      <c r="A352" s="266"/>
      <c r="B352" s="266"/>
      <c r="C352" s="270"/>
      <c r="D352" s="270"/>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66"/>
      <c r="AE352" s="266"/>
      <c r="AF352" s="266"/>
      <c r="AG352" s="266"/>
    </row>
    <row r="353" spans="1:33" ht="20" customHeight="1">
      <c r="A353" s="642" t="s">
        <v>425</v>
      </c>
      <c r="B353" s="645"/>
      <c r="C353" s="645"/>
      <c r="D353" s="645"/>
      <c r="E353" s="645"/>
      <c r="F353" s="645"/>
      <c r="G353" s="643"/>
      <c r="H353" s="267"/>
      <c r="I353" s="644" t="s">
        <v>424</v>
      </c>
      <c r="J353" s="644"/>
      <c r="K353" s="644"/>
      <c r="L353" s="644"/>
      <c r="M353" s="644"/>
      <c r="N353" s="644"/>
      <c r="O353" s="644"/>
      <c r="P353" s="644"/>
      <c r="Q353" s="644"/>
      <c r="R353" s="644"/>
      <c r="S353" s="644"/>
      <c r="T353" s="644"/>
      <c r="U353" s="644"/>
      <c r="V353" s="644"/>
      <c r="W353" s="644"/>
      <c r="X353" s="644"/>
      <c r="Y353" s="644"/>
      <c r="Z353" s="644"/>
      <c r="AA353" s="266"/>
      <c r="AB353" s="642" t="s">
        <v>407</v>
      </c>
      <c r="AC353" s="645"/>
      <c r="AD353" s="645"/>
      <c r="AE353" s="645"/>
      <c r="AF353" s="645"/>
      <c r="AG353" s="643"/>
    </row>
    <row r="354" spans="1:33" ht="20" customHeight="1">
      <c r="A354" s="297"/>
      <c r="B354" s="281" t="s">
        <v>423</v>
      </c>
      <c r="C354" s="281" t="s">
        <v>415</v>
      </c>
      <c r="D354" s="281" t="s">
        <v>414</v>
      </c>
      <c r="E354" s="644" t="s">
        <v>422</v>
      </c>
      <c r="F354" s="644"/>
      <c r="G354" s="644"/>
      <c r="H354" s="267"/>
      <c r="I354" s="297"/>
      <c r="J354" s="642" t="s">
        <v>423</v>
      </c>
      <c r="K354" s="643"/>
      <c r="L354" s="642" t="s">
        <v>415</v>
      </c>
      <c r="M354" s="645"/>
      <c r="N354" s="645"/>
      <c r="O354" s="645"/>
      <c r="P354" s="645"/>
      <c r="Q354" s="645"/>
      <c r="R354" s="645"/>
      <c r="S354" s="643"/>
      <c r="T354" s="642" t="s">
        <v>414</v>
      </c>
      <c r="U354" s="645"/>
      <c r="V354" s="645"/>
      <c r="W354" s="645"/>
      <c r="X354" s="644" t="s">
        <v>422</v>
      </c>
      <c r="Y354" s="644"/>
      <c r="Z354" s="644"/>
      <c r="AA354" s="266"/>
      <c r="AB354" s="279"/>
      <c r="AC354" s="266"/>
      <c r="AD354" s="266"/>
      <c r="AE354" s="266"/>
      <c r="AF354" s="266"/>
      <c r="AG354" s="278"/>
    </row>
    <row r="355" spans="1:33" ht="20" customHeight="1">
      <c r="A355" s="295">
        <v>1</v>
      </c>
      <c r="B355" s="284"/>
      <c r="C355" s="296"/>
      <c r="D355" s="281"/>
      <c r="E355" s="646"/>
      <c r="F355" s="646"/>
      <c r="G355" s="646"/>
      <c r="H355" s="269"/>
      <c r="I355" s="295">
        <v>1</v>
      </c>
      <c r="J355" s="647"/>
      <c r="K355" s="648"/>
      <c r="L355" s="642"/>
      <c r="M355" s="645"/>
      <c r="N355" s="645"/>
      <c r="O355" s="645"/>
      <c r="P355" s="645"/>
      <c r="Q355" s="645"/>
      <c r="R355" s="645"/>
      <c r="S355" s="643"/>
      <c r="T355" s="642"/>
      <c r="U355" s="645"/>
      <c r="V355" s="645"/>
      <c r="W355" s="645"/>
      <c r="X355" s="644"/>
      <c r="Y355" s="644"/>
      <c r="Z355" s="644"/>
      <c r="AA355" s="266"/>
      <c r="AB355" s="279"/>
      <c r="AC355" s="266"/>
      <c r="AD355" s="266"/>
      <c r="AE355" s="266"/>
      <c r="AF355" s="266"/>
      <c r="AG355" s="278"/>
    </row>
    <row r="356" spans="1:33" ht="20" customHeight="1">
      <c r="A356" s="295">
        <v>2</v>
      </c>
      <c r="B356" s="281"/>
      <c r="C356" s="296"/>
      <c r="D356" s="281"/>
      <c r="E356" s="646"/>
      <c r="F356" s="646"/>
      <c r="G356" s="646"/>
      <c r="H356" s="269"/>
      <c r="I356" s="295">
        <v>2</v>
      </c>
      <c r="J356" s="647"/>
      <c r="K356" s="648"/>
      <c r="L356" s="642"/>
      <c r="M356" s="645"/>
      <c r="N356" s="645"/>
      <c r="O356" s="645"/>
      <c r="P356" s="645"/>
      <c r="Q356" s="645"/>
      <c r="R356" s="645"/>
      <c r="S356" s="643"/>
      <c r="T356" s="642"/>
      <c r="U356" s="645"/>
      <c r="V356" s="645"/>
      <c r="W356" s="645"/>
      <c r="X356" s="644"/>
      <c r="Y356" s="644"/>
      <c r="Z356" s="644"/>
      <c r="AA356" s="266"/>
      <c r="AB356" s="279"/>
      <c r="AC356" s="266"/>
      <c r="AD356" s="266"/>
      <c r="AE356" s="266"/>
      <c r="AF356" s="266"/>
      <c r="AG356" s="278"/>
    </row>
    <row r="357" spans="1:33" ht="20" customHeight="1">
      <c r="A357" s="295">
        <v>3</v>
      </c>
      <c r="B357" s="281"/>
      <c r="C357" s="296"/>
      <c r="D357" s="281"/>
      <c r="E357" s="646"/>
      <c r="F357" s="646"/>
      <c r="G357" s="646"/>
      <c r="H357" s="269"/>
      <c r="I357" s="295">
        <v>3</v>
      </c>
      <c r="J357" s="647"/>
      <c r="K357" s="648"/>
      <c r="L357" s="642"/>
      <c r="M357" s="645"/>
      <c r="N357" s="645"/>
      <c r="O357" s="645"/>
      <c r="P357" s="645"/>
      <c r="Q357" s="645"/>
      <c r="R357" s="645"/>
      <c r="S357" s="643"/>
      <c r="T357" s="642"/>
      <c r="U357" s="645"/>
      <c r="V357" s="645"/>
      <c r="W357" s="645"/>
      <c r="X357" s="644"/>
      <c r="Y357" s="644"/>
      <c r="Z357" s="644"/>
      <c r="AB357" s="277"/>
      <c r="AG357" s="276"/>
    </row>
    <row r="358" spans="1:33" ht="20" customHeight="1">
      <c r="A358" s="295">
        <v>4</v>
      </c>
      <c r="B358" s="281"/>
      <c r="C358" s="296"/>
      <c r="D358" s="281"/>
      <c r="E358" s="646"/>
      <c r="F358" s="646"/>
      <c r="G358" s="646"/>
      <c r="H358" s="269"/>
      <c r="I358" s="295">
        <v>4</v>
      </c>
      <c r="J358" s="647"/>
      <c r="K358" s="648"/>
      <c r="L358" s="642"/>
      <c r="M358" s="645"/>
      <c r="N358" s="645"/>
      <c r="O358" s="645"/>
      <c r="P358" s="645"/>
      <c r="Q358" s="645"/>
      <c r="R358" s="645"/>
      <c r="S358" s="643"/>
      <c r="T358" s="642"/>
      <c r="U358" s="645"/>
      <c r="V358" s="645"/>
      <c r="W358" s="645"/>
      <c r="X358" s="644"/>
      <c r="Y358" s="644"/>
      <c r="Z358" s="644"/>
      <c r="AB358" s="277"/>
      <c r="AG358" s="276"/>
    </row>
    <row r="359" spans="1:33" ht="20" customHeight="1">
      <c r="A359" s="295">
        <v>5</v>
      </c>
      <c r="B359" s="281"/>
      <c r="C359" s="296"/>
      <c r="D359" s="281"/>
      <c r="E359" s="646"/>
      <c r="F359" s="646"/>
      <c r="G359" s="646"/>
      <c r="H359" s="269"/>
      <c r="I359" s="295">
        <v>5</v>
      </c>
      <c r="J359" s="647"/>
      <c r="K359" s="648"/>
      <c r="L359" s="642"/>
      <c r="M359" s="645"/>
      <c r="N359" s="645"/>
      <c r="O359" s="645"/>
      <c r="P359" s="645"/>
      <c r="Q359" s="645"/>
      <c r="R359" s="645"/>
      <c r="S359" s="643"/>
      <c r="T359" s="642"/>
      <c r="U359" s="645"/>
      <c r="V359" s="645"/>
      <c r="W359" s="645"/>
      <c r="X359" s="644"/>
      <c r="Y359" s="644"/>
      <c r="Z359" s="644"/>
      <c r="AA359" s="266"/>
      <c r="AB359" s="642" t="s">
        <v>406</v>
      </c>
      <c r="AC359" s="645"/>
      <c r="AD359" s="645"/>
      <c r="AE359" s="645"/>
      <c r="AF359" s="645"/>
      <c r="AG359" s="643"/>
    </row>
    <row r="360" spans="1:33" ht="20" customHeight="1">
      <c r="A360" s="295">
        <v>6</v>
      </c>
      <c r="B360" s="281"/>
      <c r="C360" s="296"/>
      <c r="D360" s="281"/>
      <c r="E360" s="646"/>
      <c r="F360" s="646"/>
      <c r="G360" s="646"/>
      <c r="H360" s="269"/>
      <c r="I360" s="295">
        <v>6</v>
      </c>
      <c r="J360" s="647"/>
      <c r="K360" s="648"/>
      <c r="L360" s="642"/>
      <c r="M360" s="645"/>
      <c r="N360" s="645"/>
      <c r="O360" s="645"/>
      <c r="P360" s="645"/>
      <c r="Q360" s="645"/>
      <c r="R360" s="645"/>
      <c r="S360" s="643"/>
      <c r="T360" s="642"/>
      <c r="U360" s="645"/>
      <c r="V360" s="645"/>
      <c r="W360" s="645"/>
      <c r="X360" s="644"/>
      <c r="Y360" s="644"/>
      <c r="Z360" s="644"/>
      <c r="AA360" s="266"/>
      <c r="AB360" s="279"/>
      <c r="AC360" s="266"/>
      <c r="AD360" s="266"/>
      <c r="AE360" s="266"/>
      <c r="AF360" s="266"/>
      <c r="AG360" s="278"/>
    </row>
    <row r="361" spans="1:33" ht="20" customHeight="1">
      <c r="A361" s="295">
        <v>7</v>
      </c>
      <c r="B361" s="281"/>
      <c r="C361" s="296"/>
      <c r="D361" s="281"/>
      <c r="E361" s="646"/>
      <c r="F361" s="646"/>
      <c r="G361" s="646"/>
      <c r="H361" s="269"/>
      <c r="I361" s="295">
        <v>7</v>
      </c>
      <c r="J361" s="647"/>
      <c r="K361" s="648"/>
      <c r="L361" s="642"/>
      <c r="M361" s="645"/>
      <c r="N361" s="645"/>
      <c r="O361" s="645"/>
      <c r="P361" s="645"/>
      <c r="Q361" s="645"/>
      <c r="R361" s="645"/>
      <c r="S361" s="643"/>
      <c r="T361" s="642"/>
      <c r="U361" s="645"/>
      <c r="V361" s="645"/>
      <c r="W361" s="645"/>
      <c r="X361" s="644"/>
      <c r="Y361" s="644"/>
      <c r="Z361" s="644"/>
      <c r="AB361" s="277"/>
      <c r="AG361" s="276"/>
    </row>
    <row r="362" spans="1:33" ht="20" customHeight="1">
      <c r="A362" s="295">
        <v>8</v>
      </c>
      <c r="B362" s="281"/>
      <c r="C362" s="296"/>
      <c r="D362" s="281"/>
      <c r="E362" s="646"/>
      <c r="F362" s="646"/>
      <c r="G362" s="646"/>
      <c r="H362" s="269"/>
      <c r="I362" s="295">
        <v>8</v>
      </c>
      <c r="J362" s="647"/>
      <c r="K362" s="648"/>
      <c r="L362" s="642"/>
      <c r="M362" s="645"/>
      <c r="N362" s="645"/>
      <c r="O362" s="645"/>
      <c r="P362" s="645"/>
      <c r="Q362" s="645"/>
      <c r="R362" s="645"/>
      <c r="S362" s="643"/>
      <c r="T362" s="642"/>
      <c r="U362" s="645"/>
      <c r="V362" s="645"/>
      <c r="W362" s="645"/>
      <c r="X362" s="644"/>
      <c r="Y362" s="644"/>
      <c r="Z362" s="644"/>
      <c r="AA362" s="266"/>
      <c r="AB362" s="273"/>
      <c r="AC362" s="272"/>
      <c r="AD362" s="272"/>
      <c r="AE362" s="272"/>
      <c r="AF362" s="272"/>
      <c r="AG362" s="271"/>
    </row>
    <row r="363" spans="1:33" ht="9" customHeight="1">
      <c r="A363" s="268"/>
      <c r="B363" s="267"/>
      <c r="C363" s="270"/>
      <c r="D363" s="267"/>
      <c r="E363" s="269"/>
      <c r="F363" s="269"/>
      <c r="G363" s="269"/>
      <c r="H363" s="269"/>
      <c r="I363" s="268"/>
      <c r="J363" s="268"/>
      <c r="K363" s="267"/>
      <c r="L363" s="267"/>
      <c r="M363" s="267"/>
      <c r="N363" s="267"/>
      <c r="O363" s="267"/>
      <c r="P363" s="267"/>
      <c r="Q363" s="267"/>
      <c r="R363" s="267"/>
      <c r="S363" s="267"/>
      <c r="T363" s="267"/>
      <c r="U363" s="267"/>
      <c r="V363" s="267"/>
      <c r="W363" s="267"/>
      <c r="X363" s="267"/>
      <c r="Y363" s="267"/>
      <c r="Z363" s="267"/>
      <c r="AA363" s="266"/>
      <c r="AB363" s="266"/>
      <c r="AC363" s="266"/>
      <c r="AD363" s="266"/>
      <c r="AE363" s="266"/>
      <c r="AF363" s="266"/>
      <c r="AG363" s="266"/>
    </row>
    <row r="364" spans="1:33" ht="38" customHeight="1">
      <c r="A364" s="671" t="s">
        <v>421</v>
      </c>
      <c r="B364" s="672"/>
      <c r="C364" s="672"/>
      <c r="D364" s="672"/>
      <c r="E364" s="624" t="s">
        <v>42</v>
      </c>
      <c r="F364" s="628"/>
      <c r="G364" s="625"/>
      <c r="H364" s="667">
        <f>H331</f>
        <v>45774</v>
      </c>
      <c r="I364" s="668"/>
      <c r="J364" s="668"/>
      <c r="K364" s="669"/>
      <c r="L364" s="666" t="s">
        <v>43</v>
      </c>
      <c r="M364" s="666"/>
      <c r="N364" s="666"/>
      <c r="O364" s="626" t="str">
        <f>O331</f>
        <v>Horspath, Oxford</v>
      </c>
      <c r="P364" s="662"/>
      <c r="Q364" s="662"/>
      <c r="R364" s="662"/>
      <c r="S364" s="662"/>
      <c r="T364" s="662"/>
      <c r="U364" s="662"/>
      <c r="V364" s="662"/>
      <c r="W364" s="627"/>
      <c r="X364" s="666" t="s">
        <v>420</v>
      </c>
      <c r="Y364" s="666"/>
      <c r="Z364" s="666"/>
      <c r="AA364" s="626" t="str">
        <f>AA331</f>
        <v>OXFORDSHIRE TRACK &amp; FIELD LEAGUE 2025</v>
      </c>
      <c r="AB364" s="662"/>
      <c r="AC364" s="662"/>
      <c r="AD364" s="662"/>
      <c r="AE364" s="662"/>
      <c r="AF364" s="662"/>
      <c r="AG364" s="627"/>
    </row>
    <row r="365" spans="1:33" s="294" customFormat="1" ht="38" customHeight="1">
      <c r="A365" s="624" t="s">
        <v>25</v>
      </c>
      <c r="B365" s="625"/>
      <c r="C365" s="626" t="str">
        <f>C332</f>
        <v>High Jump U17 &amp; U20 Women (0 + 0 athletes)</v>
      </c>
      <c r="D365" s="627"/>
      <c r="E365" s="624" t="s">
        <v>382</v>
      </c>
      <c r="F365" s="628"/>
      <c r="G365" s="625"/>
      <c r="H365" s="629">
        <f>H332</f>
        <v>0.41666666666666669</v>
      </c>
      <c r="I365" s="630"/>
      <c r="J365" s="630"/>
      <c r="K365" s="631"/>
      <c r="L365" s="626" t="s">
        <v>419</v>
      </c>
      <c r="M365" s="662"/>
      <c r="N365" s="662"/>
      <c r="O365" s="638">
        <f>O332</f>
        <v>1.7</v>
      </c>
      <c r="P365" s="638"/>
      <c r="Q365" s="639"/>
      <c r="R365" s="640" t="s">
        <v>418</v>
      </c>
      <c r="S365" s="641"/>
      <c r="T365" s="641"/>
      <c r="U365" s="652">
        <f>U332</f>
        <v>1.4</v>
      </c>
      <c r="V365" s="652"/>
      <c r="W365" s="653"/>
      <c r="X365" s="624" t="str">
        <f>X332</f>
        <v>Starting Height: ...m</v>
      </c>
      <c r="Y365" s="628"/>
      <c r="Z365" s="628"/>
      <c r="AA365" s="628"/>
      <c r="AB365" s="628"/>
      <c r="AC365" s="628"/>
      <c r="AD365" s="628"/>
      <c r="AE365" s="628"/>
      <c r="AF365" s="628"/>
      <c r="AG365" s="625"/>
    </row>
    <row r="366" spans="1:33" ht="16" customHeight="1">
      <c r="A366" s="266"/>
      <c r="B366" s="266"/>
      <c r="C366" s="293"/>
      <c r="D366" s="292"/>
      <c r="E366" s="267"/>
      <c r="F366" s="267"/>
      <c r="G366" s="267"/>
      <c r="H366" s="291"/>
      <c r="I366" s="291"/>
      <c r="J366" s="291"/>
      <c r="K366" s="267"/>
      <c r="L366" s="267"/>
      <c r="M366" s="267"/>
      <c r="N366" s="290"/>
      <c r="O366" s="290"/>
      <c r="P366" s="290"/>
      <c r="Q366" s="290"/>
      <c r="R366" s="288"/>
      <c r="S366" s="288"/>
      <c r="T366" s="288"/>
      <c r="U366" s="289"/>
      <c r="V366" s="289"/>
      <c r="W366" s="288"/>
      <c r="X366" s="287"/>
      <c r="Y366" s="287"/>
      <c r="Z366" s="287"/>
      <c r="AA366" s="287"/>
      <c r="AB366" s="287"/>
      <c r="AC366" s="287"/>
      <c r="AD366" s="287"/>
      <c r="AE366" s="287"/>
      <c r="AF366" s="287"/>
      <c r="AG366" s="287"/>
    </row>
    <row r="367" spans="1:33" ht="38" customHeight="1">
      <c r="A367" s="634" t="s">
        <v>417</v>
      </c>
      <c r="B367" s="634" t="s">
        <v>416</v>
      </c>
      <c r="C367" s="634" t="s">
        <v>415</v>
      </c>
      <c r="D367" s="634" t="s">
        <v>414</v>
      </c>
      <c r="E367" s="649"/>
      <c r="F367" s="650"/>
      <c r="G367" s="649"/>
      <c r="H367" s="650"/>
      <c r="I367" s="649"/>
      <c r="J367" s="650"/>
      <c r="K367" s="649"/>
      <c r="L367" s="650"/>
      <c r="M367" s="649"/>
      <c r="N367" s="650"/>
      <c r="O367" s="649"/>
      <c r="P367" s="650"/>
      <c r="Q367" s="649"/>
      <c r="R367" s="650"/>
      <c r="S367" s="649"/>
      <c r="T367" s="650"/>
      <c r="U367" s="649"/>
      <c r="V367" s="650"/>
      <c r="W367" s="649"/>
      <c r="X367" s="650"/>
      <c r="Y367" s="649"/>
      <c r="Z367" s="663"/>
      <c r="AA367" s="657" t="s">
        <v>413</v>
      </c>
      <c r="AB367" s="658"/>
      <c r="AC367" s="632" t="s">
        <v>412</v>
      </c>
      <c r="AD367" s="661" t="s">
        <v>411</v>
      </c>
      <c r="AE367" s="664" t="s">
        <v>410</v>
      </c>
      <c r="AF367" s="642" t="s">
        <v>409</v>
      </c>
      <c r="AG367" s="643"/>
    </row>
    <row r="368" spans="1:33" ht="20" customHeight="1">
      <c r="A368" s="635"/>
      <c r="B368" s="635"/>
      <c r="C368" s="635"/>
      <c r="D368" s="635"/>
      <c r="E368" s="644" t="s">
        <v>408</v>
      </c>
      <c r="F368" s="644"/>
      <c r="G368" s="642" t="s">
        <v>408</v>
      </c>
      <c r="H368" s="643"/>
      <c r="I368" s="644" t="s">
        <v>408</v>
      </c>
      <c r="J368" s="644"/>
      <c r="K368" s="642" t="s">
        <v>408</v>
      </c>
      <c r="L368" s="643"/>
      <c r="M368" s="644" t="s">
        <v>408</v>
      </c>
      <c r="N368" s="644"/>
      <c r="O368" s="642" t="s">
        <v>408</v>
      </c>
      <c r="P368" s="643"/>
      <c r="Q368" s="644" t="s">
        <v>408</v>
      </c>
      <c r="R368" s="644"/>
      <c r="S368" s="642" t="s">
        <v>408</v>
      </c>
      <c r="T368" s="643"/>
      <c r="U368" s="642" t="s">
        <v>408</v>
      </c>
      <c r="V368" s="643"/>
      <c r="W368" s="642" t="s">
        <v>408</v>
      </c>
      <c r="X368" s="643"/>
      <c r="Y368" s="642" t="s">
        <v>408</v>
      </c>
      <c r="Z368" s="645"/>
      <c r="AA368" s="659"/>
      <c r="AB368" s="660"/>
      <c r="AC368" s="633"/>
      <c r="AD368" s="661"/>
      <c r="AE368" s="665"/>
      <c r="AF368" s="281" t="s">
        <v>0</v>
      </c>
      <c r="AG368" s="281" t="s">
        <v>1</v>
      </c>
    </row>
    <row r="369" spans="1:33" ht="25" customHeight="1">
      <c r="A369" s="285">
        <v>17</v>
      </c>
      <c r="B369" s="284" t="str" cm="1">
        <f t="array" ref="B369">IFERROR(IF(Data!K$445+Data!K$456&gt;16, _xlfn.DROP(_xlfn.VSTACK(_xlfn._xlws.FILTER(_xlfn.ANCHORARRAY(Data!BY$184), _xlfn.CHOOSECOLS(_xlfn.ANCHORARRAY(Data!BY$184),1)&lt;&gt;"",""),_xlfn._xlws.FILTER(_xlfn.ANCHORARRAY(Data!BY$214), _xlfn.CHOOSECOLS(_xlfn.ANCHORARRAY(Data!BY$214),1)&lt;&gt;"","")), 16),"Less than 16"),"")</f>
        <v>Less than 16</v>
      </c>
      <c r="C369" s="283"/>
      <c r="D369" s="283"/>
      <c r="E369" s="621"/>
      <c r="F369" s="622"/>
      <c r="G369" s="636"/>
      <c r="H369" s="637"/>
      <c r="I369" s="636"/>
      <c r="J369" s="637"/>
      <c r="K369" s="636"/>
      <c r="L369" s="637"/>
      <c r="M369" s="636"/>
      <c r="N369" s="637"/>
      <c r="O369" s="636"/>
      <c r="P369" s="637"/>
      <c r="Q369" s="636"/>
      <c r="R369" s="637"/>
      <c r="S369" s="636"/>
      <c r="T369" s="637"/>
      <c r="U369" s="636"/>
      <c r="V369" s="637"/>
      <c r="W369" s="636"/>
      <c r="X369" s="637"/>
      <c r="Y369" s="636"/>
      <c r="Z369" s="637"/>
      <c r="AA369" s="636"/>
      <c r="AB369" s="637"/>
      <c r="AC369" s="282"/>
      <c r="AD369" s="282"/>
      <c r="AE369" s="281"/>
      <c r="AF369" s="281"/>
      <c r="AG369" s="281"/>
    </row>
    <row r="370" spans="1:33" ht="25" customHeight="1">
      <c r="A370" s="281">
        <v>18</v>
      </c>
      <c r="B370" s="284"/>
      <c r="C370" s="283"/>
      <c r="D370" s="283"/>
      <c r="E370" s="621"/>
      <c r="F370" s="622"/>
      <c r="G370" s="636"/>
      <c r="H370" s="637"/>
      <c r="I370" s="636"/>
      <c r="J370" s="637"/>
      <c r="K370" s="636"/>
      <c r="L370" s="637"/>
      <c r="M370" s="636"/>
      <c r="N370" s="637"/>
      <c r="O370" s="636"/>
      <c r="P370" s="637"/>
      <c r="Q370" s="636"/>
      <c r="R370" s="637"/>
      <c r="S370" s="636"/>
      <c r="T370" s="637"/>
      <c r="U370" s="636"/>
      <c r="V370" s="637"/>
      <c r="W370" s="636"/>
      <c r="X370" s="637"/>
      <c r="Y370" s="636"/>
      <c r="Z370" s="637"/>
      <c r="AA370" s="636"/>
      <c r="AB370" s="637"/>
      <c r="AC370" s="282"/>
      <c r="AD370" s="282"/>
      <c r="AE370" s="281"/>
      <c r="AF370" s="281"/>
      <c r="AG370" s="281"/>
    </row>
    <row r="371" spans="1:33" ht="25" customHeight="1">
      <c r="A371" s="285">
        <v>19</v>
      </c>
      <c r="B371" s="284"/>
      <c r="C371" s="283"/>
      <c r="D371" s="283"/>
      <c r="E371" s="621"/>
      <c r="F371" s="622"/>
      <c r="G371" s="636"/>
      <c r="H371" s="637"/>
      <c r="I371" s="636"/>
      <c r="J371" s="637"/>
      <c r="K371" s="636"/>
      <c r="L371" s="637"/>
      <c r="M371" s="636"/>
      <c r="N371" s="637"/>
      <c r="O371" s="636"/>
      <c r="P371" s="637"/>
      <c r="Q371" s="636"/>
      <c r="R371" s="637"/>
      <c r="S371" s="636"/>
      <c r="T371" s="637"/>
      <c r="U371" s="636"/>
      <c r="V371" s="637"/>
      <c r="W371" s="636"/>
      <c r="X371" s="637"/>
      <c r="Y371" s="636"/>
      <c r="Z371" s="637"/>
      <c r="AA371" s="636"/>
      <c r="AB371" s="637"/>
      <c r="AC371" s="282"/>
      <c r="AD371" s="282"/>
      <c r="AE371" s="281"/>
      <c r="AF371" s="281"/>
      <c r="AG371" s="281"/>
    </row>
    <row r="372" spans="1:33" ht="25" customHeight="1">
      <c r="A372" s="281">
        <v>20</v>
      </c>
      <c r="B372" s="284"/>
      <c r="C372" s="283"/>
      <c r="D372" s="283"/>
      <c r="E372" s="621"/>
      <c r="F372" s="622"/>
      <c r="G372" s="636"/>
      <c r="H372" s="637"/>
      <c r="I372" s="636"/>
      <c r="J372" s="637"/>
      <c r="K372" s="636"/>
      <c r="L372" s="637"/>
      <c r="M372" s="636"/>
      <c r="N372" s="637"/>
      <c r="O372" s="636"/>
      <c r="P372" s="637"/>
      <c r="Q372" s="636"/>
      <c r="R372" s="637"/>
      <c r="S372" s="636"/>
      <c r="T372" s="637"/>
      <c r="U372" s="636"/>
      <c r="V372" s="637"/>
      <c r="W372" s="636"/>
      <c r="X372" s="637"/>
      <c r="Y372" s="636"/>
      <c r="Z372" s="637"/>
      <c r="AA372" s="636"/>
      <c r="AB372" s="637"/>
      <c r="AC372" s="282"/>
      <c r="AD372" s="282"/>
      <c r="AE372" s="281"/>
      <c r="AF372" s="281"/>
      <c r="AG372" s="281"/>
    </row>
    <row r="373" spans="1:33" ht="25" customHeight="1">
      <c r="A373" s="285">
        <v>21</v>
      </c>
      <c r="B373" s="284"/>
      <c r="C373" s="283"/>
      <c r="D373" s="283"/>
      <c r="E373" s="621"/>
      <c r="F373" s="622"/>
      <c r="G373" s="636"/>
      <c r="H373" s="637"/>
      <c r="I373" s="636"/>
      <c r="J373" s="637"/>
      <c r="K373" s="636"/>
      <c r="L373" s="637"/>
      <c r="M373" s="636"/>
      <c r="N373" s="637"/>
      <c r="O373" s="636"/>
      <c r="P373" s="637"/>
      <c r="Q373" s="636"/>
      <c r="R373" s="637"/>
      <c r="S373" s="636"/>
      <c r="T373" s="637"/>
      <c r="U373" s="636"/>
      <c r="V373" s="637"/>
      <c r="W373" s="636"/>
      <c r="X373" s="637"/>
      <c r="Y373" s="636"/>
      <c r="Z373" s="637"/>
      <c r="AA373" s="636"/>
      <c r="AB373" s="637"/>
      <c r="AC373" s="282"/>
      <c r="AD373" s="282"/>
      <c r="AE373" s="281"/>
      <c r="AF373" s="281"/>
      <c r="AG373" s="281"/>
    </row>
    <row r="374" spans="1:33" ht="25" customHeight="1">
      <c r="A374" s="281">
        <v>22</v>
      </c>
      <c r="B374" s="284"/>
      <c r="C374" s="283"/>
      <c r="D374" s="283"/>
      <c r="E374" s="621"/>
      <c r="F374" s="622"/>
      <c r="G374" s="636"/>
      <c r="H374" s="637"/>
      <c r="I374" s="636"/>
      <c r="J374" s="637"/>
      <c r="K374" s="636"/>
      <c r="L374" s="637"/>
      <c r="M374" s="636"/>
      <c r="N374" s="637"/>
      <c r="O374" s="636"/>
      <c r="P374" s="637"/>
      <c r="Q374" s="636"/>
      <c r="R374" s="637"/>
      <c r="S374" s="636"/>
      <c r="T374" s="637"/>
      <c r="U374" s="636"/>
      <c r="V374" s="637"/>
      <c r="W374" s="636"/>
      <c r="X374" s="637"/>
      <c r="Y374" s="636"/>
      <c r="Z374" s="637"/>
      <c r="AA374" s="636"/>
      <c r="AB374" s="637"/>
      <c r="AC374" s="282"/>
      <c r="AD374" s="282"/>
      <c r="AE374" s="281"/>
      <c r="AF374" s="281"/>
      <c r="AG374" s="281"/>
    </row>
    <row r="375" spans="1:33" ht="25" customHeight="1">
      <c r="A375" s="285">
        <v>23</v>
      </c>
      <c r="B375" s="284"/>
      <c r="C375" s="283"/>
      <c r="D375" s="283"/>
      <c r="E375" s="621"/>
      <c r="F375" s="622"/>
      <c r="G375" s="636"/>
      <c r="H375" s="637"/>
      <c r="I375" s="636"/>
      <c r="J375" s="637"/>
      <c r="K375" s="636"/>
      <c r="L375" s="637"/>
      <c r="M375" s="636"/>
      <c r="N375" s="637"/>
      <c r="O375" s="636"/>
      <c r="P375" s="637"/>
      <c r="Q375" s="636"/>
      <c r="R375" s="637"/>
      <c r="S375" s="636"/>
      <c r="T375" s="637"/>
      <c r="U375" s="636"/>
      <c r="V375" s="637"/>
      <c r="W375" s="636"/>
      <c r="X375" s="637"/>
      <c r="Y375" s="636"/>
      <c r="Z375" s="637"/>
      <c r="AA375" s="636"/>
      <c r="AB375" s="637"/>
      <c r="AC375" s="282"/>
      <c r="AD375" s="282"/>
      <c r="AE375" s="281"/>
      <c r="AF375" s="281"/>
      <c r="AG375" s="281"/>
    </row>
    <row r="376" spans="1:33" ht="25" customHeight="1">
      <c r="A376" s="281">
        <v>24</v>
      </c>
      <c r="B376" s="284"/>
      <c r="C376" s="283"/>
      <c r="D376" s="283"/>
      <c r="E376" s="621"/>
      <c r="F376" s="622"/>
      <c r="G376" s="636"/>
      <c r="H376" s="637"/>
      <c r="I376" s="636"/>
      <c r="J376" s="637"/>
      <c r="K376" s="636"/>
      <c r="L376" s="637"/>
      <c r="M376" s="636"/>
      <c r="N376" s="637"/>
      <c r="O376" s="636"/>
      <c r="P376" s="637"/>
      <c r="Q376" s="636"/>
      <c r="R376" s="637"/>
      <c r="S376" s="636"/>
      <c r="T376" s="637"/>
      <c r="U376" s="636"/>
      <c r="V376" s="637"/>
      <c r="W376" s="636"/>
      <c r="X376" s="637"/>
      <c r="Y376" s="636"/>
      <c r="Z376" s="637"/>
      <c r="AA376" s="636"/>
      <c r="AB376" s="637"/>
      <c r="AC376" s="282"/>
      <c r="AD376" s="282"/>
      <c r="AE376" s="281"/>
      <c r="AF376" s="281"/>
      <c r="AG376" s="281"/>
    </row>
    <row r="377" spans="1:33" ht="25" customHeight="1">
      <c r="A377" s="285">
        <v>25</v>
      </c>
      <c r="B377" s="284"/>
      <c r="C377" s="283"/>
      <c r="D377" s="283"/>
      <c r="E377" s="621"/>
      <c r="F377" s="622"/>
      <c r="G377" s="636"/>
      <c r="H377" s="637"/>
      <c r="I377" s="636"/>
      <c r="J377" s="637"/>
      <c r="K377" s="636"/>
      <c r="L377" s="637"/>
      <c r="M377" s="636"/>
      <c r="N377" s="637"/>
      <c r="O377" s="636"/>
      <c r="P377" s="637"/>
      <c r="Q377" s="636"/>
      <c r="R377" s="637"/>
      <c r="S377" s="636"/>
      <c r="T377" s="637"/>
      <c r="U377" s="636"/>
      <c r="V377" s="637"/>
      <c r="W377" s="636"/>
      <c r="X377" s="637"/>
      <c r="Y377" s="636"/>
      <c r="Z377" s="637"/>
      <c r="AA377" s="636"/>
      <c r="AB377" s="637"/>
      <c r="AC377" s="282"/>
      <c r="AD377" s="282"/>
      <c r="AE377" s="281"/>
      <c r="AF377" s="281"/>
      <c r="AG377" s="281"/>
    </row>
    <row r="378" spans="1:33" ht="25" customHeight="1">
      <c r="A378" s="281">
        <v>26</v>
      </c>
      <c r="B378" s="284"/>
      <c r="C378" s="283"/>
      <c r="D378" s="283"/>
      <c r="E378" s="621"/>
      <c r="F378" s="622"/>
      <c r="G378" s="636"/>
      <c r="H378" s="637"/>
      <c r="I378" s="636"/>
      <c r="J378" s="637"/>
      <c r="K378" s="636"/>
      <c r="L378" s="637"/>
      <c r="M378" s="636"/>
      <c r="N378" s="637"/>
      <c r="O378" s="636"/>
      <c r="P378" s="637"/>
      <c r="Q378" s="636"/>
      <c r="R378" s="637"/>
      <c r="S378" s="636"/>
      <c r="T378" s="637"/>
      <c r="U378" s="636"/>
      <c r="V378" s="637"/>
      <c r="W378" s="636"/>
      <c r="X378" s="637"/>
      <c r="Y378" s="636"/>
      <c r="Z378" s="637"/>
      <c r="AA378" s="636"/>
      <c r="AB378" s="637"/>
      <c r="AC378" s="282"/>
      <c r="AD378" s="282"/>
      <c r="AE378" s="281"/>
      <c r="AF378" s="281"/>
      <c r="AG378" s="281"/>
    </row>
    <row r="379" spans="1:33" ht="25" customHeight="1">
      <c r="A379" s="285">
        <v>27</v>
      </c>
      <c r="B379" s="284"/>
      <c r="C379" s="283"/>
      <c r="D379" s="283"/>
      <c r="E379" s="621"/>
      <c r="F379" s="622"/>
      <c r="G379" s="636"/>
      <c r="H379" s="637"/>
      <c r="I379" s="636"/>
      <c r="J379" s="637"/>
      <c r="K379" s="636"/>
      <c r="L379" s="637"/>
      <c r="M379" s="636"/>
      <c r="N379" s="637"/>
      <c r="O379" s="636"/>
      <c r="P379" s="637"/>
      <c r="Q379" s="636"/>
      <c r="R379" s="637"/>
      <c r="S379" s="636"/>
      <c r="T379" s="637"/>
      <c r="U379" s="636"/>
      <c r="V379" s="637"/>
      <c r="W379" s="636"/>
      <c r="X379" s="637"/>
      <c r="Y379" s="636"/>
      <c r="Z379" s="637"/>
      <c r="AA379" s="636"/>
      <c r="AB379" s="637"/>
      <c r="AC379" s="282"/>
      <c r="AD379" s="282"/>
      <c r="AE379" s="281"/>
      <c r="AF379" s="281"/>
      <c r="AG379" s="281"/>
    </row>
    <row r="380" spans="1:33" ht="25" customHeight="1">
      <c r="A380" s="281">
        <v>28</v>
      </c>
      <c r="B380" s="284"/>
      <c r="C380" s="283"/>
      <c r="D380" s="283"/>
      <c r="E380" s="636"/>
      <c r="F380" s="670"/>
      <c r="G380" s="636"/>
      <c r="H380" s="637"/>
      <c r="I380" s="636"/>
      <c r="J380" s="637"/>
      <c r="K380" s="636"/>
      <c r="L380" s="637"/>
      <c r="M380" s="636"/>
      <c r="N380" s="637"/>
      <c r="O380" s="636"/>
      <c r="P380" s="637"/>
      <c r="Q380" s="636"/>
      <c r="R380" s="637"/>
      <c r="S380" s="636"/>
      <c r="T380" s="637"/>
      <c r="U380" s="636"/>
      <c r="V380" s="637"/>
      <c r="W380" s="636"/>
      <c r="X380" s="637"/>
      <c r="Y380" s="636"/>
      <c r="Z380" s="637"/>
      <c r="AA380" s="636"/>
      <c r="AB380" s="637"/>
      <c r="AC380" s="282"/>
      <c r="AD380" s="282"/>
      <c r="AE380" s="281"/>
      <c r="AF380" s="281"/>
      <c r="AG380" s="281"/>
    </row>
    <row r="381" spans="1:33" ht="25" customHeight="1">
      <c r="A381" s="285">
        <v>29</v>
      </c>
      <c r="B381" s="284"/>
      <c r="C381" s="283"/>
      <c r="D381" s="283"/>
      <c r="E381" s="651"/>
      <c r="F381" s="651"/>
      <c r="G381" s="636"/>
      <c r="H381" s="637"/>
      <c r="I381" s="636"/>
      <c r="J381" s="637"/>
      <c r="K381" s="636"/>
      <c r="L381" s="637"/>
      <c r="M381" s="636"/>
      <c r="N381" s="637"/>
      <c r="O381" s="636"/>
      <c r="P381" s="637"/>
      <c r="Q381" s="636"/>
      <c r="R381" s="637"/>
      <c r="S381" s="636"/>
      <c r="T381" s="637"/>
      <c r="U381" s="636"/>
      <c r="V381" s="637"/>
      <c r="W381" s="636"/>
      <c r="X381" s="637"/>
      <c r="Y381" s="636"/>
      <c r="Z381" s="637"/>
      <c r="AA381" s="636"/>
      <c r="AB381" s="637"/>
      <c r="AC381" s="282"/>
      <c r="AD381" s="282"/>
      <c r="AE381" s="281"/>
      <c r="AF381" s="281"/>
      <c r="AG381" s="281"/>
    </row>
    <row r="382" spans="1:33" ht="25" customHeight="1">
      <c r="A382" s="281">
        <v>30</v>
      </c>
      <c r="B382" s="284"/>
      <c r="C382" s="283"/>
      <c r="D382" s="283"/>
      <c r="E382" s="621"/>
      <c r="F382" s="622"/>
      <c r="G382" s="636"/>
      <c r="H382" s="637"/>
      <c r="I382" s="636"/>
      <c r="J382" s="637"/>
      <c r="K382" s="636"/>
      <c r="L382" s="637"/>
      <c r="M382" s="636"/>
      <c r="N382" s="637"/>
      <c r="O382" s="636"/>
      <c r="P382" s="637"/>
      <c r="Q382" s="636"/>
      <c r="R382" s="637"/>
      <c r="S382" s="636"/>
      <c r="T382" s="637"/>
      <c r="U382" s="636"/>
      <c r="V382" s="637"/>
      <c r="W382" s="636"/>
      <c r="X382" s="637"/>
      <c r="Y382" s="636"/>
      <c r="Z382" s="637"/>
      <c r="AA382" s="636"/>
      <c r="AB382" s="637"/>
      <c r="AC382" s="282"/>
      <c r="AD382" s="282"/>
      <c r="AE382" s="281"/>
      <c r="AF382" s="281"/>
      <c r="AG382" s="281"/>
    </row>
    <row r="383" spans="1:33" ht="25" customHeight="1">
      <c r="A383" s="285">
        <v>31</v>
      </c>
      <c r="B383" s="284"/>
      <c r="C383" s="283"/>
      <c r="D383" s="283"/>
      <c r="E383" s="621"/>
      <c r="F383" s="622"/>
      <c r="G383" s="636"/>
      <c r="H383" s="637"/>
      <c r="I383" s="636"/>
      <c r="J383" s="637"/>
      <c r="K383" s="636"/>
      <c r="L383" s="637"/>
      <c r="M383" s="636"/>
      <c r="N383" s="637"/>
      <c r="O383" s="636"/>
      <c r="P383" s="637"/>
      <c r="Q383" s="636"/>
      <c r="R383" s="637"/>
      <c r="S383" s="636"/>
      <c r="T383" s="637"/>
      <c r="U383" s="636"/>
      <c r="V383" s="637"/>
      <c r="W383" s="636"/>
      <c r="X383" s="637"/>
      <c r="Y383" s="636"/>
      <c r="Z383" s="637"/>
      <c r="AA383" s="636"/>
      <c r="AB383" s="637"/>
      <c r="AC383" s="282"/>
      <c r="AD383" s="282"/>
      <c r="AE383" s="281"/>
      <c r="AF383" s="281"/>
      <c r="AG383" s="281"/>
    </row>
    <row r="384" spans="1:33" ht="25" customHeight="1">
      <c r="A384" s="281">
        <v>32</v>
      </c>
      <c r="B384" s="284"/>
      <c r="C384" s="283"/>
      <c r="D384" s="283"/>
      <c r="E384" s="621"/>
      <c r="F384" s="622"/>
      <c r="G384" s="621"/>
      <c r="H384" s="623"/>
      <c r="I384" s="621"/>
      <c r="J384" s="623"/>
      <c r="K384" s="621"/>
      <c r="L384" s="623"/>
      <c r="M384" s="621"/>
      <c r="N384" s="623"/>
      <c r="O384" s="621"/>
      <c r="P384" s="623"/>
      <c r="Q384" s="621"/>
      <c r="R384" s="623"/>
      <c r="S384" s="621"/>
      <c r="T384" s="623"/>
      <c r="U384" s="621"/>
      <c r="V384" s="623"/>
      <c r="W384" s="621"/>
      <c r="X384" s="623"/>
      <c r="Y384" s="621"/>
      <c r="Z384" s="623"/>
      <c r="AA384" s="621"/>
      <c r="AB384" s="622"/>
      <c r="AC384" s="282"/>
      <c r="AD384" s="282"/>
      <c r="AE384" s="281"/>
      <c r="AF384" s="281"/>
      <c r="AG384" s="281"/>
    </row>
    <row r="385" spans="1:33" ht="16" customHeight="1">
      <c r="A385" s="266"/>
      <c r="B385" s="266"/>
      <c r="C385" s="270"/>
      <c r="D385" s="270"/>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266"/>
      <c r="AF385" s="266"/>
      <c r="AG385" s="266"/>
    </row>
    <row r="386" spans="1:33" ht="20" customHeight="1">
      <c r="A386" s="266"/>
      <c r="B386" s="266"/>
      <c r="C386" s="266"/>
      <c r="D386" s="266"/>
      <c r="E386" s="266"/>
      <c r="F386" s="266"/>
      <c r="G386" s="266"/>
      <c r="H386" s="267"/>
      <c r="I386" s="266"/>
      <c r="J386" s="266"/>
      <c r="K386" s="266"/>
      <c r="L386" s="266"/>
      <c r="M386" s="266"/>
      <c r="N386" s="266"/>
      <c r="O386" s="266"/>
      <c r="P386" s="266"/>
      <c r="Q386" s="266"/>
      <c r="R386" s="266"/>
      <c r="S386" s="266"/>
      <c r="T386" s="266"/>
      <c r="U386" s="266"/>
      <c r="V386" s="266"/>
      <c r="W386" s="266"/>
      <c r="X386" s="266"/>
      <c r="Y386" s="266"/>
      <c r="Z386" s="266"/>
      <c r="AA386" s="266"/>
      <c r="AB386" s="642" t="s">
        <v>407</v>
      </c>
      <c r="AC386" s="645"/>
      <c r="AD386" s="645"/>
      <c r="AE386" s="645"/>
      <c r="AF386" s="645"/>
      <c r="AG386" s="643"/>
    </row>
    <row r="387" spans="1:33" ht="20" customHeight="1">
      <c r="A387" s="266"/>
      <c r="B387" s="267"/>
      <c r="C387" s="267"/>
      <c r="D387" s="267"/>
      <c r="E387" s="266"/>
      <c r="F387" s="266"/>
      <c r="G387" s="266"/>
      <c r="H387" s="267"/>
      <c r="I387" s="266"/>
      <c r="J387" s="266"/>
      <c r="K387" s="266"/>
      <c r="L387" s="266"/>
      <c r="M387" s="266"/>
      <c r="N387" s="266"/>
      <c r="O387" s="266"/>
      <c r="P387" s="266"/>
      <c r="Q387" s="266"/>
      <c r="R387" s="266"/>
      <c r="S387" s="266"/>
      <c r="T387" s="266"/>
      <c r="U387" s="266"/>
      <c r="V387" s="266"/>
      <c r="W387" s="266"/>
      <c r="X387" s="266"/>
      <c r="Y387" s="266"/>
      <c r="Z387" s="266"/>
      <c r="AA387" s="266"/>
      <c r="AB387" s="279"/>
      <c r="AC387" s="266"/>
      <c r="AD387" s="266"/>
      <c r="AE387" s="266"/>
      <c r="AF387" s="266"/>
      <c r="AG387" s="278"/>
    </row>
    <row r="388" spans="1:33" ht="20" customHeight="1">
      <c r="A388" s="268"/>
      <c r="B388" s="280"/>
      <c r="C388" s="270"/>
      <c r="D388" s="267"/>
      <c r="E388" s="275"/>
      <c r="F388" s="275"/>
      <c r="G388" s="275"/>
      <c r="H388" s="269"/>
      <c r="I388" s="268"/>
      <c r="J388" s="274"/>
      <c r="K388" s="274"/>
      <c r="L388" s="266"/>
      <c r="M388" s="266"/>
      <c r="N388" s="266"/>
      <c r="O388" s="266"/>
      <c r="P388" s="266"/>
      <c r="Q388" s="266"/>
      <c r="R388" s="266"/>
      <c r="S388" s="266"/>
      <c r="T388" s="266"/>
      <c r="U388" s="266"/>
      <c r="V388" s="266"/>
      <c r="W388" s="266"/>
      <c r="X388" s="266"/>
      <c r="Y388" s="266"/>
      <c r="Z388" s="266"/>
      <c r="AA388" s="266"/>
      <c r="AB388" s="279"/>
      <c r="AC388" s="266"/>
      <c r="AD388" s="266"/>
      <c r="AE388" s="266"/>
      <c r="AF388" s="266"/>
      <c r="AG388" s="278"/>
    </row>
    <row r="389" spans="1:33" ht="20" customHeight="1">
      <c r="A389" s="268"/>
      <c r="B389" s="267"/>
      <c r="C389" s="270"/>
      <c r="D389" s="267"/>
      <c r="E389" s="275"/>
      <c r="F389" s="275"/>
      <c r="G389" s="275"/>
      <c r="H389" s="269"/>
      <c r="I389" s="268"/>
      <c r="J389" s="274"/>
      <c r="K389" s="274"/>
      <c r="L389" s="266"/>
      <c r="M389" s="266"/>
      <c r="N389" s="266"/>
      <c r="O389" s="266"/>
      <c r="P389" s="266"/>
      <c r="Q389" s="266"/>
      <c r="R389" s="266"/>
      <c r="S389" s="266"/>
      <c r="T389" s="266"/>
      <c r="U389" s="266"/>
      <c r="V389" s="266"/>
      <c r="W389" s="266"/>
      <c r="X389" s="266"/>
      <c r="Y389" s="266"/>
      <c r="Z389" s="266"/>
      <c r="AA389" s="266"/>
      <c r="AB389" s="279"/>
      <c r="AC389" s="266"/>
      <c r="AD389" s="266"/>
      <c r="AE389" s="266"/>
      <c r="AF389" s="266"/>
      <c r="AG389" s="278"/>
    </row>
    <row r="390" spans="1:33" ht="20" customHeight="1">
      <c r="A390" s="268"/>
      <c r="B390" s="267"/>
      <c r="C390" s="270"/>
      <c r="D390" s="267"/>
      <c r="E390" s="275"/>
      <c r="F390" s="275"/>
      <c r="G390" s="275"/>
      <c r="H390" s="269"/>
      <c r="I390" s="268"/>
      <c r="J390" s="274"/>
      <c r="K390" s="274"/>
      <c r="L390" s="266"/>
      <c r="M390" s="266"/>
      <c r="N390" s="266"/>
      <c r="O390" s="266"/>
      <c r="P390" s="266"/>
      <c r="Q390" s="266"/>
      <c r="R390" s="266"/>
      <c r="S390" s="266"/>
      <c r="T390" s="266"/>
      <c r="U390" s="266"/>
      <c r="V390" s="266"/>
      <c r="W390" s="266"/>
      <c r="X390" s="266"/>
      <c r="Y390" s="266"/>
      <c r="Z390" s="266"/>
      <c r="AB390" s="277"/>
      <c r="AG390" s="276"/>
    </row>
    <row r="391" spans="1:33" ht="20" customHeight="1">
      <c r="A391" s="268"/>
      <c r="B391" s="267"/>
      <c r="C391" s="270"/>
      <c r="D391" s="267"/>
      <c r="E391" s="275"/>
      <c r="F391" s="275"/>
      <c r="G391" s="275"/>
      <c r="H391" s="269"/>
      <c r="I391" s="268"/>
      <c r="J391" s="274"/>
      <c r="K391" s="274"/>
      <c r="L391" s="266"/>
      <c r="M391" s="266"/>
      <c r="N391" s="266"/>
      <c r="O391" s="266"/>
      <c r="P391" s="266"/>
      <c r="Q391" s="266"/>
      <c r="R391" s="266"/>
      <c r="S391" s="266"/>
      <c r="T391" s="266"/>
      <c r="U391" s="266"/>
      <c r="V391" s="266"/>
      <c r="W391" s="266"/>
      <c r="X391" s="266"/>
      <c r="Y391" s="266"/>
      <c r="Z391" s="266"/>
      <c r="AB391" s="277"/>
      <c r="AG391" s="276"/>
    </row>
    <row r="392" spans="1:33" ht="20" customHeight="1">
      <c r="A392" s="268"/>
      <c r="B392" s="267"/>
      <c r="C392" s="270"/>
      <c r="D392" s="267"/>
      <c r="E392" s="275"/>
      <c r="F392" s="275"/>
      <c r="G392" s="275"/>
      <c r="H392" s="269"/>
      <c r="I392" s="268"/>
      <c r="J392" s="274"/>
      <c r="K392" s="274"/>
      <c r="L392" s="266"/>
      <c r="M392" s="266"/>
      <c r="N392" s="266"/>
      <c r="O392" s="266"/>
      <c r="P392" s="266"/>
      <c r="Q392" s="266"/>
      <c r="R392" s="266"/>
      <c r="S392" s="266"/>
      <c r="T392" s="266"/>
      <c r="U392" s="266"/>
      <c r="V392" s="266"/>
      <c r="W392" s="266"/>
      <c r="X392" s="266"/>
      <c r="Y392" s="266"/>
      <c r="Z392" s="266"/>
      <c r="AA392" s="266"/>
      <c r="AB392" s="642" t="s">
        <v>406</v>
      </c>
      <c r="AC392" s="645"/>
      <c r="AD392" s="645"/>
      <c r="AE392" s="645"/>
      <c r="AF392" s="645"/>
      <c r="AG392" s="643"/>
    </row>
    <row r="393" spans="1:33" ht="20" customHeight="1">
      <c r="A393" s="268"/>
      <c r="B393" s="267"/>
      <c r="C393" s="270"/>
      <c r="D393" s="267"/>
      <c r="E393" s="275"/>
      <c r="F393" s="275"/>
      <c r="G393" s="275"/>
      <c r="H393" s="269"/>
      <c r="I393" s="268"/>
      <c r="J393" s="274"/>
      <c r="K393" s="274"/>
      <c r="L393" s="266"/>
      <c r="M393" s="266"/>
      <c r="N393" s="266"/>
      <c r="O393" s="266"/>
      <c r="P393" s="266"/>
      <c r="Q393" s="266"/>
      <c r="R393" s="266"/>
      <c r="S393" s="266"/>
      <c r="T393" s="266"/>
      <c r="U393" s="266"/>
      <c r="V393" s="266"/>
      <c r="W393" s="266"/>
      <c r="X393" s="266"/>
      <c r="Y393" s="266"/>
      <c r="Z393" s="266"/>
      <c r="AA393" s="266"/>
      <c r="AB393" s="279"/>
      <c r="AC393" s="266"/>
      <c r="AD393" s="266"/>
      <c r="AE393" s="266"/>
      <c r="AF393" s="266"/>
      <c r="AG393" s="278"/>
    </row>
    <row r="394" spans="1:33" ht="20" customHeight="1">
      <c r="A394" s="268"/>
      <c r="B394" s="267"/>
      <c r="C394" s="270"/>
      <c r="D394" s="267"/>
      <c r="E394" s="275"/>
      <c r="F394" s="275"/>
      <c r="G394" s="275"/>
      <c r="H394" s="269"/>
      <c r="I394" s="268"/>
      <c r="J394" s="274"/>
      <c r="K394" s="274"/>
      <c r="L394" s="266"/>
      <c r="M394" s="266"/>
      <c r="N394" s="266"/>
      <c r="O394" s="266"/>
      <c r="P394" s="266"/>
      <c r="Q394" s="266"/>
      <c r="R394" s="266"/>
      <c r="S394" s="266"/>
      <c r="T394" s="266"/>
      <c r="U394" s="266"/>
      <c r="V394" s="266"/>
      <c r="W394" s="266"/>
      <c r="X394" s="266"/>
      <c r="Y394" s="266"/>
      <c r="Z394" s="266"/>
      <c r="AB394" s="277"/>
      <c r="AG394" s="276"/>
    </row>
    <row r="395" spans="1:33" ht="20" customHeight="1">
      <c r="A395" s="268"/>
      <c r="B395" s="267"/>
      <c r="C395" s="270"/>
      <c r="D395" s="267"/>
      <c r="E395" s="275"/>
      <c r="F395" s="275"/>
      <c r="G395" s="275"/>
      <c r="H395" s="269"/>
      <c r="I395" s="268"/>
      <c r="J395" s="274"/>
      <c r="K395" s="274"/>
      <c r="L395" s="266"/>
      <c r="M395" s="266"/>
      <c r="N395" s="266"/>
      <c r="O395" s="266"/>
      <c r="P395" s="266"/>
      <c r="Q395" s="266"/>
      <c r="R395" s="266"/>
      <c r="S395" s="266"/>
      <c r="T395" s="266"/>
      <c r="U395" s="266"/>
      <c r="V395" s="266"/>
      <c r="W395" s="266"/>
      <c r="X395" s="266"/>
      <c r="Y395" s="266"/>
      <c r="Z395" s="266"/>
      <c r="AA395" s="266"/>
      <c r="AB395" s="273"/>
      <c r="AC395" s="272"/>
      <c r="AD395" s="272"/>
      <c r="AE395" s="272"/>
      <c r="AF395" s="272"/>
      <c r="AG395" s="271"/>
    </row>
    <row r="396" spans="1:33" ht="10" customHeight="1">
      <c r="A396" s="268"/>
      <c r="B396" s="267"/>
      <c r="C396" s="270"/>
      <c r="D396" s="267"/>
      <c r="E396" s="269"/>
      <c r="F396" s="269"/>
      <c r="G396" s="269"/>
      <c r="H396" s="269"/>
      <c r="I396" s="268"/>
      <c r="J396" s="268"/>
      <c r="K396" s="267"/>
      <c r="L396" s="267"/>
      <c r="M396" s="267"/>
      <c r="N396" s="267"/>
      <c r="O396" s="267"/>
      <c r="P396" s="267"/>
      <c r="Q396" s="267"/>
      <c r="R396" s="267"/>
      <c r="S396" s="267"/>
      <c r="T396" s="267"/>
      <c r="U396" s="267"/>
      <c r="V396" s="267"/>
      <c r="W396" s="267"/>
      <c r="X396" s="267"/>
      <c r="Y396" s="267"/>
      <c r="Z396" s="267"/>
      <c r="AA396" s="266"/>
      <c r="AB396" s="266"/>
      <c r="AC396" s="266"/>
      <c r="AD396" s="266"/>
      <c r="AE396" s="266"/>
      <c r="AF396" s="266"/>
      <c r="AG396" s="266" t="s">
        <v>405</v>
      </c>
    </row>
  </sheetData>
  <sheetProtection sheet="1" objects="1" scenarios="1"/>
  <mergeCells count="3362">
    <mergeCell ref="AB392:AG392"/>
    <mergeCell ref="E384:F384"/>
    <mergeCell ref="G384:H384"/>
    <mergeCell ref="I384:J384"/>
    <mergeCell ref="K384:L384"/>
    <mergeCell ref="M384:N384"/>
    <mergeCell ref="O384:P384"/>
    <mergeCell ref="Q384:R384"/>
    <mergeCell ref="S384:T384"/>
    <mergeCell ref="U384:V384"/>
    <mergeCell ref="E383:F383"/>
    <mergeCell ref="G383:H383"/>
    <mergeCell ref="I383:J383"/>
    <mergeCell ref="K383:L383"/>
    <mergeCell ref="M383:N383"/>
    <mergeCell ref="O383:P383"/>
    <mergeCell ref="Q382:R382"/>
    <mergeCell ref="S382:T382"/>
    <mergeCell ref="U382:V382"/>
    <mergeCell ref="W382:X382"/>
    <mergeCell ref="W384:X384"/>
    <mergeCell ref="Y384:Z384"/>
    <mergeCell ref="AA384:AB384"/>
    <mergeCell ref="AB386:AG386"/>
    <mergeCell ref="E382:F382"/>
    <mergeCell ref="G382:H382"/>
    <mergeCell ref="I382:J382"/>
    <mergeCell ref="K382:L382"/>
    <mergeCell ref="M382:N382"/>
    <mergeCell ref="O382:P382"/>
    <mergeCell ref="Q380:R380"/>
    <mergeCell ref="S380:T380"/>
    <mergeCell ref="U380:V380"/>
    <mergeCell ref="W380:X380"/>
    <mergeCell ref="Y380:Z380"/>
    <mergeCell ref="AA380:AB380"/>
    <mergeCell ref="E380:F380"/>
    <mergeCell ref="G380:H380"/>
    <mergeCell ref="I380:J380"/>
    <mergeCell ref="K380:L380"/>
    <mergeCell ref="M380:N380"/>
    <mergeCell ref="O380:P380"/>
    <mergeCell ref="Q383:R383"/>
    <mergeCell ref="S383:T383"/>
    <mergeCell ref="U383:V383"/>
    <mergeCell ref="W383:X383"/>
    <mergeCell ref="Y383:Z383"/>
    <mergeCell ref="AA383:AB383"/>
    <mergeCell ref="Y382:Z382"/>
    <mergeCell ref="AA382:AB382"/>
    <mergeCell ref="Q381:R381"/>
    <mergeCell ref="S381:T381"/>
    <mergeCell ref="U381:V381"/>
    <mergeCell ref="W381:X381"/>
    <mergeCell ref="Y381:Z381"/>
    <mergeCell ref="AA381:AB381"/>
    <mergeCell ref="E381:F381"/>
    <mergeCell ref="G381:H381"/>
    <mergeCell ref="I381:J381"/>
    <mergeCell ref="K381:L381"/>
    <mergeCell ref="M381:N381"/>
    <mergeCell ref="O381:P381"/>
    <mergeCell ref="Q379:R379"/>
    <mergeCell ref="S379:T379"/>
    <mergeCell ref="U379:V379"/>
    <mergeCell ref="W379:X379"/>
    <mergeCell ref="Y379:Z379"/>
    <mergeCell ref="AA379:AB379"/>
    <mergeCell ref="E379:F379"/>
    <mergeCell ref="G379:H379"/>
    <mergeCell ref="I379:J379"/>
    <mergeCell ref="K379:L379"/>
    <mergeCell ref="M379:N379"/>
    <mergeCell ref="O379:P379"/>
    <mergeCell ref="Q378:R378"/>
    <mergeCell ref="S378:T378"/>
    <mergeCell ref="U378:V378"/>
    <mergeCell ref="W378:X378"/>
    <mergeCell ref="Y378:Z378"/>
    <mergeCell ref="AA378:AB378"/>
    <mergeCell ref="E378:F378"/>
    <mergeCell ref="G378:H378"/>
    <mergeCell ref="I378:J378"/>
    <mergeCell ref="K378:L378"/>
    <mergeCell ref="M378:N378"/>
    <mergeCell ref="O378:P378"/>
    <mergeCell ref="Q377:R377"/>
    <mergeCell ref="S377:T377"/>
    <mergeCell ref="U377:V377"/>
    <mergeCell ref="W377:X377"/>
    <mergeCell ref="Y377:Z377"/>
    <mergeCell ref="AA377:AB377"/>
    <mergeCell ref="E377:F377"/>
    <mergeCell ref="G377:H377"/>
    <mergeCell ref="I377:J377"/>
    <mergeCell ref="K377:L377"/>
    <mergeCell ref="M377:N377"/>
    <mergeCell ref="O377:P377"/>
    <mergeCell ref="Q376:R376"/>
    <mergeCell ref="S376:T376"/>
    <mergeCell ref="U376:V376"/>
    <mergeCell ref="W376:X376"/>
    <mergeCell ref="Y376:Z376"/>
    <mergeCell ref="AA376:AB376"/>
    <mergeCell ref="E376:F376"/>
    <mergeCell ref="G376:H376"/>
    <mergeCell ref="I376:J376"/>
    <mergeCell ref="K376:L376"/>
    <mergeCell ref="M376:N376"/>
    <mergeCell ref="O376:P376"/>
    <mergeCell ref="Q375:R375"/>
    <mergeCell ref="S375:T375"/>
    <mergeCell ref="U375:V375"/>
    <mergeCell ref="W375:X375"/>
    <mergeCell ref="Y375:Z375"/>
    <mergeCell ref="AA375:AB375"/>
    <mergeCell ref="E375:F375"/>
    <mergeCell ref="G375:H375"/>
    <mergeCell ref="I375:J375"/>
    <mergeCell ref="K375:L375"/>
    <mergeCell ref="M375:N375"/>
    <mergeCell ref="O375:P375"/>
    <mergeCell ref="Q374:R374"/>
    <mergeCell ref="S374:T374"/>
    <mergeCell ref="U374:V374"/>
    <mergeCell ref="W374:X374"/>
    <mergeCell ref="Y374:Z374"/>
    <mergeCell ref="AA374:AB374"/>
    <mergeCell ref="E374:F374"/>
    <mergeCell ref="G374:H374"/>
    <mergeCell ref="I374:J374"/>
    <mergeCell ref="K374:L374"/>
    <mergeCell ref="M374:N374"/>
    <mergeCell ref="O374:P374"/>
    <mergeCell ref="Q373:R373"/>
    <mergeCell ref="S373:T373"/>
    <mergeCell ref="U373:V373"/>
    <mergeCell ref="W373:X373"/>
    <mergeCell ref="Y373:Z373"/>
    <mergeCell ref="AA373:AB373"/>
    <mergeCell ref="E373:F373"/>
    <mergeCell ref="G373:H373"/>
    <mergeCell ref="I373:J373"/>
    <mergeCell ref="K373:L373"/>
    <mergeCell ref="M373:N373"/>
    <mergeCell ref="O373:P373"/>
    <mergeCell ref="Q372:R372"/>
    <mergeCell ref="S372:T372"/>
    <mergeCell ref="U372:V372"/>
    <mergeCell ref="W372:X372"/>
    <mergeCell ref="Y372:Z372"/>
    <mergeCell ref="AA372:AB372"/>
    <mergeCell ref="E372:F372"/>
    <mergeCell ref="G372:H372"/>
    <mergeCell ref="I372:J372"/>
    <mergeCell ref="K372:L372"/>
    <mergeCell ref="M372:N372"/>
    <mergeCell ref="O372:P372"/>
    <mergeCell ref="Q371:R371"/>
    <mergeCell ref="S371:T371"/>
    <mergeCell ref="U371:V371"/>
    <mergeCell ref="W371:X371"/>
    <mergeCell ref="Y371:Z371"/>
    <mergeCell ref="AA371:AB371"/>
    <mergeCell ref="E371:F371"/>
    <mergeCell ref="G371:H371"/>
    <mergeCell ref="I371:J371"/>
    <mergeCell ref="K371:L371"/>
    <mergeCell ref="M371:N371"/>
    <mergeCell ref="O371:P371"/>
    <mergeCell ref="Q370:R370"/>
    <mergeCell ref="S370:T370"/>
    <mergeCell ref="U370:V370"/>
    <mergeCell ref="W370:X370"/>
    <mergeCell ref="Y370:Z370"/>
    <mergeCell ref="AA370:AB370"/>
    <mergeCell ref="E370:F370"/>
    <mergeCell ref="G370:H370"/>
    <mergeCell ref="I370:J370"/>
    <mergeCell ref="K370:L370"/>
    <mergeCell ref="M370:N370"/>
    <mergeCell ref="O370:P370"/>
    <mergeCell ref="Q369:R369"/>
    <mergeCell ref="S369:T369"/>
    <mergeCell ref="U369:V369"/>
    <mergeCell ref="W369:X369"/>
    <mergeCell ref="Y369:Z369"/>
    <mergeCell ref="AA369:AB369"/>
    <mergeCell ref="E369:F369"/>
    <mergeCell ref="G369:H369"/>
    <mergeCell ref="I369:J369"/>
    <mergeCell ref="K369:L369"/>
    <mergeCell ref="M369:N369"/>
    <mergeCell ref="O369:P369"/>
    <mergeCell ref="O368:P368"/>
    <mergeCell ref="Q368:R368"/>
    <mergeCell ref="S368:T368"/>
    <mergeCell ref="U368:V368"/>
    <mergeCell ref="W368:X368"/>
    <mergeCell ref="Y368:Z368"/>
    <mergeCell ref="AA367:AB368"/>
    <mergeCell ref="AC367:AC368"/>
    <mergeCell ref="AD367:AD368"/>
    <mergeCell ref="AE367:AE368"/>
    <mergeCell ref="AF367:AG367"/>
    <mergeCell ref="E368:F368"/>
    <mergeCell ref="G368:H368"/>
    <mergeCell ref="I368:J368"/>
    <mergeCell ref="K368:L368"/>
    <mergeCell ref="M368:N368"/>
    <mergeCell ref="O367:P367"/>
    <mergeCell ref="Q367:R367"/>
    <mergeCell ref="S367:T367"/>
    <mergeCell ref="U367:V367"/>
    <mergeCell ref="W367:X367"/>
    <mergeCell ref="Y367:Z367"/>
    <mergeCell ref="X365:AG365"/>
    <mergeCell ref="A367:A368"/>
    <mergeCell ref="B367:B368"/>
    <mergeCell ref="C367:C368"/>
    <mergeCell ref="D367:D368"/>
    <mergeCell ref="E367:F367"/>
    <mergeCell ref="G367:H367"/>
    <mergeCell ref="I367:J367"/>
    <mergeCell ref="K367:L367"/>
    <mergeCell ref="M367:N367"/>
    <mergeCell ref="X364:Z364"/>
    <mergeCell ref="AA364:AG364"/>
    <mergeCell ref="A365:B365"/>
    <mergeCell ref="C365:D365"/>
    <mergeCell ref="E365:G365"/>
    <mergeCell ref="H365:K365"/>
    <mergeCell ref="L365:N365"/>
    <mergeCell ref="O365:Q365"/>
    <mergeCell ref="R365:T365"/>
    <mergeCell ref="U365:W365"/>
    <mergeCell ref="E362:G362"/>
    <mergeCell ref="J362:K362"/>
    <mergeCell ref="L362:S362"/>
    <mergeCell ref="T362:W362"/>
    <mergeCell ref="X362:Z362"/>
    <mergeCell ref="A364:D364"/>
    <mergeCell ref="E364:G364"/>
    <mergeCell ref="H364:K364"/>
    <mergeCell ref="L364:N364"/>
    <mergeCell ref="O364:W364"/>
    <mergeCell ref="E360:G360"/>
    <mergeCell ref="J360:K360"/>
    <mergeCell ref="L360:S360"/>
    <mergeCell ref="T360:W360"/>
    <mergeCell ref="X360:Z360"/>
    <mergeCell ref="E361:G361"/>
    <mergeCell ref="J361:K361"/>
    <mergeCell ref="L361:S361"/>
    <mergeCell ref="T361:W361"/>
    <mergeCell ref="X361:Z361"/>
    <mergeCell ref="E359:G359"/>
    <mergeCell ref="J359:K359"/>
    <mergeCell ref="L359:S359"/>
    <mergeCell ref="T359:W359"/>
    <mergeCell ref="X359:Z359"/>
    <mergeCell ref="AB359:AG359"/>
    <mergeCell ref="E357:G357"/>
    <mergeCell ref="J357:K357"/>
    <mergeCell ref="L357:S357"/>
    <mergeCell ref="T357:W357"/>
    <mergeCell ref="X357:Z357"/>
    <mergeCell ref="E358:G358"/>
    <mergeCell ref="J358:K358"/>
    <mergeCell ref="L358:S358"/>
    <mergeCell ref="T358:W358"/>
    <mergeCell ref="X358:Z358"/>
    <mergeCell ref="E355:G355"/>
    <mergeCell ref="J355:K355"/>
    <mergeCell ref="L355:S355"/>
    <mergeCell ref="T355:W355"/>
    <mergeCell ref="X355:Z355"/>
    <mergeCell ref="E356:G356"/>
    <mergeCell ref="J356:K356"/>
    <mergeCell ref="L356:S356"/>
    <mergeCell ref="T356:W356"/>
    <mergeCell ref="X356:Z356"/>
    <mergeCell ref="A353:G353"/>
    <mergeCell ref="I353:Z353"/>
    <mergeCell ref="AB353:AG353"/>
    <mergeCell ref="E354:G354"/>
    <mergeCell ref="J354:K354"/>
    <mergeCell ref="L354:S354"/>
    <mergeCell ref="T354:W354"/>
    <mergeCell ref="X354:Z354"/>
    <mergeCell ref="Q351:R351"/>
    <mergeCell ref="S351:T351"/>
    <mergeCell ref="U351:V351"/>
    <mergeCell ref="W351:X351"/>
    <mergeCell ref="Y351:Z351"/>
    <mergeCell ref="AA351:AB351"/>
    <mergeCell ref="E351:F351"/>
    <mergeCell ref="G351:H351"/>
    <mergeCell ref="I351:J351"/>
    <mergeCell ref="K351:L351"/>
    <mergeCell ref="M351:N351"/>
    <mergeCell ref="O351:P351"/>
    <mergeCell ref="Q350:R350"/>
    <mergeCell ref="S350:T350"/>
    <mergeCell ref="U350:V350"/>
    <mergeCell ref="W350:X350"/>
    <mergeCell ref="Y350:Z350"/>
    <mergeCell ref="AA350:AB350"/>
    <mergeCell ref="E350:F350"/>
    <mergeCell ref="G350:H350"/>
    <mergeCell ref="I350:J350"/>
    <mergeCell ref="K350:L350"/>
    <mergeCell ref="M350:N350"/>
    <mergeCell ref="O350:P350"/>
    <mergeCell ref="Q349:R349"/>
    <mergeCell ref="S349:T349"/>
    <mergeCell ref="U349:V349"/>
    <mergeCell ref="W349:X349"/>
    <mergeCell ref="Y349:Z349"/>
    <mergeCell ref="AA349:AB349"/>
    <mergeCell ref="E349:F349"/>
    <mergeCell ref="G349:H349"/>
    <mergeCell ref="I349:J349"/>
    <mergeCell ref="K349:L349"/>
    <mergeCell ref="M349:N349"/>
    <mergeCell ref="O349:P349"/>
    <mergeCell ref="Q348:R348"/>
    <mergeCell ref="S348:T348"/>
    <mergeCell ref="U348:V348"/>
    <mergeCell ref="W348:X348"/>
    <mergeCell ref="Y348:Z348"/>
    <mergeCell ref="AA348:AB348"/>
    <mergeCell ref="E348:F348"/>
    <mergeCell ref="G348:H348"/>
    <mergeCell ref="I348:J348"/>
    <mergeCell ref="K348:L348"/>
    <mergeCell ref="M348:N348"/>
    <mergeCell ref="O348:P348"/>
    <mergeCell ref="Q347:R347"/>
    <mergeCell ref="S347:T347"/>
    <mergeCell ref="U347:V347"/>
    <mergeCell ref="W347:X347"/>
    <mergeCell ref="Y347:Z347"/>
    <mergeCell ref="AA347:AB347"/>
    <mergeCell ref="E347:F347"/>
    <mergeCell ref="G347:H347"/>
    <mergeCell ref="I347:J347"/>
    <mergeCell ref="K347:L347"/>
    <mergeCell ref="M347:N347"/>
    <mergeCell ref="O347:P347"/>
    <mergeCell ref="Q346:R346"/>
    <mergeCell ref="S346:T346"/>
    <mergeCell ref="U346:V346"/>
    <mergeCell ref="W346:X346"/>
    <mergeCell ref="Y346:Z346"/>
    <mergeCell ref="AA346:AB346"/>
    <mergeCell ref="E346:F346"/>
    <mergeCell ref="G346:H346"/>
    <mergeCell ref="I346:J346"/>
    <mergeCell ref="K346:L346"/>
    <mergeCell ref="M346:N346"/>
    <mergeCell ref="O346:P346"/>
    <mergeCell ref="Q345:R345"/>
    <mergeCell ref="S345:T345"/>
    <mergeCell ref="U345:V345"/>
    <mergeCell ref="W345:X345"/>
    <mergeCell ref="Y345:Z345"/>
    <mergeCell ref="AA345:AB345"/>
    <mergeCell ref="E345:F345"/>
    <mergeCell ref="G345:H345"/>
    <mergeCell ref="I345:J345"/>
    <mergeCell ref="K345:L345"/>
    <mergeCell ref="M345:N345"/>
    <mergeCell ref="O345:P345"/>
    <mergeCell ref="Q344:R344"/>
    <mergeCell ref="S344:T344"/>
    <mergeCell ref="U344:V344"/>
    <mergeCell ref="W344:X344"/>
    <mergeCell ref="Y344:Z344"/>
    <mergeCell ref="AA344:AB344"/>
    <mergeCell ref="E344:F344"/>
    <mergeCell ref="G344:H344"/>
    <mergeCell ref="I344:J344"/>
    <mergeCell ref="K344:L344"/>
    <mergeCell ref="M344:N344"/>
    <mergeCell ref="O344:P344"/>
    <mergeCell ref="Q343:R343"/>
    <mergeCell ref="S343:T343"/>
    <mergeCell ref="U343:V343"/>
    <mergeCell ref="W343:X343"/>
    <mergeCell ref="Y343:Z343"/>
    <mergeCell ref="AA343:AB343"/>
    <mergeCell ref="E343:F343"/>
    <mergeCell ref="G343:H343"/>
    <mergeCell ref="I343:J343"/>
    <mergeCell ref="K343:L343"/>
    <mergeCell ref="M343:N343"/>
    <mergeCell ref="O343:P343"/>
    <mergeCell ref="Q342:R342"/>
    <mergeCell ref="S342:T342"/>
    <mergeCell ref="U342:V342"/>
    <mergeCell ref="W342:X342"/>
    <mergeCell ref="Y342:Z342"/>
    <mergeCell ref="AA342:AB342"/>
    <mergeCell ref="E342:F342"/>
    <mergeCell ref="G342:H342"/>
    <mergeCell ref="I342:J342"/>
    <mergeCell ref="K342:L342"/>
    <mergeCell ref="M342:N342"/>
    <mergeCell ref="O342:P342"/>
    <mergeCell ref="Q341:R341"/>
    <mergeCell ref="S341:T341"/>
    <mergeCell ref="U341:V341"/>
    <mergeCell ref="W341:X341"/>
    <mergeCell ref="Y341:Z341"/>
    <mergeCell ref="AA341:AB341"/>
    <mergeCell ref="E341:F341"/>
    <mergeCell ref="G341:H341"/>
    <mergeCell ref="I341:J341"/>
    <mergeCell ref="K341:L341"/>
    <mergeCell ref="M341:N341"/>
    <mergeCell ref="O341:P341"/>
    <mergeCell ref="Q340:R340"/>
    <mergeCell ref="S340:T340"/>
    <mergeCell ref="U340:V340"/>
    <mergeCell ref="W340:X340"/>
    <mergeCell ref="Y340:Z340"/>
    <mergeCell ref="AA340:AB340"/>
    <mergeCell ref="E340:F340"/>
    <mergeCell ref="G340:H340"/>
    <mergeCell ref="I340:J340"/>
    <mergeCell ref="K340:L340"/>
    <mergeCell ref="M340:N340"/>
    <mergeCell ref="O340:P340"/>
    <mergeCell ref="M336:N336"/>
    <mergeCell ref="O336:P336"/>
    <mergeCell ref="Q339:R339"/>
    <mergeCell ref="S339:T339"/>
    <mergeCell ref="U339:V339"/>
    <mergeCell ref="W339:X339"/>
    <mergeCell ref="Y339:Z339"/>
    <mergeCell ref="AA339:AB339"/>
    <mergeCell ref="E339:F339"/>
    <mergeCell ref="G339:H339"/>
    <mergeCell ref="I339:J339"/>
    <mergeCell ref="K339:L339"/>
    <mergeCell ref="M339:N339"/>
    <mergeCell ref="O339:P339"/>
    <mergeCell ref="Q338:R338"/>
    <mergeCell ref="S338:T338"/>
    <mergeCell ref="U338:V338"/>
    <mergeCell ref="W338:X338"/>
    <mergeCell ref="Y338:Z338"/>
    <mergeCell ref="AA338:AB338"/>
    <mergeCell ref="E338:F338"/>
    <mergeCell ref="G338:H338"/>
    <mergeCell ref="I338:J338"/>
    <mergeCell ref="K338:L338"/>
    <mergeCell ref="M338:N338"/>
    <mergeCell ref="O338:P338"/>
    <mergeCell ref="G335:H335"/>
    <mergeCell ref="I335:J335"/>
    <mergeCell ref="K335:L335"/>
    <mergeCell ref="M335:N335"/>
    <mergeCell ref="O334:P334"/>
    <mergeCell ref="Q334:R334"/>
    <mergeCell ref="S334:T334"/>
    <mergeCell ref="U334:V334"/>
    <mergeCell ref="W334:X334"/>
    <mergeCell ref="Y334:Z334"/>
    <mergeCell ref="Q337:R337"/>
    <mergeCell ref="S337:T337"/>
    <mergeCell ref="U337:V337"/>
    <mergeCell ref="W337:X337"/>
    <mergeCell ref="Y337:Z337"/>
    <mergeCell ref="AA337:AB337"/>
    <mergeCell ref="E337:F337"/>
    <mergeCell ref="G337:H337"/>
    <mergeCell ref="I337:J337"/>
    <mergeCell ref="K337:L337"/>
    <mergeCell ref="M337:N337"/>
    <mergeCell ref="O337:P337"/>
    <mergeCell ref="Q336:R336"/>
    <mergeCell ref="S336:T336"/>
    <mergeCell ref="U336:V336"/>
    <mergeCell ref="W336:X336"/>
    <mergeCell ref="Y336:Z336"/>
    <mergeCell ref="AA336:AB336"/>
    <mergeCell ref="E336:F336"/>
    <mergeCell ref="G336:H336"/>
    <mergeCell ref="I336:J336"/>
    <mergeCell ref="K336:L336"/>
    <mergeCell ref="X332:AG332"/>
    <mergeCell ref="A334:A335"/>
    <mergeCell ref="B334:B335"/>
    <mergeCell ref="C334:C335"/>
    <mergeCell ref="D334:D335"/>
    <mergeCell ref="E334:F334"/>
    <mergeCell ref="G334:H334"/>
    <mergeCell ref="I334:J334"/>
    <mergeCell ref="K334:L334"/>
    <mergeCell ref="M334:N334"/>
    <mergeCell ref="X331:Z331"/>
    <mergeCell ref="AA331:AG331"/>
    <mergeCell ref="A332:B332"/>
    <mergeCell ref="C332:D332"/>
    <mergeCell ref="E332:G332"/>
    <mergeCell ref="H332:K332"/>
    <mergeCell ref="L332:N332"/>
    <mergeCell ref="O332:Q332"/>
    <mergeCell ref="R332:T332"/>
    <mergeCell ref="U332:W332"/>
    <mergeCell ref="O335:P335"/>
    <mergeCell ref="Q335:R335"/>
    <mergeCell ref="S335:T335"/>
    <mergeCell ref="U335:V335"/>
    <mergeCell ref="W335:X335"/>
    <mergeCell ref="Y335:Z335"/>
    <mergeCell ref="AA334:AB335"/>
    <mergeCell ref="AC334:AC335"/>
    <mergeCell ref="AD334:AD335"/>
    <mergeCell ref="AE334:AE335"/>
    <mergeCell ref="AF334:AG334"/>
    <mergeCell ref="E335:F335"/>
    <mergeCell ref="E329:G329"/>
    <mergeCell ref="J329:K329"/>
    <mergeCell ref="L329:S329"/>
    <mergeCell ref="T329:W329"/>
    <mergeCell ref="X329:Z329"/>
    <mergeCell ref="A331:D331"/>
    <mergeCell ref="E331:G331"/>
    <mergeCell ref="H331:K331"/>
    <mergeCell ref="L331:N331"/>
    <mergeCell ref="O331:W331"/>
    <mergeCell ref="E327:G327"/>
    <mergeCell ref="J327:K327"/>
    <mergeCell ref="L327:S327"/>
    <mergeCell ref="T327:W327"/>
    <mergeCell ref="X327:Z327"/>
    <mergeCell ref="E328:G328"/>
    <mergeCell ref="J328:K328"/>
    <mergeCell ref="L328:S328"/>
    <mergeCell ref="T328:W328"/>
    <mergeCell ref="X328:Z328"/>
    <mergeCell ref="E326:G326"/>
    <mergeCell ref="J326:K326"/>
    <mergeCell ref="L326:S326"/>
    <mergeCell ref="T326:W326"/>
    <mergeCell ref="X326:Z326"/>
    <mergeCell ref="AB326:AG326"/>
    <mergeCell ref="E324:G324"/>
    <mergeCell ref="J324:K324"/>
    <mergeCell ref="L324:S324"/>
    <mergeCell ref="T324:W324"/>
    <mergeCell ref="X324:Z324"/>
    <mergeCell ref="E325:G325"/>
    <mergeCell ref="J325:K325"/>
    <mergeCell ref="L325:S325"/>
    <mergeCell ref="T325:W325"/>
    <mergeCell ref="X325:Z325"/>
    <mergeCell ref="E322:G322"/>
    <mergeCell ref="J322:K322"/>
    <mergeCell ref="L322:S322"/>
    <mergeCell ref="T322:W322"/>
    <mergeCell ref="X322:Z322"/>
    <mergeCell ref="E323:G323"/>
    <mergeCell ref="J323:K323"/>
    <mergeCell ref="L323:S323"/>
    <mergeCell ref="T323:W323"/>
    <mergeCell ref="X323:Z323"/>
    <mergeCell ref="A320:G320"/>
    <mergeCell ref="I320:Z320"/>
    <mergeCell ref="AB320:AG320"/>
    <mergeCell ref="E321:G321"/>
    <mergeCell ref="J321:K321"/>
    <mergeCell ref="L321:S321"/>
    <mergeCell ref="T321:W321"/>
    <mergeCell ref="X321:Z321"/>
    <mergeCell ref="Q318:R318"/>
    <mergeCell ref="S318:T318"/>
    <mergeCell ref="U318:V318"/>
    <mergeCell ref="W318:X318"/>
    <mergeCell ref="Y318:Z318"/>
    <mergeCell ref="AA318:AB318"/>
    <mergeCell ref="E318:F318"/>
    <mergeCell ref="G318:H318"/>
    <mergeCell ref="I318:J318"/>
    <mergeCell ref="K318:L318"/>
    <mergeCell ref="M318:N318"/>
    <mergeCell ref="O318:P318"/>
    <mergeCell ref="Q317:R317"/>
    <mergeCell ref="S317:T317"/>
    <mergeCell ref="U317:V317"/>
    <mergeCell ref="W317:X317"/>
    <mergeCell ref="Y317:Z317"/>
    <mergeCell ref="AA317:AB317"/>
    <mergeCell ref="E317:F317"/>
    <mergeCell ref="G317:H317"/>
    <mergeCell ref="I317:J317"/>
    <mergeCell ref="K317:L317"/>
    <mergeCell ref="M317:N317"/>
    <mergeCell ref="O317:P317"/>
    <mergeCell ref="Q316:R316"/>
    <mergeCell ref="S316:T316"/>
    <mergeCell ref="U316:V316"/>
    <mergeCell ref="W316:X316"/>
    <mergeCell ref="Y316:Z316"/>
    <mergeCell ref="AA316:AB316"/>
    <mergeCell ref="E316:F316"/>
    <mergeCell ref="G316:H316"/>
    <mergeCell ref="I316:J316"/>
    <mergeCell ref="K316:L316"/>
    <mergeCell ref="M316:N316"/>
    <mergeCell ref="O316:P316"/>
    <mergeCell ref="Q315:R315"/>
    <mergeCell ref="S315:T315"/>
    <mergeCell ref="U315:V315"/>
    <mergeCell ref="W315:X315"/>
    <mergeCell ref="Y315:Z315"/>
    <mergeCell ref="AA315:AB315"/>
    <mergeCell ref="E315:F315"/>
    <mergeCell ref="G315:H315"/>
    <mergeCell ref="I315:J315"/>
    <mergeCell ref="K315:L315"/>
    <mergeCell ref="M315:N315"/>
    <mergeCell ref="O315:P315"/>
    <mergeCell ref="Q314:R314"/>
    <mergeCell ref="S314:T314"/>
    <mergeCell ref="U314:V314"/>
    <mergeCell ref="W314:X314"/>
    <mergeCell ref="Y314:Z314"/>
    <mergeCell ref="AA314:AB314"/>
    <mergeCell ref="E314:F314"/>
    <mergeCell ref="G314:H314"/>
    <mergeCell ref="I314:J314"/>
    <mergeCell ref="K314:L314"/>
    <mergeCell ref="M314:N314"/>
    <mergeCell ref="O314:P314"/>
    <mergeCell ref="Q313:R313"/>
    <mergeCell ref="S313:T313"/>
    <mergeCell ref="U313:V313"/>
    <mergeCell ref="W313:X313"/>
    <mergeCell ref="Y313:Z313"/>
    <mergeCell ref="AA313:AB313"/>
    <mergeCell ref="E313:F313"/>
    <mergeCell ref="G313:H313"/>
    <mergeCell ref="I313:J313"/>
    <mergeCell ref="K313:L313"/>
    <mergeCell ref="M313:N313"/>
    <mergeCell ref="O313:P313"/>
    <mergeCell ref="Q312:R312"/>
    <mergeCell ref="S312:T312"/>
    <mergeCell ref="U312:V312"/>
    <mergeCell ref="W312:X312"/>
    <mergeCell ref="Y312:Z312"/>
    <mergeCell ref="AA312:AB312"/>
    <mergeCell ref="E312:F312"/>
    <mergeCell ref="G312:H312"/>
    <mergeCell ref="I312:J312"/>
    <mergeCell ref="K312:L312"/>
    <mergeCell ref="M312:N312"/>
    <mergeCell ref="O312:P312"/>
    <mergeCell ref="Q311:R311"/>
    <mergeCell ref="S311:T311"/>
    <mergeCell ref="U311:V311"/>
    <mergeCell ref="W311:X311"/>
    <mergeCell ref="Y311:Z311"/>
    <mergeCell ref="AA311:AB311"/>
    <mergeCell ref="E311:F311"/>
    <mergeCell ref="G311:H311"/>
    <mergeCell ref="I311:J311"/>
    <mergeCell ref="K311:L311"/>
    <mergeCell ref="M311:N311"/>
    <mergeCell ref="O311:P311"/>
    <mergeCell ref="Q310:R310"/>
    <mergeCell ref="S310:T310"/>
    <mergeCell ref="U310:V310"/>
    <mergeCell ref="W310:X310"/>
    <mergeCell ref="Y310:Z310"/>
    <mergeCell ref="AA310:AB310"/>
    <mergeCell ref="E310:F310"/>
    <mergeCell ref="G310:H310"/>
    <mergeCell ref="I310:J310"/>
    <mergeCell ref="K310:L310"/>
    <mergeCell ref="M310:N310"/>
    <mergeCell ref="O310:P310"/>
    <mergeCell ref="Q309:R309"/>
    <mergeCell ref="S309:T309"/>
    <mergeCell ref="U309:V309"/>
    <mergeCell ref="W309:X309"/>
    <mergeCell ref="Y309:Z309"/>
    <mergeCell ref="AA309:AB309"/>
    <mergeCell ref="E309:F309"/>
    <mergeCell ref="G309:H309"/>
    <mergeCell ref="I309:J309"/>
    <mergeCell ref="K309:L309"/>
    <mergeCell ref="M309:N309"/>
    <mergeCell ref="O309:P309"/>
    <mergeCell ref="Q308:R308"/>
    <mergeCell ref="S308:T308"/>
    <mergeCell ref="U308:V308"/>
    <mergeCell ref="W308:X308"/>
    <mergeCell ref="Y308:Z308"/>
    <mergeCell ref="AA308:AB308"/>
    <mergeCell ref="E308:F308"/>
    <mergeCell ref="G308:H308"/>
    <mergeCell ref="I308:J308"/>
    <mergeCell ref="K308:L308"/>
    <mergeCell ref="M308:N308"/>
    <mergeCell ref="O308:P308"/>
    <mergeCell ref="Q307:R307"/>
    <mergeCell ref="S307:T307"/>
    <mergeCell ref="U307:V307"/>
    <mergeCell ref="W307:X307"/>
    <mergeCell ref="Y307:Z307"/>
    <mergeCell ref="AA307:AB307"/>
    <mergeCell ref="E307:F307"/>
    <mergeCell ref="G307:H307"/>
    <mergeCell ref="I307:J307"/>
    <mergeCell ref="K307:L307"/>
    <mergeCell ref="M307:N307"/>
    <mergeCell ref="O307:P307"/>
    <mergeCell ref="Q306:R306"/>
    <mergeCell ref="S306:T306"/>
    <mergeCell ref="U306:V306"/>
    <mergeCell ref="W306:X306"/>
    <mergeCell ref="Y306:Z306"/>
    <mergeCell ref="AA306:AB306"/>
    <mergeCell ref="E306:F306"/>
    <mergeCell ref="G306:H306"/>
    <mergeCell ref="I306:J306"/>
    <mergeCell ref="K306:L306"/>
    <mergeCell ref="M306:N306"/>
    <mergeCell ref="O306:P306"/>
    <mergeCell ref="Q305:R305"/>
    <mergeCell ref="S305:T305"/>
    <mergeCell ref="U305:V305"/>
    <mergeCell ref="W305:X305"/>
    <mergeCell ref="Y305:Z305"/>
    <mergeCell ref="AA305:AB305"/>
    <mergeCell ref="E305:F305"/>
    <mergeCell ref="G305:H305"/>
    <mergeCell ref="I305:J305"/>
    <mergeCell ref="K305:L305"/>
    <mergeCell ref="M305:N305"/>
    <mergeCell ref="O305:P305"/>
    <mergeCell ref="Q304:R304"/>
    <mergeCell ref="S304:T304"/>
    <mergeCell ref="U304:V304"/>
    <mergeCell ref="W304:X304"/>
    <mergeCell ref="Y304:Z304"/>
    <mergeCell ref="AA304:AB304"/>
    <mergeCell ref="E304:F304"/>
    <mergeCell ref="G304:H304"/>
    <mergeCell ref="I304:J304"/>
    <mergeCell ref="K304:L304"/>
    <mergeCell ref="M304:N304"/>
    <mergeCell ref="O304:P304"/>
    <mergeCell ref="Q303:R303"/>
    <mergeCell ref="S303:T303"/>
    <mergeCell ref="U303:V303"/>
    <mergeCell ref="W303:X303"/>
    <mergeCell ref="Y303:Z303"/>
    <mergeCell ref="AA303:AB303"/>
    <mergeCell ref="E303:F303"/>
    <mergeCell ref="G303:H303"/>
    <mergeCell ref="I303:J303"/>
    <mergeCell ref="K303:L303"/>
    <mergeCell ref="M303:N303"/>
    <mergeCell ref="O303:P303"/>
    <mergeCell ref="O302:P302"/>
    <mergeCell ref="Q302:R302"/>
    <mergeCell ref="S302:T302"/>
    <mergeCell ref="U302:V302"/>
    <mergeCell ref="W302:X302"/>
    <mergeCell ref="Y302:Z302"/>
    <mergeCell ref="AA301:AB302"/>
    <mergeCell ref="AC301:AC302"/>
    <mergeCell ref="AD301:AD302"/>
    <mergeCell ref="AE301:AE302"/>
    <mergeCell ref="AF301:AG301"/>
    <mergeCell ref="E302:F302"/>
    <mergeCell ref="G302:H302"/>
    <mergeCell ref="I302:J302"/>
    <mergeCell ref="K302:L302"/>
    <mergeCell ref="M302:N302"/>
    <mergeCell ref="O301:P301"/>
    <mergeCell ref="Q301:R301"/>
    <mergeCell ref="S301:T301"/>
    <mergeCell ref="U301:V301"/>
    <mergeCell ref="W301:X301"/>
    <mergeCell ref="Y301:Z301"/>
    <mergeCell ref="X299:AG299"/>
    <mergeCell ref="A301:A302"/>
    <mergeCell ref="B301:B302"/>
    <mergeCell ref="C301:C302"/>
    <mergeCell ref="D301:D302"/>
    <mergeCell ref="E301:F301"/>
    <mergeCell ref="G301:H301"/>
    <mergeCell ref="I301:J301"/>
    <mergeCell ref="K301:L301"/>
    <mergeCell ref="M301:N301"/>
    <mergeCell ref="X298:Z298"/>
    <mergeCell ref="AA298:AG298"/>
    <mergeCell ref="A299:B299"/>
    <mergeCell ref="C299:D299"/>
    <mergeCell ref="E299:G299"/>
    <mergeCell ref="H299:K299"/>
    <mergeCell ref="L299:N299"/>
    <mergeCell ref="O299:Q299"/>
    <mergeCell ref="R299:T299"/>
    <mergeCell ref="U299:W299"/>
    <mergeCell ref="E296:G296"/>
    <mergeCell ref="J296:K296"/>
    <mergeCell ref="L296:S296"/>
    <mergeCell ref="T296:W296"/>
    <mergeCell ref="X296:Z296"/>
    <mergeCell ref="A298:D298"/>
    <mergeCell ref="E298:G298"/>
    <mergeCell ref="H298:K298"/>
    <mergeCell ref="L298:N298"/>
    <mergeCell ref="O298:W298"/>
    <mergeCell ref="E294:G294"/>
    <mergeCell ref="J294:K294"/>
    <mergeCell ref="L294:S294"/>
    <mergeCell ref="T294:W294"/>
    <mergeCell ref="X294:Z294"/>
    <mergeCell ref="E295:G295"/>
    <mergeCell ref="J295:K295"/>
    <mergeCell ref="L295:S295"/>
    <mergeCell ref="T295:W295"/>
    <mergeCell ref="X295:Z295"/>
    <mergeCell ref="E293:G293"/>
    <mergeCell ref="J293:K293"/>
    <mergeCell ref="L293:S293"/>
    <mergeCell ref="T293:W293"/>
    <mergeCell ref="X293:Z293"/>
    <mergeCell ref="AB293:AG293"/>
    <mergeCell ref="E291:G291"/>
    <mergeCell ref="J291:K291"/>
    <mergeCell ref="L291:S291"/>
    <mergeCell ref="T291:W291"/>
    <mergeCell ref="X291:Z291"/>
    <mergeCell ref="E292:G292"/>
    <mergeCell ref="J292:K292"/>
    <mergeCell ref="L292:S292"/>
    <mergeCell ref="T292:W292"/>
    <mergeCell ref="X292:Z292"/>
    <mergeCell ref="E289:G289"/>
    <mergeCell ref="J289:K289"/>
    <mergeCell ref="L289:S289"/>
    <mergeCell ref="T289:W289"/>
    <mergeCell ref="X289:Z289"/>
    <mergeCell ref="E290:G290"/>
    <mergeCell ref="J290:K290"/>
    <mergeCell ref="L290:S290"/>
    <mergeCell ref="T290:W290"/>
    <mergeCell ref="X290:Z290"/>
    <mergeCell ref="A287:G287"/>
    <mergeCell ref="I287:Z287"/>
    <mergeCell ref="AB287:AG287"/>
    <mergeCell ref="E288:G288"/>
    <mergeCell ref="J288:K288"/>
    <mergeCell ref="L288:S288"/>
    <mergeCell ref="T288:W288"/>
    <mergeCell ref="X288:Z288"/>
    <mergeCell ref="Q285:R285"/>
    <mergeCell ref="S285:T285"/>
    <mergeCell ref="U285:V285"/>
    <mergeCell ref="W285:X285"/>
    <mergeCell ref="Y285:Z285"/>
    <mergeCell ref="AA285:AB285"/>
    <mergeCell ref="E285:F285"/>
    <mergeCell ref="G285:H285"/>
    <mergeCell ref="I285:J285"/>
    <mergeCell ref="K285:L285"/>
    <mergeCell ref="M285:N285"/>
    <mergeCell ref="O285:P285"/>
    <mergeCell ref="Q284:R284"/>
    <mergeCell ref="S284:T284"/>
    <mergeCell ref="U284:V284"/>
    <mergeCell ref="W284:X284"/>
    <mergeCell ref="Y284:Z284"/>
    <mergeCell ref="AA284:AB284"/>
    <mergeCell ref="E284:F284"/>
    <mergeCell ref="G284:H284"/>
    <mergeCell ref="I284:J284"/>
    <mergeCell ref="K284:L284"/>
    <mergeCell ref="M284:N284"/>
    <mergeCell ref="O284:P284"/>
    <mergeCell ref="Q283:R283"/>
    <mergeCell ref="S283:T283"/>
    <mergeCell ref="U283:V283"/>
    <mergeCell ref="W283:X283"/>
    <mergeCell ref="Y283:Z283"/>
    <mergeCell ref="AA283:AB283"/>
    <mergeCell ref="E283:F283"/>
    <mergeCell ref="G283:H283"/>
    <mergeCell ref="I283:J283"/>
    <mergeCell ref="K283:L283"/>
    <mergeCell ref="M283:N283"/>
    <mergeCell ref="O283:P283"/>
    <mergeCell ref="Q282:R282"/>
    <mergeCell ref="S282:T282"/>
    <mergeCell ref="U282:V282"/>
    <mergeCell ref="W282:X282"/>
    <mergeCell ref="Y282:Z282"/>
    <mergeCell ref="AA282:AB282"/>
    <mergeCell ref="E282:F282"/>
    <mergeCell ref="G282:H282"/>
    <mergeCell ref="I282:J282"/>
    <mergeCell ref="K282:L282"/>
    <mergeCell ref="M282:N282"/>
    <mergeCell ref="O282:P282"/>
    <mergeCell ref="Q281:R281"/>
    <mergeCell ref="S281:T281"/>
    <mergeCell ref="U281:V281"/>
    <mergeCell ref="W281:X281"/>
    <mergeCell ref="Y281:Z281"/>
    <mergeCell ref="AA281:AB281"/>
    <mergeCell ref="E281:F281"/>
    <mergeCell ref="G281:H281"/>
    <mergeCell ref="I281:J281"/>
    <mergeCell ref="K281:L281"/>
    <mergeCell ref="M281:N281"/>
    <mergeCell ref="O281:P281"/>
    <mergeCell ref="Q280:R280"/>
    <mergeCell ref="S280:T280"/>
    <mergeCell ref="U280:V280"/>
    <mergeCell ref="W280:X280"/>
    <mergeCell ref="Y280:Z280"/>
    <mergeCell ref="AA280:AB280"/>
    <mergeCell ref="E280:F280"/>
    <mergeCell ref="G280:H280"/>
    <mergeCell ref="I280:J280"/>
    <mergeCell ref="K280:L280"/>
    <mergeCell ref="M280:N280"/>
    <mergeCell ref="O280:P280"/>
    <mergeCell ref="Q279:R279"/>
    <mergeCell ref="S279:T279"/>
    <mergeCell ref="U279:V279"/>
    <mergeCell ref="W279:X279"/>
    <mergeCell ref="Y279:Z279"/>
    <mergeCell ref="AA279:AB279"/>
    <mergeCell ref="E279:F279"/>
    <mergeCell ref="G279:H279"/>
    <mergeCell ref="I279:J279"/>
    <mergeCell ref="K279:L279"/>
    <mergeCell ref="M279:N279"/>
    <mergeCell ref="O279:P279"/>
    <mergeCell ref="Q278:R278"/>
    <mergeCell ref="S278:T278"/>
    <mergeCell ref="U278:V278"/>
    <mergeCell ref="W278:X278"/>
    <mergeCell ref="Y278:Z278"/>
    <mergeCell ref="AA278:AB278"/>
    <mergeCell ref="E278:F278"/>
    <mergeCell ref="G278:H278"/>
    <mergeCell ref="I278:J278"/>
    <mergeCell ref="K278:L278"/>
    <mergeCell ref="M278:N278"/>
    <mergeCell ref="O278:P278"/>
    <mergeCell ref="Q277:R277"/>
    <mergeCell ref="S277:T277"/>
    <mergeCell ref="U277:V277"/>
    <mergeCell ref="W277:X277"/>
    <mergeCell ref="Y277:Z277"/>
    <mergeCell ref="AA277:AB277"/>
    <mergeCell ref="E277:F277"/>
    <mergeCell ref="G277:H277"/>
    <mergeCell ref="I277:J277"/>
    <mergeCell ref="K277:L277"/>
    <mergeCell ref="M277:N277"/>
    <mergeCell ref="O277:P277"/>
    <mergeCell ref="Q276:R276"/>
    <mergeCell ref="S276:T276"/>
    <mergeCell ref="U276:V276"/>
    <mergeCell ref="W276:X276"/>
    <mergeCell ref="Y276:Z276"/>
    <mergeCell ref="AA276:AB276"/>
    <mergeCell ref="E276:F276"/>
    <mergeCell ref="G276:H276"/>
    <mergeCell ref="I276:J276"/>
    <mergeCell ref="K276:L276"/>
    <mergeCell ref="M276:N276"/>
    <mergeCell ref="O276:P276"/>
    <mergeCell ref="Q275:R275"/>
    <mergeCell ref="S275:T275"/>
    <mergeCell ref="U275:V275"/>
    <mergeCell ref="W275:X275"/>
    <mergeCell ref="Y275:Z275"/>
    <mergeCell ref="AA275:AB275"/>
    <mergeCell ref="E275:F275"/>
    <mergeCell ref="G275:H275"/>
    <mergeCell ref="I275:J275"/>
    <mergeCell ref="K275:L275"/>
    <mergeCell ref="M275:N275"/>
    <mergeCell ref="O275:P275"/>
    <mergeCell ref="Q274:R274"/>
    <mergeCell ref="S274:T274"/>
    <mergeCell ref="U274:V274"/>
    <mergeCell ref="W274:X274"/>
    <mergeCell ref="Y274:Z274"/>
    <mergeCell ref="AA274:AB274"/>
    <mergeCell ref="E274:F274"/>
    <mergeCell ref="G274:H274"/>
    <mergeCell ref="I274:J274"/>
    <mergeCell ref="K274:L274"/>
    <mergeCell ref="M274:N274"/>
    <mergeCell ref="O274:P274"/>
    <mergeCell ref="M270:N270"/>
    <mergeCell ref="O270:P270"/>
    <mergeCell ref="Q273:R273"/>
    <mergeCell ref="S273:T273"/>
    <mergeCell ref="U273:V273"/>
    <mergeCell ref="W273:X273"/>
    <mergeCell ref="Y273:Z273"/>
    <mergeCell ref="AA273:AB273"/>
    <mergeCell ref="E273:F273"/>
    <mergeCell ref="G273:H273"/>
    <mergeCell ref="I273:J273"/>
    <mergeCell ref="K273:L273"/>
    <mergeCell ref="M273:N273"/>
    <mergeCell ref="O273:P273"/>
    <mergeCell ref="Q272:R272"/>
    <mergeCell ref="S272:T272"/>
    <mergeCell ref="U272:V272"/>
    <mergeCell ref="W272:X272"/>
    <mergeCell ref="Y272:Z272"/>
    <mergeCell ref="AA272:AB272"/>
    <mergeCell ref="E272:F272"/>
    <mergeCell ref="G272:H272"/>
    <mergeCell ref="I272:J272"/>
    <mergeCell ref="K272:L272"/>
    <mergeCell ref="M272:N272"/>
    <mergeCell ref="O272:P272"/>
    <mergeCell ref="G269:H269"/>
    <mergeCell ref="I269:J269"/>
    <mergeCell ref="K269:L269"/>
    <mergeCell ref="M269:N269"/>
    <mergeCell ref="O268:P268"/>
    <mergeCell ref="Q268:R268"/>
    <mergeCell ref="S268:T268"/>
    <mergeCell ref="U268:V268"/>
    <mergeCell ref="W268:X268"/>
    <mergeCell ref="Y268:Z268"/>
    <mergeCell ref="Q271:R271"/>
    <mergeCell ref="S271:T271"/>
    <mergeCell ref="U271:V271"/>
    <mergeCell ref="W271:X271"/>
    <mergeCell ref="Y271:Z271"/>
    <mergeCell ref="AA271:AB271"/>
    <mergeCell ref="E271:F271"/>
    <mergeCell ref="G271:H271"/>
    <mergeCell ref="I271:J271"/>
    <mergeCell ref="K271:L271"/>
    <mergeCell ref="M271:N271"/>
    <mergeCell ref="O271:P271"/>
    <mergeCell ref="Q270:R270"/>
    <mergeCell ref="S270:T270"/>
    <mergeCell ref="U270:V270"/>
    <mergeCell ref="W270:X270"/>
    <mergeCell ref="Y270:Z270"/>
    <mergeCell ref="AA270:AB270"/>
    <mergeCell ref="E270:F270"/>
    <mergeCell ref="G270:H270"/>
    <mergeCell ref="I270:J270"/>
    <mergeCell ref="K270:L270"/>
    <mergeCell ref="X266:AG266"/>
    <mergeCell ref="A268:A269"/>
    <mergeCell ref="B268:B269"/>
    <mergeCell ref="C268:C269"/>
    <mergeCell ref="D268:D269"/>
    <mergeCell ref="E268:F268"/>
    <mergeCell ref="G268:H268"/>
    <mergeCell ref="I268:J268"/>
    <mergeCell ref="K268:L268"/>
    <mergeCell ref="M268:N268"/>
    <mergeCell ref="X265:Z265"/>
    <mergeCell ref="AA265:AG265"/>
    <mergeCell ref="A266:B266"/>
    <mergeCell ref="C266:D266"/>
    <mergeCell ref="E266:G266"/>
    <mergeCell ref="H266:K266"/>
    <mergeCell ref="L266:N266"/>
    <mergeCell ref="O266:Q266"/>
    <mergeCell ref="R266:T266"/>
    <mergeCell ref="U266:W266"/>
    <mergeCell ref="O269:P269"/>
    <mergeCell ref="Q269:R269"/>
    <mergeCell ref="S269:T269"/>
    <mergeCell ref="U269:V269"/>
    <mergeCell ref="W269:X269"/>
    <mergeCell ref="Y269:Z269"/>
    <mergeCell ref="AA268:AB269"/>
    <mergeCell ref="AC268:AC269"/>
    <mergeCell ref="AD268:AD269"/>
    <mergeCell ref="AE268:AE269"/>
    <mergeCell ref="AF268:AG268"/>
    <mergeCell ref="E269:F269"/>
    <mergeCell ref="E263:G263"/>
    <mergeCell ref="J263:K263"/>
    <mergeCell ref="L263:S263"/>
    <mergeCell ref="T263:W263"/>
    <mergeCell ref="X263:Z263"/>
    <mergeCell ref="A265:D265"/>
    <mergeCell ref="E265:G265"/>
    <mergeCell ref="H265:K265"/>
    <mergeCell ref="L265:N265"/>
    <mergeCell ref="O265:W265"/>
    <mergeCell ref="E261:G261"/>
    <mergeCell ref="J261:K261"/>
    <mergeCell ref="L261:S261"/>
    <mergeCell ref="T261:W261"/>
    <mergeCell ref="X261:Z261"/>
    <mergeCell ref="E262:G262"/>
    <mergeCell ref="J262:K262"/>
    <mergeCell ref="L262:S262"/>
    <mergeCell ref="T262:W262"/>
    <mergeCell ref="X262:Z262"/>
    <mergeCell ref="E260:G260"/>
    <mergeCell ref="J260:K260"/>
    <mergeCell ref="L260:S260"/>
    <mergeCell ref="T260:W260"/>
    <mergeCell ref="X260:Z260"/>
    <mergeCell ref="AB260:AG260"/>
    <mergeCell ref="E258:G258"/>
    <mergeCell ref="J258:K258"/>
    <mergeCell ref="L258:S258"/>
    <mergeCell ref="T258:W258"/>
    <mergeCell ref="X258:Z258"/>
    <mergeCell ref="E259:G259"/>
    <mergeCell ref="J259:K259"/>
    <mergeCell ref="L259:S259"/>
    <mergeCell ref="T259:W259"/>
    <mergeCell ref="X259:Z259"/>
    <mergeCell ref="E256:G256"/>
    <mergeCell ref="J256:K256"/>
    <mergeCell ref="L256:S256"/>
    <mergeCell ref="T256:W256"/>
    <mergeCell ref="X256:Z256"/>
    <mergeCell ref="E257:G257"/>
    <mergeCell ref="J257:K257"/>
    <mergeCell ref="L257:S257"/>
    <mergeCell ref="T257:W257"/>
    <mergeCell ref="X257:Z257"/>
    <mergeCell ref="A254:G254"/>
    <mergeCell ref="I254:Z254"/>
    <mergeCell ref="AB254:AG254"/>
    <mergeCell ref="E255:G255"/>
    <mergeCell ref="J255:K255"/>
    <mergeCell ref="L255:S255"/>
    <mergeCell ref="T255:W255"/>
    <mergeCell ref="X255:Z255"/>
    <mergeCell ref="Q252:R252"/>
    <mergeCell ref="S252:T252"/>
    <mergeCell ref="U252:V252"/>
    <mergeCell ref="W252:X252"/>
    <mergeCell ref="Y252:Z252"/>
    <mergeCell ref="AA252:AB252"/>
    <mergeCell ref="E252:F252"/>
    <mergeCell ref="G252:H252"/>
    <mergeCell ref="I252:J252"/>
    <mergeCell ref="K252:L252"/>
    <mergeCell ref="M252:N252"/>
    <mergeCell ref="O252:P252"/>
    <mergeCell ref="Q251:R251"/>
    <mergeCell ref="S251:T251"/>
    <mergeCell ref="U251:V251"/>
    <mergeCell ref="W251:X251"/>
    <mergeCell ref="Y251:Z251"/>
    <mergeCell ref="AA251:AB251"/>
    <mergeCell ref="E251:F251"/>
    <mergeCell ref="G251:H251"/>
    <mergeCell ref="I251:J251"/>
    <mergeCell ref="K251:L251"/>
    <mergeCell ref="M251:N251"/>
    <mergeCell ref="O251:P251"/>
    <mergeCell ref="Q250:R250"/>
    <mergeCell ref="S250:T250"/>
    <mergeCell ref="U250:V250"/>
    <mergeCell ref="W250:X250"/>
    <mergeCell ref="Y250:Z250"/>
    <mergeCell ref="AA250:AB250"/>
    <mergeCell ref="E250:F250"/>
    <mergeCell ref="G250:H250"/>
    <mergeCell ref="I250:J250"/>
    <mergeCell ref="K250:L250"/>
    <mergeCell ref="M250:N250"/>
    <mergeCell ref="O250:P250"/>
    <mergeCell ref="Q249:R249"/>
    <mergeCell ref="S249:T249"/>
    <mergeCell ref="U249:V249"/>
    <mergeCell ref="W249:X249"/>
    <mergeCell ref="Y249:Z249"/>
    <mergeCell ref="AA249:AB249"/>
    <mergeCell ref="E249:F249"/>
    <mergeCell ref="G249:H249"/>
    <mergeCell ref="I249:J249"/>
    <mergeCell ref="K249:L249"/>
    <mergeCell ref="M249:N249"/>
    <mergeCell ref="O249:P249"/>
    <mergeCell ref="Q248:R248"/>
    <mergeCell ref="S248:T248"/>
    <mergeCell ref="U248:V248"/>
    <mergeCell ref="W248:X248"/>
    <mergeCell ref="Y248:Z248"/>
    <mergeCell ref="AA248:AB248"/>
    <mergeCell ref="E248:F248"/>
    <mergeCell ref="G248:H248"/>
    <mergeCell ref="I248:J248"/>
    <mergeCell ref="K248:L248"/>
    <mergeCell ref="M248:N248"/>
    <mergeCell ref="O248:P248"/>
    <mergeCell ref="Q247:R247"/>
    <mergeCell ref="S247:T247"/>
    <mergeCell ref="U247:V247"/>
    <mergeCell ref="W247:X247"/>
    <mergeCell ref="Y247:Z247"/>
    <mergeCell ref="AA247:AB247"/>
    <mergeCell ref="E247:F247"/>
    <mergeCell ref="G247:H247"/>
    <mergeCell ref="I247:J247"/>
    <mergeCell ref="K247:L247"/>
    <mergeCell ref="M247:N247"/>
    <mergeCell ref="O247:P247"/>
    <mergeCell ref="Q246:R246"/>
    <mergeCell ref="S246:T246"/>
    <mergeCell ref="U246:V246"/>
    <mergeCell ref="W246:X246"/>
    <mergeCell ref="Y246:Z246"/>
    <mergeCell ref="AA246:AB246"/>
    <mergeCell ref="E246:F246"/>
    <mergeCell ref="G246:H246"/>
    <mergeCell ref="I246:J246"/>
    <mergeCell ref="K246:L246"/>
    <mergeCell ref="M246:N246"/>
    <mergeCell ref="O246:P246"/>
    <mergeCell ref="Q245:R245"/>
    <mergeCell ref="S245:T245"/>
    <mergeCell ref="U245:V245"/>
    <mergeCell ref="W245:X245"/>
    <mergeCell ref="Y245:Z245"/>
    <mergeCell ref="AA245:AB245"/>
    <mergeCell ref="E245:F245"/>
    <mergeCell ref="G245:H245"/>
    <mergeCell ref="I245:J245"/>
    <mergeCell ref="K245:L245"/>
    <mergeCell ref="M245:N245"/>
    <mergeCell ref="O245:P245"/>
    <mergeCell ref="Q244:R244"/>
    <mergeCell ref="S244:T244"/>
    <mergeCell ref="U244:V244"/>
    <mergeCell ref="W244:X244"/>
    <mergeCell ref="Y244:Z244"/>
    <mergeCell ref="AA244:AB244"/>
    <mergeCell ref="E244:F244"/>
    <mergeCell ref="G244:H244"/>
    <mergeCell ref="I244:J244"/>
    <mergeCell ref="K244:L244"/>
    <mergeCell ref="M244:N244"/>
    <mergeCell ref="O244:P244"/>
    <mergeCell ref="Q243:R243"/>
    <mergeCell ref="S243:T243"/>
    <mergeCell ref="U243:V243"/>
    <mergeCell ref="W243:X243"/>
    <mergeCell ref="Y243:Z243"/>
    <mergeCell ref="AA243:AB243"/>
    <mergeCell ref="E243:F243"/>
    <mergeCell ref="G243:H243"/>
    <mergeCell ref="I243:J243"/>
    <mergeCell ref="K243:L243"/>
    <mergeCell ref="M243:N243"/>
    <mergeCell ref="O243:P243"/>
    <mergeCell ref="Q242:R242"/>
    <mergeCell ref="S242:T242"/>
    <mergeCell ref="U242:V242"/>
    <mergeCell ref="W242:X242"/>
    <mergeCell ref="Y242:Z242"/>
    <mergeCell ref="AA242:AB242"/>
    <mergeCell ref="E242:F242"/>
    <mergeCell ref="G242:H242"/>
    <mergeCell ref="I242:J242"/>
    <mergeCell ref="K242:L242"/>
    <mergeCell ref="M242:N242"/>
    <mergeCell ref="O242:P242"/>
    <mergeCell ref="Q241:R241"/>
    <mergeCell ref="S241:T241"/>
    <mergeCell ref="U241:V241"/>
    <mergeCell ref="W241:X241"/>
    <mergeCell ref="Y241:Z241"/>
    <mergeCell ref="AA241:AB241"/>
    <mergeCell ref="E241:F241"/>
    <mergeCell ref="G241:H241"/>
    <mergeCell ref="I241:J241"/>
    <mergeCell ref="K241:L241"/>
    <mergeCell ref="M241:N241"/>
    <mergeCell ref="O241:P241"/>
    <mergeCell ref="Q240:R240"/>
    <mergeCell ref="S240:T240"/>
    <mergeCell ref="U240:V240"/>
    <mergeCell ref="W240:X240"/>
    <mergeCell ref="Y240:Z240"/>
    <mergeCell ref="AA240:AB240"/>
    <mergeCell ref="E240:F240"/>
    <mergeCell ref="G240:H240"/>
    <mergeCell ref="I240:J240"/>
    <mergeCell ref="K240:L240"/>
    <mergeCell ref="M240:N240"/>
    <mergeCell ref="O240:P240"/>
    <mergeCell ref="Q239:R239"/>
    <mergeCell ref="S239:T239"/>
    <mergeCell ref="U239:V239"/>
    <mergeCell ref="W239:X239"/>
    <mergeCell ref="Y239:Z239"/>
    <mergeCell ref="AA239:AB239"/>
    <mergeCell ref="E239:F239"/>
    <mergeCell ref="G239:H239"/>
    <mergeCell ref="I239:J239"/>
    <mergeCell ref="K239:L239"/>
    <mergeCell ref="M239:N239"/>
    <mergeCell ref="O239:P239"/>
    <mergeCell ref="Q238:R238"/>
    <mergeCell ref="S238:T238"/>
    <mergeCell ref="U238:V238"/>
    <mergeCell ref="W238:X238"/>
    <mergeCell ref="Y238:Z238"/>
    <mergeCell ref="AA238:AB238"/>
    <mergeCell ref="E238:F238"/>
    <mergeCell ref="G238:H238"/>
    <mergeCell ref="I238:J238"/>
    <mergeCell ref="K238:L238"/>
    <mergeCell ref="M238:N238"/>
    <mergeCell ref="O238:P238"/>
    <mergeCell ref="Q237:R237"/>
    <mergeCell ref="S237:T237"/>
    <mergeCell ref="U237:V237"/>
    <mergeCell ref="W237:X237"/>
    <mergeCell ref="Y237:Z237"/>
    <mergeCell ref="AA237:AB237"/>
    <mergeCell ref="E237:F237"/>
    <mergeCell ref="G237:H237"/>
    <mergeCell ref="I237:J237"/>
    <mergeCell ref="K237:L237"/>
    <mergeCell ref="M237:N237"/>
    <mergeCell ref="O237:P237"/>
    <mergeCell ref="O236:P236"/>
    <mergeCell ref="Q236:R236"/>
    <mergeCell ref="S236:T236"/>
    <mergeCell ref="U236:V236"/>
    <mergeCell ref="W236:X236"/>
    <mergeCell ref="Y236:Z236"/>
    <mergeCell ref="AA235:AB236"/>
    <mergeCell ref="AC235:AC236"/>
    <mergeCell ref="AD235:AD236"/>
    <mergeCell ref="AE235:AE236"/>
    <mergeCell ref="AF235:AG235"/>
    <mergeCell ref="E236:F236"/>
    <mergeCell ref="G236:H236"/>
    <mergeCell ref="I236:J236"/>
    <mergeCell ref="K236:L236"/>
    <mergeCell ref="M236:N236"/>
    <mergeCell ref="O235:P235"/>
    <mergeCell ref="Q235:R235"/>
    <mergeCell ref="S235:T235"/>
    <mergeCell ref="U235:V235"/>
    <mergeCell ref="W235:X235"/>
    <mergeCell ref="Y235:Z235"/>
    <mergeCell ref="X233:AG233"/>
    <mergeCell ref="A235:A236"/>
    <mergeCell ref="B235:B236"/>
    <mergeCell ref="C235:C236"/>
    <mergeCell ref="D235:D236"/>
    <mergeCell ref="E235:F235"/>
    <mergeCell ref="G235:H235"/>
    <mergeCell ref="I235:J235"/>
    <mergeCell ref="K235:L235"/>
    <mergeCell ref="M235:N235"/>
    <mergeCell ref="X232:Z232"/>
    <mergeCell ref="AA232:AG232"/>
    <mergeCell ref="A233:B233"/>
    <mergeCell ref="C233:D233"/>
    <mergeCell ref="E233:G233"/>
    <mergeCell ref="H233:K233"/>
    <mergeCell ref="L233:N233"/>
    <mergeCell ref="O233:Q233"/>
    <mergeCell ref="R233:T233"/>
    <mergeCell ref="U233:W233"/>
    <mergeCell ref="E230:G230"/>
    <mergeCell ref="J230:K230"/>
    <mergeCell ref="L230:S230"/>
    <mergeCell ref="T230:W230"/>
    <mergeCell ref="X230:Z230"/>
    <mergeCell ref="A232:D232"/>
    <mergeCell ref="E232:G232"/>
    <mergeCell ref="H232:K232"/>
    <mergeCell ref="L232:N232"/>
    <mergeCell ref="O232:W232"/>
    <mergeCell ref="E228:G228"/>
    <mergeCell ref="J228:K228"/>
    <mergeCell ref="L228:S228"/>
    <mergeCell ref="T228:W228"/>
    <mergeCell ref="X228:Z228"/>
    <mergeCell ref="E229:G229"/>
    <mergeCell ref="J229:K229"/>
    <mergeCell ref="L229:S229"/>
    <mergeCell ref="T229:W229"/>
    <mergeCell ref="X229:Z229"/>
    <mergeCell ref="E227:G227"/>
    <mergeCell ref="J227:K227"/>
    <mergeCell ref="L227:S227"/>
    <mergeCell ref="T227:W227"/>
    <mergeCell ref="X227:Z227"/>
    <mergeCell ref="AB227:AG227"/>
    <mergeCell ref="E225:G225"/>
    <mergeCell ref="J225:K225"/>
    <mergeCell ref="L225:S225"/>
    <mergeCell ref="T225:W225"/>
    <mergeCell ref="X225:Z225"/>
    <mergeCell ref="E226:G226"/>
    <mergeCell ref="J226:K226"/>
    <mergeCell ref="L226:S226"/>
    <mergeCell ref="T226:W226"/>
    <mergeCell ref="X226:Z226"/>
    <mergeCell ref="E223:G223"/>
    <mergeCell ref="J223:K223"/>
    <mergeCell ref="L223:S223"/>
    <mergeCell ref="T223:W223"/>
    <mergeCell ref="X223:Z223"/>
    <mergeCell ref="E224:G224"/>
    <mergeCell ref="J224:K224"/>
    <mergeCell ref="L224:S224"/>
    <mergeCell ref="T224:W224"/>
    <mergeCell ref="X224:Z224"/>
    <mergeCell ref="A221:G221"/>
    <mergeCell ref="I221:Z221"/>
    <mergeCell ref="AB221:AG221"/>
    <mergeCell ref="E222:G222"/>
    <mergeCell ref="J222:K222"/>
    <mergeCell ref="L222:S222"/>
    <mergeCell ref="T222:W222"/>
    <mergeCell ref="X222:Z222"/>
    <mergeCell ref="Q219:R219"/>
    <mergeCell ref="S219:T219"/>
    <mergeCell ref="U219:V219"/>
    <mergeCell ref="W219:X219"/>
    <mergeCell ref="Y219:Z219"/>
    <mergeCell ref="AA219:AB219"/>
    <mergeCell ref="E219:F219"/>
    <mergeCell ref="G219:H219"/>
    <mergeCell ref="I219:J219"/>
    <mergeCell ref="K219:L219"/>
    <mergeCell ref="M219:N219"/>
    <mergeCell ref="O219:P219"/>
    <mergeCell ref="Q218:R218"/>
    <mergeCell ref="S218:T218"/>
    <mergeCell ref="U218:V218"/>
    <mergeCell ref="W218:X218"/>
    <mergeCell ref="Y218:Z218"/>
    <mergeCell ref="AA218:AB218"/>
    <mergeCell ref="E218:F218"/>
    <mergeCell ref="G218:H218"/>
    <mergeCell ref="I218:J218"/>
    <mergeCell ref="K218:L218"/>
    <mergeCell ref="M218:N218"/>
    <mergeCell ref="O218:P218"/>
    <mergeCell ref="Q217:R217"/>
    <mergeCell ref="S217:T217"/>
    <mergeCell ref="U217:V217"/>
    <mergeCell ref="W217:X217"/>
    <mergeCell ref="Y217:Z217"/>
    <mergeCell ref="AA217:AB217"/>
    <mergeCell ref="E217:F217"/>
    <mergeCell ref="G217:H217"/>
    <mergeCell ref="I217:J217"/>
    <mergeCell ref="K217:L217"/>
    <mergeCell ref="M217:N217"/>
    <mergeCell ref="O217:P217"/>
    <mergeCell ref="Q216:R216"/>
    <mergeCell ref="S216:T216"/>
    <mergeCell ref="U216:V216"/>
    <mergeCell ref="W216:X216"/>
    <mergeCell ref="Y216:Z216"/>
    <mergeCell ref="AA216:AB216"/>
    <mergeCell ref="E216:F216"/>
    <mergeCell ref="G216:H216"/>
    <mergeCell ref="I216:J216"/>
    <mergeCell ref="K216:L216"/>
    <mergeCell ref="M216:N216"/>
    <mergeCell ref="O216:P216"/>
    <mergeCell ref="Q215:R215"/>
    <mergeCell ref="S215:T215"/>
    <mergeCell ref="U215:V215"/>
    <mergeCell ref="W215:X215"/>
    <mergeCell ref="Y215:Z215"/>
    <mergeCell ref="AA215:AB215"/>
    <mergeCell ref="E215:F215"/>
    <mergeCell ref="G215:H215"/>
    <mergeCell ref="I215:J215"/>
    <mergeCell ref="K215:L215"/>
    <mergeCell ref="M215:N215"/>
    <mergeCell ref="O215:P215"/>
    <mergeCell ref="Q214:R214"/>
    <mergeCell ref="S214:T214"/>
    <mergeCell ref="U214:V214"/>
    <mergeCell ref="W214:X214"/>
    <mergeCell ref="Y214:Z214"/>
    <mergeCell ref="AA214:AB214"/>
    <mergeCell ref="E214:F214"/>
    <mergeCell ref="G214:H214"/>
    <mergeCell ref="I214:J214"/>
    <mergeCell ref="K214:L214"/>
    <mergeCell ref="M214:N214"/>
    <mergeCell ref="O214:P214"/>
    <mergeCell ref="Q213:R213"/>
    <mergeCell ref="S213:T213"/>
    <mergeCell ref="U213:V213"/>
    <mergeCell ref="W213:X213"/>
    <mergeCell ref="Y213:Z213"/>
    <mergeCell ref="AA213:AB213"/>
    <mergeCell ref="E213:F213"/>
    <mergeCell ref="G213:H213"/>
    <mergeCell ref="I213:J213"/>
    <mergeCell ref="K213:L213"/>
    <mergeCell ref="M213:N213"/>
    <mergeCell ref="O213:P213"/>
    <mergeCell ref="Q212:R212"/>
    <mergeCell ref="S212:T212"/>
    <mergeCell ref="U212:V212"/>
    <mergeCell ref="W212:X212"/>
    <mergeCell ref="Y212:Z212"/>
    <mergeCell ref="AA212:AB212"/>
    <mergeCell ref="E212:F212"/>
    <mergeCell ref="G212:H212"/>
    <mergeCell ref="I212:J212"/>
    <mergeCell ref="K212:L212"/>
    <mergeCell ref="M212:N212"/>
    <mergeCell ref="O212:P212"/>
    <mergeCell ref="Q211:R211"/>
    <mergeCell ref="S211:T211"/>
    <mergeCell ref="U211:V211"/>
    <mergeCell ref="W211:X211"/>
    <mergeCell ref="Y211:Z211"/>
    <mergeCell ref="AA211:AB211"/>
    <mergeCell ref="E211:F211"/>
    <mergeCell ref="G211:H211"/>
    <mergeCell ref="I211:J211"/>
    <mergeCell ref="K211:L211"/>
    <mergeCell ref="M211:N211"/>
    <mergeCell ref="O211:P211"/>
    <mergeCell ref="Q210:R210"/>
    <mergeCell ref="S210:T210"/>
    <mergeCell ref="U210:V210"/>
    <mergeCell ref="W210:X210"/>
    <mergeCell ref="Y210:Z210"/>
    <mergeCell ref="AA210:AB210"/>
    <mergeCell ref="E210:F210"/>
    <mergeCell ref="G210:H210"/>
    <mergeCell ref="I210:J210"/>
    <mergeCell ref="K210:L210"/>
    <mergeCell ref="M210:N210"/>
    <mergeCell ref="O210:P210"/>
    <mergeCell ref="Q209:R209"/>
    <mergeCell ref="S209:T209"/>
    <mergeCell ref="U209:V209"/>
    <mergeCell ref="W209:X209"/>
    <mergeCell ref="Y209:Z209"/>
    <mergeCell ref="AA209:AB209"/>
    <mergeCell ref="E209:F209"/>
    <mergeCell ref="G209:H209"/>
    <mergeCell ref="I209:J209"/>
    <mergeCell ref="K209:L209"/>
    <mergeCell ref="M209:N209"/>
    <mergeCell ref="O209:P209"/>
    <mergeCell ref="Q208:R208"/>
    <mergeCell ref="S208:T208"/>
    <mergeCell ref="U208:V208"/>
    <mergeCell ref="W208:X208"/>
    <mergeCell ref="Y208:Z208"/>
    <mergeCell ref="AA208:AB208"/>
    <mergeCell ref="E208:F208"/>
    <mergeCell ref="G208:H208"/>
    <mergeCell ref="I208:J208"/>
    <mergeCell ref="K208:L208"/>
    <mergeCell ref="M208:N208"/>
    <mergeCell ref="O208:P208"/>
    <mergeCell ref="Q207:R207"/>
    <mergeCell ref="S207:T207"/>
    <mergeCell ref="U207:V207"/>
    <mergeCell ref="W207:X207"/>
    <mergeCell ref="Y207:Z207"/>
    <mergeCell ref="AA207:AB207"/>
    <mergeCell ref="E207:F207"/>
    <mergeCell ref="G207:H207"/>
    <mergeCell ref="I207:J207"/>
    <mergeCell ref="K207:L207"/>
    <mergeCell ref="M207:N207"/>
    <mergeCell ref="O207:P207"/>
    <mergeCell ref="Q206:R206"/>
    <mergeCell ref="S206:T206"/>
    <mergeCell ref="U206:V206"/>
    <mergeCell ref="W206:X206"/>
    <mergeCell ref="Y206:Z206"/>
    <mergeCell ref="AA206:AB206"/>
    <mergeCell ref="E206:F206"/>
    <mergeCell ref="G206:H206"/>
    <mergeCell ref="I206:J206"/>
    <mergeCell ref="K206:L206"/>
    <mergeCell ref="M206:N206"/>
    <mergeCell ref="O206:P206"/>
    <mergeCell ref="Q205:R205"/>
    <mergeCell ref="S205:T205"/>
    <mergeCell ref="U205:V205"/>
    <mergeCell ref="W205:X205"/>
    <mergeCell ref="Y205:Z205"/>
    <mergeCell ref="AA205:AB205"/>
    <mergeCell ref="E205:F205"/>
    <mergeCell ref="G205:H205"/>
    <mergeCell ref="I205:J205"/>
    <mergeCell ref="K205:L205"/>
    <mergeCell ref="M205:N205"/>
    <mergeCell ref="O205:P205"/>
    <mergeCell ref="Q204:R204"/>
    <mergeCell ref="S204:T204"/>
    <mergeCell ref="U204:V204"/>
    <mergeCell ref="W204:X204"/>
    <mergeCell ref="Y204:Z204"/>
    <mergeCell ref="AA204:AB204"/>
    <mergeCell ref="E204:F204"/>
    <mergeCell ref="G204:H204"/>
    <mergeCell ref="I204:J204"/>
    <mergeCell ref="K204:L204"/>
    <mergeCell ref="M204:N204"/>
    <mergeCell ref="O204:P204"/>
    <mergeCell ref="L130:S130"/>
    <mergeCell ref="T130:W130"/>
    <mergeCell ref="X130:Z130"/>
    <mergeCell ref="E131:G131"/>
    <mergeCell ref="J131:K131"/>
    <mergeCell ref="L131:S131"/>
    <mergeCell ref="T131:W131"/>
    <mergeCell ref="AE202:AE203"/>
    <mergeCell ref="AF202:AG202"/>
    <mergeCell ref="E203:F203"/>
    <mergeCell ref="G203:H203"/>
    <mergeCell ref="I203:J203"/>
    <mergeCell ref="K203:L203"/>
    <mergeCell ref="M203:N203"/>
    <mergeCell ref="O203:P203"/>
    <mergeCell ref="Q203:R203"/>
    <mergeCell ref="S203:T203"/>
    <mergeCell ref="U202:V202"/>
    <mergeCell ref="W202:X202"/>
    <mergeCell ref="Y202:Z202"/>
    <mergeCell ref="AA202:AB203"/>
    <mergeCell ref="AC202:AC203"/>
    <mergeCell ref="AD202:AD203"/>
    <mergeCell ref="U203:V203"/>
    <mergeCell ref="W203:X203"/>
    <mergeCell ref="Y203:Z203"/>
    <mergeCell ref="I202:J202"/>
    <mergeCell ref="K202:L202"/>
    <mergeCell ref="M202:N202"/>
    <mergeCell ref="O202:P202"/>
    <mergeCell ref="Q202:R202"/>
    <mergeCell ref="S202:T202"/>
    <mergeCell ref="L128:S128"/>
    <mergeCell ref="T128:W128"/>
    <mergeCell ref="E124:G124"/>
    <mergeCell ref="J124:K124"/>
    <mergeCell ref="L124:S124"/>
    <mergeCell ref="T124:W124"/>
    <mergeCell ref="X124:Z124"/>
    <mergeCell ref="A202:A203"/>
    <mergeCell ref="B202:B203"/>
    <mergeCell ref="C202:C203"/>
    <mergeCell ref="D202:D203"/>
    <mergeCell ref="E202:F202"/>
    <mergeCell ref="G202:H202"/>
    <mergeCell ref="AA199:AG199"/>
    <mergeCell ref="A200:B200"/>
    <mergeCell ref="C200:D200"/>
    <mergeCell ref="E200:G200"/>
    <mergeCell ref="H200:K200"/>
    <mergeCell ref="L200:N200"/>
    <mergeCell ref="O200:Q200"/>
    <mergeCell ref="R200:T200"/>
    <mergeCell ref="U200:W200"/>
    <mergeCell ref="X200:AG200"/>
    <mergeCell ref="X128:Z128"/>
    <mergeCell ref="A199:D199"/>
    <mergeCell ref="E199:G199"/>
    <mergeCell ref="H199:K199"/>
    <mergeCell ref="L199:N199"/>
    <mergeCell ref="O199:W199"/>
    <mergeCell ref="X199:Z199"/>
    <mergeCell ref="E130:G130"/>
    <mergeCell ref="J130:K130"/>
    <mergeCell ref="X131:Z131"/>
    <mergeCell ref="A122:G122"/>
    <mergeCell ref="I122:Z122"/>
    <mergeCell ref="AB122:AG122"/>
    <mergeCell ref="E123:G123"/>
    <mergeCell ref="J123:K123"/>
    <mergeCell ref="L123:S123"/>
    <mergeCell ref="T123:W123"/>
    <mergeCell ref="X123:Z123"/>
    <mergeCell ref="E125:G125"/>
    <mergeCell ref="J125:K125"/>
    <mergeCell ref="L125:S125"/>
    <mergeCell ref="T125:W125"/>
    <mergeCell ref="X125:Z125"/>
    <mergeCell ref="E126:G126"/>
    <mergeCell ref="J126:K126"/>
    <mergeCell ref="L126:S126"/>
    <mergeCell ref="T126:W126"/>
    <mergeCell ref="X126:Z126"/>
    <mergeCell ref="E127:G127"/>
    <mergeCell ref="J127:K127"/>
    <mergeCell ref="L127:S127"/>
    <mergeCell ref="T127:W127"/>
    <mergeCell ref="X127:Z127"/>
    <mergeCell ref="AB128:AG128"/>
    <mergeCell ref="E129:G129"/>
    <mergeCell ref="J129:K129"/>
    <mergeCell ref="L129:S129"/>
    <mergeCell ref="T129:W129"/>
    <mergeCell ref="X129:Z129"/>
    <mergeCell ref="E128:G128"/>
    <mergeCell ref="J128:K128"/>
    <mergeCell ref="W120:X120"/>
    <mergeCell ref="Y120:Z120"/>
    <mergeCell ref="AA120:AB120"/>
    <mergeCell ref="E119:F119"/>
    <mergeCell ref="G119:H119"/>
    <mergeCell ref="I119:J119"/>
    <mergeCell ref="K119:L119"/>
    <mergeCell ref="M119:N119"/>
    <mergeCell ref="O119:P119"/>
    <mergeCell ref="Q119:R119"/>
    <mergeCell ref="AA119:AB119"/>
    <mergeCell ref="E120:F120"/>
    <mergeCell ref="G120:H120"/>
    <mergeCell ref="I120:J120"/>
    <mergeCell ref="K120:L120"/>
    <mergeCell ref="M120:N120"/>
    <mergeCell ref="O120:P120"/>
    <mergeCell ref="Q120:R120"/>
    <mergeCell ref="S120:T120"/>
    <mergeCell ref="U120:V120"/>
    <mergeCell ref="O117:P117"/>
    <mergeCell ref="Q117:R117"/>
    <mergeCell ref="S117:T117"/>
    <mergeCell ref="U117:V117"/>
    <mergeCell ref="W119:X119"/>
    <mergeCell ref="Y119:Z119"/>
    <mergeCell ref="S119:T119"/>
    <mergeCell ref="U119:V119"/>
    <mergeCell ref="S118:T118"/>
    <mergeCell ref="U118:V118"/>
    <mergeCell ref="W118:X118"/>
    <mergeCell ref="Y118:Z118"/>
    <mergeCell ref="AA118:AB118"/>
    <mergeCell ref="E117:F117"/>
    <mergeCell ref="G117:H117"/>
    <mergeCell ref="I117:J117"/>
    <mergeCell ref="K117:L117"/>
    <mergeCell ref="M117:N117"/>
    <mergeCell ref="W117:X117"/>
    <mergeCell ref="Y117:Z117"/>
    <mergeCell ref="AA117:AB117"/>
    <mergeCell ref="E118:F118"/>
    <mergeCell ref="G118:H118"/>
    <mergeCell ref="I118:J118"/>
    <mergeCell ref="K118:L118"/>
    <mergeCell ref="M118:N118"/>
    <mergeCell ref="O118:P118"/>
    <mergeCell ref="Q118:R118"/>
    <mergeCell ref="W116:X116"/>
    <mergeCell ref="Y116:Z116"/>
    <mergeCell ref="AA116:AB116"/>
    <mergeCell ref="E115:F115"/>
    <mergeCell ref="G115:H115"/>
    <mergeCell ref="I115:J115"/>
    <mergeCell ref="K115:L115"/>
    <mergeCell ref="M115:N115"/>
    <mergeCell ref="O115:P115"/>
    <mergeCell ref="Q115:R115"/>
    <mergeCell ref="AA115:AB115"/>
    <mergeCell ref="E116:F116"/>
    <mergeCell ref="G116:H116"/>
    <mergeCell ref="I116:J116"/>
    <mergeCell ref="K116:L116"/>
    <mergeCell ref="M116:N116"/>
    <mergeCell ref="O116:P116"/>
    <mergeCell ref="Q116:R116"/>
    <mergeCell ref="S116:T116"/>
    <mergeCell ref="U116:V116"/>
    <mergeCell ref="O113:P113"/>
    <mergeCell ref="Q113:R113"/>
    <mergeCell ref="S113:T113"/>
    <mergeCell ref="U113:V113"/>
    <mergeCell ref="W115:X115"/>
    <mergeCell ref="Y115:Z115"/>
    <mergeCell ref="S115:T115"/>
    <mergeCell ref="U115:V115"/>
    <mergeCell ref="S114:T114"/>
    <mergeCell ref="U114:V114"/>
    <mergeCell ref="W114:X114"/>
    <mergeCell ref="Y114:Z114"/>
    <mergeCell ref="AA114:AB114"/>
    <mergeCell ref="E113:F113"/>
    <mergeCell ref="G113:H113"/>
    <mergeCell ref="I113:J113"/>
    <mergeCell ref="K113:L113"/>
    <mergeCell ref="M113:N113"/>
    <mergeCell ref="W113:X113"/>
    <mergeCell ref="Y113:Z113"/>
    <mergeCell ref="AA113:AB113"/>
    <mergeCell ref="E114:F114"/>
    <mergeCell ref="G114:H114"/>
    <mergeCell ref="I114:J114"/>
    <mergeCell ref="K114:L114"/>
    <mergeCell ref="M114:N114"/>
    <mergeCell ref="O114:P114"/>
    <mergeCell ref="Q114:R114"/>
    <mergeCell ref="W112:X112"/>
    <mergeCell ref="Y112:Z112"/>
    <mergeCell ref="AA112:AB112"/>
    <mergeCell ref="E111:F111"/>
    <mergeCell ref="G111:H111"/>
    <mergeCell ref="I111:J111"/>
    <mergeCell ref="K111:L111"/>
    <mergeCell ref="M111:N111"/>
    <mergeCell ref="O111:P111"/>
    <mergeCell ref="Q111:R111"/>
    <mergeCell ref="AA111:AB111"/>
    <mergeCell ref="E112:F112"/>
    <mergeCell ref="G112:H112"/>
    <mergeCell ref="I112:J112"/>
    <mergeCell ref="K112:L112"/>
    <mergeCell ref="M112:N112"/>
    <mergeCell ref="O112:P112"/>
    <mergeCell ref="Q112:R112"/>
    <mergeCell ref="S112:T112"/>
    <mergeCell ref="U112:V112"/>
    <mergeCell ref="W111:X111"/>
    <mergeCell ref="Y111:Z111"/>
    <mergeCell ref="S111:T111"/>
    <mergeCell ref="U111:V111"/>
    <mergeCell ref="S110:T110"/>
    <mergeCell ref="U110:V110"/>
    <mergeCell ref="W110:X110"/>
    <mergeCell ref="Y110:Z110"/>
    <mergeCell ref="AA110:AB110"/>
    <mergeCell ref="E109:F109"/>
    <mergeCell ref="G109:H109"/>
    <mergeCell ref="I109:J109"/>
    <mergeCell ref="K109:L109"/>
    <mergeCell ref="M109:N109"/>
    <mergeCell ref="W109:X109"/>
    <mergeCell ref="Y109:Z109"/>
    <mergeCell ref="AA109:AB109"/>
    <mergeCell ref="E110:F110"/>
    <mergeCell ref="G110:H110"/>
    <mergeCell ref="I110:J110"/>
    <mergeCell ref="K110:L110"/>
    <mergeCell ref="M110:N110"/>
    <mergeCell ref="O110:P110"/>
    <mergeCell ref="Q110:R110"/>
    <mergeCell ref="K107:L107"/>
    <mergeCell ref="M107:N107"/>
    <mergeCell ref="O107:P107"/>
    <mergeCell ref="Q108:R108"/>
    <mergeCell ref="S108:T108"/>
    <mergeCell ref="U108:V108"/>
    <mergeCell ref="W108:X108"/>
    <mergeCell ref="Y108:Z108"/>
    <mergeCell ref="AA108:AB108"/>
    <mergeCell ref="E108:F108"/>
    <mergeCell ref="G108:H108"/>
    <mergeCell ref="I108:J108"/>
    <mergeCell ref="K108:L108"/>
    <mergeCell ref="M108:N108"/>
    <mergeCell ref="O108:P108"/>
    <mergeCell ref="O109:P109"/>
    <mergeCell ref="Q109:R109"/>
    <mergeCell ref="S109:T109"/>
    <mergeCell ref="U109:V109"/>
    <mergeCell ref="A103:A104"/>
    <mergeCell ref="B103:B104"/>
    <mergeCell ref="C103:C104"/>
    <mergeCell ref="D103:D104"/>
    <mergeCell ref="E103:F103"/>
    <mergeCell ref="W107:X107"/>
    <mergeCell ref="Y107:Z107"/>
    <mergeCell ref="AA107:AB107"/>
    <mergeCell ref="Q107:R107"/>
    <mergeCell ref="S107:T107"/>
    <mergeCell ref="U107:V107"/>
    <mergeCell ref="E105:F105"/>
    <mergeCell ref="G105:H105"/>
    <mergeCell ref="I105:J105"/>
    <mergeCell ref="K105:L105"/>
    <mergeCell ref="M105:N105"/>
    <mergeCell ref="O105:P105"/>
    <mergeCell ref="Q106:R106"/>
    <mergeCell ref="S106:T106"/>
    <mergeCell ref="U106:V106"/>
    <mergeCell ref="W106:X106"/>
    <mergeCell ref="Y106:Z106"/>
    <mergeCell ref="AA106:AB106"/>
    <mergeCell ref="E106:F106"/>
    <mergeCell ref="G106:H106"/>
    <mergeCell ref="I106:J106"/>
    <mergeCell ref="K106:L106"/>
    <mergeCell ref="M106:N106"/>
    <mergeCell ref="O106:P106"/>
    <mergeCell ref="E107:F107"/>
    <mergeCell ref="G107:H107"/>
    <mergeCell ref="I107:J107"/>
    <mergeCell ref="AA103:AB104"/>
    <mergeCell ref="AC103:AC104"/>
    <mergeCell ref="AD103:AD104"/>
    <mergeCell ref="W105:X105"/>
    <mergeCell ref="Y105:Z105"/>
    <mergeCell ref="AA105:AB105"/>
    <mergeCell ref="Y104:Z104"/>
    <mergeCell ref="O103:P103"/>
    <mergeCell ref="Q103:R103"/>
    <mergeCell ref="S103:T103"/>
    <mergeCell ref="U103:V103"/>
    <mergeCell ref="W103:X103"/>
    <mergeCell ref="Y103:Z103"/>
    <mergeCell ref="E104:F104"/>
    <mergeCell ref="G104:H104"/>
    <mergeCell ref="I104:J104"/>
    <mergeCell ref="K104:L104"/>
    <mergeCell ref="M104:N104"/>
    <mergeCell ref="O104:P104"/>
    <mergeCell ref="Q105:R105"/>
    <mergeCell ref="S105:T105"/>
    <mergeCell ref="U105:V105"/>
    <mergeCell ref="AB95:AG95"/>
    <mergeCell ref="E96:G96"/>
    <mergeCell ref="J96:K96"/>
    <mergeCell ref="L96:S96"/>
    <mergeCell ref="T96:W96"/>
    <mergeCell ref="X96:Z96"/>
    <mergeCell ref="A100:D100"/>
    <mergeCell ref="E100:G100"/>
    <mergeCell ref="H100:K100"/>
    <mergeCell ref="L100:N100"/>
    <mergeCell ref="O100:W100"/>
    <mergeCell ref="X100:Z100"/>
    <mergeCell ref="O101:Q101"/>
    <mergeCell ref="R101:T101"/>
    <mergeCell ref="U101:W101"/>
    <mergeCell ref="X101:AG101"/>
    <mergeCell ref="AE103:AE104"/>
    <mergeCell ref="AF103:AG103"/>
    <mergeCell ref="Q104:R104"/>
    <mergeCell ref="S104:T104"/>
    <mergeCell ref="U104:V104"/>
    <mergeCell ref="W104:X104"/>
    <mergeCell ref="G103:H103"/>
    <mergeCell ref="I103:J103"/>
    <mergeCell ref="K103:L103"/>
    <mergeCell ref="M103:N103"/>
    <mergeCell ref="AA100:AG100"/>
    <mergeCell ref="A101:B101"/>
    <mergeCell ref="C101:D101"/>
    <mergeCell ref="E101:G101"/>
    <mergeCell ref="H101:K101"/>
    <mergeCell ref="L101:N101"/>
    <mergeCell ref="E93:G93"/>
    <mergeCell ref="J93:K93"/>
    <mergeCell ref="L93:S93"/>
    <mergeCell ref="T93:W93"/>
    <mergeCell ref="X93:Z93"/>
    <mergeCell ref="E98:G98"/>
    <mergeCell ref="J98:K98"/>
    <mergeCell ref="L98:S98"/>
    <mergeCell ref="T98:W98"/>
    <mergeCell ref="X98:Z98"/>
    <mergeCell ref="E95:G95"/>
    <mergeCell ref="J95:K95"/>
    <mergeCell ref="L95:S95"/>
    <mergeCell ref="T95:W95"/>
    <mergeCell ref="X95:Z95"/>
    <mergeCell ref="E92:G92"/>
    <mergeCell ref="J92:K92"/>
    <mergeCell ref="L92:S92"/>
    <mergeCell ref="T92:W92"/>
    <mergeCell ref="X92:Z92"/>
    <mergeCell ref="E97:G97"/>
    <mergeCell ref="J97:K97"/>
    <mergeCell ref="L97:S97"/>
    <mergeCell ref="T97:W97"/>
    <mergeCell ref="X97:Z97"/>
    <mergeCell ref="AA87:AB87"/>
    <mergeCell ref="E86:F86"/>
    <mergeCell ref="G86:H86"/>
    <mergeCell ref="I86:J86"/>
    <mergeCell ref="K86:L86"/>
    <mergeCell ref="E94:G94"/>
    <mergeCell ref="J94:K94"/>
    <mergeCell ref="L94:S94"/>
    <mergeCell ref="T94:W94"/>
    <mergeCell ref="X94:Z94"/>
    <mergeCell ref="AA86:AB86"/>
    <mergeCell ref="E87:F87"/>
    <mergeCell ref="G87:H87"/>
    <mergeCell ref="I87:J87"/>
    <mergeCell ref="K87:L87"/>
    <mergeCell ref="M87:N87"/>
    <mergeCell ref="O87:P87"/>
    <mergeCell ref="Q87:R87"/>
    <mergeCell ref="S87:T87"/>
    <mergeCell ref="U87:V87"/>
    <mergeCell ref="E91:G91"/>
    <mergeCell ref="J91:K91"/>
    <mergeCell ref="L91:S91"/>
    <mergeCell ref="T91:W91"/>
    <mergeCell ref="X91:Z91"/>
    <mergeCell ref="W86:X86"/>
    <mergeCell ref="Y86:Z86"/>
    <mergeCell ref="W87:X87"/>
    <mergeCell ref="Y87:Z87"/>
    <mergeCell ref="A89:G89"/>
    <mergeCell ref="I89:Z89"/>
    <mergeCell ref="AB89:AG89"/>
    <mergeCell ref="E90:G90"/>
    <mergeCell ref="J90:K90"/>
    <mergeCell ref="L90:S90"/>
    <mergeCell ref="T90:W90"/>
    <mergeCell ref="X90:Z90"/>
    <mergeCell ref="Y85:Z85"/>
    <mergeCell ref="AA85:AB85"/>
    <mergeCell ref="E84:F84"/>
    <mergeCell ref="G84:H84"/>
    <mergeCell ref="I84:J84"/>
    <mergeCell ref="K84:L84"/>
    <mergeCell ref="M84:N84"/>
    <mergeCell ref="O84:P84"/>
    <mergeCell ref="Q84:R84"/>
    <mergeCell ref="S84:T84"/>
    <mergeCell ref="Y84:Z84"/>
    <mergeCell ref="AA84:AB84"/>
    <mergeCell ref="E85:F85"/>
    <mergeCell ref="G85:H85"/>
    <mergeCell ref="I85:J85"/>
    <mergeCell ref="K85:L85"/>
    <mergeCell ref="M85:N85"/>
    <mergeCell ref="O85:P85"/>
    <mergeCell ref="Q85:R85"/>
    <mergeCell ref="S85:T85"/>
    <mergeCell ref="M86:N86"/>
    <mergeCell ref="O86:P86"/>
    <mergeCell ref="Q86:R86"/>
    <mergeCell ref="S86:T86"/>
    <mergeCell ref="U86:V86"/>
    <mergeCell ref="W84:X84"/>
    <mergeCell ref="U85:V85"/>
    <mergeCell ref="W85:X85"/>
    <mergeCell ref="U84:V84"/>
    <mergeCell ref="W83:X83"/>
    <mergeCell ref="Y83:Z83"/>
    <mergeCell ref="AA83:AB83"/>
    <mergeCell ref="E82:F82"/>
    <mergeCell ref="G82:H82"/>
    <mergeCell ref="I82:J82"/>
    <mergeCell ref="K82:L82"/>
    <mergeCell ref="M82:N82"/>
    <mergeCell ref="O82:P82"/>
    <mergeCell ref="Q82:R82"/>
    <mergeCell ref="AA82:AB82"/>
    <mergeCell ref="E83:F83"/>
    <mergeCell ref="G83:H83"/>
    <mergeCell ref="I83:J83"/>
    <mergeCell ref="K83:L83"/>
    <mergeCell ref="M83:N83"/>
    <mergeCell ref="O83:P83"/>
    <mergeCell ref="Q83:R83"/>
    <mergeCell ref="S83:T83"/>
    <mergeCell ref="U83:V83"/>
    <mergeCell ref="O80:P80"/>
    <mergeCell ref="Q80:R80"/>
    <mergeCell ref="S80:T80"/>
    <mergeCell ref="U80:V80"/>
    <mergeCell ref="W82:X82"/>
    <mergeCell ref="Y82:Z82"/>
    <mergeCell ref="S82:T82"/>
    <mergeCell ref="U82:V82"/>
    <mergeCell ref="S81:T81"/>
    <mergeCell ref="U81:V81"/>
    <mergeCell ref="W81:X81"/>
    <mergeCell ref="Y81:Z81"/>
    <mergeCell ref="AA81:AB81"/>
    <mergeCell ref="E80:F80"/>
    <mergeCell ref="G80:H80"/>
    <mergeCell ref="I80:J80"/>
    <mergeCell ref="K80:L80"/>
    <mergeCell ref="M80:N80"/>
    <mergeCell ref="W80:X80"/>
    <mergeCell ref="Y80:Z80"/>
    <mergeCell ref="AA80:AB80"/>
    <mergeCell ref="E81:F81"/>
    <mergeCell ref="G81:H81"/>
    <mergeCell ref="I81:J81"/>
    <mergeCell ref="K81:L81"/>
    <mergeCell ref="M81:N81"/>
    <mergeCell ref="O81:P81"/>
    <mergeCell ref="Q81:R81"/>
    <mergeCell ref="W79:X79"/>
    <mergeCell ref="Y79:Z79"/>
    <mergeCell ref="AA79:AB79"/>
    <mergeCell ref="E78:F78"/>
    <mergeCell ref="G78:H78"/>
    <mergeCell ref="I78:J78"/>
    <mergeCell ref="K78:L78"/>
    <mergeCell ref="M78:N78"/>
    <mergeCell ref="O78:P78"/>
    <mergeCell ref="Q78:R78"/>
    <mergeCell ref="AA78:AB78"/>
    <mergeCell ref="E79:F79"/>
    <mergeCell ref="G79:H79"/>
    <mergeCell ref="I79:J79"/>
    <mergeCell ref="K79:L79"/>
    <mergeCell ref="M79:N79"/>
    <mergeCell ref="O79:P79"/>
    <mergeCell ref="Q79:R79"/>
    <mergeCell ref="S79:T79"/>
    <mergeCell ref="U79:V79"/>
    <mergeCell ref="O76:P76"/>
    <mergeCell ref="Q76:R76"/>
    <mergeCell ref="S76:T76"/>
    <mergeCell ref="U76:V76"/>
    <mergeCell ref="W78:X78"/>
    <mergeCell ref="Y78:Z78"/>
    <mergeCell ref="S78:T78"/>
    <mergeCell ref="U78:V78"/>
    <mergeCell ref="S77:T77"/>
    <mergeCell ref="U77:V77"/>
    <mergeCell ref="W77:X77"/>
    <mergeCell ref="Y77:Z77"/>
    <mergeCell ref="AA77:AB77"/>
    <mergeCell ref="E76:F76"/>
    <mergeCell ref="G76:H76"/>
    <mergeCell ref="I76:J76"/>
    <mergeCell ref="K76:L76"/>
    <mergeCell ref="M76:N76"/>
    <mergeCell ref="W76:X76"/>
    <mergeCell ref="Y76:Z76"/>
    <mergeCell ref="AA76:AB76"/>
    <mergeCell ref="E77:F77"/>
    <mergeCell ref="G77:H77"/>
    <mergeCell ref="I77:J77"/>
    <mergeCell ref="K77:L77"/>
    <mergeCell ref="M77:N77"/>
    <mergeCell ref="O77:P77"/>
    <mergeCell ref="Q77:R77"/>
    <mergeCell ref="E74:F74"/>
    <mergeCell ref="G74:H74"/>
    <mergeCell ref="I74:J74"/>
    <mergeCell ref="K74:L74"/>
    <mergeCell ref="M74:N74"/>
    <mergeCell ref="O74:P74"/>
    <mergeCell ref="Q75:R75"/>
    <mergeCell ref="S75:T75"/>
    <mergeCell ref="U75:V75"/>
    <mergeCell ref="W75:X75"/>
    <mergeCell ref="Y75:Z75"/>
    <mergeCell ref="AA75:AB75"/>
    <mergeCell ref="E75:F75"/>
    <mergeCell ref="G75:H75"/>
    <mergeCell ref="I75:J75"/>
    <mergeCell ref="K75:L75"/>
    <mergeCell ref="M75:N75"/>
    <mergeCell ref="O75:P75"/>
    <mergeCell ref="E72:F72"/>
    <mergeCell ref="G72:H72"/>
    <mergeCell ref="I72:J72"/>
    <mergeCell ref="K72:L72"/>
    <mergeCell ref="M72:N72"/>
    <mergeCell ref="O72:P72"/>
    <mergeCell ref="Q73:R73"/>
    <mergeCell ref="S73:T73"/>
    <mergeCell ref="U73:V73"/>
    <mergeCell ref="W73:X73"/>
    <mergeCell ref="Y73:Z73"/>
    <mergeCell ref="AA73:AB73"/>
    <mergeCell ref="E73:F73"/>
    <mergeCell ref="G73:H73"/>
    <mergeCell ref="I73:J73"/>
    <mergeCell ref="K73:L73"/>
    <mergeCell ref="M73:N73"/>
    <mergeCell ref="O73:P73"/>
    <mergeCell ref="W72:X72"/>
    <mergeCell ref="Y72:Z72"/>
    <mergeCell ref="AA72:AB72"/>
    <mergeCell ref="Q71:R71"/>
    <mergeCell ref="S71:T71"/>
    <mergeCell ref="U71:V71"/>
    <mergeCell ref="W71:X71"/>
    <mergeCell ref="Y71:Z71"/>
    <mergeCell ref="O70:P70"/>
    <mergeCell ref="Q70:R70"/>
    <mergeCell ref="S70:T70"/>
    <mergeCell ref="U70:V70"/>
    <mergeCell ref="W70:X70"/>
    <mergeCell ref="Q72:R72"/>
    <mergeCell ref="S72:T72"/>
    <mergeCell ref="U72:V72"/>
    <mergeCell ref="W74:X74"/>
    <mergeCell ref="Y74:Z74"/>
    <mergeCell ref="AA74:AB74"/>
    <mergeCell ref="Q74:R74"/>
    <mergeCell ref="S74:T74"/>
    <mergeCell ref="U74:V74"/>
    <mergeCell ref="G71:H71"/>
    <mergeCell ref="I71:J71"/>
    <mergeCell ref="K71:L71"/>
    <mergeCell ref="M71:N71"/>
    <mergeCell ref="O71:P71"/>
    <mergeCell ref="O67:W67"/>
    <mergeCell ref="X67:Z67"/>
    <mergeCell ref="AA67:AG67"/>
    <mergeCell ref="A68:B68"/>
    <mergeCell ref="C68:D68"/>
    <mergeCell ref="E68:G68"/>
    <mergeCell ref="H68:K68"/>
    <mergeCell ref="L68:N68"/>
    <mergeCell ref="O68:Q68"/>
    <mergeCell ref="R68:T68"/>
    <mergeCell ref="G70:H70"/>
    <mergeCell ref="I70:J70"/>
    <mergeCell ref="K70:L70"/>
    <mergeCell ref="M70:N70"/>
    <mergeCell ref="A67:D67"/>
    <mergeCell ref="E67:G67"/>
    <mergeCell ref="H67:K67"/>
    <mergeCell ref="L67:N67"/>
    <mergeCell ref="Y70:Z70"/>
    <mergeCell ref="AA70:AB71"/>
    <mergeCell ref="AC70:AC71"/>
    <mergeCell ref="AD70:AD71"/>
    <mergeCell ref="A70:A71"/>
    <mergeCell ref="B70:B71"/>
    <mergeCell ref="C70:C71"/>
    <mergeCell ref="D70:D71"/>
    <mergeCell ref="E70:F70"/>
    <mergeCell ref="Q38:R38"/>
    <mergeCell ref="O38:P38"/>
    <mergeCell ref="M38:N38"/>
    <mergeCell ref="I38:J38"/>
    <mergeCell ref="G38:H38"/>
    <mergeCell ref="Y37:Z37"/>
    <mergeCell ref="U37:V37"/>
    <mergeCell ref="S37:T37"/>
    <mergeCell ref="Q37:R37"/>
    <mergeCell ref="O37:P37"/>
    <mergeCell ref="U44:V44"/>
    <mergeCell ref="S44:T44"/>
    <mergeCell ref="O44:P44"/>
    <mergeCell ref="K49:L49"/>
    <mergeCell ref="Q49:R49"/>
    <mergeCell ref="O41:P41"/>
    <mergeCell ref="M48:N48"/>
    <mergeCell ref="I48:J48"/>
    <mergeCell ref="G48:H48"/>
    <mergeCell ref="Y49:Z49"/>
    <mergeCell ref="U49:V49"/>
    <mergeCell ref="S49:T49"/>
    <mergeCell ref="O40:P40"/>
    <mergeCell ref="M40:N40"/>
    <mergeCell ref="W47:X47"/>
    <mergeCell ref="I49:J49"/>
    <mergeCell ref="G49:H49"/>
    <mergeCell ref="I46:J46"/>
    <mergeCell ref="G46:H46"/>
    <mergeCell ref="I45:J45"/>
    <mergeCell ref="G45:H45"/>
    <mergeCell ref="M41:N41"/>
    <mergeCell ref="U68:W68"/>
    <mergeCell ref="X68:AG68"/>
    <mergeCell ref="AE70:AE71"/>
    <mergeCell ref="AF70:AG70"/>
    <mergeCell ref="E71:F71"/>
    <mergeCell ref="Y50:Z50"/>
    <mergeCell ref="AD37:AD38"/>
    <mergeCell ref="AC37:AC38"/>
    <mergeCell ref="AA37:AB38"/>
    <mergeCell ref="Y38:Z38"/>
    <mergeCell ref="U38:V38"/>
    <mergeCell ref="S38:T38"/>
    <mergeCell ref="Y42:Z42"/>
    <mergeCell ref="U42:V42"/>
    <mergeCell ref="S42:T42"/>
    <mergeCell ref="O42:P42"/>
    <mergeCell ref="M42:N42"/>
    <mergeCell ref="I42:J42"/>
    <mergeCell ref="G40:H40"/>
    <mergeCell ref="AA43:AB43"/>
    <mergeCell ref="Y43:Z43"/>
    <mergeCell ref="U43:V43"/>
    <mergeCell ref="S43:T43"/>
    <mergeCell ref="O43:P43"/>
    <mergeCell ref="M43:N43"/>
    <mergeCell ref="I43:J43"/>
    <mergeCell ref="G43:H43"/>
    <mergeCell ref="AA42:AB42"/>
    <mergeCell ref="AA40:AB40"/>
    <mergeCell ref="Y40:Z40"/>
    <mergeCell ref="U40:V40"/>
    <mergeCell ref="S40:T40"/>
    <mergeCell ref="O49:P49"/>
    <mergeCell ref="M49:N49"/>
    <mergeCell ref="O52:P52"/>
    <mergeCell ref="M52:N52"/>
    <mergeCell ref="I52:J52"/>
    <mergeCell ref="G52:H52"/>
    <mergeCell ref="Q50:R50"/>
    <mergeCell ref="AA48:AB48"/>
    <mergeCell ref="Y48:Z48"/>
    <mergeCell ref="U48:V48"/>
    <mergeCell ref="S48:T48"/>
    <mergeCell ref="O48:P48"/>
    <mergeCell ref="O50:P50"/>
    <mergeCell ref="M50:N50"/>
    <mergeCell ref="I50:J50"/>
    <mergeCell ref="G50:H50"/>
    <mergeCell ref="U53:V53"/>
    <mergeCell ref="S53:T53"/>
    <mergeCell ref="O53:P53"/>
    <mergeCell ref="M53:N53"/>
    <mergeCell ref="I53:J53"/>
    <mergeCell ref="G53:H53"/>
    <mergeCell ref="K48:L48"/>
    <mergeCell ref="Q48:R48"/>
    <mergeCell ref="AA49:AB49"/>
    <mergeCell ref="AA51:AB51"/>
    <mergeCell ref="Y51:Z51"/>
    <mergeCell ref="U51:V51"/>
    <mergeCell ref="S51:T51"/>
    <mergeCell ref="O51:P51"/>
    <mergeCell ref="AA50:AB50"/>
    <mergeCell ref="U54:V54"/>
    <mergeCell ref="S54:T54"/>
    <mergeCell ref="O54:P54"/>
    <mergeCell ref="M54:N54"/>
    <mergeCell ref="I54:J54"/>
    <mergeCell ref="T64:W64"/>
    <mergeCell ref="X64:Z64"/>
    <mergeCell ref="T60:W60"/>
    <mergeCell ref="X60:Z60"/>
    <mergeCell ref="T61:W61"/>
    <mergeCell ref="X61:Z61"/>
    <mergeCell ref="E61:G61"/>
    <mergeCell ref="L60:S60"/>
    <mergeCell ref="J60:K60"/>
    <mergeCell ref="E60:G60"/>
    <mergeCell ref="E50:F50"/>
    <mergeCell ref="K50:L50"/>
    <mergeCell ref="J62:K62"/>
    <mergeCell ref="E62:G62"/>
    <mergeCell ref="J61:K61"/>
    <mergeCell ref="J58:K58"/>
    <mergeCell ref="E58:G58"/>
    <mergeCell ref="J57:K57"/>
    <mergeCell ref="E57:G57"/>
    <mergeCell ref="I51:J51"/>
    <mergeCell ref="G51:H51"/>
    <mergeCell ref="G54:H54"/>
    <mergeCell ref="E52:F52"/>
    <mergeCell ref="A56:G56"/>
    <mergeCell ref="I56:Z56"/>
    <mergeCell ref="AA47:AB47"/>
    <mergeCell ref="Y47:Z47"/>
    <mergeCell ref="U47:V47"/>
    <mergeCell ref="W48:X48"/>
    <mergeCell ref="W49:X49"/>
    <mergeCell ref="T57:W57"/>
    <mergeCell ref="X57:Z57"/>
    <mergeCell ref="T58:W58"/>
    <mergeCell ref="X58:Z58"/>
    <mergeCell ref="W50:X50"/>
    <mergeCell ref="AA53:AB53"/>
    <mergeCell ref="U50:V50"/>
    <mergeCell ref="S50:T50"/>
    <mergeCell ref="AA52:AB52"/>
    <mergeCell ref="Y52:Z52"/>
    <mergeCell ref="AB56:AG56"/>
    <mergeCell ref="X65:Z65"/>
    <mergeCell ref="T62:W62"/>
    <mergeCell ref="X62:Z62"/>
    <mergeCell ref="T63:W63"/>
    <mergeCell ref="X63:Z63"/>
    <mergeCell ref="AB62:AG62"/>
    <mergeCell ref="L62:S62"/>
    <mergeCell ref="L61:S61"/>
    <mergeCell ref="L57:S57"/>
    <mergeCell ref="M51:N51"/>
    <mergeCell ref="L58:S58"/>
    <mergeCell ref="W53:X53"/>
    <mergeCell ref="K52:L52"/>
    <mergeCell ref="Q52:R52"/>
    <mergeCell ref="AA54:AB54"/>
    <mergeCell ref="Y54:Z54"/>
    <mergeCell ref="L65:S65"/>
    <mergeCell ref="J65:K65"/>
    <mergeCell ref="E65:G65"/>
    <mergeCell ref="L64:S64"/>
    <mergeCell ref="J64:K64"/>
    <mergeCell ref="E64:G64"/>
    <mergeCell ref="L63:S63"/>
    <mergeCell ref="J63:K63"/>
    <mergeCell ref="E63:G63"/>
    <mergeCell ref="Y16:Z16"/>
    <mergeCell ref="AA16:AB16"/>
    <mergeCell ref="I10:J10"/>
    <mergeCell ref="M10:N10"/>
    <mergeCell ref="O10:P10"/>
    <mergeCell ref="S10:T10"/>
    <mergeCell ref="U10:V10"/>
    <mergeCell ref="Y10:Z10"/>
    <mergeCell ref="U19:V19"/>
    <mergeCell ref="Y19:Z19"/>
    <mergeCell ref="AA19:AB19"/>
    <mergeCell ref="I15:J15"/>
    <mergeCell ref="M15:N15"/>
    <mergeCell ref="O15:P15"/>
    <mergeCell ref="S15:T15"/>
    <mergeCell ref="U15:V15"/>
    <mergeCell ref="Y15:Z15"/>
    <mergeCell ref="AA15:AB15"/>
    <mergeCell ref="I47:J47"/>
    <mergeCell ref="G47:H47"/>
    <mergeCell ref="E49:F49"/>
    <mergeCell ref="M11:N11"/>
    <mergeCell ref="T65:W65"/>
    <mergeCell ref="E1:G1"/>
    <mergeCell ref="E2:G2"/>
    <mergeCell ref="M18:N18"/>
    <mergeCell ref="O18:P18"/>
    <mergeCell ref="S18:T18"/>
    <mergeCell ref="U18:V18"/>
    <mergeCell ref="I16:J16"/>
    <mergeCell ref="M16:N16"/>
    <mergeCell ref="Y9:Z9"/>
    <mergeCell ref="AA9:AB9"/>
    <mergeCell ref="Y6:Z6"/>
    <mergeCell ref="AA6:AB6"/>
    <mergeCell ref="I7:J7"/>
    <mergeCell ref="O7:P7"/>
    <mergeCell ref="S7:T7"/>
    <mergeCell ref="O8:P8"/>
    <mergeCell ref="S8:T8"/>
    <mergeCell ref="U8:V8"/>
    <mergeCell ref="Y8:Z8"/>
    <mergeCell ref="AA8:AB8"/>
    <mergeCell ref="I9:J9"/>
    <mergeCell ref="M9:N9"/>
    <mergeCell ref="O9:P9"/>
    <mergeCell ref="S9:T9"/>
    <mergeCell ref="U9:V9"/>
    <mergeCell ref="U11:V11"/>
    <mergeCell ref="Y11:Z11"/>
    <mergeCell ref="AA11:AB11"/>
    <mergeCell ref="AA14:AB14"/>
    <mergeCell ref="W15:X15"/>
    <mergeCell ref="Y12:Z12"/>
    <mergeCell ref="AA12:AB12"/>
    <mergeCell ref="S11:T11"/>
    <mergeCell ref="G20:H20"/>
    <mergeCell ref="G21:H21"/>
    <mergeCell ref="I19:J19"/>
    <mergeCell ref="M19:N19"/>
    <mergeCell ref="Y53:Z53"/>
    <mergeCell ref="L59:S59"/>
    <mergeCell ref="J59:K59"/>
    <mergeCell ref="E59:G59"/>
    <mergeCell ref="E47:F47"/>
    <mergeCell ref="K47:L47"/>
    <mergeCell ref="Q47:R47"/>
    <mergeCell ref="S47:T47"/>
    <mergeCell ref="O47:P47"/>
    <mergeCell ref="M47:N47"/>
    <mergeCell ref="E54:F54"/>
    <mergeCell ref="K54:L54"/>
    <mergeCell ref="Q54:R54"/>
    <mergeCell ref="W54:X54"/>
    <mergeCell ref="E51:F51"/>
    <mergeCell ref="K51:L51"/>
    <mergeCell ref="Q51:R51"/>
    <mergeCell ref="W51:X51"/>
    <mergeCell ref="U52:V52"/>
    <mergeCell ref="S52:T52"/>
    <mergeCell ref="T59:W59"/>
    <mergeCell ref="X59:Z59"/>
    <mergeCell ref="W52:X52"/>
    <mergeCell ref="E53:F53"/>
    <mergeCell ref="K53:L53"/>
    <mergeCell ref="Q53:R53"/>
    <mergeCell ref="E48:F48"/>
    <mergeCell ref="E46:F46"/>
    <mergeCell ref="K46:L46"/>
    <mergeCell ref="Q46:R46"/>
    <mergeCell ref="W46:X46"/>
    <mergeCell ref="AA46:AB46"/>
    <mergeCell ref="Y46:Z46"/>
    <mergeCell ref="U46:V46"/>
    <mergeCell ref="S46:T46"/>
    <mergeCell ref="O46:P46"/>
    <mergeCell ref="M46:N46"/>
    <mergeCell ref="W45:X45"/>
    <mergeCell ref="E44:F44"/>
    <mergeCell ref="K44:L44"/>
    <mergeCell ref="Q44:R44"/>
    <mergeCell ref="AA45:AB45"/>
    <mergeCell ref="Y45:Z45"/>
    <mergeCell ref="U45:V45"/>
    <mergeCell ref="S45:T45"/>
    <mergeCell ref="O45:P45"/>
    <mergeCell ref="M45:N45"/>
    <mergeCell ref="E45:F45"/>
    <mergeCell ref="K45:L45"/>
    <mergeCell ref="Q45:R45"/>
    <mergeCell ref="K39:L39"/>
    <mergeCell ref="Q39:R39"/>
    <mergeCell ref="W39:X39"/>
    <mergeCell ref="E40:F40"/>
    <mergeCell ref="K40:L40"/>
    <mergeCell ref="Q40:R40"/>
    <mergeCell ref="U39:V39"/>
    <mergeCell ref="S39:T39"/>
    <mergeCell ref="O39:P39"/>
    <mergeCell ref="E41:F41"/>
    <mergeCell ref="K41:L41"/>
    <mergeCell ref="Q41:R41"/>
    <mergeCell ref="W41:X41"/>
    <mergeCell ref="S41:T41"/>
    <mergeCell ref="AA44:AB44"/>
    <mergeCell ref="Y44:Z44"/>
    <mergeCell ref="M44:N44"/>
    <mergeCell ref="I44:J44"/>
    <mergeCell ref="G44:H44"/>
    <mergeCell ref="W44:X44"/>
    <mergeCell ref="AA41:AB41"/>
    <mergeCell ref="Y41:Z41"/>
    <mergeCell ref="U41:V41"/>
    <mergeCell ref="A37:A38"/>
    <mergeCell ref="B37:B38"/>
    <mergeCell ref="C37:C38"/>
    <mergeCell ref="D37:D38"/>
    <mergeCell ref="E37:F37"/>
    <mergeCell ref="W40:X40"/>
    <mergeCell ref="Q43:R43"/>
    <mergeCell ref="W43:X43"/>
    <mergeCell ref="E42:F42"/>
    <mergeCell ref="K42:L42"/>
    <mergeCell ref="Q42:R42"/>
    <mergeCell ref="W42:X42"/>
    <mergeCell ref="E43:F43"/>
    <mergeCell ref="K43:L43"/>
    <mergeCell ref="G42:H42"/>
    <mergeCell ref="O35:Q35"/>
    <mergeCell ref="R35:T35"/>
    <mergeCell ref="U35:W35"/>
    <mergeCell ref="X35:AG35"/>
    <mergeCell ref="E35:G35"/>
    <mergeCell ref="M39:N39"/>
    <mergeCell ref="I39:J39"/>
    <mergeCell ref="G39:H39"/>
    <mergeCell ref="M37:N37"/>
    <mergeCell ref="I37:J37"/>
    <mergeCell ref="G37:H37"/>
    <mergeCell ref="AA39:AB39"/>
    <mergeCell ref="Y39:Z39"/>
    <mergeCell ref="I41:J41"/>
    <mergeCell ref="G41:H41"/>
    <mergeCell ref="I40:J40"/>
    <mergeCell ref="E39:F39"/>
    <mergeCell ref="J31:K31"/>
    <mergeCell ref="J32:K32"/>
    <mergeCell ref="L31:S31"/>
    <mergeCell ref="L32:S32"/>
    <mergeCell ref="E32:G32"/>
    <mergeCell ref="E34:G34"/>
    <mergeCell ref="A35:B35"/>
    <mergeCell ref="C35:D35"/>
    <mergeCell ref="H35:K35"/>
    <mergeCell ref="L35:N35"/>
    <mergeCell ref="A34:D34"/>
    <mergeCell ref="H34:K34"/>
    <mergeCell ref="L34:N34"/>
    <mergeCell ref="O34:W34"/>
    <mergeCell ref="X34:Z34"/>
    <mergeCell ref="T31:W31"/>
    <mergeCell ref="X31:Z31"/>
    <mergeCell ref="T32:W32"/>
    <mergeCell ref="X32:Z32"/>
    <mergeCell ref="E31:G31"/>
    <mergeCell ref="L28:S28"/>
    <mergeCell ref="L29:S29"/>
    <mergeCell ref="L30:S30"/>
    <mergeCell ref="AE37:AE38"/>
    <mergeCell ref="AF37:AG37"/>
    <mergeCell ref="E38:F38"/>
    <mergeCell ref="K38:L38"/>
    <mergeCell ref="W38:X38"/>
    <mergeCell ref="K37:L37"/>
    <mergeCell ref="W37:X37"/>
    <mergeCell ref="E28:G28"/>
    <mergeCell ref="E29:G29"/>
    <mergeCell ref="E30:G30"/>
    <mergeCell ref="J27:K27"/>
    <mergeCell ref="J28:K28"/>
    <mergeCell ref="T24:W24"/>
    <mergeCell ref="J29:K29"/>
    <mergeCell ref="J30:K30"/>
    <mergeCell ref="L24:S24"/>
    <mergeCell ref="L25:S25"/>
    <mergeCell ref="T28:W28"/>
    <mergeCell ref="X28:Z28"/>
    <mergeCell ref="AA34:AG34"/>
    <mergeCell ref="T29:W29"/>
    <mergeCell ref="X29:Z29"/>
    <mergeCell ref="T30:W30"/>
    <mergeCell ref="X30:Z30"/>
    <mergeCell ref="AB29:AG29"/>
    <mergeCell ref="E25:G25"/>
    <mergeCell ref="E26:G26"/>
    <mergeCell ref="J25:K25"/>
    <mergeCell ref="J26:K26"/>
    <mergeCell ref="T27:W27"/>
    <mergeCell ref="X27:Z27"/>
    <mergeCell ref="E27:G27"/>
    <mergeCell ref="L26:S26"/>
    <mergeCell ref="L27:S27"/>
    <mergeCell ref="T25:W25"/>
    <mergeCell ref="X25:Z25"/>
    <mergeCell ref="T26:W26"/>
    <mergeCell ref="X26:Z26"/>
    <mergeCell ref="W21:X21"/>
    <mergeCell ref="I23:Z23"/>
    <mergeCell ref="X24:Z24"/>
    <mergeCell ref="S21:T21"/>
    <mergeCell ref="U21:V21"/>
    <mergeCell ref="Y21:Z21"/>
    <mergeCell ref="AA21:AB21"/>
    <mergeCell ref="A23:G23"/>
    <mergeCell ref="E24:G24"/>
    <mergeCell ref="J24:K24"/>
    <mergeCell ref="AB23:AG23"/>
    <mergeCell ref="E21:F21"/>
    <mergeCell ref="K21:L21"/>
    <mergeCell ref="Q21:R21"/>
    <mergeCell ref="I21:J21"/>
    <mergeCell ref="M21:N21"/>
    <mergeCell ref="O21:P21"/>
    <mergeCell ref="I18:J18"/>
    <mergeCell ref="W19:X19"/>
    <mergeCell ref="G17:H17"/>
    <mergeCell ref="G18:H18"/>
    <mergeCell ref="G19:H19"/>
    <mergeCell ref="Y18:Z18"/>
    <mergeCell ref="AA18:AB18"/>
    <mergeCell ref="O19:P19"/>
    <mergeCell ref="S19:T19"/>
    <mergeCell ref="E18:F18"/>
    <mergeCell ref="K18:L18"/>
    <mergeCell ref="Q18:R18"/>
    <mergeCell ref="W18:X18"/>
    <mergeCell ref="E17:F17"/>
    <mergeCell ref="K17:L17"/>
    <mergeCell ref="Q17:R17"/>
    <mergeCell ref="I17:J17"/>
    <mergeCell ref="M17:N17"/>
    <mergeCell ref="O17:P17"/>
    <mergeCell ref="AA13:AB13"/>
    <mergeCell ref="I14:J14"/>
    <mergeCell ref="M14:N14"/>
    <mergeCell ref="O14:P14"/>
    <mergeCell ref="S14:T14"/>
    <mergeCell ref="U14:V14"/>
    <mergeCell ref="Y14:Z14"/>
    <mergeCell ref="E13:F13"/>
    <mergeCell ref="K13:L13"/>
    <mergeCell ref="Q13:R13"/>
    <mergeCell ref="I13:J13"/>
    <mergeCell ref="M13:N13"/>
    <mergeCell ref="O13:P13"/>
    <mergeCell ref="S20:T20"/>
    <mergeCell ref="U20:V20"/>
    <mergeCell ref="Y20:Z20"/>
    <mergeCell ref="AA20:AB20"/>
    <mergeCell ref="Q14:R14"/>
    <mergeCell ref="W14:X14"/>
    <mergeCell ref="W17:X17"/>
    <mergeCell ref="S17:T17"/>
    <mergeCell ref="U17:V17"/>
    <mergeCell ref="Y17:Z17"/>
    <mergeCell ref="E20:F20"/>
    <mergeCell ref="K20:L20"/>
    <mergeCell ref="Q20:R20"/>
    <mergeCell ref="W20:X20"/>
    <mergeCell ref="E19:F19"/>
    <mergeCell ref="K19:L19"/>
    <mergeCell ref="Q19:R19"/>
    <mergeCell ref="I20:J20"/>
    <mergeCell ref="AA17:AB17"/>
    <mergeCell ref="M6:N6"/>
    <mergeCell ref="O6:P6"/>
    <mergeCell ref="S6:T6"/>
    <mergeCell ref="U6:V6"/>
    <mergeCell ref="I5:J5"/>
    <mergeCell ref="M5:N5"/>
    <mergeCell ref="O5:P5"/>
    <mergeCell ref="S5:T5"/>
    <mergeCell ref="I6:J6"/>
    <mergeCell ref="W5:X5"/>
    <mergeCell ref="G6:H6"/>
    <mergeCell ref="G7:H7"/>
    <mergeCell ref="G8:H8"/>
    <mergeCell ref="M20:N20"/>
    <mergeCell ref="O20:P20"/>
    <mergeCell ref="G14:H14"/>
    <mergeCell ref="G15:H15"/>
    <mergeCell ref="G16:H16"/>
    <mergeCell ref="S16:T16"/>
    <mergeCell ref="U16:V16"/>
    <mergeCell ref="W11:X11"/>
    <mergeCell ref="I11:J11"/>
    <mergeCell ref="S13:T13"/>
    <mergeCell ref="U13:V13"/>
    <mergeCell ref="O16:P16"/>
    <mergeCell ref="K11:L11"/>
    <mergeCell ref="Q11:R11"/>
    <mergeCell ref="I12:J12"/>
    <mergeCell ref="M12:N12"/>
    <mergeCell ref="O12:P12"/>
    <mergeCell ref="G11:H11"/>
    <mergeCell ref="G12:H12"/>
    <mergeCell ref="M7:N7"/>
    <mergeCell ref="E8:F8"/>
    <mergeCell ref="K8:L8"/>
    <mergeCell ref="Q8:R8"/>
    <mergeCell ref="W8:X8"/>
    <mergeCell ref="E7:F7"/>
    <mergeCell ref="K7:L7"/>
    <mergeCell ref="Q7:R7"/>
    <mergeCell ref="U7:V7"/>
    <mergeCell ref="I8:J8"/>
    <mergeCell ref="M8:N8"/>
    <mergeCell ref="Y7:Z7"/>
    <mergeCell ref="Q16:R16"/>
    <mergeCell ref="W16:X16"/>
    <mergeCell ref="E15:F15"/>
    <mergeCell ref="K15:L15"/>
    <mergeCell ref="Q15:R15"/>
    <mergeCell ref="E11:F11"/>
    <mergeCell ref="W13:X13"/>
    <mergeCell ref="E14:F14"/>
    <mergeCell ref="K14:L14"/>
    <mergeCell ref="E12:F12"/>
    <mergeCell ref="K12:L12"/>
    <mergeCell ref="Q12:R12"/>
    <mergeCell ref="W12:X12"/>
    <mergeCell ref="S12:T12"/>
    <mergeCell ref="U12:V12"/>
    <mergeCell ref="G13:H13"/>
    <mergeCell ref="E16:F16"/>
    <mergeCell ref="K16:L16"/>
    <mergeCell ref="Y13:Z13"/>
    <mergeCell ref="O11:P11"/>
    <mergeCell ref="AA10:AB10"/>
    <mergeCell ref="A4:A5"/>
    <mergeCell ref="B4:B5"/>
    <mergeCell ref="C4:C5"/>
    <mergeCell ref="D4:D5"/>
    <mergeCell ref="E4:F4"/>
    <mergeCell ref="W7:X7"/>
    <mergeCell ref="AA4:AB5"/>
    <mergeCell ref="W9:X9"/>
    <mergeCell ref="E10:F10"/>
    <mergeCell ref="K10:L10"/>
    <mergeCell ref="Q10:R10"/>
    <mergeCell ref="W10:X10"/>
    <mergeCell ref="E9:F9"/>
    <mergeCell ref="K9:L9"/>
    <mergeCell ref="G9:H9"/>
    <mergeCell ref="G10:H10"/>
    <mergeCell ref="W4:X4"/>
    <mergeCell ref="G5:H5"/>
    <mergeCell ref="U5:V5"/>
    <mergeCell ref="Y5:Z5"/>
    <mergeCell ref="E6:F6"/>
    <mergeCell ref="K6:L6"/>
    <mergeCell ref="Q6:R6"/>
    <mergeCell ref="W6:X6"/>
    <mergeCell ref="U4:V4"/>
    <mergeCell ref="Y4:Z4"/>
    <mergeCell ref="G4:H4"/>
    <mergeCell ref="I4:J4"/>
    <mergeCell ref="M4:N4"/>
    <mergeCell ref="O4:P4"/>
    <mergeCell ref="S4:T4"/>
    <mergeCell ref="A133:D133"/>
    <mergeCell ref="O133:W133"/>
    <mergeCell ref="X133:Z133"/>
    <mergeCell ref="AA133:AG133"/>
    <mergeCell ref="AC4:AC5"/>
    <mergeCell ref="AD4:AD5"/>
    <mergeCell ref="AE4:AE5"/>
    <mergeCell ref="AF4:AG4"/>
    <mergeCell ref="E5:F5"/>
    <mergeCell ref="K5:L5"/>
    <mergeCell ref="H1:K1"/>
    <mergeCell ref="L1:N1"/>
    <mergeCell ref="O1:W1"/>
    <mergeCell ref="X1:Z1"/>
    <mergeCell ref="E133:G133"/>
    <mergeCell ref="H133:K133"/>
    <mergeCell ref="L133:N133"/>
    <mergeCell ref="Q5:R5"/>
    <mergeCell ref="K4:L4"/>
    <mergeCell ref="Q4:R4"/>
    <mergeCell ref="AA1:AG1"/>
    <mergeCell ref="A2:B2"/>
    <mergeCell ref="C2:D2"/>
    <mergeCell ref="H2:K2"/>
    <mergeCell ref="L2:N2"/>
    <mergeCell ref="O2:Q2"/>
    <mergeCell ref="R2:T2"/>
    <mergeCell ref="U2:W2"/>
    <mergeCell ref="X2:AG2"/>
    <mergeCell ref="A1:D1"/>
    <mergeCell ref="AA7:AB7"/>
    <mergeCell ref="Q9:R9"/>
    <mergeCell ref="Q139:R139"/>
    <mergeCell ref="S139:T139"/>
    <mergeCell ref="U139:V139"/>
    <mergeCell ref="W139:X139"/>
    <mergeCell ref="Y139:Z139"/>
    <mergeCell ref="AA139:AB139"/>
    <mergeCell ref="E139:F139"/>
    <mergeCell ref="G139:H139"/>
    <mergeCell ref="I139:J139"/>
    <mergeCell ref="K139:L139"/>
    <mergeCell ref="M139:N139"/>
    <mergeCell ref="O139:P139"/>
    <mergeCell ref="Q138:R138"/>
    <mergeCell ref="S138:T138"/>
    <mergeCell ref="U138:V138"/>
    <mergeCell ref="W138:X138"/>
    <mergeCell ref="Y138:Z138"/>
    <mergeCell ref="AA138:AB138"/>
    <mergeCell ref="E138:F138"/>
    <mergeCell ref="G138:H138"/>
    <mergeCell ref="I138:J138"/>
    <mergeCell ref="K138:L138"/>
    <mergeCell ref="M138:N138"/>
    <mergeCell ref="O138:P138"/>
    <mergeCell ref="Q141:R141"/>
    <mergeCell ref="S141:T141"/>
    <mergeCell ref="U141:V141"/>
    <mergeCell ref="W141:X141"/>
    <mergeCell ref="Y141:Z141"/>
    <mergeCell ref="AA141:AB141"/>
    <mergeCell ref="E141:F141"/>
    <mergeCell ref="G141:H141"/>
    <mergeCell ref="I141:J141"/>
    <mergeCell ref="K141:L141"/>
    <mergeCell ref="M141:N141"/>
    <mergeCell ref="O141:P141"/>
    <mergeCell ref="Q140:R140"/>
    <mergeCell ref="S140:T140"/>
    <mergeCell ref="U140:V140"/>
    <mergeCell ref="W140:X140"/>
    <mergeCell ref="Y140:Z140"/>
    <mergeCell ref="AA140:AB140"/>
    <mergeCell ref="E140:F140"/>
    <mergeCell ref="G140:H140"/>
    <mergeCell ref="I140:J140"/>
    <mergeCell ref="K140:L140"/>
    <mergeCell ref="M140:N140"/>
    <mergeCell ref="O140:P140"/>
    <mergeCell ref="Q143:R143"/>
    <mergeCell ref="S143:T143"/>
    <mergeCell ref="U143:V143"/>
    <mergeCell ref="W143:X143"/>
    <mergeCell ref="Y143:Z143"/>
    <mergeCell ref="AA143:AB143"/>
    <mergeCell ref="E143:F143"/>
    <mergeCell ref="G143:H143"/>
    <mergeCell ref="I143:J143"/>
    <mergeCell ref="K143:L143"/>
    <mergeCell ref="M143:N143"/>
    <mergeCell ref="O143:P143"/>
    <mergeCell ref="Q142:R142"/>
    <mergeCell ref="S142:T142"/>
    <mergeCell ref="U142:V142"/>
    <mergeCell ref="W142:X142"/>
    <mergeCell ref="Y142:Z142"/>
    <mergeCell ref="AA142:AB142"/>
    <mergeCell ref="E142:F142"/>
    <mergeCell ref="G142:H142"/>
    <mergeCell ref="I142:J142"/>
    <mergeCell ref="K142:L142"/>
    <mergeCell ref="M142:N142"/>
    <mergeCell ref="O142:P142"/>
    <mergeCell ref="Q145:R145"/>
    <mergeCell ref="S145:T145"/>
    <mergeCell ref="U145:V145"/>
    <mergeCell ref="W145:X145"/>
    <mergeCell ref="Y145:Z145"/>
    <mergeCell ref="AA145:AB145"/>
    <mergeCell ref="E145:F145"/>
    <mergeCell ref="G145:H145"/>
    <mergeCell ref="I145:J145"/>
    <mergeCell ref="K145:L145"/>
    <mergeCell ref="M145:N145"/>
    <mergeCell ref="O145:P145"/>
    <mergeCell ref="Q144:R144"/>
    <mergeCell ref="S144:T144"/>
    <mergeCell ref="U144:V144"/>
    <mergeCell ref="W144:X144"/>
    <mergeCell ref="Y144:Z144"/>
    <mergeCell ref="AA144:AB144"/>
    <mergeCell ref="E144:F144"/>
    <mergeCell ref="G144:H144"/>
    <mergeCell ref="I144:J144"/>
    <mergeCell ref="K144:L144"/>
    <mergeCell ref="M144:N144"/>
    <mergeCell ref="O144:P144"/>
    <mergeCell ref="Q147:R147"/>
    <mergeCell ref="S147:T147"/>
    <mergeCell ref="U147:V147"/>
    <mergeCell ref="W147:X147"/>
    <mergeCell ref="Y147:Z147"/>
    <mergeCell ref="AA147:AB147"/>
    <mergeCell ref="E147:F147"/>
    <mergeCell ref="G147:H147"/>
    <mergeCell ref="I147:J147"/>
    <mergeCell ref="K147:L147"/>
    <mergeCell ref="M147:N147"/>
    <mergeCell ref="O147:P147"/>
    <mergeCell ref="Q146:R146"/>
    <mergeCell ref="S146:T146"/>
    <mergeCell ref="U146:V146"/>
    <mergeCell ref="W146:X146"/>
    <mergeCell ref="Y146:Z146"/>
    <mergeCell ref="AA146:AB146"/>
    <mergeCell ref="E146:F146"/>
    <mergeCell ref="G146:H146"/>
    <mergeCell ref="I146:J146"/>
    <mergeCell ref="K146:L146"/>
    <mergeCell ref="M146:N146"/>
    <mergeCell ref="O146:P146"/>
    <mergeCell ref="Q149:R149"/>
    <mergeCell ref="S149:T149"/>
    <mergeCell ref="U149:V149"/>
    <mergeCell ref="W149:X149"/>
    <mergeCell ref="Y149:Z149"/>
    <mergeCell ref="AA149:AB149"/>
    <mergeCell ref="E149:F149"/>
    <mergeCell ref="G149:H149"/>
    <mergeCell ref="I149:J149"/>
    <mergeCell ref="K149:L149"/>
    <mergeCell ref="M149:N149"/>
    <mergeCell ref="O149:P149"/>
    <mergeCell ref="Q148:R148"/>
    <mergeCell ref="S148:T148"/>
    <mergeCell ref="U148:V148"/>
    <mergeCell ref="W148:X148"/>
    <mergeCell ref="Y148:Z148"/>
    <mergeCell ref="AA148:AB148"/>
    <mergeCell ref="E148:F148"/>
    <mergeCell ref="G148:H148"/>
    <mergeCell ref="I148:J148"/>
    <mergeCell ref="K148:L148"/>
    <mergeCell ref="M148:N148"/>
    <mergeCell ref="O148:P148"/>
    <mergeCell ref="Q151:R151"/>
    <mergeCell ref="S151:T151"/>
    <mergeCell ref="U151:V151"/>
    <mergeCell ref="W151:X151"/>
    <mergeCell ref="Y151:Z151"/>
    <mergeCell ref="AA151:AB151"/>
    <mergeCell ref="E151:F151"/>
    <mergeCell ref="G151:H151"/>
    <mergeCell ref="I151:J151"/>
    <mergeCell ref="K151:L151"/>
    <mergeCell ref="M151:N151"/>
    <mergeCell ref="O151:P151"/>
    <mergeCell ref="Q150:R150"/>
    <mergeCell ref="S150:T150"/>
    <mergeCell ref="U150:V150"/>
    <mergeCell ref="W150:X150"/>
    <mergeCell ref="Y150:Z150"/>
    <mergeCell ref="AA150:AB150"/>
    <mergeCell ref="E150:F150"/>
    <mergeCell ref="G150:H150"/>
    <mergeCell ref="I150:J150"/>
    <mergeCell ref="K150:L150"/>
    <mergeCell ref="M150:N150"/>
    <mergeCell ref="O150:P150"/>
    <mergeCell ref="AA152:AB152"/>
    <mergeCell ref="E153:F153"/>
    <mergeCell ref="G153:H153"/>
    <mergeCell ref="I153:J153"/>
    <mergeCell ref="K153:L153"/>
    <mergeCell ref="M153:N153"/>
    <mergeCell ref="O153:P153"/>
    <mergeCell ref="Q153:R153"/>
    <mergeCell ref="S153:T153"/>
    <mergeCell ref="U153:V153"/>
    <mergeCell ref="O152:P152"/>
    <mergeCell ref="Q152:R152"/>
    <mergeCell ref="S152:T152"/>
    <mergeCell ref="U152:V152"/>
    <mergeCell ref="W152:X152"/>
    <mergeCell ref="Y152:Z152"/>
    <mergeCell ref="E152:F152"/>
    <mergeCell ref="G152:H152"/>
    <mergeCell ref="I152:J152"/>
    <mergeCell ref="K152:L152"/>
    <mergeCell ref="M152:N152"/>
    <mergeCell ref="W153:X153"/>
    <mergeCell ref="Y153:Z153"/>
    <mergeCell ref="AA153:AB153"/>
    <mergeCell ref="AA172:AB172"/>
    <mergeCell ref="M169:N169"/>
    <mergeCell ref="O169:P169"/>
    <mergeCell ref="Q169:R169"/>
    <mergeCell ref="S169:T169"/>
    <mergeCell ref="U169:V169"/>
    <mergeCell ref="W169:X169"/>
    <mergeCell ref="Y169:Z169"/>
    <mergeCell ref="AA171:AB171"/>
    <mergeCell ref="E163:G163"/>
    <mergeCell ref="J163:K163"/>
    <mergeCell ref="L163:S163"/>
    <mergeCell ref="T163:W163"/>
    <mergeCell ref="X163:Z163"/>
    <mergeCell ref="E156:G156"/>
    <mergeCell ref="J156:K156"/>
    <mergeCell ref="L156:S156"/>
    <mergeCell ref="T156:W156"/>
    <mergeCell ref="X156:Z156"/>
    <mergeCell ref="L161:S161"/>
    <mergeCell ref="AA169:AB170"/>
    <mergeCell ref="AB161:AG161"/>
    <mergeCell ref="E164:G164"/>
    <mergeCell ref="J164:K164"/>
    <mergeCell ref="L164:S164"/>
    <mergeCell ref="T164:W164"/>
    <mergeCell ref="X164:Z164"/>
    <mergeCell ref="O166:W166"/>
    <mergeCell ref="X166:Z166"/>
    <mergeCell ref="AA166:AG166"/>
    <mergeCell ref="E161:G161"/>
    <mergeCell ref="J161:K161"/>
    <mergeCell ref="A155:G155"/>
    <mergeCell ref="I155:Z155"/>
    <mergeCell ref="AB155:AG155"/>
    <mergeCell ref="E159:G159"/>
    <mergeCell ref="J159:K159"/>
    <mergeCell ref="L159:S159"/>
    <mergeCell ref="T159:W159"/>
    <mergeCell ref="X159:Z159"/>
    <mergeCell ref="O171:P171"/>
    <mergeCell ref="Q171:R171"/>
    <mergeCell ref="S171:T171"/>
    <mergeCell ref="U171:V171"/>
    <mergeCell ref="W171:X171"/>
    <mergeCell ref="Y171:Z171"/>
    <mergeCell ref="E160:G160"/>
    <mergeCell ref="J160:K160"/>
    <mergeCell ref="E157:G157"/>
    <mergeCell ref="J157:K157"/>
    <mergeCell ref="L157:S157"/>
    <mergeCell ref="T157:W157"/>
    <mergeCell ref="X157:Z157"/>
    <mergeCell ref="E158:G158"/>
    <mergeCell ref="J158:K158"/>
    <mergeCell ref="L158:S158"/>
    <mergeCell ref="T158:W158"/>
    <mergeCell ref="X158:Z158"/>
    <mergeCell ref="A166:D166"/>
    <mergeCell ref="AD169:AD170"/>
    <mergeCell ref="L167:N167"/>
    <mergeCell ref="U167:W167"/>
    <mergeCell ref="X167:AG167"/>
    <mergeCell ref="M170:N170"/>
    <mergeCell ref="S174:T174"/>
    <mergeCell ref="U174:V174"/>
    <mergeCell ref="W174:X174"/>
    <mergeCell ref="Y174:Z174"/>
    <mergeCell ref="W172:X172"/>
    <mergeCell ref="Y172:Z172"/>
    <mergeCell ref="E173:F173"/>
    <mergeCell ref="G173:H173"/>
    <mergeCell ref="I173:J173"/>
    <mergeCell ref="K173:L173"/>
    <mergeCell ref="M173:N173"/>
    <mergeCell ref="O173:P173"/>
    <mergeCell ref="Q173:R173"/>
    <mergeCell ref="S173:T173"/>
    <mergeCell ref="U173:V173"/>
    <mergeCell ref="S175:T175"/>
    <mergeCell ref="U175:V175"/>
    <mergeCell ref="W175:X175"/>
    <mergeCell ref="Y175:Z175"/>
    <mergeCell ref="AA174:AB174"/>
    <mergeCell ref="E171:F171"/>
    <mergeCell ref="G171:H171"/>
    <mergeCell ref="I171:J171"/>
    <mergeCell ref="K171:L171"/>
    <mergeCell ref="M171:N171"/>
    <mergeCell ref="W173:X173"/>
    <mergeCell ref="Y173:Z173"/>
    <mergeCell ref="AA173:AB173"/>
    <mergeCell ref="E174:F174"/>
    <mergeCell ref="G174:H174"/>
    <mergeCell ref="I174:J174"/>
    <mergeCell ref="K174:L174"/>
    <mergeCell ref="M174:N174"/>
    <mergeCell ref="O174:P174"/>
    <mergeCell ref="Q174:R174"/>
    <mergeCell ref="AA176:AB176"/>
    <mergeCell ref="O176:P176"/>
    <mergeCell ref="Q176:R176"/>
    <mergeCell ref="S176:T176"/>
    <mergeCell ref="U176:V176"/>
    <mergeCell ref="W176:X176"/>
    <mergeCell ref="Y176:Z176"/>
    <mergeCell ref="E172:F172"/>
    <mergeCell ref="G172:H172"/>
    <mergeCell ref="I172:J172"/>
    <mergeCell ref="K172:L172"/>
    <mergeCell ref="M172:N172"/>
    <mergeCell ref="O172:P172"/>
    <mergeCell ref="Q172:R172"/>
    <mergeCell ref="S172:T172"/>
    <mergeCell ref="U172:V172"/>
    <mergeCell ref="AA175:AB175"/>
    <mergeCell ref="E176:F176"/>
    <mergeCell ref="G176:H176"/>
    <mergeCell ref="I176:J176"/>
    <mergeCell ref="K176:L176"/>
    <mergeCell ref="M176:N176"/>
    <mergeCell ref="W178:X178"/>
    <mergeCell ref="Y178:Z178"/>
    <mergeCell ref="AA178:AB178"/>
    <mergeCell ref="E175:F175"/>
    <mergeCell ref="G175:H175"/>
    <mergeCell ref="I175:J175"/>
    <mergeCell ref="K175:L175"/>
    <mergeCell ref="AA177:AB177"/>
    <mergeCell ref="E178:F178"/>
    <mergeCell ref="G178:H178"/>
    <mergeCell ref="I178:J178"/>
    <mergeCell ref="K178:L178"/>
    <mergeCell ref="M178:N178"/>
    <mergeCell ref="O178:P178"/>
    <mergeCell ref="Q178:R178"/>
    <mergeCell ref="S178:T178"/>
    <mergeCell ref="U178:V178"/>
    <mergeCell ref="O177:P177"/>
    <mergeCell ref="Q177:R177"/>
    <mergeCell ref="E177:F177"/>
    <mergeCell ref="G177:H177"/>
    <mergeCell ref="I177:J177"/>
    <mergeCell ref="M175:N175"/>
    <mergeCell ref="O175:P175"/>
    <mergeCell ref="Q175:R175"/>
    <mergeCell ref="S179:T179"/>
    <mergeCell ref="U179:V179"/>
    <mergeCell ref="AA181:AB181"/>
    <mergeCell ref="E182:F182"/>
    <mergeCell ref="G182:H182"/>
    <mergeCell ref="I182:J182"/>
    <mergeCell ref="K182:L182"/>
    <mergeCell ref="M182:N182"/>
    <mergeCell ref="O182:P182"/>
    <mergeCell ref="Q182:R182"/>
    <mergeCell ref="S182:T182"/>
    <mergeCell ref="U182:V182"/>
    <mergeCell ref="K177:L177"/>
    <mergeCell ref="M177:N177"/>
    <mergeCell ref="W179:X179"/>
    <mergeCell ref="Y179:Z179"/>
    <mergeCell ref="AA179:AB179"/>
    <mergeCell ref="E180:F180"/>
    <mergeCell ref="G180:H180"/>
    <mergeCell ref="I180:J180"/>
    <mergeCell ref="K180:L180"/>
    <mergeCell ref="M180:N180"/>
    <mergeCell ref="O180:P180"/>
    <mergeCell ref="Q180:R180"/>
    <mergeCell ref="AB194:AG194"/>
    <mergeCell ref="E169:F169"/>
    <mergeCell ref="G169:H169"/>
    <mergeCell ref="I169:J169"/>
    <mergeCell ref="K169:L169"/>
    <mergeCell ref="E170:F170"/>
    <mergeCell ref="G170:H170"/>
    <mergeCell ref="I170:J170"/>
    <mergeCell ref="K170:L170"/>
    <mergeCell ref="E184:F184"/>
    <mergeCell ref="G184:H184"/>
    <mergeCell ref="I184:J184"/>
    <mergeCell ref="AB188:AG188"/>
    <mergeCell ref="I183:J183"/>
    <mergeCell ref="O183:P183"/>
    <mergeCell ref="Q183:R183"/>
    <mergeCell ref="AA184:AB184"/>
    <mergeCell ref="E181:F181"/>
    <mergeCell ref="G181:H181"/>
    <mergeCell ref="I181:J181"/>
    <mergeCell ref="K181:L181"/>
    <mergeCell ref="M181:N181"/>
    <mergeCell ref="U184:V184"/>
    <mergeCell ref="W184:X184"/>
    <mergeCell ref="Y184:Z184"/>
    <mergeCell ref="W181:X181"/>
    <mergeCell ref="Y181:Z181"/>
    <mergeCell ref="W182:X182"/>
    <mergeCell ref="Y182:Z182"/>
    <mergeCell ref="S183:T183"/>
    <mergeCell ref="U183:V183"/>
    <mergeCell ref="W183:X183"/>
    <mergeCell ref="AE169:AE170"/>
    <mergeCell ref="AF169:AG169"/>
    <mergeCell ref="L160:S160"/>
    <mergeCell ref="T160:W160"/>
    <mergeCell ref="X160:Z160"/>
    <mergeCell ref="Y183:Z183"/>
    <mergeCell ref="AA183:AB183"/>
    <mergeCell ref="K184:L184"/>
    <mergeCell ref="M184:N184"/>
    <mergeCell ref="O184:P184"/>
    <mergeCell ref="Q184:R184"/>
    <mergeCell ref="S184:T184"/>
    <mergeCell ref="K183:L183"/>
    <mergeCell ref="M183:N183"/>
    <mergeCell ref="O181:P181"/>
    <mergeCell ref="Q181:R181"/>
    <mergeCell ref="S181:T181"/>
    <mergeCell ref="U181:V181"/>
    <mergeCell ref="L166:N166"/>
    <mergeCell ref="S177:T177"/>
    <mergeCell ref="U177:V177"/>
    <mergeCell ref="W177:X177"/>
    <mergeCell ref="Y177:Z177"/>
    <mergeCell ref="S180:T180"/>
    <mergeCell ref="U180:V180"/>
    <mergeCell ref="W180:X180"/>
    <mergeCell ref="H166:K166"/>
    <mergeCell ref="AA182:AB182"/>
    <mergeCell ref="G179:H179"/>
    <mergeCell ref="I179:J179"/>
    <mergeCell ref="K179:L179"/>
    <mergeCell ref="M179:N179"/>
    <mergeCell ref="R134:T134"/>
    <mergeCell ref="U134:W134"/>
    <mergeCell ref="X134:AG134"/>
    <mergeCell ref="A136:A137"/>
    <mergeCell ref="B136:B137"/>
    <mergeCell ref="C136:C137"/>
    <mergeCell ref="D136:D137"/>
    <mergeCell ref="AA136:AB137"/>
    <mergeCell ref="AC136:AC137"/>
    <mergeCell ref="AD136:AD137"/>
    <mergeCell ref="A134:B134"/>
    <mergeCell ref="C134:D134"/>
    <mergeCell ref="E134:G134"/>
    <mergeCell ref="H134:K134"/>
    <mergeCell ref="L134:N134"/>
    <mergeCell ref="O134:Q134"/>
    <mergeCell ref="Q136:R136"/>
    <mergeCell ref="S136:T136"/>
    <mergeCell ref="U136:V136"/>
    <mergeCell ref="W136:X136"/>
    <mergeCell ref="Y136:Z136"/>
    <mergeCell ref="O137:P137"/>
    <mergeCell ref="Q137:R137"/>
    <mergeCell ref="S137:T137"/>
    <mergeCell ref="U137:V137"/>
    <mergeCell ref="W137:X137"/>
    <mergeCell ref="Y137:Z137"/>
    <mergeCell ref="AE136:AE137"/>
    <mergeCell ref="AF136:AG136"/>
    <mergeCell ref="E137:F137"/>
    <mergeCell ref="G137:H137"/>
    <mergeCell ref="I137:J137"/>
    <mergeCell ref="U170:V170"/>
    <mergeCell ref="W170:X170"/>
    <mergeCell ref="Y170:Z170"/>
    <mergeCell ref="T161:W161"/>
    <mergeCell ref="X161:Z161"/>
    <mergeCell ref="E162:G162"/>
    <mergeCell ref="J162:K162"/>
    <mergeCell ref="L162:S162"/>
    <mergeCell ref="T162:W162"/>
    <mergeCell ref="X162:Z162"/>
    <mergeCell ref="Q186:R186"/>
    <mergeCell ref="S186:T186"/>
    <mergeCell ref="U186:V186"/>
    <mergeCell ref="W186:X186"/>
    <mergeCell ref="Y186:Z186"/>
    <mergeCell ref="E136:F136"/>
    <mergeCell ref="G136:H136"/>
    <mergeCell ref="I136:J136"/>
    <mergeCell ref="K136:L136"/>
    <mergeCell ref="M136:N136"/>
    <mergeCell ref="O136:P136"/>
    <mergeCell ref="K137:L137"/>
    <mergeCell ref="M137:N137"/>
    <mergeCell ref="E185:F185"/>
    <mergeCell ref="G185:H185"/>
    <mergeCell ref="I185:J185"/>
    <mergeCell ref="E183:F183"/>
    <mergeCell ref="G183:H183"/>
    <mergeCell ref="E166:G166"/>
    <mergeCell ref="E179:F179"/>
    <mergeCell ref="O179:P179"/>
    <mergeCell ref="Q179:R179"/>
    <mergeCell ref="AA186:AB186"/>
    <mergeCell ref="E186:F186"/>
    <mergeCell ref="G186:H186"/>
    <mergeCell ref="I186:J186"/>
    <mergeCell ref="K186:L186"/>
    <mergeCell ref="M186:N186"/>
    <mergeCell ref="O186:P186"/>
    <mergeCell ref="A167:B167"/>
    <mergeCell ref="C167:D167"/>
    <mergeCell ref="E167:G167"/>
    <mergeCell ref="H167:K167"/>
    <mergeCell ref="AC169:AC170"/>
    <mergeCell ref="A169:A170"/>
    <mergeCell ref="B169:B170"/>
    <mergeCell ref="C169:C170"/>
    <mergeCell ref="D169:D170"/>
    <mergeCell ref="W185:X185"/>
    <mergeCell ref="Y185:Z185"/>
    <mergeCell ref="AA185:AB185"/>
    <mergeCell ref="K185:L185"/>
    <mergeCell ref="M185:N185"/>
    <mergeCell ref="O185:P185"/>
    <mergeCell ref="Q185:R185"/>
    <mergeCell ref="S185:T185"/>
    <mergeCell ref="U185:V185"/>
    <mergeCell ref="Y180:Z180"/>
    <mergeCell ref="AA180:AB180"/>
    <mergeCell ref="O167:Q167"/>
    <mergeCell ref="R167:T167"/>
    <mergeCell ref="O170:P170"/>
    <mergeCell ref="Q170:R170"/>
    <mergeCell ref="S170:T170"/>
  </mergeCells>
  <conditionalFormatting sqref="A6:AG21">
    <cfRule type="expression" dxfId="69" priority="13">
      <formula>AND(ISTEXT($B5),NOT($B5="!!!"))*OR(ISNUMBER($B6), $B6="!!!")=1</formula>
    </cfRule>
  </conditionalFormatting>
  <conditionalFormatting sqref="A34:AG65">
    <cfRule type="expression" dxfId="68" priority="1">
      <formula>$B$39="Less than 16"</formula>
    </cfRule>
  </conditionalFormatting>
  <conditionalFormatting sqref="A72:AG87">
    <cfRule type="expression" dxfId="67" priority="12">
      <formula>AND(ISTEXT($B71),NOT($B71="!!!"))*OR(ISNUMBER($B72), $B72="!!!")=1</formula>
    </cfRule>
  </conditionalFormatting>
  <conditionalFormatting sqref="A100:AG131">
    <cfRule type="expression" dxfId="66" priority="2">
      <formula>$B$105="Less than 16"</formula>
    </cfRule>
  </conditionalFormatting>
  <conditionalFormatting sqref="A138:AG153">
    <cfRule type="expression" dxfId="65" priority="11">
      <formula>AND(ISTEXT($B137),NOT($B137="!!!"))*OR(ISNUMBER($B138), $B138="!!!")=1</formula>
    </cfRule>
  </conditionalFormatting>
  <conditionalFormatting sqref="A166:AG197">
    <cfRule type="expression" dxfId="64" priority="3">
      <formula>$B$171="Less than 16"</formula>
    </cfRule>
  </conditionalFormatting>
  <conditionalFormatting sqref="A204:AG219">
    <cfRule type="expression" dxfId="63" priority="10">
      <formula>AND(ISTEXT($B203),NOT($B203="!!!"))*OR(ISNUMBER($B204), $B204="!!!")=1</formula>
    </cfRule>
  </conditionalFormatting>
  <conditionalFormatting sqref="A232:AG263">
    <cfRule type="expression" dxfId="62" priority="4">
      <formula>$B$237="Less than 16"</formula>
    </cfRule>
  </conditionalFormatting>
  <conditionalFormatting sqref="A270:AG285">
    <cfRule type="expression" dxfId="61" priority="9">
      <formula>AND(ISTEXT($B269),NOT($B269="!!!"))*OR(ISNUMBER($B270), $B270="!!!")=1</formula>
    </cfRule>
  </conditionalFormatting>
  <conditionalFormatting sqref="A298:AG329">
    <cfRule type="expression" dxfId="60" priority="5">
      <formula>$B$303="Less than 16"</formula>
    </cfRule>
  </conditionalFormatting>
  <conditionalFormatting sqref="A336:AG351">
    <cfRule type="expression" dxfId="59" priority="8">
      <formula>AND(ISTEXT($B335),NOT($B335="!!!"))*OR(ISNUMBER($B336), $B336="!!!")=1</formula>
    </cfRule>
  </conditionalFormatting>
  <conditionalFormatting sqref="A364:AG395">
    <cfRule type="expression" dxfId="58" priority="6">
      <formula>$B$369="Less than 16"</formula>
    </cfRule>
  </conditionalFormatting>
  <conditionalFormatting sqref="C1:C186 C198:C1048576">
    <cfRule type="containsText" dxfId="57" priority="14" operator="containsText" text="Missing name on declaration sheet">
      <formula>NOT(ISERROR(SEARCH("Missing name on declaration sheet",C1)))</formula>
    </cfRule>
  </conditionalFormatting>
  <conditionalFormatting sqref="AC333:AG1048576 AC267:AG331 AC201:AG265 AC135:AG199 AC69:AG133 AC1:AG67">
    <cfRule type="expression" dxfId="56" priority="7">
      <formula>OR(ISNUMBER($B1), $B1="!!!")</formula>
    </cfRule>
  </conditionalFormatting>
  <printOptions horizontalCentered="1" verticalCentered="1"/>
  <pageMargins left="0.15748031496062992" right="0.15748031496062992" top="0.15748031496062992" bottom="0.15748031496062992" header="0" footer="0"/>
  <pageSetup paperSize="9" scale="73" fitToHeight="1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26EDC-C5F1-894C-BA7C-06EF5B44DF95}">
  <sheetPr>
    <pageSetUpPr fitToPage="1"/>
  </sheetPr>
  <dimension ref="A1:Y858"/>
  <sheetViews>
    <sheetView zoomScaleNormal="100" workbookViewId="0">
      <selection activeCell="C795" sqref="C795"/>
    </sheetView>
  </sheetViews>
  <sheetFormatPr baseColWidth="10" defaultColWidth="9" defaultRowHeight="13"/>
  <cols>
    <col min="1" max="2" width="5.33203125" style="265" customWidth="1"/>
    <col min="3" max="3" width="33.33203125" style="265" customWidth="1"/>
    <col min="4" max="4" width="25" style="265" customWidth="1"/>
    <col min="5" max="25" width="5.33203125" style="265" customWidth="1"/>
    <col min="26" max="16384" width="9" style="265"/>
  </cols>
  <sheetData>
    <row r="1" spans="1:25" ht="38" customHeight="1">
      <c r="A1" s="671" t="s">
        <v>441</v>
      </c>
      <c r="B1" s="672"/>
      <c r="C1" s="672"/>
      <c r="D1" s="672"/>
      <c r="E1" s="666" t="s">
        <v>42</v>
      </c>
      <c r="F1" s="666"/>
      <c r="G1" s="667">
        <f>VLOOKUP('Read Me First'!$I$4,'Read Me First'!$L$4:$N$7,3,FALSE)</f>
        <v>45774</v>
      </c>
      <c r="H1" s="668"/>
      <c r="I1" s="669"/>
      <c r="J1" s="666" t="s">
        <v>43</v>
      </c>
      <c r="K1" s="666"/>
      <c r="L1" s="708" t="str">
        <f>VLOOKUP('Read Me First'!$I$4,'Read Me First'!$L$4:$N$7,2,FALSE)</f>
        <v>Horspath, Oxford</v>
      </c>
      <c r="M1" s="709"/>
      <c r="N1" s="709"/>
      <c r="O1" s="709"/>
      <c r="P1" s="662"/>
      <c r="Q1" s="627"/>
      <c r="R1" s="666" t="s">
        <v>420</v>
      </c>
      <c r="S1" s="666"/>
      <c r="T1" s="626" t="str">
        <f>'Read Me First'!$A$1</f>
        <v>OXFORDSHIRE TRACK &amp; FIELD LEAGUE 2025</v>
      </c>
      <c r="U1" s="662"/>
      <c r="V1" s="662"/>
      <c r="W1" s="662"/>
      <c r="X1" s="662"/>
      <c r="Y1" s="627"/>
    </row>
    <row r="2" spans="1:25" s="294" customFormat="1" ht="38" customHeight="1">
      <c r="A2" s="624" t="s">
        <v>25</v>
      </c>
      <c r="B2" s="625"/>
      <c r="C2" s="624" t="str">
        <f>"Shot U13 Boys (" &amp;Data!$O$367 &amp; " athletes)"</f>
        <v>Shot U13 Boys (0 athletes)</v>
      </c>
      <c r="D2" s="625"/>
      <c r="E2" s="624" t="s">
        <v>382</v>
      </c>
      <c r="F2" s="625"/>
      <c r="G2" s="629">
        <v>0.45833333333333331</v>
      </c>
      <c r="H2" s="630"/>
      <c r="I2" s="631"/>
      <c r="J2" s="624" t="s">
        <v>385</v>
      </c>
      <c r="K2" s="628"/>
      <c r="L2" s="703">
        <f>Data!$M$267</f>
        <v>9.0299999999999994</v>
      </c>
      <c r="M2" s="703"/>
      <c r="N2" s="705" t="s">
        <v>426</v>
      </c>
      <c r="O2" s="706"/>
      <c r="P2" s="652">
        <f>Data!$H$267</f>
        <v>8</v>
      </c>
      <c r="Q2" s="653"/>
      <c r="R2" s="624" t="s">
        <v>443</v>
      </c>
      <c r="S2" s="628"/>
      <c r="T2" s="628"/>
      <c r="U2" s="628"/>
      <c r="V2" s="628"/>
      <c r="W2" s="628"/>
      <c r="X2" s="628"/>
      <c r="Y2" s="625"/>
    </row>
    <row r="3" spans="1:25" ht="20" customHeight="1">
      <c r="A3" s="266"/>
      <c r="B3" s="266"/>
      <c r="C3" s="293"/>
      <c r="D3" s="292"/>
      <c r="E3" s="267"/>
      <c r="F3" s="267"/>
      <c r="G3" s="291"/>
      <c r="H3" s="291"/>
      <c r="I3" s="267"/>
      <c r="J3" s="267"/>
      <c r="K3" s="290"/>
      <c r="L3" s="290"/>
      <c r="M3" s="290"/>
      <c r="N3" s="288"/>
      <c r="O3" s="288"/>
      <c r="P3" s="289"/>
      <c r="Q3" s="288"/>
      <c r="R3" s="287"/>
      <c r="S3" s="287"/>
      <c r="T3" s="287"/>
      <c r="U3" s="287"/>
      <c r="V3" s="287"/>
      <c r="W3" s="287"/>
      <c r="X3" s="287"/>
      <c r="Y3" s="287"/>
    </row>
    <row r="4" spans="1:25" ht="38" customHeight="1">
      <c r="A4" s="634" t="s">
        <v>417</v>
      </c>
      <c r="B4" s="634" t="s">
        <v>416</v>
      </c>
      <c r="C4" s="634" t="s">
        <v>415</v>
      </c>
      <c r="D4" s="634" t="s">
        <v>414</v>
      </c>
      <c r="E4" s="689" t="s">
        <v>438</v>
      </c>
      <c r="F4" s="689"/>
      <c r="G4" s="689" t="s">
        <v>437</v>
      </c>
      <c r="H4" s="689"/>
      <c r="I4" s="689" t="s">
        <v>436</v>
      </c>
      <c r="J4" s="689"/>
      <c r="K4" s="689" t="s">
        <v>435</v>
      </c>
      <c r="L4" s="689"/>
      <c r="M4" s="692" t="s">
        <v>434</v>
      </c>
      <c r="N4" s="693"/>
      <c r="O4" s="644" t="s">
        <v>433</v>
      </c>
      <c r="P4" s="644"/>
      <c r="Q4" s="644" t="s">
        <v>432</v>
      </c>
      <c r="R4" s="644"/>
      <c r="S4" s="644" t="s">
        <v>431</v>
      </c>
      <c r="T4" s="644"/>
      <c r="U4" s="689" t="s">
        <v>430</v>
      </c>
      <c r="V4" s="642"/>
      <c r="W4" s="664" t="s">
        <v>410</v>
      </c>
      <c r="X4" s="642" t="s">
        <v>409</v>
      </c>
      <c r="Y4" s="643"/>
    </row>
    <row r="5" spans="1:25" ht="20" customHeight="1">
      <c r="A5" s="635"/>
      <c r="B5" s="635"/>
      <c r="C5" s="635"/>
      <c r="D5" s="635"/>
      <c r="E5" s="644" t="s">
        <v>408</v>
      </c>
      <c r="F5" s="644"/>
      <c r="G5" s="644" t="s">
        <v>408</v>
      </c>
      <c r="H5" s="644"/>
      <c r="I5" s="644" t="s">
        <v>408</v>
      </c>
      <c r="J5" s="644"/>
      <c r="K5" s="644" t="s">
        <v>408</v>
      </c>
      <c r="L5" s="644"/>
      <c r="M5" s="694"/>
      <c r="N5" s="695"/>
      <c r="O5" s="644" t="s">
        <v>408</v>
      </c>
      <c r="P5" s="644"/>
      <c r="Q5" s="644" t="s">
        <v>408</v>
      </c>
      <c r="R5" s="644"/>
      <c r="S5" s="644" t="s">
        <v>408</v>
      </c>
      <c r="T5" s="644"/>
      <c r="U5" s="644" t="s">
        <v>408</v>
      </c>
      <c r="V5" s="642"/>
      <c r="W5" s="665"/>
      <c r="X5" s="281" t="s">
        <v>0</v>
      </c>
      <c r="Y5" s="281" t="s">
        <v>1</v>
      </c>
    </row>
    <row r="6" spans="1:25" ht="24" customHeight="1">
      <c r="A6" s="285">
        <v>1</v>
      </c>
      <c r="B6" s="284" t="str" cm="1">
        <f t="array" ref="B6">IFERROR(_xlfn.TAKE(_xlfn._xlws.FILTER(_xlfn.ANCHORARRAY(Data!AF$2), _xlfn.CHOOSECOLS(_xlfn.ANCHORARRAY(Data!AF$2),1)&lt;&gt;""),16),"")</f>
        <v/>
      </c>
      <c r="C6" s="283"/>
      <c r="D6" s="283"/>
      <c r="E6" s="621"/>
      <c r="F6" s="622"/>
      <c r="G6" s="621"/>
      <c r="H6" s="622"/>
      <c r="I6" s="621"/>
      <c r="J6" s="622"/>
      <c r="K6" s="685" t="s">
        <v>429</v>
      </c>
      <c r="L6" s="686"/>
      <c r="M6" s="685" t="s">
        <v>429</v>
      </c>
      <c r="N6" s="686"/>
      <c r="O6" s="685" t="s">
        <v>429</v>
      </c>
      <c r="P6" s="686"/>
      <c r="Q6" s="685" t="s">
        <v>429</v>
      </c>
      <c r="R6" s="686"/>
      <c r="S6" s="685" t="s">
        <v>429</v>
      </c>
      <c r="T6" s="686"/>
      <c r="U6" s="683"/>
      <c r="V6" s="684"/>
      <c r="W6" s="281"/>
      <c r="X6" s="281"/>
      <c r="Y6" s="281"/>
    </row>
    <row r="7" spans="1:25" ht="24" customHeight="1">
      <c r="A7" s="281">
        <v>2</v>
      </c>
      <c r="B7" s="284"/>
      <c r="C7" s="283"/>
      <c r="D7" s="283"/>
      <c r="E7" s="621"/>
      <c r="F7" s="622"/>
      <c r="G7" s="621"/>
      <c r="H7" s="622"/>
      <c r="I7" s="621"/>
      <c r="J7" s="622"/>
      <c r="K7" s="685" t="s">
        <v>429</v>
      </c>
      <c r="L7" s="686"/>
      <c r="M7" s="685" t="s">
        <v>429</v>
      </c>
      <c r="N7" s="686"/>
      <c r="O7" s="685" t="s">
        <v>429</v>
      </c>
      <c r="P7" s="686"/>
      <c r="Q7" s="685" t="s">
        <v>429</v>
      </c>
      <c r="R7" s="686"/>
      <c r="S7" s="685" t="s">
        <v>429</v>
      </c>
      <c r="T7" s="686"/>
      <c r="U7" s="683"/>
      <c r="V7" s="684"/>
      <c r="W7" s="281"/>
      <c r="X7" s="281"/>
      <c r="Y7" s="281"/>
    </row>
    <row r="8" spans="1:25" ht="24" customHeight="1">
      <c r="A8" s="281">
        <v>3</v>
      </c>
      <c r="B8" s="284"/>
      <c r="C8" s="283"/>
      <c r="D8" s="283"/>
      <c r="E8" s="621"/>
      <c r="F8" s="622"/>
      <c r="G8" s="621"/>
      <c r="H8" s="622"/>
      <c r="I8" s="621"/>
      <c r="J8" s="622"/>
      <c r="K8" s="685" t="s">
        <v>429</v>
      </c>
      <c r="L8" s="686"/>
      <c r="M8" s="685" t="s">
        <v>429</v>
      </c>
      <c r="N8" s="686"/>
      <c r="O8" s="685" t="s">
        <v>429</v>
      </c>
      <c r="P8" s="686"/>
      <c r="Q8" s="685" t="s">
        <v>429</v>
      </c>
      <c r="R8" s="686"/>
      <c r="S8" s="685" t="s">
        <v>429</v>
      </c>
      <c r="T8" s="686"/>
      <c r="U8" s="683"/>
      <c r="V8" s="684"/>
      <c r="W8" s="281"/>
      <c r="X8" s="281"/>
      <c r="Y8" s="281"/>
    </row>
    <row r="9" spans="1:25" ht="24" customHeight="1">
      <c r="A9" s="281">
        <v>4</v>
      </c>
      <c r="B9" s="284"/>
      <c r="C9" s="283"/>
      <c r="D9" s="283"/>
      <c r="E9" s="621"/>
      <c r="F9" s="622"/>
      <c r="G9" s="621"/>
      <c r="H9" s="622"/>
      <c r="I9" s="621"/>
      <c r="J9" s="622"/>
      <c r="K9" s="685" t="s">
        <v>429</v>
      </c>
      <c r="L9" s="686"/>
      <c r="M9" s="685" t="s">
        <v>429</v>
      </c>
      <c r="N9" s="686"/>
      <c r="O9" s="685" t="s">
        <v>429</v>
      </c>
      <c r="P9" s="686"/>
      <c r="Q9" s="685" t="s">
        <v>429</v>
      </c>
      <c r="R9" s="686"/>
      <c r="S9" s="685" t="s">
        <v>429</v>
      </c>
      <c r="T9" s="686"/>
      <c r="U9" s="683"/>
      <c r="V9" s="684"/>
      <c r="W9" s="281"/>
      <c r="X9" s="281"/>
      <c r="Y9" s="281"/>
    </row>
    <row r="10" spans="1:25" ht="24" customHeight="1">
      <c r="A10" s="281">
        <v>5</v>
      </c>
      <c r="B10" s="284"/>
      <c r="C10" s="283"/>
      <c r="D10" s="283"/>
      <c r="E10" s="621"/>
      <c r="F10" s="622"/>
      <c r="G10" s="621"/>
      <c r="H10" s="622"/>
      <c r="I10" s="621"/>
      <c r="J10" s="622"/>
      <c r="K10" s="685" t="s">
        <v>429</v>
      </c>
      <c r="L10" s="686"/>
      <c r="M10" s="685" t="s">
        <v>429</v>
      </c>
      <c r="N10" s="686"/>
      <c r="O10" s="685" t="s">
        <v>429</v>
      </c>
      <c r="P10" s="686"/>
      <c r="Q10" s="685" t="s">
        <v>429</v>
      </c>
      <c r="R10" s="686"/>
      <c r="S10" s="685" t="s">
        <v>429</v>
      </c>
      <c r="T10" s="686"/>
      <c r="U10" s="683"/>
      <c r="V10" s="684"/>
      <c r="W10" s="281"/>
      <c r="X10" s="281"/>
      <c r="Y10" s="281"/>
    </row>
    <row r="11" spans="1:25" ht="24" customHeight="1">
      <c r="A11" s="281">
        <v>6</v>
      </c>
      <c r="B11" s="284"/>
      <c r="C11" s="283"/>
      <c r="D11" s="283"/>
      <c r="E11" s="621"/>
      <c r="F11" s="622"/>
      <c r="G11" s="621"/>
      <c r="H11" s="622"/>
      <c r="I11" s="621"/>
      <c r="J11" s="622"/>
      <c r="K11" s="685" t="s">
        <v>429</v>
      </c>
      <c r="L11" s="686"/>
      <c r="M11" s="685" t="s">
        <v>429</v>
      </c>
      <c r="N11" s="686"/>
      <c r="O11" s="685" t="s">
        <v>429</v>
      </c>
      <c r="P11" s="686"/>
      <c r="Q11" s="685" t="s">
        <v>429</v>
      </c>
      <c r="R11" s="686"/>
      <c r="S11" s="685" t="s">
        <v>429</v>
      </c>
      <c r="T11" s="686"/>
      <c r="U11" s="683"/>
      <c r="V11" s="684"/>
      <c r="W11" s="281"/>
      <c r="X11" s="281"/>
      <c r="Y11" s="281"/>
    </row>
    <row r="12" spans="1:25" ht="24" customHeight="1">
      <c r="A12" s="281">
        <v>7</v>
      </c>
      <c r="B12" s="284"/>
      <c r="C12" s="283"/>
      <c r="D12" s="283"/>
      <c r="E12" s="621"/>
      <c r="F12" s="622"/>
      <c r="G12" s="621"/>
      <c r="H12" s="622"/>
      <c r="I12" s="621"/>
      <c r="J12" s="622"/>
      <c r="K12" s="685" t="s">
        <v>429</v>
      </c>
      <c r="L12" s="686"/>
      <c r="M12" s="685" t="s">
        <v>429</v>
      </c>
      <c r="N12" s="686"/>
      <c r="O12" s="685" t="s">
        <v>429</v>
      </c>
      <c r="P12" s="686"/>
      <c r="Q12" s="685" t="s">
        <v>429</v>
      </c>
      <c r="R12" s="686"/>
      <c r="S12" s="685" t="s">
        <v>429</v>
      </c>
      <c r="T12" s="686"/>
      <c r="U12" s="683"/>
      <c r="V12" s="684"/>
      <c r="W12" s="281"/>
      <c r="X12" s="281"/>
      <c r="Y12" s="281"/>
    </row>
    <row r="13" spans="1:25" ht="24" customHeight="1">
      <c r="A13" s="281">
        <v>8</v>
      </c>
      <c r="B13" s="284"/>
      <c r="C13" s="283"/>
      <c r="D13" s="283"/>
      <c r="E13" s="621"/>
      <c r="F13" s="622"/>
      <c r="G13" s="621"/>
      <c r="H13" s="622"/>
      <c r="I13" s="621"/>
      <c r="J13" s="622"/>
      <c r="K13" s="685" t="s">
        <v>429</v>
      </c>
      <c r="L13" s="686"/>
      <c r="M13" s="685" t="s">
        <v>429</v>
      </c>
      <c r="N13" s="686"/>
      <c r="O13" s="685" t="s">
        <v>429</v>
      </c>
      <c r="P13" s="686"/>
      <c r="Q13" s="685" t="s">
        <v>429</v>
      </c>
      <c r="R13" s="686"/>
      <c r="S13" s="685" t="s">
        <v>429</v>
      </c>
      <c r="T13" s="686"/>
      <c r="U13" s="683"/>
      <c r="V13" s="684"/>
      <c r="W13" s="281"/>
      <c r="X13" s="281"/>
      <c r="Y13" s="281"/>
    </row>
    <row r="14" spans="1:25" ht="24" customHeight="1">
      <c r="A14" s="281">
        <v>9</v>
      </c>
      <c r="B14" s="284"/>
      <c r="C14" s="283"/>
      <c r="D14" s="283"/>
      <c r="E14" s="621"/>
      <c r="F14" s="622"/>
      <c r="G14" s="621"/>
      <c r="H14" s="622"/>
      <c r="I14" s="621"/>
      <c r="J14" s="622"/>
      <c r="K14" s="685" t="s">
        <v>429</v>
      </c>
      <c r="L14" s="686"/>
      <c r="M14" s="685" t="s">
        <v>429</v>
      </c>
      <c r="N14" s="686"/>
      <c r="O14" s="685" t="s">
        <v>429</v>
      </c>
      <c r="P14" s="686"/>
      <c r="Q14" s="685" t="s">
        <v>429</v>
      </c>
      <c r="R14" s="686"/>
      <c r="S14" s="685" t="s">
        <v>429</v>
      </c>
      <c r="T14" s="686"/>
      <c r="U14" s="683"/>
      <c r="V14" s="684"/>
      <c r="W14" s="281"/>
      <c r="X14" s="281"/>
      <c r="Y14" s="281"/>
    </row>
    <row r="15" spans="1:25" ht="24" customHeight="1">
      <c r="A15" s="281">
        <v>10</v>
      </c>
      <c r="B15" s="284"/>
      <c r="C15" s="283"/>
      <c r="D15" s="283"/>
      <c r="E15" s="621"/>
      <c r="F15" s="622"/>
      <c r="G15" s="621"/>
      <c r="H15" s="622"/>
      <c r="I15" s="621"/>
      <c r="J15" s="622"/>
      <c r="K15" s="685" t="s">
        <v>429</v>
      </c>
      <c r="L15" s="686"/>
      <c r="M15" s="685" t="s">
        <v>429</v>
      </c>
      <c r="N15" s="686"/>
      <c r="O15" s="685" t="s">
        <v>429</v>
      </c>
      <c r="P15" s="686"/>
      <c r="Q15" s="685" t="s">
        <v>429</v>
      </c>
      <c r="R15" s="686"/>
      <c r="S15" s="685" t="s">
        <v>429</v>
      </c>
      <c r="T15" s="686"/>
      <c r="U15" s="683"/>
      <c r="V15" s="684"/>
      <c r="W15" s="281"/>
      <c r="X15" s="281"/>
      <c r="Y15" s="281"/>
    </row>
    <row r="16" spans="1:25" ht="24" customHeight="1">
      <c r="A16" s="281">
        <v>11</v>
      </c>
      <c r="B16" s="284"/>
      <c r="C16" s="283"/>
      <c r="D16" s="283"/>
      <c r="E16" s="621"/>
      <c r="F16" s="622"/>
      <c r="G16" s="621"/>
      <c r="H16" s="622"/>
      <c r="I16" s="621"/>
      <c r="J16" s="622"/>
      <c r="K16" s="685" t="s">
        <v>429</v>
      </c>
      <c r="L16" s="686"/>
      <c r="M16" s="685" t="s">
        <v>429</v>
      </c>
      <c r="N16" s="686"/>
      <c r="O16" s="685" t="s">
        <v>429</v>
      </c>
      <c r="P16" s="686"/>
      <c r="Q16" s="685" t="s">
        <v>429</v>
      </c>
      <c r="R16" s="686"/>
      <c r="S16" s="685" t="s">
        <v>429</v>
      </c>
      <c r="T16" s="686"/>
      <c r="U16" s="683"/>
      <c r="V16" s="684"/>
      <c r="W16" s="281"/>
      <c r="X16" s="281"/>
      <c r="Y16" s="281"/>
    </row>
    <row r="17" spans="1:25" ht="24" customHeight="1">
      <c r="A17" s="281">
        <v>12</v>
      </c>
      <c r="B17" s="284"/>
      <c r="C17" s="283"/>
      <c r="D17" s="283"/>
      <c r="E17" s="636"/>
      <c r="F17" s="670"/>
      <c r="G17" s="636"/>
      <c r="H17" s="670"/>
      <c r="I17" s="636"/>
      <c r="J17" s="670"/>
      <c r="K17" s="685" t="s">
        <v>429</v>
      </c>
      <c r="L17" s="686"/>
      <c r="M17" s="685" t="s">
        <v>429</v>
      </c>
      <c r="N17" s="686"/>
      <c r="O17" s="685" t="s">
        <v>429</v>
      </c>
      <c r="P17" s="686"/>
      <c r="Q17" s="685" t="s">
        <v>429</v>
      </c>
      <c r="R17" s="686"/>
      <c r="S17" s="685" t="s">
        <v>429</v>
      </c>
      <c r="T17" s="686"/>
      <c r="U17" s="687"/>
      <c r="V17" s="688"/>
      <c r="W17" s="286"/>
      <c r="X17" s="286"/>
      <c r="Y17" s="286"/>
    </row>
    <row r="18" spans="1:25" ht="24" customHeight="1">
      <c r="A18" s="281">
        <v>13</v>
      </c>
      <c r="B18" s="284"/>
      <c r="C18" s="283"/>
      <c r="D18" s="283"/>
      <c r="E18" s="651"/>
      <c r="F18" s="651"/>
      <c r="G18" s="651"/>
      <c r="H18" s="651"/>
      <c r="I18" s="651"/>
      <c r="J18" s="651"/>
      <c r="K18" s="685" t="s">
        <v>429</v>
      </c>
      <c r="L18" s="686"/>
      <c r="M18" s="685" t="s">
        <v>429</v>
      </c>
      <c r="N18" s="686"/>
      <c r="O18" s="685" t="s">
        <v>429</v>
      </c>
      <c r="P18" s="686"/>
      <c r="Q18" s="685" t="s">
        <v>429</v>
      </c>
      <c r="R18" s="686"/>
      <c r="S18" s="685" t="s">
        <v>429</v>
      </c>
      <c r="T18" s="686"/>
      <c r="U18" s="646"/>
      <c r="V18" s="646"/>
      <c r="W18" s="281"/>
      <c r="X18" s="281"/>
      <c r="Y18" s="281"/>
    </row>
    <row r="19" spans="1:25" ht="24" customHeight="1">
      <c r="A19" s="281">
        <v>14</v>
      </c>
      <c r="B19" s="284"/>
      <c r="C19" s="283"/>
      <c r="D19" s="283"/>
      <c r="E19" s="621"/>
      <c r="F19" s="622"/>
      <c r="G19" s="621"/>
      <c r="H19" s="622"/>
      <c r="I19" s="621"/>
      <c r="J19" s="622"/>
      <c r="K19" s="685" t="s">
        <v>429</v>
      </c>
      <c r="L19" s="686"/>
      <c r="M19" s="685" t="s">
        <v>429</v>
      </c>
      <c r="N19" s="686"/>
      <c r="O19" s="685" t="s">
        <v>429</v>
      </c>
      <c r="P19" s="686"/>
      <c r="Q19" s="685" t="s">
        <v>429</v>
      </c>
      <c r="R19" s="686"/>
      <c r="S19" s="685" t="s">
        <v>429</v>
      </c>
      <c r="T19" s="686"/>
      <c r="U19" s="683"/>
      <c r="V19" s="684"/>
      <c r="W19" s="281"/>
      <c r="X19" s="281"/>
      <c r="Y19" s="281"/>
    </row>
    <row r="20" spans="1:25" ht="24" customHeight="1">
      <c r="A20" s="281">
        <v>15</v>
      </c>
      <c r="B20" s="284"/>
      <c r="C20" s="283"/>
      <c r="D20" s="283"/>
      <c r="E20" s="621"/>
      <c r="F20" s="622"/>
      <c r="G20" s="621"/>
      <c r="H20" s="622"/>
      <c r="I20" s="621"/>
      <c r="J20" s="622"/>
      <c r="K20" s="685" t="s">
        <v>429</v>
      </c>
      <c r="L20" s="686"/>
      <c r="M20" s="685" t="s">
        <v>429</v>
      </c>
      <c r="N20" s="686"/>
      <c r="O20" s="685" t="s">
        <v>429</v>
      </c>
      <c r="P20" s="686"/>
      <c r="Q20" s="685" t="s">
        <v>429</v>
      </c>
      <c r="R20" s="686"/>
      <c r="S20" s="685" t="s">
        <v>429</v>
      </c>
      <c r="T20" s="686"/>
      <c r="U20" s="683"/>
      <c r="V20" s="684"/>
      <c r="W20" s="281"/>
      <c r="X20" s="281"/>
      <c r="Y20" s="281"/>
    </row>
    <row r="21" spans="1:25" ht="24" customHeight="1">
      <c r="A21" s="281">
        <v>16</v>
      </c>
      <c r="B21" s="284"/>
      <c r="C21" s="283"/>
      <c r="D21" s="283"/>
      <c r="E21" s="621"/>
      <c r="F21" s="622"/>
      <c r="G21" s="621"/>
      <c r="H21" s="622"/>
      <c r="I21" s="621"/>
      <c r="J21" s="622"/>
      <c r="K21" s="685" t="s">
        <v>429</v>
      </c>
      <c r="L21" s="686"/>
      <c r="M21" s="685" t="s">
        <v>429</v>
      </c>
      <c r="N21" s="686"/>
      <c r="O21" s="685" t="s">
        <v>429</v>
      </c>
      <c r="P21" s="686"/>
      <c r="Q21" s="685" t="s">
        <v>429</v>
      </c>
      <c r="R21" s="686"/>
      <c r="S21" s="685" t="s">
        <v>429</v>
      </c>
      <c r="T21" s="686"/>
      <c r="U21" s="683"/>
      <c r="V21" s="684"/>
      <c r="W21" s="281"/>
      <c r="X21" s="281"/>
      <c r="Y21" s="281"/>
    </row>
    <row r="22" spans="1:25" ht="20" customHeight="1">
      <c r="A22" s="266"/>
      <c r="B22" s="266"/>
      <c r="C22" s="270"/>
      <c r="D22" s="270"/>
      <c r="E22" s="266"/>
      <c r="F22" s="266"/>
      <c r="G22" s="266"/>
      <c r="H22" s="266"/>
      <c r="I22" s="266"/>
      <c r="J22" s="266"/>
      <c r="K22" s="266"/>
      <c r="L22" s="266"/>
      <c r="M22" s="266"/>
      <c r="N22" s="266"/>
      <c r="O22" s="266"/>
      <c r="P22" s="266"/>
      <c r="Q22" s="266"/>
      <c r="R22" s="266"/>
      <c r="S22" s="266"/>
      <c r="T22" s="266"/>
      <c r="U22" s="266"/>
      <c r="V22" s="266"/>
      <c r="W22" s="266"/>
      <c r="X22" s="266"/>
      <c r="Y22" s="266"/>
    </row>
    <row r="23" spans="1:25" ht="20" customHeight="1">
      <c r="A23" s="644" t="s">
        <v>425</v>
      </c>
      <c r="B23" s="644"/>
      <c r="C23" s="644"/>
      <c r="D23" s="644"/>
      <c r="E23" s="644"/>
      <c r="F23" s="644"/>
      <c r="G23" s="267"/>
      <c r="H23" s="644" t="s">
        <v>424</v>
      </c>
      <c r="I23" s="644"/>
      <c r="J23" s="644"/>
      <c r="K23" s="644"/>
      <c r="L23" s="644"/>
      <c r="M23" s="644"/>
      <c r="N23" s="644"/>
      <c r="O23" s="644"/>
      <c r="P23" s="644"/>
      <c r="Q23" s="644"/>
      <c r="R23" s="644"/>
      <c r="S23" s="644"/>
      <c r="T23" s="266"/>
      <c r="U23" s="642" t="s">
        <v>407</v>
      </c>
      <c r="V23" s="645"/>
      <c r="W23" s="645"/>
      <c r="X23" s="645"/>
      <c r="Y23" s="643"/>
    </row>
    <row r="24" spans="1:25" ht="20" customHeight="1">
      <c r="A24" s="297"/>
      <c r="B24" s="281" t="s">
        <v>423</v>
      </c>
      <c r="C24" s="281" t="s">
        <v>415</v>
      </c>
      <c r="D24" s="281" t="s">
        <v>414</v>
      </c>
      <c r="E24" s="644" t="s">
        <v>442</v>
      </c>
      <c r="F24" s="644"/>
      <c r="G24" s="267"/>
      <c r="H24" s="297"/>
      <c r="I24" s="281" t="s">
        <v>423</v>
      </c>
      <c r="J24" s="642" t="s">
        <v>415</v>
      </c>
      <c r="K24" s="645"/>
      <c r="L24" s="645"/>
      <c r="M24" s="645"/>
      <c r="N24" s="643"/>
      <c r="O24" s="642" t="s">
        <v>414</v>
      </c>
      <c r="P24" s="645"/>
      <c r="Q24" s="645"/>
      <c r="R24" s="644" t="s">
        <v>442</v>
      </c>
      <c r="S24" s="644"/>
      <c r="T24" s="266"/>
      <c r="U24" s="279"/>
      <c r="V24" s="266"/>
      <c r="W24" s="266"/>
      <c r="X24" s="266"/>
      <c r="Y24" s="278"/>
    </row>
    <row r="25" spans="1:25" ht="20" customHeight="1">
      <c r="A25" s="295">
        <v>1</v>
      </c>
      <c r="B25" s="281"/>
      <c r="C25" s="296"/>
      <c r="D25" s="281"/>
      <c r="E25" s="707"/>
      <c r="F25" s="707"/>
      <c r="G25" s="269"/>
      <c r="H25" s="295">
        <v>1</v>
      </c>
      <c r="I25" s="281"/>
      <c r="J25" s="642"/>
      <c r="K25" s="645"/>
      <c r="L25" s="645"/>
      <c r="M25" s="645"/>
      <c r="N25" s="643"/>
      <c r="O25" s="642"/>
      <c r="P25" s="645"/>
      <c r="Q25" s="645"/>
      <c r="R25" s="644"/>
      <c r="S25" s="644"/>
      <c r="T25" s="266"/>
      <c r="U25" s="279"/>
      <c r="V25" s="266"/>
      <c r="W25" s="266"/>
      <c r="X25" s="266"/>
      <c r="Y25" s="278"/>
    </row>
    <row r="26" spans="1:25" ht="20" customHeight="1">
      <c r="A26" s="295">
        <v>2</v>
      </c>
      <c r="B26" s="281"/>
      <c r="C26" s="296"/>
      <c r="D26" s="281"/>
      <c r="E26" s="707"/>
      <c r="F26" s="707"/>
      <c r="G26" s="269"/>
      <c r="H26" s="295">
        <v>2</v>
      </c>
      <c r="I26" s="281"/>
      <c r="J26" s="642"/>
      <c r="K26" s="645"/>
      <c r="L26" s="645"/>
      <c r="M26" s="645"/>
      <c r="N26" s="643"/>
      <c r="O26" s="642"/>
      <c r="P26" s="645"/>
      <c r="Q26" s="645"/>
      <c r="R26" s="644"/>
      <c r="S26" s="644"/>
      <c r="T26" s="266"/>
      <c r="U26" s="279"/>
      <c r="V26" s="266"/>
      <c r="W26" s="266"/>
      <c r="X26" s="266"/>
      <c r="Y26" s="278"/>
    </row>
    <row r="27" spans="1:25" ht="20" customHeight="1">
      <c r="A27" s="295">
        <v>3</v>
      </c>
      <c r="B27" s="281"/>
      <c r="C27" s="296"/>
      <c r="D27" s="281"/>
      <c r="E27" s="707"/>
      <c r="F27" s="707"/>
      <c r="G27" s="269"/>
      <c r="H27" s="295">
        <v>3</v>
      </c>
      <c r="I27" s="281"/>
      <c r="J27" s="642"/>
      <c r="K27" s="645"/>
      <c r="L27" s="645"/>
      <c r="M27" s="645"/>
      <c r="N27" s="643"/>
      <c r="O27" s="642"/>
      <c r="P27" s="645"/>
      <c r="Q27" s="645"/>
      <c r="R27" s="644"/>
      <c r="S27" s="644"/>
      <c r="U27" s="277"/>
      <c r="Y27" s="276"/>
    </row>
    <row r="28" spans="1:25" ht="20" customHeight="1">
      <c r="A28" s="295">
        <v>4</v>
      </c>
      <c r="B28" s="281"/>
      <c r="C28" s="296"/>
      <c r="D28" s="281"/>
      <c r="E28" s="707"/>
      <c r="F28" s="707"/>
      <c r="G28" s="269"/>
      <c r="H28" s="295">
        <v>4</v>
      </c>
      <c r="I28" s="281"/>
      <c r="J28" s="642"/>
      <c r="K28" s="645"/>
      <c r="L28" s="645"/>
      <c r="M28" s="645"/>
      <c r="N28" s="643"/>
      <c r="O28" s="642"/>
      <c r="P28" s="645"/>
      <c r="Q28" s="645"/>
      <c r="R28" s="644"/>
      <c r="S28" s="644"/>
      <c r="U28" s="277"/>
      <c r="Y28" s="276"/>
    </row>
    <row r="29" spans="1:25" ht="20" customHeight="1">
      <c r="A29" s="295">
        <v>5</v>
      </c>
      <c r="B29" s="281"/>
      <c r="C29" s="296"/>
      <c r="D29" s="281"/>
      <c r="E29" s="707"/>
      <c r="F29" s="707"/>
      <c r="G29" s="269"/>
      <c r="H29" s="295">
        <v>5</v>
      </c>
      <c r="I29" s="281"/>
      <c r="J29" s="642"/>
      <c r="K29" s="645"/>
      <c r="L29" s="645"/>
      <c r="M29" s="645"/>
      <c r="N29" s="643"/>
      <c r="O29" s="642"/>
      <c r="P29" s="645"/>
      <c r="Q29" s="645"/>
      <c r="R29" s="644"/>
      <c r="S29" s="644"/>
      <c r="T29" s="266"/>
      <c r="U29" s="642" t="s">
        <v>406</v>
      </c>
      <c r="V29" s="645"/>
      <c r="W29" s="645"/>
      <c r="X29" s="645"/>
      <c r="Y29" s="643"/>
    </row>
    <row r="30" spans="1:25" ht="20" customHeight="1">
      <c r="A30" s="295">
        <v>6</v>
      </c>
      <c r="B30" s="281"/>
      <c r="C30" s="296"/>
      <c r="D30" s="281"/>
      <c r="E30" s="707"/>
      <c r="F30" s="707"/>
      <c r="G30" s="269"/>
      <c r="H30" s="295">
        <v>6</v>
      </c>
      <c r="I30" s="281"/>
      <c r="J30" s="642"/>
      <c r="K30" s="645"/>
      <c r="L30" s="645"/>
      <c r="M30" s="645"/>
      <c r="N30" s="643"/>
      <c r="O30" s="642"/>
      <c r="P30" s="645"/>
      <c r="Q30" s="645"/>
      <c r="R30" s="644"/>
      <c r="S30" s="644"/>
      <c r="T30" s="266"/>
      <c r="U30" s="279"/>
      <c r="V30" s="266"/>
      <c r="W30" s="266"/>
      <c r="X30" s="266"/>
      <c r="Y30" s="278"/>
    </row>
    <row r="31" spans="1:25" ht="20" customHeight="1">
      <c r="A31" s="295">
        <v>7</v>
      </c>
      <c r="B31" s="281"/>
      <c r="C31" s="296"/>
      <c r="D31" s="281"/>
      <c r="E31" s="707"/>
      <c r="F31" s="707"/>
      <c r="G31" s="269"/>
      <c r="H31" s="295">
        <v>7</v>
      </c>
      <c r="I31" s="281"/>
      <c r="J31" s="642"/>
      <c r="K31" s="645"/>
      <c r="L31" s="645"/>
      <c r="M31" s="645"/>
      <c r="N31" s="643"/>
      <c r="O31" s="642"/>
      <c r="P31" s="645"/>
      <c r="Q31" s="645"/>
      <c r="R31" s="644"/>
      <c r="S31" s="644"/>
      <c r="U31" s="277"/>
      <c r="Y31" s="276"/>
    </row>
    <row r="32" spans="1:25" ht="20" customHeight="1">
      <c r="A32" s="295">
        <v>8</v>
      </c>
      <c r="B32" s="281"/>
      <c r="C32" s="296"/>
      <c r="D32" s="281"/>
      <c r="E32" s="707"/>
      <c r="F32" s="707"/>
      <c r="G32" s="269"/>
      <c r="H32" s="295">
        <v>8</v>
      </c>
      <c r="I32" s="281"/>
      <c r="J32" s="642"/>
      <c r="K32" s="645"/>
      <c r="L32" s="645"/>
      <c r="M32" s="645"/>
      <c r="N32" s="643"/>
      <c r="O32" s="642"/>
      <c r="P32" s="645"/>
      <c r="Q32" s="645"/>
      <c r="R32" s="644"/>
      <c r="S32" s="644"/>
      <c r="T32" s="266"/>
      <c r="U32" s="273"/>
      <c r="V32" s="272"/>
      <c r="W32" s="272"/>
      <c r="X32" s="272"/>
      <c r="Y32" s="271"/>
    </row>
    <row r="33" spans="1:25" ht="12" customHeight="1">
      <c r="A33" s="268"/>
      <c r="B33" s="267"/>
      <c r="C33" s="270"/>
      <c r="D33" s="267"/>
      <c r="E33" s="269"/>
      <c r="F33" s="269"/>
      <c r="G33" s="269"/>
      <c r="H33" s="268"/>
      <c r="I33" s="267"/>
      <c r="J33" s="267"/>
      <c r="K33" s="267"/>
      <c r="L33" s="267"/>
      <c r="M33" s="267"/>
      <c r="N33" s="267"/>
      <c r="O33" s="267"/>
      <c r="P33" s="267"/>
      <c r="Q33" s="267"/>
      <c r="R33" s="267"/>
      <c r="S33" s="267"/>
      <c r="T33" s="266"/>
      <c r="U33" s="266"/>
      <c r="V33" s="266"/>
      <c r="W33" s="266"/>
      <c r="X33" s="266"/>
      <c r="Y33" s="266"/>
    </row>
    <row r="34" spans="1:25" ht="38" customHeight="1">
      <c r="A34" s="671" t="s">
        <v>441</v>
      </c>
      <c r="B34" s="672"/>
      <c r="C34" s="672"/>
      <c r="D34" s="672"/>
      <c r="E34" s="666" t="s">
        <v>42</v>
      </c>
      <c r="F34" s="666"/>
      <c r="G34" s="667">
        <f>G1</f>
        <v>45774</v>
      </c>
      <c r="H34" s="668"/>
      <c r="I34" s="669"/>
      <c r="J34" s="666" t="s">
        <v>43</v>
      </c>
      <c r="K34" s="666"/>
      <c r="L34" s="626" t="str">
        <f>L1</f>
        <v>Horspath, Oxford</v>
      </c>
      <c r="M34" s="662"/>
      <c r="N34" s="662"/>
      <c r="O34" s="662"/>
      <c r="P34" s="662"/>
      <c r="Q34" s="627"/>
      <c r="R34" s="666" t="s">
        <v>420</v>
      </c>
      <c r="S34" s="666"/>
      <c r="T34" s="626" t="str">
        <f>T1</f>
        <v>OXFORDSHIRE TRACK &amp; FIELD LEAGUE 2025</v>
      </c>
      <c r="U34" s="662"/>
      <c r="V34" s="662"/>
      <c r="W34" s="662"/>
      <c r="X34" s="662"/>
      <c r="Y34" s="627"/>
    </row>
    <row r="35" spans="1:25" s="294" customFormat="1" ht="38" customHeight="1">
      <c r="A35" s="624" t="s">
        <v>25</v>
      </c>
      <c r="B35" s="625"/>
      <c r="C35" s="624" t="str">
        <f>C2</f>
        <v>Shot U13 Boys (0 athletes)</v>
      </c>
      <c r="D35" s="625"/>
      <c r="E35" s="624" t="s">
        <v>382</v>
      </c>
      <c r="F35" s="625"/>
      <c r="G35" s="629">
        <f>G2</f>
        <v>0.45833333333333331</v>
      </c>
      <c r="H35" s="630"/>
      <c r="I35" s="631"/>
      <c r="J35" s="624" t="s">
        <v>385</v>
      </c>
      <c r="K35" s="628"/>
      <c r="L35" s="703">
        <f>L2</f>
        <v>9.0299999999999994</v>
      </c>
      <c r="M35" s="704"/>
      <c r="N35" s="705" t="s">
        <v>426</v>
      </c>
      <c r="O35" s="706"/>
      <c r="P35" s="652">
        <f>P2</f>
        <v>8</v>
      </c>
      <c r="Q35" s="653"/>
      <c r="R35" s="624" t="str">
        <f>R2</f>
        <v>Scoring: 3 trials each</v>
      </c>
      <c r="S35" s="628"/>
      <c r="T35" s="628"/>
      <c r="U35" s="628"/>
      <c r="V35" s="628"/>
      <c r="W35" s="628"/>
      <c r="X35" s="628"/>
      <c r="Y35" s="625"/>
    </row>
    <row r="36" spans="1:25" ht="20" customHeight="1">
      <c r="A36" s="266"/>
      <c r="B36" s="266"/>
      <c r="C36" s="293"/>
      <c r="D36" s="292"/>
      <c r="E36" s="267"/>
      <c r="F36" s="267"/>
      <c r="G36" s="291"/>
      <c r="H36" s="291"/>
      <c r="I36" s="267"/>
      <c r="J36" s="267"/>
      <c r="K36" s="290"/>
      <c r="L36" s="290"/>
      <c r="M36" s="290"/>
      <c r="N36" s="288"/>
      <c r="O36" s="288"/>
      <c r="P36" s="289"/>
      <c r="Q36" s="288"/>
      <c r="R36" s="287"/>
      <c r="S36" s="287"/>
      <c r="T36" s="287"/>
      <c r="U36" s="287"/>
      <c r="V36" s="287"/>
      <c r="W36" s="287"/>
      <c r="X36" s="287"/>
      <c r="Y36" s="287"/>
    </row>
    <row r="37" spans="1:25" ht="38" customHeight="1">
      <c r="A37" s="634" t="s">
        <v>417</v>
      </c>
      <c r="B37" s="634" t="s">
        <v>416</v>
      </c>
      <c r="C37" s="634" t="s">
        <v>415</v>
      </c>
      <c r="D37" s="634" t="s">
        <v>414</v>
      </c>
      <c r="E37" s="689" t="s">
        <v>438</v>
      </c>
      <c r="F37" s="689"/>
      <c r="G37" s="689" t="s">
        <v>437</v>
      </c>
      <c r="H37" s="689"/>
      <c r="I37" s="689" t="s">
        <v>436</v>
      </c>
      <c r="J37" s="689"/>
      <c r="K37" s="689" t="s">
        <v>435</v>
      </c>
      <c r="L37" s="689"/>
      <c r="M37" s="692" t="s">
        <v>434</v>
      </c>
      <c r="N37" s="693"/>
      <c r="O37" s="644" t="s">
        <v>433</v>
      </c>
      <c r="P37" s="644"/>
      <c r="Q37" s="644" t="s">
        <v>432</v>
      </c>
      <c r="R37" s="644"/>
      <c r="S37" s="644" t="s">
        <v>431</v>
      </c>
      <c r="T37" s="644"/>
      <c r="U37" s="689" t="s">
        <v>430</v>
      </c>
      <c r="V37" s="642"/>
      <c r="W37" s="664" t="s">
        <v>410</v>
      </c>
      <c r="X37" s="642" t="s">
        <v>409</v>
      </c>
      <c r="Y37" s="643"/>
    </row>
    <row r="38" spans="1:25" ht="20" customHeight="1">
      <c r="A38" s="635"/>
      <c r="B38" s="635"/>
      <c r="C38" s="635"/>
      <c r="D38" s="635"/>
      <c r="E38" s="644" t="s">
        <v>408</v>
      </c>
      <c r="F38" s="644"/>
      <c r="G38" s="644" t="s">
        <v>408</v>
      </c>
      <c r="H38" s="644"/>
      <c r="I38" s="644" t="s">
        <v>408</v>
      </c>
      <c r="J38" s="644"/>
      <c r="K38" s="644" t="s">
        <v>408</v>
      </c>
      <c r="L38" s="644"/>
      <c r="M38" s="694"/>
      <c r="N38" s="695"/>
      <c r="O38" s="644" t="s">
        <v>408</v>
      </c>
      <c r="P38" s="644"/>
      <c r="Q38" s="644" t="s">
        <v>408</v>
      </c>
      <c r="R38" s="644"/>
      <c r="S38" s="644" t="s">
        <v>408</v>
      </c>
      <c r="T38" s="644"/>
      <c r="U38" s="644" t="s">
        <v>408</v>
      </c>
      <c r="V38" s="642"/>
      <c r="W38" s="665"/>
      <c r="X38" s="281" t="s">
        <v>0</v>
      </c>
      <c r="Y38" s="281" t="s">
        <v>1</v>
      </c>
    </row>
    <row r="39" spans="1:25" ht="24" customHeight="1">
      <c r="A39" s="285">
        <v>17</v>
      </c>
      <c r="B39" s="284" t="str" cm="1">
        <f t="array" ref="B39">IFERROR(IF(ROWS(_xlfn._xlws.FILTER(_xlfn.ANCHORARRAY(Data!AF$2), _xlfn.CHOOSECOLS(_xlfn.ANCHORARRAY(Data!AF$2),1)&lt;&gt;""))&gt;16, _xlfn.DROP(_xlfn._xlws.FILTER(_xlfn.ANCHORARRAY(Data!AF$2), _xlfn.CHOOSECOLS(_xlfn.ANCHORARRAY(Data!AF$2),1)&lt;&gt;""), 16),"Less than 16"), "Less than 16")</f>
        <v>Less than 16</v>
      </c>
      <c r="C39" s="283"/>
      <c r="D39" s="283"/>
      <c r="E39" s="621"/>
      <c r="F39" s="622"/>
      <c r="G39" s="621"/>
      <c r="H39" s="622"/>
      <c r="I39" s="621"/>
      <c r="J39" s="622"/>
      <c r="K39" s="685" t="s">
        <v>429</v>
      </c>
      <c r="L39" s="686"/>
      <c r="M39" s="685" t="s">
        <v>429</v>
      </c>
      <c r="N39" s="686"/>
      <c r="O39" s="685" t="s">
        <v>429</v>
      </c>
      <c r="P39" s="686"/>
      <c r="Q39" s="685" t="s">
        <v>429</v>
      </c>
      <c r="R39" s="686"/>
      <c r="S39" s="685" t="s">
        <v>429</v>
      </c>
      <c r="T39" s="686"/>
      <c r="U39" s="683"/>
      <c r="V39" s="684"/>
      <c r="W39" s="281"/>
      <c r="X39" s="281"/>
      <c r="Y39" s="281"/>
    </row>
    <row r="40" spans="1:25" ht="24" customHeight="1">
      <c r="A40" s="285">
        <v>18</v>
      </c>
      <c r="B40" s="284"/>
      <c r="C40" s="283"/>
      <c r="D40" s="283"/>
      <c r="E40" s="621"/>
      <c r="F40" s="622"/>
      <c r="G40" s="621"/>
      <c r="H40" s="622"/>
      <c r="I40" s="621"/>
      <c r="J40" s="622"/>
      <c r="K40" s="685" t="s">
        <v>429</v>
      </c>
      <c r="L40" s="686"/>
      <c r="M40" s="685" t="s">
        <v>429</v>
      </c>
      <c r="N40" s="686"/>
      <c r="O40" s="685" t="s">
        <v>429</v>
      </c>
      <c r="P40" s="686"/>
      <c r="Q40" s="685" t="s">
        <v>429</v>
      </c>
      <c r="R40" s="686"/>
      <c r="S40" s="685" t="s">
        <v>429</v>
      </c>
      <c r="T40" s="686"/>
      <c r="U40" s="683"/>
      <c r="V40" s="684"/>
      <c r="W40" s="281"/>
      <c r="X40" s="281"/>
      <c r="Y40" s="281"/>
    </row>
    <row r="41" spans="1:25" ht="24" customHeight="1">
      <c r="A41" s="285">
        <v>19</v>
      </c>
      <c r="B41" s="284"/>
      <c r="C41" s="283"/>
      <c r="D41" s="283"/>
      <c r="E41" s="621"/>
      <c r="F41" s="622"/>
      <c r="G41" s="621"/>
      <c r="H41" s="622"/>
      <c r="I41" s="621"/>
      <c r="J41" s="622"/>
      <c r="K41" s="685" t="s">
        <v>429</v>
      </c>
      <c r="L41" s="686"/>
      <c r="M41" s="685" t="s">
        <v>429</v>
      </c>
      <c r="N41" s="686"/>
      <c r="O41" s="685" t="s">
        <v>429</v>
      </c>
      <c r="P41" s="686"/>
      <c r="Q41" s="685" t="s">
        <v>429</v>
      </c>
      <c r="R41" s="686"/>
      <c r="S41" s="685" t="s">
        <v>429</v>
      </c>
      <c r="T41" s="686"/>
      <c r="U41" s="683"/>
      <c r="V41" s="684"/>
      <c r="W41" s="281"/>
      <c r="X41" s="281"/>
      <c r="Y41" s="281"/>
    </row>
    <row r="42" spans="1:25" ht="24" customHeight="1">
      <c r="A42" s="285">
        <v>20</v>
      </c>
      <c r="B42" s="284"/>
      <c r="C42" s="283"/>
      <c r="D42" s="283"/>
      <c r="E42" s="621"/>
      <c r="F42" s="622"/>
      <c r="G42" s="621"/>
      <c r="H42" s="622"/>
      <c r="I42" s="621"/>
      <c r="J42" s="622"/>
      <c r="K42" s="685" t="s">
        <v>429</v>
      </c>
      <c r="L42" s="686"/>
      <c r="M42" s="685" t="s">
        <v>429</v>
      </c>
      <c r="N42" s="686"/>
      <c r="O42" s="685" t="s">
        <v>429</v>
      </c>
      <c r="P42" s="686"/>
      <c r="Q42" s="685" t="s">
        <v>429</v>
      </c>
      <c r="R42" s="686"/>
      <c r="S42" s="685" t="s">
        <v>429</v>
      </c>
      <c r="T42" s="686"/>
      <c r="U42" s="683"/>
      <c r="V42" s="684"/>
      <c r="W42" s="281"/>
      <c r="X42" s="281"/>
      <c r="Y42" s="281"/>
    </row>
    <row r="43" spans="1:25" ht="24" customHeight="1">
      <c r="A43" s="285">
        <v>21</v>
      </c>
      <c r="B43" s="284"/>
      <c r="C43" s="283"/>
      <c r="D43" s="283"/>
      <c r="E43" s="621"/>
      <c r="F43" s="622"/>
      <c r="G43" s="621"/>
      <c r="H43" s="622"/>
      <c r="I43" s="621"/>
      <c r="J43" s="622"/>
      <c r="K43" s="685" t="s">
        <v>429</v>
      </c>
      <c r="L43" s="686"/>
      <c r="M43" s="685" t="s">
        <v>429</v>
      </c>
      <c r="N43" s="686"/>
      <c r="O43" s="685" t="s">
        <v>429</v>
      </c>
      <c r="P43" s="686"/>
      <c r="Q43" s="685" t="s">
        <v>429</v>
      </c>
      <c r="R43" s="686"/>
      <c r="S43" s="685" t="s">
        <v>429</v>
      </c>
      <c r="T43" s="686"/>
      <c r="U43" s="683"/>
      <c r="V43" s="684"/>
      <c r="W43" s="281"/>
      <c r="X43" s="281"/>
      <c r="Y43" s="281"/>
    </row>
    <row r="44" spans="1:25" ht="24" customHeight="1">
      <c r="A44" s="285">
        <v>22</v>
      </c>
      <c r="B44" s="284"/>
      <c r="C44" s="283"/>
      <c r="D44" s="283"/>
      <c r="E44" s="621"/>
      <c r="F44" s="622"/>
      <c r="G44" s="621"/>
      <c r="H44" s="622"/>
      <c r="I44" s="621"/>
      <c r="J44" s="622"/>
      <c r="K44" s="685" t="s">
        <v>429</v>
      </c>
      <c r="L44" s="686"/>
      <c r="M44" s="685" t="s">
        <v>429</v>
      </c>
      <c r="N44" s="686"/>
      <c r="O44" s="685" t="s">
        <v>429</v>
      </c>
      <c r="P44" s="686"/>
      <c r="Q44" s="685" t="s">
        <v>429</v>
      </c>
      <c r="R44" s="686"/>
      <c r="S44" s="685" t="s">
        <v>429</v>
      </c>
      <c r="T44" s="686"/>
      <c r="U44" s="683"/>
      <c r="V44" s="684"/>
      <c r="W44" s="281"/>
      <c r="X44" s="281"/>
      <c r="Y44" s="281"/>
    </row>
    <row r="45" spans="1:25" ht="24" customHeight="1">
      <c r="A45" s="285">
        <v>23</v>
      </c>
      <c r="B45" s="284"/>
      <c r="C45" s="283"/>
      <c r="D45" s="283"/>
      <c r="E45" s="621"/>
      <c r="F45" s="622"/>
      <c r="G45" s="621"/>
      <c r="H45" s="622"/>
      <c r="I45" s="621"/>
      <c r="J45" s="622"/>
      <c r="K45" s="685" t="s">
        <v>429</v>
      </c>
      <c r="L45" s="686"/>
      <c r="M45" s="685" t="s">
        <v>429</v>
      </c>
      <c r="N45" s="686"/>
      <c r="O45" s="685" t="s">
        <v>429</v>
      </c>
      <c r="P45" s="686"/>
      <c r="Q45" s="685" t="s">
        <v>429</v>
      </c>
      <c r="R45" s="686"/>
      <c r="S45" s="685" t="s">
        <v>429</v>
      </c>
      <c r="T45" s="686"/>
      <c r="U45" s="683"/>
      <c r="V45" s="684"/>
      <c r="W45" s="281"/>
      <c r="X45" s="281"/>
      <c r="Y45" s="281"/>
    </row>
    <row r="46" spans="1:25" ht="24" customHeight="1">
      <c r="A46" s="285">
        <v>24</v>
      </c>
      <c r="B46" s="284"/>
      <c r="C46" s="283"/>
      <c r="D46" s="283"/>
      <c r="E46" s="621"/>
      <c r="F46" s="622"/>
      <c r="G46" s="621"/>
      <c r="H46" s="622"/>
      <c r="I46" s="621"/>
      <c r="J46" s="622"/>
      <c r="K46" s="685" t="s">
        <v>429</v>
      </c>
      <c r="L46" s="686"/>
      <c r="M46" s="685" t="s">
        <v>429</v>
      </c>
      <c r="N46" s="686"/>
      <c r="O46" s="685" t="s">
        <v>429</v>
      </c>
      <c r="P46" s="686"/>
      <c r="Q46" s="685" t="s">
        <v>429</v>
      </c>
      <c r="R46" s="686"/>
      <c r="S46" s="685" t="s">
        <v>429</v>
      </c>
      <c r="T46" s="686"/>
      <c r="U46" s="683"/>
      <c r="V46" s="684"/>
      <c r="W46" s="281"/>
      <c r="X46" s="281"/>
      <c r="Y46" s="281"/>
    </row>
    <row r="47" spans="1:25" ht="24" customHeight="1">
      <c r="A47" s="285">
        <v>25</v>
      </c>
      <c r="B47" s="284"/>
      <c r="C47" s="283"/>
      <c r="D47" s="283"/>
      <c r="E47" s="621"/>
      <c r="F47" s="622"/>
      <c r="G47" s="621"/>
      <c r="H47" s="622"/>
      <c r="I47" s="621"/>
      <c r="J47" s="622"/>
      <c r="K47" s="685" t="s">
        <v>429</v>
      </c>
      <c r="L47" s="686"/>
      <c r="M47" s="685" t="s">
        <v>429</v>
      </c>
      <c r="N47" s="686"/>
      <c r="O47" s="685" t="s">
        <v>429</v>
      </c>
      <c r="P47" s="686"/>
      <c r="Q47" s="685" t="s">
        <v>429</v>
      </c>
      <c r="R47" s="686"/>
      <c r="S47" s="685" t="s">
        <v>429</v>
      </c>
      <c r="T47" s="686"/>
      <c r="U47" s="683"/>
      <c r="V47" s="684"/>
      <c r="W47" s="281"/>
      <c r="X47" s="281"/>
      <c r="Y47" s="281"/>
    </row>
    <row r="48" spans="1:25" ht="24" customHeight="1">
      <c r="A48" s="285">
        <v>26</v>
      </c>
      <c r="B48" s="284"/>
      <c r="C48" s="283"/>
      <c r="D48" s="283"/>
      <c r="E48" s="621"/>
      <c r="F48" s="622"/>
      <c r="G48" s="621"/>
      <c r="H48" s="622"/>
      <c r="I48" s="621"/>
      <c r="J48" s="622"/>
      <c r="K48" s="685" t="s">
        <v>429</v>
      </c>
      <c r="L48" s="686"/>
      <c r="M48" s="685" t="s">
        <v>429</v>
      </c>
      <c r="N48" s="686"/>
      <c r="O48" s="685" t="s">
        <v>429</v>
      </c>
      <c r="P48" s="686"/>
      <c r="Q48" s="685" t="s">
        <v>429</v>
      </c>
      <c r="R48" s="686"/>
      <c r="S48" s="685" t="s">
        <v>429</v>
      </c>
      <c r="T48" s="686"/>
      <c r="U48" s="683"/>
      <c r="V48" s="684"/>
      <c r="W48" s="281"/>
      <c r="X48" s="281"/>
      <c r="Y48" s="281"/>
    </row>
    <row r="49" spans="1:25" ht="24" customHeight="1">
      <c r="A49" s="285">
        <v>27</v>
      </c>
      <c r="B49" s="284"/>
      <c r="C49" s="283"/>
      <c r="D49" s="283"/>
      <c r="E49" s="621"/>
      <c r="F49" s="622"/>
      <c r="G49" s="621"/>
      <c r="H49" s="622"/>
      <c r="I49" s="621"/>
      <c r="J49" s="622"/>
      <c r="K49" s="685" t="s">
        <v>429</v>
      </c>
      <c r="L49" s="686"/>
      <c r="M49" s="685" t="s">
        <v>429</v>
      </c>
      <c r="N49" s="686"/>
      <c r="O49" s="685" t="s">
        <v>429</v>
      </c>
      <c r="P49" s="686"/>
      <c r="Q49" s="685" t="s">
        <v>429</v>
      </c>
      <c r="R49" s="686"/>
      <c r="S49" s="685" t="s">
        <v>429</v>
      </c>
      <c r="T49" s="686"/>
      <c r="U49" s="683"/>
      <c r="V49" s="684"/>
      <c r="W49" s="281"/>
      <c r="X49" s="281"/>
      <c r="Y49" s="281"/>
    </row>
    <row r="50" spans="1:25" ht="24" customHeight="1">
      <c r="A50" s="285">
        <v>28</v>
      </c>
      <c r="B50" s="301"/>
      <c r="C50" s="300"/>
      <c r="D50" s="300"/>
      <c r="E50" s="673"/>
      <c r="F50" s="682"/>
      <c r="G50" s="673"/>
      <c r="H50" s="682"/>
      <c r="I50" s="673"/>
      <c r="J50" s="682"/>
      <c r="K50" s="685" t="s">
        <v>429</v>
      </c>
      <c r="L50" s="686"/>
      <c r="M50" s="685" t="s">
        <v>429</v>
      </c>
      <c r="N50" s="686"/>
      <c r="O50" s="685" t="s">
        <v>429</v>
      </c>
      <c r="P50" s="686"/>
      <c r="Q50" s="685" t="s">
        <v>429</v>
      </c>
      <c r="R50" s="686"/>
      <c r="S50" s="685" t="s">
        <v>429</v>
      </c>
      <c r="T50" s="686"/>
      <c r="U50" s="701"/>
      <c r="V50" s="702"/>
      <c r="W50" s="306"/>
      <c r="X50" s="306"/>
      <c r="Y50" s="306"/>
    </row>
    <row r="51" spans="1:25" ht="24" customHeight="1">
      <c r="A51" s="285">
        <v>29</v>
      </c>
      <c r="B51" s="301"/>
      <c r="C51" s="300"/>
      <c r="D51" s="300"/>
      <c r="E51" s="681"/>
      <c r="F51" s="681"/>
      <c r="G51" s="681"/>
      <c r="H51" s="681"/>
      <c r="I51" s="681"/>
      <c r="J51" s="681"/>
      <c r="K51" s="685" t="s">
        <v>429</v>
      </c>
      <c r="L51" s="686"/>
      <c r="M51" s="685" t="s">
        <v>429</v>
      </c>
      <c r="N51" s="686"/>
      <c r="O51" s="685" t="s">
        <v>429</v>
      </c>
      <c r="P51" s="686"/>
      <c r="Q51" s="685" t="s">
        <v>429</v>
      </c>
      <c r="R51" s="686"/>
      <c r="S51" s="685" t="s">
        <v>429</v>
      </c>
      <c r="T51" s="686"/>
      <c r="U51" s="696"/>
      <c r="V51" s="696"/>
      <c r="W51" s="298"/>
      <c r="X51" s="298"/>
      <c r="Y51" s="298"/>
    </row>
    <row r="52" spans="1:25" ht="24" customHeight="1">
      <c r="A52" s="285">
        <v>30</v>
      </c>
      <c r="B52" s="301"/>
      <c r="C52" s="300"/>
      <c r="D52" s="300"/>
      <c r="E52" s="678"/>
      <c r="F52" s="679"/>
      <c r="G52" s="678"/>
      <c r="H52" s="679"/>
      <c r="I52" s="678"/>
      <c r="J52" s="679"/>
      <c r="K52" s="685" t="s">
        <v>429</v>
      </c>
      <c r="L52" s="686"/>
      <c r="M52" s="685" t="s">
        <v>429</v>
      </c>
      <c r="N52" s="686"/>
      <c r="O52" s="685" t="s">
        <v>429</v>
      </c>
      <c r="P52" s="686"/>
      <c r="Q52" s="685" t="s">
        <v>429</v>
      </c>
      <c r="R52" s="686"/>
      <c r="S52" s="685" t="s">
        <v>429</v>
      </c>
      <c r="T52" s="686"/>
      <c r="U52" s="699"/>
      <c r="V52" s="700"/>
      <c r="W52" s="298"/>
      <c r="X52" s="298"/>
      <c r="Y52" s="298"/>
    </row>
    <row r="53" spans="1:25" ht="24" customHeight="1">
      <c r="A53" s="285">
        <v>31</v>
      </c>
      <c r="B53" s="301"/>
      <c r="C53" s="300"/>
      <c r="D53" s="300"/>
      <c r="E53" s="678"/>
      <c r="F53" s="679"/>
      <c r="G53" s="678"/>
      <c r="H53" s="679"/>
      <c r="I53" s="678"/>
      <c r="J53" s="679"/>
      <c r="K53" s="685" t="s">
        <v>429</v>
      </c>
      <c r="L53" s="686"/>
      <c r="M53" s="685" t="s">
        <v>429</v>
      </c>
      <c r="N53" s="686"/>
      <c r="O53" s="685" t="s">
        <v>429</v>
      </c>
      <c r="P53" s="686"/>
      <c r="Q53" s="685" t="s">
        <v>429</v>
      </c>
      <c r="R53" s="686"/>
      <c r="S53" s="685" t="s">
        <v>429</v>
      </c>
      <c r="T53" s="686"/>
      <c r="U53" s="699"/>
      <c r="V53" s="700"/>
      <c r="W53" s="298"/>
      <c r="X53" s="298"/>
      <c r="Y53" s="298"/>
    </row>
    <row r="54" spans="1:25" ht="24" customHeight="1">
      <c r="A54" s="285">
        <v>32</v>
      </c>
      <c r="B54" s="301"/>
      <c r="C54" s="300"/>
      <c r="D54" s="300"/>
      <c r="E54" s="678"/>
      <c r="F54" s="679"/>
      <c r="G54" s="678"/>
      <c r="H54" s="679"/>
      <c r="I54" s="678"/>
      <c r="J54" s="679"/>
      <c r="K54" s="685" t="s">
        <v>429</v>
      </c>
      <c r="L54" s="686"/>
      <c r="M54" s="685" t="s">
        <v>429</v>
      </c>
      <c r="N54" s="686"/>
      <c r="O54" s="685" t="s">
        <v>429</v>
      </c>
      <c r="P54" s="686"/>
      <c r="Q54" s="685" t="s">
        <v>429</v>
      </c>
      <c r="R54" s="686"/>
      <c r="S54" s="685" t="s">
        <v>429</v>
      </c>
      <c r="T54" s="686"/>
      <c r="U54" s="699"/>
      <c r="V54" s="700"/>
      <c r="W54" s="298"/>
      <c r="X54" s="298"/>
      <c r="Y54" s="298"/>
    </row>
    <row r="55" spans="1:25" ht="20" customHeight="1">
      <c r="A55" s="266"/>
      <c r="B55" s="266"/>
      <c r="C55" s="270"/>
      <c r="D55" s="270"/>
      <c r="E55" s="266"/>
      <c r="F55" s="266"/>
      <c r="G55" s="266"/>
      <c r="H55" s="266"/>
      <c r="I55" s="266"/>
      <c r="J55" s="266"/>
      <c r="K55" s="266"/>
      <c r="L55" s="266"/>
      <c r="M55" s="266"/>
      <c r="N55" s="266"/>
      <c r="O55" s="266"/>
      <c r="P55" s="266"/>
      <c r="Q55" s="266"/>
      <c r="R55" s="266"/>
      <c r="S55" s="266"/>
      <c r="T55" s="266"/>
      <c r="U55" s="266"/>
      <c r="V55" s="266"/>
      <c r="W55" s="266"/>
      <c r="X55" s="266"/>
      <c r="Y55" s="266"/>
    </row>
    <row r="56" spans="1:25" ht="20" customHeight="1">
      <c r="A56" s="675"/>
      <c r="B56" s="675"/>
      <c r="C56" s="675"/>
      <c r="D56" s="675"/>
      <c r="E56" s="675"/>
      <c r="F56" s="675"/>
      <c r="G56" s="267"/>
      <c r="H56" s="675"/>
      <c r="I56" s="675"/>
      <c r="J56" s="675"/>
      <c r="K56" s="675"/>
      <c r="L56" s="675"/>
      <c r="M56" s="675"/>
      <c r="N56" s="675"/>
      <c r="O56" s="675"/>
      <c r="P56" s="675"/>
      <c r="Q56" s="675"/>
      <c r="R56" s="675"/>
      <c r="S56" s="675"/>
      <c r="T56" s="266"/>
      <c r="U56" s="642" t="s">
        <v>407</v>
      </c>
      <c r="V56" s="645"/>
      <c r="W56" s="645"/>
      <c r="X56" s="645"/>
      <c r="Y56" s="643"/>
    </row>
    <row r="57" spans="1:25" ht="20" customHeight="1">
      <c r="A57" s="266"/>
      <c r="B57" s="267"/>
      <c r="C57" s="267"/>
      <c r="D57" s="267"/>
      <c r="E57" s="675"/>
      <c r="F57" s="675"/>
      <c r="G57" s="267"/>
      <c r="H57" s="266"/>
      <c r="I57" s="267"/>
      <c r="J57" s="675"/>
      <c r="K57" s="675"/>
      <c r="L57" s="675"/>
      <c r="M57" s="675"/>
      <c r="N57" s="675"/>
      <c r="O57" s="675"/>
      <c r="P57" s="675"/>
      <c r="Q57" s="675"/>
      <c r="R57" s="675"/>
      <c r="S57" s="675"/>
      <c r="T57" s="266"/>
      <c r="U57" s="279"/>
      <c r="V57" s="266"/>
      <c r="W57" s="266"/>
      <c r="X57" s="266"/>
      <c r="Y57" s="278"/>
    </row>
    <row r="58" spans="1:25" ht="20" customHeight="1">
      <c r="A58" s="268"/>
      <c r="B58" s="267"/>
      <c r="C58" s="267"/>
      <c r="D58" s="267"/>
      <c r="E58" s="677"/>
      <c r="F58" s="677"/>
      <c r="G58" s="269"/>
      <c r="H58" s="268"/>
      <c r="I58" s="267"/>
      <c r="J58" s="675"/>
      <c r="K58" s="675"/>
      <c r="L58" s="675"/>
      <c r="M58" s="675"/>
      <c r="N58" s="675"/>
      <c r="O58" s="675"/>
      <c r="P58" s="675"/>
      <c r="Q58" s="675"/>
      <c r="R58" s="675"/>
      <c r="S58" s="675"/>
      <c r="T58" s="266"/>
      <c r="U58" s="279"/>
      <c r="V58" s="266"/>
      <c r="W58" s="266"/>
      <c r="X58" s="266"/>
      <c r="Y58" s="278"/>
    </row>
    <row r="59" spans="1:25" ht="20" customHeight="1">
      <c r="A59" s="268"/>
      <c r="B59" s="267"/>
      <c r="C59" s="267"/>
      <c r="D59" s="267"/>
      <c r="E59" s="677"/>
      <c r="F59" s="677"/>
      <c r="G59" s="269"/>
      <c r="H59" s="268"/>
      <c r="I59" s="267"/>
      <c r="J59" s="675"/>
      <c r="K59" s="675"/>
      <c r="L59" s="675"/>
      <c r="M59" s="675"/>
      <c r="N59" s="675"/>
      <c r="O59" s="675"/>
      <c r="P59" s="675"/>
      <c r="Q59" s="675"/>
      <c r="R59" s="675"/>
      <c r="S59" s="675"/>
      <c r="T59" s="266"/>
      <c r="U59" s="279"/>
      <c r="V59" s="266"/>
      <c r="W59" s="266"/>
      <c r="X59" s="266"/>
      <c r="Y59" s="278"/>
    </row>
    <row r="60" spans="1:25" ht="20" customHeight="1">
      <c r="A60" s="268"/>
      <c r="B60" s="267"/>
      <c r="C60" s="267"/>
      <c r="D60" s="267"/>
      <c r="E60" s="677"/>
      <c r="F60" s="677"/>
      <c r="G60" s="269"/>
      <c r="H60" s="268"/>
      <c r="I60" s="267"/>
      <c r="J60" s="675"/>
      <c r="K60" s="675"/>
      <c r="L60" s="675"/>
      <c r="M60" s="675"/>
      <c r="N60" s="675"/>
      <c r="O60" s="675"/>
      <c r="P60" s="675"/>
      <c r="Q60" s="675"/>
      <c r="R60" s="675"/>
      <c r="S60" s="675"/>
      <c r="U60" s="277"/>
      <c r="Y60" s="276"/>
    </row>
    <row r="61" spans="1:25" ht="20" customHeight="1">
      <c r="A61" s="268"/>
      <c r="B61" s="267"/>
      <c r="C61" s="267"/>
      <c r="D61" s="267"/>
      <c r="E61" s="677"/>
      <c r="F61" s="677"/>
      <c r="G61" s="269"/>
      <c r="H61" s="268"/>
      <c r="I61" s="267"/>
      <c r="J61" s="675"/>
      <c r="K61" s="675"/>
      <c r="L61" s="675"/>
      <c r="M61" s="675"/>
      <c r="N61" s="675"/>
      <c r="O61" s="675"/>
      <c r="P61" s="675"/>
      <c r="Q61" s="675"/>
      <c r="R61" s="675"/>
      <c r="S61" s="675"/>
      <c r="U61" s="277"/>
      <c r="Y61" s="276"/>
    </row>
    <row r="62" spans="1:25" ht="20" customHeight="1">
      <c r="A62" s="268"/>
      <c r="B62" s="267"/>
      <c r="C62" s="267"/>
      <c r="D62" s="267"/>
      <c r="E62" s="677"/>
      <c r="F62" s="677"/>
      <c r="G62" s="269"/>
      <c r="H62" s="268"/>
      <c r="I62" s="267"/>
      <c r="J62" s="675"/>
      <c r="K62" s="675"/>
      <c r="L62" s="675"/>
      <c r="M62" s="675"/>
      <c r="N62" s="675"/>
      <c r="O62" s="675"/>
      <c r="P62" s="675"/>
      <c r="Q62" s="675"/>
      <c r="R62" s="675"/>
      <c r="S62" s="675"/>
      <c r="T62" s="266"/>
      <c r="U62" s="642" t="s">
        <v>406</v>
      </c>
      <c r="V62" s="645"/>
      <c r="W62" s="645"/>
      <c r="X62" s="645"/>
      <c r="Y62" s="643"/>
    </row>
    <row r="63" spans="1:25" ht="20" customHeight="1">
      <c r="A63" s="268"/>
      <c r="B63" s="267"/>
      <c r="C63" s="267"/>
      <c r="D63" s="267"/>
      <c r="E63" s="677"/>
      <c r="F63" s="677"/>
      <c r="G63" s="269"/>
      <c r="H63" s="268"/>
      <c r="I63" s="267"/>
      <c r="J63" s="675"/>
      <c r="K63" s="675"/>
      <c r="L63" s="675"/>
      <c r="M63" s="675"/>
      <c r="N63" s="675"/>
      <c r="O63" s="675"/>
      <c r="P63" s="675"/>
      <c r="Q63" s="675"/>
      <c r="R63" s="675"/>
      <c r="S63" s="675"/>
      <c r="T63" s="266"/>
      <c r="U63" s="279"/>
      <c r="V63" s="266"/>
      <c r="W63" s="266"/>
      <c r="X63" s="266"/>
      <c r="Y63" s="278"/>
    </row>
    <row r="64" spans="1:25" ht="20" customHeight="1">
      <c r="A64" s="268"/>
      <c r="B64" s="267"/>
      <c r="C64" s="267"/>
      <c r="D64" s="267"/>
      <c r="E64" s="677"/>
      <c r="F64" s="677"/>
      <c r="G64" s="269"/>
      <c r="H64" s="268"/>
      <c r="I64" s="267"/>
      <c r="J64" s="675"/>
      <c r="K64" s="675"/>
      <c r="L64" s="675"/>
      <c r="M64" s="675"/>
      <c r="N64" s="675"/>
      <c r="O64" s="675"/>
      <c r="P64" s="675"/>
      <c r="Q64" s="675"/>
      <c r="R64" s="675"/>
      <c r="S64" s="675"/>
      <c r="U64" s="277"/>
      <c r="Y64" s="276"/>
    </row>
    <row r="65" spans="1:25" ht="20" customHeight="1">
      <c r="A65" s="268"/>
      <c r="B65" s="267"/>
      <c r="C65" s="267"/>
      <c r="D65" s="267"/>
      <c r="E65" s="677"/>
      <c r="F65" s="677"/>
      <c r="G65" s="269"/>
      <c r="H65" s="268"/>
      <c r="I65" s="267"/>
      <c r="J65" s="675"/>
      <c r="K65" s="675"/>
      <c r="L65" s="675"/>
      <c r="M65" s="675"/>
      <c r="N65" s="675"/>
      <c r="O65" s="675"/>
      <c r="P65" s="675"/>
      <c r="Q65" s="675"/>
      <c r="R65" s="675"/>
      <c r="S65" s="675"/>
      <c r="T65" s="266"/>
      <c r="U65" s="273"/>
      <c r="V65" s="272"/>
      <c r="W65" s="272"/>
      <c r="X65" s="272"/>
      <c r="Y65" s="271"/>
    </row>
    <row r="66" spans="1:25" ht="12" customHeight="1">
      <c r="A66" s="268"/>
      <c r="B66" s="267"/>
      <c r="C66" s="270"/>
      <c r="D66" s="267"/>
      <c r="E66" s="269"/>
      <c r="F66" s="269"/>
      <c r="G66" s="269"/>
      <c r="H66" s="268"/>
      <c r="I66" s="267"/>
      <c r="J66" s="267"/>
      <c r="K66" s="267"/>
      <c r="L66" s="267"/>
      <c r="M66" s="267"/>
      <c r="N66" s="267"/>
      <c r="O66" s="267"/>
      <c r="P66" s="267"/>
      <c r="Q66" s="267"/>
      <c r="R66" s="267"/>
      <c r="S66" s="267"/>
      <c r="T66" s="266"/>
      <c r="U66" s="266"/>
      <c r="V66" s="266"/>
      <c r="W66" s="266"/>
      <c r="X66" s="266"/>
      <c r="Y66" s="266"/>
    </row>
    <row r="67" spans="1:25" ht="38" customHeight="1">
      <c r="A67" s="671" t="s">
        <v>441</v>
      </c>
      <c r="B67" s="672"/>
      <c r="C67" s="672"/>
      <c r="D67" s="672"/>
      <c r="E67" s="666" t="s">
        <v>42</v>
      </c>
      <c r="F67" s="666"/>
      <c r="G67" s="667">
        <f>VLOOKUP('Read Me First'!$I$4,'Read Me First'!$L$4:$N$7,3,FALSE)</f>
        <v>45774</v>
      </c>
      <c r="H67" s="668"/>
      <c r="I67" s="669"/>
      <c r="J67" s="666" t="s">
        <v>43</v>
      </c>
      <c r="K67" s="666"/>
      <c r="L67" s="626" t="str">
        <f>VLOOKUP('Read Me First'!$I$4,'Read Me First'!$L$4:$N$7,2,FALSE)</f>
        <v>Horspath, Oxford</v>
      </c>
      <c r="M67" s="662"/>
      <c r="N67" s="662"/>
      <c r="O67" s="662"/>
      <c r="P67" s="662"/>
      <c r="Q67" s="627"/>
      <c r="R67" s="666" t="s">
        <v>420</v>
      </c>
      <c r="S67" s="666"/>
      <c r="T67" s="626" t="str">
        <f>'Read Me First'!$A$1</f>
        <v>OXFORDSHIRE TRACK &amp; FIELD LEAGUE 2025</v>
      </c>
      <c r="U67" s="662"/>
      <c r="V67" s="662"/>
      <c r="W67" s="662"/>
      <c r="X67" s="662"/>
      <c r="Y67" s="627"/>
    </row>
    <row r="68" spans="1:25" s="294" customFormat="1" ht="38" customHeight="1">
      <c r="A68" s="624" t="s">
        <v>25</v>
      </c>
      <c r="B68" s="625"/>
      <c r="C68" s="624" t="str">
        <f>"Discus U13 Boys (" &amp;Data!$N$367 &amp; " athletes)"</f>
        <v>Discus U13 Boys (0 athletes)</v>
      </c>
      <c r="D68" s="625"/>
      <c r="E68" s="624" t="s">
        <v>382</v>
      </c>
      <c r="F68" s="625"/>
      <c r="G68" s="629">
        <v>0.48958333333333331</v>
      </c>
      <c r="H68" s="630"/>
      <c r="I68" s="631"/>
      <c r="J68" s="624" t="s">
        <v>385</v>
      </c>
      <c r="K68" s="628"/>
      <c r="L68" s="703">
        <f>Data!$M$266</f>
        <v>33.130000000000003</v>
      </c>
      <c r="M68" s="704"/>
      <c r="N68" s="705" t="s">
        <v>426</v>
      </c>
      <c r="O68" s="706"/>
      <c r="P68" s="652">
        <f>Data!$H$266</f>
        <v>18</v>
      </c>
      <c r="Q68" s="653"/>
      <c r="R68" s="624" t="s">
        <v>443</v>
      </c>
      <c r="S68" s="628"/>
      <c r="T68" s="628"/>
      <c r="U68" s="628"/>
      <c r="V68" s="628"/>
      <c r="W68" s="628"/>
      <c r="X68" s="628"/>
      <c r="Y68" s="625"/>
    </row>
    <row r="69" spans="1:25" ht="20" customHeight="1">
      <c r="A69" s="266"/>
      <c r="B69" s="266"/>
      <c r="C69" s="293"/>
      <c r="D69" s="292"/>
      <c r="E69" s="267"/>
      <c r="F69" s="267"/>
      <c r="G69" s="291"/>
      <c r="H69" s="291"/>
      <c r="I69" s="267"/>
      <c r="J69" s="267"/>
      <c r="K69" s="290"/>
      <c r="L69" s="290"/>
      <c r="M69" s="290"/>
      <c r="N69" s="288"/>
      <c r="O69" s="288"/>
      <c r="P69" s="289"/>
      <c r="Q69" s="288"/>
      <c r="R69" s="287"/>
      <c r="S69" s="287"/>
      <c r="T69" s="287"/>
      <c r="U69" s="287"/>
      <c r="V69" s="287"/>
      <c r="W69" s="287"/>
      <c r="X69" s="287"/>
      <c r="Y69" s="287"/>
    </row>
    <row r="70" spans="1:25" ht="38" customHeight="1">
      <c r="A70" s="634" t="s">
        <v>417</v>
      </c>
      <c r="B70" s="634" t="s">
        <v>416</v>
      </c>
      <c r="C70" s="634" t="s">
        <v>415</v>
      </c>
      <c r="D70" s="634" t="s">
        <v>414</v>
      </c>
      <c r="E70" s="689" t="s">
        <v>438</v>
      </c>
      <c r="F70" s="689"/>
      <c r="G70" s="689" t="s">
        <v>437</v>
      </c>
      <c r="H70" s="689"/>
      <c r="I70" s="689" t="s">
        <v>436</v>
      </c>
      <c r="J70" s="689"/>
      <c r="K70" s="689" t="s">
        <v>435</v>
      </c>
      <c r="L70" s="689"/>
      <c r="M70" s="692" t="s">
        <v>434</v>
      </c>
      <c r="N70" s="693"/>
      <c r="O70" s="644" t="s">
        <v>433</v>
      </c>
      <c r="P70" s="644"/>
      <c r="Q70" s="644" t="s">
        <v>432</v>
      </c>
      <c r="R70" s="644"/>
      <c r="S70" s="644" t="s">
        <v>431</v>
      </c>
      <c r="T70" s="644"/>
      <c r="U70" s="689" t="s">
        <v>430</v>
      </c>
      <c r="V70" s="642"/>
      <c r="W70" s="664" t="s">
        <v>410</v>
      </c>
      <c r="X70" s="642" t="s">
        <v>409</v>
      </c>
      <c r="Y70" s="643"/>
    </row>
    <row r="71" spans="1:25" ht="20" customHeight="1">
      <c r="A71" s="635"/>
      <c r="B71" s="635"/>
      <c r="C71" s="635"/>
      <c r="D71" s="635"/>
      <c r="E71" s="644" t="s">
        <v>408</v>
      </c>
      <c r="F71" s="644"/>
      <c r="G71" s="644" t="s">
        <v>408</v>
      </c>
      <c r="H71" s="644"/>
      <c r="I71" s="644" t="s">
        <v>408</v>
      </c>
      <c r="J71" s="644"/>
      <c r="K71" s="644" t="s">
        <v>408</v>
      </c>
      <c r="L71" s="644"/>
      <c r="M71" s="694"/>
      <c r="N71" s="695"/>
      <c r="O71" s="644" t="s">
        <v>408</v>
      </c>
      <c r="P71" s="644"/>
      <c r="Q71" s="644" t="s">
        <v>408</v>
      </c>
      <c r="R71" s="644"/>
      <c r="S71" s="644" t="s">
        <v>408</v>
      </c>
      <c r="T71" s="644"/>
      <c r="U71" s="644" t="s">
        <v>408</v>
      </c>
      <c r="V71" s="642"/>
      <c r="W71" s="665"/>
      <c r="X71" s="281" t="s">
        <v>0</v>
      </c>
      <c r="Y71" s="281" t="s">
        <v>1</v>
      </c>
    </row>
    <row r="72" spans="1:25" ht="24" customHeight="1">
      <c r="A72" s="285">
        <v>1</v>
      </c>
      <c r="B72" s="284" t="str" cm="1">
        <f t="array" ref="B72">IFERROR(_xlfn.TAKE(_xlfn._xlws.FILTER(_xlfn.ANCHORARRAY(Data!AO$2), _xlfn.CHOOSECOLS(_xlfn.ANCHORARRAY(Data!AO$2),1)&lt;&gt;""),16),"")</f>
        <v/>
      </c>
      <c r="C72" s="283"/>
      <c r="D72" s="283"/>
      <c r="E72" s="621"/>
      <c r="F72" s="622"/>
      <c r="G72" s="621"/>
      <c r="H72" s="622"/>
      <c r="I72" s="621"/>
      <c r="J72" s="622"/>
      <c r="K72" s="685" t="s">
        <v>429</v>
      </c>
      <c r="L72" s="686"/>
      <c r="M72" s="685" t="s">
        <v>429</v>
      </c>
      <c r="N72" s="686"/>
      <c r="O72" s="685" t="s">
        <v>429</v>
      </c>
      <c r="P72" s="686"/>
      <c r="Q72" s="685" t="s">
        <v>429</v>
      </c>
      <c r="R72" s="686"/>
      <c r="S72" s="685" t="s">
        <v>429</v>
      </c>
      <c r="T72" s="686"/>
      <c r="U72" s="683"/>
      <c r="V72" s="684"/>
      <c r="W72" s="281"/>
      <c r="X72" s="281"/>
      <c r="Y72" s="281"/>
    </row>
    <row r="73" spans="1:25" ht="24" customHeight="1">
      <c r="A73" s="281">
        <v>2</v>
      </c>
      <c r="B73" s="284"/>
      <c r="C73" s="283"/>
      <c r="D73" s="283"/>
      <c r="E73" s="621"/>
      <c r="F73" s="622"/>
      <c r="G73" s="621"/>
      <c r="H73" s="622"/>
      <c r="I73" s="621"/>
      <c r="J73" s="622"/>
      <c r="K73" s="685" t="s">
        <v>429</v>
      </c>
      <c r="L73" s="686"/>
      <c r="M73" s="685" t="s">
        <v>429</v>
      </c>
      <c r="N73" s="686"/>
      <c r="O73" s="685" t="s">
        <v>429</v>
      </c>
      <c r="P73" s="686"/>
      <c r="Q73" s="685" t="s">
        <v>429</v>
      </c>
      <c r="R73" s="686"/>
      <c r="S73" s="685" t="s">
        <v>429</v>
      </c>
      <c r="T73" s="686"/>
      <c r="U73" s="683"/>
      <c r="V73" s="684"/>
      <c r="W73" s="281"/>
      <c r="X73" s="281"/>
      <c r="Y73" s="281"/>
    </row>
    <row r="74" spans="1:25" ht="24" customHeight="1">
      <c r="A74" s="281">
        <v>3</v>
      </c>
      <c r="B74" s="284"/>
      <c r="C74" s="283"/>
      <c r="D74" s="283"/>
      <c r="E74" s="621"/>
      <c r="F74" s="622"/>
      <c r="G74" s="621"/>
      <c r="H74" s="622"/>
      <c r="I74" s="621"/>
      <c r="J74" s="622"/>
      <c r="K74" s="685" t="s">
        <v>429</v>
      </c>
      <c r="L74" s="686"/>
      <c r="M74" s="685" t="s">
        <v>429</v>
      </c>
      <c r="N74" s="686"/>
      <c r="O74" s="685" t="s">
        <v>429</v>
      </c>
      <c r="P74" s="686"/>
      <c r="Q74" s="685" t="s">
        <v>429</v>
      </c>
      <c r="R74" s="686"/>
      <c r="S74" s="685" t="s">
        <v>429</v>
      </c>
      <c r="T74" s="686"/>
      <c r="U74" s="683"/>
      <c r="V74" s="684"/>
      <c r="W74" s="281"/>
      <c r="X74" s="281"/>
      <c r="Y74" s="281"/>
    </row>
    <row r="75" spans="1:25" ht="24" customHeight="1">
      <c r="A75" s="281">
        <v>4</v>
      </c>
      <c r="B75" s="284"/>
      <c r="C75" s="283"/>
      <c r="D75" s="283"/>
      <c r="E75" s="621"/>
      <c r="F75" s="622"/>
      <c r="G75" s="621"/>
      <c r="H75" s="622"/>
      <c r="I75" s="621"/>
      <c r="J75" s="622"/>
      <c r="K75" s="685" t="s">
        <v>429</v>
      </c>
      <c r="L75" s="686"/>
      <c r="M75" s="685" t="s">
        <v>429</v>
      </c>
      <c r="N75" s="686"/>
      <c r="O75" s="685" t="s">
        <v>429</v>
      </c>
      <c r="P75" s="686"/>
      <c r="Q75" s="685" t="s">
        <v>429</v>
      </c>
      <c r="R75" s="686"/>
      <c r="S75" s="685" t="s">
        <v>429</v>
      </c>
      <c r="T75" s="686"/>
      <c r="U75" s="683"/>
      <c r="V75" s="684"/>
      <c r="W75" s="281"/>
      <c r="X75" s="281"/>
      <c r="Y75" s="281"/>
    </row>
    <row r="76" spans="1:25" ht="24" customHeight="1">
      <c r="A76" s="281">
        <v>5</v>
      </c>
      <c r="B76" s="284"/>
      <c r="C76" s="283"/>
      <c r="D76" s="283"/>
      <c r="E76" s="621"/>
      <c r="F76" s="622"/>
      <c r="G76" s="621"/>
      <c r="H76" s="622"/>
      <c r="I76" s="621"/>
      <c r="J76" s="622"/>
      <c r="K76" s="685" t="s">
        <v>429</v>
      </c>
      <c r="L76" s="686"/>
      <c r="M76" s="685" t="s">
        <v>429</v>
      </c>
      <c r="N76" s="686"/>
      <c r="O76" s="685" t="s">
        <v>429</v>
      </c>
      <c r="P76" s="686"/>
      <c r="Q76" s="685" t="s">
        <v>429</v>
      </c>
      <c r="R76" s="686"/>
      <c r="S76" s="685" t="s">
        <v>429</v>
      </c>
      <c r="T76" s="686"/>
      <c r="U76" s="683"/>
      <c r="V76" s="684"/>
      <c r="W76" s="281"/>
      <c r="X76" s="281"/>
      <c r="Y76" s="281"/>
    </row>
    <row r="77" spans="1:25" ht="24" customHeight="1">
      <c r="A77" s="281">
        <v>6</v>
      </c>
      <c r="B77" s="284"/>
      <c r="C77" s="283"/>
      <c r="D77" s="283"/>
      <c r="E77" s="621"/>
      <c r="F77" s="622"/>
      <c r="G77" s="621"/>
      <c r="H77" s="622"/>
      <c r="I77" s="621"/>
      <c r="J77" s="622"/>
      <c r="K77" s="685" t="s">
        <v>429</v>
      </c>
      <c r="L77" s="686"/>
      <c r="M77" s="685" t="s">
        <v>429</v>
      </c>
      <c r="N77" s="686"/>
      <c r="O77" s="685" t="s">
        <v>429</v>
      </c>
      <c r="P77" s="686"/>
      <c r="Q77" s="685" t="s">
        <v>429</v>
      </c>
      <c r="R77" s="686"/>
      <c r="S77" s="685" t="s">
        <v>429</v>
      </c>
      <c r="T77" s="686"/>
      <c r="U77" s="683"/>
      <c r="V77" s="684"/>
      <c r="W77" s="281"/>
      <c r="X77" s="281"/>
      <c r="Y77" s="281"/>
    </row>
    <row r="78" spans="1:25" ht="24" customHeight="1">
      <c r="A78" s="281">
        <v>7</v>
      </c>
      <c r="B78" s="284"/>
      <c r="C78" s="283"/>
      <c r="D78" s="283"/>
      <c r="E78" s="621"/>
      <c r="F78" s="622"/>
      <c r="G78" s="621"/>
      <c r="H78" s="622"/>
      <c r="I78" s="621"/>
      <c r="J78" s="622"/>
      <c r="K78" s="685" t="s">
        <v>429</v>
      </c>
      <c r="L78" s="686"/>
      <c r="M78" s="685" t="s">
        <v>429</v>
      </c>
      <c r="N78" s="686"/>
      <c r="O78" s="685" t="s">
        <v>429</v>
      </c>
      <c r="P78" s="686"/>
      <c r="Q78" s="685" t="s">
        <v>429</v>
      </c>
      <c r="R78" s="686"/>
      <c r="S78" s="685" t="s">
        <v>429</v>
      </c>
      <c r="T78" s="686"/>
      <c r="U78" s="683"/>
      <c r="V78" s="684"/>
      <c r="W78" s="281"/>
      <c r="X78" s="281"/>
      <c r="Y78" s="281"/>
    </row>
    <row r="79" spans="1:25" ht="24" customHeight="1">
      <c r="A79" s="281">
        <v>8</v>
      </c>
      <c r="B79" s="284"/>
      <c r="C79" s="283"/>
      <c r="D79" s="283"/>
      <c r="E79" s="621"/>
      <c r="F79" s="622"/>
      <c r="G79" s="621"/>
      <c r="H79" s="622"/>
      <c r="I79" s="621"/>
      <c r="J79" s="622"/>
      <c r="K79" s="685" t="s">
        <v>429</v>
      </c>
      <c r="L79" s="686"/>
      <c r="M79" s="685" t="s">
        <v>429</v>
      </c>
      <c r="N79" s="686"/>
      <c r="O79" s="685" t="s">
        <v>429</v>
      </c>
      <c r="P79" s="686"/>
      <c r="Q79" s="685" t="s">
        <v>429</v>
      </c>
      <c r="R79" s="686"/>
      <c r="S79" s="685" t="s">
        <v>429</v>
      </c>
      <c r="T79" s="686"/>
      <c r="U79" s="683"/>
      <c r="V79" s="684"/>
      <c r="W79" s="281"/>
      <c r="X79" s="281"/>
      <c r="Y79" s="281"/>
    </row>
    <row r="80" spans="1:25" ht="24" customHeight="1">
      <c r="A80" s="281">
        <v>9</v>
      </c>
      <c r="B80" s="284"/>
      <c r="C80" s="283"/>
      <c r="D80" s="283"/>
      <c r="E80" s="621"/>
      <c r="F80" s="622"/>
      <c r="G80" s="621"/>
      <c r="H80" s="622"/>
      <c r="I80" s="621"/>
      <c r="J80" s="622"/>
      <c r="K80" s="685" t="s">
        <v>429</v>
      </c>
      <c r="L80" s="686"/>
      <c r="M80" s="685" t="s">
        <v>429</v>
      </c>
      <c r="N80" s="686"/>
      <c r="O80" s="685" t="s">
        <v>429</v>
      </c>
      <c r="P80" s="686"/>
      <c r="Q80" s="685" t="s">
        <v>429</v>
      </c>
      <c r="R80" s="686"/>
      <c r="S80" s="685" t="s">
        <v>429</v>
      </c>
      <c r="T80" s="686"/>
      <c r="U80" s="683"/>
      <c r="V80" s="684"/>
      <c r="W80" s="281"/>
      <c r="X80" s="281"/>
      <c r="Y80" s="281"/>
    </row>
    <row r="81" spans="1:25" ht="24" customHeight="1">
      <c r="A81" s="281">
        <v>10</v>
      </c>
      <c r="B81" s="284"/>
      <c r="C81" s="283"/>
      <c r="D81" s="283"/>
      <c r="E81" s="621"/>
      <c r="F81" s="622"/>
      <c r="G81" s="621"/>
      <c r="H81" s="622"/>
      <c r="I81" s="621"/>
      <c r="J81" s="622"/>
      <c r="K81" s="685" t="s">
        <v>429</v>
      </c>
      <c r="L81" s="686"/>
      <c r="M81" s="685" t="s">
        <v>429</v>
      </c>
      <c r="N81" s="686"/>
      <c r="O81" s="685" t="s">
        <v>429</v>
      </c>
      <c r="P81" s="686"/>
      <c r="Q81" s="685" t="s">
        <v>429</v>
      </c>
      <c r="R81" s="686"/>
      <c r="S81" s="685" t="s">
        <v>429</v>
      </c>
      <c r="T81" s="686"/>
      <c r="U81" s="683"/>
      <c r="V81" s="684"/>
      <c r="W81" s="281"/>
      <c r="X81" s="281"/>
      <c r="Y81" s="281"/>
    </row>
    <row r="82" spans="1:25" ht="24" customHeight="1">
      <c r="A82" s="281">
        <v>11</v>
      </c>
      <c r="B82" s="284"/>
      <c r="C82" s="283"/>
      <c r="D82" s="283"/>
      <c r="E82" s="621"/>
      <c r="F82" s="622"/>
      <c r="G82" s="621"/>
      <c r="H82" s="622"/>
      <c r="I82" s="621"/>
      <c r="J82" s="622"/>
      <c r="K82" s="685" t="s">
        <v>429</v>
      </c>
      <c r="L82" s="686"/>
      <c r="M82" s="685" t="s">
        <v>429</v>
      </c>
      <c r="N82" s="686"/>
      <c r="O82" s="685" t="s">
        <v>429</v>
      </c>
      <c r="P82" s="686"/>
      <c r="Q82" s="685" t="s">
        <v>429</v>
      </c>
      <c r="R82" s="686"/>
      <c r="S82" s="685" t="s">
        <v>429</v>
      </c>
      <c r="T82" s="686"/>
      <c r="U82" s="683"/>
      <c r="V82" s="684"/>
      <c r="W82" s="281"/>
      <c r="X82" s="281"/>
      <c r="Y82" s="281"/>
    </row>
    <row r="83" spans="1:25" ht="24" customHeight="1">
      <c r="A83" s="281">
        <v>12</v>
      </c>
      <c r="B83" s="284"/>
      <c r="C83" s="283"/>
      <c r="D83" s="283"/>
      <c r="E83" s="636"/>
      <c r="F83" s="670"/>
      <c r="G83" s="636"/>
      <c r="H83" s="670"/>
      <c r="I83" s="636"/>
      <c r="J83" s="670"/>
      <c r="K83" s="685" t="s">
        <v>429</v>
      </c>
      <c r="L83" s="686"/>
      <c r="M83" s="685" t="s">
        <v>429</v>
      </c>
      <c r="N83" s="686"/>
      <c r="O83" s="685" t="s">
        <v>429</v>
      </c>
      <c r="P83" s="686"/>
      <c r="Q83" s="685" t="s">
        <v>429</v>
      </c>
      <c r="R83" s="686"/>
      <c r="S83" s="685" t="s">
        <v>429</v>
      </c>
      <c r="T83" s="686"/>
      <c r="U83" s="687"/>
      <c r="V83" s="688"/>
      <c r="W83" s="286"/>
      <c r="X83" s="286"/>
      <c r="Y83" s="286"/>
    </row>
    <row r="84" spans="1:25" ht="24" customHeight="1">
      <c r="A84" s="281">
        <v>13</v>
      </c>
      <c r="B84" s="284"/>
      <c r="C84" s="283"/>
      <c r="D84" s="283"/>
      <c r="E84" s="651"/>
      <c r="F84" s="651"/>
      <c r="G84" s="651"/>
      <c r="H84" s="651"/>
      <c r="I84" s="651"/>
      <c r="J84" s="651"/>
      <c r="K84" s="685" t="s">
        <v>429</v>
      </c>
      <c r="L84" s="686"/>
      <c r="M84" s="685" t="s">
        <v>429</v>
      </c>
      <c r="N84" s="686"/>
      <c r="O84" s="685" t="s">
        <v>429</v>
      </c>
      <c r="P84" s="686"/>
      <c r="Q84" s="685" t="s">
        <v>429</v>
      </c>
      <c r="R84" s="686"/>
      <c r="S84" s="685" t="s">
        <v>429</v>
      </c>
      <c r="T84" s="686"/>
      <c r="U84" s="646"/>
      <c r="V84" s="646"/>
      <c r="W84" s="281"/>
      <c r="X84" s="281"/>
      <c r="Y84" s="281"/>
    </row>
    <row r="85" spans="1:25" ht="24" customHeight="1">
      <c r="A85" s="281">
        <v>14</v>
      </c>
      <c r="B85" s="284"/>
      <c r="C85" s="283"/>
      <c r="D85" s="283"/>
      <c r="E85" s="621"/>
      <c r="F85" s="622"/>
      <c r="G85" s="621"/>
      <c r="H85" s="622"/>
      <c r="I85" s="621"/>
      <c r="J85" s="622"/>
      <c r="K85" s="685" t="s">
        <v>429</v>
      </c>
      <c r="L85" s="686"/>
      <c r="M85" s="685" t="s">
        <v>429</v>
      </c>
      <c r="N85" s="686"/>
      <c r="O85" s="685" t="s">
        <v>429</v>
      </c>
      <c r="P85" s="686"/>
      <c r="Q85" s="685" t="s">
        <v>429</v>
      </c>
      <c r="R85" s="686"/>
      <c r="S85" s="685" t="s">
        <v>429</v>
      </c>
      <c r="T85" s="686"/>
      <c r="U85" s="683"/>
      <c r="V85" s="684"/>
      <c r="W85" s="281"/>
      <c r="X85" s="281"/>
      <c r="Y85" s="281"/>
    </row>
    <row r="86" spans="1:25" ht="24" customHeight="1">
      <c r="A86" s="281">
        <v>15</v>
      </c>
      <c r="B86" s="284"/>
      <c r="C86" s="283"/>
      <c r="D86" s="283"/>
      <c r="E86" s="621"/>
      <c r="F86" s="622"/>
      <c r="G86" s="621"/>
      <c r="H86" s="622"/>
      <c r="I86" s="621"/>
      <c r="J86" s="622"/>
      <c r="K86" s="685" t="s">
        <v>429</v>
      </c>
      <c r="L86" s="686"/>
      <c r="M86" s="685" t="s">
        <v>429</v>
      </c>
      <c r="N86" s="686"/>
      <c r="O86" s="685" t="s">
        <v>429</v>
      </c>
      <c r="P86" s="686"/>
      <c r="Q86" s="685" t="s">
        <v>429</v>
      </c>
      <c r="R86" s="686"/>
      <c r="S86" s="685" t="s">
        <v>429</v>
      </c>
      <c r="T86" s="686"/>
      <c r="U86" s="683"/>
      <c r="V86" s="684"/>
      <c r="W86" s="281"/>
      <c r="X86" s="281"/>
      <c r="Y86" s="281"/>
    </row>
    <row r="87" spans="1:25" ht="24" customHeight="1">
      <c r="A87" s="281">
        <v>16</v>
      </c>
      <c r="B87" s="284"/>
      <c r="C87" s="283"/>
      <c r="D87" s="283"/>
      <c r="E87" s="621"/>
      <c r="F87" s="622"/>
      <c r="G87" s="621"/>
      <c r="H87" s="622"/>
      <c r="I87" s="621"/>
      <c r="J87" s="622"/>
      <c r="K87" s="685" t="s">
        <v>429</v>
      </c>
      <c r="L87" s="686"/>
      <c r="M87" s="685" t="s">
        <v>429</v>
      </c>
      <c r="N87" s="686"/>
      <c r="O87" s="685" t="s">
        <v>429</v>
      </c>
      <c r="P87" s="686"/>
      <c r="Q87" s="685" t="s">
        <v>429</v>
      </c>
      <c r="R87" s="686"/>
      <c r="S87" s="685" t="s">
        <v>429</v>
      </c>
      <c r="T87" s="686"/>
      <c r="U87" s="683"/>
      <c r="V87" s="684"/>
      <c r="W87" s="281"/>
      <c r="X87" s="281"/>
      <c r="Y87" s="281"/>
    </row>
    <row r="88" spans="1:25" ht="20" customHeight="1">
      <c r="A88" s="266"/>
      <c r="B88" s="266"/>
      <c r="C88" s="270"/>
      <c r="D88" s="270"/>
      <c r="E88" s="266"/>
      <c r="F88" s="266"/>
      <c r="G88" s="266"/>
      <c r="H88" s="266"/>
      <c r="I88" s="266"/>
      <c r="J88" s="266"/>
      <c r="K88" s="266"/>
      <c r="L88" s="266"/>
      <c r="M88" s="266"/>
      <c r="N88" s="266"/>
      <c r="O88" s="266"/>
      <c r="P88" s="266"/>
      <c r="Q88" s="266"/>
      <c r="R88" s="266"/>
      <c r="S88" s="266"/>
      <c r="T88" s="266"/>
      <c r="U88" s="266"/>
      <c r="V88" s="266"/>
      <c r="W88" s="266"/>
      <c r="X88" s="266"/>
      <c r="Y88" s="266"/>
    </row>
    <row r="89" spans="1:25" ht="20" customHeight="1">
      <c r="A89" s="644" t="s">
        <v>425</v>
      </c>
      <c r="B89" s="644"/>
      <c r="C89" s="644"/>
      <c r="D89" s="644"/>
      <c r="E89" s="644"/>
      <c r="F89" s="644"/>
      <c r="G89" s="267"/>
      <c r="H89" s="644" t="s">
        <v>424</v>
      </c>
      <c r="I89" s="644"/>
      <c r="J89" s="644"/>
      <c r="K89" s="644"/>
      <c r="L89" s="644"/>
      <c r="M89" s="644"/>
      <c r="N89" s="644"/>
      <c r="O89" s="644"/>
      <c r="P89" s="644"/>
      <c r="Q89" s="644"/>
      <c r="R89" s="644"/>
      <c r="S89" s="644"/>
      <c r="T89" s="266"/>
      <c r="U89" s="642" t="s">
        <v>407</v>
      </c>
      <c r="V89" s="645"/>
      <c r="W89" s="645"/>
      <c r="X89" s="645"/>
      <c r="Y89" s="643"/>
    </row>
    <row r="90" spans="1:25" ht="20" customHeight="1">
      <c r="A90" s="297"/>
      <c r="B90" s="281" t="s">
        <v>423</v>
      </c>
      <c r="C90" s="281" t="s">
        <v>415</v>
      </c>
      <c r="D90" s="281" t="s">
        <v>414</v>
      </c>
      <c r="E90" s="644" t="s">
        <v>442</v>
      </c>
      <c r="F90" s="644"/>
      <c r="G90" s="267"/>
      <c r="H90" s="297"/>
      <c r="I90" s="281" t="s">
        <v>423</v>
      </c>
      <c r="J90" s="642" t="s">
        <v>415</v>
      </c>
      <c r="K90" s="645"/>
      <c r="L90" s="645"/>
      <c r="M90" s="645"/>
      <c r="N90" s="643"/>
      <c r="O90" s="642" t="s">
        <v>414</v>
      </c>
      <c r="P90" s="645"/>
      <c r="Q90" s="645"/>
      <c r="R90" s="644" t="s">
        <v>442</v>
      </c>
      <c r="S90" s="644"/>
      <c r="T90" s="266"/>
      <c r="U90" s="279"/>
      <c r="V90" s="266"/>
      <c r="W90" s="266"/>
      <c r="X90" s="266"/>
      <c r="Y90" s="278"/>
    </row>
    <row r="91" spans="1:25" ht="20" customHeight="1">
      <c r="A91" s="295">
        <v>1</v>
      </c>
      <c r="B91" s="284"/>
      <c r="C91" s="296"/>
      <c r="D91" s="281"/>
      <c r="E91" s="707"/>
      <c r="F91" s="707"/>
      <c r="G91" s="269"/>
      <c r="H91" s="295">
        <v>1</v>
      </c>
      <c r="I91" s="281"/>
      <c r="J91" s="642"/>
      <c r="K91" s="645"/>
      <c r="L91" s="645"/>
      <c r="M91" s="645"/>
      <c r="N91" s="643"/>
      <c r="O91" s="642"/>
      <c r="P91" s="645"/>
      <c r="Q91" s="645"/>
      <c r="R91" s="644"/>
      <c r="S91" s="644"/>
      <c r="T91" s="266"/>
      <c r="U91" s="279"/>
      <c r="V91" s="266"/>
      <c r="W91" s="266"/>
      <c r="X91" s="266"/>
      <c r="Y91" s="278"/>
    </row>
    <row r="92" spans="1:25" ht="20" customHeight="1">
      <c r="A92" s="295">
        <v>2</v>
      </c>
      <c r="B92" s="281"/>
      <c r="C92" s="296"/>
      <c r="D92" s="281"/>
      <c r="E92" s="707"/>
      <c r="F92" s="707"/>
      <c r="G92" s="269"/>
      <c r="H92" s="295">
        <v>2</v>
      </c>
      <c r="I92" s="281"/>
      <c r="J92" s="642"/>
      <c r="K92" s="645"/>
      <c r="L92" s="645"/>
      <c r="M92" s="645"/>
      <c r="N92" s="643"/>
      <c r="O92" s="642"/>
      <c r="P92" s="645"/>
      <c r="Q92" s="645"/>
      <c r="R92" s="644"/>
      <c r="S92" s="644"/>
      <c r="T92" s="266"/>
      <c r="U92" s="279"/>
      <c r="V92" s="266"/>
      <c r="W92" s="266"/>
      <c r="X92" s="266"/>
      <c r="Y92" s="278"/>
    </row>
    <row r="93" spans="1:25" ht="20" customHeight="1">
      <c r="A93" s="295">
        <v>3</v>
      </c>
      <c r="B93" s="281"/>
      <c r="C93" s="296"/>
      <c r="D93" s="281"/>
      <c r="E93" s="707"/>
      <c r="F93" s="707"/>
      <c r="G93" s="269"/>
      <c r="H93" s="295">
        <v>3</v>
      </c>
      <c r="I93" s="281"/>
      <c r="J93" s="642"/>
      <c r="K93" s="645"/>
      <c r="L93" s="645"/>
      <c r="M93" s="645"/>
      <c r="N93" s="643"/>
      <c r="O93" s="642"/>
      <c r="P93" s="645"/>
      <c r="Q93" s="645"/>
      <c r="R93" s="644"/>
      <c r="S93" s="644"/>
      <c r="U93" s="277"/>
      <c r="Y93" s="276"/>
    </row>
    <row r="94" spans="1:25" ht="20" customHeight="1">
      <c r="A94" s="295">
        <v>4</v>
      </c>
      <c r="B94" s="281"/>
      <c r="C94" s="296"/>
      <c r="D94" s="281"/>
      <c r="E94" s="707"/>
      <c r="F94" s="707"/>
      <c r="G94" s="269"/>
      <c r="H94" s="295">
        <v>4</v>
      </c>
      <c r="I94" s="281"/>
      <c r="J94" s="642"/>
      <c r="K94" s="645"/>
      <c r="L94" s="645"/>
      <c r="M94" s="645"/>
      <c r="N94" s="643"/>
      <c r="O94" s="642"/>
      <c r="P94" s="645"/>
      <c r="Q94" s="645"/>
      <c r="R94" s="644"/>
      <c r="S94" s="644"/>
      <c r="U94" s="277"/>
      <c r="Y94" s="276"/>
    </row>
    <row r="95" spans="1:25" ht="20" customHeight="1">
      <c r="A95" s="295">
        <v>5</v>
      </c>
      <c r="B95" s="281"/>
      <c r="C95" s="296"/>
      <c r="D95" s="281"/>
      <c r="E95" s="707"/>
      <c r="F95" s="707"/>
      <c r="G95" s="269"/>
      <c r="H95" s="295">
        <v>5</v>
      </c>
      <c r="I95" s="281"/>
      <c r="J95" s="642"/>
      <c r="K95" s="645"/>
      <c r="L95" s="645"/>
      <c r="M95" s="645"/>
      <c r="N95" s="643"/>
      <c r="O95" s="642"/>
      <c r="P95" s="645"/>
      <c r="Q95" s="645"/>
      <c r="R95" s="644"/>
      <c r="S95" s="644"/>
      <c r="T95" s="266"/>
      <c r="U95" s="642" t="s">
        <v>406</v>
      </c>
      <c r="V95" s="645"/>
      <c r="W95" s="645"/>
      <c r="X95" s="645"/>
      <c r="Y95" s="643"/>
    </row>
    <row r="96" spans="1:25" ht="20" customHeight="1">
      <c r="A96" s="295">
        <v>6</v>
      </c>
      <c r="B96" s="281"/>
      <c r="C96" s="296"/>
      <c r="D96" s="281"/>
      <c r="E96" s="707"/>
      <c r="F96" s="707"/>
      <c r="G96" s="269"/>
      <c r="H96" s="295">
        <v>6</v>
      </c>
      <c r="I96" s="281"/>
      <c r="J96" s="642"/>
      <c r="K96" s="645"/>
      <c r="L96" s="645"/>
      <c r="M96" s="645"/>
      <c r="N96" s="643"/>
      <c r="O96" s="642"/>
      <c r="P96" s="645"/>
      <c r="Q96" s="645"/>
      <c r="R96" s="644"/>
      <c r="S96" s="644"/>
      <c r="T96" s="266"/>
      <c r="U96" s="279"/>
      <c r="V96" s="266"/>
      <c r="W96" s="266"/>
      <c r="X96" s="266"/>
      <c r="Y96" s="278"/>
    </row>
    <row r="97" spans="1:25" ht="20" customHeight="1">
      <c r="A97" s="295">
        <v>7</v>
      </c>
      <c r="B97" s="281"/>
      <c r="C97" s="296"/>
      <c r="D97" s="281"/>
      <c r="E97" s="707"/>
      <c r="F97" s="707"/>
      <c r="G97" s="269"/>
      <c r="H97" s="295">
        <v>7</v>
      </c>
      <c r="I97" s="281"/>
      <c r="J97" s="642"/>
      <c r="K97" s="645"/>
      <c r="L97" s="645"/>
      <c r="M97" s="645"/>
      <c r="N97" s="643"/>
      <c r="O97" s="642"/>
      <c r="P97" s="645"/>
      <c r="Q97" s="645"/>
      <c r="R97" s="644"/>
      <c r="S97" s="644"/>
      <c r="U97" s="277"/>
      <c r="Y97" s="276"/>
    </row>
    <row r="98" spans="1:25" ht="20" customHeight="1">
      <c r="A98" s="295">
        <v>8</v>
      </c>
      <c r="B98" s="281"/>
      <c r="C98" s="296"/>
      <c r="D98" s="281"/>
      <c r="E98" s="707"/>
      <c r="F98" s="707"/>
      <c r="G98" s="269"/>
      <c r="H98" s="295">
        <v>8</v>
      </c>
      <c r="I98" s="281"/>
      <c r="J98" s="642"/>
      <c r="K98" s="645"/>
      <c r="L98" s="645"/>
      <c r="M98" s="645"/>
      <c r="N98" s="643"/>
      <c r="O98" s="642"/>
      <c r="P98" s="645"/>
      <c r="Q98" s="645"/>
      <c r="R98" s="644"/>
      <c r="S98" s="644"/>
      <c r="T98" s="266"/>
      <c r="U98" s="273"/>
      <c r="V98" s="272"/>
      <c r="W98" s="272"/>
      <c r="X98" s="272"/>
      <c r="Y98" s="271"/>
    </row>
    <row r="99" spans="1:25" ht="12" customHeight="1">
      <c r="A99" s="268"/>
      <c r="B99" s="267"/>
      <c r="C99" s="270"/>
      <c r="D99" s="267"/>
      <c r="E99" s="269"/>
      <c r="F99" s="269"/>
      <c r="G99" s="269"/>
      <c r="H99" s="268"/>
      <c r="I99" s="267"/>
      <c r="J99" s="267"/>
      <c r="K99" s="267"/>
      <c r="L99" s="267"/>
      <c r="M99" s="267"/>
      <c r="N99" s="267"/>
      <c r="O99" s="267"/>
      <c r="P99" s="267"/>
      <c r="Q99" s="267"/>
      <c r="R99" s="267"/>
      <c r="S99" s="267"/>
      <c r="T99" s="266"/>
      <c r="U99" s="266"/>
      <c r="V99" s="266"/>
      <c r="W99" s="266"/>
      <c r="X99" s="266"/>
      <c r="Y99" s="266"/>
    </row>
    <row r="100" spans="1:25" ht="38" customHeight="1">
      <c r="A100" s="671" t="s">
        <v>441</v>
      </c>
      <c r="B100" s="672"/>
      <c r="C100" s="672"/>
      <c r="D100" s="672"/>
      <c r="E100" s="666" t="s">
        <v>42</v>
      </c>
      <c r="F100" s="666"/>
      <c r="G100" s="667">
        <f>G67</f>
        <v>45774</v>
      </c>
      <c r="H100" s="668"/>
      <c r="I100" s="669"/>
      <c r="J100" s="666" t="s">
        <v>43</v>
      </c>
      <c r="K100" s="666"/>
      <c r="L100" s="626" t="str">
        <f>L67</f>
        <v>Horspath, Oxford</v>
      </c>
      <c r="M100" s="662"/>
      <c r="N100" s="662"/>
      <c r="O100" s="662"/>
      <c r="P100" s="662"/>
      <c r="Q100" s="627"/>
      <c r="R100" s="666" t="s">
        <v>420</v>
      </c>
      <c r="S100" s="666"/>
      <c r="T100" s="626" t="str">
        <f>T67</f>
        <v>OXFORDSHIRE TRACK &amp; FIELD LEAGUE 2025</v>
      </c>
      <c r="U100" s="662"/>
      <c r="V100" s="662"/>
      <c r="W100" s="662"/>
      <c r="X100" s="662"/>
      <c r="Y100" s="627"/>
    </row>
    <row r="101" spans="1:25" s="294" customFormat="1" ht="38" customHeight="1">
      <c r="A101" s="624" t="s">
        <v>25</v>
      </c>
      <c r="B101" s="625"/>
      <c r="C101" s="624" t="str">
        <f>C68</f>
        <v>Discus U13 Boys (0 athletes)</v>
      </c>
      <c r="D101" s="625"/>
      <c r="E101" s="624" t="s">
        <v>382</v>
      </c>
      <c r="F101" s="625"/>
      <c r="G101" s="629">
        <f>G68</f>
        <v>0.48958333333333331</v>
      </c>
      <c r="H101" s="630"/>
      <c r="I101" s="631"/>
      <c r="J101" s="624" t="s">
        <v>385</v>
      </c>
      <c r="K101" s="628"/>
      <c r="L101" s="703">
        <f>L68</f>
        <v>33.130000000000003</v>
      </c>
      <c r="M101" s="704"/>
      <c r="N101" s="705" t="s">
        <v>426</v>
      </c>
      <c r="O101" s="706"/>
      <c r="P101" s="652">
        <f>P68</f>
        <v>18</v>
      </c>
      <c r="Q101" s="653"/>
      <c r="R101" s="624" t="str">
        <f>R68</f>
        <v>Scoring: 3 trials each</v>
      </c>
      <c r="S101" s="628"/>
      <c r="T101" s="628"/>
      <c r="U101" s="628"/>
      <c r="V101" s="628"/>
      <c r="W101" s="628"/>
      <c r="X101" s="628"/>
      <c r="Y101" s="625"/>
    </row>
    <row r="102" spans="1:25" ht="20" customHeight="1">
      <c r="A102" s="266"/>
      <c r="B102" s="266"/>
      <c r="C102" s="293"/>
      <c r="D102" s="292"/>
      <c r="E102" s="267"/>
      <c r="F102" s="267"/>
      <c r="G102" s="291"/>
      <c r="H102" s="291"/>
      <c r="I102" s="267"/>
      <c r="J102" s="267"/>
      <c r="K102" s="290"/>
      <c r="L102" s="290"/>
      <c r="M102" s="290"/>
      <c r="N102" s="288"/>
      <c r="O102" s="288"/>
      <c r="P102" s="289"/>
      <c r="Q102" s="288"/>
      <c r="R102" s="287"/>
      <c r="S102" s="287"/>
      <c r="T102" s="287"/>
      <c r="U102" s="287"/>
      <c r="V102" s="287"/>
      <c r="W102" s="287"/>
      <c r="X102" s="287"/>
      <c r="Y102" s="287"/>
    </row>
    <row r="103" spans="1:25" ht="38" customHeight="1">
      <c r="A103" s="634" t="s">
        <v>417</v>
      </c>
      <c r="B103" s="634" t="s">
        <v>416</v>
      </c>
      <c r="C103" s="634" t="s">
        <v>415</v>
      </c>
      <c r="D103" s="634" t="s">
        <v>414</v>
      </c>
      <c r="E103" s="689" t="s">
        <v>438</v>
      </c>
      <c r="F103" s="689"/>
      <c r="G103" s="689" t="s">
        <v>437</v>
      </c>
      <c r="H103" s="689"/>
      <c r="I103" s="689" t="s">
        <v>436</v>
      </c>
      <c r="J103" s="689"/>
      <c r="K103" s="689" t="s">
        <v>435</v>
      </c>
      <c r="L103" s="689"/>
      <c r="M103" s="692" t="s">
        <v>434</v>
      </c>
      <c r="N103" s="693"/>
      <c r="O103" s="644" t="s">
        <v>433</v>
      </c>
      <c r="P103" s="644"/>
      <c r="Q103" s="644" t="s">
        <v>432</v>
      </c>
      <c r="R103" s="644"/>
      <c r="S103" s="644" t="s">
        <v>431</v>
      </c>
      <c r="T103" s="644"/>
      <c r="U103" s="689" t="s">
        <v>430</v>
      </c>
      <c r="V103" s="642"/>
      <c r="W103" s="664" t="s">
        <v>410</v>
      </c>
      <c r="X103" s="642" t="s">
        <v>409</v>
      </c>
      <c r="Y103" s="643"/>
    </row>
    <row r="104" spans="1:25" ht="20" customHeight="1">
      <c r="A104" s="635"/>
      <c r="B104" s="635"/>
      <c r="C104" s="635"/>
      <c r="D104" s="635"/>
      <c r="E104" s="644" t="s">
        <v>408</v>
      </c>
      <c r="F104" s="644"/>
      <c r="G104" s="644" t="s">
        <v>408</v>
      </c>
      <c r="H104" s="644"/>
      <c r="I104" s="644" t="s">
        <v>408</v>
      </c>
      <c r="J104" s="644"/>
      <c r="K104" s="644" t="s">
        <v>408</v>
      </c>
      <c r="L104" s="644"/>
      <c r="M104" s="694"/>
      <c r="N104" s="695"/>
      <c r="O104" s="644" t="s">
        <v>408</v>
      </c>
      <c r="P104" s="644"/>
      <c r="Q104" s="644" t="s">
        <v>408</v>
      </c>
      <c r="R104" s="644"/>
      <c r="S104" s="644" t="s">
        <v>408</v>
      </c>
      <c r="T104" s="644"/>
      <c r="U104" s="644" t="s">
        <v>408</v>
      </c>
      <c r="V104" s="642"/>
      <c r="W104" s="665"/>
      <c r="X104" s="281" t="s">
        <v>0</v>
      </c>
      <c r="Y104" s="281" t="s">
        <v>1</v>
      </c>
    </row>
    <row r="105" spans="1:25" ht="24" customHeight="1">
      <c r="A105" s="285">
        <v>17</v>
      </c>
      <c r="B105" s="284" t="str" cm="1">
        <f t="array" ref="B105">IFERROR(IF(ROWS(_xlfn._xlws.FILTER(_xlfn.ANCHORARRAY(Data!AO$2), _xlfn.CHOOSECOLS(_xlfn.ANCHORARRAY(Data!AO$2),1)&lt;&gt;""))&gt;16, _xlfn.DROP(_xlfn._xlws.FILTER(_xlfn.ANCHORARRAY(Data!AO$2), _xlfn.CHOOSECOLS(_xlfn.ANCHORARRAY(Data!AO$2),1)&lt;&gt;""), 16),"Less than 16"),"Less than 16")</f>
        <v>Less than 16</v>
      </c>
      <c r="C105" s="283"/>
      <c r="D105" s="283"/>
      <c r="E105" s="621"/>
      <c r="F105" s="622"/>
      <c r="G105" s="621"/>
      <c r="H105" s="622"/>
      <c r="I105" s="621"/>
      <c r="J105" s="622"/>
      <c r="K105" s="685" t="s">
        <v>429</v>
      </c>
      <c r="L105" s="686"/>
      <c r="M105" s="685" t="s">
        <v>429</v>
      </c>
      <c r="N105" s="686"/>
      <c r="O105" s="685" t="s">
        <v>429</v>
      </c>
      <c r="P105" s="686"/>
      <c r="Q105" s="685" t="s">
        <v>429</v>
      </c>
      <c r="R105" s="686"/>
      <c r="S105" s="685" t="s">
        <v>429</v>
      </c>
      <c r="T105" s="686"/>
      <c r="U105" s="683"/>
      <c r="V105" s="684"/>
      <c r="W105" s="281"/>
      <c r="X105" s="281"/>
      <c r="Y105" s="281"/>
    </row>
    <row r="106" spans="1:25" ht="24" customHeight="1">
      <c r="A106" s="285">
        <v>18</v>
      </c>
      <c r="B106" s="284"/>
      <c r="C106" s="283"/>
      <c r="D106" s="283"/>
      <c r="E106" s="621"/>
      <c r="F106" s="622"/>
      <c r="G106" s="621"/>
      <c r="H106" s="622"/>
      <c r="I106" s="621"/>
      <c r="J106" s="622"/>
      <c r="K106" s="685" t="s">
        <v>429</v>
      </c>
      <c r="L106" s="686"/>
      <c r="M106" s="685" t="s">
        <v>429</v>
      </c>
      <c r="N106" s="686"/>
      <c r="O106" s="685" t="s">
        <v>429</v>
      </c>
      <c r="P106" s="686"/>
      <c r="Q106" s="685" t="s">
        <v>429</v>
      </c>
      <c r="R106" s="686"/>
      <c r="S106" s="685" t="s">
        <v>429</v>
      </c>
      <c r="T106" s="686"/>
      <c r="U106" s="683"/>
      <c r="V106" s="684"/>
      <c r="W106" s="281"/>
      <c r="X106" s="281"/>
      <c r="Y106" s="281"/>
    </row>
    <row r="107" spans="1:25" ht="24" customHeight="1">
      <c r="A107" s="285">
        <v>19</v>
      </c>
      <c r="B107" s="284"/>
      <c r="C107" s="283"/>
      <c r="D107" s="283"/>
      <c r="E107" s="621"/>
      <c r="F107" s="622"/>
      <c r="G107" s="621"/>
      <c r="H107" s="622"/>
      <c r="I107" s="621"/>
      <c r="J107" s="622"/>
      <c r="K107" s="685" t="s">
        <v>429</v>
      </c>
      <c r="L107" s="686"/>
      <c r="M107" s="685" t="s">
        <v>429</v>
      </c>
      <c r="N107" s="686"/>
      <c r="O107" s="685" t="s">
        <v>429</v>
      </c>
      <c r="P107" s="686"/>
      <c r="Q107" s="685" t="s">
        <v>429</v>
      </c>
      <c r="R107" s="686"/>
      <c r="S107" s="685" t="s">
        <v>429</v>
      </c>
      <c r="T107" s="686"/>
      <c r="U107" s="683"/>
      <c r="V107" s="684"/>
      <c r="W107" s="281"/>
      <c r="X107" s="281"/>
      <c r="Y107" s="281"/>
    </row>
    <row r="108" spans="1:25" ht="24" customHeight="1">
      <c r="A108" s="285">
        <v>20</v>
      </c>
      <c r="B108" s="284"/>
      <c r="C108" s="283"/>
      <c r="D108" s="283"/>
      <c r="E108" s="621"/>
      <c r="F108" s="622"/>
      <c r="G108" s="621"/>
      <c r="H108" s="622"/>
      <c r="I108" s="621"/>
      <c r="J108" s="622"/>
      <c r="K108" s="685" t="s">
        <v>429</v>
      </c>
      <c r="L108" s="686"/>
      <c r="M108" s="685" t="s">
        <v>429</v>
      </c>
      <c r="N108" s="686"/>
      <c r="O108" s="685" t="s">
        <v>429</v>
      </c>
      <c r="P108" s="686"/>
      <c r="Q108" s="685" t="s">
        <v>429</v>
      </c>
      <c r="R108" s="686"/>
      <c r="S108" s="685" t="s">
        <v>429</v>
      </c>
      <c r="T108" s="686"/>
      <c r="U108" s="683"/>
      <c r="V108" s="684"/>
      <c r="W108" s="281"/>
      <c r="X108" s="281"/>
      <c r="Y108" s="281"/>
    </row>
    <row r="109" spans="1:25" ht="24" customHeight="1">
      <c r="A109" s="285">
        <v>21</v>
      </c>
      <c r="B109" s="284"/>
      <c r="C109" s="283"/>
      <c r="D109" s="283"/>
      <c r="E109" s="621"/>
      <c r="F109" s="622"/>
      <c r="G109" s="621"/>
      <c r="H109" s="622"/>
      <c r="I109" s="621"/>
      <c r="J109" s="622"/>
      <c r="K109" s="685" t="s">
        <v>429</v>
      </c>
      <c r="L109" s="686"/>
      <c r="M109" s="685" t="s">
        <v>429</v>
      </c>
      <c r="N109" s="686"/>
      <c r="O109" s="685" t="s">
        <v>429</v>
      </c>
      <c r="P109" s="686"/>
      <c r="Q109" s="685" t="s">
        <v>429</v>
      </c>
      <c r="R109" s="686"/>
      <c r="S109" s="685" t="s">
        <v>429</v>
      </c>
      <c r="T109" s="686"/>
      <c r="U109" s="683"/>
      <c r="V109" s="684"/>
      <c r="W109" s="281"/>
      <c r="X109" s="281"/>
      <c r="Y109" s="281"/>
    </row>
    <row r="110" spans="1:25" ht="24" customHeight="1">
      <c r="A110" s="285">
        <v>22</v>
      </c>
      <c r="B110" s="284"/>
      <c r="C110" s="283"/>
      <c r="D110" s="283"/>
      <c r="E110" s="621"/>
      <c r="F110" s="622"/>
      <c r="G110" s="621"/>
      <c r="H110" s="622"/>
      <c r="I110" s="621"/>
      <c r="J110" s="622"/>
      <c r="K110" s="685" t="s">
        <v>429</v>
      </c>
      <c r="L110" s="686"/>
      <c r="M110" s="685" t="s">
        <v>429</v>
      </c>
      <c r="N110" s="686"/>
      <c r="O110" s="685" t="s">
        <v>429</v>
      </c>
      <c r="P110" s="686"/>
      <c r="Q110" s="685" t="s">
        <v>429</v>
      </c>
      <c r="R110" s="686"/>
      <c r="S110" s="685" t="s">
        <v>429</v>
      </c>
      <c r="T110" s="686"/>
      <c r="U110" s="683"/>
      <c r="V110" s="684"/>
      <c r="W110" s="281"/>
      <c r="X110" s="281"/>
      <c r="Y110" s="281"/>
    </row>
    <row r="111" spans="1:25" ht="24" customHeight="1">
      <c r="A111" s="285">
        <v>23</v>
      </c>
      <c r="B111" s="284"/>
      <c r="C111" s="283"/>
      <c r="D111" s="283"/>
      <c r="E111" s="621"/>
      <c r="F111" s="622"/>
      <c r="G111" s="621"/>
      <c r="H111" s="622"/>
      <c r="I111" s="621"/>
      <c r="J111" s="622"/>
      <c r="K111" s="685" t="s">
        <v>429</v>
      </c>
      <c r="L111" s="686"/>
      <c r="M111" s="685" t="s">
        <v>429</v>
      </c>
      <c r="N111" s="686"/>
      <c r="O111" s="685" t="s">
        <v>429</v>
      </c>
      <c r="P111" s="686"/>
      <c r="Q111" s="685" t="s">
        <v>429</v>
      </c>
      <c r="R111" s="686"/>
      <c r="S111" s="685" t="s">
        <v>429</v>
      </c>
      <c r="T111" s="686"/>
      <c r="U111" s="683"/>
      <c r="V111" s="684"/>
      <c r="W111" s="281"/>
      <c r="X111" s="281"/>
      <c r="Y111" s="281"/>
    </row>
    <row r="112" spans="1:25" ht="24" customHeight="1">
      <c r="A112" s="285">
        <v>24</v>
      </c>
      <c r="B112" s="284"/>
      <c r="C112" s="283"/>
      <c r="D112" s="283"/>
      <c r="E112" s="621"/>
      <c r="F112" s="622"/>
      <c r="G112" s="621"/>
      <c r="H112" s="622"/>
      <c r="I112" s="621"/>
      <c r="J112" s="622"/>
      <c r="K112" s="685" t="s">
        <v>429</v>
      </c>
      <c r="L112" s="686"/>
      <c r="M112" s="685" t="s">
        <v>429</v>
      </c>
      <c r="N112" s="686"/>
      <c r="O112" s="685" t="s">
        <v>429</v>
      </c>
      <c r="P112" s="686"/>
      <c r="Q112" s="685" t="s">
        <v>429</v>
      </c>
      <c r="R112" s="686"/>
      <c r="S112" s="685" t="s">
        <v>429</v>
      </c>
      <c r="T112" s="686"/>
      <c r="U112" s="683"/>
      <c r="V112" s="684"/>
      <c r="W112" s="281"/>
      <c r="X112" s="281"/>
      <c r="Y112" s="281"/>
    </row>
    <row r="113" spans="1:25" ht="24" customHeight="1">
      <c r="A113" s="285">
        <v>25</v>
      </c>
      <c r="B113" s="284"/>
      <c r="C113" s="283"/>
      <c r="D113" s="283"/>
      <c r="E113" s="621"/>
      <c r="F113" s="622"/>
      <c r="G113" s="621"/>
      <c r="H113" s="622"/>
      <c r="I113" s="621"/>
      <c r="J113" s="622"/>
      <c r="K113" s="685" t="s">
        <v>429</v>
      </c>
      <c r="L113" s="686"/>
      <c r="M113" s="685" t="s">
        <v>429</v>
      </c>
      <c r="N113" s="686"/>
      <c r="O113" s="685" t="s">
        <v>429</v>
      </c>
      <c r="P113" s="686"/>
      <c r="Q113" s="685" t="s">
        <v>429</v>
      </c>
      <c r="R113" s="686"/>
      <c r="S113" s="685" t="s">
        <v>429</v>
      </c>
      <c r="T113" s="686"/>
      <c r="U113" s="683"/>
      <c r="V113" s="684"/>
      <c r="W113" s="281"/>
      <c r="X113" s="281"/>
      <c r="Y113" s="281"/>
    </row>
    <row r="114" spans="1:25" ht="24" customHeight="1">
      <c r="A114" s="285">
        <v>26</v>
      </c>
      <c r="B114" s="284"/>
      <c r="C114" s="283"/>
      <c r="D114" s="283"/>
      <c r="E114" s="621"/>
      <c r="F114" s="622"/>
      <c r="G114" s="621"/>
      <c r="H114" s="622"/>
      <c r="I114" s="621"/>
      <c r="J114" s="622"/>
      <c r="K114" s="685" t="s">
        <v>429</v>
      </c>
      <c r="L114" s="686"/>
      <c r="M114" s="685" t="s">
        <v>429</v>
      </c>
      <c r="N114" s="686"/>
      <c r="O114" s="685" t="s">
        <v>429</v>
      </c>
      <c r="P114" s="686"/>
      <c r="Q114" s="685" t="s">
        <v>429</v>
      </c>
      <c r="R114" s="686"/>
      <c r="S114" s="685" t="s">
        <v>429</v>
      </c>
      <c r="T114" s="686"/>
      <c r="U114" s="683"/>
      <c r="V114" s="684"/>
      <c r="W114" s="281"/>
      <c r="X114" s="281"/>
      <c r="Y114" s="281"/>
    </row>
    <row r="115" spans="1:25" ht="24" customHeight="1">
      <c r="A115" s="285">
        <v>27</v>
      </c>
      <c r="B115" s="284"/>
      <c r="C115" s="283"/>
      <c r="D115" s="283"/>
      <c r="E115" s="621"/>
      <c r="F115" s="622"/>
      <c r="G115" s="621"/>
      <c r="H115" s="622"/>
      <c r="I115" s="621"/>
      <c r="J115" s="622"/>
      <c r="K115" s="685" t="s">
        <v>429</v>
      </c>
      <c r="L115" s="686"/>
      <c r="M115" s="685" t="s">
        <v>429</v>
      </c>
      <c r="N115" s="686"/>
      <c r="O115" s="685" t="s">
        <v>429</v>
      </c>
      <c r="P115" s="686"/>
      <c r="Q115" s="685" t="s">
        <v>429</v>
      </c>
      <c r="R115" s="686"/>
      <c r="S115" s="685" t="s">
        <v>429</v>
      </c>
      <c r="T115" s="686"/>
      <c r="U115" s="683"/>
      <c r="V115" s="684"/>
      <c r="W115" s="281"/>
      <c r="X115" s="281"/>
      <c r="Y115" s="281"/>
    </row>
    <row r="116" spans="1:25" ht="24" customHeight="1">
      <c r="A116" s="285">
        <v>28</v>
      </c>
      <c r="B116" s="301"/>
      <c r="C116" s="300"/>
      <c r="D116" s="300"/>
      <c r="E116" s="673"/>
      <c r="F116" s="682"/>
      <c r="G116" s="673"/>
      <c r="H116" s="682"/>
      <c r="I116" s="673"/>
      <c r="J116" s="682"/>
      <c r="K116" s="685" t="s">
        <v>429</v>
      </c>
      <c r="L116" s="686"/>
      <c r="M116" s="685" t="s">
        <v>429</v>
      </c>
      <c r="N116" s="686"/>
      <c r="O116" s="685" t="s">
        <v>429</v>
      </c>
      <c r="P116" s="686"/>
      <c r="Q116" s="685" t="s">
        <v>429</v>
      </c>
      <c r="R116" s="686"/>
      <c r="S116" s="685" t="s">
        <v>429</v>
      </c>
      <c r="T116" s="686"/>
      <c r="U116" s="701"/>
      <c r="V116" s="702"/>
      <c r="W116" s="306"/>
      <c r="X116" s="306"/>
      <c r="Y116" s="306"/>
    </row>
    <row r="117" spans="1:25" ht="24" customHeight="1">
      <c r="A117" s="285">
        <v>29</v>
      </c>
      <c r="B117" s="301"/>
      <c r="C117" s="300"/>
      <c r="D117" s="300"/>
      <c r="E117" s="681"/>
      <c r="F117" s="681"/>
      <c r="G117" s="681"/>
      <c r="H117" s="681"/>
      <c r="I117" s="681"/>
      <c r="J117" s="681"/>
      <c r="K117" s="685" t="s">
        <v>429</v>
      </c>
      <c r="L117" s="686"/>
      <c r="M117" s="685" t="s">
        <v>429</v>
      </c>
      <c r="N117" s="686"/>
      <c r="O117" s="685" t="s">
        <v>429</v>
      </c>
      <c r="P117" s="686"/>
      <c r="Q117" s="685" t="s">
        <v>429</v>
      </c>
      <c r="R117" s="686"/>
      <c r="S117" s="685" t="s">
        <v>429</v>
      </c>
      <c r="T117" s="686"/>
      <c r="U117" s="696"/>
      <c r="V117" s="696"/>
      <c r="W117" s="298"/>
      <c r="X117" s="298"/>
      <c r="Y117" s="298"/>
    </row>
    <row r="118" spans="1:25" ht="24" customHeight="1">
      <c r="A118" s="285">
        <v>30</v>
      </c>
      <c r="B118" s="301"/>
      <c r="C118" s="300"/>
      <c r="D118" s="300"/>
      <c r="E118" s="678"/>
      <c r="F118" s="679"/>
      <c r="G118" s="678"/>
      <c r="H118" s="679"/>
      <c r="I118" s="678"/>
      <c r="J118" s="679"/>
      <c r="K118" s="685" t="s">
        <v>429</v>
      </c>
      <c r="L118" s="686"/>
      <c r="M118" s="685" t="s">
        <v>429</v>
      </c>
      <c r="N118" s="686"/>
      <c r="O118" s="685" t="s">
        <v>429</v>
      </c>
      <c r="P118" s="686"/>
      <c r="Q118" s="685" t="s">
        <v>429</v>
      </c>
      <c r="R118" s="686"/>
      <c r="S118" s="685" t="s">
        <v>429</v>
      </c>
      <c r="T118" s="686"/>
      <c r="U118" s="699"/>
      <c r="V118" s="700"/>
      <c r="W118" s="298"/>
      <c r="X118" s="298"/>
      <c r="Y118" s="298"/>
    </row>
    <row r="119" spans="1:25" ht="24" customHeight="1">
      <c r="A119" s="285">
        <v>31</v>
      </c>
      <c r="B119" s="301"/>
      <c r="C119" s="300"/>
      <c r="D119" s="300"/>
      <c r="E119" s="678"/>
      <c r="F119" s="679"/>
      <c r="G119" s="678"/>
      <c r="H119" s="679"/>
      <c r="I119" s="678"/>
      <c r="J119" s="679"/>
      <c r="K119" s="685" t="s">
        <v>429</v>
      </c>
      <c r="L119" s="686"/>
      <c r="M119" s="685" t="s">
        <v>429</v>
      </c>
      <c r="N119" s="686"/>
      <c r="O119" s="685" t="s">
        <v>429</v>
      </c>
      <c r="P119" s="686"/>
      <c r="Q119" s="685" t="s">
        <v>429</v>
      </c>
      <c r="R119" s="686"/>
      <c r="S119" s="685" t="s">
        <v>429</v>
      </c>
      <c r="T119" s="686"/>
      <c r="U119" s="699"/>
      <c r="V119" s="700"/>
      <c r="W119" s="298"/>
      <c r="X119" s="298"/>
      <c r="Y119" s="298"/>
    </row>
    <row r="120" spans="1:25" ht="24" customHeight="1">
      <c r="A120" s="285">
        <v>32</v>
      </c>
      <c r="B120" s="301"/>
      <c r="C120" s="300"/>
      <c r="D120" s="300"/>
      <c r="E120" s="678"/>
      <c r="F120" s="679"/>
      <c r="G120" s="678"/>
      <c r="H120" s="679"/>
      <c r="I120" s="678"/>
      <c r="J120" s="679"/>
      <c r="K120" s="685" t="s">
        <v>429</v>
      </c>
      <c r="L120" s="686"/>
      <c r="M120" s="685" t="s">
        <v>429</v>
      </c>
      <c r="N120" s="686"/>
      <c r="O120" s="685" t="s">
        <v>429</v>
      </c>
      <c r="P120" s="686"/>
      <c r="Q120" s="685" t="s">
        <v>429</v>
      </c>
      <c r="R120" s="686"/>
      <c r="S120" s="685" t="s">
        <v>429</v>
      </c>
      <c r="T120" s="686"/>
      <c r="U120" s="699"/>
      <c r="V120" s="700"/>
      <c r="W120" s="298"/>
      <c r="X120" s="298"/>
      <c r="Y120" s="298"/>
    </row>
    <row r="121" spans="1:25" ht="20" customHeight="1">
      <c r="A121" s="266"/>
      <c r="B121" s="266"/>
      <c r="C121" s="270"/>
      <c r="D121" s="270"/>
      <c r="E121" s="266"/>
      <c r="F121" s="266"/>
      <c r="G121" s="266"/>
      <c r="H121" s="266"/>
      <c r="I121" s="266"/>
      <c r="J121" s="266"/>
      <c r="K121" s="266"/>
      <c r="L121" s="266"/>
      <c r="M121" s="266"/>
      <c r="N121" s="266"/>
      <c r="O121" s="266"/>
      <c r="P121" s="266"/>
      <c r="Q121" s="266"/>
      <c r="R121" s="266"/>
      <c r="S121" s="266"/>
      <c r="T121" s="266"/>
      <c r="U121" s="266"/>
      <c r="V121" s="266"/>
      <c r="W121" s="266"/>
      <c r="X121" s="266"/>
      <c r="Y121" s="266"/>
    </row>
    <row r="122" spans="1:25" ht="20" customHeight="1">
      <c r="A122" s="675"/>
      <c r="B122" s="675"/>
      <c r="C122" s="675"/>
      <c r="D122" s="675"/>
      <c r="E122" s="675"/>
      <c r="F122" s="675"/>
      <c r="G122" s="267"/>
      <c r="H122" s="675"/>
      <c r="I122" s="675"/>
      <c r="J122" s="675"/>
      <c r="K122" s="675"/>
      <c r="L122" s="675"/>
      <c r="M122" s="675"/>
      <c r="N122" s="675"/>
      <c r="O122" s="675"/>
      <c r="P122" s="675"/>
      <c r="Q122" s="675"/>
      <c r="R122" s="675"/>
      <c r="S122" s="675"/>
      <c r="T122" s="266"/>
      <c r="U122" s="642" t="s">
        <v>407</v>
      </c>
      <c r="V122" s="645"/>
      <c r="W122" s="645"/>
      <c r="X122" s="645"/>
      <c r="Y122" s="643"/>
    </row>
    <row r="123" spans="1:25" ht="20" customHeight="1">
      <c r="A123" s="266"/>
      <c r="B123" s="267"/>
      <c r="C123" s="267"/>
      <c r="D123" s="267"/>
      <c r="E123" s="675"/>
      <c r="F123" s="675"/>
      <c r="G123" s="267"/>
      <c r="H123" s="266"/>
      <c r="I123" s="267"/>
      <c r="J123" s="675"/>
      <c r="K123" s="675"/>
      <c r="L123" s="675"/>
      <c r="M123" s="675"/>
      <c r="N123" s="675"/>
      <c r="O123" s="675"/>
      <c r="P123" s="675"/>
      <c r="Q123" s="675"/>
      <c r="R123" s="675"/>
      <c r="S123" s="675"/>
      <c r="T123" s="266"/>
      <c r="U123" s="279"/>
      <c r="V123" s="266"/>
      <c r="W123" s="266"/>
      <c r="X123" s="266"/>
      <c r="Y123" s="278"/>
    </row>
    <row r="124" spans="1:25" ht="20" customHeight="1">
      <c r="A124" s="268"/>
      <c r="B124" s="267"/>
      <c r="C124" s="267"/>
      <c r="D124" s="267"/>
      <c r="E124" s="677"/>
      <c r="F124" s="677"/>
      <c r="G124" s="269"/>
      <c r="H124" s="268"/>
      <c r="I124" s="267"/>
      <c r="J124" s="675"/>
      <c r="K124" s="675"/>
      <c r="L124" s="675"/>
      <c r="M124" s="675"/>
      <c r="N124" s="675"/>
      <c r="O124" s="675"/>
      <c r="P124" s="675"/>
      <c r="Q124" s="675"/>
      <c r="R124" s="675"/>
      <c r="S124" s="675"/>
      <c r="T124" s="266"/>
      <c r="U124" s="279"/>
      <c r="V124" s="266"/>
      <c r="W124" s="266"/>
      <c r="X124" s="266"/>
      <c r="Y124" s="278"/>
    </row>
    <row r="125" spans="1:25" ht="20" customHeight="1">
      <c r="A125" s="268"/>
      <c r="B125" s="267"/>
      <c r="C125" s="267"/>
      <c r="D125" s="267"/>
      <c r="E125" s="677"/>
      <c r="F125" s="677"/>
      <c r="G125" s="269"/>
      <c r="H125" s="268"/>
      <c r="I125" s="267"/>
      <c r="J125" s="675"/>
      <c r="K125" s="675"/>
      <c r="L125" s="675"/>
      <c r="M125" s="675"/>
      <c r="N125" s="675"/>
      <c r="O125" s="675"/>
      <c r="P125" s="675"/>
      <c r="Q125" s="675"/>
      <c r="R125" s="675"/>
      <c r="S125" s="675"/>
      <c r="T125" s="266"/>
      <c r="U125" s="279"/>
      <c r="V125" s="266"/>
      <c r="W125" s="266"/>
      <c r="X125" s="266"/>
      <c r="Y125" s="278"/>
    </row>
    <row r="126" spans="1:25" ht="20" customHeight="1">
      <c r="A126" s="268"/>
      <c r="B126" s="267"/>
      <c r="C126" s="267"/>
      <c r="D126" s="267"/>
      <c r="E126" s="677"/>
      <c r="F126" s="677"/>
      <c r="G126" s="269"/>
      <c r="H126" s="268"/>
      <c r="I126" s="267"/>
      <c r="J126" s="675"/>
      <c r="K126" s="675"/>
      <c r="L126" s="675"/>
      <c r="M126" s="675"/>
      <c r="N126" s="675"/>
      <c r="O126" s="675"/>
      <c r="P126" s="675"/>
      <c r="Q126" s="675"/>
      <c r="R126" s="675"/>
      <c r="S126" s="675"/>
      <c r="U126" s="277"/>
      <c r="Y126" s="276"/>
    </row>
    <row r="127" spans="1:25" ht="20" customHeight="1">
      <c r="A127" s="268"/>
      <c r="B127" s="267"/>
      <c r="C127" s="267"/>
      <c r="D127" s="267"/>
      <c r="E127" s="677"/>
      <c r="F127" s="677"/>
      <c r="G127" s="269"/>
      <c r="H127" s="268"/>
      <c r="I127" s="267"/>
      <c r="J127" s="675"/>
      <c r="K127" s="675"/>
      <c r="L127" s="675"/>
      <c r="M127" s="675"/>
      <c r="N127" s="675"/>
      <c r="O127" s="675"/>
      <c r="P127" s="675"/>
      <c r="Q127" s="675"/>
      <c r="R127" s="675"/>
      <c r="S127" s="675"/>
      <c r="U127" s="277"/>
      <c r="Y127" s="276"/>
    </row>
    <row r="128" spans="1:25" ht="20" customHeight="1">
      <c r="A128" s="268"/>
      <c r="B128" s="267"/>
      <c r="C128" s="267"/>
      <c r="D128" s="267"/>
      <c r="E128" s="677"/>
      <c r="F128" s="677"/>
      <c r="G128" s="269"/>
      <c r="H128" s="268"/>
      <c r="I128" s="267"/>
      <c r="J128" s="675"/>
      <c r="K128" s="675"/>
      <c r="L128" s="675"/>
      <c r="M128" s="675"/>
      <c r="N128" s="675"/>
      <c r="O128" s="675"/>
      <c r="P128" s="675"/>
      <c r="Q128" s="675"/>
      <c r="R128" s="675"/>
      <c r="S128" s="675"/>
      <c r="T128" s="266"/>
      <c r="U128" s="642" t="s">
        <v>406</v>
      </c>
      <c r="V128" s="645"/>
      <c r="W128" s="645"/>
      <c r="X128" s="645"/>
      <c r="Y128" s="643"/>
    </row>
    <row r="129" spans="1:25" ht="20" customHeight="1">
      <c r="A129" s="268"/>
      <c r="B129" s="267"/>
      <c r="C129" s="267"/>
      <c r="D129" s="267"/>
      <c r="E129" s="677"/>
      <c r="F129" s="677"/>
      <c r="G129" s="269"/>
      <c r="H129" s="268"/>
      <c r="I129" s="267"/>
      <c r="J129" s="675"/>
      <c r="K129" s="675"/>
      <c r="L129" s="675"/>
      <c r="M129" s="675"/>
      <c r="N129" s="675"/>
      <c r="O129" s="675"/>
      <c r="P129" s="675"/>
      <c r="Q129" s="675"/>
      <c r="R129" s="675"/>
      <c r="S129" s="675"/>
      <c r="T129" s="266"/>
      <c r="U129" s="279"/>
      <c r="V129" s="266"/>
      <c r="W129" s="266"/>
      <c r="X129" s="266"/>
      <c r="Y129" s="278"/>
    </row>
    <row r="130" spans="1:25" ht="20" customHeight="1">
      <c r="A130" s="268"/>
      <c r="B130" s="267"/>
      <c r="C130" s="267"/>
      <c r="D130" s="267"/>
      <c r="E130" s="677"/>
      <c r="F130" s="677"/>
      <c r="G130" s="269"/>
      <c r="H130" s="268"/>
      <c r="I130" s="267"/>
      <c r="J130" s="675"/>
      <c r="K130" s="675"/>
      <c r="L130" s="675"/>
      <c r="M130" s="675"/>
      <c r="N130" s="675"/>
      <c r="O130" s="675"/>
      <c r="P130" s="675"/>
      <c r="Q130" s="675"/>
      <c r="R130" s="675"/>
      <c r="S130" s="675"/>
      <c r="U130" s="277"/>
      <c r="Y130" s="276"/>
    </row>
    <row r="131" spans="1:25" ht="20" customHeight="1">
      <c r="A131" s="268"/>
      <c r="B131" s="267"/>
      <c r="C131" s="267"/>
      <c r="D131" s="267"/>
      <c r="E131" s="677"/>
      <c r="F131" s="677"/>
      <c r="G131" s="269"/>
      <c r="H131" s="268"/>
      <c r="I131" s="267"/>
      <c r="J131" s="675"/>
      <c r="K131" s="675"/>
      <c r="L131" s="675"/>
      <c r="M131" s="675"/>
      <c r="N131" s="675"/>
      <c r="O131" s="675"/>
      <c r="P131" s="675"/>
      <c r="Q131" s="675"/>
      <c r="R131" s="675"/>
      <c r="S131" s="675"/>
      <c r="T131" s="266"/>
      <c r="U131" s="273"/>
      <c r="V131" s="272"/>
      <c r="W131" s="272"/>
      <c r="X131" s="272"/>
      <c r="Y131" s="271"/>
    </row>
    <row r="132" spans="1:25" ht="12" customHeight="1">
      <c r="A132" s="268"/>
      <c r="B132" s="267"/>
      <c r="C132" s="270"/>
      <c r="D132" s="267"/>
      <c r="E132" s="269"/>
      <c r="F132" s="269"/>
      <c r="G132" s="269"/>
      <c r="H132" s="268"/>
      <c r="I132" s="267"/>
      <c r="J132" s="267"/>
      <c r="K132" s="267"/>
      <c r="L132" s="267"/>
      <c r="M132" s="267"/>
      <c r="N132" s="267"/>
      <c r="O132" s="267"/>
      <c r="P132" s="267"/>
      <c r="Q132" s="267"/>
      <c r="R132" s="267"/>
      <c r="S132" s="267"/>
      <c r="T132" s="266"/>
      <c r="U132" s="266"/>
      <c r="V132" s="266"/>
      <c r="W132" s="266"/>
      <c r="X132" s="266"/>
      <c r="Y132" s="266"/>
    </row>
    <row r="133" spans="1:25" ht="38" customHeight="1">
      <c r="A133" s="671" t="s">
        <v>441</v>
      </c>
      <c r="B133" s="672"/>
      <c r="C133" s="672"/>
      <c r="D133" s="672"/>
      <c r="E133" s="666" t="s">
        <v>42</v>
      </c>
      <c r="F133" s="666"/>
      <c r="G133" s="667">
        <f>VLOOKUP('Read Me First'!$I$4,'Read Me First'!$L$4:$N$7,3,FALSE)</f>
        <v>45774</v>
      </c>
      <c r="H133" s="668"/>
      <c r="I133" s="669"/>
      <c r="J133" s="666" t="s">
        <v>43</v>
      </c>
      <c r="K133" s="666"/>
      <c r="L133" s="626" t="str">
        <f>VLOOKUP('Read Me First'!$I$4,'Read Me First'!$L$4:$N$7,2,FALSE)</f>
        <v>Horspath, Oxford</v>
      </c>
      <c r="M133" s="662"/>
      <c r="N133" s="662"/>
      <c r="O133" s="662"/>
      <c r="P133" s="662"/>
      <c r="Q133" s="627"/>
      <c r="R133" s="666" t="s">
        <v>420</v>
      </c>
      <c r="S133" s="666"/>
      <c r="T133" s="626" t="str">
        <f>'Read Me First'!$A$1</f>
        <v>OXFORDSHIRE TRACK &amp; FIELD LEAGUE 2025</v>
      </c>
      <c r="U133" s="662"/>
      <c r="V133" s="662"/>
      <c r="W133" s="662"/>
      <c r="X133" s="662"/>
      <c r="Y133" s="627"/>
    </row>
    <row r="134" spans="1:25" s="294" customFormat="1" ht="38" customHeight="1">
      <c r="A134" s="624" t="s">
        <v>25</v>
      </c>
      <c r="B134" s="625"/>
      <c r="C134" s="624" t="str">
        <f>"Javelin U13 Boys (" &amp;Data!$M$367 &amp; " athletes)"</f>
        <v>Javelin U13 Boys (0 athletes)</v>
      </c>
      <c r="D134" s="625"/>
      <c r="E134" s="624" t="s">
        <v>382</v>
      </c>
      <c r="F134" s="625"/>
      <c r="G134" s="629">
        <v>0.625</v>
      </c>
      <c r="H134" s="630"/>
      <c r="I134" s="631"/>
      <c r="J134" s="624" t="s">
        <v>385</v>
      </c>
      <c r="K134" s="628"/>
      <c r="L134" s="703">
        <f>Data!$M$265</f>
        <v>44.06</v>
      </c>
      <c r="M134" s="704"/>
      <c r="N134" s="705" t="s">
        <v>426</v>
      </c>
      <c r="O134" s="706"/>
      <c r="P134" s="652">
        <f>Data!$H$265</f>
        <v>23</v>
      </c>
      <c r="Q134" s="653"/>
      <c r="R134" s="624" t="s">
        <v>443</v>
      </c>
      <c r="S134" s="628"/>
      <c r="T134" s="628"/>
      <c r="U134" s="628"/>
      <c r="V134" s="628"/>
      <c r="W134" s="628"/>
      <c r="X134" s="628"/>
      <c r="Y134" s="625"/>
    </row>
    <row r="135" spans="1:25" ht="20" customHeight="1">
      <c r="A135" s="266"/>
      <c r="B135" s="266"/>
      <c r="C135" s="293"/>
      <c r="D135" s="292"/>
      <c r="E135" s="267"/>
      <c r="F135" s="267"/>
      <c r="G135" s="291"/>
      <c r="H135" s="291"/>
      <c r="I135" s="267"/>
      <c r="J135" s="267"/>
      <c r="K135" s="290"/>
      <c r="L135" s="290"/>
      <c r="M135" s="290"/>
      <c r="N135" s="288"/>
      <c r="O135" s="288"/>
      <c r="P135" s="289"/>
      <c r="Q135" s="288"/>
      <c r="R135" s="287"/>
      <c r="S135" s="287"/>
      <c r="T135" s="287"/>
      <c r="U135" s="287"/>
      <c r="V135" s="287"/>
      <c r="W135" s="287"/>
      <c r="X135" s="287"/>
      <c r="Y135" s="287"/>
    </row>
    <row r="136" spans="1:25" ht="38" customHeight="1">
      <c r="A136" s="634" t="s">
        <v>417</v>
      </c>
      <c r="B136" s="634" t="s">
        <v>416</v>
      </c>
      <c r="C136" s="634" t="s">
        <v>415</v>
      </c>
      <c r="D136" s="634" t="s">
        <v>414</v>
      </c>
      <c r="E136" s="689" t="s">
        <v>438</v>
      </c>
      <c r="F136" s="689"/>
      <c r="G136" s="689" t="s">
        <v>437</v>
      </c>
      <c r="H136" s="689"/>
      <c r="I136" s="689" t="s">
        <v>436</v>
      </c>
      <c r="J136" s="689"/>
      <c r="K136" s="689" t="s">
        <v>435</v>
      </c>
      <c r="L136" s="689"/>
      <c r="M136" s="692" t="s">
        <v>434</v>
      </c>
      <c r="N136" s="693"/>
      <c r="O136" s="644" t="s">
        <v>433</v>
      </c>
      <c r="P136" s="644"/>
      <c r="Q136" s="644" t="s">
        <v>432</v>
      </c>
      <c r="R136" s="644"/>
      <c r="S136" s="644" t="s">
        <v>431</v>
      </c>
      <c r="T136" s="644"/>
      <c r="U136" s="689" t="s">
        <v>430</v>
      </c>
      <c r="V136" s="642"/>
      <c r="W136" s="664" t="s">
        <v>410</v>
      </c>
      <c r="X136" s="642" t="s">
        <v>409</v>
      </c>
      <c r="Y136" s="643"/>
    </row>
    <row r="137" spans="1:25" ht="20" customHeight="1">
      <c r="A137" s="635"/>
      <c r="B137" s="635"/>
      <c r="C137" s="635"/>
      <c r="D137" s="635"/>
      <c r="E137" s="644" t="s">
        <v>408</v>
      </c>
      <c r="F137" s="644"/>
      <c r="G137" s="644" t="s">
        <v>408</v>
      </c>
      <c r="H137" s="644"/>
      <c r="I137" s="644" t="s">
        <v>408</v>
      </c>
      <c r="J137" s="644"/>
      <c r="K137" s="644" t="s">
        <v>408</v>
      </c>
      <c r="L137" s="644"/>
      <c r="M137" s="694"/>
      <c r="N137" s="695"/>
      <c r="O137" s="644" t="s">
        <v>408</v>
      </c>
      <c r="P137" s="644"/>
      <c r="Q137" s="644" t="s">
        <v>408</v>
      </c>
      <c r="R137" s="644"/>
      <c r="S137" s="644" t="s">
        <v>408</v>
      </c>
      <c r="T137" s="644"/>
      <c r="U137" s="644" t="s">
        <v>408</v>
      </c>
      <c r="V137" s="642"/>
      <c r="W137" s="665"/>
      <c r="X137" s="281" t="s">
        <v>0</v>
      </c>
      <c r="Y137" s="281" t="s">
        <v>1</v>
      </c>
    </row>
    <row r="138" spans="1:25" ht="24" customHeight="1">
      <c r="A138" s="285">
        <v>1</v>
      </c>
      <c r="B138" s="284" t="str" cm="1">
        <f t="array" ref="B138">IFERROR(_xlfn.TAKE(_xlfn._xlws.FILTER(_xlfn.ANCHORARRAY(Data!AX$2), _xlfn.CHOOSECOLS(_xlfn.ANCHORARRAY(Data!AX$2),1)&lt;&gt;""),16),"")</f>
        <v/>
      </c>
      <c r="C138" s="283"/>
      <c r="D138" s="283"/>
      <c r="E138" s="621"/>
      <c r="F138" s="622"/>
      <c r="G138" s="621"/>
      <c r="H138" s="622"/>
      <c r="I138" s="621"/>
      <c r="J138" s="622"/>
      <c r="K138" s="685" t="s">
        <v>429</v>
      </c>
      <c r="L138" s="686"/>
      <c r="M138" s="685" t="s">
        <v>429</v>
      </c>
      <c r="N138" s="686"/>
      <c r="O138" s="685" t="s">
        <v>429</v>
      </c>
      <c r="P138" s="686"/>
      <c r="Q138" s="685" t="s">
        <v>429</v>
      </c>
      <c r="R138" s="686"/>
      <c r="S138" s="685" t="s">
        <v>429</v>
      </c>
      <c r="T138" s="686"/>
      <c r="U138" s="683"/>
      <c r="V138" s="684"/>
      <c r="W138" s="281"/>
      <c r="X138" s="281"/>
      <c r="Y138" s="281"/>
    </row>
    <row r="139" spans="1:25" ht="24" customHeight="1">
      <c r="A139" s="281">
        <v>2</v>
      </c>
      <c r="B139" s="284"/>
      <c r="C139" s="283"/>
      <c r="D139" s="283"/>
      <c r="E139" s="621"/>
      <c r="F139" s="622"/>
      <c r="G139" s="621"/>
      <c r="H139" s="622"/>
      <c r="I139" s="621"/>
      <c r="J139" s="622"/>
      <c r="K139" s="685" t="s">
        <v>429</v>
      </c>
      <c r="L139" s="686"/>
      <c r="M139" s="685" t="s">
        <v>429</v>
      </c>
      <c r="N139" s="686"/>
      <c r="O139" s="685" t="s">
        <v>429</v>
      </c>
      <c r="P139" s="686"/>
      <c r="Q139" s="685" t="s">
        <v>429</v>
      </c>
      <c r="R139" s="686"/>
      <c r="S139" s="685" t="s">
        <v>429</v>
      </c>
      <c r="T139" s="686"/>
      <c r="U139" s="683"/>
      <c r="V139" s="684"/>
      <c r="W139" s="281"/>
      <c r="X139" s="281"/>
      <c r="Y139" s="281"/>
    </row>
    <row r="140" spans="1:25" ht="24" customHeight="1">
      <c r="A140" s="281">
        <v>3</v>
      </c>
      <c r="B140" s="284"/>
      <c r="C140" s="283"/>
      <c r="D140" s="283"/>
      <c r="E140" s="621"/>
      <c r="F140" s="622"/>
      <c r="G140" s="621"/>
      <c r="H140" s="622"/>
      <c r="I140" s="621"/>
      <c r="J140" s="622"/>
      <c r="K140" s="685" t="s">
        <v>429</v>
      </c>
      <c r="L140" s="686"/>
      <c r="M140" s="685" t="s">
        <v>429</v>
      </c>
      <c r="N140" s="686"/>
      <c r="O140" s="685" t="s">
        <v>429</v>
      </c>
      <c r="P140" s="686"/>
      <c r="Q140" s="685" t="s">
        <v>429</v>
      </c>
      <c r="R140" s="686"/>
      <c r="S140" s="685" t="s">
        <v>429</v>
      </c>
      <c r="T140" s="686"/>
      <c r="U140" s="683"/>
      <c r="V140" s="684"/>
      <c r="W140" s="281"/>
      <c r="X140" s="281"/>
      <c r="Y140" s="281"/>
    </row>
    <row r="141" spans="1:25" ht="24" customHeight="1">
      <c r="A141" s="281">
        <v>4</v>
      </c>
      <c r="B141" s="284"/>
      <c r="C141" s="283"/>
      <c r="D141" s="283"/>
      <c r="E141" s="621"/>
      <c r="F141" s="622"/>
      <c r="G141" s="621"/>
      <c r="H141" s="622"/>
      <c r="I141" s="621"/>
      <c r="J141" s="622"/>
      <c r="K141" s="685" t="s">
        <v>429</v>
      </c>
      <c r="L141" s="686"/>
      <c r="M141" s="685" t="s">
        <v>429</v>
      </c>
      <c r="N141" s="686"/>
      <c r="O141" s="685" t="s">
        <v>429</v>
      </c>
      <c r="P141" s="686"/>
      <c r="Q141" s="685" t="s">
        <v>429</v>
      </c>
      <c r="R141" s="686"/>
      <c r="S141" s="685" t="s">
        <v>429</v>
      </c>
      <c r="T141" s="686"/>
      <c r="U141" s="683"/>
      <c r="V141" s="684"/>
      <c r="W141" s="281"/>
      <c r="X141" s="281"/>
      <c r="Y141" s="281"/>
    </row>
    <row r="142" spans="1:25" ht="24" customHeight="1">
      <c r="A142" s="281">
        <v>5</v>
      </c>
      <c r="B142" s="284"/>
      <c r="C142" s="283"/>
      <c r="D142" s="283"/>
      <c r="E142" s="621"/>
      <c r="F142" s="622"/>
      <c r="G142" s="621"/>
      <c r="H142" s="622"/>
      <c r="I142" s="621"/>
      <c r="J142" s="622"/>
      <c r="K142" s="685" t="s">
        <v>429</v>
      </c>
      <c r="L142" s="686"/>
      <c r="M142" s="685" t="s">
        <v>429</v>
      </c>
      <c r="N142" s="686"/>
      <c r="O142" s="685" t="s">
        <v>429</v>
      </c>
      <c r="P142" s="686"/>
      <c r="Q142" s="685" t="s">
        <v>429</v>
      </c>
      <c r="R142" s="686"/>
      <c r="S142" s="685" t="s">
        <v>429</v>
      </c>
      <c r="T142" s="686"/>
      <c r="U142" s="683"/>
      <c r="V142" s="684"/>
      <c r="W142" s="281"/>
      <c r="X142" s="281"/>
      <c r="Y142" s="281"/>
    </row>
    <row r="143" spans="1:25" ht="24" customHeight="1">
      <c r="A143" s="281">
        <v>6</v>
      </c>
      <c r="B143" s="284"/>
      <c r="C143" s="283"/>
      <c r="D143" s="283"/>
      <c r="E143" s="621"/>
      <c r="F143" s="622"/>
      <c r="G143" s="621"/>
      <c r="H143" s="622"/>
      <c r="I143" s="621"/>
      <c r="J143" s="622"/>
      <c r="K143" s="685" t="s">
        <v>429</v>
      </c>
      <c r="L143" s="686"/>
      <c r="M143" s="685" t="s">
        <v>429</v>
      </c>
      <c r="N143" s="686"/>
      <c r="O143" s="685" t="s">
        <v>429</v>
      </c>
      <c r="P143" s="686"/>
      <c r="Q143" s="685" t="s">
        <v>429</v>
      </c>
      <c r="R143" s="686"/>
      <c r="S143" s="685" t="s">
        <v>429</v>
      </c>
      <c r="T143" s="686"/>
      <c r="U143" s="683"/>
      <c r="V143" s="684"/>
      <c r="W143" s="281"/>
      <c r="X143" s="281"/>
      <c r="Y143" s="281"/>
    </row>
    <row r="144" spans="1:25" ht="24" customHeight="1">
      <c r="A144" s="281">
        <v>7</v>
      </c>
      <c r="B144" s="284"/>
      <c r="C144" s="283"/>
      <c r="D144" s="283"/>
      <c r="E144" s="621"/>
      <c r="F144" s="622"/>
      <c r="G144" s="621"/>
      <c r="H144" s="622"/>
      <c r="I144" s="621"/>
      <c r="J144" s="622"/>
      <c r="K144" s="685" t="s">
        <v>429</v>
      </c>
      <c r="L144" s="686"/>
      <c r="M144" s="685" t="s">
        <v>429</v>
      </c>
      <c r="N144" s="686"/>
      <c r="O144" s="685" t="s">
        <v>429</v>
      </c>
      <c r="P144" s="686"/>
      <c r="Q144" s="685" t="s">
        <v>429</v>
      </c>
      <c r="R144" s="686"/>
      <c r="S144" s="685" t="s">
        <v>429</v>
      </c>
      <c r="T144" s="686"/>
      <c r="U144" s="683"/>
      <c r="V144" s="684"/>
      <c r="W144" s="281"/>
      <c r="X144" s="281"/>
      <c r="Y144" s="281"/>
    </row>
    <row r="145" spans="1:25" ht="24" customHeight="1">
      <c r="A145" s="281">
        <v>8</v>
      </c>
      <c r="B145" s="284"/>
      <c r="C145" s="283"/>
      <c r="D145" s="283"/>
      <c r="E145" s="621"/>
      <c r="F145" s="622"/>
      <c r="G145" s="621"/>
      <c r="H145" s="622"/>
      <c r="I145" s="621"/>
      <c r="J145" s="622"/>
      <c r="K145" s="685" t="s">
        <v>429</v>
      </c>
      <c r="L145" s="686"/>
      <c r="M145" s="685" t="s">
        <v>429</v>
      </c>
      <c r="N145" s="686"/>
      <c r="O145" s="685" t="s">
        <v>429</v>
      </c>
      <c r="P145" s="686"/>
      <c r="Q145" s="685" t="s">
        <v>429</v>
      </c>
      <c r="R145" s="686"/>
      <c r="S145" s="685" t="s">
        <v>429</v>
      </c>
      <c r="T145" s="686"/>
      <c r="U145" s="683"/>
      <c r="V145" s="684"/>
      <c r="W145" s="281"/>
      <c r="X145" s="281"/>
      <c r="Y145" s="281"/>
    </row>
    <row r="146" spans="1:25" ht="24" customHeight="1">
      <c r="A146" s="281">
        <v>9</v>
      </c>
      <c r="B146" s="284"/>
      <c r="C146" s="283"/>
      <c r="D146" s="283"/>
      <c r="E146" s="621"/>
      <c r="F146" s="622"/>
      <c r="G146" s="621"/>
      <c r="H146" s="622"/>
      <c r="I146" s="621"/>
      <c r="J146" s="622"/>
      <c r="K146" s="685" t="s">
        <v>429</v>
      </c>
      <c r="L146" s="686"/>
      <c r="M146" s="685" t="s">
        <v>429</v>
      </c>
      <c r="N146" s="686"/>
      <c r="O146" s="685" t="s">
        <v>429</v>
      </c>
      <c r="P146" s="686"/>
      <c r="Q146" s="685" t="s">
        <v>429</v>
      </c>
      <c r="R146" s="686"/>
      <c r="S146" s="685" t="s">
        <v>429</v>
      </c>
      <c r="T146" s="686"/>
      <c r="U146" s="683"/>
      <c r="V146" s="684"/>
      <c r="W146" s="281"/>
      <c r="X146" s="281"/>
      <c r="Y146" s="281"/>
    </row>
    <row r="147" spans="1:25" ht="24" customHeight="1">
      <c r="A147" s="281">
        <v>10</v>
      </c>
      <c r="B147" s="284"/>
      <c r="C147" s="283"/>
      <c r="D147" s="283"/>
      <c r="E147" s="621"/>
      <c r="F147" s="622"/>
      <c r="G147" s="621"/>
      <c r="H147" s="622"/>
      <c r="I147" s="621"/>
      <c r="J147" s="622"/>
      <c r="K147" s="685" t="s">
        <v>429</v>
      </c>
      <c r="L147" s="686"/>
      <c r="M147" s="685" t="s">
        <v>429</v>
      </c>
      <c r="N147" s="686"/>
      <c r="O147" s="685" t="s">
        <v>429</v>
      </c>
      <c r="P147" s="686"/>
      <c r="Q147" s="685" t="s">
        <v>429</v>
      </c>
      <c r="R147" s="686"/>
      <c r="S147" s="685" t="s">
        <v>429</v>
      </c>
      <c r="T147" s="686"/>
      <c r="U147" s="683"/>
      <c r="V147" s="684"/>
      <c r="W147" s="281"/>
      <c r="X147" s="281"/>
      <c r="Y147" s="281"/>
    </row>
    <row r="148" spans="1:25" ht="24" customHeight="1">
      <c r="A148" s="281">
        <v>11</v>
      </c>
      <c r="B148" s="284"/>
      <c r="C148" s="283"/>
      <c r="D148" s="283"/>
      <c r="E148" s="621"/>
      <c r="F148" s="622"/>
      <c r="G148" s="621"/>
      <c r="H148" s="622"/>
      <c r="I148" s="621"/>
      <c r="J148" s="622"/>
      <c r="K148" s="685" t="s">
        <v>429</v>
      </c>
      <c r="L148" s="686"/>
      <c r="M148" s="685" t="s">
        <v>429</v>
      </c>
      <c r="N148" s="686"/>
      <c r="O148" s="685" t="s">
        <v>429</v>
      </c>
      <c r="P148" s="686"/>
      <c r="Q148" s="685" t="s">
        <v>429</v>
      </c>
      <c r="R148" s="686"/>
      <c r="S148" s="685" t="s">
        <v>429</v>
      </c>
      <c r="T148" s="686"/>
      <c r="U148" s="683"/>
      <c r="V148" s="684"/>
      <c r="W148" s="281"/>
      <c r="X148" s="281"/>
      <c r="Y148" s="281"/>
    </row>
    <row r="149" spans="1:25" ht="24" customHeight="1">
      <c r="A149" s="281">
        <v>12</v>
      </c>
      <c r="B149" s="284"/>
      <c r="C149" s="283"/>
      <c r="D149" s="283"/>
      <c r="E149" s="636"/>
      <c r="F149" s="670"/>
      <c r="G149" s="636"/>
      <c r="H149" s="670"/>
      <c r="I149" s="636"/>
      <c r="J149" s="670"/>
      <c r="K149" s="685" t="s">
        <v>429</v>
      </c>
      <c r="L149" s="686"/>
      <c r="M149" s="685" t="s">
        <v>429</v>
      </c>
      <c r="N149" s="686"/>
      <c r="O149" s="685" t="s">
        <v>429</v>
      </c>
      <c r="P149" s="686"/>
      <c r="Q149" s="685" t="s">
        <v>429</v>
      </c>
      <c r="R149" s="686"/>
      <c r="S149" s="685" t="s">
        <v>429</v>
      </c>
      <c r="T149" s="686"/>
      <c r="U149" s="687"/>
      <c r="V149" s="688"/>
      <c r="W149" s="286"/>
      <c r="X149" s="286"/>
      <c r="Y149" s="286"/>
    </row>
    <row r="150" spans="1:25" ht="24" customHeight="1">
      <c r="A150" s="281">
        <v>13</v>
      </c>
      <c r="B150" s="284"/>
      <c r="C150" s="283"/>
      <c r="D150" s="283"/>
      <c r="E150" s="651"/>
      <c r="F150" s="651"/>
      <c r="G150" s="651"/>
      <c r="H150" s="651"/>
      <c r="I150" s="651"/>
      <c r="J150" s="651"/>
      <c r="K150" s="685" t="s">
        <v>429</v>
      </c>
      <c r="L150" s="686"/>
      <c r="M150" s="685" t="s">
        <v>429</v>
      </c>
      <c r="N150" s="686"/>
      <c r="O150" s="685" t="s">
        <v>429</v>
      </c>
      <c r="P150" s="686"/>
      <c r="Q150" s="685" t="s">
        <v>429</v>
      </c>
      <c r="R150" s="686"/>
      <c r="S150" s="685" t="s">
        <v>429</v>
      </c>
      <c r="T150" s="686"/>
      <c r="U150" s="646"/>
      <c r="V150" s="646"/>
      <c r="W150" s="281"/>
      <c r="X150" s="281"/>
      <c r="Y150" s="281"/>
    </row>
    <row r="151" spans="1:25" ht="24" customHeight="1">
      <c r="A151" s="281">
        <v>14</v>
      </c>
      <c r="B151" s="284"/>
      <c r="C151" s="283"/>
      <c r="D151" s="283"/>
      <c r="E151" s="621"/>
      <c r="F151" s="622"/>
      <c r="G151" s="621"/>
      <c r="H151" s="622"/>
      <c r="I151" s="621"/>
      <c r="J151" s="622"/>
      <c r="K151" s="685" t="s">
        <v>429</v>
      </c>
      <c r="L151" s="686"/>
      <c r="M151" s="685" t="s">
        <v>429</v>
      </c>
      <c r="N151" s="686"/>
      <c r="O151" s="685" t="s">
        <v>429</v>
      </c>
      <c r="P151" s="686"/>
      <c r="Q151" s="685" t="s">
        <v>429</v>
      </c>
      <c r="R151" s="686"/>
      <c r="S151" s="685" t="s">
        <v>429</v>
      </c>
      <c r="T151" s="686"/>
      <c r="U151" s="683"/>
      <c r="V151" s="684"/>
      <c r="W151" s="281"/>
      <c r="X151" s="281"/>
      <c r="Y151" s="281"/>
    </row>
    <row r="152" spans="1:25" ht="24" customHeight="1">
      <c r="A152" s="281">
        <v>15</v>
      </c>
      <c r="B152" s="284"/>
      <c r="C152" s="283"/>
      <c r="D152" s="283"/>
      <c r="E152" s="621"/>
      <c r="F152" s="622"/>
      <c r="G152" s="621"/>
      <c r="H152" s="622"/>
      <c r="I152" s="621"/>
      <c r="J152" s="622"/>
      <c r="K152" s="685" t="s">
        <v>429</v>
      </c>
      <c r="L152" s="686"/>
      <c r="M152" s="685" t="s">
        <v>429</v>
      </c>
      <c r="N152" s="686"/>
      <c r="O152" s="685" t="s">
        <v>429</v>
      </c>
      <c r="P152" s="686"/>
      <c r="Q152" s="685" t="s">
        <v>429</v>
      </c>
      <c r="R152" s="686"/>
      <c r="S152" s="685" t="s">
        <v>429</v>
      </c>
      <c r="T152" s="686"/>
      <c r="U152" s="683"/>
      <c r="V152" s="684"/>
      <c r="W152" s="281"/>
      <c r="X152" s="281"/>
      <c r="Y152" s="281"/>
    </row>
    <row r="153" spans="1:25" ht="24" customHeight="1">
      <c r="A153" s="281">
        <v>16</v>
      </c>
      <c r="B153" s="284"/>
      <c r="C153" s="283"/>
      <c r="D153" s="283"/>
      <c r="E153" s="621"/>
      <c r="F153" s="622"/>
      <c r="G153" s="621"/>
      <c r="H153" s="622"/>
      <c r="I153" s="621"/>
      <c r="J153" s="622"/>
      <c r="K153" s="685" t="s">
        <v>429</v>
      </c>
      <c r="L153" s="686"/>
      <c r="M153" s="685" t="s">
        <v>429</v>
      </c>
      <c r="N153" s="686"/>
      <c r="O153" s="685" t="s">
        <v>429</v>
      </c>
      <c r="P153" s="686"/>
      <c r="Q153" s="685" t="s">
        <v>429</v>
      </c>
      <c r="R153" s="686"/>
      <c r="S153" s="685" t="s">
        <v>429</v>
      </c>
      <c r="T153" s="686"/>
      <c r="U153" s="683"/>
      <c r="V153" s="684"/>
      <c r="W153" s="281"/>
      <c r="X153" s="281"/>
      <c r="Y153" s="281"/>
    </row>
    <row r="154" spans="1:25" ht="20" customHeight="1">
      <c r="A154" s="266"/>
      <c r="B154" s="266"/>
      <c r="C154" s="270"/>
      <c r="D154" s="270"/>
      <c r="E154" s="266"/>
      <c r="F154" s="266"/>
      <c r="G154" s="266"/>
      <c r="H154" s="266"/>
      <c r="I154" s="266"/>
      <c r="J154" s="266"/>
      <c r="K154" s="266"/>
      <c r="L154" s="266"/>
      <c r="M154" s="266"/>
      <c r="N154" s="266"/>
      <c r="O154" s="266"/>
      <c r="P154" s="266"/>
      <c r="Q154" s="266"/>
      <c r="R154" s="266"/>
      <c r="S154" s="266"/>
      <c r="T154" s="266"/>
      <c r="U154" s="266"/>
      <c r="V154" s="266"/>
      <c r="W154" s="266"/>
      <c r="X154" s="266"/>
      <c r="Y154" s="266"/>
    </row>
    <row r="155" spans="1:25" ht="20" customHeight="1">
      <c r="A155" s="644" t="s">
        <v>425</v>
      </c>
      <c r="B155" s="644"/>
      <c r="C155" s="644"/>
      <c r="D155" s="644"/>
      <c r="E155" s="644"/>
      <c r="F155" s="644"/>
      <c r="G155" s="267"/>
      <c r="H155" s="644" t="s">
        <v>424</v>
      </c>
      <c r="I155" s="644"/>
      <c r="J155" s="644"/>
      <c r="K155" s="644"/>
      <c r="L155" s="644"/>
      <c r="M155" s="644"/>
      <c r="N155" s="644"/>
      <c r="O155" s="644"/>
      <c r="P155" s="644"/>
      <c r="Q155" s="644"/>
      <c r="R155" s="644"/>
      <c r="S155" s="644"/>
      <c r="T155" s="266"/>
      <c r="U155" s="642" t="s">
        <v>407</v>
      </c>
      <c r="V155" s="645"/>
      <c r="W155" s="645"/>
      <c r="X155" s="645"/>
      <c r="Y155" s="643"/>
    </row>
    <row r="156" spans="1:25" ht="20" customHeight="1">
      <c r="A156" s="297"/>
      <c r="B156" s="281" t="s">
        <v>423</v>
      </c>
      <c r="C156" s="281" t="s">
        <v>415</v>
      </c>
      <c r="D156" s="281" t="s">
        <v>414</v>
      </c>
      <c r="E156" s="644" t="s">
        <v>442</v>
      </c>
      <c r="F156" s="644"/>
      <c r="G156" s="267"/>
      <c r="H156" s="297"/>
      <c r="I156" s="281" t="s">
        <v>423</v>
      </c>
      <c r="J156" s="642" t="s">
        <v>415</v>
      </c>
      <c r="K156" s="645"/>
      <c r="L156" s="645"/>
      <c r="M156" s="645"/>
      <c r="N156" s="643"/>
      <c r="O156" s="642" t="s">
        <v>414</v>
      </c>
      <c r="P156" s="645"/>
      <c r="Q156" s="645"/>
      <c r="R156" s="644" t="s">
        <v>442</v>
      </c>
      <c r="S156" s="644"/>
      <c r="T156" s="266"/>
      <c r="U156" s="279"/>
      <c r="V156" s="266"/>
      <c r="W156" s="266"/>
      <c r="X156" s="266"/>
      <c r="Y156" s="278"/>
    </row>
    <row r="157" spans="1:25" ht="20" customHeight="1">
      <c r="A157" s="295">
        <v>1</v>
      </c>
      <c r="B157" s="284"/>
      <c r="C157" s="296"/>
      <c r="D157" s="281"/>
      <c r="E157" s="707"/>
      <c r="F157" s="707"/>
      <c r="G157" s="269"/>
      <c r="H157" s="295">
        <v>1</v>
      </c>
      <c r="I157" s="281"/>
      <c r="J157" s="642"/>
      <c r="K157" s="645"/>
      <c r="L157" s="645"/>
      <c r="M157" s="645"/>
      <c r="N157" s="643"/>
      <c r="O157" s="642"/>
      <c r="P157" s="645"/>
      <c r="Q157" s="645"/>
      <c r="R157" s="644"/>
      <c r="S157" s="644"/>
      <c r="T157" s="266"/>
      <c r="U157" s="279"/>
      <c r="V157" s="266"/>
      <c r="W157" s="266"/>
      <c r="X157" s="266"/>
      <c r="Y157" s="278"/>
    </row>
    <row r="158" spans="1:25" ht="20" customHeight="1">
      <c r="A158" s="295">
        <v>2</v>
      </c>
      <c r="B158" s="281"/>
      <c r="C158" s="296"/>
      <c r="D158" s="281"/>
      <c r="E158" s="707"/>
      <c r="F158" s="707"/>
      <c r="G158" s="269"/>
      <c r="H158" s="295">
        <v>2</v>
      </c>
      <c r="I158" s="281"/>
      <c r="J158" s="642"/>
      <c r="K158" s="645"/>
      <c r="L158" s="645"/>
      <c r="M158" s="645"/>
      <c r="N158" s="643"/>
      <c r="O158" s="642"/>
      <c r="P158" s="645"/>
      <c r="Q158" s="645"/>
      <c r="R158" s="644"/>
      <c r="S158" s="644"/>
      <c r="T158" s="266"/>
      <c r="U158" s="279"/>
      <c r="V158" s="266"/>
      <c r="W158" s="266"/>
      <c r="X158" s="266"/>
      <c r="Y158" s="278"/>
    </row>
    <row r="159" spans="1:25" ht="20" customHeight="1">
      <c r="A159" s="295">
        <v>3</v>
      </c>
      <c r="B159" s="281"/>
      <c r="C159" s="296"/>
      <c r="D159" s="281"/>
      <c r="E159" s="707"/>
      <c r="F159" s="707"/>
      <c r="G159" s="269"/>
      <c r="H159" s="295">
        <v>3</v>
      </c>
      <c r="I159" s="281"/>
      <c r="J159" s="642"/>
      <c r="K159" s="645"/>
      <c r="L159" s="645"/>
      <c r="M159" s="645"/>
      <c r="N159" s="643"/>
      <c r="O159" s="642"/>
      <c r="P159" s="645"/>
      <c r="Q159" s="645"/>
      <c r="R159" s="644"/>
      <c r="S159" s="644"/>
      <c r="U159" s="277"/>
      <c r="Y159" s="276"/>
    </row>
    <row r="160" spans="1:25" ht="20" customHeight="1">
      <c r="A160" s="295">
        <v>4</v>
      </c>
      <c r="B160" s="281"/>
      <c r="C160" s="296"/>
      <c r="D160" s="281"/>
      <c r="E160" s="707"/>
      <c r="F160" s="707"/>
      <c r="G160" s="269"/>
      <c r="H160" s="295">
        <v>4</v>
      </c>
      <c r="I160" s="281"/>
      <c r="J160" s="642"/>
      <c r="K160" s="645"/>
      <c r="L160" s="645"/>
      <c r="M160" s="645"/>
      <c r="N160" s="643"/>
      <c r="O160" s="642"/>
      <c r="P160" s="645"/>
      <c r="Q160" s="645"/>
      <c r="R160" s="644"/>
      <c r="S160" s="644"/>
      <c r="U160" s="277"/>
      <c r="Y160" s="276"/>
    </row>
    <row r="161" spans="1:25" ht="20" customHeight="1">
      <c r="A161" s="295">
        <v>5</v>
      </c>
      <c r="B161" s="281"/>
      <c r="C161" s="296"/>
      <c r="D161" s="281"/>
      <c r="E161" s="707"/>
      <c r="F161" s="707"/>
      <c r="G161" s="269"/>
      <c r="H161" s="295">
        <v>5</v>
      </c>
      <c r="I161" s="281"/>
      <c r="J161" s="642"/>
      <c r="K161" s="645"/>
      <c r="L161" s="645"/>
      <c r="M161" s="645"/>
      <c r="N161" s="643"/>
      <c r="O161" s="642"/>
      <c r="P161" s="645"/>
      <c r="Q161" s="645"/>
      <c r="R161" s="644"/>
      <c r="S161" s="644"/>
      <c r="T161" s="266"/>
      <c r="U161" s="642" t="s">
        <v>406</v>
      </c>
      <c r="V161" s="645"/>
      <c r="W161" s="645"/>
      <c r="X161" s="645"/>
      <c r="Y161" s="643"/>
    </row>
    <row r="162" spans="1:25" ht="20" customHeight="1">
      <c r="A162" s="295">
        <v>6</v>
      </c>
      <c r="B162" s="281"/>
      <c r="C162" s="296"/>
      <c r="D162" s="281"/>
      <c r="E162" s="707"/>
      <c r="F162" s="707"/>
      <c r="G162" s="269"/>
      <c r="H162" s="295">
        <v>6</v>
      </c>
      <c r="I162" s="281"/>
      <c r="J162" s="642"/>
      <c r="K162" s="645"/>
      <c r="L162" s="645"/>
      <c r="M162" s="645"/>
      <c r="N162" s="643"/>
      <c r="O162" s="642"/>
      <c r="P162" s="645"/>
      <c r="Q162" s="645"/>
      <c r="R162" s="644"/>
      <c r="S162" s="644"/>
      <c r="T162" s="266"/>
      <c r="U162" s="279"/>
      <c r="V162" s="266"/>
      <c r="W162" s="266"/>
      <c r="X162" s="266"/>
      <c r="Y162" s="278"/>
    </row>
    <row r="163" spans="1:25" ht="20" customHeight="1">
      <c r="A163" s="295">
        <v>7</v>
      </c>
      <c r="B163" s="281"/>
      <c r="C163" s="296"/>
      <c r="D163" s="281"/>
      <c r="E163" s="707"/>
      <c r="F163" s="707"/>
      <c r="G163" s="269"/>
      <c r="H163" s="295">
        <v>7</v>
      </c>
      <c r="I163" s="281"/>
      <c r="J163" s="642"/>
      <c r="K163" s="645"/>
      <c r="L163" s="645"/>
      <c r="M163" s="645"/>
      <c r="N163" s="643"/>
      <c r="O163" s="642"/>
      <c r="P163" s="645"/>
      <c r="Q163" s="645"/>
      <c r="R163" s="644"/>
      <c r="S163" s="644"/>
      <c r="U163" s="277"/>
      <c r="Y163" s="276"/>
    </row>
    <row r="164" spans="1:25" ht="20" customHeight="1">
      <c r="A164" s="295">
        <v>8</v>
      </c>
      <c r="B164" s="281"/>
      <c r="C164" s="296"/>
      <c r="D164" s="281"/>
      <c r="E164" s="707"/>
      <c r="F164" s="707"/>
      <c r="G164" s="269"/>
      <c r="H164" s="295">
        <v>8</v>
      </c>
      <c r="I164" s="281"/>
      <c r="J164" s="642"/>
      <c r="K164" s="645"/>
      <c r="L164" s="645"/>
      <c r="M164" s="645"/>
      <c r="N164" s="643"/>
      <c r="O164" s="642"/>
      <c r="P164" s="645"/>
      <c r="Q164" s="645"/>
      <c r="R164" s="644"/>
      <c r="S164" s="644"/>
      <c r="T164" s="266"/>
      <c r="U164" s="273"/>
      <c r="V164" s="272"/>
      <c r="W164" s="272"/>
      <c r="X164" s="272"/>
      <c r="Y164" s="271"/>
    </row>
    <row r="165" spans="1:25" ht="12" customHeight="1">
      <c r="A165" s="268"/>
      <c r="B165" s="267"/>
      <c r="C165" s="270"/>
      <c r="D165" s="267"/>
      <c r="E165" s="269"/>
      <c r="F165" s="269"/>
      <c r="G165" s="269"/>
      <c r="H165" s="268"/>
      <c r="I165" s="267"/>
      <c r="J165" s="267"/>
      <c r="K165" s="267"/>
      <c r="L165" s="267"/>
      <c r="M165" s="267"/>
      <c r="N165" s="267"/>
      <c r="O165" s="267"/>
      <c r="P165" s="267"/>
      <c r="Q165" s="267"/>
      <c r="R165" s="267"/>
      <c r="S165" s="267"/>
      <c r="T165" s="266"/>
      <c r="U165" s="266"/>
      <c r="V165" s="266"/>
      <c r="W165" s="266"/>
      <c r="X165" s="266"/>
      <c r="Y165" s="266"/>
    </row>
    <row r="166" spans="1:25" ht="38" customHeight="1">
      <c r="A166" s="671" t="s">
        <v>441</v>
      </c>
      <c r="B166" s="672"/>
      <c r="C166" s="672"/>
      <c r="D166" s="672"/>
      <c r="E166" s="666" t="s">
        <v>42</v>
      </c>
      <c r="F166" s="666"/>
      <c r="G166" s="667">
        <f>G133</f>
        <v>45774</v>
      </c>
      <c r="H166" s="668"/>
      <c r="I166" s="669"/>
      <c r="J166" s="666" t="s">
        <v>43</v>
      </c>
      <c r="K166" s="666"/>
      <c r="L166" s="626" t="str">
        <f>L133</f>
        <v>Horspath, Oxford</v>
      </c>
      <c r="M166" s="662"/>
      <c r="N166" s="662"/>
      <c r="O166" s="662"/>
      <c r="P166" s="662"/>
      <c r="Q166" s="627"/>
      <c r="R166" s="666" t="s">
        <v>420</v>
      </c>
      <c r="S166" s="666"/>
      <c r="T166" s="626" t="str">
        <f>T133</f>
        <v>OXFORDSHIRE TRACK &amp; FIELD LEAGUE 2025</v>
      </c>
      <c r="U166" s="662"/>
      <c r="V166" s="662"/>
      <c r="W166" s="662"/>
      <c r="X166" s="662"/>
      <c r="Y166" s="627"/>
    </row>
    <row r="167" spans="1:25" s="294" customFormat="1" ht="38" customHeight="1">
      <c r="A167" s="624" t="s">
        <v>25</v>
      </c>
      <c r="B167" s="625"/>
      <c r="C167" s="624" t="str">
        <f>C134</f>
        <v>Javelin U13 Boys (0 athletes)</v>
      </c>
      <c r="D167" s="625"/>
      <c r="E167" s="624" t="s">
        <v>382</v>
      </c>
      <c r="F167" s="625"/>
      <c r="G167" s="629">
        <f>G134</f>
        <v>0.625</v>
      </c>
      <c r="H167" s="630"/>
      <c r="I167" s="631"/>
      <c r="J167" s="624" t="s">
        <v>385</v>
      </c>
      <c r="K167" s="628"/>
      <c r="L167" s="703">
        <f>L134</f>
        <v>44.06</v>
      </c>
      <c r="M167" s="704"/>
      <c r="N167" s="705" t="s">
        <v>426</v>
      </c>
      <c r="O167" s="706"/>
      <c r="P167" s="652">
        <f>P134</f>
        <v>23</v>
      </c>
      <c r="Q167" s="653"/>
      <c r="R167" s="624" t="str">
        <f>R134</f>
        <v>Scoring: 3 trials each</v>
      </c>
      <c r="S167" s="628"/>
      <c r="T167" s="628"/>
      <c r="U167" s="628"/>
      <c r="V167" s="628"/>
      <c r="W167" s="628"/>
      <c r="X167" s="628"/>
      <c r="Y167" s="625"/>
    </row>
    <row r="168" spans="1:25" ht="20" customHeight="1">
      <c r="A168" s="266"/>
      <c r="B168" s="266"/>
      <c r="C168" s="293"/>
      <c r="D168" s="292"/>
      <c r="E168" s="267"/>
      <c r="F168" s="267"/>
      <c r="G168" s="291"/>
      <c r="H168" s="291"/>
      <c r="I168" s="267"/>
      <c r="J168" s="267"/>
      <c r="K168" s="290"/>
      <c r="L168" s="290"/>
      <c r="M168" s="290"/>
      <c r="N168" s="288"/>
      <c r="O168" s="288"/>
      <c r="P168" s="289"/>
      <c r="Q168" s="288"/>
      <c r="R168" s="287"/>
      <c r="S168" s="287"/>
      <c r="T168" s="287"/>
      <c r="U168" s="287"/>
      <c r="V168" s="287"/>
      <c r="W168" s="287"/>
      <c r="X168" s="287"/>
      <c r="Y168" s="287"/>
    </row>
    <row r="169" spans="1:25" ht="38" customHeight="1">
      <c r="A169" s="634" t="s">
        <v>417</v>
      </c>
      <c r="B169" s="634" t="s">
        <v>416</v>
      </c>
      <c r="C169" s="634" t="s">
        <v>415</v>
      </c>
      <c r="D169" s="634" t="s">
        <v>414</v>
      </c>
      <c r="E169" s="689" t="s">
        <v>438</v>
      </c>
      <c r="F169" s="689"/>
      <c r="G169" s="689" t="s">
        <v>437</v>
      </c>
      <c r="H169" s="689"/>
      <c r="I169" s="689" t="s">
        <v>436</v>
      </c>
      <c r="J169" s="689"/>
      <c r="K169" s="689" t="s">
        <v>435</v>
      </c>
      <c r="L169" s="689"/>
      <c r="M169" s="692" t="s">
        <v>434</v>
      </c>
      <c r="N169" s="693"/>
      <c r="O169" s="644" t="s">
        <v>433</v>
      </c>
      <c r="P169" s="644"/>
      <c r="Q169" s="644" t="s">
        <v>432</v>
      </c>
      <c r="R169" s="644"/>
      <c r="S169" s="644" t="s">
        <v>431</v>
      </c>
      <c r="T169" s="644"/>
      <c r="U169" s="689" t="s">
        <v>430</v>
      </c>
      <c r="V169" s="642"/>
      <c r="W169" s="664" t="s">
        <v>410</v>
      </c>
      <c r="X169" s="642" t="s">
        <v>409</v>
      </c>
      <c r="Y169" s="643"/>
    </row>
    <row r="170" spans="1:25" ht="20" customHeight="1">
      <c r="A170" s="635"/>
      <c r="B170" s="635"/>
      <c r="C170" s="635"/>
      <c r="D170" s="635"/>
      <c r="E170" s="644" t="s">
        <v>408</v>
      </c>
      <c r="F170" s="644"/>
      <c r="G170" s="644" t="s">
        <v>408</v>
      </c>
      <c r="H170" s="644"/>
      <c r="I170" s="644" t="s">
        <v>408</v>
      </c>
      <c r="J170" s="644"/>
      <c r="K170" s="644" t="s">
        <v>408</v>
      </c>
      <c r="L170" s="644"/>
      <c r="M170" s="694"/>
      <c r="N170" s="695"/>
      <c r="O170" s="644" t="s">
        <v>408</v>
      </c>
      <c r="P170" s="644"/>
      <c r="Q170" s="644" t="s">
        <v>408</v>
      </c>
      <c r="R170" s="644"/>
      <c r="S170" s="644" t="s">
        <v>408</v>
      </c>
      <c r="T170" s="644"/>
      <c r="U170" s="644" t="s">
        <v>408</v>
      </c>
      <c r="V170" s="642"/>
      <c r="W170" s="665"/>
      <c r="X170" s="281" t="s">
        <v>0</v>
      </c>
      <c r="Y170" s="281" t="s">
        <v>1</v>
      </c>
    </row>
    <row r="171" spans="1:25" ht="24" customHeight="1">
      <c r="A171" s="285">
        <v>17</v>
      </c>
      <c r="B171" s="284" t="str" cm="1">
        <f t="array" ref="B171">IFERROR(IF(ROWS(_xlfn._xlws.FILTER(_xlfn.ANCHORARRAY(Data!AX$2), _xlfn.CHOOSECOLS(_xlfn.ANCHORARRAY(Data!AX$2),1)&lt;&gt;""))&gt;16, _xlfn.DROP(_xlfn._xlws.FILTER(_xlfn.ANCHORARRAY(Data!AX$2), _xlfn.CHOOSECOLS(_xlfn.ANCHORARRAY(Data!AX$2),1)&lt;&gt;""), 16),"Less than 16"),"Less than 16")</f>
        <v>Less than 16</v>
      </c>
      <c r="C171" s="283"/>
      <c r="D171" s="283"/>
      <c r="E171" s="621"/>
      <c r="F171" s="622"/>
      <c r="G171" s="621"/>
      <c r="H171" s="622"/>
      <c r="I171" s="621"/>
      <c r="J171" s="622"/>
      <c r="K171" s="685" t="s">
        <v>429</v>
      </c>
      <c r="L171" s="686"/>
      <c r="M171" s="685" t="s">
        <v>429</v>
      </c>
      <c r="N171" s="686"/>
      <c r="O171" s="685" t="s">
        <v>429</v>
      </c>
      <c r="P171" s="686"/>
      <c r="Q171" s="685" t="s">
        <v>429</v>
      </c>
      <c r="R171" s="686"/>
      <c r="S171" s="685" t="s">
        <v>429</v>
      </c>
      <c r="T171" s="686"/>
      <c r="U171" s="683"/>
      <c r="V171" s="684"/>
      <c r="W171" s="281"/>
      <c r="X171" s="281"/>
      <c r="Y171" s="281"/>
    </row>
    <row r="172" spans="1:25" ht="24" customHeight="1">
      <c r="A172" s="285">
        <v>18</v>
      </c>
      <c r="B172" s="284"/>
      <c r="C172" s="283"/>
      <c r="D172" s="283"/>
      <c r="E172" s="621"/>
      <c r="F172" s="622"/>
      <c r="G172" s="621"/>
      <c r="H172" s="622"/>
      <c r="I172" s="621"/>
      <c r="J172" s="622"/>
      <c r="K172" s="685" t="s">
        <v>429</v>
      </c>
      <c r="L172" s="686"/>
      <c r="M172" s="685" t="s">
        <v>429</v>
      </c>
      <c r="N172" s="686"/>
      <c r="O172" s="685" t="s">
        <v>429</v>
      </c>
      <c r="P172" s="686"/>
      <c r="Q172" s="685" t="s">
        <v>429</v>
      </c>
      <c r="R172" s="686"/>
      <c r="S172" s="685" t="s">
        <v>429</v>
      </c>
      <c r="T172" s="686"/>
      <c r="U172" s="683"/>
      <c r="V172" s="684"/>
      <c r="W172" s="281"/>
      <c r="X172" s="281"/>
      <c r="Y172" s="281"/>
    </row>
    <row r="173" spans="1:25" ht="24" customHeight="1">
      <c r="A173" s="285">
        <v>19</v>
      </c>
      <c r="B173" s="284"/>
      <c r="C173" s="283"/>
      <c r="D173" s="283"/>
      <c r="E173" s="621"/>
      <c r="F173" s="622"/>
      <c r="G173" s="621"/>
      <c r="H173" s="622"/>
      <c r="I173" s="621"/>
      <c r="J173" s="622"/>
      <c r="K173" s="685" t="s">
        <v>429</v>
      </c>
      <c r="L173" s="686"/>
      <c r="M173" s="685" t="s">
        <v>429</v>
      </c>
      <c r="N173" s="686"/>
      <c r="O173" s="685" t="s">
        <v>429</v>
      </c>
      <c r="P173" s="686"/>
      <c r="Q173" s="685" t="s">
        <v>429</v>
      </c>
      <c r="R173" s="686"/>
      <c r="S173" s="685" t="s">
        <v>429</v>
      </c>
      <c r="T173" s="686"/>
      <c r="U173" s="683"/>
      <c r="V173" s="684"/>
      <c r="W173" s="281"/>
      <c r="X173" s="281"/>
      <c r="Y173" s="281"/>
    </row>
    <row r="174" spans="1:25" ht="24" customHeight="1">
      <c r="A174" s="285">
        <v>20</v>
      </c>
      <c r="B174" s="284"/>
      <c r="C174" s="283"/>
      <c r="D174" s="283"/>
      <c r="E174" s="621"/>
      <c r="F174" s="622"/>
      <c r="G174" s="621"/>
      <c r="H174" s="622"/>
      <c r="I174" s="621"/>
      <c r="J174" s="622"/>
      <c r="K174" s="685" t="s">
        <v>429</v>
      </c>
      <c r="L174" s="686"/>
      <c r="M174" s="685" t="s">
        <v>429</v>
      </c>
      <c r="N174" s="686"/>
      <c r="O174" s="685" t="s">
        <v>429</v>
      </c>
      <c r="P174" s="686"/>
      <c r="Q174" s="685" t="s">
        <v>429</v>
      </c>
      <c r="R174" s="686"/>
      <c r="S174" s="685" t="s">
        <v>429</v>
      </c>
      <c r="T174" s="686"/>
      <c r="U174" s="683"/>
      <c r="V174" s="684"/>
      <c r="W174" s="281"/>
      <c r="X174" s="281"/>
      <c r="Y174" s="281"/>
    </row>
    <row r="175" spans="1:25" ht="24" customHeight="1">
      <c r="A175" s="285">
        <v>21</v>
      </c>
      <c r="B175" s="284"/>
      <c r="C175" s="283"/>
      <c r="D175" s="283"/>
      <c r="E175" s="621"/>
      <c r="F175" s="622"/>
      <c r="G175" s="621"/>
      <c r="H175" s="622"/>
      <c r="I175" s="621"/>
      <c r="J175" s="622"/>
      <c r="K175" s="685" t="s">
        <v>429</v>
      </c>
      <c r="L175" s="686"/>
      <c r="M175" s="685" t="s">
        <v>429</v>
      </c>
      <c r="N175" s="686"/>
      <c r="O175" s="685" t="s">
        <v>429</v>
      </c>
      <c r="P175" s="686"/>
      <c r="Q175" s="685" t="s">
        <v>429</v>
      </c>
      <c r="R175" s="686"/>
      <c r="S175" s="685" t="s">
        <v>429</v>
      </c>
      <c r="T175" s="686"/>
      <c r="U175" s="683"/>
      <c r="V175" s="684"/>
      <c r="W175" s="281"/>
      <c r="X175" s="281"/>
      <c r="Y175" s="281"/>
    </row>
    <row r="176" spans="1:25" ht="24" customHeight="1">
      <c r="A176" s="285">
        <v>22</v>
      </c>
      <c r="B176" s="284"/>
      <c r="C176" s="283"/>
      <c r="D176" s="283"/>
      <c r="E176" s="621"/>
      <c r="F176" s="622"/>
      <c r="G176" s="621"/>
      <c r="H176" s="622"/>
      <c r="I176" s="621"/>
      <c r="J176" s="622"/>
      <c r="K176" s="685" t="s">
        <v>429</v>
      </c>
      <c r="L176" s="686"/>
      <c r="M176" s="685" t="s">
        <v>429</v>
      </c>
      <c r="N176" s="686"/>
      <c r="O176" s="685" t="s">
        <v>429</v>
      </c>
      <c r="P176" s="686"/>
      <c r="Q176" s="685" t="s">
        <v>429</v>
      </c>
      <c r="R176" s="686"/>
      <c r="S176" s="685" t="s">
        <v>429</v>
      </c>
      <c r="T176" s="686"/>
      <c r="U176" s="683"/>
      <c r="V176" s="684"/>
      <c r="W176" s="281"/>
      <c r="X176" s="281"/>
      <c r="Y176" s="281"/>
    </row>
    <row r="177" spans="1:25" ht="24" customHeight="1">
      <c r="A177" s="285">
        <v>23</v>
      </c>
      <c r="B177" s="284"/>
      <c r="C177" s="283"/>
      <c r="D177" s="283"/>
      <c r="E177" s="621"/>
      <c r="F177" s="622"/>
      <c r="G177" s="621"/>
      <c r="H177" s="622"/>
      <c r="I177" s="621"/>
      <c r="J177" s="622"/>
      <c r="K177" s="685" t="s">
        <v>429</v>
      </c>
      <c r="L177" s="686"/>
      <c r="M177" s="685" t="s">
        <v>429</v>
      </c>
      <c r="N177" s="686"/>
      <c r="O177" s="685" t="s">
        <v>429</v>
      </c>
      <c r="P177" s="686"/>
      <c r="Q177" s="685" t="s">
        <v>429</v>
      </c>
      <c r="R177" s="686"/>
      <c r="S177" s="685" t="s">
        <v>429</v>
      </c>
      <c r="T177" s="686"/>
      <c r="U177" s="683"/>
      <c r="V177" s="684"/>
      <c r="W177" s="281"/>
      <c r="X177" s="281"/>
      <c r="Y177" s="281"/>
    </row>
    <row r="178" spans="1:25" ht="24" customHeight="1">
      <c r="A178" s="285">
        <v>24</v>
      </c>
      <c r="B178" s="284"/>
      <c r="C178" s="283"/>
      <c r="D178" s="283"/>
      <c r="E178" s="621"/>
      <c r="F178" s="622"/>
      <c r="G178" s="621"/>
      <c r="H178" s="622"/>
      <c r="I178" s="621"/>
      <c r="J178" s="622"/>
      <c r="K178" s="685" t="s">
        <v>429</v>
      </c>
      <c r="L178" s="686"/>
      <c r="M178" s="685" t="s">
        <v>429</v>
      </c>
      <c r="N178" s="686"/>
      <c r="O178" s="685" t="s">
        <v>429</v>
      </c>
      <c r="P178" s="686"/>
      <c r="Q178" s="685" t="s">
        <v>429</v>
      </c>
      <c r="R178" s="686"/>
      <c r="S178" s="685" t="s">
        <v>429</v>
      </c>
      <c r="T178" s="686"/>
      <c r="U178" s="683"/>
      <c r="V178" s="684"/>
      <c r="W178" s="281"/>
      <c r="X178" s="281"/>
      <c r="Y178" s="281"/>
    </row>
    <row r="179" spans="1:25" ht="24" customHeight="1">
      <c r="A179" s="285">
        <v>25</v>
      </c>
      <c r="B179" s="284"/>
      <c r="C179" s="283"/>
      <c r="D179" s="283"/>
      <c r="E179" s="621"/>
      <c r="F179" s="622"/>
      <c r="G179" s="621"/>
      <c r="H179" s="622"/>
      <c r="I179" s="621"/>
      <c r="J179" s="622"/>
      <c r="K179" s="685" t="s">
        <v>429</v>
      </c>
      <c r="L179" s="686"/>
      <c r="M179" s="685" t="s">
        <v>429</v>
      </c>
      <c r="N179" s="686"/>
      <c r="O179" s="685" t="s">
        <v>429</v>
      </c>
      <c r="P179" s="686"/>
      <c r="Q179" s="685" t="s">
        <v>429</v>
      </c>
      <c r="R179" s="686"/>
      <c r="S179" s="685" t="s">
        <v>429</v>
      </c>
      <c r="T179" s="686"/>
      <c r="U179" s="683"/>
      <c r="V179" s="684"/>
      <c r="W179" s="281"/>
      <c r="X179" s="281"/>
      <c r="Y179" s="281"/>
    </row>
    <row r="180" spans="1:25" ht="24" customHeight="1">
      <c r="A180" s="285">
        <v>26</v>
      </c>
      <c r="B180" s="284"/>
      <c r="C180" s="283"/>
      <c r="D180" s="283"/>
      <c r="E180" s="621"/>
      <c r="F180" s="622"/>
      <c r="G180" s="621"/>
      <c r="H180" s="622"/>
      <c r="I180" s="621"/>
      <c r="J180" s="622"/>
      <c r="K180" s="685" t="s">
        <v>429</v>
      </c>
      <c r="L180" s="686"/>
      <c r="M180" s="685" t="s">
        <v>429</v>
      </c>
      <c r="N180" s="686"/>
      <c r="O180" s="685" t="s">
        <v>429</v>
      </c>
      <c r="P180" s="686"/>
      <c r="Q180" s="685" t="s">
        <v>429</v>
      </c>
      <c r="R180" s="686"/>
      <c r="S180" s="685" t="s">
        <v>429</v>
      </c>
      <c r="T180" s="686"/>
      <c r="U180" s="683"/>
      <c r="V180" s="684"/>
      <c r="W180" s="281"/>
      <c r="X180" s="281"/>
      <c r="Y180" s="281"/>
    </row>
    <row r="181" spans="1:25" ht="24" customHeight="1">
      <c r="A181" s="285">
        <v>27</v>
      </c>
      <c r="B181" s="284"/>
      <c r="C181" s="283"/>
      <c r="D181" s="283"/>
      <c r="E181" s="621"/>
      <c r="F181" s="622"/>
      <c r="G181" s="621"/>
      <c r="H181" s="622"/>
      <c r="I181" s="621"/>
      <c r="J181" s="622"/>
      <c r="K181" s="685" t="s">
        <v>429</v>
      </c>
      <c r="L181" s="686"/>
      <c r="M181" s="685" t="s">
        <v>429</v>
      </c>
      <c r="N181" s="686"/>
      <c r="O181" s="685" t="s">
        <v>429</v>
      </c>
      <c r="P181" s="686"/>
      <c r="Q181" s="685" t="s">
        <v>429</v>
      </c>
      <c r="R181" s="686"/>
      <c r="S181" s="685" t="s">
        <v>429</v>
      </c>
      <c r="T181" s="686"/>
      <c r="U181" s="683"/>
      <c r="V181" s="684"/>
      <c r="W181" s="281"/>
      <c r="X181" s="281"/>
      <c r="Y181" s="281"/>
    </row>
    <row r="182" spans="1:25" ht="24" customHeight="1">
      <c r="A182" s="285">
        <v>28</v>
      </c>
      <c r="B182" s="301"/>
      <c r="C182" s="300"/>
      <c r="D182" s="300"/>
      <c r="E182" s="673"/>
      <c r="F182" s="682"/>
      <c r="G182" s="673"/>
      <c r="H182" s="682"/>
      <c r="I182" s="673"/>
      <c r="J182" s="682"/>
      <c r="K182" s="685" t="s">
        <v>429</v>
      </c>
      <c r="L182" s="686"/>
      <c r="M182" s="685" t="s">
        <v>429</v>
      </c>
      <c r="N182" s="686"/>
      <c r="O182" s="685" t="s">
        <v>429</v>
      </c>
      <c r="P182" s="686"/>
      <c r="Q182" s="685" t="s">
        <v>429</v>
      </c>
      <c r="R182" s="686"/>
      <c r="S182" s="685" t="s">
        <v>429</v>
      </c>
      <c r="T182" s="686"/>
      <c r="U182" s="701"/>
      <c r="V182" s="702"/>
      <c r="W182" s="306"/>
      <c r="X182" s="306"/>
      <c r="Y182" s="306"/>
    </row>
    <row r="183" spans="1:25" ht="24" customHeight="1">
      <c r="A183" s="285">
        <v>29</v>
      </c>
      <c r="B183" s="301"/>
      <c r="C183" s="300"/>
      <c r="D183" s="300"/>
      <c r="E183" s="681"/>
      <c r="F183" s="681"/>
      <c r="G183" s="681"/>
      <c r="H183" s="681"/>
      <c r="I183" s="681"/>
      <c r="J183" s="681"/>
      <c r="K183" s="685" t="s">
        <v>429</v>
      </c>
      <c r="L183" s="686"/>
      <c r="M183" s="685" t="s">
        <v>429</v>
      </c>
      <c r="N183" s="686"/>
      <c r="O183" s="685" t="s">
        <v>429</v>
      </c>
      <c r="P183" s="686"/>
      <c r="Q183" s="685" t="s">
        <v>429</v>
      </c>
      <c r="R183" s="686"/>
      <c r="S183" s="685" t="s">
        <v>429</v>
      </c>
      <c r="T183" s="686"/>
      <c r="U183" s="696"/>
      <c r="V183" s="696"/>
      <c r="W183" s="298"/>
      <c r="X183" s="298"/>
      <c r="Y183" s="298"/>
    </row>
    <row r="184" spans="1:25" ht="24" customHeight="1">
      <c r="A184" s="285">
        <v>30</v>
      </c>
      <c r="B184" s="301"/>
      <c r="C184" s="300"/>
      <c r="D184" s="300"/>
      <c r="E184" s="678"/>
      <c r="F184" s="679"/>
      <c r="G184" s="678"/>
      <c r="H184" s="679"/>
      <c r="I184" s="678"/>
      <c r="J184" s="679"/>
      <c r="K184" s="685" t="s">
        <v>429</v>
      </c>
      <c r="L184" s="686"/>
      <c r="M184" s="685" t="s">
        <v>429</v>
      </c>
      <c r="N184" s="686"/>
      <c r="O184" s="685" t="s">
        <v>429</v>
      </c>
      <c r="P184" s="686"/>
      <c r="Q184" s="685" t="s">
        <v>429</v>
      </c>
      <c r="R184" s="686"/>
      <c r="S184" s="685" t="s">
        <v>429</v>
      </c>
      <c r="T184" s="686"/>
      <c r="U184" s="699"/>
      <c r="V184" s="700"/>
      <c r="W184" s="298"/>
      <c r="X184" s="298"/>
      <c r="Y184" s="298"/>
    </row>
    <row r="185" spans="1:25" ht="24" customHeight="1">
      <c r="A185" s="285">
        <v>31</v>
      </c>
      <c r="B185" s="301"/>
      <c r="C185" s="300"/>
      <c r="D185" s="300"/>
      <c r="E185" s="678"/>
      <c r="F185" s="679"/>
      <c r="G185" s="678"/>
      <c r="H185" s="679"/>
      <c r="I185" s="678"/>
      <c r="J185" s="679"/>
      <c r="K185" s="685" t="s">
        <v>429</v>
      </c>
      <c r="L185" s="686"/>
      <c r="M185" s="685" t="s">
        <v>429</v>
      </c>
      <c r="N185" s="686"/>
      <c r="O185" s="685" t="s">
        <v>429</v>
      </c>
      <c r="P185" s="686"/>
      <c r="Q185" s="685" t="s">
        <v>429</v>
      </c>
      <c r="R185" s="686"/>
      <c r="S185" s="685" t="s">
        <v>429</v>
      </c>
      <c r="T185" s="686"/>
      <c r="U185" s="699"/>
      <c r="V185" s="700"/>
      <c r="W185" s="298"/>
      <c r="X185" s="298"/>
      <c r="Y185" s="298"/>
    </row>
    <row r="186" spans="1:25" ht="24" customHeight="1">
      <c r="A186" s="285">
        <v>32</v>
      </c>
      <c r="B186" s="301"/>
      <c r="C186" s="300"/>
      <c r="D186" s="300"/>
      <c r="E186" s="678"/>
      <c r="F186" s="679"/>
      <c r="G186" s="678"/>
      <c r="H186" s="679"/>
      <c r="I186" s="678"/>
      <c r="J186" s="679"/>
      <c r="K186" s="685" t="s">
        <v>429</v>
      </c>
      <c r="L186" s="686"/>
      <c r="M186" s="685" t="s">
        <v>429</v>
      </c>
      <c r="N186" s="686"/>
      <c r="O186" s="685" t="s">
        <v>429</v>
      </c>
      <c r="P186" s="686"/>
      <c r="Q186" s="685" t="s">
        <v>429</v>
      </c>
      <c r="R186" s="686"/>
      <c r="S186" s="685" t="s">
        <v>429</v>
      </c>
      <c r="T186" s="686"/>
      <c r="U186" s="699"/>
      <c r="V186" s="700"/>
      <c r="W186" s="298"/>
      <c r="X186" s="298"/>
      <c r="Y186" s="298"/>
    </row>
    <row r="187" spans="1:25" ht="20" customHeight="1">
      <c r="A187" s="266"/>
      <c r="B187" s="266"/>
      <c r="C187" s="270"/>
      <c r="D187" s="270"/>
      <c r="E187" s="266"/>
      <c r="F187" s="266"/>
      <c r="G187" s="266"/>
      <c r="H187" s="266"/>
      <c r="I187" s="266"/>
      <c r="J187" s="266"/>
      <c r="K187" s="266"/>
      <c r="L187" s="266"/>
      <c r="M187" s="266"/>
      <c r="N187" s="266"/>
      <c r="O187" s="266"/>
      <c r="P187" s="266"/>
      <c r="Q187" s="266"/>
      <c r="R187" s="266"/>
      <c r="S187" s="266"/>
      <c r="T187" s="266"/>
      <c r="U187" s="266"/>
      <c r="V187" s="266"/>
      <c r="W187" s="266"/>
      <c r="X187" s="266"/>
      <c r="Y187" s="266"/>
    </row>
    <row r="188" spans="1:25" ht="20" customHeight="1">
      <c r="A188" s="675"/>
      <c r="B188" s="675"/>
      <c r="C188" s="675"/>
      <c r="D188" s="675"/>
      <c r="E188" s="675"/>
      <c r="F188" s="675"/>
      <c r="G188" s="267"/>
      <c r="H188" s="675"/>
      <c r="I188" s="675"/>
      <c r="J188" s="675"/>
      <c r="K188" s="675"/>
      <c r="L188" s="675"/>
      <c r="M188" s="675"/>
      <c r="N188" s="675"/>
      <c r="O188" s="675"/>
      <c r="P188" s="675"/>
      <c r="Q188" s="675"/>
      <c r="R188" s="675"/>
      <c r="S188" s="675"/>
      <c r="T188" s="266"/>
      <c r="U188" s="642" t="s">
        <v>407</v>
      </c>
      <c r="V188" s="645"/>
      <c r="W188" s="645"/>
      <c r="X188" s="645"/>
      <c r="Y188" s="643"/>
    </row>
    <row r="189" spans="1:25" ht="20" customHeight="1">
      <c r="A189" s="266"/>
      <c r="B189" s="267"/>
      <c r="C189" s="267"/>
      <c r="D189" s="267"/>
      <c r="E189" s="675"/>
      <c r="F189" s="675"/>
      <c r="G189" s="267"/>
      <c r="H189" s="266"/>
      <c r="I189" s="267"/>
      <c r="J189" s="675"/>
      <c r="K189" s="675"/>
      <c r="L189" s="675"/>
      <c r="M189" s="675"/>
      <c r="N189" s="675"/>
      <c r="O189" s="675"/>
      <c r="P189" s="675"/>
      <c r="Q189" s="675"/>
      <c r="R189" s="675"/>
      <c r="S189" s="675"/>
      <c r="T189" s="266"/>
      <c r="U189" s="279"/>
      <c r="V189" s="266"/>
      <c r="W189" s="266"/>
      <c r="X189" s="266"/>
      <c r="Y189" s="278"/>
    </row>
    <row r="190" spans="1:25" ht="20" customHeight="1">
      <c r="A190" s="268"/>
      <c r="B190" s="267"/>
      <c r="C190" s="267"/>
      <c r="D190" s="267"/>
      <c r="E190" s="677"/>
      <c r="F190" s="677"/>
      <c r="G190" s="269"/>
      <c r="H190" s="268"/>
      <c r="I190" s="267"/>
      <c r="J190" s="675"/>
      <c r="K190" s="675"/>
      <c r="L190" s="675"/>
      <c r="M190" s="675"/>
      <c r="N190" s="675"/>
      <c r="O190" s="675"/>
      <c r="P190" s="675"/>
      <c r="Q190" s="675"/>
      <c r="R190" s="675"/>
      <c r="S190" s="675"/>
      <c r="T190" s="266"/>
      <c r="U190" s="279"/>
      <c r="V190" s="266"/>
      <c r="W190" s="266"/>
      <c r="X190" s="266"/>
      <c r="Y190" s="278"/>
    </row>
    <row r="191" spans="1:25" ht="20" customHeight="1">
      <c r="A191" s="268"/>
      <c r="B191" s="267"/>
      <c r="C191" s="267"/>
      <c r="D191" s="267"/>
      <c r="E191" s="677"/>
      <c r="F191" s="677"/>
      <c r="G191" s="269"/>
      <c r="H191" s="268"/>
      <c r="I191" s="267"/>
      <c r="J191" s="675"/>
      <c r="K191" s="675"/>
      <c r="L191" s="675"/>
      <c r="M191" s="675"/>
      <c r="N191" s="675"/>
      <c r="O191" s="675"/>
      <c r="P191" s="675"/>
      <c r="Q191" s="675"/>
      <c r="R191" s="675"/>
      <c r="S191" s="675"/>
      <c r="T191" s="266"/>
      <c r="U191" s="279"/>
      <c r="V191" s="266"/>
      <c r="W191" s="266"/>
      <c r="X191" s="266"/>
      <c r="Y191" s="278"/>
    </row>
    <row r="192" spans="1:25" ht="20" customHeight="1">
      <c r="A192" s="268"/>
      <c r="B192" s="267"/>
      <c r="C192" s="267"/>
      <c r="D192" s="267"/>
      <c r="E192" s="677"/>
      <c r="F192" s="677"/>
      <c r="G192" s="269"/>
      <c r="H192" s="268"/>
      <c r="I192" s="267"/>
      <c r="J192" s="675"/>
      <c r="K192" s="675"/>
      <c r="L192" s="675"/>
      <c r="M192" s="675"/>
      <c r="N192" s="675"/>
      <c r="O192" s="675"/>
      <c r="P192" s="675"/>
      <c r="Q192" s="675"/>
      <c r="R192" s="675"/>
      <c r="S192" s="675"/>
      <c r="U192" s="277"/>
      <c r="Y192" s="276"/>
    </row>
    <row r="193" spans="1:25" ht="20" customHeight="1">
      <c r="A193" s="268"/>
      <c r="B193" s="267"/>
      <c r="C193" s="267"/>
      <c r="D193" s="267"/>
      <c r="E193" s="677"/>
      <c r="F193" s="677"/>
      <c r="G193" s="269"/>
      <c r="H193" s="268"/>
      <c r="I193" s="267"/>
      <c r="J193" s="675"/>
      <c r="K193" s="675"/>
      <c r="L193" s="675"/>
      <c r="M193" s="675"/>
      <c r="N193" s="675"/>
      <c r="O193" s="675"/>
      <c r="P193" s="675"/>
      <c r="Q193" s="675"/>
      <c r="R193" s="675"/>
      <c r="S193" s="675"/>
      <c r="U193" s="277"/>
      <c r="Y193" s="276"/>
    </row>
    <row r="194" spans="1:25" ht="20" customHeight="1">
      <c r="A194" s="268"/>
      <c r="B194" s="267"/>
      <c r="C194" s="267"/>
      <c r="D194" s="267"/>
      <c r="E194" s="677"/>
      <c r="F194" s="677"/>
      <c r="G194" s="269"/>
      <c r="H194" s="268"/>
      <c r="I194" s="267"/>
      <c r="J194" s="675"/>
      <c r="K194" s="675"/>
      <c r="L194" s="675"/>
      <c r="M194" s="675"/>
      <c r="N194" s="675"/>
      <c r="O194" s="675"/>
      <c r="P194" s="675"/>
      <c r="Q194" s="675"/>
      <c r="R194" s="675"/>
      <c r="S194" s="675"/>
      <c r="T194" s="266"/>
      <c r="U194" s="642" t="s">
        <v>406</v>
      </c>
      <c r="V194" s="645"/>
      <c r="W194" s="645"/>
      <c r="X194" s="645"/>
      <c r="Y194" s="643"/>
    </row>
    <row r="195" spans="1:25" ht="20" customHeight="1">
      <c r="A195" s="268"/>
      <c r="B195" s="267"/>
      <c r="C195" s="267"/>
      <c r="D195" s="267"/>
      <c r="E195" s="677"/>
      <c r="F195" s="677"/>
      <c r="G195" s="269"/>
      <c r="H195" s="268"/>
      <c r="I195" s="267"/>
      <c r="J195" s="675"/>
      <c r="K195" s="675"/>
      <c r="L195" s="675"/>
      <c r="M195" s="675"/>
      <c r="N195" s="675"/>
      <c r="O195" s="675"/>
      <c r="P195" s="675"/>
      <c r="Q195" s="675"/>
      <c r="R195" s="675"/>
      <c r="S195" s="675"/>
      <c r="T195" s="266"/>
      <c r="U195" s="279"/>
      <c r="V195" s="266"/>
      <c r="W195" s="266"/>
      <c r="X195" s="266"/>
      <c r="Y195" s="278"/>
    </row>
    <row r="196" spans="1:25" ht="20" customHeight="1">
      <c r="A196" s="268"/>
      <c r="B196" s="267"/>
      <c r="C196" s="267"/>
      <c r="D196" s="267"/>
      <c r="E196" s="677"/>
      <c r="F196" s="677"/>
      <c r="G196" s="269"/>
      <c r="H196" s="268"/>
      <c r="I196" s="267"/>
      <c r="J196" s="675"/>
      <c r="K196" s="675"/>
      <c r="L196" s="675"/>
      <c r="M196" s="675"/>
      <c r="N196" s="675"/>
      <c r="O196" s="675"/>
      <c r="P196" s="675"/>
      <c r="Q196" s="675"/>
      <c r="R196" s="675"/>
      <c r="S196" s="675"/>
      <c r="U196" s="277"/>
      <c r="Y196" s="276"/>
    </row>
    <row r="197" spans="1:25" ht="20" customHeight="1">
      <c r="A197" s="268"/>
      <c r="B197" s="267"/>
      <c r="C197" s="267"/>
      <c r="D197" s="267"/>
      <c r="E197" s="677"/>
      <c r="F197" s="677"/>
      <c r="G197" s="269"/>
      <c r="H197" s="268"/>
      <c r="I197" s="267"/>
      <c r="J197" s="675"/>
      <c r="K197" s="675"/>
      <c r="L197" s="675"/>
      <c r="M197" s="675"/>
      <c r="N197" s="675"/>
      <c r="O197" s="675"/>
      <c r="P197" s="675"/>
      <c r="Q197" s="675"/>
      <c r="R197" s="675"/>
      <c r="S197" s="675"/>
      <c r="T197" s="266"/>
      <c r="U197" s="273"/>
      <c r="V197" s="272"/>
      <c r="W197" s="272"/>
      <c r="X197" s="272"/>
      <c r="Y197" s="271"/>
    </row>
    <row r="198" spans="1:25" ht="12" customHeight="1">
      <c r="A198" s="268"/>
      <c r="B198" s="267"/>
      <c r="C198" s="270"/>
      <c r="D198" s="267"/>
      <c r="E198" s="269"/>
      <c r="F198" s="269"/>
      <c r="G198" s="269"/>
      <c r="H198" s="268"/>
      <c r="I198" s="267"/>
      <c r="J198" s="267"/>
      <c r="K198" s="267"/>
      <c r="L198" s="267"/>
      <c r="M198" s="267"/>
      <c r="N198" s="267"/>
      <c r="O198" s="267"/>
      <c r="P198" s="267"/>
      <c r="Q198" s="267"/>
      <c r="R198" s="267"/>
      <c r="S198" s="267"/>
      <c r="T198" s="266"/>
      <c r="U198" s="266"/>
      <c r="V198" s="266"/>
      <c r="W198" s="266"/>
      <c r="X198" s="266"/>
      <c r="Y198" s="266"/>
    </row>
    <row r="199" spans="1:25" ht="38" customHeight="1">
      <c r="A199" s="671" t="s">
        <v>441</v>
      </c>
      <c r="B199" s="672"/>
      <c r="C199" s="672"/>
      <c r="D199" s="672"/>
      <c r="E199" s="666" t="s">
        <v>42</v>
      </c>
      <c r="F199" s="666"/>
      <c r="G199" s="667">
        <f>VLOOKUP('Read Me First'!$I$4,'Read Me First'!$L$4:$N$7,3,FALSE)</f>
        <v>45774</v>
      </c>
      <c r="H199" s="668"/>
      <c r="I199" s="669"/>
      <c r="J199" s="666" t="s">
        <v>43</v>
      </c>
      <c r="K199" s="666"/>
      <c r="L199" s="626" t="str">
        <f>VLOOKUP('Read Me First'!$I$4,'Read Me First'!$L$4:$N$7,2,FALSE)</f>
        <v>Horspath, Oxford</v>
      </c>
      <c r="M199" s="662"/>
      <c r="N199" s="662"/>
      <c r="O199" s="662"/>
      <c r="P199" s="662"/>
      <c r="Q199" s="627"/>
      <c r="R199" s="666" t="s">
        <v>420</v>
      </c>
      <c r="S199" s="666"/>
      <c r="T199" s="626" t="str">
        <f>'Read Me First'!$A$1</f>
        <v>OXFORDSHIRE TRACK &amp; FIELD LEAGUE 2025</v>
      </c>
      <c r="U199" s="662"/>
      <c r="V199" s="662"/>
      <c r="W199" s="662"/>
      <c r="X199" s="662"/>
      <c r="Y199" s="627"/>
    </row>
    <row r="200" spans="1:25" s="294" customFormat="1" ht="38" customHeight="1">
      <c r="A200" s="624" t="s">
        <v>25</v>
      </c>
      <c r="B200" s="625"/>
      <c r="C200" s="626" t="str" cm="1">
        <f t="array" ref="C200">"Long Jump U13 Boys (" &amp; IFERROR(ROWS(_xlfn._xlws.FILTER(_xlfn.ANCHORARRAY(Data!BG2), _xlfn.CHOOSECOLS(_xlfn.ANCHORARRAY(Data!BG2),1)&lt;&gt;"")),0) &amp; " athletes) SCORING"</f>
        <v>Long Jump U13 Boys (0 athletes) SCORING</v>
      </c>
      <c r="D200" s="627"/>
      <c r="E200" s="624" t="s">
        <v>382</v>
      </c>
      <c r="F200" s="625"/>
      <c r="G200" s="629">
        <v>0.54166666666666663</v>
      </c>
      <c r="H200" s="630"/>
      <c r="I200" s="631"/>
      <c r="J200" s="624" t="s">
        <v>385</v>
      </c>
      <c r="K200" s="628"/>
      <c r="L200" s="703">
        <f>Data!$M$264</f>
        <v>4.9400000000000004</v>
      </c>
      <c r="M200" s="704"/>
      <c r="N200" s="705" t="s">
        <v>426</v>
      </c>
      <c r="O200" s="706"/>
      <c r="P200" s="652">
        <f>Data!$H$264</f>
        <v>4</v>
      </c>
      <c r="Q200" s="653"/>
      <c r="R200" s="624" t="s">
        <v>443</v>
      </c>
      <c r="S200" s="628"/>
      <c r="T200" s="628"/>
      <c r="U200" s="628"/>
      <c r="V200" s="628"/>
      <c r="W200" s="628"/>
      <c r="X200" s="628"/>
      <c r="Y200" s="625"/>
    </row>
    <row r="201" spans="1:25" ht="20" customHeight="1">
      <c r="A201" s="266"/>
      <c r="B201" s="266"/>
      <c r="C201" s="293"/>
      <c r="D201" s="292"/>
      <c r="E201" s="267"/>
      <c r="F201" s="267"/>
      <c r="G201" s="291"/>
      <c r="H201" s="291"/>
      <c r="I201" s="267"/>
      <c r="J201" s="267"/>
      <c r="K201" s="290"/>
      <c r="L201" s="290"/>
      <c r="M201" s="290"/>
      <c r="N201" s="288"/>
      <c r="O201" s="288"/>
      <c r="P201" s="289"/>
      <c r="Q201" s="288"/>
      <c r="R201" s="287"/>
      <c r="S201" s="287"/>
      <c r="T201" s="287"/>
      <c r="U201" s="287"/>
      <c r="V201" s="287"/>
      <c r="W201" s="287"/>
      <c r="X201" s="287"/>
      <c r="Y201" s="287"/>
    </row>
    <row r="202" spans="1:25" ht="38" customHeight="1">
      <c r="A202" s="634" t="s">
        <v>417</v>
      </c>
      <c r="B202" s="634" t="s">
        <v>416</v>
      </c>
      <c r="C202" s="634" t="s">
        <v>415</v>
      </c>
      <c r="D202" s="634" t="s">
        <v>414</v>
      </c>
      <c r="E202" s="689" t="s">
        <v>438</v>
      </c>
      <c r="F202" s="689"/>
      <c r="G202" s="689" t="s">
        <v>437</v>
      </c>
      <c r="H202" s="689"/>
      <c r="I202" s="689" t="s">
        <v>436</v>
      </c>
      <c r="J202" s="689"/>
      <c r="K202" s="689" t="s">
        <v>435</v>
      </c>
      <c r="L202" s="689"/>
      <c r="M202" s="692" t="s">
        <v>434</v>
      </c>
      <c r="N202" s="693"/>
      <c r="O202" s="644" t="s">
        <v>433</v>
      </c>
      <c r="P202" s="644"/>
      <c r="Q202" s="644" t="s">
        <v>432</v>
      </c>
      <c r="R202" s="644"/>
      <c r="S202" s="644" t="s">
        <v>431</v>
      </c>
      <c r="T202" s="644"/>
      <c r="U202" s="689" t="s">
        <v>430</v>
      </c>
      <c r="V202" s="642"/>
      <c r="W202" s="664" t="s">
        <v>410</v>
      </c>
      <c r="X202" s="642" t="s">
        <v>409</v>
      </c>
      <c r="Y202" s="643"/>
    </row>
    <row r="203" spans="1:25" ht="20" customHeight="1">
      <c r="A203" s="635"/>
      <c r="B203" s="635"/>
      <c r="C203" s="635"/>
      <c r="D203" s="635"/>
      <c r="E203" s="644" t="s">
        <v>408</v>
      </c>
      <c r="F203" s="644"/>
      <c r="G203" s="644" t="s">
        <v>408</v>
      </c>
      <c r="H203" s="644"/>
      <c r="I203" s="644" t="s">
        <v>408</v>
      </c>
      <c r="J203" s="644"/>
      <c r="K203" s="644" t="s">
        <v>408</v>
      </c>
      <c r="L203" s="644"/>
      <c r="M203" s="694"/>
      <c r="N203" s="695"/>
      <c r="O203" s="644" t="s">
        <v>408</v>
      </c>
      <c r="P203" s="644"/>
      <c r="Q203" s="644" t="s">
        <v>408</v>
      </c>
      <c r="R203" s="644"/>
      <c r="S203" s="644" t="s">
        <v>408</v>
      </c>
      <c r="T203" s="644"/>
      <c r="U203" s="644" t="s">
        <v>408</v>
      </c>
      <c r="V203" s="642"/>
      <c r="W203" s="665"/>
      <c r="X203" s="281" t="s">
        <v>0</v>
      </c>
      <c r="Y203" s="281" t="s">
        <v>1</v>
      </c>
    </row>
    <row r="204" spans="1:25" ht="24" customHeight="1">
      <c r="A204" s="285">
        <v>1</v>
      </c>
      <c r="B204" s="284" t="str" cm="1">
        <f t="array" ref="B204">IFERROR(_xlfn._xlws.FILTER(_xlfn.ANCHORARRAY(Data!BG$2), _xlfn.CHOOSECOLS(_xlfn.ANCHORARRAY(Data!BG$2),1)&lt;&gt;""),"")</f>
        <v/>
      </c>
      <c r="C204" s="283"/>
      <c r="D204" s="283"/>
      <c r="E204" s="621"/>
      <c r="F204" s="622"/>
      <c r="G204" s="621"/>
      <c r="H204" s="622"/>
      <c r="I204" s="621"/>
      <c r="J204" s="622"/>
      <c r="K204" s="685" t="s">
        <v>429</v>
      </c>
      <c r="L204" s="686"/>
      <c r="M204" s="685" t="s">
        <v>429</v>
      </c>
      <c r="N204" s="686"/>
      <c r="O204" s="685" t="s">
        <v>429</v>
      </c>
      <c r="P204" s="686"/>
      <c r="Q204" s="685" t="s">
        <v>429</v>
      </c>
      <c r="R204" s="686"/>
      <c r="S204" s="685" t="s">
        <v>429</v>
      </c>
      <c r="T204" s="686"/>
      <c r="U204" s="683"/>
      <c r="V204" s="684"/>
      <c r="W204" s="281"/>
      <c r="X204" s="281"/>
      <c r="Y204" s="281"/>
    </row>
    <row r="205" spans="1:25" ht="24" customHeight="1">
      <c r="A205" s="281">
        <v>2</v>
      </c>
      <c r="B205" s="284"/>
      <c r="C205" s="283"/>
      <c r="D205" s="283"/>
      <c r="E205" s="621"/>
      <c r="F205" s="622"/>
      <c r="G205" s="621"/>
      <c r="H205" s="622"/>
      <c r="I205" s="621"/>
      <c r="J205" s="622"/>
      <c r="K205" s="685" t="s">
        <v>429</v>
      </c>
      <c r="L205" s="686"/>
      <c r="M205" s="685" t="s">
        <v>429</v>
      </c>
      <c r="N205" s="686"/>
      <c r="O205" s="685" t="s">
        <v>429</v>
      </c>
      <c r="P205" s="686"/>
      <c r="Q205" s="685" t="s">
        <v>429</v>
      </c>
      <c r="R205" s="686"/>
      <c r="S205" s="685" t="s">
        <v>429</v>
      </c>
      <c r="T205" s="686"/>
      <c r="U205" s="683"/>
      <c r="V205" s="684"/>
      <c r="W205" s="281"/>
      <c r="X205" s="281"/>
      <c r="Y205" s="281"/>
    </row>
    <row r="206" spans="1:25" ht="24" customHeight="1">
      <c r="A206" s="281">
        <v>3</v>
      </c>
      <c r="B206" s="284"/>
      <c r="C206" s="283"/>
      <c r="D206" s="283"/>
      <c r="E206" s="621"/>
      <c r="F206" s="622"/>
      <c r="G206" s="621"/>
      <c r="H206" s="622"/>
      <c r="I206" s="621"/>
      <c r="J206" s="622"/>
      <c r="K206" s="685" t="s">
        <v>429</v>
      </c>
      <c r="L206" s="686"/>
      <c r="M206" s="685" t="s">
        <v>429</v>
      </c>
      <c r="N206" s="686"/>
      <c r="O206" s="685" t="s">
        <v>429</v>
      </c>
      <c r="P206" s="686"/>
      <c r="Q206" s="685" t="s">
        <v>429</v>
      </c>
      <c r="R206" s="686"/>
      <c r="S206" s="685" t="s">
        <v>429</v>
      </c>
      <c r="T206" s="686"/>
      <c r="U206" s="683"/>
      <c r="V206" s="684"/>
      <c r="W206" s="281"/>
      <c r="X206" s="281"/>
      <c r="Y206" s="281"/>
    </row>
    <row r="207" spans="1:25" ht="24" customHeight="1">
      <c r="A207" s="281">
        <v>4</v>
      </c>
      <c r="B207" s="284"/>
      <c r="C207" s="283"/>
      <c r="D207" s="283"/>
      <c r="E207" s="621"/>
      <c r="F207" s="622"/>
      <c r="G207" s="621"/>
      <c r="H207" s="622"/>
      <c r="I207" s="621"/>
      <c r="J207" s="622"/>
      <c r="K207" s="685" t="s">
        <v>429</v>
      </c>
      <c r="L207" s="686"/>
      <c r="M207" s="685" t="s">
        <v>429</v>
      </c>
      <c r="N207" s="686"/>
      <c r="O207" s="685" t="s">
        <v>429</v>
      </c>
      <c r="P207" s="686"/>
      <c r="Q207" s="685" t="s">
        <v>429</v>
      </c>
      <c r="R207" s="686"/>
      <c r="S207" s="685" t="s">
        <v>429</v>
      </c>
      <c r="T207" s="686"/>
      <c r="U207" s="683"/>
      <c r="V207" s="684"/>
      <c r="W207" s="281"/>
      <c r="X207" s="281"/>
      <c r="Y207" s="281"/>
    </row>
    <row r="208" spans="1:25" ht="24" customHeight="1">
      <c r="A208" s="281">
        <v>5</v>
      </c>
      <c r="B208" s="284"/>
      <c r="C208" s="283"/>
      <c r="D208" s="283"/>
      <c r="E208" s="621"/>
      <c r="F208" s="622"/>
      <c r="G208" s="621"/>
      <c r="H208" s="622"/>
      <c r="I208" s="621"/>
      <c r="J208" s="622"/>
      <c r="K208" s="685" t="s">
        <v>429</v>
      </c>
      <c r="L208" s="686"/>
      <c r="M208" s="685" t="s">
        <v>429</v>
      </c>
      <c r="N208" s="686"/>
      <c r="O208" s="685" t="s">
        <v>429</v>
      </c>
      <c r="P208" s="686"/>
      <c r="Q208" s="685" t="s">
        <v>429</v>
      </c>
      <c r="R208" s="686"/>
      <c r="S208" s="685" t="s">
        <v>429</v>
      </c>
      <c r="T208" s="686"/>
      <c r="U208" s="683"/>
      <c r="V208" s="684"/>
      <c r="W208" s="281"/>
      <c r="X208" s="281"/>
      <c r="Y208" s="281"/>
    </row>
    <row r="209" spans="1:25" ht="24" customHeight="1">
      <c r="A209" s="281">
        <v>6</v>
      </c>
      <c r="B209" s="284"/>
      <c r="C209" s="283"/>
      <c r="D209" s="283"/>
      <c r="E209" s="621"/>
      <c r="F209" s="622"/>
      <c r="G209" s="621"/>
      <c r="H209" s="622"/>
      <c r="I209" s="621"/>
      <c r="J209" s="622"/>
      <c r="K209" s="685" t="s">
        <v>429</v>
      </c>
      <c r="L209" s="686"/>
      <c r="M209" s="685" t="s">
        <v>429</v>
      </c>
      <c r="N209" s="686"/>
      <c r="O209" s="685" t="s">
        <v>429</v>
      </c>
      <c r="P209" s="686"/>
      <c r="Q209" s="685" t="s">
        <v>429</v>
      </c>
      <c r="R209" s="686"/>
      <c r="S209" s="685" t="s">
        <v>429</v>
      </c>
      <c r="T209" s="686"/>
      <c r="U209" s="683"/>
      <c r="V209" s="684"/>
      <c r="W209" s="281"/>
      <c r="X209" s="281"/>
      <c r="Y209" s="281"/>
    </row>
    <row r="210" spans="1:25" ht="24" customHeight="1">
      <c r="A210" s="281">
        <v>7</v>
      </c>
      <c r="B210" s="284"/>
      <c r="C210" s="283"/>
      <c r="D210" s="283"/>
      <c r="E210" s="621"/>
      <c r="F210" s="622"/>
      <c r="G210" s="621"/>
      <c r="H210" s="622"/>
      <c r="I210" s="621"/>
      <c r="J210" s="622"/>
      <c r="K210" s="685" t="s">
        <v>429</v>
      </c>
      <c r="L210" s="686"/>
      <c r="M210" s="685" t="s">
        <v>429</v>
      </c>
      <c r="N210" s="686"/>
      <c r="O210" s="685" t="s">
        <v>429</v>
      </c>
      <c r="P210" s="686"/>
      <c r="Q210" s="685" t="s">
        <v>429</v>
      </c>
      <c r="R210" s="686"/>
      <c r="S210" s="685" t="s">
        <v>429</v>
      </c>
      <c r="T210" s="686"/>
      <c r="U210" s="683"/>
      <c r="V210" s="684"/>
      <c r="W210" s="281"/>
      <c r="X210" s="281"/>
      <c r="Y210" s="281"/>
    </row>
    <row r="211" spans="1:25" ht="24" customHeight="1">
      <c r="A211" s="281">
        <v>8</v>
      </c>
      <c r="B211" s="284"/>
      <c r="C211" s="283"/>
      <c r="D211" s="283"/>
      <c r="E211" s="621"/>
      <c r="F211" s="622"/>
      <c r="G211" s="621"/>
      <c r="H211" s="622"/>
      <c r="I211" s="621"/>
      <c r="J211" s="622"/>
      <c r="K211" s="685" t="s">
        <v>429</v>
      </c>
      <c r="L211" s="686"/>
      <c r="M211" s="685" t="s">
        <v>429</v>
      </c>
      <c r="N211" s="686"/>
      <c r="O211" s="685" t="s">
        <v>429</v>
      </c>
      <c r="P211" s="686"/>
      <c r="Q211" s="685" t="s">
        <v>429</v>
      </c>
      <c r="R211" s="686"/>
      <c r="S211" s="685" t="s">
        <v>429</v>
      </c>
      <c r="T211" s="686"/>
      <c r="U211" s="683"/>
      <c r="V211" s="684"/>
      <c r="W211" s="281"/>
      <c r="X211" s="281"/>
      <c r="Y211" s="281"/>
    </row>
    <row r="212" spans="1:25" ht="24" customHeight="1">
      <c r="A212" s="281">
        <v>9</v>
      </c>
      <c r="B212" s="284"/>
      <c r="C212" s="283"/>
      <c r="D212" s="283"/>
      <c r="E212" s="621"/>
      <c r="F212" s="622"/>
      <c r="G212" s="621"/>
      <c r="H212" s="622"/>
      <c r="I212" s="621"/>
      <c r="J212" s="622"/>
      <c r="K212" s="685" t="s">
        <v>429</v>
      </c>
      <c r="L212" s="686"/>
      <c r="M212" s="685" t="s">
        <v>429</v>
      </c>
      <c r="N212" s="686"/>
      <c r="O212" s="685" t="s">
        <v>429</v>
      </c>
      <c r="P212" s="686"/>
      <c r="Q212" s="685" t="s">
        <v>429</v>
      </c>
      <c r="R212" s="686"/>
      <c r="S212" s="685" t="s">
        <v>429</v>
      </c>
      <c r="T212" s="686"/>
      <c r="U212" s="683"/>
      <c r="V212" s="684"/>
      <c r="W212" s="281"/>
      <c r="X212" s="281"/>
      <c r="Y212" s="281"/>
    </row>
    <row r="213" spans="1:25" ht="24" customHeight="1">
      <c r="A213" s="281">
        <v>10</v>
      </c>
      <c r="B213" s="284"/>
      <c r="C213" s="283"/>
      <c r="D213" s="283"/>
      <c r="E213" s="621"/>
      <c r="F213" s="622"/>
      <c r="G213" s="621"/>
      <c r="H213" s="622"/>
      <c r="I213" s="621"/>
      <c r="J213" s="622"/>
      <c r="K213" s="685" t="s">
        <v>429</v>
      </c>
      <c r="L213" s="686"/>
      <c r="M213" s="685" t="s">
        <v>429</v>
      </c>
      <c r="N213" s="686"/>
      <c r="O213" s="685" t="s">
        <v>429</v>
      </c>
      <c r="P213" s="686"/>
      <c r="Q213" s="685" t="s">
        <v>429</v>
      </c>
      <c r="R213" s="686"/>
      <c r="S213" s="685" t="s">
        <v>429</v>
      </c>
      <c r="T213" s="686"/>
      <c r="U213" s="683"/>
      <c r="V213" s="684"/>
      <c r="W213" s="281"/>
      <c r="X213" s="281"/>
      <c r="Y213" s="281"/>
    </row>
    <row r="214" spans="1:25" ht="24" customHeight="1">
      <c r="A214" s="281">
        <v>11</v>
      </c>
      <c r="B214" s="284"/>
      <c r="C214" s="283"/>
      <c r="D214" s="283"/>
      <c r="E214" s="621"/>
      <c r="F214" s="622"/>
      <c r="G214" s="621"/>
      <c r="H214" s="622"/>
      <c r="I214" s="621"/>
      <c r="J214" s="622"/>
      <c r="K214" s="685" t="s">
        <v>429</v>
      </c>
      <c r="L214" s="686"/>
      <c r="M214" s="685" t="s">
        <v>429</v>
      </c>
      <c r="N214" s="686"/>
      <c r="O214" s="685" t="s">
        <v>429</v>
      </c>
      <c r="P214" s="686"/>
      <c r="Q214" s="685" t="s">
        <v>429</v>
      </c>
      <c r="R214" s="686"/>
      <c r="S214" s="685" t="s">
        <v>429</v>
      </c>
      <c r="T214" s="686"/>
      <c r="U214" s="683"/>
      <c r="V214" s="684"/>
      <c r="W214" s="281"/>
      <c r="X214" s="281"/>
      <c r="Y214" s="281"/>
    </row>
    <row r="215" spans="1:25" ht="24" customHeight="1">
      <c r="A215" s="281">
        <v>12</v>
      </c>
      <c r="B215" s="284"/>
      <c r="C215" s="283"/>
      <c r="D215" s="283"/>
      <c r="E215" s="636"/>
      <c r="F215" s="670"/>
      <c r="G215" s="636"/>
      <c r="H215" s="670"/>
      <c r="I215" s="636"/>
      <c r="J215" s="670"/>
      <c r="K215" s="685" t="s">
        <v>429</v>
      </c>
      <c r="L215" s="686"/>
      <c r="M215" s="685" t="s">
        <v>429</v>
      </c>
      <c r="N215" s="686"/>
      <c r="O215" s="685" t="s">
        <v>429</v>
      </c>
      <c r="P215" s="686"/>
      <c r="Q215" s="685" t="s">
        <v>429</v>
      </c>
      <c r="R215" s="686"/>
      <c r="S215" s="685" t="s">
        <v>429</v>
      </c>
      <c r="T215" s="686"/>
      <c r="U215" s="687"/>
      <c r="V215" s="688"/>
      <c r="W215" s="286"/>
      <c r="X215" s="286"/>
      <c r="Y215" s="286"/>
    </row>
    <row r="216" spans="1:25" ht="24" customHeight="1">
      <c r="A216" s="281">
        <v>13</v>
      </c>
      <c r="B216" s="284"/>
      <c r="C216" s="283"/>
      <c r="D216" s="283"/>
      <c r="E216" s="651"/>
      <c r="F216" s="651"/>
      <c r="G216" s="651"/>
      <c r="H216" s="651"/>
      <c r="I216" s="651"/>
      <c r="J216" s="651"/>
      <c r="K216" s="685" t="s">
        <v>429</v>
      </c>
      <c r="L216" s="686"/>
      <c r="M216" s="685" t="s">
        <v>429</v>
      </c>
      <c r="N216" s="686"/>
      <c r="O216" s="685" t="s">
        <v>429</v>
      </c>
      <c r="P216" s="686"/>
      <c r="Q216" s="685" t="s">
        <v>429</v>
      </c>
      <c r="R216" s="686"/>
      <c r="S216" s="685" t="s">
        <v>429</v>
      </c>
      <c r="T216" s="686"/>
      <c r="U216" s="646"/>
      <c r="V216" s="646"/>
      <c r="W216" s="281"/>
      <c r="X216" s="281"/>
      <c r="Y216" s="281"/>
    </row>
    <row r="217" spans="1:25" ht="24" customHeight="1">
      <c r="A217" s="281">
        <v>14</v>
      </c>
      <c r="B217" s="284"/>
      <c r="C217" s="283"/>
      <c r="D217" s="283"/>
      <c r="E217" s="621"/>
      <c r="F217" s="622"/>
      <c r="G217" s="621"/>
      <c r="H217" s="622"/>
      <c r="I217" s="621"/>
      <c r="J217" s="622"/>
      <c r="K217" s="685" t="s">
        <v>429</v>
      </c>
      <c r="L217" s="686"/>
      <c r="M217" s="685" t="s">
        <v>429</v>
      </c>
      <c r="N217" s="686"/>
      <c r="O217" s="685" t="s">
        <v>429</v>
      </c>
      <c r="P217" s="686"/>
      <c r="Q217" s="685" t="s">
        <v>429</v>
      </c>
      <c r="R217" s="686"/>
      <c r="S217" s="685" t="s">
        <v>429</v>
      </c>
      <c r="T217" s="686"/>
      <c r="U217" s="683"/>
      <c r="V217" s="684"/>
      <c r="W217" s="281"/>
      <c r="X217" s="281"/>
      <c r="Y217" s="281"/>
    </row>
    <row r="218" spans="1:25" ht="24" customHeight="1">
      <c r="A218" s="281">
        <v>15</v>
      </c>
      <c r="B218" s="284"/>
      <c r="C218" s="283"/>
      <c r="D218" s="283"/>
      <c r="E218" s="621"/>
      <c r="F218" s="622"/>
      <c r="G218" s="621"/>
      <c r="H218" s="622"/>
      <c r="I218" s="621"/>
      <c r="J218" s="622"/>
      <c r="K218" s="685" t="s">
        <v>429</v>
      </c>
      <c r="L218" s="686"/>
      <c r="M218" s="685" t="s">
        <v>429</v>
      </c>
      <c r="N218" s="686"/>
      <c r="O218" s="685" t="s">
        <v>429</v>
      </c>
      <c r="P218" s="686"/>
      <c r="Q218" s="685" t="s">
        <v>429</v>
      </c>
      <c r="R218" s="686"/>
      <c r="S218" s="685" t="s">
        <v>429</v>
      </c>
      <c r="T218" s="686"/>
      <c r="U218" s="683"/>
      <c r="V218" s="684"/>
      <c r="W218" s="281"/>
      <c r="X218" s="281"/>
      <c r="Y218" s="281"/>
    </row>
    <row r="219" spans="1:25" ht="24" customHeight="1">
      <c r="A219" s="281">
        <v>16</v>
      </c>
      <c r="B219" s="284"/>
      <c r="C219" s="283"/>
      <c r="D219" s="283"/>
      <c r="E219" s="621"/>
      <c r="F219" s="622"/>
      <c r="G219" s="621"/>
      <c r="H219" s="622"/>
      <c r="I219" s="621"/>
      <c r="J219" s="622"/>
      <c r="K219" s="685" t="s">
        <v>429</v>
      </c>
      <c r="L219" s="686"/>
      <c r="M219" s="685" t="s">
        <v>429</v>
      </c>
      <c r="N219" s="686"/>
      <c r="O219" s="685" t="s">
        <v>429</v>
      </c>
      <c r="P219" s="686"/>
      <c r="Q219" s="685" t="s">
        <v>429</v>
      </c>
      <c r="R219" s="686"/>
      <c r="S219" s="685" t="s">
        <v>429</v>
      </c>
      <c r="T219" s="686"/>
      <c r="U219" s="683"/>
      <c r="V219" s="684"/>
      <c r="W219" s="281"/>
      <c r="X219" s="281"/>
      <c r="Y219" s="281"/>
    </row>
    <row r="220" spans="1:25" ht="20" customHeight="1">
      <c r="A220" s="266"/>
      <c r="B220" s="266"/>
      <c r="C220" s="270"/>
      <c r="D220" s="270"/>
      <c r="E220" s="266"/>
      <c r="F220" s="266"/>
      <c r="G220" s="266"/>
      <c r="H220" s="266"/>
      <c r="I220" s="266"/>
      <c r="J220" s="266"/>
      <c r="K220" s="266"/>
      <c r="L220" s="266"/>
      <c r="M220" s="266"/>
      <c r="N220" s="266"/>
      <c r="O220" s="266"/>
      <c r="P220" s="266"/>
      <c r="Q220" s="266"/>
      <c r="R220" s="266"/>
      <c r="S220" s="266"/>
      <c r="T220" s="266"/>
      <c r="U220" s="266"/>
      <c r="V220" s="266"/>
      <c r="W220" s="266"/>
      <c r="X220" s="266"/>
      <c r="Y220" s="266"/>
    </row>
    <row r="221" spans="1:25" ht="20" customHeight="1">
      <c r="A221" s="644" t="s">
        <v>425</v>
      </c>
      <c r="B221" s="644"/>
      <c r="C221" s="644"/>
      <c r="D221" s="644"/>
      <c r="E221" s="644"/>
      <c r="F221" s="644"/>
      <c r="G221" s="267"/>
      <c r="H221" s="644" t="s">
        <v>424</v>
      </c>
      <c r="I221" s="644"/>
      <c r="J221" s="644"/>
      <c r="K221" s="644"/>
      <c r="L221" s="644"/>
      <c r="M221" s="644"/>
      <c r="N221" s="644"/>
      <c r="O221" s="644"/>
      <c r="P221" s="644"/>
      <c r="Q221" s="644"/>
      <c r="R221" s="644"/>
      <c r="S221" s="644"/>
      <c r="T221" s="266"/>
      <c r="U221" s="642" t="s">
        <v>407</v>
      </c>
      <c r="V221" s="645"/>
      <c r="W221" s="645"/>
      <c r="X221" s="645"/>
      <c r="Y221" s="643"/>
    </row>
    <row r="222" spans="1:25" ht="20" customHeight="1">
      <c r="A222" s="297"/>
      <c r="B222" s="281" t="s">
        <v>423</v>
      </c>
      <c r="C222" s="281" t="s">
        <v>415</v>
      </c>
      <c r="D222" s="281" t="s">
        <v>414</v>
      </c>
      <c r="E222" s="644" t="s">
        <v>442</v>
      </c>
      <c r="F222" s="644"/>
      <c r="G222" s="267"/>
      <c r="H222" s="297"/>
      <c r="I222" s="281" t="s">
        <v>423</v>
      </c>
      <c r="J222" s="642" t="s">
        <v>415</v>
      </c>
      <c r="K222" s="645"/>
      <c r="L222" s="645"/>
      <c r="M222" s="645"/>
      <c r="N222" s="643"/>
      <c r="O222" s="642" t="s">
        <v>414</v>
      </c>
      <c r="P222" s="645"/>
      <c r="Q222" s="645"/>
      <c r="R222" s="644" t="s">
        <v>442</v>
      </c>
      <c r="S222" s="644"/>
      <c r="T222" s="266"/>
      <c r="U222" s="279"/>
      <c r="V222" s="266"/>
      <c r="W222" s="266"/>
      <c r="X222" s="266"/>
      <c r="Y222" s="278"/>
    </row>
    <row r="223" spans="1:25" ht="20" customHeight="1">
      <c r="A223" s="295">
        <v>1</v>
      </c>
      <c r="B223" s="284"/>
      <c r="C223" s="296"/>
      <c r="D223" s="281"/>
      <c r="E223" s="707"/>
      <c r="F223" s="707"/>
      <c r="G223" s="269"/>
      <c r="H223" s="295">
        <v>1</v>
      </c>
      <c r="I223" s="281"/>
      <c r="J223" s="642"/>
      <c r="K223" s="645"/>
      <c r="L223" s="645"/>
      <c r="M223" s="645"/>
      <c r="N223" s="643"/>
      <c r="O223" s="642"/>
      <c r="P223" s="645"/>
      <c r="Q223" s="645"/>
      <c r="R223" s="644"/>
      <c r="S223" s="644"/>
      <c r="T223" s="266"/>
      <c r="U223" s="279"/>
      <c r="V223" s="266"/>
      <c r="W223" s="266"/>
      <c r="X223" s="266"/>
      <c r="Y223" s="278"/>
    </row>
    <row r="224" spans="1:25" ht="20" customHeight="1">
      <c r="A224" s="295">
        <v>2</v>
      </c>
      <c r="B224" s="281"/>
      <c r="C224" s="296"/>
      <c r="D224" s="281"/>
      <c r="E224" s="707"/>
      <c r="F224" s="707"/>
      <c r="G224" s="269"/>
      <c r="H224" s="295">
        <v>2</v>
      </c>
      <c r="I224" s="281"/>
      <c r="J224" s="642"/>
      <c r="K224" s="645"/>
      <c r="L224" s="645"/>
      <c r="M224" s="645"/>
      <c r="N224" s="643"/>
      <c r="O224" s="642"/>
      <c r="P224" s="645"/>
      <c r="Q224" s="645"/>
      <c r="R224" s="644"/>
      <c r="S224" s="644"/>
      <c r="T224" s="266"/>
      <c r="U224" s="279"/>
      <c r="V224" s="266"/>
      <c r="W224" s="266"/>
      <c r="X224" s="266"/>
      <c r="Y224" s="278"/>
    </row>
    <row r="225" spans="1:25" ht="20" customHeight="1">
      <c r="A225" s="295">
        <v>3</v>
      </c>
      <c r="B225" s="281"/>
      <c r="C225" s="296"/>
      <c r="D225" s="281"/>
      <c r="E225" s="707"/>
      <c r="F225" s="707"/>
      <c r="G225" s="269"/>
      <c r="H225" s="295">
        <v>3</v>
      </c>
      <c r="I225" s="281"/>
      <c r="J225" s="642"/>
      <c r="K225" s="645"/>
      <c r="L225" s="645"/>
      <c r="M225" s="645"/>
      <c r="N225" s="643"/>
      <c r="O225" s="642"/>
      <c r="P225" s="645"/>
      <c r="Q225" s="645"/>
      <c r="R225" s="644"/>
      <c r="S225" s="644"/>
      <c r="U225" s="277"/>
      <c r="Y225" s="276"/>
    </row>
    <row r="226" spans="1:25" ht="20" customHeight="1">
      <c r="A226" s="295">
        <v>4</v>
      </c>
      <c r="B226" s="281"/>
      <c r="C226" s="296"/>
      <c r="D226" s="281"/>
      <c r="E226" s="707"/>
      <c r="F226" s="707"/>
      <c r="G226" s="269"/>
      <c r="H226" s="295">
        <v>4</v>
      </c>
      <c r="I226" s="281"/>
      <c r="J226" s="642"/>
      <c r="K226" s="645"/>
      <c r="L226" s="645"/>
      <c r="M226" s="645"/>
      <c r="N226" s="643"/>
      <c r="O226" s="642"/>
      <c r="P226" s="645"/>
      <c r="Q226" s="645"/>
      <c r="R226" s="644"/>
      <c r="S226" s="644"/>
      <c r="U226" s="277"/>
      <c r="Y226" s="276"/>
    </row>
    <row r="227" spans="1:25" ht="20" customHeight="1">
      <c r="A227" s="295">
        <v>5</v>
      </c>
      <c r="B227" s="281"/>
      <c r="C227" s="296"/>
      <c r="D227" s="281"/>
      <c r="E227" s="707"/>
      <c r="F227" s="707"/>
      <c r="G227" s="269"/>
      <c r="H227" s="295">
        <v>5</v>
      </c>
      <c r="I227" s="281"/>
      <c r="J227" s="642"/>
      <c r="K227" s="645"/>
      <c r="L227" s="645"/>
      <c r="M227" s="645"/>
      <c r="N227" s="643"/>
      <c r="O227" s="642"/>
      <c r="P227" s="645"/>
      <c r="Q227" s="645"/>
      <c r="R227" s="644"/>
      <c r="S227" s="644"/>
      <c r="T227" s="266"/>
      <c r="U227" s="642" t="s">
        <v>406</v>
      </c>
      <c r="V227" s="645"/>
      <c r="W227" s="645"/>
      <c r="X227" s="645"/>
      <c r="Y227" s="643"/>
    </row>
    <row r="228" spans="1:25" ht="20" customHeight="1">
      <c r="A228" s="295">
        <v>6</v>
      </c>
      <c r="B228" s="281"/>
      <c r="C228" s="296"/>
      <c r="D228" s="281"/>
      <c r="E228" s="707"/>
      <c r="F228" s="707"/>
      <c r="G228" s="269"/>
      <c r="H228" s="295">
        <v>6</v>
      </c>
      <c r="I228" s="281"/>
      <c r="J228" s="642"/>
      <c r="K228" s="645"/>
      <c r="L228" s="645"/>
      <c r="M228" s="645"/>
      <c r="N228" s="643"/>
      <c r="O228" s="642"/>
      <c r="P228" s="645"/>
      <c r="Q228" s="645"/>
      <c r="R228" s="644"/>
      <c r="S228" s="644"/>
      <c r="T228" s="266"/>
      <c r="U228" s="279"/>
      <c r="V228" s="266"/>
      <c r="W228" s="266"/>
      <c r="X228" s="266"/>
      <c r="Y228" s="278"/>
    </row>
    <row r="229" spans="1:25" ht="20" customHeight="1">
      <c r="A229" s="295">
        <v>7</v>
      </c>
      <c r="B229" s="281"/>
      <c r="C229" s="296"/>
      <c r="D229" s="281"/>
      <c r="E229" s="707"/>
      <c r="F229" s="707"/>
      <c r="G229" s="269"/>
      <c r="H229" s="295">
        <v>7</v>
      </c>
      <c r="I229" s="281"/>
      <c r="J229" s="642"/>
      <c r="K229" s="645"/>
      <c r="L229" s="645"/>
      <c r="M229" s="645"/>
      <c r="N229" s="643"/>
      <c r="O229" s="642"/>
      <c r="P229" s="645"/>
      <c r="Q229" s="645"/>
      <c r="R229" s="644"/>
      <c r="S229" s="644"/>
      <c r="U229" s="277"/>
      <c r="Y229" s="276"/>
    </row>
    <row r="230" spans="1:25" ht="20" customHeight="1">
      <c r="A230" s="295">
        <v>8</v>
      </c>
      <c r="B230" s="281"/>
      <c r="C230" s="296"/>
      <c r="D230" s="281"/>
      <c r="E230" s="707"/>
      <c r="F230" s="707"/>
      <c r="G230" s="269"/>
      <c r="H230" s="295">
        <v>8</v>
      </c>
      <c r="I230" s="281"/>
      <c r="J230" s="642"/>
      <c r="K230" s="645"/>
      <c r="L230" s="645"/>
      <c r="M230" s="645"/>
      <c r="N230" s="643"/>
      <c r="O230" s="642"/>
      <c r="P230" s="645"/>
      <c r="Q230" s="645"/>
      <c r="R230" s="644"/>
      <c r="S230" s="644"/>
      <c r="T230" s="266"/>
      <c r="U230" s="273"/>
      <c r="V230" s="272"/>
      <c r="W230" s="272"/>
      <c r="X230" s="272"/>
      <c r="Y230" s="271"/>
    </row>
    <row r="231" spans="1:25" ht="12" customHeight="1">
      <c r="A231" s="268"/>
      <c r="B231" s="267"/>
      <c r="C231" s="270"/>
      <c r="D231" s="267"/>
      <c r="E231" s="269"/>
      <c r="F231" s="269"/>
      <c r="G231" s="269"/>
      <c r="H231" s="268"/>
      <c r="I231" s="267"/>
      <c r="J231" s="267"/>
      <c r="K231" s="267"/>
      <c r="L231" s="267"/>
      <c r="M231" s="267"/>
      <c r="N231" s="267"/>
      <c r="O231" s="267"/>
      <c r="P231" s="267"/>
      <c r="Q231" s="267"/>
      <c r="R231" s="267"/>
      <c r="S231" s="267"/>
      <c r="T231" s="266"/>
      <c r="U231" s="266"/>
      <c r="V231" s="266"/>
      <c r="W231" s="266"/>
      <c r="X231" s="266"/>
      <c r="Y231" s="266"/>
    </row>
    <row r="232" spans="1:25" ht="38" customHeight="1">
      <c r="A232" s="671" t="s">
        <v>441</v>
      </c>
      <c r="B232" s="672"/>
      <c r="C232" s="672"/>
      <c r="D232" s="672"/>
      <c r="E232" s="666" t="s">
        <v>42</v>
      </c>
      <c r="F232" s="666"/>
      <c r="G232" s="667">
        <f>G199</f>
        <v>45774</v>
      </c>
      <c r="H232" s="668"/>
      <c r="I232" s="669"/>
      <c r="J232" s="666" t="s">
        <v>43</v>
      </c>
      <c r="K232" s="666"/>
      <c r="L232" s="626" t="str">
        <f>L199</f>
        <v>Horspath, Oxford</v>
      </c>
      <c r="M232" s="662"/>
      <c r="N232" s="662"/>
      <c r="O232" s="662"/>
      <c r="P232" s="662"/>
      <c r="Q232" s="627"/>
      <c r="R232" s="666" t="s">
        <v>420</v>
      </c>
      <c r="S232" s="666"/>
      <c r="T232" s="626" t="str">
        <f>T199</f>
        <v>OXFORDSHIRE TRACK &amp; FIELD LEAGUE 2025</v>
      </c>
      <c r="U232" s="662"/>
      <c r="V232" s="662"/>
      <c r="W232" s="662"/>
      <c r="X232" s="662"/>
      <c r="Y232" s="627"/>
    </row>
    <row r="233" spans="1:25" s="294" customFormat="1" ht="38" customHeight="1">
      <c r="A233" s="624" t="s">
        <v>25</v>
      </c>
      <c r="B233" s="625"/>
      <c r="C233" s="626" t="str" cm="1">
        <f t="array" ref="C233">"Long Jump U13 Boys (" &amp; IFERROR(ROWS(_xlfn._xlws.FILTER(_xlfn.ANCHORARRAY(Data!BG18), _xlfn.CHOOSECOLS(_xlfn.ANCHORARRAY(Data!BG18),1)&lt;&gt;"")),0) &amp; " athletes) NON SCORING"</f>
        <v>Long Jump U13 Boys (0 athletes) NON SCORING</v>
      </c>
      <c r="D233" s="627"/>
      <c r="E233" s="624" t="s">
        <v>382</v>
      </c>
      <c r="F233" s="625"/>
      <c r="G233" s="629">
        <v>0.39583333333333331</v>
      </c>
      <c r="H233" s="630"/>
      <c r="I233" s="631"/>
      <c r="J233" s="624" t="s">
        <v>385</v>
      </c>
      <c r="K233" s="628"/>
      <c r="L233" s="703">
        <f>L200</f>
        <v>4.9400000000000004</v>
      </c>
      <c r="M233" s="704"/>
      <c r="N233" s="705" t="s">
        <v>426</v>
      </c>
      <c r="O233" s="706"/>
      <c r="P233" s="652">
        <f>P200</f>
        <v>4</v>
      </c>
      <c r="Q233" s="653"/>
      <c r="R233" s="624" t="str">
        <f>R200</f>
        <v>Scoring: 3 trials each</v>
      </c>
      <c r="S233" s="628"/>
      <c r="T233" s="628"/>
      <c r="U233" s="628"/>
      <c r="V233" s="628"/>
      <c r="W233" s="628"/>
      <c r="X233" s="628"/>
      <c r="Y233" s="625"/>
    </row>
    <row r="234" spans="1:25" ht="20" customHeight="1">
      <c r="A234" s="266"/>
      <c r="B234" s="266"/>
      <c r="C234" s="293"/>
      <c r="D234" s="292"/>
      <c r="E234" s="267"/>
      <c r="F234" s="267"/>
      <c r="G234" s="291"/>
      <c r="H234" s="291"/>
      <c r="I234" s="267"/>
      <c r="J234" s="267"/>
      <c r="K234" s="290"/>
      <c r="L234" s="290"/>
      <c r="M234" s="290"/>
      <c r="N234" s="288"/>
      <c r="O234" s="288"/>
      <c r="P234" s="289"/>
      <c r="Q234" s="288"/>
      <c r="R234" s="287"/>
      <c r="S234" s="287"/>
      <c r="T234" s="287"/>
      <c r="U234" s="287"/>
      <c r="V234" s="287"/>
      <c r="W234" s="287"/>
      <c r="X234" s="287"/>
      <c r="Y234" s="287"/>
    </row>
    <row r="235" spans="1:25" ht="38" customHeight="1">
      <c r="A235" s="634" t="s">
        <v>417</v>
      </c>
      <c r="B235" s="634" t="s">
        <v>416</v>
      </c>
      <c r="C235" s="634" t="s">
        <v>415</v>
      </c>
      <c r="D235" s="634" t="s">
        <v>414</v>
      </c>
      <c r="E235" s="689" t="s">
        <v>438</v>
      </c>
      <c r="F235" s="689"/>
      <c r="G235" s="689" t="s">
        <v>437</v>
      </c>
      <c r="H235" s="689"/>
      <c r="I235" s="689" t="s">
        <v>436</v>
      </c>
      <c r="J235" s="689"/>
      <c r="K235" s="689" t="s">
        <v>435</v>
      </c>
      <c r="L235" s="689"/>
      <c r="M235" s="692" t="s">
        <v>434</v>
      </c>
      <c r="N235" s="693"/>
      <c r="O235" s="644" t="s">
        <v>433</v>
      </c>
      <c r="P235" s="644"/>
      <c r="Q235" s="644" t="s">
        <v>432</v>
      </c>
      <c r="R235" s="644"/>
      <c r="S235" s="644" t="s">
        <v>431</v>
      </c>
      <c r="T235" s="644"/>
      <c r="U235" s="689" t="s">
        <v>430</v>
      </c>
      <c r="V235" s="642"/>
      <c r="W235" s="664" t="s">
        <v>410</v>
      </c>
      <c r="X235" s="642" t="s">
        <v>409</v>
      </c>
      <c r="Y235" s="643"/>
    </row>
    <row r="236" spans="1:25" ht="20" customHeight="1">
      <c r="A236" s="635"/>
      <c r="B236" s="635"/>
      <c r="C236" s="635"/>
      <c r="D236" s="635"/>
      <c r="E236" s="644" t="s">
        <v>408</v>
      </c>
      <c r="F236" s="644"/>
      <c r="G236" s="644" t="s">
        <v>408</v>
      </c>
      <c r="H236" s="644"/>
      <c r="I236" s="644" t="s">
        <v>408</v>
      </c>
      <c r="J236" s="644"/>
      <c r="K236" s="644" t="s">
        <v>408</v>
      </c>
      <c r="L236" s="644"/>
      <c r="M236" s="694"/>
      <c r="N236" s="695"/>
      <c r="O236" s="644" t="s">
        <v>408</v>
      </c>
      <c r="P236" s="644"/>
      <c r="Q236" s="644" t="s">
        <v>408</v>
      </c>
      <c r="R236" s="644"/>
      <c r="S236" s="644" t="s">
        <v>408</v>
      </c>
      <c r="T236" s="644"/>
      <c r="U236" s="644" t="s">
        <v>408</v>
      </c>
      <c r="V236" s="642"/>
      <c r="W236" s="665"/>
      <c r="X236" s="281" t="s">
        <v>0</v>
      </c>
      <c r="Y236" s="281" t="s">
        <v>1</v>
      </c>
    </row>
    <row r="237" spans="1:25" ht="24" customHeight="1">
      <c r="A237" s="285">
        <v>1</v>
      </c>
      <c r="B237" s="284" t="str" cm="1">
        <f t="array" ref="B237">IFERROR(_xlfn._xlws.FILTER(_xlfn.ANCHORARRAY(Data!BG$18), _xlfn.CHOOSECOLS(_xlfn.ANCHORARRAY(Data!BG$18),1)&lt;&gt;""),"")</f>
        <v/>
      </c>
      <c r="C237" s="283"/>
      <c r="D237" s="283"/>
      <c r="E237" s="621"/>
      <c r="F237" s="622"/>
      <c r="G237" s="621"/>
      <c r="H237" s="622"/>
      <c r="I237" s="621"/>
      <c r="J237" s="622"/>
      <c r="K237" s="685" t="s">
        <v>429</v>
      </c>
      <c r="L237" s="686"/>
      <c r="M237" s="685" t="s">
        <v>429</v>
      </c>
      <c r="N237" s="686"/>
      <c r="O237" s="685" t="s">
        <v>429</v>
      </c>
      <c r="P237" s="686"/>
      <c r="Q237" s="685" t="s">
        <v>429</v>
      </c>
      <c r="R237" s="686"/>
      <c r="S237" s="685" t="s">
        <v>429</v>
      </c>
      <c r="T237" s="686"/>
      <c r="U237" s="683"/>
      <c r="V237" s="684"/>
      <c r="W237" s="281"/>
      <c r="X237" s="281"/>
      <c r="Y237" s="281"/>
    </row>
    <row r="238" spans="1:25" ht="24" customHeight="1">
      <c r="A238" s="281">
        <v>2</v>
      </c>
      <c r="B238" s="284"/>
      <c r="C238" s="283"/>
      <c r="D238" s="283"/>
      <c r="E238" s="621"/>
      <c r="F238" s="622"/>
      <c r="G238" s="621"/>
      <c r="H238" s="622"/>
      <c r="I238" s="621"/>
      <c r="J238" s="622"/>
      <c r="K238" s="685" t="s">
        <v>429</v>
      </c>
      <c r="L238" s="686"/>
      <c r="M238" s="685" t="s">
        <v>429</v>
      </c>
      <c r="N238" s="686"/>
      <c r="O238" s="685" t="s">
        <v>429</v>
      </c>
      <c r="P238" s="686"/>
      <c r="Q238" s="685" t="s">
        <v>429</v>
      </c>
      <c r="R238" s="686"/>
      <c r="S238" s="685" t="s">
        <v>429</v>
      </c>
      <c r="T238" s="686"/>
      <c r="U238" s="683"/>
      <c r="V238" s="684"/>
      <c r="W238" s="281"/>
      <c r="X238" s="281"/>
      <c r="Y238" s="281"/>
    </row>
    <row r="239" spans="1:25" ht="24" customHeight="1">
      <c r="A239" s="281">
        <v>3</v>
      </c>
      <c r="B239" s="284"/>
      <c r="C239" s="283"/>
      <c r="D239" s="283"/>
      <c r="E239" s="621"/>
      <c r="F239" s="622"/>
      <c r="G239" s="621"/>
      <c r="H239" s="622"/>
      <c r="I239" s="621"/>
      <c r="J239" s="622"/>
      <c r="K239" s="685" t="s">
        <v>429</v>
      </c>
      <c r="L239" s="686"/>
      <c r="M239" s="685" t="s">
        <v>429</v>
      </c>
      <c r="N239" s="686"/>
      <c r="O239" s="685" t="s">
        <v>429</v>
      </c>
      <c r="P239" s="686"/>
      <c r="Q239" s="685" t="s">
        <v>429</v>
      </c>
      <c r="R239" s="686"/>
      <c r="S239" s="685" t="s">
        <v>429</v>
      </c>
      <c r="T239" s="686"/>
      <c r="U239" s="683"/>
      <c r="V239" s="684"/>
      <c r="W239" s="281"/>
      <c r="X239" s="281"/>
      <c r="Y239" s="281"/>
    </row>
    <row r="240" spans="1:25" ht="24" customHeight="1">
      <c r="A240" s="281">
        <v>4</v>
      </c>
      <c r="B240" s="284"/>
      <c r="C240" s="283"/>
      <c r="D240" s="283"/>
      <c r="E240" s="621"/>
      <c r="F240" s="622"/>
      <c r="G240" s="621"/>
      <c r="H240" s="622"/>
      <c r="I240" s="621"/>
      <c r="J240" s="622"/>
      <c r="K240" s="685" t="s">
        <v>429</v>
      </c>
      <c r="L240" s="686"/>
      <c r="M240" s="685" t="s">
        <v>429</v>
      </c>
      <c r="N240" s="686"/>
      <c r="O240" s="685" t="s">
        <v>429</v>
      </c>
      <c r="P240" s="686"/>
      <c r="Q240" s="685" t="s">
        <v>429</v>
      </c>
      <c r="R240" s="686"/>
      <c r="S240" s="685" t="s">
        <v>429</v>
      </c>
      <c r="T240" s="686"/>
      <c r="U240" s="683"/>
      <c r="V240" s="684"/>
      <c r="W240" s="281"/>
      <c r="X240" s="281"/>
      <c r="Y240" s="281"/>
    </row>
    <row r="241" spans="1:25" ht="24" customHeight="1">
      <c r="A241" s="281">
        <v>5</v>
      </c>
      <c r="B241" s="284"/>
      <c r="C241" s="283"/>
      <c r="D241" s="283"/>
      <c r="E241" s="621"/>
      <c r="F241" s="622"/>
      <c r="G241" s="621"/>
      <c r="H241" s="622"/>
      <c r="I241" s="621"/>
      <c r="J241" s="622"/>
      <c r="K241" s="685" t="s">
        <v>429</v>
      </c>
      <c r="L241" s="686"/>
      <c r="M241" s="685" t="s">
        <v>429</v>
      </c>
      <c r="N241" s="686"/>
      <c r="O241" s="685" t="s">
        <v>429</v>
      </c>
      <c r="P241" s="686"/>
      <c r="Q241" s="685" t="s">
        <v>429</v>
      </c>
      <c r="R241" s="686"/>
      <c r="S241" s="685" t="s">
        <v>429</v>
      </c>
      <c r="T241" s="686"/>
      <c r="U241" s="683"/>
      <c r="V241" s="684"/>
      <c r="W241" s="281"/>
      <c r="X241" s="281"/>
      <c r="Y241" s="281"/>
    </row>
    <row r="242" spans="1:25" ht="24" customHeight="1">
      <c r="A242" s="281">
        <v>6</v>
      </c>
      <c r="B242" s="284"/>
      <c r="C242" s="283"/>
      <c r="D242" s="283"/>
      <c r="E242" s="621"/>
      <c r="F242" s="622"/>
      <c r="G242" s="621"/>
      <c r="H242" s="622"/>
      <c r="I242" s="621"/>
      <c r="J242" s="622"/>
      <c r="K242" s="685" t="s">
        <v>429</v>
      </c>
      <c r="L242" s="686"/>
      <c r="M242" s="685" t="s">
        <v>429</v>
      </c>
      <c r="N242" s="686"/>
      <c r="O242" s="685" t="s">
        <v>429</v>
      </c>
      <c r="P242" s="686"/>
      <c r="Q242" s="685" t="s">
        <v>429</v>
      </c>
      <c r="R242" s="686"/>
      <c r="S242" s="685" t="s">
        <v>429</v>
      </c>
      <c r="T242" s="686"/>
      <c r="U242" s="683"/>
      <c r="V242" s="684"/>
      <c r="W242" s="281"/>
      <c r="X242" s="281"/>
      <c r="Y242" s="281"/>
    </row>
    <row r="243" spans="1:25" ht="24" customHeight="1">
      <c r="A243" s="281">
        <v>7</v>
      </c>
      <c r="B243" s="284"/>
      <c r="C243" s="283"/>
      <c r="D243" s="283"/>
      <c r="E243" s="621"/>
      <c r="F243" s="622"/>
      <c r="G243" s="621"/>
      <c r="H243" s="622"/>
      <c r="I243" s="621"/>
      <c r="J243" s="622"/>
      <c r="K243" s="685" t="s">
        <v>429</v>
      </c>
      <c r="L243" s="686"/>
      <c r="M243" s="685" t="s">
        <v>429</v>
      </c>
      <c r="N243" s="686"/>
      <c r="O243" s="685" t="s">
        <v>429</v>
      </c>
      <c r="P243" s="686"/>
      <c r="Q243" s="685" t="s">
        <v>429</v>
      </c>
      <c r="R243" s="686"/>
      <c r="S243" s="685" t="s">
        <v>429</v>
      </c>
      <c r="T243" s="686"/>
      <c r="U243" s="683"/>
      <c r="V243" s="684"/>
      <c r="W243" s="281"/>
      <c r="X243" s="281"/>
      <c r="Y243" s="281"/>
    </row>
    <row r="244" spans="1:25" ht="24" customHeight="1">
      <c r="A244" s="281">
        <v>8</v>
      </c>
      <c r="B244" s="284"/>
      <c r="C244" s="283"/>
      <c r="D244" s="283"/>
      <c r="E244" s="621"/>
      <c r="F244" s="622"/>
      <c r="G244" s="621"/>
      <c r="H244" s="622"/>
      <c r="I244" s="621"/>
      <c r="J244" s="622"/>
      <c r="K244" s="685" t="s">
        <v>429</v>
      </c>
      <c r="L244" s="686"/>
      <c r="M244" s="685" t="s">
        <v>429</v>
      </c>
      <c r="N244" s="686"/>
      <c r="O244" s="685" t="s">
        <v>429</v>
      </c>
      <c r="P244" s="686"/>
      <c r="Q244" s="685" t="s">
        <v>429</v>
      </c>
      <c r="R244" s="686"/>
      <c r="S244" s="685" t="s">
        <v>429</v>
      </c>
      <c r="T244" s="686"/>
      <c r="U244" s="683"/>
      <c r="V244" s="684"/>
      <c r="W244" s="281"/>
      <c r="X244" s="281"/>
      <c r="Y244" s="281"/>
    </row>
    <row r="245" spans="1:25" ht="24" customHeight="1">
      <c r="A245" s="281">
        <v>9</v>
      </c>
      <c r="B245" s="284"/>
      <c r="C245" s="283"/>
      <c r="D245" s="283"/>
      <c r="E245" s="621"/>
      <c r="F245" s="622"/>
      <c r="G245" s="621"/>
      <c r="H245" s="622"/>
      <c r="I245" s="621"/>
      <c r="J245" s="622"/>
      <c r="K245" s="685" t="s">
        <v>429</v>
      </c>
      <c r="L245" s="686"/>
      <c r="M245" s="685" t="s">
        <v>429</v>
      </c>
      <c r="N245" s="686"/>
      <c r="O245" s="685" t="s">
        <v>429</v>
      </c>
      <c r="P245" s="686"/>
      <c r="Q245" s="685" t="s">
        <v>429</v>
      </c>
      <c r="R245" s="686"/>
      <c r="S245" s="685" t="s">
        <v>429</v>
      </c>
      <c r="T245" s="686"/>
      <c r="U245" s="683"/>
      <c r="V245" s="684"/>
      <c r="W245" s="281"/>
      <c r="X245" s="281"/>
      <c r="Y245" s="281"/>
    </row>
    <row r="246" spans="1:25" ht="24" customHeight="1">
      <c r="A246" s="281">
        <v>10</v>
      </c>
      <c r="B246" s="284"/>
      <c r="C246" s="283"/>
      <c r="D246" s="283"/>
      <c r="E246" s="621"/>
      <c r="F246" s="622"/>
      <c r="G246" s="621"/>
      <c r="H246" s="622"/>
      <c r="I246" s="621"/>
      <c r="J246" s="622"/>
      <c r="K246" s="685" t="s">
        <v>429</v>
      </c>
      <c r="L246" s="686"/>
      <c r="M246" s="685" t="s">
        <v>429</v>
      </c>
      <c r="N246" s="686"/>
      <c r="O246" s="685" t="s">
        <v>429</v>
      </c>
      <c r="P246" s="686"/>
      <c r="Q246" s="685" t="s">
        <v>429</v>
      </c>
      <c r="R246" s="686"/>
      <c r="S246" s="685" t="s">
        <v>429</v>
      </c>
      <c r="T246" s="686"/>
      <c r="U246" s="683"/>
      <c r="V246" s="684"/>
      <c r="W246" s="281"/>
      <c r="X246" s="281"/>
      <c r="Y246" s="281"/>
    </row>
    <row r="247" spans="1:25" ht="24" customHeight="1">
      <c r="A247" s="281">
        <v>11</v>
      </c>
      <c r="B247" s="284"/>
      <c r="C247" s="283"/>
      <c r="D247" s="283"/>
      <c r="E247" s="621"/>
      <c r="F247" s="622"/>
      <c r="G247" s="621"/>
      <c r="H247" s="622"/>
      <c r="I247" s="621"/>
      <c r="J247" s="622"/>
      <c r="K247" s="685" t="s">
        <v>429</v>
      </c>
      <c r="L247" s="686"/>
      <c r="M247" s="685" t="s">
        <v>429</v>
      </c>
      <c r="N247" s="686"/>
      <c r="O247" s="685" t="s">
        <v>429</v>
      </c>
      <c r="P247" s="686"/>
      <c r="Q247" s="685" t="s">
        <v>429</v>
      </c>
      <c r="R247" s="686"/>
      <c r="S247" s="685" t="s">
        <v>429</v>
      </c>
      <c r="T247" s="686"/>
      <c r="U247" s="683"/>
      <c r="V247" s="684"/>
      <c r="W247" s="281"/>
      <c r="X247" s="281"/>
      <c r="Y247" s="281"/>
    </row>
    <row r="248" spans="1:25" ht="24" customHeight="1">
      <c r="A248" s="281">
        <v>12</v>
      </c>
      <c r="B248" s="301"/>
      <c r="C248" s="300"/>
      <c r="D248" s="300"/>
      <c r="E248" s="673"/>
      <c r="F248" s="682"/>
      <c r="G248" s="673"/>
      <c r="H248" s="682"/>
      <c r="I248" s="673"/>
      <c r="J248" s="682"/>
      <c r="K248" s="685" t="s">
        <v>429</v>
      </c>
      <c r="L248" s="686"/>
      <c r="M248" s="685" t="s">
        <v>429</v>
      </c>
      <c r="N248" s="686"/>
      <c r="O248" s="685" t="s">
        <v>429</v>
      </c>
      <c r="P248" s="686"/>
      <c r="Q248" s="685" t="s">
        <v>429</v>
      </c>
      <c r="R248" s="686"/>
      <c r="S248" s="685" t="s">
        <v>429</v>
      </c>
      <c r="T248" s="686"/>
      <c r="U248" s="701"/>
      <c r="V248" s="702"/>
      <c r="W248" s="306"/>
      <c r="X248" s="306"/>
      <c r="Y248" s="306"/>
    </row>
    <row r="249" spans="1:25" ht="24" customHeight="1">
      <c r="A249" s="281">
        <v>13</v>
      </c>
      <c r="B249" s="301"/>
      <c r="C249" s="300"/>
      <c r="D249" s="300"/>
      <c r="E249" s="681"/>
      <c r="F249" s="681"/>
      <c r="G249" s="681"/>
      <c r="H249" s="681"/>
      <c r="I249" s="681"/>
      <c r="J249" s="681"/>
      <c r="K249" s="685" t="s">
        <v>429</v>
      </c>
      <c r="L249" s="686"/>
      <c r="M249" s="685" t="s">
        <v>429</v>
      </c>
      <c r="N249" s="686"/>
      <c r="O249" s="685" t="s">
        <v>429</v>
      </c>
      <c r="P249" s="686"/>
      <c r="Q249" s="685" t="s">
        <v>429</v>
      </c>
      <c r="R249" s="686"/>
      <c r="S249" s="685" t="s">
        <v>429</v>
      </c>
      <c r="T249" s="686"/>
      <c r="U249" s="696"/>
      <c r="V249" s="696"/>
      <c r="W249" s="298"/>
      <c r="X249" s="298"/>
      <c r="Y249" s="298"/>
    </row>
    <row r="250" spans="1:25" ht="24" customHeight="1">
      <c r="A250" s="281">
        <v>14</v>
      </c>
      <c r="B250" s="301"/>
      <c r="C250" s="300"/>
      <c r="D250" s="300"/>
      <c r="E250" s="678"/>
      <c r="F250" s="679"/>
      <c r="G250" s="678"/>
      <c r="H250" s="679"/>
      <c r="I250" s="678"/>
      <c r="J250" s="679"/>
      <c r="K250" s="685" t="s">
        <v>429</v>
      </c>
      <c r="L250" s="686"/>
      <c r="M250" s="685" t="s">
        <v>429</v>
      </c>
      <c r="N250" s="686"/>
      <c r="O250" s="685" t="s">
        <v>429</v>
      </c>
      <c r="P250" s="686"/>
      <c r="Q250" s="685" t="s">
        <v>429</v>
      </c>
      <c r="R250" s="686"/>
      <c r="S250" s="685" t="s">
        <v>429</v>
      </c>
      <c r="T250" s="686"/>
      <c r="U250" s="699"/>
      <c r="V250" s="700"/>
      <c r="W250" s="298"/>
      <c r="X250" s="298"/>
      <c r="Y250" s="298"/>
    </row>
    <row r="251" spans="1:25" ht="24" customHeight="1">
      <c r="A251" s="281">
        <v>15</v>
      </c>
      <c r="B251" s="301"/>
      <c r="C251" s="300"/>
      <c r="D251" s="300"/>
      <c r="E251" s="678"/>
      <c r="F251" s="679"/>
      <c r="G251" s="678"/>
      <c r="H251" s="679"/>
      <c r="I251" s="678"/>
      <c r="J251" s="679"/>
      <c r="K251" s="685" t="s">
        <v>429</v>
      </c>
      <c r="L251" s="686"/>
      <c r="M251" s="685" t="s">
        <v>429</v>
      </c>
      <c r="N251" s="686"/>
      <c r="O251" s="685" t="s">
        <v>429</v>
      </c>
      <c r="P251" s="686"/>
      <c r="Q251" s="685" t="s">
        <v>429</v>
      </c>
      <c r="R251" s="686"/>
      <c r="S251" s="685" t="s">
        <v>429</v>
      </c>
      <c r="T251" s="686"/>
      <c r="U251" s="699"/>
      <c r="V251" s="700"/>
      <c r="W251" s="298"/>
      <c r="X251" s="298"/>
      <c r="Y251" s="298"/>
    </row>
    <row r="252" spans="1:25" ht="24" customHeight="1">
      <c r="A252" s="281">
        <v>16</v>
      </c>
      <c r="B252" s="301"/>
      <c r="C252" s="300"/>
      <c r="D252" s="300"/>
      <c r="E252" s="678"/>
      <c r="F252" s="679"/>
      <c r="G252" s="678"/>
      <c r="H252" s="679"/>
      <c r="I252" s="678"/>
      <c r="J252" s="679"/>
      <c r="K252" s="685" t="s">
        <v>429</v>
      </c>
      <c r="L252" s="686"/>
      <c r="M252" s="685" t="s">
        <v>429</v>
      </c>
      <c r="N252" s="686"/>
      <c r="O252" s="685" t="s">
        <v>429</v>
      </c>
      <c r="P252" s="686"/>
      <c r="Q252" s="685" t="s">
        <v>429</v>
      </c>
      <c r="R252" s="686"/>
      <c r="S252" s="685" t="s">
        <v>429</v>
      </c>
      <c r="T252" s="686"/>
      <c r="U252" s="699"/>
      <c r="V252" s="700"/>
      <c r="W252" s="298"/>
      <c r="X252" s="298"/>
      <c r="Y252" s="298"/>
    </row>
    <row r="253" spans="1:25" ht="20" customHeight="1">
      <c r="A253" s="266"/>
      <c r="B253" s="266"/>
      <c r="C253" s="270"/>
      <c r="D253" s="270"/>
      <c r="E253" s="266"/>
      <c r="F253" s="266"/>
      <c r="G253" s="266"/>
      <c r="H253" s="266"/>
      <c r="I253" s="266"/>
      <c r="J253" s="266"/>
      <c r="K253" s="266"/>
      <c r="L253" s="266"/>
      <c r="M253" s="266"/>
      <c r="N253" s="266"/>
      <c r="O253" s="266"/>
      <c r="P253" s="266"/>
      <c r="Q253" s="266"/>
      <c r="R253" s="266"/>
      <c r="S253" s="266"/>
      <c r="T253" s="266"/>
      <c r="U253" s="266"/>
      <c r="V253" s="266"/>
      <c r="W253" s="266"/>
      <c r="X253" s="266"/>
      <c r="Y253" s="266"/>
    </row>
    <row r="254" spans="1:25" ht="20" customHeight="1">
      <c r="A254" s="675"/>
      <c r="B254" s="675"/>
      <c r="C254" s="675"/>
      <c r="D254" s="675"/>
      <c r="E254" s="675"/>
      <c r="F254" s="675"/>
      <c r="G254" s="267"/>
      <c r="H254" s="675"/>
      <c r="I254" s="675"/>
      <c r="J254" s="675"/>
      <c r="K254" s="675"/>
      <c r="L254" s="675"/>
      <c r="M254" s="675"/>
      <c r="N254" s="675"/>
      <c r="O254" s="675"/>
      <c r="P254" s="675"/>
      <c r="Q254" s="675"/>
      <c r="R254" s="675"/>
      <c r="S254" s="675"/>
      <c r="T254" s="266"/>
      <c r="U254" s="642" t="s">
        <v>407</v>
      </c>
      <c r="V254" s="645"/>
      <c r="W254" s="645"/>
      <c r="X254" s="645"/>
      <c r="Y254" s="643"/>
    </row>
    <row r="255" spans="1:25" ht="20" customHeight="1">
      <c r="A255" s="266"/>
      <c r="B255" s="267"/>
      <c r="C255" s="267"/>
      <c r="D255" s="267"/>
      <c r="E255" s="675"/>
      <c r="F255" s="675"/>
      <c r="G255" s="267"/>
      <c r="H255" s="266"/>
      <c r="I255" s="267"/>
      <c r="J255" s="675"/>
      <c r="K255" s="675"/>
      <c r="L255" s="675"/>
      <c r="M255" s="675"/>
      <c r="N255" s="675"/>
      <c r="O255" s="675"/>
      <c r="P255" s="675"/>
      <c r="Q255" s="675"/>
      <c r="R255" s="675"/>
      <c r="S255" s="675"/>
      <c r="T255" s="266"/>
      <c r="U255" s="279"/>
      <c r="V255" s="266"/>
      <c r="W255" s="266"/>
      <c r="X255" s="266"/>
      <c r="Y255" s="278"/>
    </row>
    <row r="256" spans="1:25" ht="20" customHeight="1">
      <c r="A256" s="268"/>
      <c r="B256" s="267"/>
      <c r="C256" s="267"/>
      <c r="D256" s="267"/>
      <c r="E256" s="677"/>
      <c r="F256" s="677"/>
      <c r="G256" s="269"/>
      <c r="H256" s="268"/>
      <c r="I256" s="267"/>
      <c r="J256" s="675"/>
      <c r="K256" s="675"/>
      <c r="L256" s="675"/>
      <c r="M256" s="675"/>
      <c r="N256" s="675"/>
      <c r="O256" s="675"/>
      <c r="P256" s="675"/>
      <c r="Q256" s="675"/>
      <c r="R256" s="675"/>
      <c r="S256" s="675"/>
      <c r="T256" s="266"/>
      <c r="U256" s="279"/>
      <c r="V256" s="266"/>
      <c r="W256" s="266"/>
      <c r="X256" s="266"/>
      <c r="Y256" s="278"/>
    </row>
    <row r="257" spans="1:25" ht="20" customHeight="1">
      <c r="A257" s="268"/>
      <c r="B257" s="267"/>
      <c r="C257" s="267"/>
      <c r="D257" s="267"/>
      <c r="E257" s="677"/>
      <c r="F257" s="677"/>
      <c r="G257" s="269"/>
      <c r="H257" s="268"/>
      <c r="I257" s="267"/>
      <c r="J257" s="675"/>
      <c r="K257" s="675"/>
      <c r="L257" s="675"/>
      <c r="M257" s="675"/>
      <c r="N257" s="675"/>
      <c r="O257" s="675"/>
      <c r="P257" s="675"/>
      <c r="Q257" s="675"/>
      <c r="R257" s="675"/>
      <c r="S257" s="675"/>
      <c r="T257" s="266"/>
      <c r="U257" s="279"/>
      <c r="V257" s="266"/>
      <c r="W257" s="266"/>
      <c r="X257" s="266"/>
      <c r="Y257" s="278"/>
    </row>
    <row r="258" spans="1:25" ht="20" customHeight="1">
      <c r="A258" s="268"/>
      <c r="B258" s="267"/>
      <c r="C258" s="267"/>
      <c r="D258" s="267"/>
      <c r="E258" s="677"/>
      <c r="F258" s="677"/>
      <c r="G258" s="269"/>
      <c r="H258" s="268"/>
      <c r="I258" s="267"/>
      <c r="J258" s="675"/>
      <c r="K258" s="675"/>
      <c r="L258" s="675"/>
      <c r="M258" s="675"/>
      <c r="N258" s="675"/>
      <c r="O258" s="675"/>
      <c r="P258" s="675"/>
      <c r="Q258" s="675"/>
      <c r="R258" s="675"/>
      <c r="S258" s="675"/>
      <c r="U258" s="277"/>
      <c r="Y258" s="276"/>
    </row>
    <row r="259" spans="1:25" ht="20" customHeight="1">
      <c r="A259" s="268"/>
      <c r="B259" s="267"/>
      <c r="C259" s="267"/>
      <c r="D259" s="267"/>
      <c r="E259" s="677"/>
      <c r="F259" s="677"/>
      <c r="G259" s="269"/>
      <c r="H259" s="268"/>
      <c r="I259" s="267"/>
      <c r="J259" s="675"/>
      <c r="K259" s="675"/>
      <c r="L259" s="675"/>
      <c r="M259" s="675"/>
      <c r="N259" s="675"/>
      <c r="O259" s="675"/>
      <c r="P259" s="675"/>
      <c r="Q259" s="675"/>
      <c r="R259" s="675"/>
      <c r="S259" s="675"/>
      <c r="U259" s="277"/>
      <c r="Y259" s="276"/>
    </row>
    <row r="260" spans="1:25" ht="20" customHeight="1">
      <c r="A260" s="268"/>
      <c r="B260" s="267"/>
      <c r="C260" s="267"/>
      <c r="D260" s="267"/>
      <c r="E260" s="677"/>
      <c r="F260" s="677"/>
      <c r="G260" s="269"/>
      <c r="H260" s="268"/>
      <c r="I260" s="267"/>
      <c r="J260" s="675"/>
      <c r="K260" s="675"/>
      <c r="L260" s="675"/>
      <c r="M260" s="675"/>
      <c r="N260" s="675"/>
      <c r="O260" s="675"/>
      <c r="P260" s="675"/>
      <c r="Q260" s="675"/>
      <c r="R260" s="675"/>
      <c r="S260" s="675"/>
      <c r="T260" s="266"/>
      <c r="U260" s="642" t="s">
        <v>406</v>
      </c>
      <c r="V260" s="645"/>
      <c r="W260" s="645"/>
      <c r="X260" s="645"/>
      <c r="Y260" s="643"/>
    </row>
    <row r="261" spans="1:25" ht="20" customHeight="1">
      <c r="A261" s="268"/>
      <c r="B261" s="267"/>
      <c r="C261" s="267"/>
      <c r="D261" s="267"/>
      <c r="E261" s="677"/>
      <c r="F261" s="677"/>
      <c r="G261" s="269"/>
      <c r="H261" s="268"/>
      <c r="I261" s="267"/>
      <c r="J261" s="675"/>
      <c r="K261" s="675"/>
      <c r="L261" s="675"/>
      <c r="M261" s="675"/>
      <c r="N261" s="675"/>
      <c r="O261" s="675"/>
      <c r="P261" s="675"/>
      <c r="Q261" s="675"/>
      <c r="R261" s="675"/>
      <c r="S261" s="675"/>
      <c r="T261" s="266"/>
      <c r="U261" s="279"/>
      <c r="V261" s="266"/>
      <c r="W261" s="266"/>
      <c r="X261" s="266"/>
      <c r="Y261" s="278"/>
    </row>
    <row r="262" spans="1:25" ht="20" customHeight="1">
      <c r="A262" s="268"/>
      <c r="B262" s="267"/>
      <c r="C262" s="267"/>
      <c r="D262" s="267"/>
      <c r="E262" s="677"/>
      <c r="F262" s="677"/>
      <c r="G262" s="269"/>
      <c r="H262" s="268"/>
      <c r="I262" s="267"/>
      <c r="J262" s="675"/>
      <c r="K262" s="675"/>
      <c r="L262" s="675"/>
      <c r="M262" s="675"/>
      <c r="N262" s="675"/>
      <c r="O262" s="675"/>
      <c r="P262" s="675"/>
      <c r="Q262" s="675"/>
      <c r="R262" s="675"/>
      <c r="S262" s="675"/>
      <c r="U262" s="277"/>
      <c r="Y262" s="276"/>
    </row>
    <row r="263" spans="1:25" ht="20" customHeight="1">
      <c r="A263" s="268"/>
      <c r="B263" s="267"/>
      <c r="C263" s="267"/>
      <c r="D263" s="267"/>
      <c r="E263" s="677"/>
      <c r="F263" s="677"/>
      <c r="G263" s="269"/>
      <c r="H263" s="268"/>
      <c r="I263" s="267"/>
      <c r="J263" s="675"/>
      <c r="K263" s="675"/>
      <c r="L263" s="675"/>
      <c r="M263" s="675"/>
      <c r="N263" s="675"/>
      <c r="O263" s="675"/>
      <c r="P263" s="675"/>
      <c r="Q263" s="675"/>
      <c r="R263" s="675"/>
      <c r="S263" s="675"/>
      <c r="T263" s="266"/>
      <c r="U263" s="273"/>
      <c r="V263" s="272"/>
      <c r="W263" s="272"/>
      <c r="X263" s="272"/>
      <c r="Y263" s="271"/>
    </row>
    <row r="264" spans="1:25" ht="12" customHeight="1">
      <c r="A264" s="268"/>
      <c r="B264" s="267"/>
      <c r="C264" s="270"/>
      <c r="D264" s="267"/>
      <c r="E264" s="269"/>
      <c r="F264" s="269"/>
      <c r="G264" s="269"/>
      <c r="H264" s="268"/>
      <c r="I264" s="267"/>
      <c r="J264" s="267"/>
      <c r="K264" s="267"/>
      <c r="L264" s="267"/>
      <c r="M264" s="267"/>
      <c r="N264" s="267"/>
      <c r="O264" s="267"/>
      <c r="P264" s="267"/>
      <c r="Q264" s="267"/>
      <c r="R264" s="267"/>
      <c r="S264" s="267"/>
      <c r="T264" s="266"/>
      <c r="U264" s="266"/>
      <c r="V264" s="266"/>
      <c r="W264" s="266"/>
      <c r="X264" s="266"/>
      <c r="Y264" s="266"/>
    </row>
    <row r="265" spans="1:25" ht="38" customHeight="1">
      <c r="A265" s="671" t="s">
        <v>441</v>
      </c>
      <c r="B265" s="672"/>
      <c r="C265" s="672"/>
      <c r="D265" s="672"/>
      <c r="E265" s="666" t="s">
        <v>42</v>
      </c>
      <c r="F265" s="666"/>
      <c r="G265" s="667">
        <f>VLOOKUP('Read Me First'!$I$4,'Read Me First'!$L$4:$N$7,3,FALSE)</f>
        <v>45774</v>
      </c>
      <c r="H265" s="668"/>
      <c r="I265" s="669"/>
      <c r="J265" s="666" t="s">
        <v>43</v>
      </c>
      <c r="K265" s="666"/>
      <c r="L265" s="626" t="str">
        <f>VLOOKUP('Read Me First'!$I$4,'Read Me First'!$L$4:$N$7,2,FALSE)</f>
        <v>Horspath, Oxford</v>
      </c>
      <c r="M265" s="662"/>
      <c r="N265" s="662"/>
      <c r="O265" s="662"/>
      <c r="P265" s="662"/>
      <c r="Q265" s="627"/>
      <c r="R265" s="666" t="s">
        <v>420</v>
      </c>
      <c r="S265" s="666"/>
      <c r="T265" s="626" t="str">
        <f>'Read Me First'!$A$1</f>
        <v>OXFORDSHIRE TRACK &amp; FIELD LEAGUE 2025</v>
      </c>
      <c r="U265" s="662"/>
      <c r="V265" s="662"/>
      <c r="W265" s="662"/>
      <c r="X265" s="662"/>
      <c r="Y265" s="627"/>
    </row>
    <row r="266" spans="1:25" s="294" customFormat="1" ht="38" customHeight="1">
      <c r="A266" s="624" t="s">
        <v>25</v>
      </c>
      <c r="B266" s="625"/>
      <c r="C266" s="624" t="str">
        <f>"Shot U15 Boys (" &amp;Data!P$378 &amp; " athletes)"</f>
        <v>Shot U15 Boys (0 athletes)</v>
      </c>
      <c r="D266" s="625"/>
      <c r="E266" s="624" t="s">
        <v>382</v>
      </c>
      <c r="F266" s="625"/>
      <c r="G266" s="629">
        <v>0.625</v>
      </c>
      <c r="H266" s="630"/>
      <c r="I266" s="631"/>
      <c r="J266" s="624" t="s">
        <v>385</v>
      </c>
      <c r="K266" s="628"/>
      <c r="L266" s="703">
        <f>Data!$M$282</f>
        <v>14.47</v>
      </c>
      <c r="M266" s="704"/>
      <c r="N266" s="705" t="s">
        <v>426</v>
      </c>
      <c r="O266" s="706"/>
      <c r="P266" s="652">
        <f>Data!$H$282</f>
        <v>9.8000000000000007</v>
      </c>
      <c r="Q266" s="653"/>
      <c r="R266" s="624" t="s">
        <v>443</v>
      </c>
      <c r="S266" s="628"/>
      <c r="T266" s="628"/>
      <c r="U266" s="628"/>
      <c r="V266" s="628"/>
      <c r="W266" s="628"/>
      <c r="X266" s="628"/>
      <c r="Y266" s="625"/>
    </row>
    <row r="267" spans="1:25" ht="20" customHeight="1">
      <c r="A267" s="266"/>
      <c r="B267" s="266"/>
      <c r="C267" s="293"/>
      <c r="D267" s="292"/>
      <c r="E267" s="267"/>
      <c r="F267" s="267"/>
      <c r="G267" s="291"/>
      <c r="H267" s="291"/>
      <c r="I267" s="267"/>
      <c r="J267" s="267"/>
      <c r="K267" s="290"/>
      <c r="L267" s="290"/>
      <c r="M267" s="290"/>
      <c r="N267" s="288"/>
      <c r="O267" s="288"/>
      <c r="P267" s="289"/>
      <c r="Q267" s="288"/>
      <c r="R267" s="287"/>
      <c r="S267" s="287"/>
      <c r="T267" s="287"/>
      <c r="U267" s="287"/>
      <c r="V267" s="287"/>
      <c r="W267" s="287"/>
      <c r="X267" s="287"/>
      <c r="Y267" s="287"/>
    </row>
    <row r="268" spans="1:25" ht="38" customHeight="1">
      <c r="A268" s="634" t="s">
        <v>417</v>
      </c>
      <c r="B268" s="634" t="s">
        <v>416</v>
      </c>
      <c r="C268" s="634" t="s">
        <v>415</v>
      </c>
      <c r="D268" s="634" t="s">
        <v>414</v>
      </c>
      <c r="E268" s="689" t="s">
        <v>438</v>
      </c>
      <c r="F268" s="689"/>
      <c r="G268" s="689" t="s">
        <v>437</v>
      </c>
      <c r="H268" s="689"/>
      <c r="I268" s="689" t="s">
        <v>436</v>
      </c>
      <c r="J268" s="689"/>
      <c r="K268" s="689" t="s">
        <v>435</v>
      </c>
      <c r="L268" s="689"/>
      <c r="M268" s="692" t="s">
        <v>434</v>
      </c>
      <c r="N268" s="693"/>
      <c r="O268" s="644" t="s">
        <v>433</v>
      </c>
      <c r="P268" s="644"/>
      <c r="Q268" s="644" t="s">
        <v>432</v>
      </c>
      <c r="R268" s="644"/>
      <c r="S268" s="644" t="s">
        <v>431</v>
      </c>
      <c r="T268" s="644"/>
      <c r="U268" s="689" t="s">
        <v>430</v>
      </c>
      <c r="V268" s="642"/>
      <c r="W268" s="664" t="s">
        <v>410</v>
      </c>
      <c r="X268" s="642" t="s">
        <v>409</v>
      </c>
      <c r="Y268" s="643"/>
    </row>
    <row r="269" spans="1:25" ht="20" customHeight="1">
      <c r="A269" s="635"/>
      <c r="B269" s="635"/>
      <c r="C269" s="635"/>
      <c r="D269" s="635"/>
      <c r="E269" s="644" t="s">
        <v>408</v>
      </c>
      <c r="F269" s="644"/>
      <c r="G269" s="644" t="s">
        <v>408</v>
      </c>
      <c r="H269" s="644"/>
      <c r="I269" s="644" t="s">
        <v>408</v>
      </c>
      <c r="J269" s="644"/>
      <c r="K269" s="644" t="s">
        <v>408</v>
      </c>
      <c r="L269" s="644"/>
      <c r="M269" s="694"/>
      <c r="N269" s="695"/>
      <c r="O269" s="644" t="s">
        <v>408</v>
      </c>
      <c r="P269" s="644"/>
      <c r="Q269" s="644" t="s">
        <v>408</v>
      </c>
      <c r="R269" s="644"/>
      <c r="S269" s="644" t="s">
        <v>408</v>
      </c>
      <c r="T269" s="644"/>
      <c r="U269" s="644" t="s">
        <v>408</v>
      </c>
      <c r="V269" s="642"/>
      <c r="W269" s="665"/>
      <c r="X269" s="281" t="s">
        <v>0</v>
      </c>
      <c r="Y269" s="281" t="s">
        <v>1</v>
      </c>
    </row>
    <row r="270" spans="1:25" ht="24" customHeight="1">
      <c r="A270" s="285">
        <v>1</v>
      </c>
      <c r="B270" s="284" t="str" cm="1">
        <f t="array" ref="B270">IFERROR(_xlfn.TAKE(_xlfn._xlws.FILTER(_xlfn.ANCHORARRAY(Data!AF$32), _xlfn.CHOOSECOLS(_xlfn.ANCHORARRAY(Data!AF$32),1)&lt;&gt;""),16),"")</f>
        <v/>
      </c>
      <c r="C270" s="283"/>
      <c r="D270" s="283"/>
      <c r="E270" s="621"/>
      <c r="F270" s="622"/>
      <c r="G270" s="621"/>
      <c r="H270" s="622"/>
      <c r="I270" s="621"/>
      <c r="J270" s="622"/>
      <c r="K270" s="685" t="s">
        <v>429</v>
      </c>
      <c r="L270" s="686"/>
      <c r="M270" s="685" t="s">
        <v>429</v>
      </c>
      <c r="N270" s="686"/>
      <c r="O270" s="685" t="s">
        <v>429</v>
      </c>
      <c r="P270" s="686"/>
      <c r="Q270" s="685" t="s">
        <v>429</v>
      </c>
      <c r="R270" s="686"/>
      <c r="S270" s="685" t="s">
        <v>429</v>
      </c>
      <c r="T270" s="686"/>
      <c r="U270" s="683"/>
      <c r="V270" s="684"/>
      <c r="W270" s="281"/>
      <c r="X270" s="281"/>
      <c r="Y270" s="281"/>
    </row>
    <row r="271" spans="1:25" ht="24" customHeight="1">
      <c r="A271" s="281">
        <v>2</v>
      </c>
      <c r="B271" s="284"/>
      <c r="C271" s="283"/>
      <c r="D271" s="283"/>
      <c r="E271" s="621"/>
      <c r="F271" s="622"/>
      <c r="G271" s="621"/>
      <c r="H271" s="622"/>
      <c r="I271" s="621"/>
      <c r="J271" s="622"/>
      <c r="K271" s="685" t="s">
        <v>429</v>
      </c>
      <c r="L271" s="686"/>
      <c r="M271" s="685" t="s">
        <v>429</v>
      </c>
      <c r="N271" s="686"/>
      <c r="O271" s="685" t="s">
        <v>429</v>
      </c>
      <c r="P271" s="686"/>
      <c r="Q271" s="685" t="s">
        <v>429</v>
      </c>
      <c r="R271" s="686"/>
      <c r="S271" s="685" t="s">
        <v>429</v>
      </c>
      <c r="T271" s="686"/>
      <c r="U271" s="683"/>
      <c r="V271" s="684"/>
      <c r="W271" s="281"/>
      <c r="X271" s="281"/>
      <c r="Y271" s="281"/>
    </row>
    <row r="272" spans="1:25" ht="24" customHeight="1">
      <c r="A272" s="281">
        <v>3</v>
      </c>
      <c r="B272" s="284"/>
      <c r="C272" s="283"/>
      <c r="D272" s="283"/>
      <c r="E272" s="621"/>
      <c r="F272" s="622"/>
      <c r="G272" s="621"/>
      <c r="H272" s="622"/>
      <c r="I272" s="621"/>
      <c r="J272" s="622"/>
      <c r="K272" s="685" t="s">
        <v>429</v>
      </c>
      <c r="L272" s="686"/>
      <c r="M272" s="685" t="s">
        <v>429</v>
      </c>
      <c r="N272" s="686"/>
      <c r="O272" s="685" t="s">
        <v>429</v>
      </c>
      <c r="P272" s="686"/>
      <c r="Q272" s="685" t="s">
        <v>429</v>
      </c>
      <c r="R272" s="686"/>
      <c r="S272" s="685" t="s">
        <v>429</v>
      </c>
      <c r="T272" s="686"/>
      <c r="U272" s="683"/>
      <c r="V272" s="684"/>
      <c r="W272" s="281"/>
      <c r="X272" s="281"/>
      <c r="Y272" s="281"/>
    </row>
    <row r="273" spans="1:25" ht="24" customHeight="1">
      <c r="A273" s="281">
        <v>4</v>
      </c>
      <c r="B273" s="284"/>
      <c r="C273" s="283"/>
      <c r="D273" s="283"/>
      <c r="E273" s="621"/>
      <c r="F273" s="622"/>
      <c r="G273" s="621"/>
      <c r="H273" s="622"/>
      <c r="I273" s="621"/>
      <c r="J273" s="622"/>
      <c r="K273" s="685" t="s">
        <v>429</v>
      </c>
      <c r="L273" s="686"/>
      <c r="M273" s="685" t="s">
        <v>429</v>
      </c>
      <c r="N273" s="686"/>
      <c r="O273" s="685" t="s">
        <v>429</v>
      </c>
      <c r="P273" s="686"/>
      <c r="Q273" s="685" t="s">
        <v>429</v>
      </c>
      <c r="R273" s="686"/>
      <c r="S273" s="685" t="s">
        <v>429</v>
      </c>
      <c r="T273" s="686"/>
      <c r="U273" s="683"/>
      <c r="V273" s="684"/>
      <c r="W273" s="281"/>
      <c r="X273" s="281"/>
      <c r="Y273" s="281"/>
    </row>
    <row r="274" spans="1:25" ht="24" customHeight="1">
      <c r="A274" s="281">
        <v>5</v>
      </c>
      <c r="B274" s="284"/>
      <c r="C274" s="283"/>
      <c r="D274" s="283"/>
      <c r="E274" s="621"/>
      <c r="F274" s="622"/>
      <c r="G274" s="621"/>
      <c r="H274" s="622"/>
      <c r="I274" s="621"/>
      <c r="J274" s="622"/>
      <c r="K274" s="685" t="s">
        <v>429</v>
      </c>
      <c r="L274" s="686"/>
      <c r="M274" s="685" t="s">
        <v>429</v>
      </c>
      <c r="N274" s="686"/>
      <c r="O274" s="685" t="s">
        <v>429</v>
      </c>
      <c r="P274" s="686"/>
      <c r="Q274" s="685" t="s">
        <v>429</v>
      </c>
      <c r="R274" s="686"/>
      <c r="S274" s="685" t="s">
        <v>429</v>
      </c>
      <c r="T274" s="686"/>
      <c r="U274" s="683"/>
      <c r="V274" s="684"/>
      <c r="W274" s="281"/>
      <c r="X274" s="281"/>
      <c r="Y274" s="281"/>
    </row>
    <row r="275" spans="1:25" ht="24" customHeight="1">
      <c r="A275" s="281">
        <v>6</v>
      </c>
      <c r="B275" s="284"/>
      <c r="C275" s="283"/>
      <c r="D275" s="283"/>
      <c r="E275" s="621"/>
      <c r="F275" s="622"/>
      <c r="G275" s="621"/>
      <c r="H275" s="622"/>
      <c r="I275" s="621"/>
      <c r="J275" s="622"/>
      <c r="K275" s="685" t="s">
        <v>429</v>
      </c>
      <c r="L275" s="686"/>
      <c r="M275" s="685" t="s">
        <v>429</v>
      </c>
      <c r="N275" s="686"/>
      <c r="O275" s="685" t="s">
        <v>429</v>
      </c>
      <c r="P275" s="686"/>
      <c r="Q275" s="685" t="s">
        <v>429</v>
      </c>
      <c r="R275" s="686"/>
      <c r="S275" s="685" t="s">
        <v>429</v>
      </c>
      <c r="T275" s="686"/>
      <c r="U275" s="683"/>
      <c r="V275" s="684"/>
      <c r="W275" s="281"/>
      <c r="X275" s="281"/>
      <c r="Y275" s="281"/>
    </row>
    <row r="276" spans="1:25" ht="24" customHeight="1">
      <c r="A276" s="281">
        <v>7</v>
      </c>
      <c r="B276" s="284"/>
      <c r="C276" s="283"/>
      <c r="D276" s="283"/>
      <c r="E276" s="621"/>
      <c r="F276" s="622"/>
      <c r="G276" s="621"/>
      <c r="H276" s="622"/>
      <c r="I276" s="621"/>
      <c r="J276" s="622"/>
      <c r="K276" s="685" t="s">
        <v>429</v>
      </c>
      <c r="L276" s="686"/>
      <c r="M276" s="685" t="s">
        <v>429</v>
      </c>
      <c r="N276" s="686"/>
      <c r="O276" s="685" t="s">
        <v>429</v>
      </c>
      <c r="P276" s="686"/>
      <c r="Q276" s="685" t="s">
        <v>429</v>
      </c>
      <c r="R276" s="686"/>
      <c r="S276" s="685" t="s">
        <v>429</v>
      </c>
      <c r="T276" s="686"/>
      <c r="U276" s="683"/>
      <c r="V276" s="684"/>
      <c r="W276" s="281"/>
      <c r="X276" s="281"/>
      <c r="Y276" s="281"/>
    </row>
    <row r="277" spans="1:25" ht="24" customHeight="1">
      <c r="A277" s="281">
        <v>8</v>
      </c>
      <c r="B277" s="284"/>
      <c r="C277" s="283"/>
      <c r="D277" s="283"/>
      <c r="E277" s="621"/>
      <c r="F277" s="622"/>
      <c r="G277" s="621"/>
      <c r="H277" s="622"/>
      <c r="I277" s="621"/>
      <c r="J277" s="622"/>
      <c r="K277" s="685" t="s">
        <v>429</v>
      </c>
      <c r="L277" s="686"/>
      <c r="M277" s="685" t="s">
        <v>429</v>
      </c>
      <c r="N277" s="686"/>
      <c r="O277" s="685" t="s">
        <v>429</v>
      </c>
      <c r="P277" s="686"/>
      <c r="Q277" s="685" t="s">
        <v>429</v>
      </c>
      <c r="R277" s="686"/>
      <c r="S277" s="685" t="s">
        <v>429</v>
      </c>
      <c r="T277" s="686"/>
      <c r="U277" s="683"/>
      <c r="V277" s="684"/>
      <c r="W277" s="281"/>
      <c r="X277" s="281"/>
      <c r="Y277" s="281"/>
    </row>
    <row r="278" spans="1:25" ht="24" customHeight="1">
      <c r="A278" s="281">
        <v>9</v>
      </c>
      <c r="B278" s="284"/>
      <c r="C278" s="283"/>
      <c r="D278" s="283"/>
      <c r="E278" s="621"/>
      <c r="F278" s="622"/>
      <c r="G278" s="621"/>
      <c r="H278" s="622"/>
      <c r="I278" s="621"/>
      <c r="J278" s="622"/>
      <c r="K278" s="685" t="s">
        <v>429</v>
      </c>
      <c r="L278" s="686"/>
      <c r="M278" s="685" t="s">
        <v>429</v>
      </c>
      <c r="N278" s="686"/>
      <c r="O278" s="685" t="s">
        <v>429</v>
      </c>
      <c r="P278" s="686"/>
      <c r="Q278" s="685" t="s">
        <v>429</v>
      </c>
      <c r="R278" s="686"/>
      <c r="S278" s="685" t="s">
        <v>429</v>
      </c>
      <c r="T278" s="686"/>
      <c r="U278" s="683"/>
      <c r="V278" s="684"/>
      <c r="W278" s="281"/>
      <c r="X278" s="281"/>
      <c r="Y278" s="281"/>
    </row>
    <row r="279" spans="1:25" ht="24" customHeight="1">
      <c r="A279" s="281">
        <v>10</v>
      </c>
      <c r="B279" s="284"/>
      <c r="C279" s="283"/>
      <c r="D279" s="283"/>
      <c r="E279" s="621"/>
      <c r="F279" s="622"/>
      <c r="G279" s="621"/>
      <c r="H279" s="622"/>
      <c r="I279" s="621"/>
      <c r="J279" s="622"/>
      <c r="K279" s="685" t="s">
        <v>429</v>
      </c>
      <c r="L279" s="686"/>
      <c r="M279" s="685" t="s">
        <v>429</v>
      </c>
      <c r="N279" s="686"/>
      <c r="O279" s="685" t="s">
        <v>429</v>
      </c>
      <c r="P279" s="686"/>
      <c r="Q279" s="685" t="s">
        <v>429</v>
      </c>
      <c r="R279" s="686"/>
      <c r="S279" s="685" t="s">
        <v>429</v>
      </c>
      <c r="T279" s="686"/>
      <c r="U279" s="683"/>
      <c r="V279" s="684"/>
      <c r="W279" s="281"/>
      <c r="X279" s="281"/>
      <c r="Y279" s="281"/>
    </row>
    <row r="280" spans="1:25" ht="24" customHeight="1">
      <c r="A280" s="281">
        <v>11</v>
      </c>
      <c r="B280" s="284"/>
      <c r="C280" s="283"/>
      <c r="D280" s="283"/>
      <c r="E280" s="621"/>
      <c r="F280" s="622"/>
      <c r="G280" s="621"/>
      <c r="H280" s="622"/>
      <c r="I280" s="621"/>
      <c r="J280" s="622"/>
      <c r="K280" s="685" t="s">
        <v>429</v>
      </c>
      <c r="L280" s="686"/>
      <c r="M280" s="685" t="s">
        <v>429</v>
      </c>
      <c r="N280" s="686"/>
      <c r="O280" s="685" t="s">
        <v>429</v>
      </c>
      <c r="P280" s="686"/>
      <c r="Q280" s="685" t="s">
        <v>429</v>
      </c>
      <c r="R280" s="686"/>
      <c r="S280" s="685" t="s">
        <v>429</v>
      </c>
      <c r="T280" s="686"/>
      <c r="U280" s="683"/>
      <c r="V280" s="684"/>
      <c r="W280" s="281"/>
      <c r="X280" s="281"/>
      <c r="Y280" s="281"/>
    </row>
    <row r="281" spans="1:25" ht="24" customHeight="1">
      <c r="A281" s="281">
        <v>12</v>
      </c>
      <c r="B281" s="284"/>
      <c r="C281" s="283"/>
      <c r="D281" s="283"/>
      <c r="E281" s="636"/>
      <c r="F281" s="670"/>
      <c r="G281" s="636"/>
      <c r="H281" s="670"/>
      <c r="I281" s="636"/>
      <c r="J281" s="670"/>
      <c r="K281" s="685" t="s">
        <v>429</v>
      </c>
      <c r="L281" s="686"/>
      <c r="M281" s="685" t="s">
        <v>429</v>
      </c>
      <c r="N281" s="686"/>
      <c r="O281" s="685" t="s">
        <v>429</v>
      </c>
      <c r="P281" s="686"/>
      <c r="Q281" s="685" t="s">
        <v>429</v>
      </c>
      <c r="R281" s="686"/>
      <c r="S281" s="685" t="s">
        <v>429</v>
      </c>
      <c r="T281" s="686"/>
      <c r="U281" s="687"/>
      <c r="V281" s="688"/>
      <c r="W281" s="286"/>
      <c r="X281" s="286"/>
      <c r="Y281" s="286"/>
    </row>
    <row r="282" spans="1:25" ht="24" customHeight="1">
      <c r="A282" s="281">
        <v>13</v>
      </c>
      <c r="B282" s="284"/>
      <c r="C282" s="283"/>
      <c r="D282" s="283"/>
      <c r="E282" s="651"/>
      <c r="F282" s="651"/>
      <c r="G282" s="651"/>
      <c r="H282" s="651"/>
      <c r="I282" s="651"/>
      <c r="J282" s="651"/>
      <c r="K282" s="685" t="s">
        <v>429</v>
      </c>
      <c r="L282" s="686"/>
      <c r="M282" s="685" t="s">
        <v>429</v>
      </c>
      <c r="N282" s="686"/>
      <c r="O282" s="685" t="s">
        <v>429</v>
      </c>
      <c r="P282" s="686"/>
      <c r="Q282" s="685" t="s">
        <v>429</v>
      </c>
      <c r="R282" s="686"/>
      <c r="S282" s="685" t="s">
        <v>429</v>
      </c>
      <c r="T282" s="686"/>
      <c r="U282" s="646"/>
      <c r="V282" s="646"/>
      <c r="W282" s="281"/>
      <c r="X282" s="281"/>
      <c r="Y282" s="281"/>
    </row>
    <row r="283" spans="1:25" ht="24" customHeight="1">
      <c r="A283" s="281">
        <v>14</v>
      </c>
      <c r="B283" s="284"/>
      <c r="C283" s="283"/>
      <c r="D283" s="283"/>
      <c r="E283" s="621"/>
      <c r="F283" s="622"/>
      <c r="G283" s="621"/>
      <c r="H283" s="622"/>
      <c r="I283" s="621"/>
      <c r="J283" s="622"/>
      <c r="K283" s="685" t="s">
        <v>429</v>
      </c>
      <c r="L283" s="686"/>
      <c r="M283" s="685" t="s">
        <v>429</v>
      </c>
      <c r="N283" s="686"/>
      <c r="O283" s="685" t="s">
        <v>429</v>
      </c>
      <c r="P283" s="686"/>
      <c r="Q283" s="685" t="s">
        <v>429</v>
      </c>
      <c r="R283" s="686"/>
      <c r="S283" s="685" t="s">
        <v>429</v>
      </c>
      <c r="T283" s="686"/>
      <c r="U283" s="683"/>
      <c r="V283" s="684"/>
      <c r="W283" s="281"/>
      <c r="X283" s="281"/>
      <c r="Y283" s="281"/>
    </row>
    <row r="284" spans="1:25" ht="24" customHeight="1">
      <c r="A284" s="281">
        <v>15</v>
      </c>
      <c r="B284" s="284"/>
      <c r="C284" s="283"/>
      <c r="D284" s="283"/>
      <c r="E284" s="621"/>
      <c r="F284" s="622"/>
      <c r="G284" s="621"/>
      <c r="H284" s="622"/>
      <c r="I284" s="621"/>
      <c r="J284" s="622"/>
      <c r="K284" s="685" t="s">
        <v>429</v>
      </c>
      <c r="L284" s="686"/>
      <c r="M284" s="685" t="s">
        <v>429</v>
      </c>
      <c r="N284" s="686"/>
      <c r="O284" s="685" t="s">
        <v>429</v>
      </c>
      <c r="P284" s="686"/>
      <c r="Q284" s="685" t="s">
        <v>429</v>
      </c>
      <c r="R284" s="686"/>
      <c r="S284" s="685" t="s">
        <v>429</v>
      </c>
      <c r="T284" s="686"/>
      <c r="U284" s="683"/>
      <c r="V284" s="684"/>
      <c r="W284" s="281"/>
      <c r="X284" s="281"/>
      <c r="Y284" s="281"/>
    </row>
    <row r="285" spans="1:25" ht="24" customHeight="1">
      <c r="A285" s="281">
        <v>16</v>
      </c>
      <c r="B285" s="284"/>
      <c r="C285" s="283"/>
      <c r="D285" s="283"/>
      <c r="E285" s="621"/>
      <c r="F285" s="622"/>
      <c r="G285" s="621"/>
      <c r="H285" s="622"/>
      <c r="I285" s="621"/>
      <c r="J285" s="622"/>
      <c r="K285" s="685" t="s">
        <v>429</v>
      </c>
      <c r="L285" s="686"/>
      <c r="M285" s="685" t="s">
        <v>429</v>
      </c>
      <c r="N285" s="686"/>
      <c r="O285" s="685" t="s">
        <v>429</v>
      </c>
      <c r="P285" s="686"/>
      <c r="Q285" s="685" t="s">
        <v>429</v>
      </c>
      <c r="R285" s="686"/>
      <c r="S285" s="685" t="s">
        <v>429</v>
      </c>
      <c r="T285" s="686"/>
      <c r="U285" s="683"/>
      <c r="V285" s="684"/>
      <c r="W285" s="281"/>
      <c r="X285" s="281"/>
      <c r="Y285" s="281"/>
    </row>
    <row r="286" spans="1:25" ht="20" customHeight="1">
      <c r="A286" s="266"/>
      <c r="B286" s="266"/>
      <c r="C286" s="270"/>
      <c r="D286" s="270"/>
      <c r="E286" s="266"/>
      <c r="F286" s="266"/>
      <c r="G286" s="266"/>
      <c r="H286" s="266"/>
      <c r="I286" s="266"/>
      <c r="J286" s="266"/>
      <c r="K286" s="266"/>
      <c r="L286" s="266"/>
      <c r="M286" s="266"/>
      <c r="N286" s="266"/>
      <c r="O286" s="266"/>
      <c r="P286" s="266"/>
      <c r="Q286" s="266"/>
      <c r="R286" s="266"/>
      <c r="S286" s="266"/>
      <c r="T286" s="266"/>
      <c r="U286" s="266"/>
      <c r="V286" s="266"/>
      <c r="W286" s="266"/>
      <c r="X286" s="266"/>
      <c r="Y286" s="266"/>
    </row>
    <row r="287" spans="1:25" ht="20" customHeight="1">
      <c r="A287" s="644" t="s">
        <v>425</v>
      </c>
      <c r="B287" s="644"/>
      <c r="C287" s="644"/>
      <c r="D287" s="644"/>
      <c r="E287" s="644"/>
      <c r="F287" s="644"/>
      <c r="G287" s="267"/>
      <c r="H287" s="644" t="s">
        <v>424</v>
      </c>
      <c r="I287" s="644"/>
      <c r="J287" s="644"/>
      <c r="K287" s="644"/>
      <c r="L287" s="644"/>
      <c r="M287" s="644"/>
      <c r="N287" s="644"/>
      <c r="O287" s="644"/>
      <c r="P287" s="644"/>
      <c r="Q287" s="644"/>
      <c r="R287" s="644"/>
      <c r="S287" s="644"/>
      <c r="T287" s="266"/>
      <c r="U287" s="642" t="s">
        <v>407</v>
      </c>
      <c r="V287" s="645"/>
      <c r="W287" s="645"/>
      <c r="X287" s="645"/>
      <c r="Y287" s="643"/>
    </row>
    <row r="288" spans="1:25" ht="20" customHeight="1">
      <c r="A288" s="297"/>
      <c r="B288" s="281" t="s">
        <v>423</v>
      </c>
      <c r="C288" s="281" t="s">
        <v>415</v>
      </c>
      <c r="D288" s="281" t="s">
        <v>414</v>
      </c>
      <c r="E288" s="644" t="s">
        <v>442</v>
      </c>
      <c r="F288" s="644"/>
      <c r="G288" s="267"/>
      <c r="H288" s="297"/>
      <c r="I288" s="281" t="s">
        <v>423</v>
      </c>
      <c r="J288" s="642" t="s">
        <v>415</v>
      </c>
      <c r="K288" s="645"/>
      <c r="L288" s="645"/>
      <c r="M288" s="645"/>
      <c r="N288" s="643"/>
      <c r="O288" s="642" t="s">
        <v>414</v>
      </c>
      <c r="P288" s="645"/>
      <c r="Q288" s="645"/>
      <c r="R288" s="644" t="s">
        <v>442</v>
      </c>
      <c r="S288" s="644"/>
      <c r="T288" s="266"/>
      <c r="U288" s="279"/>
      <c r="V288" s="266"/>
      <c r="W288" s="266"/>
      <c r="X288" s="266"/>
      <c r="Y288" s="278"/>
    </row>
    <row r="289" spans="1:25" ht="20" customHeight="1">
      <c r="A289" s="295">
        <v>1</v>
      </c>
      <c r="B289" s="284"/>
      <c r="C289" s="296"/>
      <c r="D289" s="281"/>
      <c r="E289" s="707"/>
      <c r="F289" s="707"/>
      <c r="G289" s="269"/>
      <c r="H289" s="295">
        <v>1</v>
      </c>
      <c r="I289" s="281"/>
      <c r="J289" s="642"/>
      <c r="K289" s="645"/>
      <c r="L289" s="645"/>
      <c r="M289" s="645"/>
      <c r="N289" s="643"/>
      <c r="O289" s="642"/>
      <c r="P289" s="645"/>
      <c r="Q289" s="645"/>
      <c r="R289" s="644"/>
      <c r="S289" s="644"/>
      <c r="T289" s="266"/>
      <c r="U289" s="279"/>
      <c r="V289" s="266"/>
      <c r="W289" s="266"/>
      <c r="X289" s="266"/>
      <c r="Y289" s="278"/>
    </row>
    <row r="290" spans="1:25" ht="20" customHeight="1">
      <c r="A290" s="295">
        <v>2</v>
      </c>
      <c r="B290" s="281"/>
      <c r="C290" s="296"/>
      <c r="D290" s="281"/>
      <c r="E290" s="707"/>
      <c r="F290" s="707"/>
      <c r="G290" s="269"/>
      <c r="H290" s="295">
        <v>2</v>
      </c>
      <c r="I290" s="281"/>
      <c r="J290" s="642"/>
      <c r="K290" s="645"/>
      <c r="L290" s="645"/>
      <c r="M290" s="645"/>
      <c r="N290" s="643"/>
      <c r="O290" s="642"/>
      <c r="P290" s="645"/>
      <c r="Q290" s="645"/>
      <c r="R290" s="644"/>
      <c r="S290" s="644"/>
      <c r="T290" s="266"/>
      <c r="U290" s="279"/>
      <c r="V290" s="266"/>
      <c r="W290" s="266"/>
      <c r="X290" s="266"/>
      <c r="Y290" s="278"/>
    </row>
    <row r="291" spans="1:25" ht="20" customHeight="1">
      <c r="A291" s="295">
        <v>3</v>
      </c>
      <c r="B291" s="281"/>
      <c r="C291" s="296"/>
      <c r="D291" s="281"/>
      <c r="E291" s="707"/>
      <c r="F291" s="707"/>
      <c r="G291" s="269"/>
      <c r="H291" s="295">
        <v>3</v>
      </c>
      <c r="I291" s="281"/>
      <c r="J291" s="642"/>
      <c r="K291" s="645"/>
      <c r="L291" s="645"/>
      <c r="M291" s="645"/>
      <c r="N291" s="643"/>
      <c r="O291" s="642"/>
      <c r="P291" s="645"/>
      <c r="Q291" s="645"/>
      <c r="R291" s="644"/>
      <c r="S291" s="644"/>
      <c r="U291" s="277"/>
      <c r="Y291" s="276"/>
    </row>
    <row r="292" spans="1:25" ht="20" customHeight="1">
      <c r="A292" s="295">
        <v>4</v>
      </c>
      <c r="B292" s="281"/>
      <c r="C292" s="296"/>
      <c r="D292" s="281"/>
      <c r="E292" s="707"/>
      <c r="F292" s="707"/>
      <c r="G292" s="269"/>
      <c r="H292" s="295">
        <v>4</v>
      </c>
      <c r="I292" s="281"/>
      <c r="J292" s="642"/>
      <c r="K292" s="645"/>
      <c r="L292" s="645"/>
      <c r="M292" s="645"/>
      <c r="N292" s="643"/>
      <c r="O292" s="642"/>
      <c r="P292" s="645"/>
      <c r="Q292" s="645"/>
      <c r="R292" s="644"/>
      <c r="S292" s="644"/>
      <c r="U292" s="277"/>
      <c r="Y292" s="276"/>
    </row>
    <row r="293" spans="1:25" ht="20" customHeight="1">
      <c r="A293" s="295">
        <v>5</v>
      </c>
      <c r="B293" s="281"/>
      <c r="C293" s="296"/>
      <c r="D293" s="281"/>
      <c r="E293" s="707"/>
      <c r="F293" s="707"/>
      <c r="G293" s="269"/>
      <c r="H293" s="295">
        <v>5</v>
      </c>
      <c r="I293" s="281"/>
      <c r="J293" s="642"/>
      <c r="K293" s="645"/>
      <c r="L293" s="645"/>
      <c r="M293" s="645"/>
      <c r="N293" s="643"/>
      <c r="O293" s="642"/>
      <c r="P293" s="645"/>
      <c r="Q293" s="645"/>
      <c r="R293" s="644"/>
      <c r="S293" s="644"/>
      <c r="T293" s="266"/>
      <c r="U293" s="642" t="s">
        <v>406</v>
      </c>
      <c r="V293" s="645"/>
      <c r="W293" s="645"/>
      <c r="X293" s="645"/>
      <c r="Y293" s="643"/>
    </row>
    <row r="294" spans="1:25" ht="20" customHeight="1">
      <c r="A294" s="295">
        <v>6</v>
      </c>
      <c r="B294" s="281"/>
      <c r="C294" s="296"/>
      <c r="D294" s="281"/>
      <c r="E294" s="707"/>
      <c r="F294" s="707"/>
      <c r="G294" s="269"/>
      <c r="H294" s="295">
        <v>6</v>
      </c>
      <c r="I294" s="281"/>
      <c r="J294" s="642"/>
      <c r="K294" s="645"/>
      <c r="L294" s="645"/>
      <c r="M294" s="645"/>
      <c r="N294" s="643"/>
      <c r="O294" s="642"/>
      <c r="P294" s="645"/>
      <c r="Q294" s="645"/>
      <c r="R294" s="644"/>
      <c r="S294" s="644"/>
      <c r="T294" s="266"/>
      <c r="U294" s="279"/>
      <c r="V294" s="266"/>
      <c r="W294" s="266"/>
      <c r="X294" s="266"/>
      <c r="Y294" s="278"/>
    </row>
    <row r="295" spans="1:25" ht="20" customHeight="1">
      <c r="A295" s="295">
        <v>7</v>
      </c>
      <c r="B295" s="281"/>
      <c r="C295" s="296"/>
      <c r="D295" s="281"/>
      <c r="E295" s="707"/>
      <c r="F295" s="707"/>
      <c r="G295" s="269"/>
      <c r="H295" s="295">
        <v>7</v>
      </c>
      <c r="I295" s="281"/>
      <c r="J295" s="642"/>
      <c r="K295" s="645"/>
      <c r="L295" s="645"/>
      <c r="M295" s="645"/>
      <c r="N295" s="643"/>
      <c r="O295" s="642"/>
      <c r="P295" s="645"/>
      <c r="Q295" s="645"/>
      <c r="R295" s="644"/>
      <c r="S295" s="644"/>
      <c r="U295" s="277"/>
      <c r="Y295" s="276"/>
    </row>
    <row r="296" spans="1:25" ht="20" customHeight="1">
      <c r="A296" s="295">
        <v>8</v>
      </c>
      <c r="B296" s="281"/>
      <c r="C296" s="296"/>
      <c r="D296" s="281"/>
      <c r="E296" s="707"/>
      <c r="F296" s="707"/>
      <c r="G296" s="269"/>
      <c r="H296" s="295">
        <v>8</v>
      </c>
      <c r="I296" s="281"/>
      <c r="J296" s="642"/>
      <c r="K296" s="645"/>
      <c r="L296" s="645"/>
      <c r="M296" s="645"/>
      <c r="N296" s="643"/>
      <c r="O296" s="642"/>
      <c r="P296" s="645"/>
      <c r="Q296" s="645"/>
      <c r="R296" s="644"/>
      <c r="S296" s="644"/>
      <c r="T296" s="266"/>
      <c r="U296" s="273"/>
      <c r="V296" s="272"/>
      <c r="W296" s="272"/>
      <c r="X296" s="272"/>
      <c r="Y296" s="271"/>
    </row>
    <row r="297" spans="1:25" ht="12" customHeight="1">
      <c r="A297" s="268"/>
      <c r="B297" s="267"/>
      <c r="C297" s="270"/>
      <c r="D297" s="267"/>
      <c r="E297" s="269"/>
      <c r="F297" s="269"/>
      <c r="G297" s="269"/>
      <c r="H297" s="268"/>
      <c r="I297" s="267"/>
      <c r="J297" s="267"/>
      <c r="K297" s="267"/>
      <c r="L297" s="267"/>
      <c r="M297" s="267"/>
      <c r="N297" s="267"/>
      <c r="O297" s="267"/>
      <c r="P297" s="267"/>
      <c r="Q297" s="267"/>
      <c r="R297" s="267"/>
      <c r="S297" s="267"/>
      <c r="T297" s="266"/>
      <c r="U297" s="266"/>
      <c r="V297" s="266"/>
      <c r="W297" s="266"/>
      <c r="X297" s="266"/>
      <c r="Y297" s="266"/>
    </row>
    <row r="298" spans="1:25" ht="38" customHeight="1">
      <c r="A298" s="671" t="s">
        <v>441</v>
      </c>
      <c r="B298" s="672"/>
      <c r="C298" s="672"/>
      <c r="D298" s="672"/>
      <c r="E298" s="666" t="s">
        <v>42</v>
      </c>
      <c r="F298" s="666"/>
      <c r="G298" s="667">
        <f>G265</f>
        <v>45774</v>
      </c>
      <c r="H298" s="668"/>
      <c r="I298" s="669"/>
      <c r="J298" s="666" t="s">
        <v>43</v>
      </c>
      <c r="K298" s="666"/>
      <c r="L298" s="626" t="str">
        <f>L265</f>
        <v>Horspath, Oxford</v>
      </c>
      <c r="M298" s="662"/>
      <c r="N298" s="662"/>
      <c r="O298" s="662"/>
      <c r="P298" s="662"/>
      <c r="Q298" s="627"/>
      <c r="R298" s="666" t="s">
        <v>420</v>
      </c>
      <c r="S298" s="666"/>
      <c r="T298" s="626" t="str">
        <f>T265</f>
        <v>OXFORDSHIRE TRACK &amp; FIELD LEAGUE 2025</v>
      </c>
      <c r="U298" s="662"/>
      <c r="V298" s="662"/>
      <c r="W298" s="662"/>
      <c r="X298" s="662"/>
      <c r="Y298" s="627"/>
    </row>
    <row r="299" spans="1:25" s="294" customFormat="1" ht="38" customHeight="1">
      <c r="A299" s="624" t="s">
        <v>25</v>
      </c>
      <c r="B299" s="625"/>
      <c r="C299" s="624" t="str">
        <f>C266</f>
        <v>Shot U15 Boys (0 athletes)</v>
      </c>
      <c r="D299" s="625"/>
      <c r="E299" s="624" t="s">
        <v>382</v>
      </c>
      <c r="F299" s="625"/>
      <c r="G299" s="629">
        <f>G266</f>
        <v>0.625</v>
      </c>
      <c r="H299" s="630"/>
      <c r="I299" s="631"/>
      <c r="J299" s="624" t="s">
        <v>385</v>
      </c>
      <c r="K299" s="628"/>
      <c r="L299" s="703">
        <f>L266</f>
        <v>14.47</v>
      </c>
      <c r="M299" s="704"/>
      <c r="N299" s="705" t="s">
        <v>426</v>
      </c>
      <c r="O299" s="706"/>
      <c r="P299" s="652">
        <f>P266</f>
        <v>9.8000000000000007</v>
      </c>
      <c r="Q299" s="653"/>
      <c r="R299" s="624" t="str">
        <f>R266</f>
        <v>Scoring: 3 trials each</v>
      </c>
      <c r="S299" s="628"/>
      <c r="T299" s="628"/>
      <c r="U299" s="628"/>
      <c r="V299" s="628"/>
      <c r="W299" s="628"/>
      <c r="X299" s="628"/>
      <c r="Y299" s="625"/>
    </row>
    <row r="300" spans="1:25" ht="20" customHeight="1">
      <c r="A300" s="266"/>
      <c r="B300" s="266"/>
      <c r="C300" s="293"/>
      <c r="D300" s="292"/>
      <c r="E300" s="267"/>
      <c r="F300" s="267"/>
      <c r="G300" s="291"/>
      <c r="H300" s="291"/>
      <c r="I300" s="267"/>
      <c r="J300" s="267"/>
      <c r="K300" s="290"/>
      <c r="L300" s="290"/>
      <c r="M300" s="290"/>
      <c r="N300" s="288"/>
      <c r="O300" s="288"/>
      <c r="P300" s="289"/>
      <c r="Q300" s="288"/>
      <c r="R300" s="287"/>
      <c r="S300" s="287"/>
      <c r="T300" s="287"/>
      <c r="U300" s="287"/>
      <c r="V300" s="287"/>
      <c r="W300" s="287"/>
      <c r="X300" s="287"/>
      <c r="Y300" s="287"/>
    </row>
    <row r="301" spans="1:25" ht="38" customHeight="1">
      <c r="A301" s="634" t="s">
        <v>417</v>
      </c>
      <c r="B301" s="634" t="s">
        <v>416</v>
      </c>
      <c r="C301" s="634" t="s">
        <v>415</v>
      </c>
      <c r="D301" s="634" t="s">
        <v>414</v>
      </c>
      <c r="E301" s="689" t="s">
        <v>438</v>
      </c>
      <c r="F301" s="689"/>
      <c r="G301" s="689" t="s">
        <v>437</v>
      </c>
      <c r="H301" s="689"/>
      <c r="I301" s="689" t="s">
        <v>436</v>
      </c>
      <c r="J301" s="689"/>
      <c r="K301" s="689" t="s">
        <v>435</v>
      </c>
      <c r="L301" s="689"/>
      <c r="M301" s="692" t="s">
        <v>434</v>
      </c>
      <c r="N301" s="693"/>
      <c r="O301" s="644" t="s">
        <v>433</v>
      </c>
      <c r="P301" s="644"/>
      <c r="Q301" s="644" t="s">
        <v>432</v>
      </c>
      <c r="R301" s="644"/>
      <c r="S301" s="644" t="s">
        <v>431</v>
      </c>
      <c r="T301" s="644"/>
      <c r="U301" s="689" t="s">
        <v>430</v>
      </c>
      <c r="V301" s="642"/>
      <c r="W301" s="664" t="s">
        <v>410</v>
      </c>
      <c r="X301" s="642" t="s">
        <v>409</v>
      </c>
      <c r="Y301" s="643"/>
    </row>
    <row r="302" spans="1:25" ht="20" customHeight="1">
      <c r="A302" s="635"/>
      <c r="B302" s="635"/>
      <c r="C302" s="635"/>
      <c r="D302" s="635"/>
      <c r="E302" s="644" t="s">
        <v>408</v>
      </c>
      <c r="F302" s="644"/>
      <c r="G302" s="644" t="s">
        <v>408</v>
      </c>
      <c r="H302" s="644"/>
      <c r="I302" s="644" t="s">
        <v>408</v>
      </c>
      <c r="J302" s="644"/>
      <c r="K302" s="644" t="s">
        <v>408</v>
      </c>
      <c r="L302" s="644"/>
      <c r="M302" s="694"/>
      <c r="N302" s="695"/>
      <c r="O302" s="644" t="s">
        <v>408</v>
      </c>
      <c r="P302" s="644"/>
      <c r="Q302" s="644" t="s">
        <v>408</v>
      </c>
      <c r="R302" s="644"/>
      <c r="S302" s="644" t="s">
        <v>408</v>
      </c>
      <c r="T302" s="644"/>
      <c r="U302" s="644" t="s">
        <v>408</v>
      </c>
      <c r="V302" s="642"/>
      <c r="W302" s="665"/>
      <c r="X302" s="281" t="s">
        <v>0</v>
      </c>
      <c r="Y302" s="281" t="s">
        <v>1</v>
      </c>
    </row>
    <row r="303" spans="1:25" ht="24" customHeight="1">
      <c r="A303" s="285">
        <v>17</v>
      </c>
      <c r="B303" s="284" t="str" cm="1">
        <f t="array" ref="B303">IFERROR(IF(ROWS(_xlfn._xlws.FILTER(_xlfn.ANCHORARRAY(Data!AF$32), _xlfn.CHOOSECOLS(_xlfn.ANCHORARRAY(Data!AF$32),1)&lt;&gt;""))&gt;16, _xlfn.DROP(_xlfn._xlws.FILTER(_xlfn.ANCHORARRAY(Data!AF$32), _xlfn.CHOOSECOLS(_xlfn.ANCHORARRAY(Data!AF$32),1)&lt;&gt;""), 16),"Less than 16"),"Less than 16")</f>
        <v>Less than 16</v>
      </c>
      <c r="C303" s="283"/>
      <c r="D303" s="283"/>
      <c r="E303" s="621"/>
      <c r="F303" s="622"/>
      <c r="G303" s="621"/>
      <c r="H303" s="622"/>
      <c r="I303" s="621"/>
      <c r="J303" s="622"/>
      <c r="K303" s="685" t="s">
        <v>429</v>
      </c>
      <c r="L303" s="686"/>
      <c r="M303" s="685" t="s">
        <v>429</v>
      </c>
      <c r="N303" s="686"/>
      <c r="O303" s="685" t="s">
        <v>429</v>
      </c>
      <c r="P303" s="686"/>
      <c r="Q303" s="685" t="s">
        <v>429</v>
      </c>
      <c r="R303" s="686"/>
      <c r="S303" s="685" t="s">
        <v>429</v>
      </c>
      <c r="T303" s="686"/>
      <c r="U303" s="683"/>
      <c r="V303" s="684"/>
      <c r="W303" s="281"/>
      <c r="X303" s="281"/>
      <c r="Y303" s="281"/>
    </row>
    <row r="304" spans="1:25" ht="24" customHeight="1">
      <c r="A304" s="285">
        <v>18</v>
      </c>
      <c r="B304" s="284"/>
      <c r="C304" s="283"/>
      <c r="D304" s="283"/>
      <c r="E304" s="621"/>
      <c r="F304" s="622"/>
      <c r="G304" s="621"/>
      <c r="H304" s="622"/>
      <c r="I304" s="621"/>
      <c r="J304" s="622"/>
      <c r="K304" s="685" t="s">
        <v>429</v>
      </c>
      <c r="L304" s="686"/>
      <c r="M304" s="685" t="s">
        <v>429</v>
      </c>
      <c r="N304" s="686"/>
      <c r="O304" s="685" t="s">
        <v>429</v>
      </c>
      <c r="P304" s="686"/>
      <c r="Q304" s="685" t="s">
        <v>429</v>
      </c>
      <c r="R304" s="686"/>
      <c r="S304" s="685" t="s">
        <v>429</v>
      </c>
      <c r="T304" s="686"/>
      <c r="U304" s="683"/>
      <c r="V304" s="684"/>
      <c r="W304" s="281"/>
      <c r="X304" s="281"/>
      <c r="Y304" s="281"/>
    </row>
    <row r="305" spans="1:25" ht="24" customHeight="1">
      <c r="A305" s="285">
        <v>19</v>
      </c>
      <c r="B305" s="284"/>
      <c r="C305" s="283"/>
      <c r="D305" s="283"/>
      <c r="E305" s="621"/>
      <c r="F305" s="622"/>
      <c r="G305" s="621"/>
      <c r="H305" s="622"/>
      <c r="I305" s="621"/>
      <c r="J305" s="622"/>
      <c r="K305" s="685" t="s">
        <v>429</v>
      </c>
      <c r="L305" s="686"/>
      <c r="M305" s="685" t="s">
        <v>429</v>
      </c>
      <c r="N305" s="686"/>
      <c r="O305" s="685" t="s">
        <v>429</v>
      </c>
      <c r="P305" s="686"/>
      <c r="Q305" s="685" t="s">
        <v>429</v>
      </c>
      <c r="R305" s="686"/>
      <c r="S305" s="685" t="s">
        <v>429</v>
      </c>
      <c r="T305" s="686"/>
      <c r="U305" s="683"/>
      <c r="V305" s="684"/>
      <c r="W305" s="281"/>
      <c r="X305" s="281"/>
      <c r="Y305" s="281"/>
    </row>
    <row r="306" spans="1:25" ht="24" customHeight="1">
      <c r="A306" s="285">
        <v>20</v>
      </c>
      <c r="B306" s="284"/>
      <c r="C306" s="283"/>
      <c r="D306" s="283"/>
      <c r="E306" s="621"/>
      <c r="F306" s="622"/>
      <c r="G306" s="621"/>
      <c r="H306" s="622"/>
      <c r="I306" s="621"/>
      <c r="J306" s="622"/>
      <c r="K306" s="685" t="s">
        <v>429</v>
      </c>
      <c r="L306" s="686"/>
      <c r="M306" s="685" t="s">
        <v>429</v>
      </c>
      <c r="N306" s="686"/>
      <c r="O306" s="685" t="s">
        <v>429</v>
      </c>
      <c r="P306" s="686"/>
      <c r="Q306" s="685" t="s">
        <v>429</v>
      </c>
      <c r="R306" s="686"/>
      <c r="S306" s="685" t="s">
        <v>429</v>
      </c>
      <c r="T306" s="686"/>
      <c r="U306" s="683"/>
      <c r="V306" s="684"/>
      <c r="W306" s="281"/>
      <c r="X306" s="281"/>
      <c r="Y306" s="281"/>
    </row>
    <row r="307" spans="1:25" ht="24" customHeight="1">
      <c r="A307" s="285">
        <v>21</v>
      </c>
      <c r="B307" s="284"/>
      <c r="C307" s="283"/>
      <c r="D307" s="283"/>
      <c r="E307" s="621"/>
      <c r="F307" s="622"/>
      <c r="G307" s="621"/>
      <c r="H307" s="622"/>
      <c r="I307" s="621"/>
      <c r="J307" s="622"/>
      <c r="K307" s="685" t="s">
        <v>429</v>
      </c>
      <c r="L307" s="686"/>
      <c r="M307" s="685" t="s">
        <v>429</v>
      </c>
      <c r="N307" s="686"/>
      <c r="O307" s="685" t="s">
        <v>429</v>
      </c>
      <c r="P307" s="686"/>
      <c r="Q307" s="685" t="s">
        <v>429</v>
      </c>
      <c r="R307" s="686"/>
      <c r="S307" s="685" t="s">
        <v>429</v>
      </c>
      <c r="T307" s="686"/>
      <c r="U307" s="683"/>
      <c r="V307" s="684"/>
      <c r="W307" s="281"/>
      <c r="X307" s="281"/>
      <c r="Y307" s="281"/>
    </row>
    <row r="308" spans="1:25" ht="24" customHeight="1">
      <c r="A308" s="285">
        <v>22</v>
      </c>
      <c r="B308" s="284"/>
      <c r="C308" s="283"/>
      <c r="D308" s="283"/>
      <c r="E308" s="621"/>
      <c r="F308" s="622"/>
      <c r="G308" s="621"/>
      <c r="H308" s="622"/>
      <c r="I308" s="621"/>
      <c r="J308" s="622"/>
      <c r="K308" s="685" t="s">
        <v>429</v>
      </c>
      <c r="L308" s="686"/>
      <c r="M308" s="685" t="s">
        <v>429</v>
      </c>
      <c r="N308" s="686"/>
      <c r="O308" s="685" t="s">
        <v>429</v>
      </c>
      <c r="P308" s="686"/>
      <c r="Q308" s="685" t="s">
        <v>429</v>
      </c>
      <c r="R308" s="686"/>
      <c r="S308" s="685" t="s">
        <v>429</v>
      </c>
      <c r="T308" s="686"/>
      <c r="U308" s="683"/>
      <c r="V308" s="684"/>
      <c r="W308" s="281"/>
      <c r="X308" s="281"/>
      <c r="Y308" s="281"/>
    </row>
    <row r="309" spans="1:25" ht="24" customHeight="1">
      <c r="A309" s="285">
        <v>23</v>
      </c>
      <c r="B309" s="284"/>
      <c r="C309" s="283"/>
      <c r="D309" s="283"/>
      <c r="E309" s="621"/>
      <c r="F309" s="622"/>
      <c r="G309" s="621"/>
      <c r="H309" s="622"/>
      <c r="I309" s="621"/>
      <c r="J309" s="622"/>
      <c r="K309" s="685" t="s">
        <v>429</v>
      </c>
      <c r="L309" s="686"/>
      <c r="M309" s="685" t="s">
        <v>429</v>
      </c>
      <c r="N309" s="686"/>
      <c r="O309" s="685" t="s">
        <v>429</v>
      </c>
      <c r="P309" s="686"/>
      <c r="Q309" s="685" t="s">
        <v>429</v>
      </c>
      <c r="R309" s="686"/>
      <c r="S309" s="685" t="s">
        <v>429</v>
      </c>
      <c r="T309" s="686"/>
      <c r="U309" s="683"/>
      <c r="V309" s="684"/>
      <c r="W309" s="281"/>
      <c r="X309" s="281"/>
      <c r="Y309" s="281"/>
    </row>
    <row r="310" spans="1:25" ht="24" customHeight="1">
      <c r="A310" s="285">
        <v>24</v>
      </c>
      <c r="B310" s="284"/>
      <c r="C310" s="283"/>
      <c r="D310" s="283"/>
      <c r="E310" s="621"/>
      <c r="F310" s="622"/>
      <c r="G310" s="621"/>
      <c r="H310" s="622"/>
      <c r="I310" s="621"/>
      <c r="J310" s="622"/>
      <c r="K310" s="685" t="s">
        <v>429</v>
      </c>
      <c r="L310" s="686"/>
      <c r="M310" s="685" t="s">
        <v>429</v>
      </c>
      <c r="N310" s="686"/>
      <c r="O310" s="685" t="s">
        <v>429</v>
      </c>
      <c r="P310" s="686"/>
      <c r="Q310" s="685" t="s">
        <v>429</v>
      </c>
      <c r="R310" s="686"/>
      <c r="S310" s="685" t="s">
        <v>429</v>
      </c>
      <c r="T310" s="686"/>
      <c r="U310" s="683"/>
      <c r="V310" s="684"/>
      <c r="W310" s="281"/>
      <c r="X310" s="281"/>
      <c r="Y310" s="281"/>
    </row>
    <row r="311" spans="1:25" ht="24" customHeight="1">
      <c r="A311" s="285">
        <v>25</v>
      </c>
      <c r="B311" s="284"/>
      <c r="C311" s="283"/>
      <c r="D311" s="283"/>
      <c r="E311" s="621"/>
      <c r="F311" s="622"/>
      <c r="G311" s="621"/>
      <c r="H311" s="622"/>
      <c r="I311" s="621"/>
      <c r="J311" s="622"/>
      <c r="K311" s="685" t="s">
        <v>429</v>
      </c>
      <c r="L311" s="686"/>
      <c r="M311" s="685" t="s">
        <v>429</v>
      </c>
      <c r="N311" s="686"/>
      <c r="O311" s="685" t="s">
        <v>429</v>
      </c>
      <c r="P311" s="686"/>
      <c r="Q311" s="685" t="s">
        <v>429</v>
      </c>
      <c r="R311" s="686"/>
      <c r="S311" s="685" t="s">
        <v>429</v>
      </c>
      <c r="T311" s="686"/>
      <c r="U311" s="683"/>
      <c r="V311" s="684"/>
      <c r="W311" s="281"/>
      <c r="X311" s="281"/>
      <c r="Y311" s="281"/>
    </row>
    <row r="312" spans="1:25" ht="24" customHeight="1">
      <c r="A312" s="285">
        <v>26</v>
      </c>
      <c r="B312" s="284"/>
      <c r="C312" s="283"/>
      <c r="D312" s="283"/>
      <c r="E312" s="621"/>
      <c r="F312" s="622"/>
      <c r="G312" s="621"/>
      <c r="H312" s="622"/>
      <c r="I312" s="621"/>
      <c r="J312" s="622"/>
      <c r="K312" s="685" t="s">
        <v>429</v>
      </c>
      <c r="L312" s="686"/>
      <c r="M312" s="685" t="s">
        <v>429</v>
      </c>
      <c r="N312" s="686"/>
      <c r="O312" s="685" t="s">
        <v>429</v>
      </c>
      <c r="P312" s="686"/>
      <c r="Q312" s="685" t="s">
        <v>429</v>
      </c>
      <c r="R312" s="686"/>
      <c r="S312" s="685" t="s">
        <v>429</v>
      </c>
      <c r="T312" s="686"/>
      <c r="U312" s="683"/>
      <c r="V312" s="684"/>
      <c r="W312" s="281"/>
      <c r="X312" s="281"/>
      <c r="Y312" s="281"/>
    </row>
    <row r="313" spans="1:25" ht="24" customHeight="1">
      <c r="A313" s="285">
        <v>27</v>
      </c>
      <c r="B313" s="284"/>
      <c r="C313" s="283"/>
      <c r="D313" s="283"/>
      <c r="E313" s="621"/>
      <c r="F313" s="622"/>
      <c r="G313" s="621"/>
      <c r="H313" s="622"/>
      <c r="I313" s="621"/>
      <c r="J313" s="622"/>
      <c r="K313" s="685" t="s">
        <v>429</v>
      </c>
      <c r="L313" s="686"/>
      <c r="M313" s="685" t="s">
        <v>429</v>
      </c>
      <c r="N313" s="686"/>
      <c r="O313" s="685" t="s">
        <v>429</v>
      </c>
      <c r="P313" s="686"/>
      <c r="Q313" s="685" t="s">
        <v>429</v>
      </c>
      <c r="R313" s="686"/>
      <c r="S313" s="685" t="s">
        <v>429</v>
      </c>
      <c r="T313" s="686"/>
      <c r="U313" s="683"/>
      <c r="V313" s="684"/>
      <c r="W313" s="281"/>
      <c r="X313" s="281"/>
      <c r="Y313" s="281"/>
    </row>
    <row r="314" spans="1:25" ht="24" customHeight="1">
      <c r="A314" s="285">
        <v>28</v>
      </c>
      <c r="B314" s="301"/>
      <c r="C314" s="300"/>
      <c r="D314" s="300"/>
      <c r="E314" s="673"/>
      <c r="F314" s="682"/>
      <c r="G314" s="673"/>
      <c r="H314" s="682"/>
      <c r="I314" s="673"/>
      <c r="J314" s="682"/>
      <c r="K314" s="685" t="s">
        <v>429</v>
      </c>
      <c r="L314" s="686"/>
      <c r="M314" s="685" t="s">
        <v>429</v>
      </c>
      <c r="N314" s="686"/>
      <c r="O314" s="685" t="s">
        <v>429</v>
      </c>
      <c r="P314" s="686"/>
      <c r="Q314" s="685" t="s">
        <v>429</v>
      </c>
      <c r="R314" s="686"/>
      <c r="S314" s="685" t="s">
        <v>429</v>
      </c>
      <c r="T314" s="686"/>
      <c r="U314" s="701"/>
      <c r="V314" s="702"/>
      <c r="W314" s="306"/>
      <c r="X314" s="306"/>
      <c r="Y314" s="306"/>
    </row>
    <row r="315" spans="1:25" ht="24" customHeight="1">
      <c r="A315" s="285">
        <v>29</v>
      </c>
      <c r="B315" s="301"/>
      <c r="C315" s="300"/>
      <c r="D315" s="300"/>
      <c r="E315" s="681"/>
      <c r="F315" s="681"/>
      <c r="G315" s="681"/>
      <c r="H315" s="681"/>
      <c r="I315" s="681"/>
      <c r="J315" s="681"/>
      <c r="K315" s="685" t="s">
        <v>429</v>
      </c>
      <c r="L315" s="686"/>
      <c r="M315" s="685" t="s">
        <v>429</v>
      </c>
      <c r="N315" s="686"/>
      <c r="O315" s="685" t="s">
        <v>429</v>
      </c>
      <c r="P315" s="686"/>
      <c r="Q315" s="685" t="s">
        <v>429</v>
      </c>
      <c r="R315" s="686"/>
      <c r="S315" s="685" t="s">
        <v>429</v>
      </c>
      <c r="T315" s="686"/>
      <c r="U315" s="696"/>
      <c r="V315" s="696"/>
      <c r="W315" s="298"/>
      <c r="X315" s="298"/>
      <c r="Y315" s="298"/>
    </row>
    <row r="316" spans="1:25" ht="24" customHeight="1">
      <c r="A316" s="285">
        <v>30</v>
      </c>
      <c r="B316" s="301"/>
      <c r="C316" s="300"/>
      <c r="D316" s="300"/>
      <c r="E316" s="678"/>
      <c r="F316" s="679"/>
      <c r="G316" s="678"/>
      <c r="H316" s="679"/>
      <c r="I316" s="678"/>
      <c r="J316" s="679"/>
      <c r="K316" s="685" t="s">
        <v>429</v>
      </c>
      <c r="L316" s="686"/>
      <c r="M316" s="685" t="s">
        <v>429</v>
      </c>
      <c r="N316" s="686"/>
      <c r="O316" s="685" t="s">
        <v>429</v>
      </c>
      <c r="P316" s="686"/>
      <c r="Q316" s="685" t="s">
        <v>429</v>
      </c>
      <c r="R316" s="686"/>
      <c r="S316" s="685" t="s">
        <v>429</v>
      </c>
      <c r="T316" s="686"/>
      <c r="U316" s="699"/>
      <c r="V316" s="700"/>
      <c r="W316" s="298"/>
      <c r="X316" s="298"/>
      <c r="Y316" s="298"/>
    </row>
    <row r="317" spans="1:25" ht="24" customHeight="1">
      <c r="A317" s="285">
        <v>31</v>
      </c>
      <c r="B317" s="301"/>
      <c r="C317" s="300"/>
      <c r="D317" s="300"/>
      <c r="E317" s="678"/>
      <c r="F317" s="679"/>
      <c r="G317" s="678"/>
      <c r="H317" s="679"/>
      <c r="I317" s="678"/>
      <c r="J317" s="679"/>
      <c r="K317" s="685" t="s">
        <v>429</v>
      </c>
      <c r="L317" s="686"/>
      <c r="M317" s="685" t="s">
        <v>429</v>
      </c>
      <c r="N317" s="686"/>
      <c r="O317" s="685" t="s">
        <v>429</v>
      </c>
      <c r="P317" s="686"/>
      <c r="Q317" s="685" t="s">
        <v>429</v>
      </c>
      <c r="R317" s="686"/>
      <c r="S317" s="685" t="s">
        <v>429</v>
      </c>
      <c r="T317" s="686"/>
      <c r="U317" s="699"/>
      <c r="V317" s="700"/>
      <c r="W317" s="298"/>
      <c r="X317" s="298"/>
      <c r="Y317" s="298"/>
    </row>
    <row r="318" spans="1:25" ht="24" customHeight="1">
      <c r="A318" s="285">
        <v>32</v>
      </c>
      <c r="B318" s="301"/>
      <c r="C318" s="300"/>
      <c r="D318" s="300"/>
      <c r="E318" s="678"/>
      <c r="F318" s="679"/>
      <c r="G318" s="678"/>
      <c r="H318" s="679"/>
      <c r="I318" s="678"/>
      <c r="J318" s="679"/>
      <c r="K318" s="685" t="s">
        <v>429</v>
      </c>
      <c r="L318" s="686"/>
      <c r="M318" s="685" t="s">
        <v>429</v>
      </c>
      <c r="N318" s="686"/>
      <c r="O318" s="685" t="s">
        <v>429</v>
      </c>
      <c r="P318" s="686"/>
      <c r="Q318" s="685" t="s">
        <v>429</v>
      </c>
      <c r="R318" s="686"/>
      <c r="S318" s="685" t="s">
        <v>429</v>
      </c>
      <c r="T318" s="686"/>
      <c r="U318" s="699"/>
      <c r="V318" s="700"/>
      <c r="W318" s="298"/>
      <c r="X318" s="298"/>
      <c r="Y318" s="298"/>
    </row>
    <row r="319" spans="1:25" ht="20" customHeight="1">
      <c r="A319" s="266"/>
      <c r="B319" s="266"/>
      <c r="C319" s="270"/>
      <c r="D319" s="270"/>
      <c r="E319" s="266"/>
      <c r="F319" s="266"/>
      <c r="G319" s="266"/>
      <c r="H319" s="266"/>
      <c r="I319" s="266"/>
      <c r="J319" s="266"/>
      <c r="K319" s="266"/>
      <c r="L319" s="266"/>
      <c r="M319" s="266"/>
      <c r="N319" s="266"/>
      <c r="O319" s="266"/>
      <c r="P319" s="266"/>
      <c r="Q319" s="266"/>
      <c r="R319" s="266"/>
      <c r="S319" s="266"/>
      <c r="T319" s="266"/>
      <c r="U319" s="266"/>
      <c r="V319" s="266"/>
      <c r="W319" s="266"/>
      <c r="X319" s="266"/>
      <c r="Y319" s="266"/>
    </row>
    <row r="320" spans="1:25" ht="20" customHeight="1">
      <c r="A320" s="675"/>
      <c r="B320" s="675"/>
      <c r="C320" s="675"/>
      <c r="D320" s="675"/>
      <c r="E320" s="675"/>
      <c r="F320" s="675"/>
      <c r="G320" s="267"/>
      <c r="H320" s="675"/>
      <c r="I320" s="675"/>
      <c r="J320" s="675"/>
      <c r="K320" s="675"/>
      <c r="L320" s="675"/>
      <c r="M320" s="675"/>
      <c r="N320" s="675"/>
      <c r="O320" s="675"/>
      <c r="P320" s="675"/>
      <c r="Q320" s="675"/>
      <c r="R320" s="675"/>
      <c r="S320" s="675"/>
      <c r="T320" s="266"/>
      <c r="U320" s="642" t="s">
        <v>407</v>
      </c>
      <c r="V320" s="645"/>
      <c r="W320" s="645"/>
      <c r="X320" s="645"/>
      <c r="Y320" s="643"/>
    </row>
    <row r="321" spans="1:25" ht="20" customHeight="1">
      <c r="A321" s="266"/>
      <c r="B321" s="267"/>
      <c r="C321" s="267"/>
      <c r="D321" s="267"/>
      <c r="E321" s="675"/>
      <c r="F321" s="675"/>
      <c r="G321" s="267"/>
      <c r="H321" s="266"/>
      <c r="I321" s="267"/>
      <c r="J321" s="675"/>
      <c r="K321" s="675"/>
      <c r="L321" s="675"/>
      <c r="M321" s="675"/>
      <c r="N321" s="675"/>
      <c r="O321" s="675"/>
      <c r="P321" s="675"/>
      <c r="Q321" s="675"/>
      <c r="R321" s="675"/>
      <c r="S321" s="675"/>
      <c r="T321" s="266"/>
      <c r="U321" s="279"/>
      <c r="V321" s="266"/>
      <c r="W321" s="266"/>
      <c r="X321" s="266"/>
      <c r="Y321" s="278"/>
    </row>
    <row r="322" spans="1:25" ht="20" customHeight="1">
      <c r="A322" s="268"/>
      <c r="B322" s="267"/>
      <c r="C322" s="267"/>
      <c r="D322" s="267"/>
      <c r="E322" s="677"/>
      <c r="F322" s="677"/>
      <c r="G322" s="269"/>
      <c r="H322" s="268"/>
      <c r="I322" s="267"/>
      <c r="J322" s="675"/>
      <c r="K322" s="675"/>
      <c r="L322" s="675"/>
      <c r="M322" s="675"/>
      <c r="N322" s="675"/>
      <c r="O322" s="675"/>
      <c r="P322" s="675"/>
      <c r="Q322" s="675"/>
      <c r="R322" s="675"/>
      <c r="S322" s="675"/>
      <c r="T322" s="266"/>
      <c r="U322" s="279"/>
      <c r="V322" s="266"/>
      <c r="W322" s="266"/>
      <c r="X322" s="266"/>
      <c r="Y322" s="278"/>
    </row>
    <row r="323" spans="1:25" ht="20" customHeight="1">
      <c r="A323" s="268"/>
      <c r="B323" s="267"/>
      <c r="C323" s="267"/>
      <c r="D323" s="267"/>
      <c r="E323" s="677"/>
      <c r="F323" s="677"/>
      <c r="G323" s="269"/>
      <c r="H323" s="268"/>
      <c r="I323" s="267"/>
      <c r="J323" s="675"/>
      <c r="K323" s="675"/>
      <c r="L323" s="675"/>
      <c r="M323" s="675"/>
      <c r="N323" s="675"/>
      <c r="O323" s="675"/>
      <c r="P323" s="675"/>
      <c r="Q323" s="675"/>
      <c r="R323" s="675"/>
      <c r="S323" s="675"/>
      <c r="T323" s="266"/>
      <c r="U323" s="279"/>
      <c r="V323" s="266"/>
      <c r="W323" s="266"/>
      <c r="X323" s="266"/>
      <c r="Y323" s="278"/>
    </row>
    <row r="324" spans="1:25" ht="20" customHeight="1">
      <c r="A324" s="268"/>
      <c r="B324" s="267"/>
      <c r="C324" s="267"/>
      <c r="D324" s="267"/>
      <c r="E324" s="677"/>
      <c r="F324" s="677"/>
      <c r="G324" s="269"/>
      <c r="H324" s="268"/>
      <c r="I324" s="267"/>
      <c r="J324" s="675"/>
      <c r="K324" s="675"/>
      <c r="L324" s="675"/>
      <c r="M324" s="675"/>
      <c r="N324" s="675"/>
      <c r="O324" s="675"/>
      <c r="P324" s="675"/>
      <c r="Q324" s="675"/>
      <c r="R324" s="675"/>
      <c r="S324" s="675"/>
      <c r="U324" s="277"/>
      <c r="Y324" s="276"/>
    </row>
    <row r="325" spans="1:25" ht="20" customHeight="1">
      <c r="A325" s="268"/>
      <c r="B325" s="267"/>
      <c r="C325" s="267"/>
      <c r="D325" s="267"/>
      <c r="E325" s="677"/>
      <c r="F325" s="677"/>
      <c r="G325" s="269"/>
      <c r="H325" s="268"/>
      <c r="I325" s="267"/>
      <c r="J325" s="675"/>
      <c r="K325" s="675"/>
      <c r="L325" s="675"/>
      <c r="M325" s="675"/>
      <c r="N325" s="675"/>
      <c r="O325" s="675"/>
      <c r="P325" s="675"/>
      <c r="Q325" s="675"/>
      <c r="R325" s="675"/>
      <c r="S325" s="675"/>
      <c r="U325" s="277"/>
      <c r="Y325" s="276"/>
    </row>
    <row r="326" spans="1:25" ht="20" customHeight="1">
      <c r="A326" s="268"/>
      <c r="B326" s="267"/>
      <c r="C326" s="267"/>
      <c r="D326" s="267"/>
      <c r="E326" s="677"/>
      <c r="F326" s="677"/>
      <c r="G326" s="269"/>
      <c r="H326" s="268"/>
      <c r="I326" s="267"/>
      <c r="J326" s="675"/>
      <c r="K326" s="675"/>
      <c r="L326" s="675"/>
      <c r="M326" s="675"/>
      <c r="N326" s="675"/>
      <c r="O326" s="675"/>
      <c r="P326" s="675"/>
      <c r="Q326" s="675"/>
      <c r="R326" s="675"/>
      <c r="S326" s="675"/>
      <c r="T326" s="266"/>
      <c r="U326" s="642" t="s">
        <v>406</v>
      </c>
      <c r="V326" s="645"/>
      <c r="W326" s="645"/>
      <c r="X326" s="645"/>
      <c r="Y326" s="643"/>
    </row>
    <row r="327" spans="1:25" ht="20" customHeight="1">
      <c r="A327" s="268"/>
      <c r="B327" s="267"/>
      <c r="C327" s="267"/>
      <c r="D327" s="267"/>
      <c r="E327" s="677"/>
      <c r="F327" s="677"/>
      <c r="G327" s="269"/>
      <c r="H327" s="268"/>
      <c r="I327" s="267"/>
      <c r="J327" s="675"/>
      <c r="K327" s="675"/>
      <c r="L327" s="675"/>
      <c r="M327" s="675"/>
      <c r="N327" s="675"/>
      <c r="O327" s="675"/>
      <c r="P327" s="675"/>
      <c r="Q327" s="675"/>
      <c r="R327" s="675"/>
      <c r="S327" s="675"/>
      <c r="T327" s="266"/>
      <c r="U327" s="279"/>
      <c r="V327" s="266"/>
      <c r="W327" s="266"/>
      <c r="X327" s="266"/>
      <c r="Y327" s="278"/>
    </row>
    <row r="328" spans="1:25" ht="20" customHeight="1">
      <c r="A328" s="268"/>
      <c r="B328" s="267"/>
      <c r="C328" s="267"/>
      <c r="D328" s="267"/>
      <c r="E328" s="677"/>
      <c r="F328" s="677"/>
      <c r="G328" s="269"/>
      <c r="H328" s="268"/>
      <c r="I328" s="267"/>
      <c r="J328" s="675"/>
      <c r="K328" s="675"/>
      <c r="L328" s="675"/>
      <c r="M328" s="675"/>
      <c r="N328" s="675"/>
      <c r="O328" s="675"/>
      <c r="P328" s="675"/>
      <c r="Q328" s="675"/>
      <c r="R328" s="675"/>
      <c r="S328" s="675"/>
      <c r="U328" s="277"/>
      <c r="Y328" s="276"/>
    </row>
    <row r="329" spans="1:25" ht="20" customHeight="1">
      <c r="A329" s="268"/>
      <c r="B329" s="267"/>
      <c r="C329" s="267"/>
      <c r="D329" s="267"/>
      <c r="E329" s="677"/>
      <c r="F329" s="677"/>
      <c r="G329" s="269"/>
      <c r="H329" s="268"/>
      <c r="I329" s="267"/>
      <c r="J329" s="675"/>
      <c r="K329" s="675"/>
      <c r="L329" s="675"/>
      <c r="M329" s="675"/>
      <c r="N329" s="675"/>
      <c r="O329" s="675"/>
      <c r="P329" s="675"/>
      <c r="Q329" s="675"/>
      <c r="R329" s="675"/>
      <c r="S329" s="675"/>
      <c r="T329" s="266"/>
      <c r="U329" s="273"/>
      <c r="V329" s="272"/>
      <c r="W329" s="272"/>
      <c r="X329" s="272"/>
      <c r="Y329" s="271"/>
    </row>
    <row r="330" spans="1:25" ht="12" customHeight="1">
      <c r="A330" s="268"/>
      <c r="B330" s="267"/>
      <c r="C330" s="270"/>
      <c r="D330" s="267"/>
      <c r="E330" s="269"/>
      <c r="F330" s="269"/>
      <c r="G330" s="269"/>
      <c r="H330" s="268"/>
      <c r="I330" s="267"/>
      <c r="J330" s="267"/>
      <c r="K330" s="267"/>
      <c r="L330" s="267"/>
      <c r="M330" s="267"/>
      <c r="N330" s="267"/>
      <c r="O330" s="267"/>
      <c r="P330" s="267"/>
      <c r="Q330" s="267"/>
      <c r="R330" s="267"/>
      <c r="S330" s="267"/>
      <c r="T330" s="266"/>
      <c r="U330" s="266"/>
      <c r="V330" s="266"/>
      <c r="W330" s="266"/>
      <c r="X330" s="266"/>
      <c r="Y330" s="266"/>
    </row>
    <row r="331" spans="1:25" ht="38" customHeight="1">
      <c r="A331" s="671" t="s">
        <v>441</v>
      </c>
      <c r="B331" s="672"/>
      <c r="C331" s="672"/>
      <c r="D331" s="672"/>
      <c r="E331" s="666" t="s">
        <v>42</v>
      </c>
      <c r="F331" s="666"/>
      <c r="G331" s="667">
        <f>VLOOKUP('Read Me First'!$I$4,'Read Me First'!$L$4:$N$7,3,FALSE)</f>
        <v>45774</v>
      </c>
      <c r="H331" s="668"/>
      <c r="I331" s="669"/>
      <c r="J331" s="666" t="s">
        <v>43</v>
      </c>
      <c r="K331" s="666"/>
      <c r="L331" s="626" t="str">
        <f>VLOOKUP('Read Me First'!$I$4,'Read Me First'!$L$4:$N$7,2,FALSE)</f>
        <v>Horspath, Oxford</v>
      </c>
      <c r="M331" s="662"/>
      <c r="N331" s="662"/>
      <c r="O331" s="662"/>
      <c r="P331" s="662"/>
      <c r="Q331" s="627"/>
      <c r="R331" s="666" t="s">
        <v>420</v>
      </c>
      <c r="S331" s="666"/>
      <c r="T331" s="626" t="str">
        <f>'Read Me First'!$A$1</f>
        <v>OXFORDSHIRE TRACK &amp; FIELD LEAGUE 2025</v>
      </c>
      <c r="U331" s="662"/>
      <c r="V331" s="662"/>
      <c r="W331" s="662"/>
      <c r="X331" s="662"/>
      <c r="Y331" s="627"/>
    </row>
    <row r="332" spans="1:25" s="294" customFormat="1" ht="38" customHeight="1">
      <c r="A332" s="624" t="s">
        <v>25</v>
      </c>
      <c r="B332" s="625"/>
      <c r="C332" s="624" t="str">
        <f>"Discus U15 Boys (" &amp;Data!O$378 &amp; " athletes)"</f>
        <v>Discus U15 Boys (0 athletes)</v>
      </c>
      <c r="D332" s="625"/>
      <c r="E332" s="624" t="s">
        <v>382</v>
      </c>
      <c r="F332" s="625"/>
      <c r="G332" s="629">
        <v>0.41666666666666669</v>
      </c>
      <c r="H332" s="630"/>
      <c r="I332" s="631"/>
      <c r="J332" s="624" t="s">
        <v>385</v>
      </c>
      <c r="K332" s="628"/>
      <c r="L332" s="703">
        <f>Data!$M$281</f>
        <v>38.909999999999997</v>
      </c>
      <c r="M332" s="704"/>
      <c r="N332" s="705" t="s">
        <v>426</v>
      </c>
      <c r="O332" s="706"/>
      <c r="P332" s="652">
        <f>Data!$H$281</f>
        <v>24</v>
      </c>
      <c r="Q332" s="653"/>
      <c r="R332" s="624" t="s">
        <v>443</v>
      </c>
      <c r="S332" s="628"/>
      <c r="T332" s="628"/>
      <c r="U332" s="628"/>
      <c r="V332" s="628"/>
      <c r="W332" s="628"/>
      <c r="X332" s="628"/>
      <c r="Y332" s="625"/>
    </row>
    <row r="333" spans="1:25" ht="20" customHeight="1">
      <c r="A333" s="266"/>
      <c r="B333" s="266"/>
      <c r="C333" s="293"/>
      <c r="D333" s="292"/>
      <c r="E333" s="267"/>
      <c r="F333" s="267"/>
      <c r="G333" s="291"/>
      <c r="H333" s="291"/>
      <c r="I333" s="267"/>
      <c r="J333" s="267"/>
      <c r="K333" s="290"/>
      <c r="L333" s="290"/>
      <c r="M333" s="290"/>
      <c r="N333" s="288"/>
      <c r="O333" s="288"/>
      <c r="P333" s="289"/>
      <c r="Q333" s="288"/>
      <c r="R333" s="287"/>
      <c r="S333" s="287"/>
      <c r="T333" s="287"/>
      <c r="U333" s="287"/>
      <c r="V333" s="287"/>
      <c r="W333" s="287"/>
      <c r="X333" s="287"/>
      <c r="Y333" s="287"/>
    </row>
    <row r="334" spans="1:25" ht="38" customHeight="1">
      <c r="A334" s="634" t="s">
        <v>417</v>
      </c>
      <c r="B334" s="634" t="s">
        <v>416</v>
      </c>
      <c r="C334" s="634" t="s">
        <v>415</v>
      </c>
      <c r="D334" s="634" t="s">
        <v>414</v>
      </c>
      <c r="E334" s="689" t="s">
        <v>438</v>
      </c>
      <c r="F334" s="689"/>
      <c r="G334" s="689" t="s">
        <v>437</v>
      </c>
      <c r="H334" s="689"/>
      <c r="I334" s="689" t="s">
        <v>436</v>
      </c>
      <c r="J334" s="689"/>
      <c r="K334" s="689" t="s">
        <v>435</v>
      </c>
      <c r="L334" s="689"/>
      <c r="M334" s="692" t="s">
        <v>434</v>
      </c>
      <c r="N334" s="693"/>
      <c r="O334" s="644" t="s">
        <v>433</v>
      </c>
      <c r="P334" s="644"/>
      <c r="Q334" s="644" t="s">
        <v>432</v>
      </c>
      <c r="R334" s="644"/>
      <c r="S334" s="644" t="s">
        <v>431</v>
      </c>
      <c r="T334" s="644"/>
      <c r="U334" s="689" t="s">
        <v>430</v>
      </c>
      <c r="V334" s="642"/>
      <c r="W334" s="664" t="s">
        <v>410</v>
      </c>
      <c r="X334" s="642" t="s">
        <v>409</v>
      </c>
      <c r="Y334" s="643"/>
    </row>
    <row r="335" spans="1:25" ht="20" customHeight="1">
      <c r="A335" s="635"/>
      <c r="B335" s="635"/>
      <c r="C335" s="635"/>
      <c r="D335" s="635"/>
      <c r="E335" s="644" t="s">
        <v>408</v>
      </c>
      <c r="F335" s="644"/>
      <c r="G335" s="644" t="s">
        <v>408</v>
      </c>
      <c r="H335" s="644"/>
      <c r="I335" s="644" t="s">
        <v>408</v>
      </c>
      <c r="J335" s="644"/>
      <c r="K335" s="644" t="s">
        <v>408</v>
      </c>
      <c r="L335" s="644"/>
      <c r="M335" s="694"/>
      <c r="N335" s="695"/>
      <c r="O335" s="644" t="s">
        <v>408</v>
      </c>
      <c r="P335" s="644"/>
      <c r="Q335" s="644" t="s">
        <v>408</v>
      </c>
      <c r="R335" s="644"/>
      <c r="S335" s="644" t="s">
        <v>408</v>
      </c>
      <c r="T335" s="644"/>
      <c r="U335" s="644" t="s">
        <v>408</v>
      </c>
      <c r="V335" s="642"/>
      <c r="W335" s="665"/>
      <c r="X335" s="281" t="s">
        <v>0</v>
      </c>
      <c r="Y335" s="281" t="s">
        <v>1</v>
      </c>
    </row>
    <row r="336" spans="1:25" ht="24" customHeight="1">
      <c r="A336" s="285">
        <v>1</v>
      </c>
      <c r="B336" s="284" t="str" cm="1">
        <f t="array" ref="B336">IFERROR(_xlfn.TAKE(_xlfn._xlws.FILTER(_xlfn.ANCHORARRAY(Data!AO$32), _xlfn.CHOOSECOLS(_xlfn.ANCHORARRAY(Data!AO$32),1)&lt;&gt;""),16),"")</f>
        <v/>
      </c>
      <c r="C336" s="283"/>
      <c r="D336" s="283"/>
      <c r="E336" s="621"/>
      <c r="F336" s="622"/>
      <c r="G336" s="621"/>
      <c r="H336" s="622"/>
      <c r="I336" s="621"/>
      <c r="J336" s="622"/>
      <c r="K336" s="685" t="s">
        <v>429</v>
      </c>
      <c r="L336" s="686"/>
      <c r="M336" s="685" t="s">
        <v>429</v>
      </c>
      <c r="N336" s="686"/>
      <c r="O336" s="685" t="s">
        <v>429</v>
      </c>
      <c r="P336" s="686"/>
      <c r="Q336" s="685" t="s">
        <v>429</v>
      </c>
      <c r="R336" s="686"/>
      <c r="S336" s="685" t="s">
        <v>429</v>
      </c>
      <c r="T336" s="686"/>
      <c r="U336" s="683"/>
      <c r="V336" s="684"/>
      <c r="W336" s="281"/>
      <c r="X336" s="281"/>
      <c r="Y336" s="281"/>
    </row>
    <row r="337" spans="1:25" ht="24" customHeight="1">
      <c r="A337" s="281">
        <v>2</v>
      </c>
      <c r="B337" s="284"/>
      <c r="C337" s="283"/>
      <c r="D337" s="283"/>
      <c r="E337" s="621"/>
      <c r="F337" s="622"/>
      <c r="G337" s="621"/>
      <c r="H337" s="622"/>
      <c r="I337" s="621"/>
      <c r="J337" s="622"/>
      <c r="K337" s="685" t="s">
        <v>429</v>
      </c>
      <c r="L337" s="686"/>
      <c r="M337" s="685" t="s">
        <v>429</v>
      </c>
      <c r="N337" s="686"/>
      <c r="O337" s="685" t="s">
        <v>429</v>
      </c>
      <c r="P337" s="686"/>
      <c r="Q337" s="685" t="s">
        <v>429</v>
      </c>
      <c r="R337" s="686"/>
      <c r="S337" s="685" t="s">
        <v>429</v>
      </c>
      <c r="T337" s="686"/>
      <c r="U337" s="683"/>
      <c r="V337" s="684"/>
      <c r="W337" s="281"/>
      <c r="X337" s="281"/>
      <c r="Y337" s="281"/>
    </row>
    <row r="338" spans="1:25" ht="24" customHeight="1">
      <c r="A338" s="281">
        <v>3</v>
      </c>
      <c r="B338" s="284"/>
      <c r="C338" s="283"/>
      <c r="D338" s="283"/>
      <c r="E338" s="621"/>
      <c r="F338" s="622"/>
      <c r="G338" s="621"/>
      <c r="H338" s="622"/>
      <c r="I338" s="621"/>
      <c r="J338" s="622"/>
      <c r="K338" s="685" t="s">
        <v>429</v>
      </c>
      <c r="L338" s="686"/>
      <c r="M338" s="685" t="s">
        <v>429</v>
      </c>
      <c r="N338" s="686"/>
      <c r="O338" s="685" t="s">
        <v>429</v>
      </c>
      <c r="P338" s="686"/>
      <c r="Q338" s="685" t="s">
        <v>429</v>
      </c>
      <c r="R338" s="686"/>
      <c r="S338" s="685" t="s">
        <v>429</v>
      </c>
      <c r="T338" s="686"/>
      <c r="U338" s="683"/>
      <c r="V338" s="684"/>
      <c r="W338" s="281"/>
      <c r="X338" s="281"/>
      <c r="Y338" s="281"/>
    </row>
    <row r="339" spans="1:25" ht="24" customHeight="1">
      <c r="A339" s="281">
        <v>4</v>
      </c>
      <c r="B339" s="284"/>
      <c r="C339" s="283"/>
      <c r="D339" s="283"/>
      <c r="E339" s="621"/>
      <c r="F339" s="622"/>
      <c r="G339" s="621"/>
      <c r="H339" s="622"/>
      <c r="I339" s="621"/>
      <c r="J339" s="622"/>
      <c r="K339" s="685" t="s">
        <v>429</v>
      </c>
      <c r="L339" s="686"/>
      <c r="M339" s="685" t="s">
        <v>429</v>
      </c>
      <c r="N339" s="686"/>
      <c r="O339" s="685" t="s">
        <v>429</v>
      </c>
      <c r="P339" s="686"/>
      <c r="Q339" s="685" t="s">
        <v>429</v>
      </c>
      <c r="R339" s="686"/>
      <c r="S339" s="685" t="s">
        <v>429</v>
      </c>
      <c r="T339" s="686"/>
      <c r="U339" s="683"/>
      <c r="V339" s="684"/>
      <c r="W339" s="281"/>
      <c r="X339" s="281"/>
      <c r="Y339" s="281"/>
    </row>
    <row r="340" spans="1:25" ht="24" customHeight="1">
      <c r="A340" s="281">
        <v>5</v>
      </c>
      <c r="B340" s="284"/>
      <c r="C340" s="283"/>
      <c r="D340" s="283"/>
      <c r="E340" s="621"/>
      <c r="F340" s="622"/>
      <c r="G340" s="621"/>
      <c r="H340" s="622"/>
      <c r="I340" s="621"/>
      <c r="J340" s="622"/>
      <c r="K340" s="685" t="s">
        <v>429</v>
      </c>
      <c r="L340" s="686"/>
      <c r="M340" s="685" t="s">
        <v>429</v>
      </c>
      <c r="N340" s="686"/>
      <c r="O340" s="685" t="s">
        <v>429</v>
      </c>
      <c r="P340" s="686"/>
      <c r="Q340" s="685" t="s">
        <v>429</v>
      </c>
      <c r="R340" s="686"/>
      <c r="S340" s="685" t="s">
        <v>429</v>
      </c>
      <c r="T340" s="686"/>
      <c r="U340" s="683"/>
      <c r="V340" s="684"/>
      <c r="W340" s="281"/>
      <c r="X340" s="281"/>
      <c r="Y340" s="281"/>
    </row>
    <row r="341" spans="1:25" ht="24" customHeight="1">
      <c r="A341" s="281">
        <v>6</v>
      </c>
      <c r="B341" s="284"/>
      <c r="C341" s="283"/>
      <c r="D341" s="283"/>
      <c r="E341" s="621"/>
      <c r="F341" s="622"/>
      <c r="G341" s="621"/>
      <c r="H341" s="622"/>
      <c r="I341" s="621"/>
      <c r="J341" s="622"/>
      <c r="K341" s="685" t="s">
        <v>429</v>
      </c>
      <c r="L341" s="686"/>
      <c r="M341" s="685" t="s">
        <v>429</v>
      </c>
      <c r="N341" s="686"/>
      <c r="O341" s="685" t="s">
        <v>429</v>
      </c>
      <c r="P341" s="686"/>
      <c r="Q341" s="685" t="s">
        <v>429</v>
      </c>
      <c r="R341" s="686"/>
      <c r="S341" s="685" t="s">
        <v>429</v>
      </c>
      <c r="T341" s="686"/>
      <c r="U341" s="683"/>
      <c r="V341" s="684"/>
      <c r="W341" s="281"/>
      <c r="X341" s="281"/>
      <c r="Y341" s="281"/>
    </row>
    <row r="342" spans="1:25" ht="24" customHeight="1">
      <c r="A342" s="281">
        <v>7</v>
      </c>
      <c r="B342" s="284"/>
      <c r="C342" s="283"/>
      <c r="D342" s="283"/>
      <c r="E342" s="621"/>
      <c r="F342" s="622"/>
      <c r="G342" s="621"/>
      <c r="H342" s="622"/>
      <c r="I342" s="621"/>
      <c r="J342" s="622"/>
      <c r="K342" s="685" t="s">
        <v>429</v>
      </c>
      <c r="L342" s="686"/>
      <c r="M342" s="685" t="s">
        <v>429</v>
      </c>
      <c r="N342" s="686"/>
      <c r="O342" s="685" t="s">
        <v>429</v>
      </c>
      <c r="P342" s="686"/>
      <c r="Q342" s="685" t="s">
        <v>429</v>
      </c>
      <c r="R342" s="686"/>
      <c r="S342" s="685" t="s">
        <v>429</v>
      </c>
      <c r="T342" s="686"/>
      <c r="U342" s="683"/>
      <c r="V342" s="684"/>
      <c r="W342" s="281"/>
      <c r="X342" s="281"/>
      <c r="Y342" s="281"/>
    </row>
    <row r="343" spans="1:25" ht="24" customHeight="1">
      <c r="A343" s="281">
        <v>8</v>
      </c>
      <c r="B343" s="284"/>
      <c r="C343" s="283"/>
      <c r="D343" s="283"/>
      <c r="E343" s="621"/>
      <c r="F343" s="622"/>
      <c r="G343" s="621"/>
      <c r="H343" s="622"/>
      <c r="I343" s="621"/>
      <c r="J343" s="622"/>
      <c r="K343" s="685" t="s">
        <v>429</v>
      </c>
      <c r="L343" s="686"/>
      <c r="M343" s="685" t="s">
        <v>429</v>
      </c>
      <c r="N343" s="686"/>
      <c r="O343" s="685" t="s">
        <v>429</v>
      </c>
      <c r="P343" s="686"/>
      <c r="Q343" s="685" t="s">
        <v>429</v>
      </c>
      <c r="R343" s="686"/>
      <c r="S343" s="685" t="s">
        <v>429</v>
      </c>
      <c r="T343" s="686"/>
      <c r="U343" s="683"/>
      <c r="V343" s="684"/>
      <c r="W343" s="281"/>
      <c r="X343" s="281"/>
      <c r="Y343" s="281"/>
    </row>
    <row r="344" spans="1:25" ht="24" customHeight="1">
      <c r="A344" s="281">
        <v>9</v>
      </c>
      <c r="B344" s="284"/>
      <c r="C344" s="283"/>
      <c r="D344" s="283"/>
      <c r="E344" s="621"/>
      <c r="F344" s="622"/>
      <c r="G344" s="621"/>
      <c r="H344" s="622"/>
      <c r="I344" s="621"/>
      <c r="J344" s="622"/>
      <c r="K344" s="685" t="s">
        <v>429</v>
      </c>
      <c r="L344" s="686"/>
      <c r="M344" s="685" t="s">
        <v>429</v>
      </c>
      <c r="N344" s="686"/>
      <c r="O344" s="685" t="s">
        <v>429</v>
      </c>
      <c r="P344" s="686"/>
      <c r="Q344" s="685" t="s">
        <v>429</v>
      </c>
      <c r="R344" s="686"/>
      <c r="S344" s="685" t="s">
        <v>429</v>
      </c>
      <c r="T344" s="686"/>
      <c r="U344" s="683"/>
      <c r="V344" s="684"/>
      <c r="W344" s="281"/>
      <c r="X344" s="281"/>
      <c r="Y344" s="281"/>
    </row>
    <row r="345" spans="1:25" ht="24" customHeight="1">
      <c r="A345" s="281">
        <v>10</v>
      </c>
      <c r="B345" s="284"/>
      <c r="C345" s="283"/>
      <c r="D345" s="283"/>
      <c r="E345" s="621"/>
      <c r="F345" s="622"/>
      <c r="G345" s="621"/>
      <c r="H345" s="622"/>
      <c r="I345" s="621"/>
      <c r="J345" s="622"/>
      <c r="K345" s="685" t="s">
        <v>429</v>
      </c>
      <c r="L345" s="686"/>
      <c r="M345" s="685" t="s">
        <v>429</v>
      </c>
      <c r="N345" s="686"/>
      <c r="O345" s="685" t="s">
        <v>429</v>
      </c>
      <c r="P345" s="686"/>
      <c r="Q345" s="685" t="s">
        <v>429</v>
      </c>
      <c r="R345" s="686"/>
      <c r="S345" s="685" t="s">
        <v>429</v>
      </c>
      <c r="T345" s="686"/>
      <c r="U345" s="683"/>
      <c r="V345" s="684"/>
      <c r="W345" s="281"/>
      <c r="X345" s="281"/>
      <c r="Y345" s="281"/>
    </row>
    <row r="346" spans="1:25" ht="24" customHeight="1">
      <c r="A346" s="281">
        <v>11</v>
      </c>
      <c r="B346" s="284"/>
      <c r="C346" s="283"/>
      <c r="D346" s="283"/>
      <c r="E346" s="621"/>
      <c r="F346" s="622"/>
      <c r="G346" s="621"/>
      <c r="H346" s="622"/>
      <c r="I346" s="621"/>
      <c r="J346" s="622"/>
      <c r="K346" s="685" t="s">
        <v>429</v>
      </c>
      <c r="L346" s="686"/>
      <c r="M346" s="685" t="s">
        <v>429</v>
      </c>
      <c r="N346" s="686"/>
      <c r="O346" s="685" t="s">
        <v>429</v>
      </c>
      <c r="P346" s="686"/>
      <c r="Q346" s="685" t="s">
        <v>429</v>
      </c>
      <c r="R346" s="686"/>
      <c r="S346" s="685" t="s">
        <v>429</v>
      </c>
      <c r="T346" s="686"/>
      <c r="U346" s="683"/>
      <c r="V346" s="684"/>
      <c r="W346" s="281"/>
      <c r="X346" s="281"/>
      <c r="Y346" s="281"/>
    </row>
    <row r="347" spans="1:25" ht="24" customHeight="1">
      <c r="A347" s="281">
        <v>12</v>
      </c>
      <c r="B347" s="284"/>
      <c r="C347" s="283"/>
      <c r="D347" s="283"/>
      <c r="E347" s="636"/>
      <c r="F347" s="670"/>
      <c r="G347" s="636"/>
      <c r="H347" s="670"/>
      <c r="I347" s="636"/>
      <c r="J347" s="670"/>
      <c r="K347" s="685" t="s">
        <v>429</v>
      </c>
      <c r="L347" s="686"/>
      <c r="M347" s="685" t="s">
        <v>429</v>
      </c>
      <c r="N347" s="686"/>
      <c r="O347" s="685" t="s">
        <v>429</v>
      </c>
      <c r="P347" s="686"/>
      <c r="Q347" s="685" t="s">
        <v>429</v>
      </c>
      <c r="R347" s="686"/>
      <c r="S347" s="685" t="s">
        <v>429</v>
      </c>
      <c r="T347" s="686"/>
      <c r="U347" s="687"/>
      <c r="V347" s="688"/>
      <c r="W347" s="286"/>
      <c r="X347" s="286"/>
      <c r="Y347" s="286"/>
    </row>
    <row r="348" spans="1:25" ht="24" customHeight="1">
      <c r="A348" s="281">
        <v>13</v>
      </c>
      <c r="B348" s="284"/>
      <c r="C348" s="283"/>
      <c r="D348" s="283"/>
      <c r="E348" s="651"/>
      <c r="F348" s="651"/>
      <c r="G348" s="651"/>
      <c r="H348" s="651"/>
      <c r="I348" s="651"/>
      <c r="J348" s="651"/>
      <c r="K348" s="685" t="s">
        <v>429</v>
      </c>
      <c r="L348" s="686"/>
      <c r="M348" s="685" t="s">
        <v>429</v>
      </c>
      <c r="N348" s="686"/>
      <c r="O348" s="685" t="s">
        <v>429</v>
      </c>
      <c r="P348" s="686"/>
      <c r="Q348" s="685" t="s">
        <v>429</v>
      </c>
      <c r="R348" s="686"/>
      <c r="S348" s="685" t="s">
        <v>429</v>
      </c>
      <c r="T348" s="686"/>
      <c r="U348" s="646"/>
      <c r="V348" s="646"/>
      <c r="W348" s="281"/>
      <c r="X348" s="281"/>
      <c r="Y348" s="281"/>
    </row>
    <row r="349" spans="1:25" ht="24" customHeight="1">
      <c r="A349" s="281">
        <v>14</v>
      </c>
      <c r="B349" s="284"/>
      <c r="C349" s="283"/>
      <c r="D349" s="283"/>
      <c r="E349" s="621"/>
      <c r="F349" s="622"/>
      <c r="G349" s="621"/>
      <c r="H349" s="622"/>
      <c r="I349" s="621"/>
      <c r="J349" s="622"/>
      <c r="K349" s="685" t="s">
        <v>429</v>
      </c>
      <c r="L349" s="686"/>
      <c r="M349" s="685" t="s">
        <v>429</v>
      </c>
      <c r="N349" s="686"/>
      <c r="O349" s="685" t="s">
        <v>429</v>
      </c>
      <c r="P349" s="686"/>
      <c r="Q349" s="685" t="s">
        <v>429</v>
      </c>
      <c r="R349" s="686"/>
      <c r="S349" s="685" t="s">
        <v>429</v>
      </c>
      <c r="T349" s="686"/>
      <c r="U349" s="683"/>
      <c r="V349" s="684"/>
      <c r="W349" s="281"/>
      <c r="X349" s="281"/>
      <c r="Y349" s="281"/>
    </row>
    <row r="350" spans="1:25" ht="24" customHeight="1">
      <c r="A350" s="281">
        <v>15</v>
      </c>
      <c r="B350" s="284"/>
      <c r="C350" s="283"/>
      <c r="D350" s="283"/>
      <c r="E350" s="621"/>
      <c r="F350" s="622"/>
      <c r="G350" s="621"/>
      <c r="H350" s="622"/>
      <c r="I350" s="621"/>
      <c r="J350" s="622"/>
      <c r="K350" s="685" t="s">
        <v>429</v>
      </c>
      <c r="L350" s="686"/>
      <c r="M350" s="685" t="s">
        <v>429</v>
      </c>
      <c r="N350" s="686"/>
      <c r="O350" s="685" t="s">
        <v>429</v>
      </c>
      <c r="P350" s="686"/>
      <c r="Q350" s="685" t="s">
        <v>429</v>
      </c>
      <c r="R350" s="686"/>
      <c r="S350" s="685" t="s">
        <v>429</v>
      </c>
      <c r="T350" s="686"/>
      <c r="U350" s="683"/>
      <c r="V350" s="684"/>
      <c r="W350" s="281"/>
      <c r="X350" s="281"/>
      <c r="Y350" s="281"/>
    </row>
    <row r="351" spans="1:25" ht="24" customHeight="1">
      <c r="A351" s="281">
        <v>16</v>
      </c>
      <c r="B351" s="284"/>
      <c r="C351" s="283"/>
      <c r="D351" s="283"/>
      <c r="E351" s="621"/>
      <c r="F351" s="622"/>
      <c r="G351" s="621"/>
      <c r="H351" s="622"/>
      <c r="I351" s="621"/>
      <c r="J351" s="622"/>
      <c r="K351" s="685" t="s">
        <v>429</v>
      </c>
      <c r="L351" s="686"/>
      <c r="M351" s="685" t="s">
        <v>429</v>
      </c>
      <c r="N351" s="686"/>
      <c r="O351" s="685" t="s">
        <v>429</v>
      </c>
      <c r="P351" s="686"/>
      <c r="Q351" s="685" t="s">
        <v>429</v>
      </c>
      <c r="R351" s="686"/>
      <c r="S351" s="685" t="s">
        <v>429</v>
      </c>
      <c r="T351" s="686"/>
      <c r="U351" s="683"/>
      <c r="V351" s="684"/>
      <c r="W351" s="281"/>
      <c r="X351" s="281"/>
      <c r="Y351" s="281"/>
    </row>
    <row r="352" spans="1:25" ht="20" customHeight="1">
      <c r="A352" s="266"/>
      <c r="B352" s="266"/>
      <c r="C352" s="270"/>
      <c r="D352" s="270"/>
      <c r="E352" s="266"/>
      <c r="F352" s="266"/>
      <c r="G352" s="266"/>
      <c r="H352" s="266"/>
      <c r="I352" s="266"/>
      <c r="J352" s="266"/>
      <c r="K352" s="266"/>
      <c r="L352" s="266"/>
      <c r="M352" s="266"/>
      <c r="N352" s="266"/>
      <c r="O352" s="266"/>
      <c r="P352" s="266"/>
      <c r="Q352" s="266"/>
      <c r="R352" s="266"/>
      <c r="S352" s="266"/>
      <c r="T352" s="266"/>
      <c r="U352" s="266"/>
      <c r="V352" s="266"/>
      <c r="W352" s="266"/>
      <c r="X352" s="266"/>
      <c r="Y352" s="266"/>
    </row>
    <row r="353" spans="1:25" ht="20" customHeight="1">
      <c r="A353" s="644" t="s">
        <v>425</v>
      </c>
      <c r="B353" s="644"/>
      <c r="C353" s="644"/>
      <c r="D353" s="644"/>
      <c r="E353" s="644"/>
      <c r="F353" s="644"/>
      <c r="G353" s="267"/>
      <c r="H353" s="644" t="s">
        <v>424</v>
      </c>
      <c r="I353" s="644"/>
      <c r="J353" s="644"/>
      <c r="K353" s="644"/>
      <c r="L353" s="644"/>
      <c r="M353" s="644"/>
      <c r="N353" s="644"/>
      <c r="O353" s="644"/>
      <c r="P353" s="644"/>
      <c r="Q353" s="644"/>
      <c r="R353" s="644"/>
      <c r="S353" s="644"/>
      <c r="T353" s="266"/>
      <c r="U353" s="642" t="s">
        <v>407</v>
      </c>
      <c r="V353" s="645"/>
      <c r="W353" s="645"/>
      <c r="X353" s="645"/>
      <c r="Y353" s="643"/>
    </row>
    <row r="354" spans="1:25" ht="20" customHeight="1">
      <c r="A354" s="297"/>
      <c r="B354" s="281" t="s">
        <v>423</v>
      </c>
      <c r="C354" s="281" t="s">
        <v>415</v>
      </c>
      <c r="D354" s="281" t="s">
        <v>414</v>
      </c>
      <c r="E354" s="644" t="s">
        <v>442</v>
      </c>
      <c r="F354" s="644"/>
      <c r="G354" s="267"/>
      <c r="H354" s="297"/>
      <c r="I354" s="281" t="s">
        <v>423</v>
      </c>
      <c r="J354" s="642" t="s">
        <v>415</v>
      </c>
      <c r="K354" s="645"/>
      <c r="L354" s="645"/>
      <c r="M354" s="645"/>
      <c r="N354" s="643"/>
      <c r="O354" s="642" t="s">
        <v>414</v>
      </c>
      <c r="P354" s="645"/>
      <c r="Q354" s="645"/>
      <c r="R354" s="644" t="s">
        <v>442</v>
      </c>
      <c r="S354" s="644"/>
      <c r="T354" s="266"/>
      <c r="U354" s="279"/>
      <c r="V354" s="266"/>
      <c r="W354" s="266"/>
      <c r="X354" s="266"/>
      <c r="Y354" s="278"/>
    </row>
    <row r="355" spans="1:25" ht="20" customHeight="1">
      <c r="A355" s="295">
        <v>1</v>
      </c>
      <c r="B355" s="284"/>
      <c r="C355" s="296"/>
      <c r="D355" s="281"/>
      <c r="E355" s="707"/>
      <c r="F355" s="707"/>
      <c r="G355" s="269"/>
      <c r="H355" s="295">
        <v>1</v>
      </c>
      <c r="I355" s="281"/>
      <c r="J355" s="642"/>
      <c r="K355" s="645"/>
      <c r="L355" s="645"/>
      <c r="M355" s="645"/>
      <c r="N355" s="643"/>
      <c r="O355" s="642"/>
      <c r="P355" s="645"/>
      <c r="Q355" s="645"/>
      <c r="R355" s="644"/>
      <c r="S355" s="644"/>
      <c r="T355" s="266"/>
      <c r="U355" s="279"/>
      <c r="V355" s="266"/>
      <c r="W355" s="266"/>
      <c r="X355" s="266"/>
      <c r="Y355" s="278"/>
    </row>
    <row r="356" spans="1:25" ht="20" customHeight="1">
      <c r="A356" s="295">
        <v>2</v>
      </c>
      <c r="B356" s="281"/>
      <c r="C356" s="296"/>
      <c r="D356" s="281"/>
      <c r="E356" s="707"/>
      <c r="F356" s="707"/>
      <c r="G356" s="269"/>
      <c r="H356" s="295">
        <v>2</v>
      </c>
      <c r="I356" s="281"/>
      <c r="J356" s="642"/>
      <c r="K356" s="645"/>
      <c r="L356" s="645"/>
      <c r="M356" s="645"/>
      <c r="N356" s="643"/>
      <c r="O356" s="642"/>
      <c r="P356" s="645"/>
      <c r="Q356" s="645"/>
      <c r="R356" s="644"/>
      <c r="S356" s="644"/>
      <c r="T356" s="266"/>
      <c r="U356" s="279"/>
      <c r="V356" s="266"/>
      <c r="W356" s="266"/>
      <c r="X356" s="266"/>
      <c r="Y356" s="278"/>
    </row>
    <row r="357" spans="1:25" ht="20" customHeight="1">
      <c r="A357" s="295">
        <v>3</v>
      </c>
      <c r="B357" s="281"/>
      <c r="C357" s="296"/>
      <c r="D357" s="281"/>
      <c r="E357" s="707"/>
      <c r="F357" s="707"/>
      <c r="G357" s="269"/>
      <c r="H357" s="295">
        <v>3</v>
      </c>
      <c r="I357" s="281"/>
      <c r="J357" s="642"/>
      <c r="K357" s="645"/>
      <c r="L357" s="645"/>
      <c r="M357" s="645"/>
      <c r="N357" s="643"/>
      <c r="O357" s="642"/>
      <c r="P357" s="645"/>
      <c r="Q357" s="645"/>
      <c r="R357" s="644"/>
      <c r="S357" s="644"/>
      <c r="U357" s="277"/>
      <c r="Y357" s="276"/>
    </row>
    <row r="358" spans="1:25" ht="20" customHeight="1">
      <c r="A358" s="295">
        <v>4</v>
      </c>
      <c r="B358" s="281"/>
      <c r="C358" s="296"/>
      <c r="D358" s="281"/>
      <c r="E358" s="707"/>
      <c r="F358" s="707"/>
      <c r="G358" s="269"/>
      <c r="H358" s="295">
        <v>4</v>
      </c>
      <c r="I358" s="281"/>
      <c r="J358" s="642"/>
      <c r="K358" s="645"/>
      <c r="L358" s="645"/>
      <c r="M358" s="645"/>
      <c r="N358" s="643"/>
      <c r="O358" s="642"/>
      <c r="P358" s="645"/>
      <c r="Q358" s="645"/>
      <c r="R358" s="644"/>
      <c r="S358" s="644"/>
      <c r="U358" s="277"/>
      <c r="Y358" s="276"/>
    </row>
    <row r="359" spans="1:25" ht="20" customHeight="1">
      <c r="A359" s="295">
        <v>5</v>
      </c>
      <c r="B359" s="281"/>
      <c r="C359" s="296"/>
      <c r="D359" s="281"/>
      <c r="E359" s="707"/>
      <c r="F359" s="707"/>
      <c r="G359" s="269"/>
      <c r="H359" s="295">
        <v>5</v>
      </c>
      <c r="I359" s="281"/>
      <c r="J359" s="642"/>
      <c r="K359" s="645"/>
      <c r="L359" s="645"/>
      <c r="M359" s="645"/>
      <c r="N359" s="643"/>
      <c r="O359" s="642"/>
      <c r="P359" s="645"/>
      <c r="Q359" s="645"/>
      <c r="R359" s="644"/>
      <c r="S359" s="644"/>
      <c r="T359" s="266"/>
      <c r="U359" s="642" t="s">
        <v>406</v>
      </c>
      <c r="V359" s="645"/>
      <c r="W359" s="645"/>
      <c r="X359" s="645"/>
      <c r="Y359" s="643"/>
    </row>
    <row r="360" spans="1:25" ht="20" customHeight="1">
      <c r="A360" s="295">
        <v>6</v>
      </c>
      <c r="B360" s="281"/>
      <c r="C360" s="296"/>
      <c r="D360" s="281"/>
      <c r="E360" s="707"/>
      <c r="F360" s="707"/>
      <c r="G360" s="269"/>
      <c r="H360" s="295">
        <v>6</v>
      </c>
      <c r="I360" s="281"/>
      <c r="J360" s="642"/>
      <c r="K360" s="645"/>
      <c r="L360" s="645"/>
      <c r="M360" s="645"/>
      <c r="N360" s="643"/>
      <c r="O360" s="642"/>
      <c r="P360" s="645"/>
      <c r="Q360" s="645"/>
      <c r="R360" s="644"/>
      <c r="S360" s="644"/>
      <c r="T360" s="266"/>
      <c r="U360" s="279"/>
      <c r="V360" s="266"/>
      <c r="W360" s="266"/>
      <c r="X360" s="266"/>
      <c r="Y360" s="278"/>
    </row>
    <row r="361" spans="1:25" ht="20" customHeight="1">
      <c r="A361" s="295">
        <v>7</v>
      </c>
      <c r="B361" s="281"/>
      <c r="C361" s="296"/>
      <c r="D361" s="281"/>
      <c r="E361" s="707"/>
      <c r="F361" s="707"/>
      <c r="G361" s="269"/>
      <c r="H361" s="295">
        <v>7</v>
      </c>
      <c r="I361" s="281"/>
      <c r="J361" s="642"/>
      <c r="K361" s="645"/>
      <c r="L361" s="645"/>
      <c r="M361" s="645"/>
      <c r="N361" s="643"/>
      <c r="O361" s="642"/>
      <c r="P361" s="645"/>
      <c r="Q361" s="645"/>
      <c r="R361" s="644"/>
      <c r="S361" s="644"/>
      <c r="U361" s="277"/>
      <c r="Y361" s="276"/>
    </row>
    <row r="362" spans="1:25" ht="20" customHeight="1">
      <c r="A362" s="295">
        <v>8</v>
      </c>
      <c r="B362" s="281"/>
      <c r="C362" s="296"/>
      <c r="D362" s="281"/>
      <c r="E362" s="707"/>
      <c r="F362" s="707"/>
      <c r="G362" s="269"/>
      <c r="H362" s="295">
        <v>8</v>
      </c>
      <c r="I362" s="281"/>
      <c r="J362" s="642"/>
      <c r="K362" s="645"/>
      <c r="L362" s="645"/>
      <c r="M362" s="645"/>
      <c r="N362" s="643"/>
      <c r="O362" s="642"/>
      <c r="P362" s="645"/>
      <c r="Q362" s="645"/>
      <c r="R362" s="644"/>
      <c r="S362" s="644"/>
      <c r="T362" s="266"/>
      <c r="U362" s="273"/>
      <c r="V362" s="272"/>
      <c r="W362" s="272"/>
      <c r="X362" s="272"/>
      <c r="Y362" s="271"/>
    </row>
    <row r="363" spans="1:25" ht="12" customHeight="1">
      <c r="A363" s="268"/>
      <c r="B363" s="267"/>
      <c r="C363" s="270"/>
      <c r="D363" s="267"/>
      <c r="E363" s="269"/>
      <c r="F363" s="269"/>
      <c r="G363" s="269"/>
      <c r="H363" s="268"/>
      <c r="I363" s="267"/>
      <c r="J363" s="267"/>
      <c r="K363" s="267"/>
      <c r="L363" s="267"/>
      <c r="M363" s="267"/>
      <c r="N363" s="267"/>
      <c r="O363" s="267"/>
      <c r="P363" s="267"/>
      <c r="Q363" s="267"/>
      <c r="R363" s="267"/>
      <c r="S363" s="267"/>
      <c r="T363" s="266"/>
      <c r="U363" s="266"/>
      <c r="V363" s="266"/>
      <c r="W363" s="266"/>
      <c r="X363" s="266"/>
      <c r="Y363" s="266"/>
    </row>
    <row r="364" spans="1:25" ht="38" customHeight="1">
      <c r="A364" s="671" t="s">
        <v>441</v>
      </c>
      <c r="B364" s="672"/>
      <c r="C364" s="672"/>
      <c r="D364" s="672"/>
      <c r="E364" s="666" t="s">
        <v>42</v>
      </c>
      <c r="F364" s="666"/>
      <c r="G364" s="667">
        <f>G331</f>
        <v>45774</v>
      </c>
      <c r="H364" s="668"/>
      <c r="I364" s="669"/>
      <c r="J364" s="666" t="s">
        <v>43</v>
      </c>
      <c r="K364" s="666"/>
      <c r="L364" s="626" t="str">
        <f>L331</f>
        <v>Horspath, Oxford</v>
      </c>
      <c r="M364" s="662"/>
      <c r="N364" s="662"/>
      <c r="O364" s="662"/>
      <c r="P364" s="662"/>
      <c r="Q364" s="627"/>
      <c r="R364" s="666" t="s">
        <v>420</v>
      </c>
      <c r="S364" s="666"/>
      <c r="T364" s="626" t="str">
        <f>T331</f>
        <v>OXFORDSHIRE TRACK &amp; FIELD LEAGUE 2025</v>
      </c>
      <c r="U364" s="662"/>
      <c r="V364" s="662"/>
      <c r="W364" s="662"/>
      <c r="X364" s="662"/>
      <c r="Y364" s="627"/>
    </row>
    <row r="365" spans="1:25" s="294" customFormat="1" ht="38" customHeight="1">
      <c r="A365" s="624" t="s">
        <v>25</v>
      </c>
      <c r="B365" s="625"/>
      <c r="C365" s="624" t="str">
        <f>C332</f>
        <v>Discus U15 Boys (0 athletes)</v>
      </c>
      <c r="D365" s="625"/>
      <c r="E365" s="624" t="s">
        <v>382</v>
      </c>
      <c r="F365" s="625"/>
      <c r="G365" s="629">
        <f>G332</f>
        <v>0.41666666666666669</v>
      </c>
      <c r="H365" s="630"/>
      <c r="I365" s="631"/>
      <c r="J365" s="624" t="s">
        <v>385</v>
      </c>
      <c r="K365" s="628"/>
      <c r="L365" s="703">
        <f>L332</f>
        <v>38.909999999999997</v>
      </c>
      <c r="M365" s="704"/>
      <c r="N365" s="705" t="s">
        <v>426</v>
      </c>
      <c r="O365" s="706"/>
      <c r="P365" s="652">
        <f>P332</f>
        <v>24</v>
      </c>
      <c r="Q365" s="653"/>
      <c r="R365" s="624" t="str">
        <f>R332</f>
        <v>Scoring: 3 trials each</v>
      </c>
      <c r="S365" s="628"/>
      <c r="T365" s="628"/>
      <c r="U365" s="628"/>
      <c r="V365" s="628"/>
      <c r="W365" s="628"/>
      <c r="X365" s="628"/>
      <c r="Y365" s="625"/>
    </row>
    <row r="366" spans="1:25" ht="20" customHeight="1">
      <c r="A366" s="266"/>
      <c r="B366" s="266"/>
      <c r="C366" s="293"/>
      <c r="D366" s="292"/>
      <c r="E366" s="267"/>
      <c r="F366" s="267"/>
      <c r="G366" s="291"/>
      <c r="H366" s="291"/>
      <c r="I366" s="267"/>
      <c r="J366" s="267"/>
      <c r="K366" s="290"/>
      <c r="L366" s="290"/>
      <c r="M366" s="290"/>
      <c r="N366" s="288"/>
      <c r="O366" s="288"/>
      <c r="P366" s="289"/>
      <c r="Q366" s="288"/>
      <c r="R366" s="287"/>
      <c r="S366" s="287"/>
      <c r="T366" s="287"/>
      <c r="U366" s="287"/>
      <c r="V366" s="287"/>
      <c r="W366" s="287"/>
      <c r="X366" s="287"/>
      <c r="Y366" s="287"/>
    </row>
    <row r="367" spans="1:25" ht="38" customHeight="1">
      <c r="A367" s="634" t="s">
        <v>417</v>
      </c>
      <c r="B367" s="634" t="s">
        <v>416</v>
      </c>
      <c r="C367" s="634" t="s">
        <v>415</v>
      </c>
      <c r="D367" s="634" t="s">
        <v>414</v>
      </c>
      <c r="E367" s="689" t="s">
        <v>438</v>
      </c>
      <c r="F367" s="689"/>
      <c r="G367" s="689" t="s">
        <v>437</v>
      </c>
      <c r="H367" s="689"/>
      <c r="I367" s="689" t="s">
        <v>436</v>
      </c>
      <c r="J367" s="689"/>
      <c r="K367" s="689" t="s">
        <v>435</v>
      </c>
      <c r="L367" s="689"/>
      <c r="M367" s="692" t="s">
        <v>434</v>
      </c>
      <c r="N367" s="693"/>
      <c r="O367" s="644" t="s">
        <v>433</v>
      </c>
      <c r="P367" s="644"/>
      <c r="Q367" s="644" t="s">
        <v>432</v>
      </c>
      <c r="R367" s="644"/>
      <c r="S367" s="644" t="s">
        <v>431</v>
      </c>
      <c r="T367" s="644"/>
      <c r="U367" s="689" t="s">
        <v>430</v>
      </c>
      <c r="V367" s="642"/>
      <c r="W367" s="664" t="s">
        <v>410</v>
      </c>
      <c r="X367" s="642" t="s">
        <v>409</v>
      </c>
      <c r="Y367" s="643"/>
    </row>
    <row r="368" spans="1:25" ht="20" customHeight="1">
      <c r="A368" s="635"/>
      <c r="B368" s="635"/>
      <c r="C368" s="635"/>
      <c r="D368" s="635"/>
      <c r="E368" s="644" t="s">
        <v>408</v>
      </c>
      <c r="F368" s="644"/>
      <c r="G368" s="644" t="s">
        <v>408</v>
      </c>
      <c r="H368" s="644"/>
      <c r="I368" s="644" t="s">
        <v>408</v>
      </c>
      <c r="J368" s="644"/>
      <c r="K368" s="644" t="s">
        <v>408</v>
      </c>
      <c r="L368" s="644"/>
      <c r="M368" s="694"/>
      <c r="N368" s="695"/>
      <c r="O368" s="644" t="s">
        <v>408</v>
      </c>
      <c r="P368" s="644"/>
      <c r="Q368" s="644" t="s">
        <v>408</v>
      </c>
      <c r="R368" s="644"/>
      <c r="S368" s="644" t="s">
        <v>408</v>
      </c>
      <c r="T368" s="644"/>
      <c r="U368" s="644" t="s">
        <v>408</v>
      </c>
      <c r="V368" s="642"/>
      <c r="W368" s="665"/>
      <c r="X368" s="281" t="s">
        <v>0</v>
      </c>
      <c r="Y368" s="281" t="s">
        <v>1</v>
      </c>
    </row>
    <row r="369" spans="1:25" ht="24" customHeight="1">
      <c r="A369" s="285">
        <v>17</v>
      </c>
      <c r="B369" s="284" t="str" cm="1">
        <f t="array" ref="B369">IFERROR(IF(ROWS(_xlfn._xlws.FILTER(_xlfn.ANCHORARRAY(Data!AO$32), _xlfn.CHOOSECOLS(_xlfn.ANCHORARRAY(Data!AO$32),1)&lt;&gt;""))&gt;16, _xlfn.DROP(_xlfn._xlws.FILTER(_xlfn.ANCHORARRAY(Data!AO$32), _xlfn.CHOOSECOLS(_xlfn.ANCHORARRAY(Data!AO$32),1)&lt;&gt;""), 16),"Less than 16"),"Less than 16")</f>
        <v>Less than 16</v>
      </c>
      <c r="C369" s="283"/>
      <c r="D369" s="283"/>
      <c r="E369" s="621"/>
      <c r="F369" s="622"/>
      <c r="G369" s="621"/>
      <c r="H369" s="622"/>
      <c r="I369" s="621"/>
      <c r="J369" s="622"/>
      <c r="K369" s="685" t="s">
        <v>429</v>
      </c>
      <c r="L369" s="686"/>
      <c r="M369" s="685" t="s">
        <v>429</v>
      </c>
      <c r="N369" s="686"/>
      <c r="O369" s="685" t="s">
        <v>429</v>
      </c>
      <c r="P369" s="686"/>
      <c r="Q369" s="685" t="s">
        <v>429</v>
      </c>
      <c r="R369" s="686"/>
      <c r="S369" s="685" t="s">
        <v>429</v>
      </c>
      <c r="T369" s="686"/>
      <c r="U369" s="683"/>
      <c r="V369" s="684"/>
      <c r="W369" s="281"/>
      <c r="X369" s="281"/>
      <c r="Y369" s="281"/>
    </row>
    <row r="370" spans="1:25" ht="24" customHeight="1">
      <c r="A370" s="285">
        <v>18</v>
      </c>
      <c r="B370" s="284"/>
      <c r="C370" s="283"/>
      <c r="D370" s="283"/>
      <c r="E370" s="621"/>
      <c r="F370" s="622"/>
      <c r="G370" s="621"/>
      <c r="H370" s="622"/>
      <c r="I370" s="621"/>
      <c r="J370" s="622"/>
      <c r="K370" s="685" t="s">
        <v>429</v>
      </c>
      <c r="L370" s="686"/>
      <c r="M370" s="685" t="s">
        <v>429</v>
      </c>
      <c r="N370" s="686"/>
      <c r="O370" s="685" t="s">
        <v>429</v>
      </c>
      <c r="P370" s="686"/>
      <c r="Q370" s="685" t="s">
        <v>429</v>
      </c>
      <c r="R370" s="686"/>
      <c r="S370" s="685" t="s">
        <v>429</v>
      </c>
      <c r="T370" s="686"/>
      <c r="U370" s="683"/>
      <c r="V370" s="684"/>
      <c r="W370" s="281"/>
      <c r="X370" s="281"/>
      <c r="Y370" s="281"/>
    </row>
    <row r="371" spans="1:25" ht="24" customHeight="1">
      <c r="A371" s="285">
        <v>19</v>
      </c>
      <c r="B371" s="284"/>
      <c r="C371" s="283"/>
      <c r="D371" s="283"/>
      <c r="E371" s="621"/>
      <c r="F371" s="622"/>
      <c r="G371" s="621"/>
      <c r="H371" s="622"/>
      <c r="I371" s="621"/>
      <c r="J371" s="622"/>
      <c r="K371" s="685" t="s">
        <v>429</v>
      </c>
      <c r="L371" s="686"/>
      <c r="M371" s="685" t="s">
        <v>429</v>
      </c>
      <c r="N371" s="686"/>
      <c r="O371" s="685" t="s">
        <v>429</v>
      </c>
      <c r="P371" s="686"/>
      <c r="Q371" s="685" t="s">
        <v>429</v>
      </c>
      <c r="R371" s="686"/>
      <c r="S371" s="685" t="s">
        <v>429</v>
      </c>
      <c r="T371" s="686"/>
      <c r="U371" s="683"/>
      <c r="V371" s="684"/>
      <c r="W371" s="281"/>
      <c r="X371" s="281"/>
      <c r="Y371" s="281"/>
    </row>
    <row r="372" spans="1:25" ht="24" customHeight="1">
      <c r="A372" s="285">
        <v>20</v>
      </c>
      <c r="B372" s="284"/>
      <c r="C372" s="283"/>
      <c r="D372" s="283"/>
      <c r="E372" s="621"/>
      <c r="F372" s="622"/>
      <c r="G372" s="621"/>
      <c r="H372" s="622"/>
      <c r="I372" s="621"/>
      <c r="J372" s="622"/>
      <c r="K372" s="685" t="s">
        <v>429</v>
      </c>
      <c r="L372" s="686"/>
      <c r="M372" s="685" t="s">
        <v>429</v>
      </c>
      <c r="N372" s="686"/>
      <c r="O372" s="685" t="s">
        <v>429</v>
      </c>
      <c r="P372" s="686"/>
      <c r="Q372" s="685" t="s">
        <v>429</v>
      </c>
      <c r="R372" s="686"/>
      <c r="S372" s="685" t="s">
        <v>429</v>
      </c>
      <c r="T372" s="686"/>
      <c r="U372" s="683"/>
      <c r="V372" s="684"/>
      <c r="W372" s="281"/>
      <c r="X372" s="281"/>
      <c r="Y372" s="281"/>
    </row>
    <row r="373" spans="1:25" ht="24" customHeight="1">
      <c r="A373" s="285">
        <v>21</v>
      </c>
      <c r="B373" s="284"/>
      <c r="C373" s="283"/>
      <c r="D373" s="283"/>
      <c r="E373" s="621"/>
      <c r="F373" s="622"/>
      <c r="G373" s="621"/>
      <c r="H373" s="622"/>
      <c r="I373" s="621"/>
      <c r="J373" s="622"/>
      <c r="K373" s="685" t="s">
        <v>429</v>
      </c>
      <c r="L373" s="686"/>
      <c r="M373" s="685" t="s">
        <v>429</v>
      </c>
      <c r="N373" s="686"/>
      <c r="O373" s="685" t="s">
        <v>429</v>
      </c>
      <c r="P373" s="686"/>
      <c r="Q373" s="685" t="s">
        <v>429</v>
      </c>
      <c r="R373" s="686"/>
      <c r="S373" s="685" t="s">
        <v>429</v>
      </c>
      <c r="T373" s="686"/>
      <c r="U373" s="683"/>
      <c r="V373" s="684"/>
      <c r="W373" s="281"/>
      <c r="X373" s="281"/>
      <c r="Y373" s="281"/>
    </row>
    <row r="374" spans="1:25" ht="24" customHeight="1">
      <c r="A374" s="285">
        <v>22</v>
      </c>
      <c r="B374" s="284"/>
      <c r="C374" s="283"/>
      <c r="D374" s="283"/>
      <c r="E374" s="621"/>
      <c r="F374" s="622"/>
      <c r="G374" s="621"/>
      <c r="H374" s="622"/>
      <c r="I374" s="621"/>
      <c r="J374" s="622"/>
      <c r="K374" s="685" t="s">
        <v>429</v>
      </c>
      <c r="L374" s="686"/>
      <c r="M374" s="685" t="s">
        <v>429</v>
      </c>
      <c r="N374" s="686"/>
      <c r="O374" s="685" t="s">
        <v>429</v>
      </c>
      <c r="P374" s="686"/>
      <c r="Q374" s="685" t="s">
        <v>429</v>
      </c>
      <c r="R374" s="686"/>
      <c r="S374" s="685" t="s">
        <v>429</v>
      </c>
      <c r="T374" s="686"/>
      <c r="U374" s="683"/>
      <c r="V374" s="684"/>
      <c r="W374" s="281"/>
      <c r="X374" s="281"/>
      <c r="Y374" s="281"/>
    </row>
    <row r="375" spans="1:25" ht="24" customHeight="1">
      <c r="A375" s="285">
        <v>23</v>
      </c>
      <c r="B375" s="284"/>
      <c r="C375" s="283"/>
      <c r="D375" s="283"/>
      <c r="E375" s="621"/>
      <c r="F375" s="622"/>
      <c r="G375" s="621"/>
      <c r="H375" s="622"/>
      <c r="I375" s="621"/>
      <c r="J375" s="622"/>
      <c r="K375" s="685" t="s">
        <v>429</v>
      </c>
      <c r="L375" s="686"/>
      <c r="M375" s="685" t="s">
        <v>429</v>
      </c>
      <c r="N375" s="686"/>
      <c r="O375" s="685" t="s">
        <v>429</v>
      </c>
      <c r="P375" s="686"/>
      <c r="Q375" s="685" t="s">
        <v>429</v>
      </c>
      <c r="R375" s="686"/>
      <c r="S375" s="685" t="s">
        <v>429</v>
      </c>
      <c r="T375" s="686"/>
      <c r="U375" s="683"/>
      <c r="V375" s="684"/>
      <c r="W375" s="281"/>
      <c r="X375" s="281"/>
      <c r="Y375" s="281"/>
    </row>
    <row r="376" spans="1:25" ht="24" customHeight="1">
      <c r="A376" s="285">
        <v>24</v>
      </c>
      <c r="B376" s="284"/>
      <c r="C376" s="283"/>
      <c r="D376" s="283"/>
      <c r="E376" s="621"/>
      <c r="F376" s="622"/>
      <c r="G376" s="621"/>
      <c r="H376" s="622"/>
      <c r="I376" s="621"/>
      <c r="J376" s="622"/>
      <c r="K376" s="685" t="s">
        <v>429</v>
      </c>
      <c r="L376" s="686"/>
      <c r="M376" s="685" t="s">
        <v>429</v>
      </c>
      <c r="N376" s="686"/>
      <c r="O376" s="685" t="s">
        <v>429</v>
      </c>
      <c r="P376" s="686"/>
      <c r="Q376" s="685" t="s">
        <v>429</v>
      </c>
      <c r="R376" s="686"/>
      <c r="S376" s="685" t="s">
        <v>429</v>
      </c>
      <c r="T376" s="686"/>
      <c r="U376" s="683"/>
      <c r="V376" s="684"/>
      <c r="W376" s="281"/>
      <c r="X376" s="281"/>
      <c r="Y376" s="281"/>
    </row>
    <row r="377" spans="1:25" ht="24" customHeight="1">
      <c r="A377" s="285">
        <v>25</v>
      </c>
      <c r="B377" s="284"/>
      <c r="C377" s="283"/>
      <c r="D377" s="283"/>
      <c r="E377" s="621"/>
      <c r="F377" s="622"/>
      <c r="G377" s="621"/>
      <c r="H377" s="622"/>
      <c r="I377" s="621"/>
      <c r="J377" s="622"/>
      <c r="K377" s="685" t="s">
        <v>429</v>
      </c>
      <c r="L377" s="686"/>
      <c r="M377" s="685" t="s">
        <v>429</v>
      </c>
      <c r="N377" s="686"/>
      <c r="O377" s="685" t="s">
        <v>429</v>
      </c>
      <c r="P377" s="686"/>
      <c r="Q377" s="685" t="s">
        <v>429</v>
      </c>
      <c r="R377" s="686"/>
      <c r="S377" s="685" t="s">
        <v>429</v>
      </c>
      <c r="T377" s="686"/>
      <c r="U377" s="683"/>
      <c r="V377" s="684"/>
      <c r="W377" s="281"/>
      <c r="X377" s="281"/>
      <c r="Y377" s="281"/>
    </row>
    <row r="378" spans="1:25" ht="24" customHeight="1">
      <c r="A378" s="285">
        <v>26</v>
      </c>
      <c r="B378" s="284"/>
      <c r="C378" s="283"/>
      <c r="D378" s="283"/>
      <c r="E378" s="621"/>
      <c r="F378" s="622"/>
      <c r="G378" s="621"/>
      <c r="H378" s="622"/>
      <c r="I378" s="621"/>
      <c r="J378" s="622"/>
      <c r="K378" s="685" t="s">
        <v>429</v>
      </c>
      <c r="L378" s="686"/>
      <c r="M378" s="685" t="s">
        <v>429</v>
      </c>
      <c r="N378" s="686"/>
      <c r="O378" s="685" t="s">
        <v>429</v>
      </c>
      <c r="P378" s="686"/>
      <c r="Q378" s="685" t="s">
        <v>429</v>
      </c>
      <c r="R378" s="686"/>
      <c r="S378" s="685" t="s">
        <v>429</v>
      </c>
      <c r="T378" s="686"/>
      <c r="U378" s="683"/>
      <c r="V378" s="684"/>
      <c r="W378" s="281"/>
      <c r="X378" s="281"/>
      <c r="Y378" s="281"/>
    </row>
    <row r="379" spans="1:25" ht="24" customHeight="1">
      <c r="A379" s="285">
        <v>27</v>
      </c>
      <c r="B379" s="284"/>
      <c r="C379" s="283"/>
      <c r="D379" s="283"/>
      <c r="E379" s="621"/>
      <c r="F379" s="622"/>
      <c r="G379" s="621"/>
      <c r="H379" s="622"/>
      <c r="I379" s="621"/>
      <c r="J379" s="622"/>
      <c r="K379" s="685" t="s">
        <v>429</v>
      </c>
      <c r="L379" s="686"/>
      <c r="M379" s="685" t="s">
        <v>429</v>
      </c>
      <c r="N379" s="686"/>
      <c r="O379" s="685" t="s">
        <v>429</v>
      </c>
      <c r="P379" s="686"/>
      <c r="Q379" s="685" t="s">
        <v>429</v>
      </c>
      <c r="R379" s="686"/>
      <c r="S379" s="685" t="s">
        <v>429</v>
      </c>
      <c r="T379" s="686"/>
      <c r="U379" s="683"/>
      <c r="V379" s="684"/>
      <c r="W379" s="281"/>
      <c r="X379" s="281"/>
      <c r="Y379" s="281"/>
    </row>
    <row r="380" spans="1:25" ht="24" customHeight="1">
      <c r="A380" s="285">
        <v>28</v>
      </c>
      <c r="B380" s="301"/>
      <c r="C380" s="300"/>
      <c r="D380" s="300"/>
      <c r="E380" s="673"/>
      <c r="F380" s="682"/>
      <c r="G380" s="673"/>
      <c r="H380" s="682"/>
      <c r="I380" s="673"/>
      <c r="J380" s="682"/>
      <c r="K380" s="685" t="s">
        <v>429</v>
      </c>
      <c r="L380" s="686"/>
      <c r="M380" s="685" t="s">
        <v>429</v>
      </c>
      <c r="N380" s="686"/>
      <c r="O380" s="685" t="s">
        <v>429</v>
      </c>
      <c r="P380" s="686"/>
      <c r="Q380" s="685" t="s">
        <v>429</v>
      </c>
      <c r="R380" s="686"/>
      <c r="S380" s="685" t="s">
        <v>429</v>
      </c>
      <c r="T380" s="686"/>
      <c r="U380" s="701"/>
      <c r="V380" s="702"/>
      <c r="W380" s="306"/>
      <c r="X380" s="306"/>
      <c r="Y380" s="306"/>
    </row>
    <row r="381" spans="1:25" ht="24" customHeight="1">
      <c r="A381" s="285">
        <v>29</v>
      </c>
      <c r="B381" s="301"/>
      <c r="C381" s="300"/>
      <c r="D381" s="300"/>
      <c r="E381" s="681"/>
      <c r="F381" s="681"/>
      <c r="G381" s="681"/>
      <c r="H381" s="681"/>
      <c r="I381" s="681"/>
      <c r="J381" s="681"/>
      <c r="K381" s="685" t="s">
        <v>429</v>
      </c>
      <c r="L381" s="686"/>
      <c r="M381" s="685" t="s">
        <v>429</v>
      </c>
      <c r="N381" s="686"/>
      <c r="O381" s="685" t="s">
        <v>429</v>
      </c>
      <c r="P381" s="686"/>
      <c r="Q381" s="685" t="s">
        <v>429</v>
      </c>
      <c r="R381" s="686"/>
      <c r="S381" s="685" t="s">
        <v>429</v>
      </c>
      <c r="T381" s="686"/>
      <c r="U381" s="696"/>
      <c r="V381" s="696"/>
      <c r="W381" s="298"/>
      <c r="X381" s="298"/>
      <c r="Y381" s="298"/>
    </row>
    <row r="382" spans="1:25" ht="24" customHeight="1">
      <c r="A382" s="285">
        <v>30</v>
      </c>
      <c r="B382" s="301"/>
      <c r="C382" s="300"/>
      <c r="D382" s="300"/>
      <c r="E382" s="678"/>
      <c r="F382" s="679"/>
      <c r="G382" s="678"/>
      <c r="H382" s="679"/>
      <c r="I382" s="678"/>
      <c r="J382" s="679"/>
      <c r="K382" s="685" t="s">
        <v>429</v>
      </c>
      <c r="L382" s="686"/>
      <c r="M382" s="685" t="s">
        <v>429</v>
      </c>
      <c r="N382" s="686"/>
      <c r="O382" s="685" t="s">
        <v>429</v>
      </c>
      <c r="P382" s="686"/>
      <c r="Q382" s="685" t="s">
        <v>429</v>
      </c>
      <c r="R382" s="686"/>
      <c r="S382" s="685" t="s">
        <v>429</v>
      </c>
      <c r="T382" s="686"/>
      <c r="U382" s="699"/>
      <c r="V382" s="700"/>
      <c r="W382" s="298"/>
      <c r="X382" s="298"/>
      <c r="Y382" s="298"/>
    </row>
    <row r="383" spans="1:25" ht="24" customHeight="1">
      <c r="A383" s="285">
        <v>31</v>
      </c>
      <c r="B383" s="301"/>
      <c r="C383" s="300"/>
      <c r="D383" s="300"/>
      <c r="E383" s="678"/>
      <c r="F383" s="679"/>
      <c r="G383" s="678"/>
      <c r="H383" s="679"/>
      <c r="I383" s="678"/>
      <c r="J383" s="679"/>
      <c r="K383" s="685" t="s">
        <v>429</v>
      </c>
      <c r="L383" s="686"/>
      <c r="M383" s="685" t="s">
        <v>429</v>
      </c>
      <c r="N383" s="686"/>
      <c r="O383" s="685" t="s">
        <v>429</v>
      </c>
      <c r="P383" s="686"/>
      <c r="Q383" s="685" t="s">
        <v>429</v>
      </c>
      <c r="R383" s="686"/>
      <c r="S383" s="685" t="s">
        <v>429</v>
      </c>
      <c r="T383" s="686"/>
      <c r="U383" s="699"/>
      <c r="V383" s="700"/>
      <c r="W383" s="298"/>
      <c r="X383" s="298"/>
      <c r="Y383" s="298"/>
    </row>
    <row r="384" spans="1:25" ht="24" customHeight="1">
      <c r="A384" s="285">
        <v>32</v>
      </c>
      <c r="B384" s="301"/>
      <c r="C384" s="300"/>
      <c r="D384" s="300"/>
      <c r="E384" s="678"/>
      <c r="F384" s="679"/>
      <c r="G384" s="678"/>
      <c r="H384" s="679"/>
      <c r="I384" s="678"/>
      <c r="J384" s="679"/>
      <c r="K384" s="685" t="s">
        <v>429</v>
      </c>
      <c r="L384" s="686"/>
      <c r="M384" s="685" t="s">
        <v>429</v>
      </c>
      <c r="N384" s="686"/>
      <c r="O384" s="685" t="s">
        <v>429</v>
      </c>
      <c r="P384" s="686"/>
      <c r="Q384" s="685" t="s">
        <v>429</v>
      </c>
      <c r="R384" s="686"/>
      <c r="S384" s="685" t="s">
        <v>429</v>
      </c>
      <c r="T384" s="686"/>
      <c r="U384" s="699"/>
      <c r="V384" s="700"/>
      <c r="W384" s="298"/>
      <c r="X384" s="298"/>
      <c r="Y384" s="298"/>
    </row>
    <row r="385" spans="1:25" ht="20" customHeight="1">
      <c r="A385" s="266"/>
      <c r="B385" s="266"/>
      <c r="C385" s="270"/>
      <c r="D385" s="270"/>
      <c r="E385" s="266"/>
      <c r="F385" s="266"/>
      <c r="G385" s="266"/>
      <c r="H385" s="266"/>
      <c r="I385" s="266"/>
      <c r="J385" s="266"/>
      <c r="K385" s="266"/>
      <c r="L385" s="266"/>
      <c r="M385" s="266"/>
      <c r="N385" s="266"/>
      <c r="O385" s="266"/>
      <c r="P385" s="266"/>
      <c r="Q385" s="266"/>
      <c r="R385" s="266"/>
      <c r="S385" s="266"/>
      <c r="T385" s="266"/>
      <c r="U385" s="266"/>
      <c r="V385" s="266"/>
      <c r="W385" s="266"/>
      <c r="X385" s="266"/>
      <c r="Y385" s="266"/>
    </row>
    <row r="386" spans="1:25" ht="20" customHeight="1">
      <c r="A386" s="675"/>
      <c r="B386" s="675"/>
      <c r="C386" s="675"/>
      <c r="D386" s="675"/>
      <c r="E386" s="675"/>
      <c r="F386" s="675"/>
      <c r="G386" s="267"/>
      <c r="H386" s="675"/>
      <c r="I386" s="675"/>
      <c r="J386" s="675"/>
      <c r="K386" s="675"/>
      <c r="L386" s="675"/>
      <c r="M386" s="675"/>
      <c r="N386" s="675"/>
      <c r="O386" s="675"/>
      <c r="P386" s="675"/>
      <c r="Q386" s="675"/>
      <c r="R386" s="675"/>
      <c r="S386" s="675"/>
      <c r="T386" s="266"/>
      <c r="U386" s="642" t="s">
        <v>407</v>
      </c>
      <c r="V386" s="645"/>
      <c r="W386" s="645"/>
      <c r="X386" s="645"/>
      <c r="Y386" s="643"/>
    </row>
    <row r="387" spans="1:25" ht="20" customHeight="1">
      <c r="A387" s="266"/>
      <c r="B387" s="267"/>
      <c r="C387" s="267"/>
      <c r="D387" s="267"/>
      <c r="E387" s="675"/>
      <c r="F387" s="675"/>
      <c r="G387" s="267"/>
      <c r="H387" s="266"/>
      <c r="I387" s="267"/>
      <c r="J387" s="675"/>
      <c r="K387" s="675"/>
      <c r="L387" s="675"/>
      <c r="M387" s="675"/>
      <c r="N387" s="675"/>
      <c r="O387" s="675"/>
      <c r="P387" s="675"/>
      <c r="Q387" s="675"/>
      <c r="R387" s="675"/>
      <c r="S387" s="675"/>
      <c r="T387" s="266"/>
      <c r="U387" s="279"/>
      <c r="V387" s="266"/>
      <c r="W387" s="266"/>
      <c r="X387" s="266"/>
      <c r="Y387" s="278"/>
    </row>
    <row r="388" spans="1:25" ht="20" customHeight="1">
      <c r="A388" s="268"/>
      <c r="B388" s="267"/>
      <c r="C388" s="267"/>
      <c r="D388" s="267"/>
      <c r="E388" s="677"/>
      <c r="F388" s="677"/>
      <c r="G388" s="269"/>
      <c r="H388" s="268"/>
      <c r="I388" s="267"/>
      <c r="J388" s="675"/>
      <c r="K388" s="675"/>
      <c r="L388" s="675"/>
      <c r="M388" s="675"/>
      <c r="N388" s="675"/>
      <c r="O388" s="675"/>
      <c r="P388" s="675"/>
      <c r="Q388" s="675"/>
      <c r="R388" s="675"/>
      <c r="S388" s="675"/>
      <c r="T388" s="266"/>
      <c r="U388" s="279"/>
      <c r="V388" s="266"/>
      <c r="W388" s="266"/>
      <c r="X388" s="266"/>
      <c r="Y388" s="278"/>
    </row>
    <row r="389" spans="1:25" ht="20" customHeight="1">
      <c r="A389" s="268"/>
      <c r="B389" s="267"/>
      <c r="C389" s="267"/>
      <c r="D389" s="267"/>
      <c r="E389" s="677"/>
      <c r="F389" s="677"/>
      <c r="G389" s="269"/>
      <c r="H389" s="268"/>
      <c r="I389" s="267"/>
      <c r="J389" s="675"/>
      <c r="K389" s="675"/>
      <c r="L389" s="675"/>
      <c r="M389" s="675"/>
      <c r="N389" s="675"/>
      <c r="O389" s="675"/>
      <c r="P389" s="675"/>
      <c r="Q389" s="675"/>
      <c r="R389" s="675"/>
      <c r="S389" s="675"/>
      <c r="T389" s="266"/>
      <c r="U389" s="279"/>
      <c r="V389" s="266"/>
      <c r="W389" s="266"/>
      <c r="X389" s="266"/>
      <c r="Y389" s="278"/>
    </row>
    <row r="390" spans="1:25" ht="20" customHeight="1">
      <c r="A390" s="268"/>
      <c r="B390" s="267"/>
      <c r="C390" s="267"/>
      <c r="D390" s="267"/>
      <c r="E390" s="677"/>
      <c r="F390" s="677"/>
      <c r="G390" s="269"/>
      <c r="H390" s="268"/>
      <c r="I390" s="267"/>
      <c r="J390" s="675"/>
      <c r="K390" s="675"/>
      <c r="L390" s="675"/>
      <c r="M390" s="675"/>
      <c r="N390" s="675"/>
      <c r="O390" s="675"/>
      <c r="P390" s="675"/>
      <c r="Q390" s="675"/>
      <c r="R390" s="675"/>
      <c r="S390" s="675"/>
      <c r="U390" s="277"/>
      <c r="Y390" s="276"/>
    </row>
    <row r="391" spans="1:25" ht="20" customHeight="1">
      <c r="A391" s="268"/>
      <c r="B391" s="267"/>
      <c r="C391" s="267"/>
      <c r="D391" s="267"/>
      <c r="E391" s="677"/>
      <c r="F391" s="677"/>
      <c r="G391" s="269"/>
      <c r="H391" s="268"/>
      <c r="I391" s="267"/>
      <c r="J391" s="675"/>
      <c r="K391" s="675"/>
      <c r="L391" s="675"/>
      <c r="M391" s="675"/>
      <c r="N391" s="675"/>
      <c r="O391" s="675"/>
      <c r="P391" s="675"/>
      <c r="Q391" s="675"/>
      <c r="R391" s="675"/>
      <c r="S391" s="675"/>
      <c r="U391" s="277"/>
      <c r="Y391" s="276"/>
    </row>
    <row r="392" spans="1:25" ht="20" customHeight="1">
      <c r="A392" s="268"/>
      <c r="B392" s="267"/>
      <c r="C392" s="267"/>
      <c r="D392" s="267"/>
      <c r="E392" s="677"/>
      <c r="F392" s="677"/>
      <c r="G392" s="269"/>
      <c r="H392" s="268"/>
      <c r="I392" s="267"/>
      <c r="J392" s="675"/>
      <c r="K392" s="675"/>
      <c r="L392" s="675"/>
      <c r="M392" s="675"/>
      <c r="N392" s="675"/>
      <c r="O392" s="675"/>
      <c r="P392" s="675"/>
      <c r="Q392" s="675"/>
      <c r="R392" s="675"/>
      <c r="S392" s="675"/>
      <c r="T392" s="266"/>
      <c r="U392" s="642" t="s">
        <v>406</v>
      </c>
      <c r="V392" s="645"/>
      <c r="W392" s="645"/>
      <c r="X392" s="645"/>
      <c r="Y392" s="643"/>
    </row>
    <row r="393" spans="1:25" ht="20" customHeight="1">
      <c r="A393" s="268"/>
      <c r="B393" s="267"/>
      <c r="C393" s="267"/>
      <c r="D393" s="267"/>
      <c r="E393" s="677"/>
      <c r="F393" s="677"/>
      <c r="G393" s="269"/>
      <c r="H393" s="268"/>
      <c r="I393" s="267"/>
      <c r="J393" s="675"/>
      <c r="K393" s="675"/>
      <c r="L393" s="675"/>
      <c r="M393" s="675"/>
      <c r="N393" s="675"/>
      <c r="O393" s="675"/>
      <c r="P393" s="675"/>
      <c r="Q393" s="675"/>
      <c r="R393" s="675"/>
      <c r="S393" s="675"/>
      <c r="T393" s="266"/>
      <c r="U393" s="279"/>
      <c r="V393" s="266"/>
      <c r="W393" s="266"/>
      <c r="X393" s="266"/>
      <c r="Y393" s="278"/>
    </row>
    <row r="394" spans="1:25" ht="20" customHeight="1">
      <c r="A394" s="268"/>
      <c r="B394" s="267"/>
      <c r="C394" s="267"/>
      <c r="D394" s="267"/>
      <c r="E394" s="677"/>
      <c r="F394" s="677"/>
      <c r="G394" s="269"/>
      <c r="H394" s="268"/>
      <c r="I394" s="267"/>
      <c r="J394" s="675"/>
      <c r="K394" s="675"/>
      <c r="L394" s="675"/>
      <c r="M394" s="675"/>
      <c r="N394" s="675"/>
      <c r="O394" s="675"/>
      <c r="P394" s="675"/>
      <c r="Q394" s="675"/>
      <c r="R394" s="675"/>
      <c r="S394" s="675"/>
      <c r="U394" s="277"/>
      <c r="Y394" s="276"/>
    </row>
    <row r="395" spans="1:25" ht="20" customHeight="1">
      <c r="A395" s="268"/>
      <c r="B395" s="267"/>
      <c r="C395" s="267"/>
      <c r="D395" s="267"/>
      <c r="E395" s="677"/>
      <c r="F395" s="677"/>
      <c r="G395" s="269"/>
      <c r="H395" s="268"/>
      <c r="I395" s="267"/>
      <c r="J395" s="675"/>
      <c r="K395" s="675"/>
      <c r="L395" s="675"/>
      <c r="M395" s="675"/>
      <c r="N395" s="675"/>
      <c r="O395" s="675"/>
      <c r="P395" s="675"/>
      <c r="Q395" s="675"/>
      <c r="R395" s="675"/>
      <c r="S395" s="675"/>
      <c r="T395" s="266"/>
      <c r="U395" s="273"/>
      <c r="V395" s="272"/>
      <c r="W395" s="272"/>
      <c r="X395" s="272"/>
      <c r="Y395" s="271"/>
    </row>
    <row r="396" spans="1:25" ht="12" customHeight="1">
      <c r="A396" s="268"/>
      <c r="B396" s="267"/>
      <c r="C396" s="270"/>
      <c r="D396" s="267"/>
      <c r="E396" s="269"/>
      <c r="F396" s="269"/>
      <c r="G396" s="269"/>
      <c r="H396" s="268"/>
      <c r="I396" s="267"/>
      <c r="J396" s="267"/>
      <c r="K396" s="267"/>
      <c r="L396" s="267"/>
      <c r="M396" s="267"/>
      <c r="N396" s="267"/>
      <c r="O396" s="267"/>
      <c r="P396" s="267"/>
      <c r="Q396" s="267"/>
      <c r="R396" s="267"/>
      <c r="S396" s="267"/>
      <c r="T396" s="266"/>
      <c r="U396" s="266"/>
      <c r="V396" s="266"/>
      <c r="W396" s="266"/>
      <c r="X396" s="266"/>
      <c r="Y396" s="266"/>
    </row>
    <row r="397" spans="1:25" ht="38" customHeight="1">
      <c r="A397" s="671" t="s">
        <v>441</v>
      </c>
      <c r="B397" s="672"/>
      <c r="C397" s="672"/>
      <c r="D397" s="672"/>
      <c r="E397" s="666" t="s">
        <v>42</v>
      </c>
      <c r="F397" s="666"/>
      <c r="G397" s="667">
        <f>VLOOKUP('Read Me First'!$I$4,'Read Me First'!$L$4:$N$7,3,FALSE)</f>
        <v>45774</v>
      </c>
      <c r="H397" s="668"/>
      <c r="I397" s="669"/>
      <c r="J397" s="666" t="s">
        <v>43</v>
      </c>
      <c r="K397" s="666"/>
      <c r="L397" s="626" t="str">
        <f>VLOOKUP('Read Me First'!$I$4,'Read Me First'!$L$4:$N$7,2,FALSE)</f>
        <v>Horspath, Oxford</v>
      </c>
      <c r="M397" s="662"/>
      <c r="N397" s="662"/>
      <c r="O397" s="662"/>
      <c r="P397" s="662"/>
      <c r="Q397" s="627"/>
      <c r="R397" s="666" t="s">
        <v>420</v>
      </c>
      <c r="S397" s="666"/>
      <c r="T397" s="626" t="str">
        <f>'Read Me First'!$A$1</f>
        <v>OXFORDSHIRE TRACK &amp; FIELD LEAGUE 2025</v>
      </c>
      <c r="U397" s="662"/>
      <c r="V397" s="662"/>
      <c r="W397" s="662"/>
      <c r="X397" s="662"/>
      <c r="Y397" s="627"/>
    </row>
    <row r="398" spans="1:25" s="294" customFormat="1" ht="38" customHeight="1">
      <c r="A398" s="624" t="s">
        <v>25</v>
      </c>
      <c r="B398" s="625"/>
      <c r="C398" s="624" t="str">
        <f>"Javelin U15 Boys (" &amp;Data!N$378 &amp; " athletes)"</f>
        <v>Javelin U15 Boys (0 athletes)</v>
      </c>
      <c r="D398" s="625"/>
      <c r="E398" s="624" t="s">
        <v>382</v>
      </c>
      <c r="F398" s="625"/>
      <c r="G398" s="629">
        <v>0.54166666666666663</v>
      </c>
      <c r="H398" s="630"/>
      <c r="I398" s="631"/>
      <c r="J398" s="624" t="s">
        <v>385</v>
      </c>
      <c r="K398" s="628"/>
      <c r="L398" s="703">
        <f>Data!$M$280</f>
        <v>64.33</v>
      </c>
      <c r="M398" s="704"/>
      <c r="N398" s="705" t="s">
        <v>426</v>
      </c>
      <c r="O398" s="706"/>
      <c r="P398" s="652">
        <f>Data!$H$280</f>
        <v>32</v>
      </c>
      <c r="Q398" s="653"/>
      <c r="R398" s="624" t="s">
        <v>443</v>
      </c>
      <c r="S398" s="628"/>
      <c r="T398" s="628"/>
      <c r="U398" s="628"/>
      <c r="V398" s="628"/>
      <c r="W398" s="628"/>
      <c r="X398" s="628"/>
      <c r="Y398" s="625"/>
    </row>
    <row r="399" spans="1:25" ht="20" customHeight="1">
      <c r="A399" s="266"/>
      <c r="B399" s="266"/>
      <c r="C399" s="293"/>
      <c r="D399" s="292"/>
      <c r="E399" s="267"/>
      <c r="F399" s="267"/>
      <c r="G399" s="291"/>
      <c r="H399" s="291"/>
      <c r="I399" s="267"/>
      <c r="J399" s="267"/>
      <c r="K399" s="290"/>
      <c r="L399" s="290"/>
      <c r="M399" s="290"/>
      <c r="N399" s="288"/>
      <c r="O399" s="288"/>
      <c r="P399" s="289"/>
      <c r="Q399" s="288"/>
      <c r="R399" s="287"/>
      <c r="S399" s="287"/>
      <c r="T399" s="287"/>
      <c r="U399" s="287"/>
      <c r="V399" s="287"/>
      <c r="W399" s="287"/>
      <c r="X399" s="287"/>
      <c r="Y399" s="287"/>
    </row>
    <row r="400" spans="1:25" ht="38" customHeight="1">
      <c r="A400" s="634" t="s">
        <v>417</v>
      </c>
      <c r="B400" s="634" t="s">
        <v>416</v>
      </c>
      <c r="C400" s="634" t="s">
        <v>415</v>
      </c>
      <c r="D400" s="634" t="s">
        <v>414</v>
      </c>
      <c r="E400" s="689" t="s">
        <v>438</v>
      </c>
      <c r="F400" s="689"/>
      <c r="G400" s="689" t="s">
        <v>437</v>
      </c>
      <c r="H400" s="689"/>
      <c r="I400" s="689" t="s">
        <v>436</v>
      </c>
      <c r="J400" s="689"/>
      <c r="K400" s="689" t="s">
        <v>435</v>
      </c>
      <c r="L400" s="689"/>
      <c r="M400" s="692" t="s">
        <v>434</v>
      </c>
      <c r="N400" s="693"/>
      <c r="O400" s="644" t="s">
        <v>433</v>
      </c>
      <c r="P400" s="644"/>
      <c r="Q400" s="644" t="s">
        <v>432</v>
      </c>
      <c r="R400" s="644"/>
      <c r="S400" s="644" t="s">
        <v>431</v>
      </c>
      <c r="T400" s="644"/>
      <c r="U400" s="689" t="s">
        <v>430</v>
      </c>
      <c r="V400" s="642"/>
      <c r="W400" s="664" t="s">
        <v>410</v>
      </c>
      <c r="X400" s="642" t="s">
        <v>409</v>
      </c>
      <c r="Y400" s="643"/>
    </row>
    <row r="401" spans="1:25" ht="20" customHeight="1">
      <c r="A401" s="635"/>
      <c r="B401" s="635"/>
      <c r="C401" s="635"/>
      <c r="D401" s="635"/>
      <c r="E401" s="644" t="s">
        <v>408</v>
      </c>
      <c r="F401" s="644"/>
      <c r="G401" s="644" t="s">
        <v>408</v>
      </c>
      <c r="H401" s="644"/>
      <c r="I401" s="644" t="s">
        <v>408</v>
      </c>
      <c r="J401" s="644"/>
      <c r="K401" s="644" t="s">
        <v>408</v>
      </c>
      <c r="L401" s="644"/>
      <c r="M401" s="694"/>
      <c r="N401" s="695"/>
      <c r="O401" s="644" t="s">
        <v>408</v>
      </c>
      <c r="P401" s="644"/>
      <c r="Q401" s="644" t="s">
        <v>408</v>
      </c>
      <c r="R401" s="644"/>
      <c r="S401" s="644" t="s">
        <v>408</v>
      </c>
      <c r="T401" s="644"/>
      <c r="U401" s="644" t="s">
        <v>408</v>
      </c>
      <c r="V401" s="642"/>
      <c r="W401" s="665"/>
      <c r="X401" s="281" t="s">
        <v>0</v>
      </c>
      <c r="Y401" s="281" t="s">
        <v>1</v>
      </c>
    </row>
    <row r="402" spans="1:25" ht="24" customHeight="1">
      <c r="A402" s="285">
        <v>1</v>
      </c>
      <c r="B402" s="284" t="str" cm="1">
        <f t="array" ref="B402">IFERROR(_xlfn.TAKE(_xlfn._xlws.FILTER(_xlfn.ANCHORARRAY(Data!AX$32), _xlfn.CHOOSECOLS(_xlfn.ANCHORARRAY(Data!AX$32),1)&lt;&gt;""),16),"")</f>
        <v/>
      </c>
      <c r="C402" s="283"/>
      <c r="D402" s="283"/>
      <c r="E402" s="621"/>
      <c r="F402" s="622"/>
      <c r="G402" s="621"/>
      <c r="H402" s="622"/>
      <c r="I402" s="621"/>
      <c r="J402" s="622"/>
      <c r="K402" s="685" t="s">
        <v>429</v>
      </c>
      <c r="L402" s="686"/>
      <c r="M402" s="685" t="s">
        <v>429</v>
      </c>
      <c r="N402" s="686"/>
      <c r="O402" s="685" t="s">
        <v>429</v>
      </c>
      <c r="P402" s="686"/>
      <c r="Q402" s="685" t="s">
        <v>429</v>
      </c>
      <c r="R402" s="686"/>
      <c r="S402" s="685" t="s">
        <v>429</v>
      </c>
      <c r="T402" s="686"/>
      <c r="U402" s="683"/>
      <c r="V402" s="684"/>
      <c r="W402" s="281"/>
      <c r="X402" s="281"/>
      <c r="Y402" s="281"/>
    </row>
    <row r="403" spans="1:25" ht="24" customHeight="1">
      <c r="A403" s="281">
        <v>2</v>
      </c>
      <c r="B403" s="284"/>
      <c r="C403" s="283"/>
      <c r="D403" s="283"/>
      <c r="E403" s="621"/>
      <c r="F403" s="622"/>
      <c r="G403" s="621"/>
      <c r="H403" s="622"/>
      <c r="I403" s="621"/>
      <c r="J403" s="622"/>
      <c r="K403" s="685" t="s">
        <v>429</v>
      </c>
      <c r="L403" s="686"/>
      <c r="M403" s="685" t="s">
        <v>429</v>
      </c>
      <c r="N403" s="686"/>
      <c r="O403" s="685" t="s">
        <v>429</v>
      </c>
      <c r="P403" s="686"/>
      <c r="Q403" s="685" t="s">
        <v>429</v>
      </c>
      <c r="R403" s="686"/>
      <c r="S403" s="685" t="s">
        <v>429</v>
      </c>
      <c r="T403" s="686"/>
      <c r="U403" s="683"/>
      <c r="V403" s="684"/>
      <c r="W403" s="281"/>
      <c r="X403" s="281"/>
      <c r="Y403" s="281"/>
    </row>
    <row r="404" spans="1:25" ht="24" customHeight="1">
      <c r="A404" s="281">
        <v>3</v>
      </c>
      <c r="B404" s="284"/>
      <c r="C404" s="283"/>
      <c r="D404" s="283"/>
      <c r="E404" s="621"/>
      <c r="F404" s="622"/>
      <c r="G404" s="621"/>
      <c r="H404" s="622"/>
      <c r="I404" s="621"/>
      <c r="J404" s="622"/>
      <c r="K404" s="685" t="s">
        <v>429</v>
      </c>
      <c r="L404" s="686"/>
      <c r="M404" s="685" t="s">
        <v>429</v>
      </c>
      <c r="N404" s="686"/>
      <c r="O404" s="685" t="s">
        <v>429</v>
      </c>
      <c r="P404" s="686"/>
      <c r="Q404" s="685" t="s">
        <v>429</v>
      </c>
      <c r="R404" s="686"/>
      <c r="S404" s="685" t="s">
        <v>429</v>
      </c>
      <c r="T404" s="686"/>
      <c r="U404" s="683"/>
      <c r="V404" s="684"/>
      <c r="W404" s="281"/>
      <c r="X404" s="281"/>
      <c r="Y404" s="281"/>
    </row>
    <row r="405" spans="1:25" ht="24" customHeight="1">
      <c r="A405" s="281">
        <v>4</v>
      </c>
      <c r="B405" s="284"/>
      <c r="C405" s="283"/>
      <c r="D405" s="283"/>
      <c r="E405" s="621"/>
      <c r="F405" s="622"/>
      <c r="G405" s="621"/>
      <c r="H405" s="622"/>
      <c r="I405" s="621"/>
      <c r="J405" s="622"/>
      <c r="K405" s="685" t="s">
        <v>429</v>
      </c>
      <c r="L405" s="686"/>
      <c r="M405" s="685" t="s">
        <v>429</v>
      </c>
      <c r="N405" s="686"/>
      <c r="O405" s="685" t="s">
        <v>429</v>
      </c>
      <c r="P405" s="686"/>
      <c r="Q405" s="685" t="s">
        <v>429</v>
      </c>
      <c r="R405" s="686"/>
      <c r="S405" s="685" t="s">
        <v>429</v>
      </c>
      <c r="T405" s="686"/>
      <c r="U405" s="683"/>
      <c r="V405" s="684"/>
      <c r="W405" s="281"/>
      <c r="X405" s="281"/>
      <c r="Y405" s="281"/>
    </row>
    <row r="406" spans="1:25" ht="24" customHeight="1">
      <c r="A406" s="281">
        <v>5</v>
      </c>
      <c r="B406" s="284"/>
      <c r="C406" s="283"/>
      <c r="D406" s="283"/>
      <c r="E406" s="621"/>
      <c r="F406" s="622"/>
      <c r="G406" s="621"/>
      <c r="H406" s="622"/>
      <c r="I406" s="621"/>
      <c r="J406" s="622"/>
      <c r="K406" s="685" t="s">
        <v>429</v>
      </c>
      <c r="L406" s="686"/>
      <c r="M406" s="685" t="s">
        <v>429</v>
      </c>
      <c r="N406" s="686"/>
      <c r="O406" s="685" t="s">
        <v>429</v>
      </c>
      <c r="P406" s="686"/>
      <c r="Q406" s="685" t="s">
        <v>429</v>
      </c>
      <c r="R406" s="686"/>
      <c r="S406" s="685" t="s">
        <v>429</v>
      </c>
      <c r="T406" s="686"/>
      <c r="U406" s="683"/>
      <c r="V406" s="684"/>
      <c r="W406" s="281"/>
      <c r="X406" s="281"/>
      <c r="Y406" s="281"/>
    </row>
    <row r="407" spans="1:25" ht="24" customHeight="1">
      <c r="A407" s="281">
        <v>6</v>
      </c>
      <c r="B407" s="284"/>
      <c r="C407" s="283"/>
      <c r="D407" s="283"/>
      <c r="E407" s="621"/>
      <c r="F407" s="622"/>
      <c r="G407" s="621"/>
      <c r="H407" s="622"/>
      <c r="I407" s="621"/>
      <c r="J407" s="622"/>
      <c r="K407" s="685" t="s">
        <v>429</v>
      </c>
      <c r="L407" s="686"/>
      <c r="M407" s="685" t="s">
        <v>429</v>
      </c>
      <c r="N407" s="686"/>
      <c r="O407" s="685" t="s">
        <v>429</v>
      </c>
      <c r="P407" s="686"/>
      <c r="Q407" s="685" t="s">
        <v>429</v>
      </c>
      <c r="R407" s="686"/>
      <c r="S407" s="685" t="s">
        <v>429</v>
      </c>
      <c r="T407" s="686"/>
      <c r="U407" s="683"/>
      <c r="V407" s="684"/>
      <c r="W407" s="281"/>
      <c r="X407" s="281"/>
      <c r="Y407" s="281"/>
    </row>
    <row r="408" spans="1:25" ht="24" customHeight="1">
      <c r="A408" s="281">
        <v>7</v>
      </c>
      <c r="B408" s="284"/>
      <c r="C408" s="283"/>
      <c r="D408" s="283"/>
      <c r="E408" s="621"/>
      <c r="F408" s="622"/>
      <c r="G408" s="621"/>
      <c r="H408" s="622"/>
      <c r="I408" s="621"/>
      <c r="J408" s="622"/>
      <c r="K408" s="685" t="s">
        <v>429</v>
      </c>
      <c r="L408" s="686"/>
      <c r="M408" s="685" t="s">
        <v>429</v>
      </c>
      <c r="N408" s="686"/>
      <c r="O408" s="685" t="s">
        <v>429</v>
      </c>
      <c r="P408" s="686"/>
      <c r="Q408" s="685" t="s">
        <v>429</v>
      </c>
      <c r="R408" s="686"/>
      <c r="S408" s="685" t="s">
        <v>429</v>
      </c>
      <c r="T408" s="686"/>
      <c r="U408" s="683"/>
      <c r="V408" s="684"/>
      <c r="W408" s="281"/>
      <c r="X408" s="281"/>
      <c r="Y408" s="281"/>
    </row>
    <row r="409" spans="1:25" ht="24" customHeight="1">
      <c r="A409" s="281">
        <v>8</v>
      </c>
      <c r="B409" s="284"/>
      <c r="C409" s="283"/>
      <c r="D409" s="283"/>
      <c r="E409" s="621"/>
      <c r="F409" s="622"/>
      <c r="G409" s="621"/>
      <c r="H409" s="622"/>
      <c r="I409" s="621"/>
      <c r="J409" s="622"/>
      <c r="K409" s="685" t="s">
        <v>429</v>
      </c>
      <c r="L409" s="686"/>
      <c r="M409" s="685" t="s">
        <v>429</v>
      </c>
      <c r="N409" s="686"/>
      <c r="O409" s="685" t="s">
        <v>429</v>
      </c>
      <c r="P409" s="686"/>
      <c r="Q409" s="685" t="s">
        <v>429</v>
      </c>
      <c r="R409" s="686"/>
      <c r="S409" s="685" t="s">
        <v>429</v>
      </c>
      <c r="T409" s="686"/>
      <c r="U409" s="683"/>
      <c r="V409" s="684"/>
      <c r="W409" s="281"/>
      <c r="X409" s="281"/>
      <c r="Y409" s="281"/>
    </row>
    <row r="410" spans="1:25" ht="24" customHeight="1">
      <c r="A410" s="281">
        <v>9</v>
      </c>
      <c r="B410" s="284"/>
      <c r="C410" s="283"/>
      <c r="D410" s="283"/>
      <c r="E410" s="621"/>
      <c r="F410" s="622"/>
      <c r="G410" s="621"/>
      <c r="H410" s="622"/>
      <c r="I410" s="621"/>
      <c r="J410" s="622"/>
      <c r="K410" s="685" t="s">
        <v>429</v>
      </c>
      <c r="L410" s="686"/>
      <c r="M410" s="685" t="s">
        <v>429</v>
      </c>
      <c r="N410" s="686"/>
      <c r="O410" s="685" t="s">
        <v>429</v>
      </c>
      <c r="P410" s="686"/>
      <c r="Q410" s="685" t="s">
        <v>429</v>
      </c>
      <c r="R410" s="686"/>
      <c r="S410" s="685" t="s">
        <v>429</v>
      </c>
      <c r="T410" s="686"/>
      <c r="U410" s="683"/>
      <c r="V410" s="684"/>
      <c r="W410" s="281"/>
      <c r="X410" s="281"/>
      <c r="Y410" s="281"/>
    </row>
    <row r="411" spans="1:25" ht="24" customHeight="1">
      <c r="A411" s="281">
        <v>10</v>
      </c>
      <c r="B411" s="284"/>
      <c r="C411" s="283"/>
      <c r="D411" s="283"/>
      <c r="E411" s="621"/>
      <c r="F411" s="622"/>
      <c r="G411" s="621"/>
      <c r="H411" s="622"/>
      <c r="I411" s="621"/>
      <c r="J411" s="622"/>
      <c r="K411" s="685" t="s">
        <v>429</v>
      </c>
      <c r="L411" s="686"/>
      <c r="M411" s="685" t="s">
        <v>429</v>
      </c>
      <c r="N411" s="686"/>
      <c r="O411" s="685" t="s">
        <v>429</v>
      </c>
      <c r="P411" s="686"/>
      <c r="Q411" s="685" t="s">
        <v>429</v>
      </c>
      <c r="R411" s="686"/>
      <c r="S411" s="685" t="s">
        <v>429</v>
      </c>
      <c r="T411" s="686"/>
      <c r="U411" s="683"/>
      <c r="V411" s="684"/>
      <c r="W411" s="281"/>
      <c r="X411" s="281"/>
      <c r="Y411" s="281"/>
    </row>
    <row r="412" spans="1:25" ht="24" customHeight="1">
      <c r="A412" s="281">
        <v>11</v>
      </c>
      <c r="B412" s="284"/>
      <c r="C412" s="283"/>
      <c r="D412" s="283"/>
      <c r="E412" s="621"/>
      <c r="F412" s="622"/>
      <c r="G412" s="621"/>
      <c r="H412" s="622"/>
      <c r="I412" s="621"/>
      <c r="J412" s="622"/>
      <c r="K412" s="685" t="s">
        <v>429</v>
      </c>
      <c r="L412" s="686"/>
      <c r="M412" s="685" t="s">
        <v>429</v>
      </c>
      <c r="N412" s="686"/>
      <c r="O412" s="685" t="s">
        <v>429</v>
      </c>
      <c r="P412" s="686"/>
      <c r="Q412" s="685" t="s">
        <v>429</v>
      </c>
      <c r="R412" s="686"/>
      <c r="S412" s="685" t="s">
        <v>429</v>
      </c>
      <c r="T412" s="686"/>
      <c r="U412" s="683"/>
      <c r="V412" s="684"/>
      <c r="W412" s="281"/>
      <c r="X412" s="281"/>
      <c r="Y412" s="281"/>
    </row>
    <row r="413" spans="1:25" ht="24" customHeight="1">
      <c r="A413" s="281">
        <v>12</v>
      </c>
      <c r="B413" s="284"/>
      <c r="C413" s="283"/>
      <c r="D413" s="283"/>
      <c r="E413" s="636"/>
      <c r="F413" s="670"/>
      <c r="G413" s="636"/>
      <c r="H413" s="670"/>
      <c r="I413" s="636"/>
      <c r="J413" s="670"/>
      <c r="K413" s="685" t="s">
        <v>429</v>
      </c>
      <c r="L413" s="686"/>
      <c r="M413" s="685" t="s">
        <v>429</v>
      </c>
      <c r="N413" s="686"/>
      <c r="O413" s="685" t="s">
        <v>429</v>
      </c>
      <c r="P413" s="686"/>
      <c r="Q413" s="685" t="s">
        <v>429</v>
      </c>
      <c r="R413" s="686"/>
      <c r="S413" s="685" t="s">
        <v>429</v>
      </c>
      <c r="T413" s="686"/>
      <c r="U413" s="687"/>
      <c r="V413" s="688"/>
      <c r="W413" s="286"/>
      <c r="X413" s="286"/>
      <c r="Y413" s="286"/>
    </row>
    <row r="414" spans="1:25" ht="24" customHeight="1">
      <c r="A414" s="281">
        <v>13</v>
      </c>
      <c r="B414" s="284"/>
      <c r="C414" s="283"/>
      <c r="D414" s="283"/>
      <c r="E414" s="651"/>
      <c r="F414" s="651"/>
      <c r="G414" s="651"/>
      <c r="H414" s="651"/>
      <c r="I414" s="651"/>
      <c r="J414" s="651"/>
      <c r="K414" s="685" t="s">
        <v>429</v>
      </c>
      <c r="L414" s="686"/>
      <c r="M414" s="685" t="s">
        <v>429</v>
      </c>
      <c r="N414" s="686"/>
      <c r="O414" s="685" t="s">
        <v>429</v>
      </c>
      <c r="P414" s="686"/>
      <c r="Q414" s="685" t="s">
        <v>429</v>
      </c>
      <c r="R414" s="686"/>
      <c r="S414" s="685" t="s">
        <v>429</v>
      </c>
      <c r="T414" s="686"/>
      <c r="U414" s="646"/>
      <c r="V414" s="646"/>
      <c r="W414" s="281"/>
      <c r="X414" s="281"/>
      <c r="Y414" s="281"/>
    </row>
    <row r="415" spans="1:25" ht="24" customHeight="1">
      <c r="A415" s="281">
        <v>14</v>
      </c>
      <c r="B415" s="284"/>
      <c r="C415" s="283"/>
      <c r="D415" s="283"/>
      <c r="E415" s="621"/>
      <c r="F415" s="622"/>
      <c r="G415" s="621"/>
      <c r="H415" s="622"/>
      <c r="I415" s="621"/>
      <c r="J415" s="622"/>
      <c r="K415" s="685" t="s">
        <v>429</v>
      </c>
      <c r="L415" s="686"/>
      <c r="M415" s="685" t="s">
        <v>429</v>
      </c>
      <c r="N415" s="686"/>
      <c r="O415" s="685" t="s">
        <v>429</v>
      </c>
      <c r="P415" s="686"/>
      <c r="Q415" s="685" t="s">
        <v>429</v>
      </c>
      <c r="R415" s="686"/>
      <c r="S415" s="685" t="s">
        <v>429</v>
      </c>
      <c r="T415" s="686"/>
      <c r="U415" s="683"/>
      <c r="V415" s="684"/>
      <c r="W415" s="281"/>
      <c r="X415" s="281"/>
      <c r="Y415" s="281"/>
    </row>
    <row r="416" spans="1:25" ht="24" customHeight="1">
      <c r="A416" s="281">
        <v>15</v>
      </c>
      <c r="B416" s="284"/>
      <c r="C416" s="283"/>
      <c r="D416" s="283"/>
      <c r="E416" s="621"/>
      <c r="F416" s="622"/>
      <c r="G416" s="621"/>
      <c r="H416" s="622"/>
      <c r="I416" s="621"/>
      <c r="J416" s="622"/>
      <c r="K416" s="685" t="s">
        <v>429</v>
      </c>
      <c r="L416" s="686"/>
      <c r="M416" s="685" t="s">
        <v>429</v>
      </c>
      <c r="N416" s="686"/>
      <c r="O416" s="685" t="s">
        <v>429</v>
      </c>
      <c r="P416" s="686"/>
      <c r="Q416" s="685" t="s">
        <v>429</v>
      </c>
      <c r="R416" s="686"/>
      <c r="S416" s="685" t="s">
        <v>429</v>
      </c>
      <c r="T416" s="686"/>
      <c r="U416" s="683"/>
      <c r="V416" s="684"/>
      <c r="W416" s="281"/>
      <c r="X416" s="281"/>
      <c r="Y416" s="281"/>
    </row>
    <row r="417" spans="1:25" ht="24" customHeight="1">
      <c r="A417" s="281">
        <v>16</v>
      </c>
      <c r="B417" s="284"/>
      <c r="C417" s="283"/>
      <c r="D417" s="283"/>
      <c r="E417" s="621"/>
      <c r="F417" s="622"/>
      <c r="G417" s="621"/>
      <c r="H417" s="622"/>
      <c r="I417" s="621"/>
      <c r="J417" s="622"/>
      <c r="K417" s="685" t="s">
        <v>429</v>
      </c>
      <c r="L417" s="686"/>
      <c r="M417" s="685" t="s">
        <v>429</v>
      </c>
      <c r="N417" s="686"/>
      <c r="O417" s="685" t="s">
        <v>429</v>
      </c>
      <c r="P417" s="686"/>
      <c r="Q417" s="685" t="s">
        <v>429</v>
      </c>
      <c r="R417" s="686"/>
      <c r="S417" s="685" t="s">
        <v>429</v>
      </c>
      <c r="T417" s="686"/>
      <c r="U417" s="683"/>
      <c r="V417" s="684"/>
      <c r="W417" s="281"/>
      <c r="X417" s="281"/>
      <c r="Y417" s="281"/>
    </row>
    <row r="418" spans="1:25" ht="20" customHeight="1">
      <c r="A418" s="266"/>
      <c r="B418" s="266"/>
      <c r="C418" s="270"/>
      <c r="D418" s="270"/>
      <c r="E418" s="266"/>
      <c r="F418" s="266"/>
      <c r="G418" s="266"/>
      <c r="H418" s="266"/>
      <c r="I418" s="266"/>
      <c r="J418" s="266"/>
      <c r="K418" s="266"/>
      <c r="L418" s="266"/>
      <c r="M418" s="266"/>
      <c r="N418" s="266"/>
      <c r="O418" s="266"/>
      <c r="P418" s="266"/>
      <c r="Q418" s="266"/>
      <c r="R418" s="266"/>
      <c r="S418" s="266"/>
      <c r="T418" s="266"/>
      <c r="U418" s="266"/>
      <c r="V418" s="266"/>
      <c r="W418" s="266"/>
      <c r="X418" s="266"/>
      <c r="Y418" s="266"/>
    </row>
    <row r="419" spans="1:25" ht="20" customHeight="1">
      <c r="A419" s="644" t="s">
        <v>425</v>
      </c>
      <c r="B419" s="644"/>
      <c r="C419" s="644"/>
      <c r="D419" s="644"/>
      <c r="E419" s="644"/>
      <c r="F419" s="644"/>
      <c r="G419" s="267"/>
      <c r="H419" s="644" t="s">
        <v>424</v>
      </c>
      <c r="I419" s="644"/>
      <c r="J419" s="644"/>
      <c r="K419" s="644"/>
      <c r="L419" s="644"/>
      <c r="M419" s="644"/>
      <c r="N419" s="644"/>
      <c r="O419" s="644"/>
      <c r="P419" s="644"/>
      <c r="Q419" s="644"/>
      <c r="R419" s="644"/>
      <c r="S419" s="644"/>
      <c r="T419" s="266"/>
      <c r="U419" s="642" t="s">
        <v>407</v>
      </c>
      <c r="V419" s="645"/>
      <c r="W419" s="645"/>
      <c r="X419" s="645"/>
      <c r="Y419" s="643"/>
    </row>
    <row r="420" spans="1:25" ht="20" customHeight="1">
      <c r="A420" s="297"/>
      <c r="B420" s="281" t="s">
        <v>423</v>
      </c>
      <c r="C420" s="281" t="s">
        <v>415</v>
      </c>
      <c r="D420" s="281" t="s">
        <v>414</v>
      </c>
      <c r="E420" s="644" t="s">
        <v>442</v>
      </c>
      <c r="F420" s="644"/>
      <c r="G420" s="267"/>
      <c r="H420" s="297"/>
      <c r="I420" s="281" t="s">
        <v>423</v>
      </c>
      <c r="J420" s="642" t="s">
        <v>415</v>
      </c>
      <c r="K420" s="645"/>
      <c r="L420" s="645"/>
      <c r="M420" s="645"/>
      <c r="N420" s="643"/>
      <c r="O420" s="642" t="s">
        <v>414</v>
      </c>
      <c r="P420" s="645"/>
      <c r="Q420" s="645"/>
      <c r="R420" s="644" t="s">
        <v>442</v>
      </c>
      <c r="S420" s="644"/>
      <c r="T420" s="266"/>
      <c r="U420" s="279"/>
      <c r="V420" s="266"/>
      <c r="W420" s="266"/>
      <c r="X420" s="266"/>
      <c r="Y420" s="278"/>
    </row>
    <row r="421" spans="1:25" ht="20" customHeight="1">
      <c r="A421" s="295">
        <v>1</v>
      </c>
      <c r="B421" s="284"/>
      <c r="C421" s="296"/>
      <c r="D421" s="281"/>
      <c r="E421" s="707"/>
      <c r="F421" s="707"/>
      <c r="G421" s="269"/>
      <c r="H421" s="295">
        <v>1</v>
      </c>
      <c r="I421" s="281"/>
      <c r="J421" s="642"/>
      <c r="K421" s="645"/>
      <c r="L421" s="645"/>
      <c r="M421" s="645"/>
      <c r="N421" s="643"/>
      <c r="O421" s="642"/>
      <c r="P421" s="645"/>
      <c r="Q421" s="645"/>
      <c r="R421" s="644"/>
      <c r="S421" s="644"/>
      <c r="T421" s="266"/>
      <c r="U421" s="279"/>
      <c r="V421" s="266"/>
      <c r="W421" s="266"/>
      <c r="X421" s="266"/>
      <c r="Y421" s="278"/>
    </row>
    <row r="422" spans="1:25" ht="20" customHeight="1">
      <c r="A422" s="295">
        <v>2</v>
      </c>
      <c r="B422" s="281"/>
      <c r="C422" s="296"/>
      <c r="D422" s="281"/>
      <c r="E422" s="707"/>
      <c r="F422" s="707"/>
      <c r="G422" s="269"/>
      <c r="H422" s="295">
        <v>2</v>
      </c>
      <c r="I422" s="281"/>
      <c r="J422" s="642"/>
      <c r="K422" s="645"/>
      <c r="L422" s="645"/>
      <c r="M422" s="645"/>
      <c r="N422" s="643"/>
      <c r="O422" s="642"/>
      <c r="P422" s="645"/>
      <c r="Q422" s="645"/>
      <c r="R422" s="644"/>
      <c r="S422" s="644"/>
      <c r="T422" s="266"/>
      <c r="U422" s="279"/>
      <c r="V422" s="266"/>
      <c r="W422" s="266"/>
      <c r="X422" s="266"/>
      <c r="Y422" s="278"/>
    </row>
    <row r="423" spans="1:25" ht="20" customHeight="1">
      <c r="A423" s="295">
        <v>3</v>
      </c>
      <c r="B423" s="281"/>
      <c r="C423" s="296"/>
      <c r="D423" s="281"/>
      <c r="E423" s="707"/>
      <c r="F423" s="707"/>
      <c r="G423" s="269"/>
      <c r="H423" s="295">
        <v>3</v>
      </c>
      <c r="I423" s="281"/>
      <c r="J423" s="642"/>
      <c r="K423" s="645"/>
      <c r="L423" s="645"/>
      <c r="M423" s="645"/>
      <c r="N423" s="643"/>
      <c r="O423" s="642"/>
      <c r="P423" s="645"/>
      <c r="Q423" s="645"/>
      <c r="R423" s="644"/>
      <c r="S423" s="644"/>
      <c r="U423" s="277"/>
      <c r="Y423" s="276"/>
    </row>
    <row r="424" spans="1:25" ht="20" customHeight="1">
      <c r="A424" s="295">
        <v>4</v>
      </c>
      <c r="B424" s="281"/>
      <c r="C424" s="296"/>
      <c r="D424" s="281"/>
      <c r="E424" s="707"/>
      <c r="F424" s="707"/>
      <c r="G424" s="269"/>
      <c r="H424" s="295">
        <v>4</v>
      </c>
      <c r="I424" s="281"/>
      <c r="J424" s="642"/>
      <c r="K424" s="645"/>
      <c r="L424" s="645"/>
      <c r="M424" s="645"/>
      <c r="N424" s="643"/>
      <c r="O424" s="642"/>
      <c r="P424" s="645"/>
      <c r="Q424" s="645"/>
      <c r="R424" s="644"/>
      <c r="S424" s="644"/>
      <c r="U424" s="277"/>
      <c r="Y424" s="276"/>
    </row>
    <row r="425" spans="1:25" ht="20" customHeight="1">
      <c r="A425" s="295">
        <v>5</v>
      </c>
      <c r="B425" s="281"/>
      <c r="C425" s="296"/>
      <c r="D425" s="281"/>
      <c r="E425" s="707"/>
      <c r="F425" s="707"/>
      <c r="G425" s="269"/>
      <c r="H425" s="295">
        <v>5</v>
      </c>
      <c r="I425" s="281"/>
      <c r="J425" s="642"/>
      <c r="K425" s="645"/>
      <c r="L425" s="645"/>
      <c r="M425" s="645"/>
      <c r="N425" s="643"/>
      <c r="O425" s="642"/>
      <c r="P425" s="645"/>
      <c r="Q425" s="645"/>
      <c r="R425" s="644"/>
      <c r="S425" s="644"/>
      <c r="T425" s="266"/>
      <c r="U425" s="642" t="s">
        <v>406</v>
      </c>
      <c r="V425" s="645"/>
      <c r="W425" s="645"/>
      <c r="X425" s="645"/>
      <c r="Y425" s="643"/>
    </row>
    <row r="426" spans="1:25" ht="20" customHeight="1">
      <c r="A426" s="295">
        <v>6</v>
      </c>
      <c r="B426" s="281"/>
      <c r="C426" s="296"/>
      <c r="D426" s="281"/>
      <c r="E426" s="707"/>
      <c r="F426" s="707"/>
      <c r="G426" s="269"/>
      <c r="H426" s="295">
        <v>6</v>
      </c>
      <c r="I426" s="281"/>
      <c r="J426" s="642"/>
      <c r="K426" s="645"/>
      <c r="L426" s="645"/>
      <c r="M426" s="645"/>
      <c r="N426" s="643"/>
      <c r="O426" s="642"/>
      <c r="P426" s="645"/>
      <c r="Q426" s="645"/>
      <c r="R426" s="644"/>
      <c r="S426" s="644"/>
      <c r="T426" s="266"/>
      <c r="U426" s="279"/>
      <c r="V426" s="266"/>
      <c r="W426" s="266"/>
      <c r="X426" s="266"/>
      <c r="Y426" s="278"/>
    </row>
    <row r="427" spans="1:25" ht="20" customHeight="1">
      <c r="A427" s="295">
        <v>7</v>
      </c>
      <c r="B427" s="281"/>
      <c r="C427" s="296"/>
      <c r="D427" s="281"/>
      <c r="E427" s="707"/>
      <c r="F427" s="707"/>
      <c r="G427" s="269"/>
      <c r="H427" s="295">
        <v>7</v>
      </c>
      <c r="I427" s="281"/>
      <c r="J427" s="642"/>
      <c r="K427" s="645"/>
      <c r="L427" s="645"/>
      <c r="M427" s="645"/>
      <c r="N427" s="643"/>
      <c r="O427" s="642"/>
      <c r="P427" s="645"/>
      <c r="Q427" s="645"/>
      <c r="R427" s="644"/>
      <c r="S427" s="644"/>
      <c r="U427" s="277"/>
      <c r="Y427" s="276"/>
    </row>
    <row r="428" spans="1:25" ht="20" customHeight="1">
      <c r="A428" s="295">
        <v>8</v>
      </c>
      <c r="B428" s="281"/>
      <c r="C428" s="296"/>
      <c r="D428" s="281"/>
      <c r="E428" s="707"/>
      <c r="F428" s="707"/>
      <c r="G428" s="269"/>
      <c r="H428" s="295">
        <v>8</v>
      </c>
      <c r="I428" s="281"/>
      <c r="J428" s="642"/>
      <c r="K428" s="645"/>
      <c r="L428" s="645"/>
      <c r="M428" s="645"/>
      <c r="N428" s="643"/>
      <c r="O428" s="642"/>
      <c r="P428" s="645"/>
      <c r="Q428" s="645"/>
      <c r="R428" s="644"/>
      <c r="S428" s="644"/>
      <c r="T428" s="266"/>
      <c r="U428" s="273"/>
      <c r="V428" s="272"/>
      <c r="W428" s="272"/>
      <c r="X428" s="272"/>
      <c r="Y428" s="271"/>
    </row>
    <row r="429" spans="1:25" ht="12" customHeight="1">
      <c r="A429" s="268"/>
      <c r="B429" s="267"/>
      <c r="C429" s="270"/>
      <c r="D429" s="267"/>
      <c r="E429" s="269"/>
      <c r="F429" s="269"/>
      <c r="G429" s="269"/>
      <c r="H429" s="268"/>
      <c r="I429" s="267"/>
      <c r="J429" s="267"/>
      <c r="K429" s="267"/>
      <c r="L429" s="267"/>
      <c r="M429" s="267"/>
      <c r="N429" s="267"/>
      <c r="O429" s="267"/>
      <c r="P429" s="267"/>
      <c r="Q429" s="267"/>
      <c r="R429" s="267"/>
      <c r="S429" s="267"/>
      <c r="T429" s="266"/>
      <c r="U429" s="266"/>
      <c r="V429" s="266"/>
      <c r="W429" s="266"/>
      <c r="X429" s="266"/>
      <c r="Y429" s="266"/>
    </row>
    <row r="430" spans="1:25" ht="38" customHeight="1">
      <c r="A430" s="671" t="s">
        <v>441</v>
      </c>
      <c r="B430" s="672"/>
      <c r="C430" s="672"/>
      <c r="D430" s="672"/>
      <c r="E430" s="666" t="s">
        <v>42</v>
      </c>
      <c r="F430" s="666"/>
      <c r="G430" s="667">
        <f>G397</f>
        <v>45774</v>
      </c>
      <c r="H430" s="668"/>
      <c r="I430" s="669"/>
      <c r="J430" s="666" t="s">
        <v>43</v>
      </c>
      <c r="K430" s="666"/>
      <c r="L430" s="626" t="str">
        <f>L397</f>
        <v>Horspath, Oxford</v>
      </c>
      <c r="M430" s="662"/>
      <c r="N430" s="662"/>
      <c r="O430" s="662"/>
      <c r="P430" s="662"/>
      <c r="Q430" s="627"/>
      <c r="R430" s="666" t="s">
        <v>420</v>
      </c>
      <c r="S430" s="666"/>
      <c r="T430" s="626" t="str">
        <f>T397</f>
        <v>OXFORDSHIRE TRACK &amp; FIELD LEAGUE 2025</v>
      </c>
      <c r="U430" s="662"/>
      <c r="V430" s="662"/>
      <c r="W430" s="662"/>
      <c r="X430" s="662"/>
      <c r="Y430" s="627"/>
    </row>
    <row r="431" spans="1:25" s="294" customFormat="1" ht="38" customHeight="1">
      <c r="A431" s="624" t="s">
        <v>25</v>
      </c>
      <c r="B431" s="625"/>
      <c r="C431" s="624" t="str">
        <f>C398</f>
        <v>Javelin U15 Boys (0 athletes)</v>
      </c>
      <c r="D431" s="625"/>
      <c r="E431" s="624" t="s">
        <v>382</v>
      </c>
      <c r="F431" s="625"/>
      <c r="G431" s="629">
        <f>G398</f>
        <v>0.54166666666666663</v>
      </c>
      <c r="H431" s="630"/>
      <c r="I431" s="631"/>
      <c r="J431" s="624" t="s">
        <v>385</v>
      </c>
      <c r="K431" s="628"/>
      <c r="L431" s="703">
        <f>L398</f>
        <v>64.33</v>
      </c>
      <c r="M431" s="704"/>
      <c r="N431" s="705" t="s">
        <v>426</v>
      </c>
      <c r="O431" s="706"/>
      <c r="P431" s="652">
        <f>P398</f>
        <v>32</v>
      </c>
      <c r="Q431" s="653"/>
      <c r="R431" s="624" t="str">
        <f>R398</f>
        <v>Scoring: 3 trials each</v>
      </c>
      <c r="S431" s="628"/>
      <c r="T431" s="628"/>
      <c r="U431" s="628"/>
      <c r="V431" s="628"/>
      <c r="W431" s="628"/>
      <c r="X431" s="628"/>
      <c r="Y431" s="625"/>
    </row>
    <row r="432" spans="1:25" ht="20" customHeight="1">
      <c r="A432" s="266"/>
      <c r="B432" s="266"/>
      <c r="C432" s="293"/>
      <c r="D432" s="292"/>
      <c r="E432" s="267"/>
      <c r="F432" s="267"/>
      <c r="G432" s="291"/>
      <c r="H432" s="291"/>
      <c r="I432" s="267"/>
      <c r="J432" s="267"/>
      <c r="K432" s="290"/>
      <c r="L432" s="290"/>
      <c r="M432" s="290"/>
      <c r="N432" s="288"/>
      <c r="O432" s="288"/>
      <c r="P432" s="289"/>
      <c r="Q432" s="288"/>
      <c r="R432" s="287"/>
      <c r="S432" s="287"/>
      <c r="T432" s="287"/>
      <c r="U432" s="287"/>
      <c r="V432" s="287"/>
      <c r="W432" s="287"/>
      <c r="X432" s="287"/>
      <c r="Y432" s="287"/>
    </row>
    <row r="433" spans="1:25" ht="38" customHeight="1">
      <c r="A433" s="634" t="s">
        <v>417</v>
      </c>
      <c r="B433" s="634" t="s">
        <v>416</v>
      </c>
      <c r="C433" s="634" t="s">
        <v>415</v>
      </c>
      <c r="D433" s="634" t="s">
        <v>414</v>
      </c>
      <c r="E433" s="689" t="s">
        <v>438</v>
      </c>
      <c r="F433" s="689"/>
      <c r="G433" s="689" t="s">
        <v>437</v>
      </c>
      <c r="H433" s="689"/>
      <c r="I433" s="689" t="s">
        <v>436</v>
      </c>
      <c r="J433" s="689"/>
      <c r="K433" s="689" t="s">
        <v>435</v>
      </c>
      <c r="L433" s="689"/>
      <c r="M433" s="692" t="s">
        <v>434</v>
      </c>
      <c r="N433" s="693"/>
      <c r="O433" s="644" t="s">
        <v>433</v>
      </c>
      <c r="P433" s="644"/>
      <c r="Q433" s="644" t="s">
        <v>432</v>
      </c>
      <c r="R433" s="644"/>
      <c r="S433" s="644" t="s">
        <v>431</v>
      </c>
      <c r="T433" s="644"/>
      <c r="U433" s="689" t="s">
        <v>430</v>
      </c>
      <c r="V433" s="642"/>
      <c r="W433" s="664" t="s">
        <v>410</v>
      </c>
      <c r="X433" s="642" t="s">
        <v>409</v>
      </c>
      <c r="Y433" s="643"/>
    </row>
    <row r="434" spans="1:25" ht="20" customHeight="1">
      <c r="A434" s="635"/>
      <c r="B434" s="635"/>
      <c r="C434" s="635"/>
      <c r="D434" s="635"/>
      <c r="E434" s="644" t="s">
        <v>408</v>
      </c>
      <c r="F434" s="644"/>
      <c r="G434" s="644" t="s">
        <v>408</v>
      </c>
      <c r="H434" s="644"/>
      <c r="I434" s="644" t="s">
        <v>408</v>
      </c>
      <c r="J434" s="644"/>
      <c r="K434" s="644" t="s">
        <v>408</v>
      </c>
      <c r="L434" s="644"/>
      <c r="M434" s="694"/>
      <c r="N434" s="695"/>
      <c r="O434" s="644" t="s">
        <v>408</v>
      </c>
      <c r="P434" s="644"/>
      <c r="Q434" s="644" t="s">
        <v>408</v>
      </c>
      <c r="R434" s="644"/>
      <c r="S434" s="644" t="s">
        <v>408</v>
      </c>
      <c r="T434" s="644"/>
      <c r="U434" s="644" t="s">
        <v>408</v>
      </c>
      <c r="V434" s="642"/>
      <c r="W434" s="665"/>
      <c r="X434" s="281" t="s">
        <v>0</v>
      </c>
      <c r="Y434" s="281" t="s">
        <v>1</v>
      </c>
    </row>
    <row r="435" spans="1:25" ht="24" customHeight="1">
      <c r="A435" s="285">
        <v>17</v>
      </c>
      <c r="B435" s="284" t="str" cm="1">
        <f t="array" ref="B435">IFERROR(IF(ROWS(_xlfn._xlws.FILTER(_xlfn.ANCHORARRAY(Data!AX$32), _xlfn.CHOOSECOLS(_xlfn.ANCHORARRAY(Data!AX$32),1)&lt;&gt;""))&gt;16, _xlfn.DROP(_xlfn._xlws.FILTER(_xlfn.ANCHORARRAY(Data!AX$32), _xlfn.CHOOSECOLS(_xlfn.ANCHORARRAY(Data!AX$32),1)&lt;&gt;""), 16),"Less than 16"),"Less than 16")</f>
        <v>Less than 16</v>
      </c>
      <c r="C435" s="283"/>
      <c r="D435" s="283"/>
      <c r="E435" s="621"/>
      <c r="F435" s="622"/>
      <c r="G435" s="621"/>
      <c r="H435" s="622"/>
      <c r="I435" s="621"/>
      <c r="J435" s="622"/>
      <c r="K435" s="685" t="s">
        <v>429</v>
      </c>
      <c r="L435" s="686"/>
      <c r="M435" s="685" t="s">
        <v>429</v>
      </c>
      <c r="N435" s="686"/>
      <c r="O435" s="685" t="s">
        <v>429</v>
      </c>
      <c r="P435" s="686"/>
      <c r="Q435" s="685" t="s">
        <v>429</v>
      </c>
      <c r="R435" s="686"/>
      <c r="S435" s="685" t="s">
        <v>429</v>
      </c>
      <c r="T435" s="686"/>
      <c r="U435" s="683"/>
      <c r="V435" s="684"/>
      <c r="W435" s="281"/>
      <c r="X435" s="281"/>
      <c r="Y435" s="281"/>
    </row>
    <row r="436" spans="1:25" ht="24" customHeight="1">
      <c r="A436" s="285">
        <v>18</v>
      </c>
      <c r="B436" s="284"/>
      <c r="C436" s="283"/>
      <c r="D436" s="283"/>
      <c r="E436" s="621"/>
      <c r="F436" s="622"/>
      <c r="G436" s="621"/>
      <c r="H436" s="622"/>
      <c r="I436" s="621"/>
      <c r="J436" s="622"/>
      <c r="K436" s="685" t="s">
        <v>429</v>
      </c>
      <c r="L436" s="686"/>
      <c r="M436" s="685" t="s">
        <v>429</v>
      </c>
      <c r="N436" s="686"/>
      <c r="O436" s="685" t="s">
        <v>429</v>
      </c>
      <c r="P436" s="686"/>
      <c r="Q436" s="685" t="s">
        <v>429</v>
      </c>
      <c r="R436" s="686"/>
      <c r="S436" s="685" t="s">
        <v>429</v>
      </c>
      <c r="T436" s="686"/>
      <c r="U436" s="683"/>
      <c r="V436" s="684"/>
      <c r="W436" s="281"/>
      <c r="X436" s="281"/>
      <c r="Y436" s="281"/>
    </row>
    <row r="437" spans="1:25" ht="24" customHeight="1">
      <c r="A437" s="285">
        <v>19</v>
      </c>
      <c r="B437" s="284"/>
      <c r="C437" s="283"/>
      <c r="D437" s="283"/>
      <c r="E437" s="621"/>
      <c r="F437" s="622"/>
      <c r="G437" s="621"/>
      <c r="H437" s="622"/>
      <c r="I437" s="621"/>
      <c r="J437" s="622"/>
      <c r="K437" s="685" t="s">
        <v>429</v>
      </c>
      <c r="L437" s="686"/>
      <c r="M437" s="685" t="s">
        <v>429</v>
      </c>
      <c r="N437" s="686"/>
      <c r="O437" s="685" t="s">
        <v>429</v>
      </c>
      <c r="P437" s="686"/>
      <c r="Q437" s="685" t="s">
        <v>429</v>
      </c>
      <c r="R437" s="686"/>
      <c r="S437" s="685" t="s">
        <v>429</v>
      </c>
      <c r="T437" s="686"/>
      <c r="U437" s="683"/>
      <c r="V437" s="684"/>
      <c r="W437" s="281"/>
      <c r="X437" s="281"/>
      <c r="Y437" s="281"/>
    </row>
    <row r="438" spans="1:25" ht="24" customHeight="1">
      <c r="A438" s="285">
        <v>20</v>
      </c>
      <c r="B438" s="284"/>
      <c r="C438" s="283"/>
      <c r="D438" s="283"/>
      <c r="E438" s="621"/>
      <c r="F438" s="622"/>
      <c r="G438" s="621"/>
      <c r="H438" s="622"/>
      <c r="I438" s="621"/>
      <c r="J438" s="622"/>
      <c r="K438" s="685" t="s">
        <v>429</v>
      </c>
      <c r="L438" s="686"/>
      <c r="M438" s="685" t="s">
        <v>429</v>
      </c>
      <c r="N438" s="686"/>
      <c r="O438" s="685" t="s">
        <v>429</v>
      </c>
      <c r="P438" s="686"/>
      <c r="Q438" s="685" t="s">
        <v>429</v>
      </c>
      <c r="R438" s="686"/>
      <c r="S438" s="685" t="s">
        <v>429</v>
      </c>
      <c r="T438" s="686"/>
      <c r="U438" s="683"/>
      <c r="V438" s="684"/>
      <c r="W438" s="281"/>
      <c r="X438" s="281"/>
      <c r="Y438" s="281"/>
    </row>
    <row r="439" spans="1:25" ht="24" customHeight="1">
      <c r="A439" s="285">
        <v>21</v>
      </c>
      <c r="B439" s="284"/>
      <c r="C439" s="283"/>
      <c r="D439" s="283"/>
      <c r="E439" s="621"/>
      <c r="F439" s="622"/>
      <c r="G439" s="621"/>
      <c r="H439" s="622"/>
      <c r="I439" s="621"/>
      <c r="J439" s="622"/>
      <c r="K439" s="685" t="s">
        <v>429</v>
      </c>
      <c r="L439" s="686"/>
      <c r="M439" s="685" t="s">
        <v>429</v>
      </c>
      <c r="N439" s="686"/>
      <c r="O439" s="685" t="s">
        <v>429</v>
      </c>
      <c r="P439" s="686"/>
      <c r="Q439" s="685" t="s">
        <v>429</v>
      </c>
      <c r="R439" s="686"/>
      <c r="S439" s="685" t="s">
        <v>429</v>
      </c>
      <c r="T439" s="686"/>
      <c r="U439" s="683"/>
      <c r="V439" s="684"/>
      <c r="W439" s="281"/>
      <c r="X439" s="281"/>
      <c r="Y439" s="281"/>
    </row>
    <row r="440" spans="1:25" ht="24" customHeight="1">
      <c r="A440" s="285">
        <v>22</v>
      </c>
      <c r="B440" s="284"/>
      <c r="C440" s="283"/>
      <c r="D440" s="283"/>
      <c r="E440" s="621"/>
      <c r="F440" s="622"/>
      <c r="G440" s="621"/>
      <c r="H440" s="622"/>
      <c r="I440" s="621"/>
      <c r="J440" s="622"/>
      <c r="K440" s="685" t="s">
        <v>429</v>
      </c>
      <c r="L440" s="686"/>
      <c r="M440" s="685" t="s">
        <v>429</v>
      </c>
      <c r="N440" s="686"/>
      <c r="O440" s="685" t="s">
        <v>429</v>
      </c>
      <c r="P440" s="686"/>
      <c r="Q440" s="685" t="s">
        <v>429</v>
      </c>
      <c r="R440" s="686"/>
      <c r="S440" s="685" t="s">
        <v>429</v>
      </c>
      <c r="T440" s="686"/>
      <c r="U440" s="683"/>
      <c r="V440" s="684"/>
      <c r="W440" s="281"/>
      <c r="X440" s="281"/>
      <c r="Y440" s="281"/>
    </row>
    <row r="441" spans="1:25" ht="24" customHeight="1">
      <c r="A441" s="285">
        <v>23</v>
      </c>
      <c r="B441" s="284"/>
      <c r="C441" s="283"/>
      <c r="D441" s="283"/>
      <c r="E441" s="621"/>
      <c r="F441" s="622"/>
      <c r="G441" s="621"/>
      <c r="H441" s="622"/>
      <c r="I441" s="621"/>
      <c r="J441" s="622"/>
      <c r="K441" s="685" t="s">
        <v>429</v>
      </c>
      <c r="L441" s="686"/>
      <c r="M441" s="685" t="s">
        <v>429</v>
      </c>
      <c r="N441" s="686"/>
      <c r="O441" s="685" t="s">
        <v>429</v>
      </c>
      <c r="P441" s="686"/>
      <c r="Q441" s="685" t="s">
        <v>429</v>
      </c>
      <c r="R441" s="686"/>
      <c r="S441" s="685" t="s">
        <v>429</v>
      </c>
      <c r="T441" s="686"/>
      <c r="U441" s="683"/>
      <c r="V441" s="684"/>
      <c r="W441" s="281"/>
      <c r="X441" s="281"/>
      <c r="Y441" s="281"/>
    </row>
    <row r="442" spans="1:25" ht="24" customHeight="1">
      <c r="A442" s="285">
        <v>24</v>
      </c>
      <c r="B442" s="284"/>
      <c r="C442" s="283"/>
      <c r="D442" s="283"/>
      <c r="E442" s="621"/>
      <c r="F442" s="622"/>
      <c r="G442" s="621"/>
      <c r="H442" s="622"/>
      <c r="I442" s="621"/>
      <c r="J442" s="622"/>
      <c r="K442" s="685" t="s">
        <v>429</v>
      </c>
      <c r="L442" s="686"/>
      <c r="M442" s="685" t="s">
        <v>429</v>
      </c>
      <c r="N442" s="686"/>
      <c r="O442" s="685" t="s">
        <v>429</v>
      </c>
      <c r="P442" s="686"/>
      <c r="Q442" s="685" t="s">
        <v>429</v>
      </c>
      <c r="R442" s="686"/>
      <c r="S442" s="685" t="s">
        <v>429</v>
      </c>
      <c r="T442" s="686"/>
      <c r="U442" s="683"/>
      <c r="V442" s="684"/>
      <c r="W442" s="281"/>
      <c r="X442" s="281"/>
      <c r="Y442" s="281"/>
    </row>
    <row r="443" spans="1:25" ht="24" customHeight="1">
      <c r="A443" s="285">
        <v>25</v>
      </c>
      <c r="B443" s="284"/>
      <c r="C443" s="283"/>
      <c r="D443" s="283"/>
      <c r="E443" s="621"/>
      <c r="F443" s="622"/>
      <c r="G443" s="621"/>
      <c r="H443" s="622"/>
      <c r="I443" s="621"/>
      <c r="J443" s="622"/>
      <c r="K443" s="685" t="s">
        <v>429</v>
      </c>
      <c r="L443" s="686"/>
      <c r="M443" s="685" t="s">
        <v>429</v>
      </c>
      <c r="N443" s="686"/>
      <c r="O443" s="685" t="s">
        <v>429</v>
      </c>
      <c r="P443" s="686"/>
      <c r="Q443" s="685" t="s">
        <v>429</v>
      </c>
      <c r="R443" s="686"/>
      <c r="S443" s="685" t="s">
        <v>429</v>
      </c>
      <c r="T443" s="686"/>
      <c r="U443" s="683"/>
      <c r="V443" s="684"/>
      <c r="W443" s="281"/>
      <c r="X443" s="281"/>
      <c r="Y443" s="281"/>
    </row>
    <row r="444" spans="1:25" ht="24" customHeight="1">
      <c r="A444" s="285">
        <v>26</v>
      </c>
      <c r="B444" s="284"/>
      <c r="C444" s="283"/>
      <c r="D444" s="283"/>
      <c r="E444" s="621"/>
      <c r="F444" s="622"/>
      <c r="G444" s="621"/>
      <c r="H444" s="622"/>
      <c r="I444" s="621"/>
      <c r="J444" s="622"/>
      <c r="K444" s="685" t="s">
        <v>429</v>
      </c>
      <c r="L444" s="686"/>
      <c r="M444" s="685" t="s">
        <v>429</v>
      </c>
      <c r="N444" s="686"/>
      <c r="O444" s="685" t="s">
        <v>429</v>
      </c>
      <c r="P444" s="686"/>
      <c r="Q444" s="685" t="s">
        <v>429</v>
      </c>
      <c r="R444" s="686"/>
      <c r="S444" s="685" t="s">
        <v>429</v>
      </c>
      <c r="T444" s="686"/>
      <c r="U444" s="683"/>
      <c r="V444" s="684"/>
      <c r="W444" s="281"/>
      <c r="X444" s="281"/>
      <c r="Y444" s="281"/>
    </row>
    <row r="445" spans="1:25" ht="24" customHeight="1">
      <c r="A445" s="285">
        <v>27</v>
      </c>
      <c r="B445" s="284"/>
      <c r="C445" s="283"/>
      <c r="D445" s="283"/>
      <c r="E445" s="621"/>
      <c r="F445" s="622"/>
      <c r="G445" s="621"/>
      <c r="H445" s="622"/>
      <c r="I445" s="621"/>
      <c r="J445" s="622"/>
      <c r="K445" s="685" t="s">
        <v>429</v>
      </c>
      <c r="L445" s="686"/>
      <c r="M445" s="685" t="s">
        <v>429</v>
      </c>
      <c r="N445" s="686"/>
      <c r="O445" s="685" t="s">
        <v>429</v>
      </c>
      <c r="P445" s="686"/>
      <c r="Q445" s="685" t="s">
        <v>429</v>
      </c>
      <c r="R445" s="686"/>
      <c r="S445" s="685" t="s">
        <v>429</v>
      </c>
      <c r="T445" s="686"/>
      <c r="U445" s="683"/>
      <c r="V445" s="684"/>
      <c r="W445" s="281"/>
      <c r="X445" s="281"/>
      <c r="Y445" s="281"/>
    </row>
    <row r="446" spans="1:25" ht="24" customHeight="1">
      <c r="A446" s="285">
        <v>28</v>
      </c>
      <c r="B446" s="301"/>
      <c r="C446" s="300"/>
      <c r="D446" s="300"/>
      <c r="E446" s="673"/>
      <c r="F446" s="682"/>
      <c r="G446" s="673"/>
      <c r="H446" s="682"/>
      <c r="I446" s="673"/>
      <c r="J446" s="682"/>
      <c r="K446" s="685" t="s">
        <v>429</v>
      </c>
      <c r="L446" s="686"/>
      <c r="M446" s="685" t="s">
        <v>429</v>
      </c>
      <c r="N446" s="686"/>
      <c r="O446" s="685" t="s">
        <v>429</v>
      </c>
      <c r="P446" s="686"/>
      <c r="Q446" s="685" t="s">
        <v>429</v>
      </c>
      <c r="R446" s="686"/>
      <c r="S446" s="685" t="s">
        <v>429</v>
      </c>
      <c r="T446" s="686"/>
      <c r="U446" s="701"/>
      <c r="V446" s="702"/>
      <c r="W446" s="306"/>
      <c r="X446" s="306"/>
      <c r="Y446" s="306"/>
    </row>
    <row r="447" spans="1:25" ht="24" customHeight="1">
      <c r="A447" s="285">
        <v>29</v>
      </c>
      <c r="B447" s="301"/>
      <c r="C447" s="300"/>
      <c r="D447" s="300"/>
      <c r="E447" s="681"/>
      <c r="F447" s="681"/>
      <c r="G447" s="681"/>
      <c r="H447" s="681"/>
      <c r="I447" s="681"/>
      <c r="J447" s="681"/>
      <c r="K447" s="685" t="s">
        <v>429</v>
      </c>
      <c r="L447" s="686"/>
      <c r="M447" s="685" t="s">
        <v>429</v>
      </c>
      <c r="N447" s="686"/>
      <c r="O447" s="685" t="s">
        <v>429</v>
      </c>
      <c r="P447" s="686"/>
      <c r="Q447" s="685" t="s">
        <v>429</v>
      </c>
      <c r="R447" s="686"/>
      <c r="S447" s="685" t="s">
        <v>429</v>
      </c>
      <c r="T447" s="686"/>
      <c r="U447" s="696"/>
      <c r="V447" s="696"/>
      <c r="W447" s="298"/>
      <c r="X447" s="298"/>
      <c r="Y447" s="298"/>
    </row>
    <row r="448" spans="1:25" ht="24" customHeight="1">
      <c r="A448" s="285">
        <v>30</v>
      </c>
      <c r="B448" s="301"/>
      <c r="C448" s="300"/>
      <c r="D448" s="300"/>
      <c r="E448" s="678"/>
      <c r="F448" s="679"/>
      <c r="G448" s="678"/>
      <c r="H448" s="679"/>
      <c r="I448" s="678"/>
      <c r="J448" s="679"/>
      <c r="K448" s="685" t="s">
        <v>429</v>
      </c>
      <c r="L448" s="686"/>
      <c r="M448" s="685" t="s">
        <v>429</v>
      </c>
      <c r="N448" s="686"/>
      <c r="O448" s="685" t="s">
        <v>429</v>
      </c>
      <c r="P448" s="686"/>
      <c r="Q448" s="685" t="s">
        <v>429</v>
      </c>
      <c r="R448" s="686"/>
      <c r="S448" s="685" t="s">
        <v>429</v>
      </c>
      <c r="T448" s="686"/>
      <c r="U448" s="699"/>
      <c r="V448" s="700"/>
      <c r="W448" s="298"/>
      <c r="X448" s="298"/>
      <c r="Y448" s="298"/>
    </row>
    <row r="449" spans="1:25" ht="24" customHeight="1">
      <c r="A449" s="285">
        <v>31</v>
      </c>
      <c r="B449" s="301"/>
      <c r="C449" s="300"/>
      <c r="D449" s="300"/>
      <c r="E449" s="678"/>
      <c r="F449" s="679"/>
      <c r="G449" s="678"/>
      <c r="H449" s="679"/>
      <c r="I449" s="678"/>
      <c r="J449" s="679"/>
      <c r="K449" s="685" t="s">
        <v>429</v>
      </c>
      <c r="L449" s="686"/>
      <c r="M449" s="685" t="s">
        <v>429</v>
      </c>
      <c r="N449" s="686"/>
      <c r="O449" s="685" t="s">
        <v>429</v>
      </c>
      <c r="P449" s="686"/>
      <c r="Q449" s="685" t="s">
        <v>429</v>
      </c>
      <c r="R449" s="686"/>
      <c r="S449" s="685" t="s">
        <v>429</v>
      </c>
      <c r="T449" s="686"/>
      <c r="U449" s="699"/>
      <c r="V449" s="700"/>
      <c r="W449" s="298"/>
      <c r="X449" s="298"/>
      <c r="Y449" s="298"/>
    </row>
    <row r="450" spans="1:25" ht="24" customHeight="1">
      <c r="A450" s="285">
        <v>32</v>
      </c>
      <c r="B450" s="301"/>
      <c r="C450" s="300"/>
      <c r="D450" s="300"/>
      <c r="E450" s="678"/>
      <c r="F450" s="679"/>
      <c r="G450" s="678"/>
      <c r="H450" s="679"/>
      <c r="I450" s="678"/>
      <c r="J450" s="679"/>
      <c r="K450" s="685" t="s">
        <v>429</v>
      </c>
      <c r="L450" s="686"/>
      <c r="M450" s="685" t="s">
        <v>429</v>
      </c>
      <c r="N450" s="686"/>
      <c r="O450" s="685" t="s">
        <v>429</v>
      </c>
      <c r="P450" s="686"/>
      <c r="Q450" s="685" t="s">
        <v>429</v>
      </c>
      <c r="R450" s="686"/>
      <c r="S450" s="685" t="s">
        <v>429</v>
      </c>
      <c r="T450" s="686"/>
      <c r="U450" s="699"/>
      <c r="V450" s="700"/>
      <c r="W450" s="298"/>
      <c r="X450" s="298"/>
      <c r="Y450" s="298"/>
    </row>
    <row r="451" spans="1:25" ht="20" customHeight="1">
      <c r="A451" s="266"/>
      <c r="B451" s="266"/>
      <c r="C451" s="270"/>
      <c r="D451" s="270"/>
      <c r="E451" s="266"/>
      <c r="F451" s="266"/>
      <c r="G451" s="266"/>
      <c r="H451" s="266"/>
      <c r="I451" s="266"/>
      <c r="J451" s="266"/>
      <c r="K451" s="266"/>
      <c r="L451" s="266"/>
      <c r="M451" s="266"/>
      <c r="N451" s="266"/>
      <c r="O451" s="266"/>
      <c r="P451" s="266"/>
      <c r="Q451" s="266"/>
      <c r="R451" s="266"/>
      <c r="S451" s="266"/>
      <c r="T451" s="266"/>
      <c r="U451" s="266"/>
      <c r="V451" s="266"/>
      <c r="W451" s="266"/>
      <c r="X451" s="266"/>
      <c r="Y451" s="266"/>
    </row>
    <row r="452" spans="1:25" ht="20" customHeight="1">
      <c r="A452" s="675"/>
      <c r="B452" s="675"/>
      <c r="C452" s="675"/>
      <c r="D452" s="675"/>
      <c r="E452" s="675"/>
      <c r="F452" s="675"/>
      <c r="G452" s="267"/>
      <c r="H452" s="675"/>
      <c r="I452" s="675"/>
      <c r="J452" s="675"/>
      <c r="K452" s="675"/>
      <c r="L452" s="675"/>
      <c r="M452" s="675"/>
      <c r="N452" s="675"/>
      <c r="O452" s="675"/>
      <c r="P452" s="675"/>
      <c r="Q452" s="675"/>
      <c r="R452" s="675"/>
      <c r="S452" s="675"/>
      <c r="T452" s="266"/>
      <c r="U452" s="642" t="s">
        <v>407</v>
      </c>
      <c r="V452" s="645"/>
      <c r="W452" s="645"/>
      <c r="X452" s="645"/>
      <c r="Y452" s="643"/>
    </row>
    <row r="453" spans="1:25" ht="20" customHeight="1">
      <c r="A453" s="266"/>
      <c r="B453" s="267"/>
      <c r="C453" s="267"/>
      <c r="D453" s="267"/>
      <c r="E453" s="675"/>
      <c r="F453" s="675"/>
      <c r="G453" s="267"/>
      <c r="H453" s="266"/>
      <c r="I453" s="267"/>
      <c r="J453" s="675"/>
      <c r="K453" s="675"/>
      <c r="L453" s="675"/>
      <c r="M453" s="675"/>
      <c r="N453" s="675"/>
      <c r="O453" s="675"/>
      <c r="P453" s="675"/>
      <c r="Q453" s="675"/>
      <c r="R453" s="675"/>
      <c r="S453" s="675"/>
      <c r="T453" s="266"/>
      <c r="U453" s="279"/>
      <c r="V453" s="266"/>
      <c r="W453" s="266"/>
      <c r="X453" s="266"/>
      <c r="Y453" s="278"/>
    </row>
    <row r="454" spans="1:25" ht="20" customHeight="1">
      <c r="A454" s="268"/>
      <c r="B454" s="267"/>
      <c r="C454" s="267"/>
      <c r="D454" s="267"/>
      <c r="E454" s="677"/>
      <c r="F454" s="677"/>
      <c r="G454" s="269"/>
      <c r="H454" s="268"/>
      <c r="I454" s="267"/>
      <c r="J454" s="675"/>
      <c r="K454" s="675"/>
      <c r="L454" s="675"/>
      <c r="M454" s="675"/>
      <c r="N454" s="675"/>
      <c r="O454" s="675"/>
      <c r="P454" s="675"/>
      <c r="Q454" s="675"/>
      <c r="R454" s="675"/>
      <c r="S454" s="675"/>
      <c r="T454" s="266"/>
      <c r="U454" s="279"/>
      <c r="V454" s="266"/>
      <c r="W454" s="266"/>
      <c r="X454" s="266"/>
      <c r="Y454" s="278"/>
    </row>
    <row r="455" spans="1:25" ht="20" customHeight="1">
      <c r="A455" s="268"/>
      <c r="B455" s="267"/>
      <c r="C455" s="267"/>
      <c r="D455" s="267"/>
      <c r="E455" s="677"/>
      <c r="F455" s="677"/>
      <c r="G455" s="269"/>
      <c r="H455" s="268"/>
      <c r="I455" s="267"/>
      <c r="J455" s="675"/>
      <c r="K455" s="675"/>
      <c r="L455" s="675"/>
      <c r="M455" s="675"/>
      <c r="N455" s="675"/>
      <c r="O455" s="675"/>
      <c r="P455" s="675"/>
      <c r="Q455" s="675"/>
      <c r="R455" s="675"/>
      <c r="S455" s="675"/>
      <c r="T455" s="266"/>
      <c r="U455" s="279"/>
      <c r="V455" s="266"/>
      <c r="W455" s="266"/>
      <c r="X455" s="266"/>
      <c r="Y455" s="278"/>
    </row>
    <row r="456" spans="1:25" ht="20" customHeight="1">
      <c r="A456" s="268"/>
      <c r="B456" s="267"/>
      <c r="C456" s="267"/>
      <c r="D456" s="267"/>
      <c r="E456" s="677"/>
      <c r="F456" s="677"/>
      <c r="G456" s="269"/>
      <c r="H456" s="268"/>
      <c r="I456" s="267"/>
      <c r="J456" s="675"/>
      <c r="K456" s="675"/>
      <c r="L456" s="675"/>
      <c r="M456" s="675"/>
      <c r="N456" s="675"/>
      <c r="O456" s="675"/>
      <c r="P456" s="675"/>
      <c r="Q456" s="675"/>
      <c r="R456" s="675"/>
      <c r="S456" s="675"/>
      <c r="U456" s="277"/>
      <c r="Y456" s="276"/>
    </row>
    <row r="457" spans="1:25" ht="20" customHeight="1">
      <c r="A457" s="268"/>
      <c r="B457" s="267"/>
      <c r="C457" s="267"/>
      <c r="D457" s="267"/>
      <c r="E457" s="677"/>
      <c r="F457" s="677"/>
      <c r="G457" s="269"/>
      <c r="H457" s="268"/>
      <c r="I457" s="267"/>
      <c r="J457" s="675"/>
      <c r="K457" s="675"/>
      <c r="L457" s="675"/>
      <c r="M457" s="675"/>
      <c r="N457" s="675"/>
      <c r="O457" s="675"/>
      <c r="P457" s="675"/>
      <c r="Q457" s="675"/>
      <c r="R457" s="675"/>
      <c r="S457" s="675"/>
      <c r="U457" s="277"/>
      <c r="Y457" s="276"/>
    </row>
    <row r="458" spans="1:25" ht="20" customHeight="1">
      <c r="A458" s="268"/>
      <c r="B458" s="267"/>
      <c r="C458" s="267"/>
      <c r="D458" s="267"/>
      <c r="E458" s="677"/>
      <c r="F458" s="677"/>
      <c r="G458" s="269"/>
      <c r="H458" s="268"/>
      <c r="I458" s="267"/>
      <c r="J458" s="675"/>
      <c r="K458" s="675"/>
      <c r="L458" s="675"/>
      <c r="M458" s="675"/>
      <c r="N458" s="675"/>
      <c r="O458" s="675"/>
      <c r="P458" s="675"/>
      <c r="Q458" s="675"/>
      <c r="R458" s="675"/>
      <c r="S458" s="675"/>
      <c r="T458" s="266"/>
      <c r="U458" s="642" t="s">
        <v>406</v>
      </c>
      <c r="V458" s="645"/>
      <c r="W458" s="645"/>
      <c r="X458" s="645"/>
      <c r="Y458" s="643"/>
    </row>
    <row r="459" spans="1:25" ht="20" customHeight="1">
      <c r="A459" s="268"/>
      <c r="B459" s="267"/>
      <c r="C459" s="267"/>
      <c r="D459" s="267"/>
      <c r="E459" s="677"/>
      <c r="F459" s="677"/>
      <c r="G459" s="269"/>
      <c r="H459" s="268"/>
      <c r="I459" s="267"/>
      <c r="J459" s="675"/>
      <c r="K459" s="675"/>
      <c r="L459" s="675"/>
      <c r="M459" s="675"/>
      <c r="N459" s="675"/>
      <c r="O459" s="675"/>
      <c r="P459" s="675"/>
      <c r="Q459" s="675"/>
      <c r="R459" s="675"/>
      <c r="S459" s="675"/>
      <c r="T459" s="266"/>
      <c r="U459" s="279"/>
      <c r="V459" s="266"/>
      <c r="W459" s="266"/>
      <c r="X459" s="266"/>
      <c r="Y459" s="278"/>
    </row>
    <row r="460" spans="1:25" ht="20" customHeight="1">
      <c r="A460" s="268"/>
      <c r="B460" s="267"/>
      <c r="C460" s="267"/>
      <c r="D460" s="267"/>
      <c r="E460" s="677"/>
      <c r="F460" s="677"/>
      <c r="G460" s="269"/>
      <c r="H460" s="268"/>
      <c r="I460" s="267"/>
      <c r="J460" s="675"/>
      <c r="K460" s="675"/>
      <c r="L460" s="675"/>
      <c r="M460" s="675"/>
      <c r="N460" s="675"/>
      <c r="O460" s="675"/>
      <c r="P460" s="675"/>
      <c r="Q460" s="675"/>
      <c r="R460" s="675"/>
      <c r="S460" s="675"/>
      <c r="U460" s="277"/>
      <c r="Y460" s="276"/>
    </row>
    <row r="461" spans="1:25" ht="20" customHeight="1">
      <c r="A461" s="268"/>
      <c r="B461" s="267"/>
      <c r="C461" s="267"/>
      <c r="D461" s="267"/>
      <c r="E461" s="677"/>
      <c r="F461" s="677"/>
      <c r="G461" s="269"/>
      <c r="H461" s="268"/>
      <c r="I461" s="267"/>
      <c r="J461" s="675"/>
      <c r="K461" s="675"/>
      <c r="L461" s="675"/>
      <c r="M461" s="675"/>
      <c r="N461" s="675"/>
      <c r="O461" s="675"/>
      <c r="P461" s="675"/>
      <c r="Q461" s="675"/>
      <c r="R461" s="675"/>
      <c r="S461" s="675"/>
      <c r="T461" s="266"/>
      <c r="U461" s="273"/>
      <c r="V461" s="272"/>
      <c r="W461" s="272"/>
      <c r="X461" s="272"/>
      <c r="Y461" s="271"/>
    </row>
    <row r="462" spans="1:25" ht="12" customHeight="1">
      <c r="A462" s="268" t="s">
        <v>427</v>
      </c>
      <c r="B462" s="267"/>
      <c r="C462" s="270"/>
      <c r="D462" s="267"/>
      <c r="E462" s="269"/>
      <c r="F462" s="269"/>
      <c r="G462" s="269"/>
      <c r="H462" s="268"/>
      <c r="I462" s="267"/>
      <c r="J462" s="267"/>
      <c r="K462" s="267"/>
      <c r="L462" s="267"/>
      <c r="M462" s="267"/>
      <c r="N462" s="267"/>
      <c r="O462" s="267"/>
      <c r="P462" s="267"/>
      <c r="Q462" s="267"/>
      <c r="R462" s="267"/>
      <c r="S462" s="267"/>
      <c r="T462" s="266"/>
      <c r="U462" s="266"/>
      <c r="V462" s="266"/>
      <c r="W462" s="266"/>
      <c r="X462" s="266"/>
      <c r="Y462" s="266"/>
    </row>
    <row r="463" spans="1:25" ht="38" customHeight="1">
      <c r="A463" s="671" t="s">
        <v>441</v>
      </c>
      <c r="B463" s="672"/>
      <c r="C463" s="672"/>
      <c r="D463" s="672"/>
      <c r="E463" s="666" t="s">
        <v>42</v>
      </c>
      <c r="F463" s="666"/>
      <c r="G463" s="667">
        <f>VLOOKUP('Read Me First'!$I$4,'Read Me First'!$L$4:$N$7,3,FALSE)</f>
        <v>45774</v>
      </c>
      <c r="H463" s="668"/>
      <c r="I463" s="669"/>
      <c r="J463" s="666" t="s">
        <v>43</v>
      </c>
      <c r="K463" s="666"/>
      <c r="L463" s="626" t="str">
        <f>VLOOKUP('Read Me First'!$I$4,'Read Me First'!$L$4:$N$7,2,FALSE)</f>
        <v>Horspath, Oxford</v>
      </c>
      <c r="M463" s="662"/>
      <c r="N463" s="662"/>
      <c r="O463" s="662"/>
      <c r="P463" s="662"/>
      <c r="Q463" s="627"/>
      <c r="R463" s="666" t="s">
        <v>420</v>
      </c>
      <c r="S463" s="666"/>
      <c r="T463" s="626" t="str">
        <f>'Read Me First'!$A$1</f>
        <v>OXFORDSHIRE TRACK &amp; FIELD LEAGUE 2025</v>
      </c>
      <c r="U463" s="662"/>
      <c r="V463" s="662"/>
      <c r="W463" s="662"/>
      <c r="X463" s="662"/>
      <c r="Y463" s="627"/>
    </row>
    <row r="464" spans="1:25" s="294" customFormat="1" ht="38" customHeight="1">
      <c r="A464" s="624" t="s">
        <v>25</v>
      </c>
      <c r="B464" s="625"/>
      <c r="C464" s="624" t="str">
        <f>"Long Jump U15 Boys (" &amp;Data!L$378 &amp; " athletes)"</f>
        <v>Long Jump U15 Boys (0 athletes)</v>
      </c>
      <c r="D464" s="625"/>
      <c r="E464" s="624" t="s">
        <v>382</v>
      </c>
      <c r="F464" s="625"/>
      <c r="G464" s="629">
        <v>0.58333333333333337</v>
      </c>
      <c r="H464" s="630"/>
      <c r="I464" s="631"/>
      <c r="J464" s="624" t="s">
        <v>385</v>
      </c>
      <c r="K464" s="628"/>
      <c r="L464" s="703">
        <f>Data!$M$278</f>
        <v>6.25</v>
      </c>
      <c r="M464" s="704"/>
      <c r="N464" s="705" t="s">
        <v>426</v>
      </c>
      <c r="O464" s="706"/>
      <c r="P464" s="652">
        <f>Data!$H$278</f>
        <v>4.75</v>
      </c>
      <c r="Q464" s="653"/>
      <c r="R464" s="624" t="s">
        <v>443</v>
      </c>
      <c r="S464" s="628"/>
      <c r="T464" s="628"/>
      <c r="U464" s="628"/>
      <c r="V464" s="628"/>
      <c r="W464" s="628"/>
      <c r="X464" s="628"/>
      <c r="Y464" s="625"/>
    </row>
    <row r="465" spans="1:25" ht="20" customHeight="1">
      <c r="A465" s="266"/>
      <c r="B465" s="266"/>
      <c r="C465" s="293"/>
      <c r="D465" s="292"/>
      <c r="E465" s="267"/>
      <c r="F465" s="267"/>
      <c r="G465" s="291"/>
      <c r="H465" s="291"/>
      <c r="I465" s="267"/>
      <c r="J465" s="267"/>
      <c r="K465" s="290"/>
      <c r="L465" s="290"/>
      <c r="M465" s="290"/>
      <c r="N465" s="288"/>
      <c r="O465" s="288"/>
      <c r="P465" s="289"/>
      <c r="Q465" s="288"/>
      <c r="R465" s="287"/>
      <c r="S465" s="287"/>
      <c r="T465" s="287"/>
      <c r="U465" s="287"/>
      <c r="V465" s="287"/>
      <c r="W465" s="287"/>
      <c r="X465" s="287"/>
      <c r="Y465" s="287"/>
    </row>
    <row r="466" spans="1:25" ht="38" customHeight="1">
      <c r="A466" s="634" t="s">
        <v>417</v>
      </c>
      <c r="B466" s="634" t="s">
        <v>416</v>
      </c>
      <c r="C466" s="634" t="s">
        <v>415</v>
      </c>
      <c r="D466" s="634" t="s">
        <v>414</v>
      </c>
      <c r="E466" s="689" t="s">
        <v>438</v>
      </c>
      <c r="F466" s="689"/>
      <c r="G466" s="689" t="s">
        <v>437</v>
      </c>
      <c r="H466" s="689"/>
      <c r="I466" s="689" t="s">
        <v>436</v>
      </c>
      <c r="J466" s="689"/>
      <c r="K466" s="689" t="s">
        <v>435</v>
      </c>
      <c r="L466" s="689"/>
      <c r="M466" s="692" t="s">
        <v>434</v>
      </c>
      <c r="N466" s="693"/>
      <c r="O466" s="644" t="s">
        <v>433</v>
      </c>
      <c r="P466" s="644"/>
      <c r="Q466" s="644" t="s">
        <v>432</v>
      </c>
      <c r="R466" s="644"/>
      <c r="S466" s="644" t="s">
        <v>431</v>
      </c>
      <c r="T466" s="644"/>
      <c r="U466" s="689" t="s">
        <v>430</v>
      </c>
      <c r="V466" s="642"/>
      <c r="W466" s="664" t="s">
        <v>410</v>
      </c>
      <c r="X466" s="642" t="s">
        <v>409</v>
      </c>
      <c r="Y466" s="643"/>
    </row>
    <row r="467" spans="1:25" ht="20" customHeight="1">
      <c r="A467" s="635"/>
      <c r="B467" s="635"/>
      <c r="C467" s="635"/>
      <c r="D467" s="635"/>
      <c r="E467" s="644" t="s">
        <v>408</v>
      </c>
      <c r="F467" s="644"/>
      <c r="G467" s="644" t="s">
        <v>408</v>
      </c>
      <c r="H467" s="644"/>
      <c r="I467" s="644" t="s">
        <v>408</v>
      </c>
      <c r="J467" s="644"/>
      <c r="K467" s="644" t="s">
        <v>408</v>
      </c>
      <c r="L467" s="644"/>
      <c r="M467" s="694"/>
      <c r="N467" s="695"/>
      <c r="O467" s="644" t="s">
        <v>408</v>
      </c>
      <c r="P467" s="644"/>
      <c r="Q467" s="644" t="s">
        <v>408</v>
      </c>
      <c r="R467" s="644"/>
      <c r="S467" s="644" t="s">
        <v>408</v>
      </c>
      <c r="T467" s="644"/>
      <c r="U467" s="644" t="s">
        <v>408</v>
      </c>
      <c r="V467" s="642"/>
      <c r="W467" s="665"/>
      <c r="X467" s="281" t="s">
        <v>0</v>
      </c>
      <c r="Y467" s="281" t="s">
        <v>1</v>
      </c>
    </row>
    <row r="468" spans="1:25" ht="24" customHeight="1">
      <c r="A468" s="285">
        <v>1</v>
      </c>
      <c r="B468" s="284" t="str" cm="1">
        <f t="array" ref="B468">IFERROR(_xlfn.TAKE(_xlfn._xlws.FILTER(_xlfn.ANCHORARRAY(Data!BG$32), _xlfn.CHOOSECOLS(_xlfn.ANCHORARRAY(Data!BG$32),1)&lt;&gt;""),16),"")</f>
        <v/>
      </c>
      <c r="C468" s="283"/>
      <c r="D468" s="283"/>
      <c r="E468" s="621"/>
      <c r="F468" s="622"/>
      <c r="G468" s="621"/>
      <c r="H468" s="622"/>
      <c r="I468" s="621"/>
      <c r="J468" s="622"/>
      <c r="K468" s="685" t="s">
        <v>429</v>
      </c>
      <c r="L468" s="686"/>
      <c r="M468" s="685" t="s">
        <v>429</v>
      </c>
      <c r="N468" s="686"/>
      <c r="O468" s="685" t="s">
        <v>429</v>
      </c>
      <c r="P468" s="686"/>
      <c r="Q468" s="685" t="s">
        <v>429</v>
      </c>
      <c r="R468" s="686"/>
      <c r="S468" s="685" t="s">
        <v>429</v>
      </c>
      <c r="T468" s="686"/>
      <c r="U468" s="683"/>
      <c r="V468" s="684"/>
      <c r="W468" s="281"/>
      <c r="X468" s="281"/>
      <c r="Y468" s="281"/>
    </row>
    <row r="469" spans="1:25" ht="24" customHeight="1">
      <c r="A469" s="281">
        <v>2</v>
      </c>
      <c r="B469" s="284"/>
      <c r="C469" s="283"/>
      <c r="D469" s="283"/>
      <c r="E469" s="621"/>
      <c r="F469" s="622"/>
      <c r="G469" s="621"/>
      <c r="H469" s="622"/>
      <c r="I469" s="621"/>
      <c r="J469" s="622"/>
      <c r="K469" s="685" t="s">
        <v>429</v>
      </c>
      <c r="L469" s="686"/>
      <c r="M469" s="685" t="s">
        <v>429</v>
      </c>
      <c r="N469" s="686"/>
      <c r="O469" s="685" t="s">
        <v>429</v>
      </c>
      <c r="P469" s="686"/>
      <c r="Q469" s="685" t="s">
        <v>429</v>
      </c>
      <c r="R469" s="686"/>
      <c r="S469" s="685" t="s">
        <v>429</v>
      </c>
      <c r="T469" s="686"/>
      <c r="U469" s="683"/>
      <c r="V469" s="684"/>
      <c r="W469" s="281"/>
      <c r="X469" s="281"/>
      <c r="Y469" s="281"/>
    </row>
    <row r="470" spans="1:25" ht="24" customHeight="1">
      <c r="A470" s="281">
        <v>3</v>
      </c>
      <c r="B470" s="284"/>
      <c r="C470" s="283"/>
      <c r="D470" s="283"/>
      <c r="E470" s="621"/>
      <c r="F470" s="622"/>
      <c r="G470" s="621"/>
      <c r="H470" s="622"/>
      <c r="I470" s="621"/>
      <c r="J470" s="622"/>
      <c r="K470" s="685" t="s">
        <v>429</v>
      </c>
      <c r="L470" s="686"/>
      <c r="M470" s="685" t="s">
        <v>429</v>
      </c>
      <c r="N470" s="686"/>
      <c r="O470" s="685" t="s">
        <v>429</v>
      </c>
      <c r="P470" s="686"/>
      <c r="Q470" s="685" t="s">
        <v>429</v>
      </c>
      <c r="R470" s="686"/>
      <c r="S470" s="685" t="s">
        <v>429</v>
      </c>
      <c r="T470" s="686"/>
      <c r="U470" s="683"/>
      <c r="V470" s="684"/>
      <c r="W470" s="281"/>
      <c r="X470" s="281"/>
      <c r="Y470" s="281"/>
    </row>
    <row r="471" spans="1:25" ht="24" customHeight="1">
      <c r="A471" s="281">
        <v>4</v>
      </c>
      <c r="B471" s="284"/>
      <c r="C471" s="283"/>
      <c r="D471" s="283"/>
      <c r="E471" s="621"/>
      <c r="F471" s="622"/>
      <c r="G471" s="621"/>
      <c r="H471" s="622"/>
      <c r="I471" s="621"/>
      <c r="J471" s="622"/>
      <c r="K471" s="685" t="s">
        <v>429</v>
      </c>
      <c r="L471" s="686"/>
      <c r="M471" s="685" t="s">
        <v>429</v>
      </c>
      <c r="N471" s="686"/>
      <c r="O471" s="685" t="s">
        <v>429</v>
      </c>
      <c r="P471" s="686"/>
      <c r="Q471" s="685" t="s">
        <v>429</v>
      </c>
      <c r="R471" s="686"/>
      <c r="S471" s="685" t="s">
        <v>429</v>
      </c>
      <c r="T471" s="686"/>
      <c r="U471" s="683"/>
      <c r="V471" s="684"/>
      <c r="W471" s="281"/>
      <c r="X471" s="281"/>
      <c r="Y471" s="281"/>
    </row>
    <row r="472" spans="1:25" ht="24" customHeight="1">
      <c r="A472" s="281">
        <v>5</v>
      </c>
      <c r="B472" s="284"/>
      <c r="C472" s="283"/>
      <c r="D472" s="283"/>
      <c r="E472" s="621"/>
      <c r="F472" s="622"/>
      <c r="G472" s="621"/>
      <c r="H472" s="622"/>
      <c r="I472" s="621"/>
      <c r="J472" s="622"/>
      <c r="K472" s="685" t="s">
        <v>429</v>
      </c>
      <c r="L472" s="686"/>
      <c r="M472" s="685" t="s">
        <v>429</v>
      </c>
      <c r="N472" s="686"/>
      <c r="O472" s="685" t="s">
        <v>429</v>
      </c>
      <c r="P472" s="686"/>
      <c r="Q472" s="685" t="s">
        <v>429</v>
      </c>
      <c r="R472" s="686"/>
      <c r="S472" s="685" t="s">
        <v>429</v>
      </c>
      <c r="T472" s="686"/>
      <c r="U472" s="683"/>
      <c r="V472" s="684"/>
      <c r="W472" s="281"/>
      <c r="X472" s="281"/>
      <c r="Y472" s="281"/>
    </row>
    <row r="473" spans="1:25" ht="24" customHeight="1">
      <c r="A473" s="281">
        <v>6</v>
      </c>
      <c r="B473" s="284"/>
      <c r="C473" s="283"/>
      <c r="D473" s="283"/>
      <c r="E473" s="621"/>
      <c r="F473" s="622"/>
      <c r="G473" s="621"/>
      <c r="H473" s="622"/>
      <c r="I473" s="621"/>
      <c r="J473" s="622"/>
      <c r="K473" s="685" t="s">
        <v>429</v>
      </c>
      <c r="L473" s="686"/>
      <c r="M473" s="685" t="s">
        <v>429</v>
      </c>
      <c r="N473" s="686"/>
      <c r="O473" s="685" t="s">
        <v>429</v>
      </c>
      <c r="P473" s="686"/>
      <c r="Q473" s="685" t="s">
        <v>429</v>
      </c>
      <c r="R473" s="686"/>
      <c r="S473" s="685" t="s">
        <v>429</v>
      </c>
      <c r="T473" s="686"/>
      <c r="U473" s="683"/>
      <c r="V473" s="684"/>
      <c r="W473" s="281"/>
      <c r="X473" s="281"/>
      <c r="Y473" s="281"/>
    </row>
    <row r="474" spans="1:25" ht="24" customHeight="1">
      <c r="A474" s="281">
        <v>7</v>
      </c>
      <c r="B474" s="284"/>
      <c r="C474" s="283"/>
      <c r="D474" s="283"/>
      <c r="E474" s="621"/>
      <c r="F474" s="622"/>
      <c r="G474" s="621"/>
      <c r="H474" s="622"/>
      <c r="I474" s="621"/>
      <c r="J474" s="622"/>
      <c r="K474" s="685" t="s">
        <v>429</v>
      </c>
      <c r="L474" s="686"/>
      <c r="M474" s="685" t="s">
        <v>429</v>
      </c>
      <c r="N474" s="686"/>
      <c r="O474" s="685" t="s">
        <v>429</v>
      </c>
      <c r="P474" s="686"/>
      <c r="Q474" s="685" t="s">
        <v>429</v>
      </c>
      <c r="R474" s="686"/>
      <c r="S474" s="685" t="s">
        <v>429</v>
      </c>
      <c r="T474" s="686"/>
      <c r="U474" s="683"/>
      <c r="V474" s="684"/>
      <c r="W474" s="281"/>
      <c r="X474" s="281"/>
      <c r="Y474" s="281"/>
    </row>
    <row r="475" spans="1:25" ht="24" customHeight="1">
      <c r="A475" s="281">
        <v>8</v>
      </c>
      <c r="B475" s="284"/>
      <c r="C475" s="283"/>
      <c r="D475" s="283"/>
      <c r="E475" s="621"/>
      <c r="F475" s="622"/>
      <c r="G475" s="621"/>
      <c r="H475" s="622"/>
      <c r="I475" s="621"/>
      <c r="J475" s="622"/>
      <c r="K475" s="685" t="s">
        <v>429</v>
      </c>
      <c r="L475" s="686"/>
      <c r="M475" s="685" t="s">
        <v>429</v>
      </c>
      <c r="N475" s="686"/>
      <c r="O475" s="685" t="s">
        <v>429</v>
      </c>
      <c r="P475" s="686"/>
      <c r="Q475" s="685" t="s">
        <v>429</v>
      </c>
      <c r="R475" s="686"/>
      <c r="S475" s="685" t="s">
        <v>429</v>
      </c>
      <c r="T475" s="686"/>
      <c r="U475" s="683"/>
      <c r="V475" s="684"/>
      <c r="W475" s="281"/>
      <c r="X475" s="281"/>
      <c r="Y475" s="281"/>
    </row>
    <row r="476" spans="1:25" ht="24" customHeight="1">
      <c r="A476" s="281">
        <v>9</v>
      </c>
      <c r="B476" s="284"/>
      <c r="C476" s="283"/>
      <c r="D476" s="283"/>
      <c r="E476" s="621"/>
      <c r="F476" s="622"/>
      <c r="G476" s="621"/>
      <c r="H476" s="622"/>
      <c r="I476" s="621"/>
      <c r="J476" s="622"/>
      <c r="K476" s="685" t="s">
        <v>429</v>
      </c>
      <c r="L476" s="686"/>
      <c r="M476" s="685" t="s">
        <v>429</v>
      </c>
      <c r="N476" s="686"/>
      <c r="O476" s="685" t="s">
        <v>429</v>
      </c>
      <c r="P476" s="686"/>
      <c r="Q476" s="685" t="s">
        <v>429</v>
      </c>
      <c r="R476" s="686"/>
      <c r="S476" s="685" t="s">
        <v>429</v>
      </c>
      <c r="T476" s="686"/>
      <c r="U476" s="683"/>
      <c r="V476" s="684"/>
      <c r="W476" s="281"/>
      <c r="X476" s="281"/>
      <c r="Y476" s="281"/>
    </row>
    <row r="477" spans="1:25" ht="24" customHeight="1">
      <c r="A477" s="281">
        <v>10</v>
      </c>
      <c r="B477" s="284"/>
      <c r="C477" s="283"/>
      <c r="D477" s="283"/>
      <c r="E477" s="621"/>
      <c r="F477" s="622"/>
      <c r="G477" s="621"/>
      <c r="H477" s="622"/>
      <c r="I477" s="621"/>
      <c r="J477" s="622"/>
      <c r="K477" s="685" t="s">
        <v>429</v>
      </c>
      <c r="L477" s="686"/>
      <c r="M477" s="685" t="s">
        <v>429</v>
      </c>
      <c r="N477" s="686"/>
      <c r="O477" s="685" t="s">
        <v>429</v>
      </c>
      <c r="P477" s="686"/>
      <c r="Q477" s="685" t="s">
        <v>429</v>
      </c>
      <c r="R477" s="686"/>
      <c r="S477" s="685" t="s">
        <v>429</v>
      </c>
      <c r="T477" s="686"/>
      <c r="U477" s="683"/>
      <c r="V477" s="684"/>
      <c r="W477" s="281"/>
      <c r="X477" s="281"/>
      <c r="Y477" s="281"/>
    </row>
    <row r="478" spans="1:25" ht="24" customHeight="1">
      <c r="A478" s="281">
        <v>11</v>
      </c>
      <c r="B478" s="284"/>
      <c r="C478" s="283"/>
      <c r="D478" s="283"/>
      <c r="E478" s="621"/>
      <c r="F478" s="622"/>
      <c r="G478" s="621"/>
      <c r="H478" s="622"/>
      <c r="I478" s="621"/>
      <c r="J478" s="622"/>
      <c r="K478" s="685" t="s">
        <v>429</v>
      </c>
      <c r="L478" s="686"/>
      <c r="M478" s="685" t="s">
        <v>429</v>
      </c>
      <c r="N478" s="686"/>
      <c r="O478" s="685" t="s">
        <v>429</v>
      </c>
      <c r="P478" s="686"/>
      <c r="Q478" s="685" t="s">
        <v>429</v>
      </c>
      <c r="R478" s="686"/>
      <c r="S478" s="685" t="s">
        <v>429</v>
      </c>
      <c r="T478" s="686"/>
      <c r="U478" s="683"/>
      <c r="V478" s="684"/>
      <c r="W478" s="281"/>
      <c r="X478" s="281"/>
      <c r="Y478" s="281"/>
    </row>
    <row r="479" spans="1:25" ht="24" customHeight="1">
      <c r="A479" s="281">
        <v>12</v>
      </c>
      <c r="B479" s="284"/>
      <c r="C479" s="283"/>
      <c r="D479" s="283"/>
      <c r="E479" s="636"/>
      <c r="F479" s="670"/>
      <c r="G479" s="636"/>
      <c r="H479" s="670"/>
      <c r="I479" s="636"/>
      <c r="J479" s="670"/>
      <c r="K479" s="685" t="s">
        <v>429</v>
      </c>
      <c r="L479" s="686"/>
      <c r="M479" s="685" t="s">
        <v>429</v>
      </c>
      <c r="N479" s="686"/>
      <c r="O479" s="685" t="s">
        <v>429</v>
      </c>
      <c r="P479" s="686"/>
      <c r="Q479" s="685" t="s">
        <v>429</v>
      </c>
      <c r="R479" s="686"/>
      <c r="S479" s="685" t="s">
        <v>429</v>
      </c>
      <c r="T479" s="686"/>
      <c r="U479" s="687"/>
      <c r="V479" s="688"/>
      <c r="W479" s="286"/>
      <c r="X479" s="286"/>
      <c r="Y479" s="286"/>
    </row>
    <row r="480" spans="1:25" ht="24" customHeight="1">
      <c r="A480" s="281">
        <v>13</v>
      </c>
      <c r="B480" s="284"/>
      <c r="C480" s="283"/>
      <c r="D480" s="283"/>
      <c r="E480" s="651"/>
      <c r="F480" s="651"/>
      <c r="G480" s="651"/>
      <c r="H480" s="651"/>
      <c r="I480" s="651"/>
      <c r="J480" s="651"/>
      <c r="K480" s="685" t="s">
        <v>429</v>
      </c>
      <c r="L480" s="686"/>
      <c r="M480" s="685" t="s">
        <v>429</v>
      </c>
      <c r="N480" s="686"/>
      <c r="O480" s="685" t="s">
        <v>429</v>
      </c>
      <c r="P480" s="686"/>
      <c r="Q480" s="685" t="s">
        <v>429</v>
      </c>
      <c r="R480" s="686"/>
      <c r="S480" s="685" t="s">
        <v>429</v>
      </c>
      <c r="T480" s="686"/>
      <c r="U480" s="646"/>
      <c r="V480" s="646"/>
      <c r="W480" s="281"/>
      <c r="X480" s="281"/>
      <c r="Y480" s="281"/>
    </row>
    <row r="481" spans="1:25" ht="24" customHeight="1">
      <c r="A481" s="281">
        <v>14</v>
      </c>
      <c r="B481" s="284"/>
      <c r="C481" s="283"/>
      <c r="D481" s="283"/>
      <c r="E481" s="621"/>
      <c r="F481" s="622"/>
      <c r="G481" s="621"/>
      <c r="H481" s="622"/>
      <c r="I481" s="621"/>
      <c r="J481" s="622"/>
      <c r="K481" s="685" t="s">
        <v>429</v>
      </c>
      <c r="L481" s="686"/>
      <c r="M481" s="685" t="s">
        <v>429</v>
      </c>
      <c r="N481" s="686"/>
      <c r="O481" s="685" t="s">
        <v>429</v>
      </c>
      <c r="P481" s="686"/>
      <c r="Q481" s="685" t="s">
        <v>429</v>
      </c>
      <c r="R481" s="686"/>
      <c r="S481" s="685" t="s">
        <v>429</v>
      </c>
      <c r="T481" s="686"/>
      <c r="U481" s="683"/>
      <c r="V481" s="684"/>
      <c r="W481" s="281"/>
      <c r="X481" s="281"/>
      <c r="Y481" s="281"/>
    </row>
    <row r="482" spans="1:25" ht="24" customHeight="1">
      <c r="A482" s="281">
        <v>15</v>
      </c>
      <c r="B482" s="284"/>
      <c r="C482" s="283"/>
      <c r="D482" s="283"/>
      <c r="E482" s="621"/>
      <c r="F482" s="622"/>
      <c r="G482" s="621"/>
      <c r="H482" s="622"/>
      <c r="I482" s="621"/>
      <c r="J482" s="622"/>
      <c r="K482" s="685" t="s">
        <v>429</v>
      </c>
      <c r="L482" s="686"/>
      <c r="M482" s="685" t="s">
        <v>429</v>
      </c>
      <c r="N482" s="686"/>
      <c r="O482" s="685" t="s">
        <v>429</v>
      </c>
      <c r="P482" s="686"/>
      <c r="Q482" s="685" t="s">
        <v>429</v>
      </c>
      <c r="R482" s="686"/>
      <c r="S482" s="685" t="s">
        <v>429</v>
      </c>
      <c r="T482" s="686"/>
      <c r="U482" s="683"/>
      <c r="V482" s="684"/>
      <c r="W482" s="281"/>
      <c r="X482" s="281"/>
      <c r="Y482" s="281"/>
    </row>
    <row r="483" spans="1:25" ht="24" customHeight="1">
      <c r="A483" s="281">
        <v>16</v>
      </c>
      <c r="B483" s="284"/>
      <c r="C483" s="283"/>
      <c r="D483" s="283"/>
      <c r="E483" s="621"/>
      <c r="F483" s="622"/>
      <c r="G483" s="621"/>
      <c r="H483" s="622"/>
      <c r="I483" s="621"/>
      <c r="J483" s="622"/>
      <c r="K483" s="685" t="s">
        <v>429</v>
      </c>
      <c r="L483" s="686"/>
      <c r="M483" s="685" t="s">
        <v>429</v>
      </c>
      <c r="N483" s="686"/>
      <c r="O483" s="685" t="s">
        <v>429</v>
      </c>
      <c r="P483" s="686"/>
      <c r="Q483" s="685" t="s">
        <v>429</v>
      </c>
      <c r="R483" s="686"/>
      <c r="S483" s="685" t="s">
        <v>429</v>
      </c>
      <c r="T483" s="686"/>
      <c r="U483" s="683"/>
      <c r="V483" s="684"/>
      <c r="W483" s="281"/>
      <c r="X483" s="281"/>
      <c r="Y483" s="281"/>
    </row>
    <row r="484" spans="1:25" ht="20" customHeight="1">
      <c r="A484" s="266"/>
      <c r="B484" s="266"/>
      <c r="C484" s="270"/>
      <c r="D484" s="270"/>
      <c r="E484" s="266"/>
      <c r="F484" s="266"/>
      <c r="G484" s="266"/>
      <c r="H484" s="266"/>
      <c r="I484" s="266"/>
      <c r="J484" s="266"/>
      <c r="K484" s="266"/>
      <c r="L484" s="266"/>
      <c r="M484" s="266"/>
      <c r="N484" s="266"/>
      <c r="O484" s="266"/>
      <c r="P484" s="266"/>
      <c r="Q484" s="266"/>
      <c r="R484" s="266"/>
      <c r="S484" s="266"/>
      <c r="T484" s="266"/>
      <c r="U484" s="266"/>
      <c r="V484" s="266"/>
      <c r="W484" s="266"/>
      <c r="X484" s="266"/>
      <c r="Y484" s="266"/>
    </row>
    <row r="485" spans="1:25" ht="20" customHeight="1">
      <c r="A485" s="644" t="s">
        <v>425</v>
      </c>
      <c r="B485" s="644"/>
      <c r="C485" s="644"/>
      <c r="D485" s="644"/>
      <c r="E485" s="644"/>
      <c r="F485" s="644"/>
      <c r="G485" s="267"/>
      <c r="H485" s="644" t="s">
        <v>424</v>
      </c>
      <c r="I485" s="644"/>
      <c r="J485" s="644"/>
      <c r="K485" s="644"/>
      <c r="L485" s="644"/>
      <c r="M485" s="644"/>
      <c r="N485" s="644"/>
      <c r="O485" s="644"/>
      <c r="P485" s="644"/>
      <c r="Q485" s="644"/>
      <c r="R485" s="644"/>
      <c r="S485" s="644"/>
      <c r="T485" s="266"/>
      <c r="U485" s="642" t="s">
        <v>407</v>
      </c>
      <c r="V485" s="645"/>
      <c r="W485" s="645"/>
      <c r="X485" s="645"/>
      <c r="Y485" s="643"/>
    </row>
    <row r="486" spans="1:25" ht="20" customHeight="1">
      <c r="A486" s="297"/>
      <c r="B486" s="281" t="s">
        <v>423</v>
      </c>
      <c r="C486" s="281" t="s">
        <v>415</v>
      </c>
      <c r="D486" s="281" t="s">
        <v>414</v>
      </c>
      <c r="E486" s="644" t="s">
        <v>442</v>
      </c>
      <c r="F486" s="644"/>
      <c r="G486" s="267"/>
      <c r="H486" s="297"/>
      <c r="I486" s="281" t="s">
        <v>423</v>
      </c>
      <c r="J486" s="642" t="s">
        <v>415</v>
      </c>
      <c r="K486" s="645"/>
      <c r="L486" s="645"/>
      <c r="M486" s="645"/>
      <c r="N486" s="643"/>
      <c r="O486" s="642" t="s">
        <v>414</v>
      </c>
      <c r="P486" s="645"/>
      <c r="Q486" s="645"/>
      <c r="R486" s="644" t="s">
        <v>442</v>
      </c>
      <c r="S486" s="644"/>
      <c r="T486" s="266"/>
      <c r="U486" s="279"/>
      <c r="V486" s="266"/>
      <c r="W486" s="266"/>
      <c r="X486" s="266"/>
      <c r="Y486" s="278"/>
    </row>
    <row r="487" spans="1:25" ht="20" customHeight="1">
      <c r="A487" s="295">
        <v>1</v>
      </c>
      <c r="B487" s="284"/>
      <c r="C487" s="296"/>
      <c r="D487" s="281"/>
      <c r="E487" s="707"/>
      <c r="F487" s="707"/>
      <c r="G487" s="269"/>
      <c r="H487" s="295">
        <v>1</v>
      </c>
      <c r="I487" s="281"/>
      <c r="J487" s="642"/>
      <c r="K487" s="645"/>
      <c r="L487" s="645"/>
      <c r="M487" s="645"/>
      <c r="N487" s="643"/>
      <c r="O487" s="642"/>
      <c r="P487" s="645"/>
      <c r="Q487" s="645"/>
      <c r="R487" s="644"/>
      <c r="S487" s="644"/>
      <c r="T487" s="266"/>
      <c r="U487" s="279"/>
      <c r="V487" s="266"/>
      <c r="W487" s="266"/>
      <c r="X487" s="266"/>
      <c r="Y487" s="278"/>
    </row>
    <row r="488" spans="1:25" ht="20" customHeight="1">
      <c r="A488" s="295">
        <v>2</v>
      </c>
      <c r="B488" s="281"/>
      <c r="C488" s="296"/>
      <c r="D488" s="281"/>
      <c r="E488" s="707"/>
      <c r="F488" s="707"/>
      <c r="G488" s="269"/>
      <c r="H488" s="295">
        <v>2</v>
      </c>
      <c r="I488" s="281"/>
      <c r="J488" s="642"/>
      <c r="K488" s="645"/>
      <c r="L488" s="645"/>
      <c r="M488" s="645"/>
      <c r="N488" s="643"/>
      <c r="O488" s="642"/>
      <c r="P488" s="645"/>
      <c r="Q488" s="645"/>
      <c r="R488" s="644"/>
      <c r="S488" s="644"/>
      <c r="T488" s="266"/>
      <c r="U488" s="279"/>
      <c r="V488" s="266"/>
      <c r="W488" s="266"/>
      <c r="X488" s="266"/>
      <c r="Y488" s="278"/>
    </row>
    <row r="489" spans="1:25" ht="20" customHeight="1">
      <c r="A489" s="295">
        <v>3</v>
      </c>
      <c r="B489" s="281"/>
      <c r="C489" s="296"/>
      <c r="D489" s="281"/>
      <c r="E489" s="707"/>
      <c r="F489" s="707"/>
      <c r="G489" s="269"/>
      <c r="H489" s="295">
        <v>3</v>
      </c>
      <c r="I489" s="281"/>
      <c r="J489" s="642"/>
      <c r="K489" s="645"/>
      <c r="L489" s="645"/>
      <c r="M489" s="645"/>
      <c r="N489" s="643"/>
      <c r="O489" s="642"/>
      <c r="P489" s="645"/>
      <c r="Q489" s="645"/>
      <c r="R489" s="644"/>
      <c r="S489" s="644"/>
      <c r="U489" s="277"/>
      <c r="Y489" s="276"/>
    </row>
    <row r="490" spans="1:25" ht="20" customHeight="1">
      <c r="A490" s="295">
        <v>4</v>
      </c>
      <c r="B490" s="281"/>
      <c r="C490" s="296"/>
      <c r="D490" s="281"/>
      <c r="E490" s="707"/>
      <c r="F490" s="707"/>
      <c r="G490" s="269"/>
      <c r="H490" s="295">
        <v>4</v>
      </c>
      <c r="I490" s="281"/>
      <c r="J490" s="642"/>
      <c r="K490" s="645"/>
      <c r="L490" s="645"/>
      <c r="M490" s="645"/>
      <c r="N490" s="643"/>
      <c r="O490" s="642"/>
      <c r="P490" s="645"/>
      <c r="Q490" s="645"/>
      <c r="R490" s="644"/>
      <c r="S490" s="644"/>
      <c r="U490" s="277"/>
      <c r="Y490" s="276"/>
    </row>
    <row r="491" spans="1:25" ht="20" customHeight="1">
      <c r="A491" s="295">
        <v>5</v>
      </c>
      <c r="B491" s="281"/>
      <c r="C491" s="296"/>
      <c r="D491" s="281"/>
      <c r="E491" s="707"/>
      <c r="F491" s="707"/>
      <c r="G491" s="269"/>
      <c r="H491" s="295">
        <v>5</v>
      </c>
      <c r="I491" s="281"/>
      <c r="J491" s="642"/>
      <c r="K491" s="645"/>
      <c r="L491" s="645"/>
      <c r="M491" s="645"/>
      <c r="N491" s="643"/>
      <c r="O491" s="642"/>
      <c r="P491" s="645"/>
      <c r="Q491" s="645"/>
      <c r="R491" s="644"/>
      <c r="S491" s="644"/>
      <c r="T491" s="266"/>
      <c r="U491" s="642" t="s">
        <v>406</v>
      </c>
      <c r="V491" s="645"/>
      <c r="W491" s="645"/>
      <c r="X491" s="645"/>
      <c r="Y491" s="643"/>
    </row>
    <row r="492" spans="1:25" ht="20" customHeight="1">
      <c r="A492" s="295">
        <v>6</v>
      </c>
      <c r="B492" s="281"/>
      <c r="C492" s="296"/>
      <c r="D492" s="281"/>
      <c r="E492" s="707"/>
      <c r="F492" s="707"/>
      <c r="G492" s="269"/>
      <c r="H492" s="295">
        <v>6</v>
      </c>
      <c r="I492" s="281"/>
      <c r="J492" s="642"/>
      <c r="K492" s="645"/>
      <c r="L492" s="645"/>
      <c r="M492" s="645"/>
      <c r="N492" s="643"/>
      <c r="O492" s="642"/>
      <c r="P492" s="645"/>
      <c r="Q492" s="645"/>
      <c r="R492" s="644"/>
      <c r="S492" s="644"/>
      <c r="T492" s="266"/>
      <c r="U492" s="279"/>
      <c r="V492" s="266"/>
      <c r="W492" s="266"/>
      <c r="X492" s="266"/>
      <c r="Y492" s="278"/>
    </row>
    <row r="493" spans="1:25" ht="20" customHeight="1">
      <c r="A493" s="295">
        <v>7</v>
      </c>
      <c r="B493" s="281"/>
      <c r="C493" s="296"/>
      <c r="D493" s="281"/>
      <c r="E493" s="707"/>
      <c r="F493" s="707"/>
      <c r="G493" s="269"/>
      <c r="H493" s="295">
        <v>7</v>
      </c>
      <c r="I493" s="281"/>
      <c r="J493" s="642"/>
      <c r="K493" s="645"/>
      <c r="L493" s="645"/>
      <c r="M493" s="645"/>
      <c r="N493" s="643"/>
      <c r="O493" s="642"/>
      <c r="P493" s="645"/>
      <c r="Q493" s="645"/>
      <c r="R493" s="644"/>
      <c r="S493" s="644"/>
      <c r="U493" s="277"/>
      <c r="Y493" s="276"/>
    </row>
    <row r="494" spans="1:25" ht="20" customHeight="1">
      <c r="A494" s="295">
        <v>8</v>
      </c>
      <c r="B494" s="281"/>
      <c r="C494" s="296"/>
      <c r="D494" s="281"/>
      <c r="E494" s="707"/>
      <c r="F494" s="707"/>
      <c r="G494" s="269"/>
      <c r="H494" s="295">
        <v>8</v>
      </c>
      <c r="I494" s="281"/>
      <c r="J494" s="642"/>
      <c r="K494" s="645"/>
      <c r="L494" s="645"/>
      <c r="M494" s="645"/>
      <c r="N494" s="643"/>
      <c r="O494" s="642"/>
      <c r="P494" s="645"/>
      <c r="Q494" s="645"/>
      <c r="R494" s="644"/>
      <c r="S494" s="644"/>
      <c r="T494" s="266"/>
      <c r="U494" s="273"/>
      <c r="V494" s="272"/>
      <c r="W494" s="272"/>
      <c r="X494" s="272"/>
      <c r="Y494" s="271"/>
    </row>
    <row r="495" spans="1:25" ht="12" customHeight="1">
      <c r="A495" s="268"/>
      <c r="B495" s="267"/>
      <c r="C495" s="270"/>
      <c r="D495" s="267"/>
      <c r="E495" s="269"/>
      <c r="F495" s="269"/>
      <c r="G495" s="269"/>
      <c r="H495" s="268"/>
      <c r="I495" s="267"/>
      <c r="J495" s="267"/>
      <c r="K495" s="267"/>
      <c r="L495" s="267"/>
      <c r="M495" s="267"/>
      <c r="N495" s="267"/>
      <c r="O495" s="267"/>
      <c r="P495" s="267"/>
      <c r="Q495" s="267"/>
      <c r="R495" s="267"/>
      <c r="S495" s="267"/>
      <c r="T495" s="266"/>
      <c r="U495" s="266"/>
      <c r="V495" s="266"/>
      <c r="W495" s="266"/>
      <c r="X495" s="266"/>
      <c r="Y495" s="266"/>
    </row>
    <row r="496" spans="1:25" ht="38" customHeight="1">
      <c r="A496" s="671" t="s">
        <v>441</v>
      </c>
      <c r="B496" s="672"/>
      <c r="C496" s="672"/>
      <c r="D496" s="672"/>
      <c r="E496" s="666" t="s">
        <v>42</v>
      </c>
      <c r="F496" s="666"/>
      <c r="G496" s="667">
        <f>G463</f>
        <v>45774</v>
      </c>
      <c r="H496" s="668"/>
      <c r="I496" s="669"/>
      <c r="J496" s="666" t="s">
        <v>43</v>
      </c>
      <c r="K496" s="666"/>
      <c r="L496" s="626" t="str">
        <f>L463</f>
        <v>Horspath, Oxford</v>
      </c>
      <c r="M496" s="662"/>
      <c r="N496" s="662"/>
      <c r="O496" s="662"/>
      <c r="P496" s="662"/>
      <c r="Q496" s="627"/>
      <c r="R496" s="666" t="s">
        <v>420</v>
      </c>
      <c r="S496" s="666"/>
      <c r="T496" s="626" t="str">
        <f>T463</f>
        <v>OXFORDSHIRE TRACK &amp; FIELD LEAGUE 2025</v>
      </c>
      <c r="U496" s="662"/>
      <c r="V496" s="662"/>
      <c r="W496" s="662"/>
      <c r="X496" s="662"/>
      <c r="Y496" s="627"/>
    </row>
    <row r="497" spans="1:25" s="294" customFormat="1" ht="38" customHeight="1">
      <c r="A497" s="624" t="s">
        <v>25</v>
      </c>
      <c r="B497" s="625"/>
      <c r="C497" s="624" t="str">
        <f>C464</f>
        <v>Long Jump U15 Boys (0 athletes)</v>
      </c>
      <c r="D497" s="625"/>
      <c r="E497" s="624" t="s">
        <v>382</v>
      </c>
      <c r="F497" s="625"/>
      <c r="G497" s="629">
        <f>G464</f>
        <v>0.58333333333333337</v>
      </c>
      <c r="H497" s="630"/>
      <c r="I497" s="631"/>
      <c r="J497" s="624" t="s">
        <v>385</v>
      </c>
      <c r="K497" s="628"/>
      <c r="L497" s="703">
        <f>L464</f>
        <v>6.25</v>
      </c>
      <c r="M497" s="704"/>
      <c r="N497" s="705" t="s">
        <v>426</v>
      </c>
      <c r="O497" s="706"/>
      <c r="P497" s="652">
        <f>P464</f>
        <v>4.75</v>
      </c>
      <c r="Q497" s="653"/>
      <c r="R497" s="624" t="str">
        <f>R464</f>
        <v>Scoring: 3 trials each</v>
      </c>
      <c r="S497" s="628"/>
      <c r="T497" s="628"/>
      <c r="U497" s="628"/>
      <c r="V497" s="628"/>
      <c r="W497" s="628"/>
      <c r="X497" s="628"/>
      <c r="Y497" s="625"/>
    </row>
    <row r="498" spans="1:25" ht="20" customHeight="1">
      <c r="A498" s="266"/>
      <c r="B498" s="266"/>
      <c r="C498" s="293"/>
      <c r="D498" s="292"/>
      <c r="E498" s="267"/>
      <c r="F498" s="267"/>
      <c r="G498" s="291"/>
      <c r="H498" s="291"/>
      <c r="I498" s="267"/>
      <c r="J498" s="267"/>
      <c r="K498" s="290"/>
      <c r="L498" s="290"/>
      <c r="M498" s="290"/>
      <c r="N498" s="288"/>
      <c r="O498" s="288"/>
      <c r="P498" s="289"/>
      <c r="Q498" s="288"/>
      <c r="R498" s="287"/>
      <c r="S498" s="287"/>
      <c r="T498" s="287"/>
      <c r="U498" s="287"/>
      <c r="V498" s="287"/>
      <c r="W498" s="287"/>
      <c r="X498" s="287"/>
      <c r="Y498" s="287"/>
    </row>
    <row r="499" spans="1:25" ht="38" customHeight="1">
      <c r="A499" s="634" t="s">
        <v>417</v>
      </c>
      <c r="B499" s="634" t="s">
        <v>416</v>
      </c>
      <c r="C499" s="634" t="s">
        <v>415</v>
      </c>
      <c r="D499" s="634" t="s">
        <v>414</v>
      </c>
      <c r="E499" s="689" t="s">
        <v>438</v>
      </c>
      <c r="F499" s="689"/>
      <c r="G499" s="689" t="s">
        <v>437</v>
      </c>
      <c r="H499" s="689"/>
      <c r="I499" s="689" t="s">
        <v>436</v>
      </c>
      <c r="J499" s="689"/>
      <c r="K499" s="689" t="s">
        <v>435</v>
      </c>
      <c r="L499" s="689"/>
      <c r="M499" s="692" t="s">
        <v>434</v>
      </c>
      <c r="N499" s="693"/>
      <c r="O499" s="644" t="s">
        <v>433</v>
      </c>
      <c r="P499" s="644"/>
      <c r="Q499" s="644" t="s">
        <v>432</v>
      </c>
      <c r="R499" s="644"/>
      <c r="S499" s="644" t="s">
        <v>431</v>
      </c>
      <c r="T499" s="644"/>
      <c r="U499" s="689" t="s">
        <v>430</v>
      </c>
      <c r="V499" s="642"/>
      <c r="W499" s="664" t="s">
        <v>410</v>
      </c>
      <c r="X499" s="642" t="s">
        <v>409</v>
      </c>
      <c r="Y499" s="643"/>
    </row>
    <row r="500" spans="1:25" ht="20" customHeight="1">
      <c r="A500" s="635"/>
      <c r="B500" s="635"/>
      <c r="C500" s="635"/>
      <c r="D500" s="635"/>
      <c r="E500" s="644" t="s">
        <v>408</v>
      </c>
      <c r="F500" s="644"/>
      <c r="G500" s="644" t="s">
        <v>408</v>
      </c>
      <c r="H500" s="644"/>
      <c r="I500" s="644" t="s">
        <v>408</v>
      </c>
      <c r="J500" s="644"/>
      <c r="K500" s="644" t="s">
        <v>408</v>
      </c>
      <c r="L500" s="644"/>
      <c r="M500" s="694"/>
      <c r="N500" s="695"/>
      <c r="O500" s="644" t="s">
        <v>408</v>
      </c>
      <c r="P500" s="644"/>
      <c r="Q500" s="644" t="s">
        <v>408</v>
      </c>
      <c r="R500" s="644"/>
      <c r="S500" s="644" t="s">
        <v>408</v>
      </c>
      <c r="T500" s="644"/>
      <c r="U500" s="644" t="s">
        <v>408</v>
      </c>
      <c r="V500" s="642"/>
      <c r="W500" s="665"/>
      <c r="X500" s="281" t="s">
        <v>0</v>
      </c>
      <c r="Y500" s="281" t="s">
        <v>1</v>
      </c>
    </row>
    <row r="501" spans="1:25" ht="24" customHeight="1">
      <c r="A501" s="285">
        <v>17</v>
      </c>
      <c r="B501" s="284" t="str" cm="1">
        <f t="array" ref="B501">IFERROR(IF(ROWS(_xlfn._xlws.FILTER(_xlfn.ANCHORARRAY(Data!BG$32), _xlfn.CHOOSECOLS(_xlfn.ANCHORARRAY(Data!BG$32),1)&lt;&gt;""))&gt;16, _xlfn.DROP(_xlfn._xlws.FILTER(_xlfn.ANCHORARRAY(Data!BG$32), _xlfn.CHOOSECOLS(_xlfn.ANCHORARRAY(Data!BG$32),1)&lt;&gt;""), 16),"Less than 16"),"Less than 16")</f>
        <v>Less than 16</v>
      </c>
      <c r="C501" s="283"/>
      <c r="D501" s="283"/>
      <c r="E501" s="621"/>
      <c r="F501" s="622"/>
      <c r="G501" s="621"/>
      <c r="H501" s="622"/>
      <c r="I501" s="621"/>
      <c r="J501" s="622"/>
      <c r="K501" s="685" t="s">
        <v>429</v>
      </c>
      <c r="L501" s="686"/>
      <c r="M501" s="685" t="s">
        <v>429</v>
      </c>
      <c r="N501" s="686"/>
      <c r="O501" s="685" t="s">
        <v>429</v>
      </c>
      <c r="P501" s="686"/>
      <c r="Q501" s="685" t="s">
        <v>429</v>
      </c>
      <c r="R501" s="686"/>
      <c r="S501" s="685" t="s">
        <v>429</v>
      </c>
      <c r="T501" s="686"/>
      <c r="U501" s="683"/>
      <c r="V501" s="684"/>
      <c r="W501" s="281"/>
      <c r="X501" s="281"/>
      <c r="Y501" s="281"/>
    </row>
    <row r="502" spans="1:25" ht="24" customHeight="1">
      <c r="A502" s="285">
        <v>18</v>
      </c>
      <c r="B502" s="284"/>
      <c r="C502" s="283"/>
      <c r="D502" s="283"/>
      <c r="E502" s="621"/>
      <c r="F502" s="622"/>
      <c r="G502" s="621"/>
      <c r="H502" s="622"/>
      <c r="I502" s="621"/>
      <c r="J502" s="622"/>
      <c r="K502" s="685" t="s">
        <v>429</v>
      </c>
      <c r="L502" s="686"/>
      <c r="M502" s="685" t="s">
        <v>429</v>
      </c>
      <c r="N502" s="686"/>
      <c r="O502" s="685" t="s">
        <v>429</v>
      </c>
      <c r="P502" s="686"/>
      <c r="Q502" s="685" t="s">
        <v>429</v>
      </c>
      <c r="R502" s="686"/>
      <c r="S502" s="685" t="s">
        <v>429</v>
      </c>
      <c r="T502" s="686"/>
      <c r="U502" s="683"/>
      <c r="V502" s="684"/>
      <c r="W502" s="281"/>
      <c r="X502" s="281"/>
      <c r="Y502" s="281"/>
    </row>
    <row r="503" spans="1:25" ht="24" customHeight="1">
      <c r="A503" s="285">
        <v>19</v>
      </c>
      <c r="B503" s="284"/>
      <c r="C503" s="283"/>
      <c r="D503" s="283"/>
      <c r="E503" s="621"/>
      <c r="F503" s="622"/>
      <c r="G503" s="621"/>
      <c r="H503" s="622"/>
      <c r="I503" s="621"/>
      <c r="J503" s="622"/>
      <c r="K503" s="685" t="s">
        <v>429</v>
      </c>
      <c r="L503" s="686"/>
      <c r="M503" s="685" t="s">
        <v>429</v>
      </c>
      <c r="N503" s="686"/>
      <c r="O503" s="685" t="s">
        <v>429</v>
      </c>
      <c r="P503" s="686"/>
      <c r="Q503" s="685" t="s">
        <v>429</v>
      </c>
      <c r="R503" s="686"/>
      <c r="S503" s="685" t="s">
        <v>429</v>
      </c>
      <c r="T503" s="686"/>
      <c r="U503" s="683"/>
      <c r="V503" s="684"/>
      <c r="W503" s="281"/>
      <c r="X503" s="281"/>
      <c r="Y503" s="281"/>
    </row>
    <row r="504" spans="1:25" ht="24" customHeight="1">
      <c r="A504" s="285">
        <v>20</v>
      </c>
      <c r="B504" s="284"/>
      <c r="C504" s="283"/>
      <c r="D504" s="283"/>
      <c r="E504" s="621"/>
      <c r="F504" s="622"/>
      <c r="G504" s="621"/>
      <c r="H504" s="622"/>
      <c r="I504" s="621"/>
      <c r="J504" s="622"/>
      <c r="K504" s="685" t="s">
        <v>429</v>
      </c>
      <c r="L504" s="686"/>
      <c r="M504" s="685" t="s">
        <v>429</v>
      </c>
      <c r="N504" s="686"/>
      <c r="O504" s="685" t="s">
        <v>429</v>
      </c>
      <c r="P504" s="686"/>
      <c r="Q504" s="685" t="s">
        <v>429</v>
      </c>
      <c r="R504" s="686"/>
      <c r="S504" s="685" t="s">
        <v>429</v>
      </c>
      <c r="T504" s="686"/>
      <c r="U504" s="683"/>
      <c r="V504" s="684"/>
      <c r="W504" s="281"/>
      <c r="X504" s="281"/>
      <c r="Y504" s="281"/>
    </row>
    <row r="505" spans="1:25" ht="24" customHeight="1">
      <c r="A505" s="285">
        <v>21</v>
      </c>
      <c r="B505" s="284"/>
      <c r="C505" s="283"/>
      <c r="D505" s="283"/>
      <c r="E505" s="621"/>
      <c r="F505" s="622"/>
      <c r="G505" s="621"/>
      <c r="H505" s="622"/>
      <c r="I505" s="621"/>
      <c r="J505" s="622"/>
      <c r="K505" s="685" t="s">
        <v>429</v>
      </c>
      <c r="L505" s="686"/>
      <c r="M505" s="685" t="s">
        <v>429</v>
      </c>
      <c r="N505" s="686"/>
      <c r="O505" s="685" t="s">
        <v>429</v>
      </c>
      <c r="P505" s="686"/>
      <c r="Q505" s="685" t="s">
        <v>429</v>
      </c>
      <c r="R505" s="686"/>
      <c r="S505" s="685" t="s">
        <v>429</v>
      </c>
      <c r="T505" s="686"/>
      <c r="U505" s="683"/>
      <c r="V505" s="684"/>
      <c r="W505" s="281"/>
      <c r="X505" s="281"/>
      <c r="Y505" s="281"/>
    </row>
    <row r="506" spans="1:25" ht="24" customHeight="1">
      <c r="A506" s="285">
        <v>22</v>
      </c>
      <c r="B506" s="284"/>
      <c r="C506" s="283"/>
      <c r="D506" s="283"/>
      <c r="E506" s="621"/>
      <c r="F506" s="622"/>
      <c r="G506" s="621"/>
      <c r="H506" s="622"/>
      <c r="I506" s="621"/>
      <c r="J506" s="622"/>
      <c r="K506" s="685" t="s">
        <v>429</v>
      </c>
      <c r="L506" s="686"/>
      <c r="M506" s="685" t="s">
        <v>429</v>
      </c>
      <c r="N506" s="686"/>
      <c r="O506" s="685" t="s">
        <v>429</v>
      </c>
      <c r="P506" s="686"/>
      <c r="Q506" s="685" t="s">
        <v>429</v>
      </c>
      <c r="R506" s="686"/>
      <c r="S506" s="685" t="s">
        <v>429</v>
      </c>
      <c r="T506" s="686"/>
      <c r="U506" s="683"/>
      <c r="V506" s="684"/>
      <c r="W506" s="281"/>
      <c r="X506" s="281"/>
      <c r="Y506" s="281"/>
    </row>
    <row r="507" spans="1:25" ht="24" customHeight="1">
      <c r="A507" s="285">
        <v>23</v>
      </c>
      <c r="B507" s="284"/>
      <c r="C507" s="283"/>
      <c r="D507" s="283"/>
      <c r="E507" s="621"/>
      <c r="F507" s="622"/>
      <c r="G507" s="621"/>
      <c r="H507" s="622"/>
      <c r="I507" s="621"/>
      <c r="J507" s="622"/>
      <c r="K507" s="685" t="s">
        <v>429</v>
      </c>
      <c r="L507" s="686"/>
      <c r="M507" s="685" t="s">
        <v>429</v>
      </c>
      <c r="N507" s="686"/>
      <c r="O507" s="685" t="s">
        <v>429</v>
      </c>
      <c r="P507" s="686"/>
      <c r="Q507" s="685" t="s">
        <v>429</v>
      </c>
      <c r="R507" s="686"/>
      <c r="S507" s="685" t="s">
        <v>429</v>
      </c>
      <c r="T507" s="686"/>
      <c r="U507" s="683"/>
      <c r="V507" s="684"/>
      <c r="W507" s="281"/>
      <c r="X507" s="281"/>
      <c r="Y507" s="281"/>
    </row>
    <row r="508" spans="1:25" ht="24" customHeight="1">
      <c r="A508" s="285">
        <v>24</v>
      </c>
      <c r="B508" s="284"/>
      <c r="C508" s="283"/>
      <c r="D508" s="283"/>
      <c r="E508" s="621"/>
      <c r="F508" s="622"/>
      <c r="G508" s="621"/>
      <c r="H508" s="622"/>
      <c r="I508" s="621"/>
      <c r="J508" s="622"/>
      <c r="K508" s="685" t="s">
        <v>429</v>
      </c>
      <c r="L508" s="686"/>
      <c r="M508" s="685" t="s">
        <v>429</v>
      </c>
      <c r="N508" s="686"/>
      <c r="O508" s="685" t="s">
        <v>429</v>
      </c>
      <c r="P508" s="686"/>
      <c r="Q508" s="685" t="s">
        <v>429</v>
      </c>
      <c r="R508" s="686"/>
      <c r="S508" s="685" t="s">
        <v>429</v>
      </c>
      <c r="T508" s="686"/>
      <c r="U508" s="683"/>
      <c r="V508" s="684"/>
      <c r="W508" s="281"/>
      <c r="X508" s="281"/>
      <c r="Y508" s="281"/>
    </row>
    <row r="509" spans="1:25" ht="24" customHeight="1">
      <c r="A509" s="285">
        <v>25</v>
      </c>
      <c r="B509" s="284"/>
      <c r="C509" s="283"/>
      <c r="D509" s="283"/>
      <c r="E509" s="621"/>
      <c r="F509" s="622"/>
      <c r="G509" s="621"/>
      <c r="H509" s="622"/>
      <c r="I509" s="621"/>
      <c r="J509" s="622"/>
      <c r="K509" s="685" t="s">
        <v>429</v>
      </c>
      <c r="L509" s="686"/>
      <c r="M509" s="685" t="s">
        <v>429</v>
      </c>
      <c r="N509" s="686"/>
      <c r="O509" s="685" t="s">
        <v>429</v>
      </c>
      <c r="P509" s="686"/>
      <c r="Q509" s="685" t="s">
        <v>429</v>
      </c>
      <c r="R509" s="686"/>
      <c r="S509" s="685" t="s">
        <v>429</v>
      </c>
      <c r="T509" s="686"/>
      <c r="U509" s="683"/>
      <c r="V509" s="684"/>
      <c r="W509" s="281"/>
      <c r="X509" s="281"/>
      <c r="Y509" s="281"/>
    </row>
    <row r="510" spans="1:25" ht="24" customHeight="1">
      <c r="A510" s="285">
        <v>26</v>
      </c>
      <c r="B510" s="284"/>
      <c r="C510" s="283"/>
      <c r="D510" s="283"/>
      <c r="E510" s="621"/>
      <c r="F510" s="622"/>
      <c r="G510" s="621"/>
      <c r="H510" s="622"/>
      <c r="I510" s="621"/>
      <c r="J510" s="622"/>
      <c r="K510" s="685" t="s">
        <v>429</v>
      </c>
      <c r="L510" s="686"/>
      <c r="M510" s="685" t="s">
        <v>429</v>
      </c>
      <c r="N510" s="686"/>
      <c r="O510" s="685" t="s">
        <v>429</v>
      </c>
      <c r="P510" s="686"/>
      <c r="Q510" s="685" t="s">
        <v>429</v>
      </c>
      <c r="R510" s="686"/>
      <c r="S510" s="685" t="s">
        <v>429</v>
      </c>
      <c r="T510" s="686"/>
      <c r="U510" s="683"/>
      <c r="V510" s="684"/>
      <c r="W510" s="281"/>
      <c r="X510" s="281"/>
      <c r="Y510" s="281"/>
    </row>
    <row r="511" spans="1:25" ht="24" customHeight="1">
      <c r="A511" s="285">
        <v>27</v>
      </c>
      <c r="B511" s="284"/>
      <c r="C511" s="283"/>
      <c r="D511" s="283"/>
      <c r="E511" s="621"/>
      <c r="F511" s="622"/>
      <c r="G511" s="621"/>
      <c r="H511" s="622"/>
      <c r="I511" s="621"/>
      <c r="J511" s="622"/>
      <c r="K511" s="685" t="s">
        <v>429</v>
      </c>
      <c r="L511" s="686"/>
      <c r="M511" s="685" t="s">
        <v>429</v>
      </c>
      <c r="N511" s="686"/>
      <c r="O511" s="685" t="s">
        <v>429</v>
      </c>
      <c r="P511" s="686"/>
      <c r="Q511" s="685" t="s">
        <v>429</v>
      </c>
      <c r="R511" s="686"/>
      <c r="S511" s="685" t="s">
        <v>429</v>
      </c>
      <c r="T511" s="686"/>
      <c r="U511" s="683"/>
      <c r="V511" s="684"/>
      <c r="W511" s="281"/>
      <c r="X511" s="281"/>
      <c r="Y511" s="281"/>
    </row>
    <row r="512" spans="1:25" ht="24" customHeight="1">
      <c r="A512" s="285">
        <v>28</v>
      </c>
      <c r="B512" s="301"/>
      <c r="C512" s="300"/>
      <c r="D512" s="300"/>
      <c r="E512" s="673"/>
      <c r="F512" s="682"/>
      <c r="G512" s="673"/>
      <c r="H512" s="682"/>
      <c r="I512" s="673"/>
      <c r="J512" s="682"/>
      <c r="K512" s="685" t="s">
        <v>429</v>
      </c>
      <c r="L512" s="686"/>
      <c r="M512" s="685" t="s">
        <v>429</v>
      </c>
      <c r="N512" s="686"/>
      <c r="O512" s="685" t="s">
        <v>429</v>
      </c>
      <c r="P512" s="686"/>
      <c r="Q512" s="685" t="s">
        <v>429</v>
      </c>
      <c r="R512" s="686"/>
      <c r="S512" s="685" t="s">
        <v>429</v>
      </c>
      <c r="T512" s="686"/>
      <c r="U512" s="701"/>
      <c r="V512" s="702"/>
      <c r="W512" s="306"/>
      <c r="X512" s="306"/>
      <c r="Y512" s="306"/>
    </row>
    <row r="513" spans="1:25" ht="24" customHeight="1">
      <c r="A513" s="285">
        <v>29</v>
      </c>
      <c r="B513" s="301"/>
      <c r="C513" s="300"/>
      <c r="D513" s="300"/>
      <c r="E513" s="681"/>
      <c r="F513" s="681"/>
      <c r="G513" s="681"/>
      <c r="H513" s="681"/>
      <c r="I513" s="681"/>
      <c r="J513" s="681"/>
      <c r="K513" s="685" t="s">
        <v>429</v>
      </c>
      <c r="L513" s="686"/>
      <c r="M513" s="685" t="s">
        <v>429</v>
      </c>
      <c r="N513" s="686"/>
      <c r="O513" s="685" t="s">
        <v>429</v>
      </c>
      <c r="P513" s="686"/>
      <c r="Q513" s="685" t="s">
        <v>429</v>
      </c>
      <c r="R513" s="686"/>
      <c r="S513" s="685" t="s">
        <v>429</v>
      </c>
      <c r="T513" s="686"/>
      <c r="U513" s="696"/>
      <c r="V513" s="696"/>
      <c r="W513" s="298"/>
      <c r="X513" s="298"/>
      <c r="Y513" s="298"/>
    </row>
    <row r="514" spans="1:25" ht="24" customHeight="1">
      <c r="A514" s="285">
        <v>30</v>
      </c>
      <c r="B514" s="301"/>
      <c r="C514" s="300"/>
      <c r="D514" s="300"/>
      <c r="E514" s="678"/>
      <c r="F514" s="679"/>
      <c r="G514" s="678"/>
      <c r="H514" s="679"/>
      <c r="I514" s="678"/>
      <c r="J514" s="679"/>
      <c r="K514" s="685" t="s">
        <v>429</v>
      </c>
      <c r="L514" s="686"/>
      <c r="M514" s="685" t="s">
        <v>429</v>
      </c>
      <c r="N514" s="686"/>
      <c r="O514" s="685" t="s">
        <v>429</v>
      </c>
      <c r="P514" s="686"/>
      <c r="Q514" s="685" t="s">
        <v>429</v>
      </c>
      <c r="R514" s="686"/>
      <c r="S514" s="685" t="s">
        <v>429</v>
      </c>
      <c r="T514" s="686"/>
      <c r="U514" s="699"/>
      <c r="V514" s="700"/>
      <c r="W514" s="298"/>
      <c r="X514" s="298"/>
      <c r="Y514" s="298"/>
    </row>
    <row r="515" spans="1:25" ht="24" customHeight="1">
      <c r="A515" s="285">
        <v>31</v>
      </c>
      <c r="B515" s="301"/>
      <c r="C515" s="300"/>
      <c r="D515" s="300"/>
      <c r="E515" s="678"/>
      <c r="F515" s="679"/>
      <c r="G515" s="678"/>
      <c r="H515" s="679"/>
      <c r="I515" s="678"/>
      <c r="J515" s="679"/>
      <c r="K515" s="685" t="s">
        <v>429</v>
      </c>
      <c r="L515" s="686"/>
      <c r="M515" s="685" t="s">
        <v>429</v>
      </c>
      <c r="N515" s="686"/>
      <c r="O515" s="685" t="s">
        <v>429</v>
      </c>
      <c r="P515" s="686"/>
      <c r="Q515" s="685" t="s">
        <v>429</v>
      </c>
      <c r="R515" s="686"/>
      <c r="S515" s="685" t="s">
        <v>429</v>
      </c>
      <c r="T515" s="686"/>
      <c r="U515" s="699"/>
      <c r="V515" s="700"/>
      <c r="W515" s="298"/>
      <c r="X515" s="298"/>
      <c r="Y515" s="298"/>
    </row>
    <row r="516" spans="1:25" ht="24" customHeight="1">
      <c r="A516" s="285">
        <v>32</v>
      </c>
      <c r="B516" s="301"/>
      <c r="C516" s="300"/>
      <c r="D516" s="300"/>
      <c r="E516" s="678"/>
      <c r="F516" s="679"/>
      <c r="G516" s="678"/>
      <c r="H516" s="679"/>
      <c r="I516" s="678"/>
      <c r="J516" s="679"/>
      <c r="K516" s="685" t="s">
        <v>429</v>
      </c>
      <c r="L516" s="686"/>
      <c r="M516" s="685" t="s">
        <v>429</v>
      </c>
      <c r="N516" s="686"/>
      <c r="O516" s="685" t="s">
        <v>429</v>
      </c>
      <c r="P516" s="686"/>
      <c r="Q516" s="685" t="s">
        <v>429</v>
      </c>
      <c r="R516" s="686"/>
      <c r="S516" s="685" t="s">
        <v>429</v>
      </c>
      <c r="T516" s="686"/>
      <c r="U516" s="699"/>
      <c r="V516" s="700"/>
      <c r="W516" s="298"/>
      <c r="X516" s="298"/>
      <c r="Y516" s="298"/>
    </row>
    <row r="517" spans="1:25" ht="20" customHeight="1">
      <c r="A517" s="266"/>
      <c r="B517" s="266"/>
      <c r="C517" s="270"/>
      <c r="D517" s="270"/>
      <c r="E517" s="266"/>
      <c r="F517" s="266"/>
      <c r="G517" s="266"/>
      <c r="H517" s="266"/>
      <c r="I517" s="266"/>
      <c r="J517" s="266"/>
      <c r="K517" s="266"/>
      <c r="L517" s="266"/>
      <c r="M517" s="266"/>
      <c r="N517" s="266"/>
      <c r="O517" s="266"/>
      <c r="P517" s="266"/>
      <c r="Q517" s="266"/>
      <c r="R517" s="266"/>
      <c r="S517" s="266"/>
      <c r="T517" s="266"/>
      <c r="U517" s="266"/>
      <c r="V517" s="266"/>
      <c r="W517" s="266"/>
      <c r="X517" s="266"/>
      <c r="Y517" s="266"/>
    </row>
    <row r="518" spans="1:25" ht="20" customHeight="1">
      <c r="A518" s="675"/>
      <c r="B518" s="675"/>
      <c r="C518" s="675"/>
      <c r="D518" s="675"/>
      <c r="E518" s="675"/>
      <c r="F518" s="675"/>
      <c r="G518" s="267"/>
      <c r="H518" s="675"/>
      <c r="I518" s="675"/>
      <c r="J518" s="675"/>
      <c r="K518" s="675"/>
      <c r="L518" s="675"/>
      <c r="M518" s="675"/>
      <c r="N518" s="675"/>
      <c r="O518" s="675"/>
      <c r="P518" s="675"/>
      <c r="Q518" s="675"/>
      <c r="R518" s="675"/>
      <c r="S518" s="675"/>
      <c r="T518" s="266"/>
      <c r="U518" s="642" t="s">
        <v>407</v>
      </c>
      <c r="V518" s="645"/>
      <c r="W518" s="645"/>
      <c r="X518" s="645"/>
      <c r="Y518" s="643"/>
    </row>
    <row r="519" spans="1:25" ht="20" customHeight="1">
      <c r="A519" s="266"/>
      <c r="B519" s="267"/>
      <c r="C519" s="267"/>
      <c r="D519" s="267"/>
      <c r="E519" s="675"/>
      <c r="F519" s="675"/>
      <c r="G519" s="267"/>
      <c r="H519" s="266"/>
      <c r="I519" s="267"/>
      <c r="J519" s="675"/>
      <c r="K519" s="675"/>
      <c r="L519" s="675"/>
      <c r="M519" s="675"/>
      <c r="N519" s="675"/>
      <c r="O519" s="675"/>
      <c r="P519" s="675"/>
      <c r="Q519" s="675"/>
      <c r="R519" s="675"/>
      <c r="S519" s="675"/>
      <c r="T519" s="266"/>
      <c r="U519" s="279"/>
      <c r="V519" s="266"/>
      <c r="W519" s="266"/>
      <c r="X519" s="266"/>
      <c r="Y519" s="278"/>
    </row>
    <row r="520" spans="1:25" ht="20" customHeight="1">
      <c r="A520" s="268"/>
      <c r="B520" s="267"/>
      <c r="C520" s="267"/>
      <c r="D520" s="267"/>
      <c r="E520" s="677"/>
      <c r="F520" s="677"/>
      <c r="G520" s="269"/>
      <c r="H520" s="268"/>
      <c r="I520" s="267"/>
      <c r="J520" s="675"/>
      <c r="K520" s="675"/>
      <c r="L520" s="675"/>
      <c r="M520" s="675"/>
      <c r="N520" s="675"/>
      <c r="O520" s="675"/>
      <c r="P520" s="675"/>
      <c r="Q520" s="675"/>
      <c r="R520" s="675"/>
      <c r="S520" s="675"/>
      <c r="T520" s="266"/>
      <c r="U520" s="279"/>
      <c r="V520" s="266"/>
      <c r="W520" s="266"/>
      <c r="X520" s="266"/>
      <c r="Y520" s="278"/>
    </row>
    <row r="521" spans="1:25" ht="20" customHeight="1">
      <c r="A521" s="268"/>
      <c r="B521" s="267"/>
      <c r="C521" s="267"/>
      <c r="D521" s="267"/>
      <c r="E521" s="677"/>
      <c r="F521" s="677"/>
      <c r="G521" s="269"/>
      <c r="H521" s="268"/>
      <c r="I521" s="267"/>
      <c r="J521" s="675"/>
      <c r="K521" s="675"/>
      <c r="L521" s="675"/>
      <c r="M521" s="675"/>
      <c r="N521" s="675"/>
      <c r="O521" s="675"/>
      <c r="P521" s="675"/>
      <c r="Q521" s="675"/>
      <c r="R521" s="675"/>
      <c r="S521" s="675"/>
      <c r="T521" s="266"/>
      <c r="U521" s="279"/>
      <c r="V521" s="266"/>
      <c r="W521" s="266"/>
      <c r="X521" s="266"/>
      <c r="Y521" s="278"/>
    </row>
    <row r="522" spans="1:25" ht="20" customHeight="1">
      <c r="A522" s="268"/>
      <c r="B522" s="267"/>
      <c r="C522" s="267"/>
      <c r="D522" s="267"/>
      <c r="E522" s="677"/>
      <c r="F522" s="677"/>
      <c r="G522" s="269"/>
      <c r="H522" s="268"/>
      <c r="I522" s="267"/>
      <c r="J522" s="675"/>
      <c r="K522" s="675"/>
      <c r="L522" s="675"/>
      <c r="M522" s="675"/>
      <c r="N522" s="675"/>
      <c r="O522" s="675"/>
      <c r="P522" s="675"/>
      <c r="Q522" s="675"/>
      <c r="R522" s="675"/>
      <c r="S522" s="675"/>
      <c r="U522" s="277"/>
      <c r="Y522" s="276"/>
    </row>
    <row r="523" spans="1:25" ht="20" customHeight="1">
      <c r="A523" s="268"/>
      <c r="B523" s="267"/>
      <c r="C523" s="267"/>
      <c r="D523" s="267"/>
      <c r="E523" s="677"/>
      <c r="F523" s="677"/>
      <c r="G523" s="269"/>
      <c r="H523" s="268"/>
      <c r="I523" s="267"/>
      <c r="J523" s="675"/>
      <c r="K523" s="675"/>
      <c r="L523" s="675"/>
      <c r="M523" s="675"/>
      <c r="N523" s="675"/>
      <c r="O523" s="675"/>
      <c r="P523" s="675"/>
      <c r="Q523" s="675"/>
      <c r="R523" s="675"/>
      <c r="S523" s="675"/>
      <c r="U523" s="277"/>
      <c r="Y523" s="276"/>
    </row>
    <row r="524" spans="1:25" ht="20" customHeight="1">
      <c r="A524" s="268"/>
      <c r="B524" s="267"/>
      <c r="C524" s="267"/>
      <c r="D524" s="267"/>
      <c r="E524" s="677"/>
      <c r="F524" s="677"/>
      <c r="G524" s="269"/>
      <c r="H524" s="268"/>
      <c r="I524" s="267"/>
      <c r="J524" s="675"/>
      <c r="K524" s="675"/>
      <c r="L524" s="675"/>
      <c r="M524" s="675"/>
      <c r="N524" s="675"/>
      <c r="O524" s="675"/>
      <c r="P524" s="675"/>
      <c r="Q524" s="675"/>
      <c r="R524" s="675"/>
      <c r="S524" s="675"/>
      <c r="T524" s="266"/>
      <c r="U524" s="642" t="s">
        <v>406</v>
      </c>
      <c r="V524" s="645"/>
      <c r="W524" s="645"/>
      <c r="X524" s="645"/>
      <c r="Y524" s="643"/>
    </row>
    <row r="525" spans="1:25" ht="20" customHeight="1">
      <c r="A525" s="268"/>
      <c r="B525" s="267"/>
      <c r="C525" s="267"/>
      <c r="D525" s="267"/>
      <c r="E525" s="677"/>
      <c r="F525" s="677"/>
      <c r="G525" s="269"/>
      <c r="H525" s="268"/>
      <c r="I525" s="267"/>
      <c r="J525" s="675"/>
      <c r="K525" s="675"/>
      <c r="L525" s="675"/>
      <c r="M525" s="675"/>
      <c r="N525" s="675"/>
      <c r="O525" s="675"/>
      <c r="P525" s="675"/>
      <c r="Q525" s="675"/>
      <c r="R525" s="675"/>
      <c r="S525" s="675"/>
      <c r="T525" s="266"/>
      <c r="U525" s="279"/>
      <c r="V525" s="266"/>
      <c r="W525" s="266"/>
      <c r="X525" s="266"/>
      <c r="Y525" s="278"/>
    </row>
    <row r="526" spans="1:25" ht="20" customHeight="1">
      <c r="A526" s="268"/>
      <c r="B526" s="267"/>
      <c r="C526" s="267"/>
      <c r="D526" s="267"/>
      <c r="E526" s="677"/>
      <c r="F526" s="677"/>
      <c r="G526" s="269"/>
      <c r="H526" s="268"/>
      <c r="I526" s="267"/>
      <c r="J526" s="675"/>
      <c r="K526" s="675"/>
      <c r="L526" s="675"/>
      <c r="M526" s="675"/>
      <c r="N526" s="675"/>
      <c r="O526" s="675"/>
      <c r="P526" s="675"/>
      <c r="Q526" s="675"/>
      <c r="R526" s="675"/>
      <c r="S526" s="675"/>
      <c r="U526" s="277"/>
      <c r="Y526" s="276"/>
    </row>
    <row r="527" spans="1:25" ht="20" customHeight="1">
      <c r="A527" s="268"/>
      <c r="B527" s="267"/>
      <c r="C527" s="267"/>
      <c r="D527" s="267"/>
      <c r="E527" s="677"/>
      <c r="F527" s="677"/>
      <c r="G527" s="269"/>
      <c r="H527" s="268"/>
      <c r="I527" s="267"/>
      <c r="J527" s="675"/>
      <c r="K527" s="675"/>
      <c r="L527" s="675"/>
      <c r="M527" s="675"/>
      <c r="N527" s="675"/>
      <c r="O527" s="675"/>
      <c r="P527" s="675"/>
      <c r="Q527" s="675"/>
      <c r="R527" s="675"/>
      <c r="S527" s="675"/>
      <c r="T527" s="266"/>
      <c r="U527" s="273"/>
      <c r="V527" s="272"/>
      <c r="W527" s="272"/>
      <c r="X527" s="272"/>
      <c r="Y527" s="271"/>
    </row>
    <row r="528" spans="1:25" ht="12" customHeight="1">
      <c r="A528" s="268" t="s">
        <v>427</v>
      </c>
      <c r="B528" s="267"/>
      <c r="C528" s="270"/>
      <c r="D528" s="267"/>
      <c r="E528" s="269"/>
      <c r="F528" s="269"/>
      <c r="G528" s="269"/>
      <c r="H528" s="268"/>
      <c r="I528" s="267"/>
      <c r="J528" s="267"/>
      <c r="K528" s="267"/>
      <c r="L528" s="267"/>
      <c r="M528" s="267"/>
      <c r="N528" s="267"/>
      <c r="O528" s="267"/>
      <c r="P528" s="267"/>
      <c r="Q528" s="267"/>
      <c r="R528" s="267"/>
      <c r="S528" s="267"/>
      <c r="T528" s="266"/>
      <c r="U528" s="266"/>
      <c r="V528" s="266"/>
      <c r="W528" s="266"/>
      <c r="X528" s="266"/>
      <c r="Y528" s="266"/>
    </row>
    <row r="529" spans="1:25" ht="38" customHeight="1">
      <c r="A529" s="671" t="s">
        <v>441</v>
      </c>
      <c r="B529" s="672"/>
      <c r="C529" s="672"/>
      <c r="D529" s="672"/>
      <c r="E529" s="666" t="s">
        <v>42</v>
      </c>
      <c r="F529" s="666"/>
      <c r="G529" s="667">
        <f>VLOOKUP('Read Me First'!$I$4,'Read Me First'!$L$4:$N$7,3,FALSE)</f>
        <v>45774</v>
      </c>
      <c r="H529" s="668"/>
      <c r="I529" s="669"/>
      <c r="J529" s="666" t="s">
        <v>43</v>
      </c>
      <c r="K529" s="666"/>
      <c r="L529" s="626" t="str">
        <f>VLOOKUP('Read Me First'!$I$4,'Read Me First'!$L$4:$N$7,2,FALSE)</f>
        <v>Horspath, Oxford</v>
      </c>
      <c r="M529" s="662"/>
      <c r="N529" s="662"/>
      <c r="O529" s="662"/>
      <c r="P529" s="662"/>
      <c r="Q529" s="627"/>
      <c r="R529" s="666" t="s">
        <v>420</v>
      </c>
      <c r="S529" s="666"/>
      <c r="T529" s="626" t="str">
        <f>'Read Me First'!$A$1</f>
        <v>OXFORDSHIRE TRACK &amp; FIELD LEAGUE 2025</v>
      </c>
      <c r="U529" s="662"/>
      <c r="V529" s="662"/>
      <c r="W529" s="662"/>
      <c r="X529" s="662"/>
      <c r="Y529" s="627"/>
    </row>
    <row r="530" spans="1:25" s="294" customFormat="1" ht="38" customHeight="1">
      <c r="A530" s="624" t="s">
        <v>25</v>
      </c>
      <c r="B530" s="625"/>
      <c r="C530" s="624" t="str">
        <f>"Shot U17 &amp; U20 Men (" &amp;Data!P$389 &amp; IF(Data!P$400 =0,"", " &amp; " &amp;Data!P$400) &amp; " athletes)"</f>
        <v>Shot U17 &amp; U20 Men (0 athletes)</v>
      </c>
      <c r="D530" s="625"/>
      <c r="E530" s="624" t="s">
        <v>382</v>
      </c>
      <c r="F530" s="625"/>
      <c r="G530" s="629">
        <v>0.625</v>
      </c>
      <c r="H530" s="630"/>
      <c r="I530" s="631"/>
      <c r="J530" s="626" t="s">
        <v>419</v>
      </c>
      <c r="K530" s="662"/>
      <c r="L530" s="703">
        <f>Data!$M$297</f>
        <v>12.63</v>
      </c>
      <c r="M530" s="704"/>
      <c r="N530" s="640" t="s">
        <v>418</v>
      </c>
      <c r="O530" s="641"/>
      <c r="P530" s="652">
        <f>Data!$H$297</f>
        <v>10.4</v>
      </c>
      <c r="Q530" s="653"/>
      <c r="R530" s="624" t="s">
        <v>443</v>
      </c>
      <c r="S530" s="628"/>
      <c r="T530" s="628"/>
      <c r="U530" s="628"/>
      <c r="V530" s="628"/>
      <c r="W530" s="628"/>
      <c r="X530" s="628"/>
      <c r="Y530" s="625"/>
    </row>
    <row r="531" spans="1:25" ht="20" customHeight="1">
      <c r="A531" s="266"/>
      <c r="B531" s="266"/>
      <c r="C531" s="293"/>
      <c r="D531" s="292"/>
      <c r="E531" s="267"/>
      <c r="F531" s="267"/>
      <c r="G531" s="291"/>
      <c r="H531" s="291"/>
      <c r="I531" s="267"/>
      <c r="J531" s="267"/>
      <c r="K531" s="290"/>
      <c r="L531" s="290"/>
      <c r="M531" s="290"/>
      <c r="N531" s="288"/>
      <c r="O531" s="288"/>
      <c r="P531" s="289"/>
      <c r="Q531" s="288"/>
      <c r="R531" s="287"/>
      <c r="S531" s="287"/>
      <c r="T531" s="287"/>
      <c r="U531" s="287"/>
      <c r="V531" s="287"/>
      <c r="W531" s="287"/>
      <c r="X531" s="287"/>
      <c r="Y531" s="287"/>
    </row>
    <row r="532" spans="1:25" ht="38" customHeight="1">
      <c r="A532" s="634" t="s">
        <v>417</v>
      </c>
      <c r="B532" s="634" t="s">
        <v>416</v>
      </c>
      <c r="C532" s="634" t="s">
        <v>415</v>
      </c>
      <c r="D532" s="634" t="s">
        <v>414</v>
      </c>
      <c r="E532" s="689" t="s">
        <v>438</v>
      </c>
      <c r="F532" s="689"/>
      <c r="G532" s="689" t="s">
        <v>437</v>
      </c>
      <c r="H532" s="689"/>
      <c r="I532" s="689" t="s">
        <v>436</v>
      </c>
      <c r="J532" s="689"/>
      <c r="K532" s="689" t="s">
        <v>435</v>
      </c>
      <c r="L532" s="689"/>
      <c r="M532" s="692" t="s">
        <v>434</v>
      </c>
      <c r="N532" s="693"/>
      <c r="O532" s="644" t="s">
        <v>433</v>
      </c>
      <c r="P532" s="644"/>
      <c r="Q532" s="644" t="s">
        <v>432</v>
      </c>
      <c r="R532" s="644"/>
      <c r="S532" s="644" t="s">
        <v>431</v>
      </c>
      <c r="T532" s="644"/>
      <c r="U532" s="689" t="s">
        <v>430</v>
      </c>
      <c r="V532" s="642"/>
      <c r="W532" s="664" t="s">
        <v>410</v>
      </c>
      <c r="X532" s="642" t="s">
        <v>409</v>
      </c>
      <c r="Y532" s="643"/>
    </row>
    <row r="533" spans="1:25" ht="20" customHeight="1">
      <c r="A533" s="635"/>
      <c r="B533" s="635"/>
      <c r="C533" s="635"/>
      <c r="D533" s="635"/>
      <c r="E533" s="644" t="s">
        <v>408</v>
      </c>
      <c r="F533" s="644"/>
      <c r="G533" s="644" t="s">
        <v>408</v>
      </c>
      <c r="H533" s="644"/>
      <c r="I533" s="644" t="s">
        <v>408</v>
      </c>
      <c r="J533" s="644"/>
      <c r="K533" s="644" t="s">
        <v>408</v>
      </c>
      <c r="L533" s="644"/>
      <c r="M533" s="694"/>
      <c r="N533" s="695"/>
      <c r="O533" s="644" t="s">
        <v>408</v>
      </c>
      <c r="P533" s="644"/>
      <c r="Q533" s="644" t="s">
        <v>408</v>
      </c>
      <c r="R533" s="644"/>
      <c r="S533" s="644" t="s">
        <v>408</v>
      </c>
      <c r="T533" s="644"/>
      <c r="U533" s="644" t="s">
        <v>408</v>
      </c>
      <c r="V533" s="642"/>
      <c r="W533" s="665"/>
      <c r="X533" s="281" t="s">
        <v>0</v>
      </c>
      <c r="Y533" s="281" t="s">
        <v>1</v>
      </c>
    </row>
    <row r="534" spans="1:25" ht="24" customHeight="1">
      <c r="A534" s="285">
        <v>1</v>
      </c>
      <c r="B534" s="284" t="str" cm="1">
        <f t="array" ref="B534:B535">IFERROR(_xlfn.TAKE(_xlfn.VSTACK(_xlfn._xlws.FILTER(_xlfn.ANCHORARRAY(Data!AF$62), _xlfn.CHOOSECOLS(_xlfn.ANCHORARRAY(Data!AF$62),1)&lt;&gt;"",""),_xlfn._xlws.FILTER(_xlfn.ANCHORARRAY(Data!AF$92), _xlfn.CHOOSECOLS(_xlfn.ANCHORARRAY(Data!AF$92),1)&lt;&gt;"","")),16),"")</f>
        <v/>
      </c>
      <c r="C534" s="283"/>
      <c r="D534" s="283"/>
      <c r="E534" s="621"/>
      <c r="F534" s="622"/>
      <c r="G534" s="621"/>
      <c r="H534" s="622"/>
      <c r="I534" s="621"/>
      <c r="J534" s="622"/>
      <c r="K534" s="685" t="s">
        <v>429</v>
      </c>
      <c r="L534" s="686"/>
      <c r="M534" s="685" t="s">
        <v>429</v>
      </c>
      <c r="N534" s="686"/>
      <c r="O534" s="685" t="s">
        <v>429</v>
      </c>
      <c r="P534" s="686"/>
      <c r="Q534" s="685" t="s">
        <v>429</v>
      </c>
      <c r="R534" s="686"/>
      <c r="S534" s="685" t="s">
        <v>429</v>
      </c>
      <c r="T534" s="686"/>
      <c r="U534" s="683"/>
      <c r="V534" s="684"/>
      <c r="W534" s="281"/>
      <c r="X534" s="281"/>
      <c r="Y534" s="281"/>
    </row>
    <row r="535" spans="1:25" ht="24" customHeight="1">
      <c r="A535" s="281">
        <v>2</v>
      </c>
      <c r="B535" s="284" t="str">
        <v/>
      </c>
      <c r="C535" s="283"/>
      <c r="D535" s="283"/>
      <c r="E535" s="621"/>
      <c r="F535" s="622"/>
      <c r="G535" s="621"/>
      <c r="H535" s="622"/>
      <c r="I535" s="621"/>
      <c r="J535" s="622"/>
      <c r="K535" s="685" t="s">
        <v>429</v>
      </c>
      <c r="L535" s="686"/>
      <c r="M535" s="685" t="s">
        <v>429</v>
      </c>
      <c r="N535" s="686"/>
      <c r="O535" s="685" t="s">
        <v>429</v>
      </c>
      <c r="P535" s="686"/>
      <c r="Q535" s="685" t="s">
        <v>429</v>
      </c>
      <c r="R535" s="686"/>
      <c r="S535" s="685" t="s">
        <v>429</v>
      </c>
      <c r="T535" s="686"/>
      <c r="U535" s="683"/>
      <c r="V535" s="684"/>
      <c r="W535" s="281"/>
      <c r="X535" s="281"/>
      <c r="Y535" s="281"/>
    </row>
    <row r="536" spans="1:25" ht="24" customHeight="1">
      <c r="A536" s="281">
        <v>3</v>
      </c>
      <c r="B536" s="284"/>
      <c r="C536" s="283"/>
      <c r="D536" s="283"/>
      <c r="E536" s="621"/>
      <c r="F536" s="622"/>
      <c r="G536" s="621"/>
      <c r="H536" s="622"/>
      <c r="I536" s="621"/>
      <c r="J536" s="622"/>
      <c r="K536" s="685" t="s">
        <v>429</v>
      </c>
      <c r="L536" s="686"/>
      <c r="M536" s="685" t="s">
        <v>429</v>
      </c>
      <c r="N536" s="686"/>
      <c r="O536" s="685" t="s">
        <v>429</v>
      </c>
      <c r="P536" s="686"/>
      <c r="Q536" s="685" t="s">
        <v>429</v>
      </c>
      <c r="R536" s="686"/>
      <c r="S536" s="685" t="s">
        <v>429</v>
      </c>
      <c r="T536" s="686"/>
      <c r="U536" s="683"/>
      <c r="V536" s="684"/>
      <c r="W536" s="281"/>
      <c r="X536" s="281"/>
      <c r="Y536" s="281"/>
    </row>
    <row r="537" spans="1:25" ht="24" customHeight="1">
      <c r="A537" s="281">
        <v>4</v>
      </c>
      <c r="B537" s="284"/>
      <c r="C537" s="283"/>
      <c r="D537" s="283"/>
      <c r="E537" s="621"/>
      <c r="F537" s="622"/>
      <c r="G537" s="621"/>
      <c r="H537" s="622"/>
      <c r="I537" s="621"/>
      <c r="J537" s="622"/>
      <c r="K537" s="685" t="s">
        <v>429</v>
      </c>
      <c r="L537" s="686"/>
      <c r="M537" s="685" t="s">
        <v>429</v>
      </c>
      <c r="N537" s="686"/>
      <c r="O537" s="685" t="s">
        <v>429</v>
      </c>
      <c r="P537" s="686"/>
      <c r="Q537" s="685" t="s">
        <v>429</v>
      </c>
      <c r="R537" s="686"/>
      <c r="S537" s="685" t="s">
        <v>429</v>
      </c>
      <c r="T537" s="686"/>
      <c r="U537" s="683"/>
      <c r="V537" s="684"/>
      <c r="W537" s="281"/>
      <c r="X537" s="281"/>
      <c r="Y537" s="281"/>
    </row>
    <row r="538" spans="1:25" ht="24" customHeight="1">
      <c r="A538" s="281">
        <v>5</v>
      </c>
      <c r="B538" s="284"/>
      <c r="C538" s="283"/>
      <c r="D538" s="283"/>
      <c r="E538" s="621"/>
      <c r="F538" s="622"/>
      <c r="G538" s="621"/>
      <c r="H538" s="622"/>
      <c r="I538" s="621"/>
      <c r="J538" s="622"/>
      <c r="K538" s="685" t="s">
        <v>429</v>
      </c>
      <c r="L538" s="686"/>
      <c r="M538" s="685" t="s">
        <v>429</v>
      </c>
      <c r="N538" s="686"/>
      <c r="O538" s="685" t="s">
        <v>429</v>
      </c>
      <c r="P538" s="686"/>
      <c r="Q538" s="685" t="s">
        <v>429</v>
      </c>
      <c r="R538" s="686"/>
      <c r="S538" s="685" t="s">
        <v>429</v>
      </c>
      <c r="T538" s="686"/>
      <c r="U538" s="683"/>
      <c r="V538" s="684"/>
      <c r="W538" s="281"/>
      <c r="X538" s="281"/>
      <c r="Y538" s="281"/>
    </row>
    <row r="539" spans="1:25" ht="24" customHeight="1">
      <c r="A539" s="281">
        <v>6</v>
      </c>
      <c r="B539" s="284"/>
      <c r="C539" s="283"/>
      <c r="D539" s="283"/>
      <c r="E539" s="621"/>
      <c r="F539" s="622"/>
      <c r="G539" s="621"/>
      <c r="H539" s="622"/>
      <c r="I539" s="621"/>
      <c r="J539" s="622"/>
      <c r="K539" s="685" t="s">
        <v>429</v>
      </c>
      <c r="L539" s="686"/>
      <c r="M539" s="685" t="s">
        <v>429</v>
      </c>
      <c r="N539" s="686"/>
      <c r="O539" s="685" t="s">
        <v>429</v>
      </c>
      <c r="P539" s="686"/>
      <c r="Q539" s="685" t="s">
        <v>429</v>
      </c>
      <c r="R539" s="686"/>
      <c r="S539" s="685" t="s">
        <v>429</v>
      </c>
      <c r="T539" s="686"/>
      <c r="U539" s="683"/>
      <c r="V539" s="684"/>
      <c r="W539" s="281"/>
      <c r="X539" s="281"/>
      <c r="Y539" s="281"/>
    </row>
    <row r="540" spans="1:25" ht="24" customHeight="1">
      <c r="A540" s="281">
        <v>7</v>
      </c>
      <c r="B540" s="284"/>
      <c r="C540" s="283"/>
      <c r="D540" s="283"/>
      <c r="E540" s="621"/>
      <c r="F540" s="622"/>
      <c r="G540" s="621"/>
      <c r="H540" s="622"/>
      <c r="I540" s="621"/>
      <c r="J540" s="622"/>
      <c r="K540" s="685" t="s">
        <v>429</v>
      </c>
      <c r="L540" s="686"/>
      <c r="M540" s="685" t="s">
        <v>429</v>
      </c>
      <c r="N540" s="686"/>
      <c r="O540" s="685" t="s">
        <v>429</v>
      </c>
      <c r="P540" s="686"/>
      <c r="Q540" s="685" t="s">
        <v>429</v>
      </c>
      <c r="R540" s="686"/>
      <c r="S540" s="685" t="s">
        <v>429</v>
      </c>
      <c r="T540" s="686"/>
      <c r="U540" s="683"/>
      <c r="V540" s="684"/>
      <c r="W540" s="281"/>
      <c r="X540" s="281"/>
      <c r="Y540" s="281"/>
    </row>
    <row r="541" spans="1:25" ht="24" customHeight="1">
      <c r="A541" s="281">
        <v>8</v>
      </c>
      <c r="B541" s="284"/>
      <c r="C541" s="283"/>
      <c r="D541" s="283"/>
      <c r="E541" s="621"/>
      <c r="F541" s="622"/>
      <c r="G541" s="621"/>
      <c r="H541" s="622"/>
      <c r="I541" s="621"/>
      <c r="J541" s="622"/>
      <c r="K541" s="685" t="s">
        <v>429</v>
      </c>
      <c r="L541" s="686"/>
      <c r="M541" s="685" t="s">
        <v>429</v>
      </c>
      <c r="N541" s="686"/>
      <c r="O541" s="685" t="s">
        <v>429</v>
      </c>
      <c r="P541" s="686"/>
      <c r="Q541" s="685" t="s">
        <v>429</v>
      </c>
      <c r="R541" s="686"/>
      <c r="S541" s="685" t="s">
        <v>429</v>
      </c>
      <c r="T541" s="686"/>
      <c r="U541" s="683"/>
      <c r="V541" s="684"/>
      <c r="W541" s="281"/>
      <c r="X541" s="281"/>
      <c r="Y541" s="281"/>
    </row>
    <row r="542" spans="1:25" ht="24" customHeight="1">
      <c r="A542" s="281">
        <v>9</v>
      </c>
      <c r="B542" s="284"/>
      <c r="C542" s="283"/>
      <c r="D542" s="283"/>
      <c r="E542" s="621"/>
      <c r="F542" s="622"/>
      <c r="G542" s="621"/>
      <c r="H542" s="622"/>
      <c r="I542" s="621"/>
      <c r="J542" s="622"/>
      <c r="K542" s="685" t="s">
        <v>429</v>
      </c>
      <c r="L542" s="686"/>
      <c r="M542" s="685" t="s">
        <v>429</v>
      </c>
      <c r="N542" s="686"/>
      <c r="O542" s="685" t="s">
        <v>429</v>
      </c>
      <c r="P542" s="686"/>
      <c r="Q542" s="685" t="s">
        <v>429</v>
      </c>
      <c r="R542" s="686"/>
      <c r="S542" s="685" t="s">
        <v>429</v>
      </c>
      <c r="T542" s="686"/>
      <c r="U542" s="683"/>
      <c r="V542" s="684"/>
      <c r="W542" s="281"/>
      <c r="X542" s="281"/>
      <c r="Y542" s="281"/>
    </row>
    <row r="543" spans="1:25" ht="24" customHeight="1">
      <c r="A543" s="281">
        <v>10</v>
      </c>
      <c r="B543" s="284"/>
      <c r="C543" s="283"/>
      <c r="D543" s="283"/>
      <c r="E543" s="621"/>
      <c r="F543" s="622"/>
      <c r="G543" s="621"/>
      <c r="H543" s="622"/>
      <c r="I543" s="621"/>
      <c r="J543" s="622"/>
      <c r="K543" s="685" t="s">
        <v>429</v>
      </c>
      <c r="L543" s="686"/>
      <c r="M543" s="685" t="s">
        <v>429</v>
      </c>
      <c r="N543" s="686"/>
      <c r="O543" s="685" t="s">
        <v>429</v>
      </c>
      <c r="P543" s="686"/>
      <c r="Q543" s="685" t="s">
        <v>429</v>
      </c>
      <c r="R543" s="686"/>
      <c r="S543" s="685" t="s">
        <v>429</v>
      </c>
      <c r="T543" s="686"/>
      <c r="U543" s="683"/>
      <c r="V543" s="684"/>
      <c r="W543" s="281"/>
      <c r="X543" s="281"/>
      <c r="Y543" s="281"/>
    </row>
    <row r="544" spans="1:25" ht="24" customHeight="1">
      <c r="A544" s="281">
        <v>11</v>
      </c>
      <c r="B544" s="284"/>
      <c r="C544" s="283"/>
      <c r="D544" s="283"/>
      <c r="E544" s="621"/>
      <c r="F544" s="622"/>
      <c r="G544" s="621"/>
      <c r="H544" s="622"/>
      <c r="I544" s="621"/>
      <c r="J544" s="622"/>
      <c r="K544" s="685" t="s">
        <v>429</v>
      </c>
      <c r="L544" s="686"/>
      <c r="M544" s="685" t="s">
        <v>429</v>
      </c>
      <c r="N544" s="686"/>
      <c r="O544" s="685" t="s">
        <v>429</v>
      </c>
      <c r="P544" s="686"/>
      <c r="Q544" s="685" t="s">
        <v>429</v>
      </c>
      <c r="R544" s="686"/>
      <c r="S544" s="685" t="s">
        <v>429</v>
      </c>
      <c r="T544" s="686"/>
      <c r="U544" s="683"/>
      <c r="V544" s="684"/>
      <c r="W544" s="281"/>
      <c r="X544" s="281"/>
      <c r="Y544" s="281"/>
    </row>
    <row r="545" spans="1:25" ht="24" customHeight="1">
      <c r="A545" s="281">
        <v>12</v>
      </c>
      <c r="B545" s="284"/>
      <c r="C545" s="283"/>
      <c r="D545" s="283"/>
      <c r="E545" s="636"/>
      <c r="F545" s="670"/>
      <c r="G545" s="636"/>
      <c r="H545" s="670"/>
      <c r="I545" s="636"/>
      <c r="J545" s="670"/>
      <c r="K545" s="685" t="s">
        <v>429</v>
      </c>
      <c r="L545" s="686"/>
      <c r="M545" s="685" t="s">
        <v>429</v>
      </c>
      <c r="N545" s="686"/>
      <c r="O545" s="685" t="s">
        <v>429</v>
      </c>
      <c r="P545" s="686"/>
      <c r="Q545" s="685" t="s">
        <v>429</v>
      </c>
      <c r="R545" s="686"/>
      <c r="S545" s="685" t="s">
        <v>429</v>
      </c>
      <c r="T545" s="686"/>
      <c r="U545" s="687"/>
      <c r="V545" s="688"/>
      <c r="W545" s="286"/>
      <c r="X545" s="286"/>
      <c r="Y545" s="286"/>
    </row>
    <row r="546" spans="1:25" ht="24" customHeight="1">
      <c r="A546" s="281">
        <v>13</v>
      </c>
      <c r="B546" s="284"/>
      <c r="C546" s="283"/>
      <c r="D546" s="283"/>
      <c r="E546" s="651"/>
      <c r="F546" s="651"/>
      <c r="G546" s="651"/>
      <c r="H546" s="651"/>
      <c r="I546" s="651"/>
      <c r="J546" s="651"/>
      <c r="K546" s="685" t="s">
        <v>429</v>
      </c>
      <c r="L546" s="686"/>
      <c r="M546" s="685" t="s">
        <v>429</v>
      </c>
      <c r="N546" s="686"/>
      <c r="O546" s="685" t="s">
        <v>429</v>
      </c>
      <c r="P546" s="686"/>
      <c r="Q546" s="685" t="s">
        <v>429</v>
      </c>
      <c r="R546" s="686"/>
      <c r="S546" s="685" t="s">
        <v>429</v>
      </c>
      <c r="T546" s="686"/>
      <c r="U546" s="646"/>
      <c r="V546" s="646"/>
      <c r="W546" s="281"/>
      <c r="X546" s="281"/>
      <c r="Y546" s="281"/>
    </row>
    <row r="547" spans="1:25" ht="24" customHeight="1">
      <c r="A547" s="281">
        <v>14</v>
      </c>
      <c r="B547" s="284"/>
      <c r="C547" s="283"/>
      <c r="D547" s="283"/>
      <c r="E547" s="621"/>
      <c r="F547" s="622"/>
      <c r="G547" s="621"/>
      <c r="H547" s="622"/>
      <c r="I547" s="621"/>
      <c r="J547" s="622"/>
      <c r="K547" s="685" t="s">
        <v>429</v>
      </c>
      <c r="L547" s="686"/>
      <c r="M547" s="685" t="s">
        <v>429</v>
      </c>
      <c r="N547" s="686"/>
      <c r="O547" s="685" t="s">
        <v>429</v>
      </c>
      <c r="P547" s="686"/>
      <c r="Q547" s="685" t="s">
        <v>429</v>
      </c>
      <c r="R547" s="686"/>
      <c r="S547" s="685" t="s">
        <v>429</v>
      </c>
      <c r="T547" s="686"/>
      <c r="U547" s="683"/>
      <c r="V547" s="684"/>
      <c r="W547" s="281"/>
      <c r="X547" s="281"/>
      <c r="Y547" s="281"/>
    </row>
    <row r="548" spans="1:25" ht="24" customHeight="1">
      <c r="A548" s="281">
        <v>15</v>
      </c>
      <c r="B548" s="284"/>
      <c r="C548" s="283"/>
      <c r="D548" s="283"/>
      <c r="E548" s="621"/>
      <c r="F548" s="622"/>
      <c r="G548" s="621"/>
      <c r="H548" s="622"/>
      <c r="I548" s="621"/>
      <c r="J548" s="622"/>
      <c r="K548" s="685" t="s">
        <v>429</v>
      </c>
      <c r="L548" s="686"/>
      <c r="M548" s="685" t="s">
        <v>429</v>
      </c>
      <c r="N548" s="686"/>
      <c r="O548" s="685" t="s">
        <v>429</v>
      </c>
      <c r="P548" s="686"/>
      <c r="Q548" s="685" t="s">
        <v>429</v>
      </c>
      <c r="R548" s="686"/>
      <c r="S548" s="685" t="s">
        <v>429</v>
      </c>
      <c r="T548" s="686"/>
      <c r="U548" s="683"/>
      <c r="V548" s="684"/>
      <c r="W548" s="281"/>
      <c r="X548" s="281"/>
      <c r="Y548" s="281"/>
    </row>
    <row r="549" spans="1:25" ht="24" customHeight="1">
      <c r="A549" s="281">
        <v>16</v>
      </c>
      <c r="B549" s="284"/>
      <c r="C549" s="283"/>
      <c r="D549" s="283"/>
      <c r="E549" s="621"/>
      <c r="F549" s="622"/>
      <c r="G549" s="621"/>
      <c r="H549" s="622"/>
      <c r="I549" s="621"/>
      <c r="J549" s="622"/>
      <c r="K549" s="685" t="s">
        <v>429</v>
      </c>
      <c r="L549" s="686"/>
      <c r="M549" s="685" t="s">
        <v>429</v>
      </c>
      <c r="N549" s="686"/>
      <c r="O549" s="685" t="s">
        <v>429</v>
      </c>
      <c r="P549" s="686"/>
      <c r="Q549" s="685" t="s">
        <v>429</v>
      </c>
      <c r="R549" s="686"/>
      <c r="S549" s="685" t="s">
        <v>429</v>
      </c>
      <c r="T549" s="686"/>
      <c r="U549" s="683"/>
      <c r="V549" s="684"/>
      <c r="W549" s="281"/>
      <c r="X549" s="281"/>
      <c r="Y549" s="281"/>
    </row>
    <row r="550" spans="1:25" ht="20" customHeight="1">
      <c r="A550" s="266"/>
      <c r="B550" s="266"/>
      <c r="C550" s="270"/>
      <c r="D550" s="270"/>
      <c r="E550" s="266"/>
      <c r="F550" s="266"/>
      <c r="G550" s="266"/>
      <c r="H550" s="266"/>
      <c r="I550" s="266"/>
      <c r="J550" s="266"/>
      <c r="K550" s="266"/>
      <c r="L550" s="266"/>
      <c r="M550" s="266"/>
      <c r="N550" s="266"/>
      <c r="O550" s="266"/>
      <c r="P550" s="266"/>
      <c r="Q550" s="266"/>
      <c r="R550" s="266"/>
      <c r="S550" s="266"/>
      <c r="T550" s="266"/>
      <c r="U550" s="266"/>
      <c r="V550" s="266"/>
      <c r="W550" s="266"/>
      <c r="X550" s="266"/>
      <c r="Y550" s="266"/>
    </row>
    <row r="551" spans="1:25" ht="20" customHeight="1">
      <c r="A551" s="644" t="s">
        <v>425</v>
      </c>
      <c r="B551" s="644"/>
      <c r="C551" s="644"/>
      <c r="D551" s="644"/>
      <c r="E551" s="644"/>
      <c r="F551" s="644"/>
      <c r="G551" s="267"/>
      <c r="H551" s="644" t="s">
        <v>424</v>
      </c>
      <c r="I551" s="644"/>
      <c r="J551" s="644"/>
      <c r="K551" s="644"/>
      <c r="L551" s="644"/>
      <c r="M551" s="644"/>
      <c r="N551" s="644"/>
      <c r="O551" s="644"/>
      <c r="P551" s="644"/>
      <c r="Q551" s="644"/>
      <c r="R551" s="644"/>
      <c r="S551" s="644"/>
      <c r="T551" s="266"/>
      <c r="U551" s="642" t="s">
        <v>407</v>
      </c>
      <c r="V551" s="645"/>
      <c r="W551" s="645"/>
      <c r="X551" s="645"/>
      <c r="Y551" s="643"/>
    </row>
    <row r="552" spans="1:25" ht="20" customHeight="1">
      <c r="A552" s="297"/>
      <c r="B552" s="281" t="s">
        <v>423</v>
      </c>
      <c r="C552" s="281" t="s">
        <v>415</v>
      </c>
      <c r="D552" s="281" t="s">
        <v>414</v>
      </c>
      <c r="E552" s="644" t="s">
        <v>442</v>
      </c>
      <c r="F552" s="644"/>
      <c r="G552" s="267"/>
      <c r="H552" s="297"/>
      <c r="I552" s="281" t="s">
        <v>423</v>
      </c>
      <c r="J552" s="642" t="s">
        <v>415</v>
      </c>
      <c r="K552" s="645"/>
      <c r="L552" s="645"/>
      <c r="M552" s="645"/>
      <c r="N552" s="643"/>
      <c r="O552" s="642" t="s">
        <v>414</v>
      </c>
      <c r="P552" s="645"/>
      <c r="Q552" s="645"/>
      <c r="R552" s="644" t="s">
        <v>442</v>
      </c>
      <c r="S552" s="644"/>
      <c r="T552" s="266"/>
      <c r="U552" s="279"/>
      <c r="V552" s="266"/>
      <c r="W552" s="266"/>
      <c r="X552" s="266"/>
      <c r="Y552" s="278"/>
    </row>
    <row r="553" spans="1:25" ht="20" customHeight="1">
      <c r="A553" s="295">
        <v>1</v>
      </c>
      <c r="B553" s="284"/>
      <c r="C553" s="296"/>
      <c r="D553" s="281"/>
      <c r="E553" s="707"/>
      <c r="F553" s="707"/>
      <c r="G553" s="269"/>
      <c r="H553" s="295">
        <v>1</v>
      </c>
      <c r="I553" s="281"/>
      <c r="J553" s="642"/>
      <c r="K553" s="645"/>
      <c r="L553" s="645"/>
      <c r="M553" s="645"/>
      <c r="N553" s="643"/>
      <c r="O553" s="642"/>
      <c r="P553" s="645"/>
      <c r="Q553" s="645"/>
      <c r="R553" s="644"/>
      <c r="S553" s="644"/>
      <c r="T553" s="266"/>
      <c r="U553" s="279"/>
      <c r="V553" s="266"/>
      <c r="W553" s="266"/>
      <c r="X553" s="266"/>
      <c r="Y553" s="278"/>
    </row>
    <row r="554" spans="1:25" ht="20" customHeight="1">
      <c r="A554" s="295">
        <v>2</v>
      </c>
      <c r="B554" s="281"/>
      <c r="C554" s="296"/>
      <c r="D554" s="281"/>
      <c r="E554" s="707"/>
      <c r="F554" s="707"/>
      <c r="G554" s="269"/>
      <c r="H554" s="295">
        <v>2</v>
      </c>
      <c r="I554" s="281"/>
      <c r="J554" s="642"/>
      <c r="K554" s="645"/>
      <c r="L554" s="645"/>
      <c r="M554" s="645"/>
      <c r="N554" s="643"/>
      <c r="O554" s="642"/>
      <c r="P554" s="645"/>
      <c r="Q554" s="645"/>
      <c r="R554" s="644"/>
      <c r="S554" s="644"/>
      <c r="T554" s="266"/>
      <c r="U554" s="279"/>
      <c r="V554" s="266"/>
      <c r="W554" s="266"/>
      <c r="X554" s="266"/>
      <c r="Y554" s="278"/>
    </row>
    <row r="555" spans="1:25" ht="20" customHeight="1">
      <c r="A555" s="295">
        <v>3</v>
      </c>
      <c r="B555" s="281"/>
      <c r="C555" s="296"/>
      <c r="D555" s="281"/>
      <c r="E555" s="707"/>
      <c r="F555" s="707"/>
      <c r="G555" s="269"/>
      <c r="H555" s="295">
        <v>3</v>
      </c>
      <c r="I555" s="281"/>
      <c r="J555" s="642"/>
      <c r="K555" s="645"/>
      <c r="L555" s="645"/>
      <c r="M555" s="645"/>
      <c r="N555" s="643"/>
      <c r="O555" s="642"/>
      <c r="P555" s="645"/>
      <c r="Q555" s="645"/>
      <c r="R555" s="644"/>
      <c r="S555" s="644"/>
      <c r="U555" s="277"/>
      <c r="Y555" s="276"/>
    </row>
    <row r="556" spans="1:25" ht="20" customHeight="1">
      <c r="A556" s="295">
        <v>4</v>
      </c>
      <c r="B556" s="281"/>
      <c r="C556" s="296"/>
      <c r="D556" s="281"/>
      <c r="E556" s="707"/>
      <c r="F556" s="707"/>
      <c r="G556" s="269"/>
      <c r="H556" s="295">
        <v>4</v>
      </c>
      <c r="I556" s="281"/>
      <c r="J556" s="642"/>
      <c r="K556" s="645"/>
      <c r="L556" s="645"/>
      <c r="M556" s="645"/>
      <c r="N556" s="643"/>
      <c r="O556" s="642"/>
      <c r="P556" s="645"/>
      <c r="Q556" s="645"/>
      <c r="R556" s="644"/>
      <c r="S556" s="644"/>
      <c r="U556" s="277"/>
      <c r="Y556" s="276"/>
    </row>
    <row r="557" spans="1:25" ht="20" customHeight="1">
      <c r="A557" s="295">
        <v>5</v>
      </c>
      <c r="B557" s="281"/>
      <c r="C557" s="296"/>
      <c r="D557" s="281"/>
      <c r="E557" s="707"/>
      <c r="F557" s="707"/>
      <c r="G557" s="269"/>
      <c r="H557" s="295">
        <v>5</v>
      </c>
      <c r="I557" s="281"/>
      <c r="J557" s="642"/>
      <c r="K557" s="645"/>
      <c r="L557" s="645"/>
      <c r="M557" s="645"/>
      <c r="N557" s="643"/>
      <c r="O557" s="642"/>
      <c r="P557" s="645"/>
      <c r="Q557" s="645"/>
      <c r="R557" s="644"/>
      <c r="S557" s="644"/>
      <c r="T557" s="266"/>
      <c r="U557" s="642" t="s">
        <v>406</v>
      </c>
      <c r="V557" s="645"/>
      <c r="W557" s="645"/>
      <c r="X557" s="645"/>
      <c r="Y557" s="643"/>
    </row>
    <row r="558" spans="1:25" ht="20" customHeight="1">
      <c r="A558" s="295">
        <v>6</v>
      </c>
      <c r="B558" s="281"/>
      <c r="C558" s="296"/>
      <c r="D558" s="281"/>
      <c r="E558" s="707"/>
      <c r="F558" s="707"/>
      <c r="G558" s="269"/>
      <c r="H558" s="295">
        <v>6</v>
      </c>
      <c r="I558" s="281"/>
      <c r="J558" s="642"/>
      <c r="K558" s="645"/>
      <c r="L558" s="645"/>
      <c r="M558" s="645"/>
      <c r="N558" s="643"/>
      <c r="O558" s="642"/>
      <c r="P558" s="645"/>
      <c r="Q558" s="645"/>
      <c r="R558" s="644"/>
      <c r="S558" s="644"/>
      <c r="T558" s="266"/>
      <c r="U558" s="279"/>
      <c r="V558" s="266"/>
      <c r="W558" s="266"/>
      <c r="X558" s="266"/>
      <c r="Y558" s="278"/>
    </row>
    <row r="559" spans="1:25" ht="20" customHeight="1">
      <c r="A559" s="295">
        <v>7</v>
      </c>
      <c r="B559" s="281"/>
      <c r="C559" s="296"/>
      <c r="D559" s="281"/>
      <c r="E559" s="707"/>
      <c r="F559" s="707"/>
      <c r="G559" s="269"/>
      <c r="H559" s="295">
        <v>7</v>
      </c>
      <c r="I559" s="281"/>
      <c r="J559" s="642"/>
      <c r="K559" s="645"/>
      <c r="L559" s="645"/>
      <c r="M559" s="645"/>
      <c r="N559" s="643"/>
      <c r="O559" s="642"/>
      <c r="P559" s="645"/>
      <c r="Q559" s="645"/>
      <c r="R559" s="644"/>
      <c r="S559" s="644"/>
      <c r="U559" s="277"/>
      <c r="Y559" s="276"/>
    </row>
    <row r="560" spans="1:25" ht="20" customHeight="1">
      <c r="A560" s="295">
        <v>8</v>
      </c>
      <c r="B560" s="281"/>
      <c r="C560" s="296"/>
      <c r="D560" s="281"/>
      <c r="E560" s="707"/>
      <c r="F560" s="707"/>
      <c r="G560" s="269"/>
      <c r="H560" s="295">
        <v>8</v>
      </c>
      <c r="I560" s="281"/>
      <c r="J560" s="642"/>
      <c r="K560" s="645"/>
      <c r="L560" s="645"/>
      <c r="M560" s="645"/>
      <c r="N560" s="643"/>
      <c r="O560" s="642"/>
      <c r="P560" s="645"/>
      <c r="Q560" s="645"/>
      <c r="R560" s="644"/>
      <c r="S560" s="644"/>
      <c r="T560" s="266"/>
      <c r="U560" s="273"/>
      <c r="V560" s="272"/>
      <c r="W560" s="272"/>
      <c r="X560" s="272"/>
      <c r="Y560" s="271"/>
    </row>
    <row r="561" spans="1:25" ht="12" customHeight="1">
      <c r="A561" s="268"/>
      <c r="B561" s="267"/>
      <c r="C561" s="270"/>
      <c r="D561" s="267"/>
      <c r="E561" s="269"/>
      <c r="F561" s="269"/>
      <c r="G561" s="269"/>
      <c r="H561" s="268"/>
      <c r="I561" s="267"/>
      <c r="J561" s="267"/>
      <c r="K561" s="267"/>
      <c r="L561" s="267"/>
      <c r="M561" s="267"/>
      <c r="N561" s="267"/>
      <c r="O561" s="267"/>
      <c r="P561" s="267"/>
      <c r="Q561" s="267"/>
      <c r="R561" s="267"/>
      <c r="S561" s="267"/>
      <c r="T561" s="266"/>
      <c r="U561" s="266"/>
      <c r="V561" s="266"/>
      <c r="W561" s="266"/>
      <c r="X561" s="266"/>
      <c r="Y561" s="266"/>
    </row>
    <row r="562" spans="1:25" ht="38" customHeight="1">
      <c r="A562" s="671" t="s">
        <v>441</v>
      </c>
      <c r="B562" s="672"/>
      <c r="C562" s="672"/>
      <c r="D562" s="672"/>
      <c r="E562" s="666" t="s">
        <v>42</v>
      </c>
      <c r="F562" s="666"/>
      <c r="G562" s="667">
        <f>G529</f>
        <v>45774</v>
      </c>
      <c r="H562" s="668"/>
      <c r="I562" s="669"/>
      <c r="J562" s="666" t="s">
        <v>43</v>
      </c>
      <c r="K562" s="666"/>
      <c r="L562" s="626" t="str">
        <f>L529</f>
        <v>Horspath, Oxford</v>
      </c>
      <c r="M562" s="662"/>
      <c r="N562" s="662"/>
      <c r="O562" s="662"/>
      <c r="P562" s="662"/>
      <c r="Q562" s="627"/>
      <c r="R562" s="666" t="s">
        <v>420</v>
      </c>
      <c r="S562" s="666"/>
      <c r="T562" s="626" t="str">
        <f>T529</f>
        <v>OXFORDSHIRE TRACK &amp; FIELD LEAGUE 2025</v>
      </c>
      <c r="U562" s="662"/>
      <c r="V562" s="662"/>
      <c r="W562" s="662"/>
      <c r="X562" s="662"/>
      <c r="Y562" s="627"/>
    </row>
    <row r="563" spans="1:25" s="294" customFormat="1" ht="38" customHeight="1">
      <c r="A563" s="624" t="s">
        <v>25</v>
      </c>
      <c r="B563" s="625"/>
      <c r="C563" s="626" t="str">
        <f>C530</f>
        <v>Shot U17 &amp; U20 Men (0 athletes)</v>
      </c>
      <c r="D563" s="627"/>
      <c r="E563" s="624" t="s">
        <v>382</v>
      </c>
      <c r="F563" s="625"/>
      <c r="G563" s="629">
        <f>G530</f>
        <v>0.625</v>
      </c>
      <c r="H563" s="630"/>
      <c r="I563" s="631"/>
      <c r="J563" s="626" t="s">
        <v>419</v>
      </c>
      <c r="K563" s="662"/>
      <c r="L563" s="703">
        <f>L530</f>
        <v>12.63</v>
      </c>
      <c r="M563" s="704"/>
      <c r="N563" s="640" t="s">
        <v>418</v>
      </c>
      <c r="O563" s="641"/>
      <c r="P563" s="652">
        <f>P530</f>
        <v>10.4</v>
      </c>
      <c r="Q563" s="653"/>
      <c r="R563" s="624" t="str">
        <f>R530</f>
        <v>Scoring: 3 trials each</v>
      </c>
      <c r="S563" s="628"/>
      <c r="T563" s="628"/>
      <c r="U563" s="628"/>
      <c r="V563" s="628"/>
      <c r="W563" s="628"/>
      <c r="X563" s="628"/>
      <c r="Y563" s="625"/>
    </row>
    <row r="564" spans="1:25" ht="20" customHeight="1">
      <c r="A564" s="266"/>
      <c r="B564" s="266"/>
      <c r="C564" s="293"/>
      <c r="D564" s="292"/>
      <c r="E564" s="267"/>
      <c r="F564" s="267"/>
      <c r="G564" s="291"/>
      <c r="H564" s="291"/>
      <c r="I564" s="267"/>
      <c r="J564" s="267"/>
      <c r="K564" s="290"/>
      <c r="L564" s="290"/>
      <c r="M564" s="290"/>
      <c r="N564" s="288"/>
      <c r="O564" s="288"/>
      <c r="P564" s="289"/>
      <c r="Q564" s="288"/>
      <c r="R564" s="287"/>
      <c r="S564" s="287"/>
      <c r="T564" s="287"/>
      <c r="U564" s="287"/>
      <c r="V564" s="287"/>
      <c r="W564" s="287"/>
      <c r="X564" s="287"/>
      <c r="Y564" s="287"/>
    </row>
    <row r="565" spans="1:25" ht="38" customHeight="1">
      <c r="A565" s="634" t="s">
        <v>417</v>
      </c>
      <c r="B565" s="634" t="s">
        <v>416</v>
      </c>
      <c r="C565" s="634" t="s">
        <v>415</v>
      </c>
      <c r="D565" s="634" t="s">
        <v>414</v>
      </c>
      <c r="E565" s="689" t="s">
        <v>438</v>
      </c>
      <c r="F565" s="689"/>
      <c r="G565" s="689" t="s">
        <v>437</v>
      </c>
      <c r="H565" s="689"/>
      <c r="I565" s="689" t="s">
        <v>436</v>
      </c>
      <c r="J565" s="689"/>
      <c r="K565" s="689" t="s">
        <v>435</v>
      </c>
      <c r="L565" s="689"/>
      <c r="M565" s="692" t="s">
        <v>434</v>
      </c>
      <c r="N565" s="693"/>
      <c r="O565" s="644" t="s">
        <v>433</v>
      </c>
      <c r="P565" s="644"/>
      <c r="Q565" s="644" t="s">
        <v>432</v>
      </c>
      <c r="R565" s="644"/>
      <c r="S565" s="644" t="s">
        <v>431</v>
      </c>
      <c r="T565" s="644"/>
      <c r="U565" s="689" t="s">
        <v>430</v>
      </c>
      <c r="V565" s="642"/>
      <c r="W565" s="664" t="s">
        <v>410</v>
      </c>
      <c r="X565" s="642" t="s">
        <v>409</v>
      </c>
      <c r="Y565" s="643"/>
    </row>
    <row r="566" spans="1:25" ht="20" customHeight="1">
      <c r="A566" s="635"/>
      <c r="B566" s="635"/>
      <c r="C566" s="635"/>
      <c r="D566" s="635"/>
      <c r="E566" s="644" t="s">
        <v>408</v>
      </c>
      <c r="F566" s="644"/>
      <c r="G566" s="644" t="s">
        <v>408</v>
      </c>
      <c r="H566" s="644"/>
      <c r="I566" s="644" t="s">
        <v>408</v>
      </c>
      <c r="J566" s="644"/>
      <c r="K566" s="644" t="s">
        <v>408</v>
      </c>
      <c r="L566" s="644"/>
      <c r="M566" s="694"/>
      <c r="N566" s="695"/>
      <c r="O566" s="644" t="s">
        <v>408</v>
      </c>
      <c r="P566" s="644"/>
      <c r="Q566" s="644" t="s">
        <v>408</v>
      </c>
      <c r="R566" s="644"/>
      <c r="S566" s="644" t="s">
        <v>408</v>
      </c>
      <c r="T566" s="644"/>
      <c r="U566" s="644" t="s">
        <v>408</v>
      </c>
      <c r="V566" s="642"/>
      <c r="W566" s="665"/>
      <c r="X566" s="281" t="s">
        <v>0</v>
      </c>
      <c r="Y566" s="281" t="s">
        <v>1</v>
      </c>
    </row>
    <row r="567" spans="1:25" ht="24" customHeight="1">
      <c r="A567" s="285">
        <v>17</v>
      </c>
      <c r="B567" s="284" t="str" cm="1">
        <f t="array" ref="B567">IFERROR(IF(Data!P$389+Data!P$400&gt;16, _xlfn.DROP(_xlfn.VSTACK(_xlfn._xlws.FILTER(_xlfn.ANCHORARRAY(Data!AF$62), _xlfn.CHOOSECOLS(_xlfn.ANCHORARRAY(Data!AF$62),1)&lt;&gt;"",""),_xlfn._xlws.FILTER(_xlfn.ANCHORARRAY(Data!AF$92), _xlfn.CHOOSECOLS(_xlfn.ANCHORARRAY(Data!AF$92),1)&lt;&gt;"","")), 16),"Less than 16"),"")</f>
        <v>Less than 16</v>
      </c>
      <c r="C567" s="283"/>
      <c r="D567" s="283"/>
      <c r="E567" s="621"/>
      <c r="F567" s="622"/>
      <c r="G567" s="621"/>
      <c r="H567" s="622"/>
      <c r="I567" s="621"/>
      <c r="J567" s="622"/>
      <c r="K567" s="685" t="s">
        <v>429</v>
      </c>
      <c r="L567" s="686"/>
      <c r="M567" s="685" t="s">
        <v>429</v>
      </c>
      <c r="N567" s="686"/>
      <c r="O567" s="685" t="s">
        <v>429</v>
      </c>
      <c r="P567" s="686"/>
      <c r="Q567" s="685" t="s">
        <v>429</v>
      </c>
      <c r="R567" s="686"/>
      <c r="S567" s="685" t="s">
        <v>429</v>
      </c>
      <c r="T567" s="686"/>
      <c r="U567" s="683"/>
      <c r="V567" s="684"/>
      <c r="W567" s="281"/>
      <c r="X567" s="281"/>
      <c r="Y567" s="281"/>
    </row>
    <row r="568" spans="1:25" ht="24" customHeight="1">
      <c r="A568" s="285">
        <v>18</v>
      </c>
      <c r="B568" s="284"/>
      <c r="C568" s="283"/>
      <c r="D568" s="283"/>
      <c r="E568" s="621"/>
      <c r="F568" s="622"/>
      <c r="G568" s="621"/>
      <c r="H568" s="622"/>
      <c r="I568" s="621"/>
      <c r="J568" s="622"/>
      <c r="K568" s="685" t="s">
        <v>429</v>
      </c>
      <c r="L568" s="686"/>
      <c r="M568" s="690" t="s">
        <v>429</v>
      </c>
      <c r="N568" s="691"/>
      <c r="O568" s="690" t="s">
        <v>429</v>
      </c>
      <c r="P568" s="691"/>
      <c r="Q568" s="685" t="s">
        <v>429</v>
      </c>
      <c r="R568" s="686"/>
      <c r="S568" s="685" t="s">
        <v>429</v>
      </c>
      <c r="T568" s="686"/>
      <c r="U568" s="683"/>
      <c r="V568" s="684"/>
      <c r="W568" s="281"/>
      <c r="X568" s="281"/>
      <c r="Y568" s="281"/>
    </row>
    <row r="569" spans="1:25" ht="24" customHeight="1">
      <c r="A569" s="285">
        <v>19</v>
      </c>
      <c r="B569" s="284"/>
      <c r="C569" s="283"/>
      <c r="D569" s="283"/>
      <c r="E569" s="621"/>
      <c r="F569" s="622"/>
      <c r="G569" s="621"/>
      <c r="H569" s="622"/>
      <c r="I569" s="621"/>
      <c r="J569" s="622"/>
      <c r="K569" s="685" t="s">
        <v>429</v>
      </c>
      <c r="L569" s="686"/>
      <c r="M569" s="685" t="s">
        <v>429</v>
      </c>
      <c r="N569" s="686"/>
      <c r="O569" s="685" t="s">
        <v>429</v>
      </c>
      <c r="P569" s="686"/>
      <c r="Q569" s="685" t="s">
        <v>429</v>
      </c>
      <c r="R569" s="686"/>
      <c r="S569" s="685" t="s">
        <v>429</v>
      </c>
      <c r="T569" s="686"/>
      <c r="U569" s="683"/>
      <c r="V569" s="684"/>
      <c r="W569" s="281"/>
      <c r="X569" s="281"/>
      <c r="Y569" s="281"/>
    </row>
    <row r="570" spans="1:25" ht="24" customHeight="1">
      <c r="A570" s="285">
        <v>20</v>
      </c>
      <c r="B570" s="284"/>
      <c r="C570" s="283"/>
      <c r="D570" s="283"/>
      <c r="E570" s="621"/>
      <c r="F570" s="622"/>
      <c r="G570" s="621"/>
      <c r="H570" s="622"/>
      <c r="I570" s="621"/>
      <c r="J570" s="622"/>
      <c r="K570" s="685" t="s">
        <v>429</v>
      </c>
      <c r="L570" s="686"/>
      <c r="M570" s="685" t="s">
        <v>429</v>
      </c>
      <c r="N570" s="686"/>
      <c r="O570" s="685" t="s">
        <v>429</v>
      </c>
      <c r="P570" s="686"/>
      <c r="Q570" s="685" t="s">
        <v>429</v>
      </c>
      <c r="R570" s="686"/>
      <c r="S570" s="685" t="s">
        <v>429</v>
      </c>
      <c r="T570" s="686"/>
      <c r="U570" s="683"/>
      <c r="V570" s="684"/>
      <c r="W570" s="281"/>
      <c r="X570" s="281"/>
      <c r="Y570" s="281"/>
    </row>
    <row r="571" spans="1:25" ht="24" customHeight="1">
      <c r="A571" s="285">
        <v>21</v>
      </c>
      <c r="B571" s="284"/>
      <c r="C571" s="283"/>
      <c r="D571" s="283"/>
      <c r="E571" s="621"/>
      <c r="F571" s="622"/>
      <c r="G571" s="621"/>
      <c r="H571" s="622"/>
      <c r="I571" s="621"/>
      <c r="J571" s="622"/>
      <c r="K571" s="685" t="s">
        <v>429</v>
      </c>
      <c r="L571" s="686"/>
      <c r="M571" s="685" t="s">
        <v>429</v>
      </c>
      <c r="N571" s="686"/>
      <c r="O571" s="685" t="s">
        <v>429</v>
      </c>
      <c r="P571" s="686"/>
      <c r="Q571" s="685" t="s">
        <v>429</v>
      </c>
      <c r="R571" s="686"/>
      <c r="S571" s="685" t="s">
        <v>429</v>
      </c>
      <c r="T571" s="686"/>
      <c r="U571" s="683"/>
      <c r="V571" s="684"/>
      <c r="W571" s="281"/>
      <c r="X571" s="281"/>
      <c r="Y571" s="281"/>
    </row>
    <row r="572" spans="1:25" ht="24" customHeight="1">
      <c r="A572" s="285">
        <v>22</v>
      </c>
      <c r="B572" s="284"/>
      <c r="C572" s="283"/>
      <c r="D572" s="283"/>
      <c r="E572" s="621"/>
      <c r="F572" s="622"/>
      <c r="G572" s="621"/>
      <c r="H572" s="622"/>
      <c r="I572" s="621"/>
      <c r="J572" s="622"/>
      <c r="K572" s="685" t="s">
        <v>429</v>
      </c>
      <c r="L572" s="686"/>
      <c r="M572" s="685" t="s">
        <v>429</v>
      </c>
      <c r="N572" s="686"/>
      <c r="O572" s="685" t="s">
        <v>429</v>
      </c>
      <c r="P572" s="686"/>
      <c r="Q572" s="685" t="s">
        <v>429</v>
      </c>
      <c r="R572" s="686"/>
      <c r="S572" s="685" t="s">
        <v>429</v>
      </c>
      <c r="T572" s="686"/>
      <c r="U572" s="683"/>
      <c r="V572" s="684"/>
      <c r="W572" s="281"/>
      <c r="X572" s="281"/>
      <c r="Y572" s="281"/>
    </row>
    <row r="573" spans="1:25" ht="24" customHeight="1">
      <c r="A573" s="285">
        <v>23</v>
      </c>
      <c r="B573" s="284"/>
      <c r="C573" s="283"/>
      <c r="D573" s="283"/>
      <c r="E573" s="621"/>
      <c r="F573" s="622"/>
      <c r="G573" s="621"/>
      <c r="H573" s="622"/>
      <c r="I573" s="621"/>
      <c r="J573" s="622"/>
      <c r="K573" s="685" t="s">
        <v>429</v>
      </c>
      <c r="L573" s="686"/>
      <c r="M573" s="685" t="s">
        <v>429</v>
      </c>
      <c r="N573" s="686"/>
      <c r="O573" s="685" t="s">
        <v>429</v>
      </c>
      <c r="P573" s="686"/>
      <c r="Q573" s="685" t="s">
        <v>429</v>
      </c>
      <c r="R573" s="686"/>
      <c r="S573" s="685" t="s">
        <v>429</v>
      </c>
      <c r="T573" s="686"/>
      <c r="U573" s="683"/>
      <c r="V573" s="684"/>
      <c r="W573" s="281"/>
      <c r="X573" s="281"/>
      <c r="Y573" s="281"/>
    </row>
    <row r="574" spans="1:25" ht="24" customHeight="1">
      <c r="A574" s="285">
        <v>24</v>
      </c>
      <c r="B574" s="284"/>
      <c r="C574" s="283"/>
      <c r="D574" s="283"/>
      <c r="E574" s="621"/>
      <c r="F574" s="622"/>
      <c r="G574" s="621"/>
      <c r="H574" s="622"/>
      <c r="I574" s="621"/>
      <c r="J574" s="622"/>
      <c r="K574" s="685" t="s">
        <v>429</v>
      </c>
      <c r="L574" s="686"/>
      <c r="M574" s="685" t="s">
        <v>429</v>
      </c>
      <c r="N574" s="686"/>
      <c r="O574" s="685" t="s">
        <v>429</v>
      </c>
      <c r="P574" s="686"/>
      <c r="Q574" s="685" t="s">
        <v>429</v>
      </c>
      <c r="R574" s="686"/>
      <c r="S574" s="685" t="s">
        <v>429</v>
      </c>
      <c r="T574" s="686"/>
      <c r="U574" s="683"/>
      <c r="V574" s="684"/>
      <c r="W574" s="281"/>
      <c r="X574" s="281"/>
      <c r="Y574" s="281"/>
    </row>
    <row r="575" spans="1:25" ht="24" customHeight="1">
      <c r="A575" s="285">
        <v>25</v>
      </c>
      <c r="B575" s="284"/>
      <c r="C575" s="283"/>
      <c r="D575" s="283"/>
      <c r="E575" s="621"/>
      <c r="F575" s="622"/>
      <c r="G575" s="621"/>
      <c r="H575" s="622"/>
      <c r="I575" s="621"/>
      <c r="J575" s="622"/>
      <c r="K575" s="685" t="s">
        <v>429</v>
      </c>
      <c r="L575" s="686"/>
      <c r="M575" s="685" t="s">
        <v>429</v>
      </c>
      <c r="N575" s="686"/>
      <c r="O575" s="685" t="s">
        <v>429</v>
      </c>
      <c r="P575" s="686"/>
      <c r="Q575" s="685" t="s">
        <v>429</v>
      </c>
      <c r="R575" s="686"/>
      <c r="S575" s="685" t="s">
        <v>429</v>
      </c>
      <c r="T575" s="686"/>
      <c r="U575" s="683"/>
      <c r="V575" s="684"/>
      <c r="W575" s="281"/>
      <c r="X575" s="281"/>
      <c r="Y575" s="281"/>
    </row>
    <row r="576" spans="1:25" ht="24" customHeight="1">
      <c r="A576" s="285">
        <v>26</v>
      </c>
      <c r="B576" s="284"/>
      <c r="C576" s="283"/>
      <c r="D576" s="283"/>
      <c r="E576" s="621"/>
      <c r="F576" s="622"/>
      <c r="G576" s="621"/>
      <c r="H576" s="622"/>
      <c r="I576" s="621"/>
      <c r="J576" s="622"/>
      <c r="K576" s="685" t="s">
        <v>429</v>
      </c>
      <c r="L576" s="686"/>
      <c r="M576" s="685" t="s">
        <v>429</v>
      </c>
      <c r="N576" s="686"/>
      <c r="O576" s="685" t="s">
        <v>429</v>
      </c>
      <c r="P576" s="686"/>
      <c r="Q576" s="685" t="s">
        <v>429</v>
      </c>
      <c r="R576" s="686"/>
      <c r="S576" s="685" t="s">
        <v>429</v>
      </c>
      <c r="T576" s="686"/>
      <c r="U576" s="683"/>
      <c r="V576" s="684"/>
      <c r="W576" s="281"/>
      <c r="X576" s="281"/>
      <c r="Y576" s="281"/>
    </row>
    <row r="577" spans="1:25" ht="24" customHeight="1">
      <c r="A577" s="285">
        <v>27</v>
      </c>
      <c r="B577" s="284"/>
      <c r="C577" s="283"/>
      <c r="D577" s="283"/>
      <c r="E577" s="621"/>
      <c r="F577" s="622"/>
      <c r="G577" s="621"/>
      <c r="H577" s="622"/>
      <c r="I577" s="621"/>
      <c r="J577" s="622"/>
      <c r="K577" s="685" t="s">
        <v>429</v>
      </c>
      <c r="L577" s="686"/>
      <c r="M577" s="685" t="s">
        <v>429</v>
      </c>
      <c r="N577" s="686"/>
      <c r="O577" s="685" t="s">
        <v>429</v>
      </c>
      <c r="P577" s="686"/>
      <c r="Q577" s="685" t="s">
        <v>429</v>
      </c>
      <c r="R577" s="686"/>
      <c r="S577" s="685" t="s">
        <v>429</v>
      </c>
      <c r="T577" s="686"/>
      <c r="U577" s="683"/>
      <c r="V577" s="684"/>
      <c r="W577" s="281"/>
      <c r="X577" s="281"/>
      <c r="Y577" s="281"/>
    </row>
    <row r="578" spans="1:25" ht="24" customHeight="1">
      <c r="A578" s="285">
        <v>28</v>
      </c>
      <c r="B578" s="284"/>
      <c r="C578" s="283"/>
      <c r="D578" s="283"/>
      <c r="E578" s="636"/>
      <c r="F578" s="670"/>
      <c r="G578" s="636"/>
      <c r="H578" s="670"/>
      <c r="I578" s="636"/>
      <c r="J578" s="670"/>
      <c r="K578" s="685" t="s">
        <v>429</v>
      </c>
      <c r="L578" s="686"/>
      <c r="M578" s="685" t="s">
        <v>429</v>
      </c>
      <c r="N578" s="686"/>
      <c r="O578" s="685" t="s">
        <v>429</v>
      </c>
      <c r="P578" s="686"/>
      <c r="Q578" s="685" t="s">
        <v>429</v>
      </c>
      <c r="R578" s="686"/>
      <c r="S578" s="685" t="s">
        <v>429</v>
      </c>
      <c r="T578" s="686"/>
      <c r="U578" s="687"/>
      <c r="V578" s="688"/>
      <c r="W578" s="286"/>
      <c r="X578" s="286"/>
      <c r="Y578" s="286"/>
    </row>
    <row r="579" spans="1:25" ht="24" customHeight="1">
      <c r="A579" s="285">
        <v>29</v>
      </c>
      <c r="B579" s="284"/>
      <c r="C579" s="283"/>
      <c r="D579" s="283"/>
      <c r="E579" s="651"/>
      <c r="F579" s="651"/>
      <c r="G579" s="651"/>
      <c r="H579" s="651"/>
      <c r="I579" s="651"/>
      <c r="J579" s="651"/>
      <c r="K579" s="685" t="s">
        <v>429</v>
      </c>
      <c r="L579" s="686"/>
      <c r="M579" s="685" t="s">
        <v>429</v>
      </c>
      <c r="N579" s="686"/>
      <c r="O579" s="685" t="s">
        <v>429</v>
      </c>
      <c r="P579" s="686"/>
      <c r="Q579" s="685" t="s">
        <v>429</v>
      </c>
      <c r="R579" s="686"/>
      <c r="S579" s="685" t="s">
        <v>429</v>
      </c>
      <c r="T579" s="686"/>
      <c r="U579" s="646"/>
      <c r="V579" s="646"/>
      <c r="W579" s="281"/>
      <c r="X579" s="281"/>
      <c r="Y579" s="281"/>
    </row>
    <row r="580" spans="1:25" ht="24" customHeight="1">
      <c r="A580" s="285">
        <v>30</v>
      </c>
      <c r="B580" s="284"/>
      <c r="C580" s="283"/>
      <c r="D580" s="283"/>
      <c r="E580" s="621"/>
      <c r="F580" s="622"/>
      <c r="G580" s="621"/>
      <c r="H580" s="622"/>
      <c r="I580" s="621"/>
      <c r="J580" s="622"/>
      <c r="K580" s="685" t="s">
        <v>429</v>
      </c>
      <c r="L580" s="686"/>
      <c r="M580" s="685" t="s">
        <v>429</v>
      </c>
      <c r="N580" s="686"/>
      <c r="O580" s="685" t="s">
        <v>429</v>
      </c>
      <c r="P580" s="686"/>
      <c r="Q580" s="685" t="s">
        <v>429</v>
      </c>
      <c r="R580" s="686"/>
      <c r="S580" s="685" t="s">
        <v>429</v>
      </c>
      <c r="T580" s="686"/>
      <c r="U580" s="683"/>
      <c r="V580" s="684"/>
      <c r="W580" s="281"/>
      <c r="X580" s="281"/>
      <c r="Y580" s="281"/>
    </row>
    <row r="581" spans="1:25" ht="24" customHeight="1">
      <c r="A581" s="285">
        <v>31</v>
      </c>
      <c r="B581" s="284"/>
      <c r="C581" s="283"/>
      <c r="D581" s="283"/>
      <c r="E581" s="621"/>
      <c r="F581" s="622"/>
      <c r="G581" s="621"/>
      <c r="H581" s="622"/>
      <c r="I581" s="621"/>
      <c r="J581" s="622"/>
      <c r="K581" s="685" t="s">
        <v>429</v>
      </c>
      <c r="L581" s="686"/>
      <c r="M581" s="685" t="s">
        <v>429</v>
      </c>
      <c r="N581" s="686"/>
      <c r="O581" s="685" t="s">
        <v>429</v>
      </c>
      <c r="P581" s="686"/>
      <c r="Q581" s="685" t="s">
        <v>429</v>
      </c>
      <c r="R581" s="686"/>
      <c r="S581" s="685" t="s">
        <v>429</v>
      </c>
      <c r="T581" s="686"/>
      <c r="U581" s="683"/>
      <c r="V581" s="684"/>
      <c r="W581" s="281"/>
      <c r="X581" s="281"/>
      <c r="Y581" s="281"/>
    </row>
    <row r="582" spans="1:25" ht="24" customHeight="1">
      <c r="A582" s="285">
        <v>32</v>
      </c>
      <c r="B582" s="284"/>
      <c r="C582" s="283"/>
      <c r="D582" s="283"/>
      <c r="E582" s="621"/>
      <c r="F582" s="622"/>
      <c r="G582" s="621"/>
      <c r="H582" s="622"/>
      <c r="I582" s="621"/>
      <c r="J582" s="622"/>
      <c r="K582" s="685" t="s">
        <v>429</v>
      </c>
      <c r="L582" s="686"/>
      <c r="M582" s="685" t="s">
        <v>429</v>
      </c>
      <c r="N582" s="686"/>
      <c r="O582" s="685" t="s">
        <v>429</v>
      </c>
      <c r="P582" s="686"/>
      <c r="Q582" s="685" t="s">
        <v>429</v>
      </c>
      <c r="R582" s="686"/>
      <c r="S582" s="685" t="s">
        <v>429</v>
      </c>
      <c r="T582" s="686"/>
      <c r="U582" s="683"/>
      <c r="V582" s="684"/>
      <c r="W582" s="281"/>
      <c r="X582" s="281"/>
      <c r="Y582" s="281"/>
    </row>
    <row r="583" spans="1:25" ht="20" customHeight="1">
      <c r="A583" s="266"/>
      <c r="B583" s="267"/>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row>
    <row r="584" spans="1:25" ht="20" customHeight="1">
      <c r="A584" s="266"/>
      <c r="B584" s="267"/>
      <c r="C584" s="266"/>
      <c r="D584" s="266"/>
      <c r="E584" s="266"/>
      <c r="F584" s="266"/>
      <c r="G584" s="267"/>
      <c r="H584" s="266"/>
      <c r="I584" s="266"/>
      <c r="J584" s="266"/>
      <c r="K584" s="266"/>
      <c r="L584" s="266"/>
      <c r="M584" s="266"/>
      <c r="N584" s="266"/>
      <c r="O584" s="266"/>
      <c r="P584" s="266"/>
      <c r="Q584" s="266"/>
      <c r="R584" s="266"/>
      <c r="S584" s="266"/>
      <c r="T584" s="266"/>
      <c r="U584" s="642" t="s">
        <v>407</v>
      </c>
      <c r="V584" s="645"/>
      <c r="W584" s="645"/>
      <c r="X584" s="645"/>
      <c r="Y584" s="643"/>
    </row>
    <row r="585" spans="1:25" ht="20" customHeight="1">
      <c r="A585" s="266"/>
      <c r="B585" s="267"/>
      <c r="C585" s="266"/>
      <c r="D585" s="266"/>
      <c r="E585" s="266"/>
      <c r="F585" s="266"/>
      <c r="G585" s="267"/>
      <c r="H585" s="266"/>
      <c r="I585" s="267"/>
      <c r="J585" s="266"/>
      <c r="K585" s="266"/>
      <c r="L585" s="266"/>
      <c r="M585" s="266"/>
      <c r="N585" s="266"/>
      <c r="O585" s="266"/>
      <c r="P585" s="266"/>
      <c r="Q585" s="266"/>
      <c r="R585" s="266"/>
      <c r="S585" s="266"/>
      <c r="T585" s="266"/>
      <c r="U585" s="279"/>
      <c r="V585" s="266"/>
      <c r="W585" s="266"/>
      <c r="X585" s="266"/>
      <c r="Y585" s="278"/>
    </row>
    <row r="586" spans="1:25" ht="20" customHeight="1">
      <c r="A586" s="268"/>
      <c r="B586" s="267"/>
      <c r="C586" s="266"/>
      <c r="D586" s="266"/>
      <c r="E586" s="275"/>
      <c r="F586" s="275"/>
      <c r="G586" s="269"/>
      <c r="H586" s="268"/>
      <c r="I586" s="267"/>
      <c r="J586" s="266"/>
      <c r="K586" s="266"/>
      <c r="L586" s="266"/>
      <c r="M586" s="266"/>
      <c r="N586" s="266"/>
      <c r="O586" s="266"/>
      <c r="P586" s="266"/>
      <c r="Q586" s="266"/>
      <c r="R586" s="266"/>
      <c r="S586" s="266"/>
      <c r="T586" s="266"/>
      <c r="U586" s="279"/>
      <c r="V586" s="266"/>
      <c r="W586" s="266"/>
      <c r="X586" s="266"/>
      <c r="Y586" s="278"/>
    </row>
    <row r="587" spans="1:25" ht="20" customHeight="1">
      <c r="A587" s="268"/>
      <c r="B587" s="267"/>
      <c r="C587" s="266"/>
      <c r="D587" s="266"/>
      <c r="E587" s="275"/>
      <c r="F587" s="275"/>
      <c r="G587" s="269"/>
      <c r="H587" s="268"/>
      <c r="I587" s="267"/>
      <c r="J587" s="266"/>
      <c r="K587" s="266"/>
      <c r="L587" s="266"/>
      <c r="M587" s="266"/>
      <c r="N587" s="266"/>
      <c r="O587" s="266"/>
      <c r="P587" s="266"/>
      <c r="Q587" s="266"/>
      <c r="R587" s="266"/>
      <c r="S587" s="266"/>
      <c r="T587" s="266"/>
      <c r="U587" s="279"/>
      <c r="V587" s="266"/>
      <c r="W587" s="266"/>
      <c r="X587" s="266"/>
      <c r="Y587" s="278"/>
    </row>
    <row r="588" spans="1:25" ht="20" customHeight="1">
      <c r="A588" s="268"/>
      <c r="B588" s="267"/>
      <c r="C588" s="266"/>
      <c r="D588" s="266"/>
      <c r="E588" s="275"/>
      <c r="F588" s="275"/>
      <c r="G588" s="269"/>
      <c r="H588" s="268"/>
      <c r="I588" s="267"/>
      <c r="J588" s="266"/>
      <c r="K588" s="266"/>
      <c r="L588" s="266"/>
      <c r="M588" s="266"/>
      <c r="N588" s="266"/>
      <c r="O588" s="266"/>
      <c r="P588" s="266"/>
      <c r="Q588" s="266"/>
      <c r="R588" s="266"/>
      <c r="S588" s="266"/>
      <c r="U588" s="277"/>
      <c r="Y588" s="276"/>
    </row>
    <row r="589" spans="1:25" ht="20" customHeight="1">
      <c r="A589" s="268"/>
      <c r="B589" s="267"/>
      <c r="C589" s="266"/>
      <c r="D589" s="266"/>
      <c r="E589" s="275"/>
      <c r="F589" s="275"/>
      <c r="G589" s="269"/>
      <c r="H589" s="268"/>
      <c r="I589" s="267"/>
      <c r="J589" s="266"/>
      <c r="K589" s="266"/>
      <c r="L589" s="266"/>
      <c r="M589" s="266"/>
      <c r="N589" s="266"/>
      <c r="O589" s="266"/>
      <c r="P589" s="266"/>
      <c r="Q589" s="266"/>
      <c r="R589" s="266"/>
      <c r="S589" s="266"/>
      <c r="U589" s="277"/>
      <c r="Y589" s="276"/>
    </row>
    <row r="590" spans="1:25" ht="20" customHeight="1">
      <c r="A590" s="268"/>
      <c r="B590" s="267"/>
      <c r="C590" s="266"/>
      <c r="D590" s="266"/>
      <c r="E590" s="275"/>
      <c r="F590" s="275"/>
      <c r="G590" s="269"/>
      <c r="H590" s="268"/>
      <c r="I590" s="267"/>
      <c r="J590" s="266"/>
      <c r="K590" s="266"/>
      <c r="L590" s="266"/>
      <c r="M590" s="266"/>
      <c r="N590" s="266"/>
      <c r="O590" s="266"/>
      <c r="P590" s="266"/>
      <c r="Q590" s="266"/>
      <c r="R590" s="266"/>
      <c r="S590" s="266"/>
      <c r="T590" s="266"/>
      <c r="U590" s="642" t="s">
        <v>406</v>
      </c>
      <c r="V590" s="645"/>
      <c r="W590" s="645"/>
      <c r="X590" s="645"/>
      <c r="Y590" s="643"/>
    </row>
    <row r="591" spans="1:25" ht="20" customHeight="1">
      <c r="A591" s="268"/>
      <c r="B591" s="267"/>
      <c r="C591" s="266"/>
      <c r="D591" s="266"/>
      <c r="E591" s="275"/>
      <c r="F591" s="275"/>
      <c r="G591" s="269"/>
      <c r="H591" s="268"/>
      <c r="I591" s="267"/>
      <c r="J591" s="266"/>
      <c r="K591" s="266"/>
      <c r="L591" s="266"/>
      <c r="M591" s="266"/>
      <c r="N591" s="266"/>
      <c r="O591" s="266"/>
      <c r="P591" s="266"/>
      <c r="Q591" s="266"/>
      <c r="R591" s="266"/>
      <c r="S591" s="266"/>
      <c r="T591" s="266"/>
      <c r="U591" s="279"/>
      <c r="V591" s="266"/>
      <c r="W591" s="266"/>
      <c r="X591" s="266"/>
      <c r="Y591" s="278"/>
    </row>
    <row r="592" spans="1:25" ht="20" customHeight="1">
      <c r="A592" s="268"/>
      <c r="B592" s="267"/>
      <c r="C592" s="266"/>
      <c r="D592" s="266"/>
      <c r="E592" s="275"/>
      <c r="F592" s="275"/>
      <c r="G592" s="269"/>
      <c r="H592" s="268"/>
      <c r="I592" s="267"/>
      <c r="J592" s="266"/>
      <c r="K592" s="266"/>
      <c r="L592" s="266"/>
      <c r="M592" s="266"/>
      <c r="N592" s="266"/>
      <c r="O592" s="266"/>
      <c r="P592" s="266"/>
      <c r="Q592" s="266"/>
      <c r="R592" s="266"/>
      <c r="S592" s="266"/>
      <c r="U592" s="277"/>
      <c r="Y592" s="276"/>
    </row>
    <row r="593" spans="1:25" ht="20" customHeight="1">
      <c r="A593" s="268"/>
      <c r="B593" s="267"/>
      <c r="C593" s="266"/>
      <c r="D593" s="266"/>
      <c r="E593" s="275"/>
      <c r="F593" s="275"/>
      <c r="G593" s="269"/>
      <c r="H593" s="268"/>
      <c r="I593" s="267"/>
      <c r="J593" s="266"/>
      <c r="K593" s="266"/>
      <c r="L593" s="266"/>
      <c r="M593" s="266"/>
      <c r="N593" s="266"/>
      <c r="O593" s="266"/>
      <c r="P593" s="266"/>
      <c r="Q593" s="266"/>
      <c r="R593" s="266"/>
      <c r="S593" s="266"/>
      <c r="T593" s="266"/>
      <c r="U593" s="273"/>
      <c r="V593" s="272"/>
      <c r="W593" s="272"/>
      <c r="X593" s="272"/>
      <c r="Y593" s="271"/>
    </row>
    <row r="594" spans="1:25" ht="12" customHeight="1">
      <c r="A594" s="268" t="s">
        <v>427</v>
      </c>
      <c r="B594" s="267"/>
      <c r="C594" s="270"/>
      <c r="D594" s="267"/>
      <c r="E594" s="269"/>
      <c r="F594" s="269"/>
      <c r="G594" s="269"/>
      <c r="H594" s="268"/>
      <c r="I594" s="267"/>
      <c r="J594" s="267"/>
      <c r="K594" s="267"/>
      <c r="L594" s="267"/>
      <c r="M594" s="267"/>
      <c r="N594" s="267"/>
      <c r="O594" s="267"/>
      <c r="P594" s="267"/>
      <c r="Q594" s="267"/>
      <c r="R594" s="267"/>
      <c r="S594" s="267"/>
      <c r="T594" s="266"/>
      <c r="U594" s="266"/>
      <c r="V594" s="266"/>
      <c r="W594" s="266"/>
      <c r="X594" s="266"/>
      <c r="Y594" s="266"/>
    </row>
    <row r="595" spans="1:25" ht="38" customHeight="1">
      <c r="A595" s="671" t="s">
        <v>441</v>
      </c>
      <c r="B595" s="672"/>
      <c r="C595" s="672"/>
      <c r="D595" s="672"/>
      <c r="E595" s="666" t="s">
        <v>42</v>
      </c>
      <c r="F595" s="666"/>
      <c r="G595" s="667">
        <f>VLOOKUP('Read Me First'!$I$4,'Read Me First'!$L$4:$N$7,3,FALSE)</f>
        <v>45774</v>
      </c>
      <c r="H595" s="668"/>
      <c r="I595" s="669"/>
      <c r="J595" s="666" t="s">
        <v>43</v>
      </c>
      <c r="K595" s="666"/>
      <c r="L595" s="626" t="str">
        <f>VLOOKUP('Read Me First'!$I$4,'Read Me First'!$L$4:$N$7,2,FALSE)</f>
        <v>Horspath, Oxford</v>
      </c>
      <c r="M595" s="662"/>
      <c r="N595" s="662"/>
      <c r="O595" s="662"/>
      <c r="P595" s="662"/>
      <c r="Q595" s="627"/>
      <c r="R595" s="666" t="s">
        <v>420</v>
      </c>
      <c r="S595" s="666"/>
      <c r="T595" s="626" t="str">
        <f>'Read Me First'!$A$1</f>
        <v>OXFORDSHIRE TRACK &amp; FIELD LEAGUE 2025</v>
      </c>
      <c r="U595" s="662"/>
      <c r="V595" s="662"/>
      <c r="W595" s="662"/>
      <c r="X595" s="662"/>
      <c r="Y595" s="627"/>
    </row>
    <row r="596" spans="1:25" s="294" customFormat="1" ht="38" customHeight="1">
      <c r="A596" s="624" t="s">
        <v>25</v>
      </c>
      <c r="B596" s="625"/>
      <c r="C596" s="626" t="str">
        <f>"Discus U17 &amp; U20 Men (" &amp;Data!O$389 &amp; IF(Data!O$400 =0,"", " &amp; " &amp;Data!O$400) &amp; " athletes)"</f>
        <v>Discus U17 &amp; U20 Men (0 athletes)</v>
      </c>
      <c r="D596" s="627"/>
      <c r="E596" s="624" t="s">
        <v>382</v>
      </c>
      <c r="F596" s="625"/>
      <c r="G596" s="629">
        <v>0.41666666666666669</v>
      </c>
      <c r="H596" s="630"/>
      <c r="I596" s="631"/>
      <c r="J596" s="626" t="s">
        <v>419</v>
      </c>
      <c r="K596" s="662"/>
      <c r="L596" s="703">
        <f>Data!$M$296</f>
        <v>44.3</v>
      </c>
      <c r="M596" s="704"/>
      <c r="N596" s="640" t="s">
        <v>418</v>
      </c>
      <c r="O596" s="641"/>
      <c r="P596" s="652">
        <f>Data!$H$296</f>
        <v>29</v>
      </c>
      <c r="Q596" s="653"/>
      <c r="R596" s="624" t="s">
        <v>443</v>
      </c>
      <c r="S596" s="628"/>
      <c r="T596" s="628"/>
      <c r="U596" s="628"/>
      <c r="V596" s="628"/>
      <c r="W596" s="628"/>
      <c r="X596" s="628"/>
      <c r="Y596" s="625"/>
    </row>
    <row r="597" spans="1:25" ht="20" customHeight="1">
      <c r="A597" s="266"/>
      <c r="B597" s="266"/>
      <c r="C597" s="293"/>
      <c r="D597" s="292"/>
      <c r="E597" s="267"/>
      <c r="F597" s="267"/>
      <c r="G597" s="291"/>
      <c r="H597" s="291"/>
      <c r="I597" s="267"/>
      <c r="J597" s="267"/>
      <c r="K597" s="290"/>
      <c r="L597" s="290"/>
      <c r="M597" s="290"/>
      <c r="N597" s="288"/>
      <c r="O597" s="288"/>
      <c r="P597" s="289"/>
      <c r="Q597" s="288"/>
      <c r="R597" s="287"/>
      <c r="S597" s="287"/>
      <c r="T597" s="287"/>
      <c r="U597" s="287"/>
      <c r="V597" s="287"/>
      <c r="W597" s="287"/>
      <c r="X597" s="287"/>
      <c r="Y597" s="287"/>
    </row>
    <row r="598" spans="1:25" ht="38" customHeight="1">
      <c r="A598" s="634" t="s">
        <v>417</v>
      </c>
      <c r="B598" s="634" t="s">
        <v>416</v>
      </c>
      <c r="C598" s="634" t="s">
        <v>415</v>
      </c>
      <c r="D598" s="634" t="s">
        <v>414</v>
      </c>
      <c r="E598" s="689" t="s">
        <v>438</v>
      </c>
      <c r="F598" s="689"/>
      <c r="G598" s="689" t="s">
        <v>437</v>
      </c>
      <c r="H598" s="689"/>
      <c r="I598" s="689" t="s">
        <v>436</v>
      </c>
      <c r="J598" s="689"/>
      <c r="K598" s="689" t="s">
        <v>435</v>
      </c>
      <c r="L598" s="689"/>
      <c r="M598" s="692" t="s">
        <v>434</v>
      </c>
      <c r="N598" s="693"/>
      <c r="O598" s="644" t="s">
        <v>433</v>
      </c>
      <c r="P598" s="644"/>
      <c r="Q598" s="644" t="s">
        <v>432</v>
      </c>
      <c r="R598" s="644"/>
      <c r="S598" s="644" t="s">
        <v>431</v>
      </c>
      <c r="T598" s="644"/>
      <c r="U598" s="689" t="s">
        <v>430</v>
      </c>
      <c r="V598" s="642"/>
      <c r="W598" s="664" t="s">
        <v>410</v>
      </c>
      <c r="X598" s="642" t="s">
        <v>409</v>
      </c>
      <c r="Y598" s="643"/>
    </row>
    <row r="599" spans="1:25" ht="20" customHeight="1">
      <c r="A599" s="635"/>
      <c r="B599" s="635"/>
      <c r="C599" s="635"/>
      <c r="D599" s="635"/>
      <c r="E599" s="644" t="s">
        <v>408</v>
      </c>
      <c r="F599" s="644"/>
      <c r="G599" s="644" t="s">
        <v>408</v>
      </c>
      <c r="H599" s="644"/>
      <c r="I599" s="644" t="s">
        <v>408</v>
      </c>
      <c r="J599" s="644"/>
      <c r="K599" s="644" t="s">
        <v>408</v>
      </c>
      <c r="L599" s="644"/>
      <c r="M599" s="694"/>
      <c r="N599" s="695"/>
      <c r="O599" s="644" t="s">
        <v>408</v>
      </c>
      <c r="P599" s="644"/>
      <c r="Q599" s="644" t="s">
        <v>408</v>
      </c>
      <c r="R599" s="644"/>
      <c r="S599" s="644" t="s">
        <v>408</v>
      </c>
      <c r="T599" s="644"/>
      <c r="U599" s="644" t="s">
        <v>408</v>
      </c>
      <c r="V599" s="642"/>
      <c r="W599" s="665"/>
      <c r="X599" s="281" t="s">
        <v>0</v>
      </c>
      <c r="Y599" s="281" t="s">
        <v>1</v>
      </c>
    </row>
    <row r="600" spans="1:25" ht="24" customHeight="1">
      <c r="A600" s="285">
        <v>1</v>
      </c>
      <c r="B600" s="284" t="str" cm="1">
        <f t="array" ref="B600:B601">IFERROR(_xlfn.TAKE(_xlfn.VSTACK(_xlfn._xlws.FILTER(_xlfn.ANCHORARRAY(Data!AO$62), _xlfn.CHOOSECOLS(_xlfn.ANCHORARRAY(Data!AO$62),1)&lt;&gt;"",""),_xlfn._xlws.FILTER(_xlfn.ANCHORARRAY(Data!AO$92), _xlfn.CHOOSECOLS(_xlfn.ANCHORARRAY(Data!AO$92),1)&lt;&gt;"","")),16),"")</f>
        <v/>
      </c>
      <c r="C600" s="283"/>
      <c r="D600" s="283"/>
      <c r="E600" s="621"/>
      <c r="F600" s="622"/>
      <c r="G600" s="621"/>
      <c r="H600" s="622"/>
      <c r="I600" s="621"/>
      <c r="J600" s="622"/>
      <c r="K600" s="685" t="s">
        <v>429</v>
      </c>
      <c r="L600" s="686"/>
      <c r="M600" s="685" t="s">
        <v>429</v>
      </c>
      <c r="N600" s="686"/>
      <c r="O600" s="685" t="s">
        <v>429</v>
      </c>
      <c r="P600" s="686"/>
      <c r="Q600" s="685" t="s">
        <v>429</v>
      </c>
      <c r="R600" s="686"/>
      <c r="S600" s="685" t="s">
        <v>429</v>
      </c>
      <c r="T600" s="686"/>
      <c r="U600" s="683"/>
      <c r="V600" s="684"/>
      <c r="W600" s="281"/>
      <c r="X600" s="281"/>
      <c r="Y600" s="281"/>
    </row>
    <row r="601" spans="1:25" ht="24" customHeight="1">
      <c r="A601" s="281">
        <v>2</v>
      </c>
      <c r="B601" s="284" t="str">
        <v/>
      </c>
      <c r="C601" s="283"/>
      <c r="D601" s="283"/>
      <c r="E601" s="621"/>
      <c r="F601" s="622"/>
      <c r="G601" s="621"/>
      <c r="H601" s="622"/>
      <c r="I601" s="621"/>
      <c r="J601" s="622"/>
      <c r="K601" s="685" t="s">
        <v>429</v>
      </c>
      <c r="L601" s="686"/>
      <c r="M601" s="685" t="s">
        <v>429</v>
      </c>
      <c r="N601" s="686"/>
      <c r="O601" s="685" t="s">
        <v>429</v>
      </c>
      <c r="P601" s="686"/>
      <c r="Q601" s="685" t="s">
        <v>429</v>
      </c>
      <c r="R601" s="686"/>
      <c r="S601" s="685" t="s">
        <v>429</v>
      </c>
      <c r="T601" s="686"/>
      <c r="U601" s="683"/>
      <c r="V601" s="684"/>
      <c r="W601" s="281"/>
      <c r="X601" s="281"/>
      <c r="Y601" s="281"/>
    </row>
    <row r="602" spans="1:25" ht="24" customHeight="1">
      <c r="A602" s="281">
        <v>3</v>
      </c>
      <c r="B602" s="284"/>
      <c r="C602" s="283"/>
      <c r="D602" s="283"/>
      <c r="E602" s="621"/>
      <c r="F602" s="622"/>
      <c r="G602" s="621"/>
      <c r="H602" s="622"/>
      <c r="I602" s="621"/>
      <c r="J602" s="622"/>
      <c r="K602" s="685" t="s">
        <v>429</v>
      </c>
      <c r="L602" s="686"/>
      <c r="M602" s="685" t="s">
        <v>429</v>
      </c>
      <c r="N602" s="686"/>
      <c r="O602" s="685" t="s">
        <v>429</v>
      </c>
      <c r="P602" s="686"/>
      <c r="Q602" s="685" t="s">
        <v>429</v>
      </c>
      <c r="R602" s="686"/>
      <c r="S602" s="685" t="s">
        <v>429</v>
      </c>
      <c r="T602" s="686"/>
      <c r="U602" s="683"/>
      <c r="V602" s="684"/>
      <c r="W602" s="281"/>
      <c r="X602" s="281"/>
      <c r="Y602" s="281"/>
    </row>
    <row r="603" spans="1:25" ht="24" customHeight="1">
      <c r="A603" s="281">
        <v>4</v>
      </c>
      <c r="B603" s="284"/>
      <c r="C603" s="283"/>
      <c r="D603" s="283"/>
      <c r="E603" s="621"/>
      <c r="F603" s="622"/>
      <c r="G603" s="621"/>
      <c r="H603" s="622"/>
      <c r="I603" s="621"/>
      <c r="J603" s="622"/>
      <c r="K603" s="685" t="s">
        <v>429</v>
      </c>
      <c r="L603" s="686"/>
      <c r="M603" s="685" t="s">
        <v>429</v>
      </c>
      <c r="N603" s="686"/>
      <c r="O603" s="685" t="s">
        <v>429</v>
      </c>
      <c r="P603" s="686"/>
      <c r="Q603" s="685" t="s">
        <v>429</v>
      </c>
      <c r="R603" s="686"/>
      <c r="S603" s="685" t="s">
        <v>429</v>
      </c>
      <c r="T603" s="686"/>
      <c r="U603" s="683"/>
      <c r="V603" s="684"/>
      <c r="W603" s="281"/>
      <c r="X603" s="281"/>
      <c r="Y603" s="281"/>
    </row>
    <row r="604" spans="1:25" ht="24" customHeight="1">
      <c r="A604" s="281">
        <v>5</v>
      </c>
      <c r="B604" s="284"/>
      <c r="C604" s="283"/>
      <c r="D604" s="283"/>
      <c r="E604" s="621"/>
      <c r="F604" s="622"/>
      <c r="G604" s="621"/>
      <c r="H604" s="622"/>
      <c r="I604" s="621"/>
      <c r="J604" s="622"/>
      <c r="K604" s="685" t="s">
        <v>429</v>
      </c>
      <c r="L604" s="686"/>
      <c r="M604" s="685" t="s">
        <v>429</v>
      </c>
      <c r="N604" s="686"/>
      <c r="O604" s="685" t="s">
        <v>429</v>
      </c>
      <c r="P604" s="686"/>
      <c r="Q604" s="685" t="s">
        <v>429</v>
      </c>
      <c r="R604" s="686"/>
      <c r="S604" s="685" t="s">
        <v>429</v>
      </c>
      <c r="T604" s="686"/>
      <c r="U604" s="683"/>
      <c r="V604" s="684"/>
      <c r="W604" s="281"/>
      <c r="X604" s="281"/>
      <c r="Y604" s="281"/>
    </row>
    <row r="605" spans="1:25" ht="24" customHeight="1">
      <c r="A605" s="281">
        <v>6</v>
      </c>
      <c r="B605" s="284"/>
      <c r="C605" s="283"/>
      <c r="D605" s="283"/>
      <c r="E605" s="621"/>
      <c r="F605" s="622"/>
      <c r="G605" s="621"/>
      <c r="H605" s="622"/>
      <c r="I605" s="621"/>
      <c r="J605" s="622"/>
      <c r="K605" s="685" t="s">
        <v>429</v>
      </c>
      <c r="L605" s="686"/>
      <c r="M605" s="685" t="s">
        <v>429</v>
      </c>
      <c r="N605" s="686"/>
      <c r="O605" s="685" t="s">
        <v>429</v>
      </c>
      <c r="P605" s="686"/>
      <c r="Q605" s="685" t="s">
        <v>429</v>
      </c>
      <c r="R605" s="686"/>
      <c r="S605" s="685" t="s">
        <v>429</v>
      </c>
      <c r="T605" s="686"/>
      <c r="U605" s="683"/>
      <c r="V605" s="684"/>
      <c r="W605" s="281"/>
      <c r="X605" s="281"/>
      <c r="Y605" s="281"/>
    </row>
    <row r="606" spans="1:25" ht="24" customHeight="1">
      <c r="A606" s="281">
        <v>7</v>
      </c>
      <c r="B606" s="284"/>
      <c r="C606" s="283"/>
      <c r="D606" s="283"/>
      <c r="E606" s="621"/>
      <c r="F606" s="622"/>
      <c r="G606" s="621"/>
      <c r="H606" s="622"/>
      <c r="I606" s="621"/>
      <c r="J606" s="622"/>
      <c r="K606" s="685" t="s">
        <v>429</v>
      </c>
      <c r="L606" s="686"/>
      <c r="M606" s="685" t="s">
        <v>429</v>
      </c>
      <c r="N606" s="686"/>
      <c r="O606" s="685" t="s">
        <v>429</v>
      </c>
      <c r="P606" s="686"/>
      <c r="Q606" s="685" t="s">
        <v>429</v>
      </c>
      <c r="R606" s="686"/>
      <c r="S606" s="685" t="s">
        <v>429</v>
      </c>
      <c r="T606" s="686"/>
      <c r="U606" s="683"/>
      <c r="V606" s="684"/>
      <c r="W606" s="281"/>
      <c r="X606" s="281"/>
      <c r="Y606" s="281"/>
    </row>
    <row r="607" spans="1:25" ht="24" customHeight="1">
      <c r="A607" s="281">
        <v>8</v>
      </c>
      <c r="B607" s="284"/>
      <c r="C607" s="283"/>
      <c r="D607" s="283"/>
      <c r="E607" s="621"/>
      <c r="F607" s="622"/>
      <c r="G607" s="621"/>
      <c r="H607" s="622"/>
      <c r="I607" s="621"/>
      <c r="J607" s="622"/>
      <c r="K607" s="685" t="s">
        <v>429</v>
      </c>
      <c r="L607" s="686"/>
      <c r="M607" s="685" t="s">
        <v>429</v>
      </c>
      <c r="N607" s="686"/>
      <c r="O607" s="685" t="s">
        <v>429</v>
      </c>
      <c r="P607" s="686"/>
      <c r="Q607" s="685" t="s">
        <v>429</v>
      </c>
      <c r="R607" s="686"/>
      <c r="S607" s="685" t="s">
        <v>429</v>
      </c>
      <c r="T607" s="686"/>
      <c r="U607" s="683"/>
      <c r="V607" s="684"/>
      <c r="W607" s="281"/>
      <c r="X607" s="281"/>
      <c r="Y607" s="281"/>
    </row>
    <row r="608" spans="1:25" ht="24" customHeight="1">
      <c r="A608" s="281">
        <v>9</v>
      </c>
      <c r="B608" s="284"/>
      <c r="C608" s="283"/>
      <c r="D608" s="283"/>
      <c r="E608" s="621"/>
      <c r="F608" s="622"/>
      <c r="G608" s="621"/>
      <c r="H608" s="622"/>
      <c r="I608" s="621"/>
      <c r="J608" s="622"/>
      <c r="K608" s="685" t="s">
        <v>429</v>
      </c>
      <c r="L608" s="686"/>
      <c r="M608" s="685" t="s">
        <v>429</v>
      </c>
      <c r="N608" s="686"/>
      <c r="O608" s="685" t="s">
        <v>429</v>
      </c>
      <c r="P608" s="686"/>
      <c r="Q608" s="685" t="s">
        <v>429</v>
      </c>
      <c r="R608" s="686"/>
      <c r="S608" s="685" t="s">
        <v>429</v>
      </c>
      <c r="T608" s="686"/>
      <c r="U608" s="683"/>
      <c r="V608" s="684"/>
      <c r="W608" s="281"/>
      <c r="X608" s="281"/>
      <c r="Y608" s="281"/>
    </row>
    <row r="609" spans="1:25" ht="24" customHeight="1">
      <c r="A609" s="281">
        <v>10</v>
      </c>
      <c r="B609" s="284"/>
      <c r="C609" s="283"/>
      <c r="D609" s="283"/>
      <c r="E609" s="621"/>
      <c r="F609" s="622"/>
      <c r="G609" s="621"/>
      <c r="H609" s="622"/>
      <c r="I609" s="621"/>
      <c r="J609" s="622"/>
      <c r="K609" s="685" t="s">
        <v>429</v>
      </c>
      <c r="L609" s="686"/>
      <c r="M609" s="685" t="s">
        <v>429</v>
      </c>
      <c r="N609" s="686"/>
      <c r="O609" s="685" t="s">
        <v>429</v>
      </c>
      <c r="P609" s="686"/>
      <c r="Q609" s="685" t="s">
        <v>429</v>
      </c>
      <c r="R609" s="686"/>
      <c r="S609" s="685" t="s">
        <v>429</v>
      </c>
      <c r="T609" s="686"/>
      <c r="U609" s="683"/>
      <c r="V609" s="684"/>
      <c r="W609" s="281"/>
      <c r="X609" s="281"/>
      <c r="Y609" s="281"/>
    </row>
    <row r="610" spans="1:25" ht="24" customHeight="1">
      <c r="A610" s="281">
        <v>11</v>
      </c>
      <c r="B610" s="284"/>
      <c r="C610" s="283"/>
      <c r="D610" s="283"/>
      <c r="E610" s="621"/>
      <c r="F610" s="622"/>
      <c r="G610" s="621"/>
      <c r="H610" s="622"/>
      <c r="I610" s="621"/>
      <c r="J610" s="622"/>
      <c r="K610" s="685" t="s">
        <v>429</v>
      </c>
      <c r="L610" s="686"/>
      <c r="M610" s="685" t="s">
        <v>429</v>
      </c>
      <c r="N610" s="686"/>
      <c r="O610" s="685" t="s">
        <v>429</v>
      </c>
      <c r="P610" s="686"/>
      <c r="Q610" s="685" t="s">
        <v>429</v>
      </c>
      <c r="R610" s="686"/>
      <c r="S610" s="685" t="s">
        <v>429</v>
      </c>
      <c r="T610" s="686"/>
      <c r="U610" s="683"/>
      <c r="V610" s="684"/>
      <c r="W610" s="281"/>
      <c r="X610" s="281"/>
      <c r="Y610" s="281"/>
    </row>
    <row r="611" spans="1:25" ht="24" customHeight="1">
      <c r="A611" s="281">
        <v>12</v>
      </c>
      <c r="B611" s="284"/>
      <c r="C611" s="283"/>
      <c r="D611" s="283"/>
      <c r="E611" s="636"/>
      <c r="F611" s="670"/>
      <c r="G611" s="636"/>
      <c r="H611" s="670"/>
      <c r="I611" s="636"/>
      <c r="J611" s="670"/>
      <c r="K611" s="685" t="s">
        <v>429</v>
      </c>
      <c r="L611" s="686"/>
      <c r="M611" s="685" t="s">
        <v>429</v>
      </c>
      <c r="N611" s="686"/>
      <c r="O611" s="685" t="s">
        <v>429</v>
      </c>
      <c r="P611" s="686"/>
      <c r="Q611" s="685" t="s">
        <v>429</v>
      </c>
      <c r="R611" s="686"/>
      <c r="S611" s="685" t="s">
        <v>429</v>
      </c>
      <c r="T611" s="686"/>
      <c r="U611" s="687"/>
      <c r="V611" s="688"/>
      <c r="W611" s="286"/>
      <c r="X611" s="286"/>
      <c r="Y611" s="286"/>
    </row>
    <row r="612" spans="1:25" ht="24" customHeight="1">
      <c r="A612" s="281">
        <v>13</v>
      </c>
      <c r="B612" s="284"/>
      <c r="C612" s="283"/>
      <c r="D612" s="283"/>
      <c r="E612" s="651"/>
      <c r="F612" s="651"/>
      <c r="G612" s="651"/>
      <c r="H612" s="651"/>
      <c r="I612" s="651"/>
      <c r="J612" s="651"/>
      <c r="K612" s="685" t="s">
        <v>429</v>
      </c>
      <c r="L612" s="686"/>
      <c r="M612" s="685" t="s">
        <v>429</v>
      </c>
      <c r="N612" s="686"/>
      <c r="O612" s="685" t="s">
        <v>429</v>
      </c>
      <c r="P612" s="686"/>
      <c r="Q612" s="685" t="s">
        <v>429</v>
      </c>
      <c r="R612" s="686"/>
      <c r="S612" s="685" t="s">
        <v>429</v>
      </c>
      <c r="T612" s="686"/>
      <c r="U612" s="646"/>
      <c r="V612" s="646"/>
      <c r="W612" s="281"/>
      <c r="X612" s="281"/>
      <c r="Y612" s="281"/>
    </row>
    <row r="613" spans="1:25" ht="24" customHeight="1">
      <c r="A613" s="281">
        <v>14</v>
      </c>
      <c r="B613" s="284"/>
      <c r="C613" s="283"/>
      <c r="D613" s="283"/>
      <c r="E613" s="621"/>
      <c r="F613" s="622"/>
      <c r="G613" s="621"/>
      <c r="H613" s="622"/>
      <c r="I613" s="621"/>
      <c r="J613" s="622"/>
      <c r="K613" s="685" t="s">
        <v>429</v>
      </c>
      <c r="L613" s="686"/>
      <c r="M613" s="685" t="s">
        <v>429</v>
      </c>
      <c r="N613" s="686"/>
      <c r="O613" s="685" t="s">
        <v>429</v>
      </c>
      <c r="P613" s="686"/>
      <c r="Q613" s="685" t="s">
        <v>429</v>
      </c>
      <c r="R613" s="686"/>
      <c r="S613" s="685" t="s">
        <v>429</v>
      </c>
      <c r="T613" s="686"/>
      <c r="U613" s="683"/>
      <c r="V613" s="684"/>
      <c r="W613" s="281"/>
      <c r="X613" s="281"/>
      <c r="Y613" s="281"/>
    </row>
    <row r="614" spans="1:25" ht="24" customHeight="1">
      <c r="A614" s="281">
        <v>15</v>
      </c>
      <c r="B614" s="284"/>
      <c r="C614" s="283"/>
      <c r="D614" s="283"/>
      <c r="E614" s="621"/>
      <c r="F614" s="622"/>
      <c r="G614" s="621"/>
      <c r="H614" s="622"/>
      <c r="I614" s="621"/>
      <c r="J614" s="622"/>
      <c r="K614" s="685" t="s">
        <v>429</v>
      </c>
      <c r="L614" s="686"/>
      <c r="M614" s="685" t="s">
        <v>429</v>
      </c>
      <c r="N614" s="686"/>
      <c r="O614" s="685" t="s">
        <v>429</v>
      </c>
      <c r="P614" s="686"/>
      <c r="Q614" s="685" t="s">
        <v>429</v>
      </c>
      <c r="R614" s="686"/>
      <c r="S614" s="685" t="s">
        <v>429</v>
      </c>
      <c r="T614" s="686"/>
      <c r="U614" s="683"/>
      <c r="V614" s="684"/>
      <c r="W614" s="281"/>
      <c r="X614" s="281"/>
      <c r="Y614" s="281"/>
    </row>
    <row r="615" spans="1:25" ht="24" customHeight="1">
      <c r="A615" s="281">
        <v>16</v>
      </c>
      <c r="B615" s="284"/>
      <c r="C615" s="283"/>
      <c r="D615" s="283"/>
      <c r="E615" s="621"/>
      <c r="F615" s="622"/>
      <c r="G615" s="621"/>
      <c r="H615" s="622"/>
      <c r="I615" s="621"/>
      <c r="J615" s="622"/>
      <c r="K615" s="685" t="s">
        <v>429</v>
      </c>
      <c r="L615" s="686"/>
      <c r="M615" s="685" t="s">
        <v>429</v>
      </c>
      <c r="N615" s="686"/>
      <c r="O615" s="685" t="s">
        <v>429</v>
      </c>
      <c r="P615" s="686"/>
      <c r="Q615" s="685" t="s">
        <v>429</v>
      </c>
      <c r="R615" s="686"/>
      <c r="S615" s="685" t="s">
        <v>429</v>
      </c>
      <c r="T615" s="686"/>
      <c r="U615" s="683"/>
      <c r="V615" s="684"/>
      <c r="W615" s="281"/>
      <c r="X615" s="281"/>
      <c r="Y615" s="281"/>
    </row>
    <row r="616" spans="1:25" ht="20" customHeight="1">
      <c r="A616" s="266"/>
      <c r="B616" s="266"/>
      <c r="C616" s="270"/>
      <c r="D616" s="270"/>
      <c r="E616" s="266"/>
      <c r="F616" s="266"/>
      <c r="G616" s="266"/>
      <c r="H616" s="266"/>
      <c r="I616" s="266"/>
      <c r="J616" s="266"/>
      <c r="K616" s="266"/>
      <c r="L616" s="266"/>
      <c r="M616" s="266"/>
      <c r="N616" s="266"/>
      <c r="O616" s="266"/>
      <c r="P616" s="266"/>
      <c r="Q616" s="266"/>
      <c r="R616" s="266"/>
      <c r="S616" s="266"/>
      <c r="T616" s="266"/>
      <c r="U616" s="266"/>
      <c r="V616" s="266"/>
      <c r="W616" s="266"/>
      <c r="X616" s="266"/>
      <c r="Y616" s="266"/>
    </row>
    <row r="617" spans="1:25" ht="20" customHeight="1">
      <c r="A617" s="644" t="s">
        <v>425</v>
      </c>
      <c r="B617" s="644"/>
      <c r="C617" s="644"/>
      <c r="D617" s="644"/>
      <c r="E617" s="644"/>
      <c r="F617" s="644"/>
      <c r="G617" s="267"/>
      <c r="H617" s="644" t="s">
        <v>424</v>
      </c>
      <c r="I617" s="644"/>
      <c r="J617" s="644"/>
      <c r="K617" s="644"/>
      <c r="L617" s="644"/>
      <c r="M617" s="644"/>
      <c r="N617" s="644"/>
      <c r="O617" s="644"/>
      <c r="P617" s="644"/>
      <c r="Q617" s="644"/>
      <c r="R617" s="644"/>
      <c r="S617" s="644"/>
      <c r="T617" s="266"/>
      <c r="U617" s="642" t="s">
        <v>407</v>
      </c>
      <c r="V617" s="645"/>
      <c r="W617" s="645"/>
      <c r="X617" s="645"/>
      <c r="Y617" s="643"/>
    </row>
    <row r="618" spans="1:25" ht="20" customHeight="1">
      <c r="A618" s="297"/>
      <c r="B618" s="281" t="s">
        <v>423</v>
      </c>
      <c r="C618" s="281" t="s">
        <v>415</v>
      </c>
      <c r="D618" s="281" t="s">
        <v>414</v>
      </c>
      <c r="E618" s="644" t="s">
        <v>442</v>
      </c>
      <c r="F618" s="644"/>
      <c r="G618" s="267"/>
      <c r="H618" s="297"/>
      <c r="I618" s="281" t="s">
        <v>423</v>
      </c>
      <c r="J618" s="642" t="s">
        <v>415</v>
      </c>
      <c r="K618" s="645"/>
      <c r="L618" s="645"/>
      <c r="M618" s="645"/>
      <c r="N618" s="643"/>
      <c r="O618" s="642" t="s">
        <v>414</v>
      </c>
      <c r="P618" s="645"/>
      <c r="Q618" s="645"/>
      <c r="R618" s="644" t="s">
        <v>442</v>
      </c>
      <c r="S618" s="644"/>
      <c r="T618" s="266"/>
      <c r="U618" s="279"/>
      <c r="V618" s="266"/>
      <c r="W618" s="266"/>
      <c r="X618" s="266"/>
      <c r="Y618" s="278"/>
    </row>
    <row r="619" spans="1:25" ht="20" customHeight="1">
      <c r="A619" s="295">
        <v>1</v>
      </c>
      <c r="B619" s="284"/>
      <c r="C619" s="296"/>
      <c r="D619" s="281"/>
      <c r="E619" s="707"/>
      <c r="F619" s="707"/>
      <c r="G619" s="269"/>
      <c r="H619" s="295">
        <v>1</v>
      </c>
      <c r="I619" s="281"/>
      <c r="J619" s="642"/>
      <c r="K619" s="645"/>
      <c r="L619" s="645"/>
      <c r="M619" s="645"/>
      <c r="N619" s="643"/>
      <c r="O619" s="642"/>
      <c r="P619" s="645"/>
      <c r="Q619" s="645"/>
      <c r="R619" s="644"/>
      <c r="S619" s="644"/>
      <c r="T619" s="266"/>
      <c r="U619" s="279"/>
      <c r="V619" s="266"/>
      <c r="W619" s="266"/>
      <c r="X619" s="266"/>
      <c r="Y619" s="278"/>
    </row>
    <row r="620" spans="1:25" ht="20" customHeight="1">
      <c r="A620" s="295">
        <v>2</v>
      </c>
      <c r="B620" s="281"/>
      <c r="C620" s="296"/>
      <c r="D620" s="281"/>
      <c r="E620" s="707"/>
      <c r="F620" s="707"/>
      <c r="G620" s="269"/>
      <c r="H620" s="295">
        <v>2</v>
      </c>
      <c r="I620" s="281"/>
      <c r="J620" s="642"/>
      <c r="K620" s="645"/>
      <c r="L620" s="645"/>
      <c r="M620" s="645"/>
      <c r="N620" s="643"/>
      <c r="O620" s="642"/>
      <c r="P620" s="645"/>
      <c r="Q620" s="645"/>
      <c r="R620" s="644"/>
      <c r="S620" s="644"/>
      <c r="T620" s="266"/>
      <c r="U620" s="279"/>
      <c r="V620" s="266"/>
      <c r="W620" s="266"/>
      <c r="X620" s="266"/>
      <c r="Y620" s="278"/>
    </row>
    <row r="621" spans="1:25" ht="20" customHeight="1">
      <c r="A621" s="295">
        <v>3</v>
      </c>
      <c r="B621" s="281"/>
      <c r="C621" s="296"/>
      <c r="D621" s="281"/>
      <c r="E621" s="707"/>
      <c r="F621" s="707"/>
      <c r="G621" s="269"/>
      <c r="H621" s="295">
        <v>3</v>
      </c>
      <c r="I621" s="281"/>
      <c r="J621" s="642"/>
      <c r="K621" s="645"/>
      <c r="L621" s="645"/>
      <c r="M621" s="645"/>
      <c r="N621" s="643"/>
      <c r="O621" s="642"/>
      <c r="P621" s="645"/>
      <c r="Q621" s="645"/>
      <c r="R621" s="644"/>
      <c r="S621" s="644"/>
      <c r="U621" s="277"/>
      <c r="Y621" s="276"/>
    </row>
    <row r="622" spans="1:25" ht="20" customHeight="1">
      <c r="A622" s="295">
        <v>4</v>
      </c>
      <c r="B622" s="281"/>
      <c r="C622" s="296"/>
      <c r="D622" s="281"/>
      <c r="E622" s="707"/>
      <c r="F622" s="707"/>
      <c r="G622" s="269"/>
      <c r="H622" s="295">
        <v>4</v>
      </c>
      <c r="I622" s="281"/>
      <c r="J622" s="642"/>
      <c r="K622" s="645"/>
      <c r="L622" s="645"/>
      <c r="M622" s="645"/>
      <c r="N622" s="643"/>
      <c r="O622" s="642"/>
      <c r="P622" s="645"/>
      <c r="Q622" s="645"/>
      <c r="R622" s="644"/>
      <c r="S622" s="644"/>
      <c r="U622" s="277"/>
      <c r="Y622" s="276"/>
    </row>
    <row r="623" spans="1:25" ht="20" customHeight="1">
      <c r="A623" s="295">
        <v>5</v>
      </c>
      <c r="B623" s="281"/>
      <c r="C623" s="296"/>
      <c r="D623" s="281"/>
      <c r="E623" s="707"/>
      <c r="F623" s="707"/>
      <c r="G623" s="269"/>
      <c r="H623" s="295">
        <v>5</v>
      </c>
      <c r="I623" s="281"/>
      <c r="J623" s="642"/>
      <c r="K623" s="645"/>
      <c r="L623" s="645"/>
      <c r="M623" s="645"/>
      <c r="N623" s="643"/>
      <c r="O623" s="642"/>
      <c r="P623" s="645"/>
      <c r="Q623" s="645"/>
      <c r="R623" s="644"/>
      <c r="S623" s="644"/>
      <c r="T623" s="266"/>
      <c r="U623" s="642" t="s">
        <v>406</v>
      </c>
      <c r="V623" s="645"/>
      <c r="W623" s="645"/>
      <c r="X623" s="645"/>
      <c r="Y623" s="643"/>
    </row>
    <row r="624" spans="1:25" ht="20" customHeight="1">
      <c r="A624" s="295">
        <v>6</v>
      </c>
      <c r="B624" s="281"/>
      <c r="C624" s="296"/>
      <c r="D624" s="281"/>
      <c r="E624" s="707"/>
      <c r="F624" s="707"/>
      <c r="G624" s="269"/>
      <c r="H624" s="295">
        <v>6</v>
      </c>
      <c r="I624" s="281"/>
      <c r="J624" s="642"/>
      <c r="K624" s="645"/>
      <c r="L624" s="645"/>
      <c r="M624" s="645"/>
      <c r="N624" s="643"/>
      <c r="O624" s="642"/>
      <c r="P624" s="645"/>
      <c r="Q624" s="645"/>
      <c r="R624" s="644"/>
      <c r="S624" s="644"/>
      <c r="T624" s="266"/>
      <c r="U624" s="279"/>
      <c r="V624" s="266"/>
      <c r="W624" s="266"/>
      <c r="X624" s="266"/>
      <c r="Y624" s="278"/>
    </row>
    <row r="625" spans="1:25" ht="20" customHeight="1">
      <c r="A625" s="295">
        <v>7</v>
      </c>
      <c r="B625" s="281"/>
      <c r="C625" s="296"/>
      <c r="D625" s="281"/>
      <c r="E625" s="707"/>
      <c r="F625" s="707"/>
      <c r="G625" s="269"/>
      <c r="H625" s="295">
        <v>7</v>
      </c>
      <c r="I625" s="281"/>
      <c r="J625" s="642"/>
      <c r="K625" s="645"/>
      <c r="L625" s="645"/>
      <c r="M625" s="645"/>
      <c r="N625" s="643"/>
      <c r="O625" s="642"/>
      <c r="P625" s="645"/>
      <c r="Q625" s="645"/>
      <c r="R625" s="644"/>
      <c r="S625" s="644"/>
      <c r="U625" s="277"/>
      <c r="Y625" s="276"/>
    </row>
    <row r="626" spans="1:25" ht="20" customHeight="1">
      <c r="A626" s="295">
        <v>8</v>
      </c>
      <c r="B626" s="281"/>
      <c r="C626" s="296"/>
      <c r="D626" s="281"/>
      <c r="E626" s="707"/>
      <c r="F626" s="707"/>
      <c r="G626" s="269"/>
      <c r="H626" s="295">
        <v>8</v>
      </c>
      <c r="I626" s="281"/>
      <c r="J626" s="642"/>
      <c r="K626" s="645"/>
      <c r="L626" s="645"/>
      <c r="M626" s="645"/>
      <c r="N626" s="643"/>
      <c r="O626" s="642"/>
      <c r="P626" s="645"/>
      <c r="Q626" s="645"/>
      <c r="R626" s="644"/>
      <c r="S626" s="644"/>
      <c r="T626" s="266"/>
      <c r="U626" s="273"/>
      <c r="V626" s="272"/>
      <c r="W626" s="272"/>
      <c r="X626" s="272"/>
      <c r="Y626" s="271"/>
    </row>
    <row r="627" spans="1:25" ht="12" customHeight="1">
      <c r="A627" s="268"/>
      <c r="B627" s="267"/>
      <c r="C627" s="270"/>
      <c r="D627" s="267"/>
      <c r="E627" s="269"/>
      <c r="F627" s="269"/>
      <c r="G627" s="269"/>
      <c r="H627" s="268"/>
      <c r="I627" s="267"/>
      <c r="J627" s="267"/>
      <c r="K627" s="267"/>
      <c r="L627" s="267"/>
      <c r="M627" s="267"/>
      <c r="N627" s="267"/>
      <c r="O627" s="267"/>
      <c r="P627" s="267"/>
      <c r="Q627" s="267"/>
      <c r="R627" s="267"/>
      <c r="S627" s="267"/>
      <c r="T627" s="266"/>
      <c r="U627" s="266"/>
      <c r="V627" s="266"/>
      <c r="W627" s="266"/>
      <c r="X627" s="266"/>
      <c r="Y627" s="266"/>
    </row>
    <row r="628" spans="1:25" ht="38" customHeight="1">
      <c r="A628" s="671" t="s">
        <v>441</v>
      </c>
      <c r="B628" s="672"/>
      <c r="C628" s="672"/>
      <c r="D628" s="672"/>
      <c r="E628" s="666" t="s">
        <v>42</v>
      </c>
      <c r="F628" s="666"/>
      <c r="G628" s="667">
        <f>G595</f>
        <v>45774</v>
      </c>
      <c r="H628" s="668"/>
      <c r="I628" s="669"/>
      <c r="J628" s="666" t="s">
        <v>43</v>
      </c>
      <c r="K628" s="666"/>
      <c r="L628" s="626" t="str">
        <f>L595</f>
        <v>Horspath, Oxford</v>
      </c>
      <c r="M628" s="662"/>
      <c r="N628" s="662"/>
      <c r="O628" s="662"/>
      <c r="P628" s="662"/>
      <c r="Q628" s="627"/>
      <c r="R628" s="666" t="s">
        <v>420</v>
      </c>
      <c r="S628" s="666"/>
      <c r="T628" s="626" t="str">
        <f>T595</f>
        <v>OXFORDSHIRE TRACK &amp; FIELD LEAGUE 2025</v>
      </c>
      <c r="U628" s="662"/>
      <c r="V628" s="662"/>
      <c r="W628" s="662"/>
      <c r="X628" s="662"/>
      <c r="Y628" s="627"/>
    </row>
    <row r="629" spans="1:25" s="294" customFormat="1" ht="38" customHeight="1">
      <c r="A629" s="624" t="s">
        <v>25</v>
      </c>
      <c r="B629" s="625"/>
      <c r="C629" s="626" t="str">
        <f>C596</f>
        <v>Discus U17 &amp; U20 Men (0 athletes)</v>
      </c>
      <c r="D629" s="627"/>
      <c r="E629" s="624" t="s">
        <v>382</v>
      </c>
      <c r="F629" s="625"/>
      <c r="G629" s="629">
        <f>G596</f>
        <v>0.41666666666666669</v>
      </c>
      <c r="H629" s="630"/>
      <c r="I629" s="631"/>
      <c r="J629" s="626" t="s">
        <v>419</v>
      </c>
      <c r="K629" s="662"/>
      <c r="L629" s="703">
        <f>L596</f>
        <v>44.3</v>
      </c>
      <c r="M629" s="704"/>
      <c r="N629" s="640" t="s">
        <v>418</v>
      </c>
      <c r="O629" s="641"/>
      <c r="P629" s="652">
        <f>P596</f>
        <v>29</v>
      </c>
      <c r="Q629" s="653"/>
      <c r="R629" s="624" t="str">
        <f>R596</f>
        <v>Scoring: 3 trials each</v>
      </c>
      <c r="S629" s="628"/>
      <c r="T629" s="628"/>
      <c r="U629" s="628"/>
      <c r="V629" s="628"/>
      <c r="W629" s="628"/>
      <c r="X629" s="628"/>
      <c r="Y629" s="625"/>
    </row>
    <row r="630" spans="1:25" ht="20" customHeight="1">
      <c r="A630" s="266"/>
      <c r="B630" s="266"/>
      <c r="C630" s="293"/>
      <c r="D630" s="292"/>
      <c r="E630" s="267"/>
      <c r="F630" s="267"/>
      <c r="G630" s="291"/>
      <c r="H630" s="291"/>
      <c r="I630" s="267"/>
      <c r="J630" s="267"/>
      <c r="K630" s="290"/>
      <c r="L630" s="290"/>
      <c r="M630" s="290"/>
      <c r="N630" s="288"/>
      <c r="O630" s="288"/>
      <c r="P630" s="289"/>
      <c r="Q630" s="288"/>
      <c r="R630" s="287"/>
      <c r="S630" s="287"/>
      <c r="T630" s="287"/>
      <c r="U630" s="287"/>
      <c r="V630" s="287"/>
      <c r="W630" s="287"/>
      <c r="X630" s="287"/>
      <c r="Y630" s="287"/>
    </row>
    <row r="631" spans="1:25" ht="38" customHeight="1">
      <c r="A631" s="634" t="s">
        <v>417</v>
      </c>
      <c r="B631" s="634" t="s">
        <v>416</v>
      </c>
      <c r="C631" s="634" t="s">
        <v>415</v>
      </c>
      <c r="D631" s="634" t="s">
        <v>414</v>
      </c>
      <c r="E631" s="689" t="s">
        <v>438</v>
      </c>
      <c r="F631" s="689"/>
      <c r="G631" s="689" t="s">
        <v>437</v>
      </c>
      <c r="H631" s="689"/>
      <c r="I631" s="689" t="s">
        <v>436</v>
      </c>
      <c r="J631" s="689"/>
      <c r="K631" s="689" t="s">
        <v>435</v>
      </c>
      <c r="L631" s="689"/>
      <c r="M631" s="692" t="s">
        <v>434</v>
      </c>
      <c r="N631" s="693"/>
      <c r="O631" s="644" t="s">
        <v>433</v>
      </c>
      <c r="P631" s="644"/>
      <c r="Q631" s="644" t="s">
        <v>432</v>
      </c>
      <c r="R631" s="644"/>
      <c r="S631" s="644" t="s">
        <v>431</v>
      </c>
      <c r="T631" s="644"/>
      <c r="U631" s="689" t="s">
        <v>430</v>
      </c>
      <c r="V631" s="642"/>
      <c r="W631" s="664" t="s">
        <v>410</v>
      </c>
      <c r="X631" s="642" t="s">
        <v>409</v>
      </c>
      <c r="Y631" s="643"/>
    </row>
    <row r="632" spans="1:25" ht="20" customHeight="1">
      <c r="A632" s="635"/>
      <c r="B632" s="635"/>
      <c r="C632" s="635"/>
      <c r="D632" s="635"/>
      <c r="E632" s="644" t="s">
        <v>408</v>
      </c>
      <c r="F632" s="644"/>
      <c r="G632" s="644" t="s">
        <v>408</v>
      </c>
      <c r="H632" s="644"/>
      <c r="I632" s="644" t="s">
        <v>408</v>
      </c>
      <c r="J632" s="644"/>
      <c r="K632" s="644" t="s">
        <v>408</v>
      </c>
      <c r="L632" s="644"/>
      <c r="M632" s="694"/>
      <c r="N632" s="695"/>
      <c r="O632" s="644" t="s">
        <v>408</v>
      </c>
      <c r="P632" s="644"/>
      <c r="Q632" s="644" t="s">
        <v>408</v>
      </c>
      <c r="R632" s="644"/>
      <c r="S632" s="644" t="s">
        <v>408</v>
      </c>
      <c r="T632" s="644"/>
      <c r="U632" s="644" t="s">
        <v>408</v>
      </c>
      <c r="V632" s="642"/>
      <c r="W632" s="665"/>
      <c r="X632" s="281" t="s">
        <v>0</v>
      </c>
      <c r="Y632" s="281" t="s">
        <v>1</v>
      </c>
    </row>
    <row r="633" spans="1:25" ht="24" customHeight="1">
      <c r="A633" s="285">
        <v>17</v>
      </c>
      <c r="B633" s="284" t="str" cm="1">
        <f t="array" ref="B633">IFERROR(IF(Data!O$389+Data!O$400&gt;16, _xlfn.DROP(_xlfn.VSTACK(_xlfn._xlws.FILTER(_xlfn.ANCHORARRAY(Data!AO$62), _xlfn.CHOOSECOLS(_xlfn.ANCHORARRAY(Data!AO$62),1)&lt;&gt;"",""),_xlfn._xlws.FILTER(_xlfn.ANCHORARRAY(Data!AO$92), _xlfn.CHOOSECOLS(_xlfn.ANCHORARRAY(Data!AO$92),1)&lt;&gt;"","")), 16),"Less than 16"),"")</f>
        <v>Less than 16</v>
      </c>
      <c r="C633" s="283"/>
      <c r="D633" s="283"/>
      <c r="E633" s="621"/>
      <c r="F633" s="622"/>
      <c r="G633" s="621"/>
      <c r="H633" s="622"/>
      <c r="I633" s="621"/>
      <c r="J633" s="622"/>
      <c r="K633" s="685" t="s">
        <v>429</v>
      </c>
      <c r="L633" s="686"/>
      <c r="M633" s="685" t="s">
        <v>429</v>
      </c>
      <c r="N633" s="686"/>
      <c r="O633" s="685" t="s">
        <v>429</v>
      </c>
      <c r="P633" s="686"/>
      <c r="Q633" s="685" t="s">
        <v>429</v>
      </c>
      <c r="R633" s="686"/>
      <c r="S633" s="685" t="s">
        <v>429</v>
      </c>
      <c r="T633" s="686"/>
      <c r="U633" s="683"/>
      <c r="V633" s="684"/>
      <c r="W633" s="281"/>
      <c r="X633" s="281"/>
      <c r="Y633" s="281"/>
    </row>
    <row r="634" spans="1:25" ht="24" customHeight="1">
      <c r="A634" s="285">
        <v>18</v>
      </c>
      <c r="B634" s="284"/>
      <c r="C634" s="283"/>
      <c r="D634" s="283"/>
      <c r="E634" s="621"/>
      <c r="F634" s="622"/>
      <c r="G634" s="621"/>
      <c r="H634" s="622"/>
      <c r="I634" s="621"/>
      <c r="J634" s="622"/>
      <c r="K634" s="685" t="s">
        <v>429</v>
      </c>
      <c r="L634" s="686"/>
      <c r="M634" s="690" t="s">
        <v>429</v>
      </c>
      <c r="N634" s="691"/>
      <c r="O634" s="690" t="s">
        <v>429</v>
      </c>
      <c r="P634" s="691"/>
      <c r="Q634" s="685" t="s">
        <v>429</v>
      </c>
      <c r="R634" s="686"/>
      <c r="S634" s="685" t="s">
        <v>429</v>
      </c>
      <c r="T634" s="686"/>
      <c r="U634" s="683"/>
      <c r="V634" s="684"/>
      <c r="W634" s="281"/>
      <c r="X634" s="281"/>
      <c r="Y634" s="281"/>
    </row>
    <row r="635" spans="1:25" ht="24" customHeight="1">
      <c r="A635" s="285">
        <v>19</v>
      </c>
      <c r="B635" s="284"/>
      <c r="C635" s="283"/>
      <c r="D635" s="283"/>
      <c r="E635" s="621"/>
      <c r="F635" s="622"/>
      <c r="G635" s="621"/>
      <c r="H635" s="622"/>
      <c r="I635" s="621"/>
      <c r="J635" s="622"/>
      <c r="K635" s="685" t="s">
        <v>429</v>
      </c>
      <c r="L635" s="686"/>
      <c r="M635" s="685" t="s">
        <v>429</v>
      </c>
      <c r="N635" s="686"/>
      <c r="O635" s="685" t="s">
        <v>429</v>
      </c>
      <c r="P635" s="686"/>
      <c r="Q635" s="685" t="s">
        <v>429</v>
      </c>
      <c r="R635" s="686"/>
      <c r="S635" s="685" t="s">
        <v>429</v>
      </c>
      <c r="T635" s="686"/>
      <c r="U635" s="683"/>
      <c r="V635" s="684"/>
      <c r="W635" s="281"/>
      <c r="X635" s="281"/>
      <c r="Y635" s="281"/>
    </row>
    <row r="636" spans="1:25" ht="24" customHeight="1">
      <c r="A636" s="285">
        <v>20</v>
      </c>
      <c r="B636" s="284"/>
      <c r="C636" s="283"/>
      <c r="D636" s="283"/>
      <c r="E636" s="621"/>
      <c r="F636" s="622"/>
      <c r="G636" s="621"/>
      <c r="H636" s="622"/>
      <c r="I636" s="621"/>
      <c r="J636" s="622"/>
      <c r="K636" s="685" t="s">
        <v>429</v>
      </c>
      <c r="L636" s="686"/>
      <c r="M636" s="685" t="s">
        <v>429</v>
      </c>
      <c r="N636" s="686"/>
      <c r="O636" s="685" t="s">
        <v>429</v>
      </c>
      <c r="P636" s="686"/>
      <c r="Q636" s="685" t="s">
        <v>429</v>
      </c>
      <c r="R636" s="686"/>
      <c r="S636" s="685" t="s">
        <v>429</v>
      </c>
      <c r="T636" s="686"/>
      <c r="U636" s="683"/>
      <c r="V636" s="684"/>
      <c r="W636" s="281"/>
      <c r="X636" s="281"/>
      <c r="Y636" s="281"/>
    </row>
    <row r="637" spans="1:25" ht="24" customHeight="1">
      <c r="A637" s="285">
        <v>21</v>
      </c>
      <c r="B637" s="284"/>
      <c r="C637" s="283"/>
      <c r="D637" s="283"/>
      <c r="E637" s="621"/>
      <c r="F637" s="622"/>
      <c r="G637" s="621"/>
      <c r="H637" s="622"/>
      <c r="I637" s="621"/>
      <c r="J637" s="622"/>
      <c r="K637" s="685" t="s">
        <v>429</v>
      </c>
      <c r="L637" s="686"/>
      <c r="M637" s="685" t="s">
        <v>429</v>
      </c>
      <c r="N637" s="686"/>
      <c r="O637" s="685" t="s">
        <v>429</v>
      </c>
      <c r="P637" s="686"/>
      <c r="Q637" s="685" t="s">
        <v>429</v>
      </c>
      <c r="R637" s="686"/>
      <c r="S637" s="685" t="s">
        <v>429</v>
      </c>
      <c r="T637" s="686"/>
      <c r="U637" s="683"/>
      <c r="V637" s="684"/>
      <c r="W637" s="281"/>
      <c r="X637" s="281"/>
      <c r="Y637" s="281"/>
    </row>
    <row r="638" spans="1:25" ht="24" customHeight="1">
      <c r="A638" s="285">
        <v>22</v>
      </c>
      <c r="B638" s="284"/>
      <c r="C638" s="283"/>
      <c r="D638" s="283"/>
      <c r="E638" s="621"/>
      <c r="F638" s="622"/>
      <c r="G638" s="621"/>
      <c r="H638" s="622"/>
      <c r="I638" s="621"/>
      <c r="J638" s="622"/>
      <c r="K638" s="685" t="s">
        <v>429</v>
      </c>
      <c r="L638" s="686"/>
      <c r="M638" s="685" t="s">
        <v>429</v>
      </c>
      <c r="N638" s="686"/>
      <c r="O638" s="685" t="s">
        <v>429</v>
      </c>
      <c r="P638" s="686"/>
      <c r="Q638" s="685" t="s">
        <v>429</v>
      </c>
      <c r="R638" s="686"/>
      <c r="S638" s="685" t="s">
        <v>429</v>
      </c>
      <c r="T638" s="686"/>
      <c r="U638" s="683"/>
      <c r="V638" s="684"/>
      <c r="W638" s="281"/>
      <c r="X638" s="281"/>
      <c r="Y638" s="281"/>
    </row>
    <row r="639" spans="1:25" ht="24" customHeight="1">
      <c r="A639" s="285">
        <v>23</v>
      </c>
      <c r="B639" s="284"/>
      <c r="C639" s="283"/>
      <c r="D639" s="283"/>
      <c r="E639" s="621"/>
      <c r="F639" s="622"/>
      <c r="G639" s="621"/>
      <c r="H639" s="622"/>
      <c r="I639" s="621"/>
      <c r="J639" s="622"/>
      <c r="K639" s="685" t="s">
        <v>429</v>
      </c>
      <c r="L639" s="686"/>
      <c r="M639" s="685" t="s">
        <v>429</v>
      </c>
      <c r="N639" s="686"/>
      <c r="O639" s="685" t="s">
        <v>429</v>
      </c>
      <c r="P639" s="686"/>
      <c r="Q639" s="685" t="s">
        <v>429</v>
      </c>
      <c r="R639" s="686"/>
      <c r="S639" s="685" t="s">
        <v>429</v>
      </c>
      <c r="T639" s="686"/>
      <c r="U639" s="683"/>
      <c r="V639" s="684"/>
      <c r="W639" s="281"/>
      <c r="X639" s="281"/>
      <c r="Y639" s="281"/>
    </row>
    <row r="640" spans="1:25" ht="24" customHeight="1">
      <c r="A640" s="285">
        <v>24</v>
      </c>
      <c r="B640" s="284"/>
      <c r="C640" s="283"/>
      <c r="D640" s="283"/>
      <c r="E640" s="621"/>
      <c r="F640" s="622"/>
      <c r="G640" s="621"/>
      <c r="H640" s="622"/>
      <c r="I640" s="621"/>
      <c r="J640" s="622"/>
      <c r="K640" s="685" t="s">
        <v>429</v>
      </c>
      <c r="L640" s="686"/>
      <c r="M640" s="685" t="s">
        <v>429</v>
      </c>
      <c r="N640" s="686"/>
      <c r="O640" s="685" t="s">
        <v>429</v>
      </c>
      <c r="P640" s="686"/>
      <c r="Q640" s="685" t="s">
        <v>429</v>
      </c>
      <c r="R640" s="686"/>
      <c r="S640" s="685" t="s">
        <v>429</v>
      </c>
      <c r="T640" s="686"/>
      <c r="U640" s="683"/>
      <c r="V640" s="684"/>
      <c r="W640" s="281"/>
      <c r="X640" s="281"/>
      <c r="Y640" s="281"/>
    </row>
    <row r="641" spans="1:25" ht="24" customHeight="1">
      <c r="A641" s="285">
        <v>25</v>
      </c>
      <c r="B641" s="284"/>
      <c r="C641" s="283"/>
      <c r="D641" s="283"/>
      <c r="E641" s="621"/>
      <c r="F641" s="622"/>
      <c r="G641" s="621"/>
      <c r="H641" s="622"/>
      <c r="I641" s="621"/>
      <c r="J641" s="622"/>
      <c r="K641" s="685" t="s">
        <v>429</v>
      </c>
      <c r="L641" s="686"/>
      <c r="M641" s="685" t="s">
        <v>429</v>
      </c>
      <c r="N641" s="686"/>
      <c r="O641" s="685" t="s">
        <v>429</v>
      </c>
      <c r="P641" s="686"/>
      <c r="Q641" s="685" t="s">
        <v>429</v>
      </c>
      <c r="R641" s="686"/>
      <c r="S641" s="685" t="s">
        <v>429</v>
      </c>
      <c r="T641" s="686"/>
      <c r="U641" s="683"/>
      <c r="V641" s="684"/>
      <c r="W641" s="281"/>
      <c r="X641" s="281"/>
      <c r="Y641" s="281"/>
    </row>
    <row r="642" spans="1:25" ht="24" customHeight="1">
      <c r="A642" s="285">
        <v>26</v>
      </c>
      <c r="B642" s="284"/>
      <c r="C642" s="283"/>
      <c r="D642" s="283"/>
      <c r="E642" s="621"/>
      <c r="F642" s="622"/>
      <c r="G642" s="621"/>
      <c r="H642" s="622"/>
      <c r="I642" s="621"/>
      <c r="J642" s="622"/>
      <c r="K642" s="685" t="s">
        <v>429</v>
      </c>
      <c r="L642" s="686"/>
      <c r="M642" s="685" t="s">
        <v>429</v>
      </c>
      <c r="N642" s="686"/>
      <c r="O642" s="685" t="s">
        <v>429</v>
      </c>
      <c r="P642" s="686"/>
      <c r="Q642" s="685" t="s">
        <v>429</v>
      </c>
      <c r="R642" s="686"/>
      <c r="S642" s="685" t="s">
        <v>429</v>
      </c>
      <c r="T642" s="686"/>
      <c r="U642" s="683"/>
      <c r="V642" s="684"/>
      <c r="W642" s="281"/>
      <c r="X642" s="281"/>
      <c r="Y642" s="281"/>
    </row>
    <row r="643" spans="1:25" ht="24" customHeight="1">
      <c r="A643" s="285">
        <v>27</v>
      </c>
      <c r="B643" s="284"/>
      <c r="C643" s="283"/>
      <c r="D643" s="283"/>
      <c r="E643" s="621"/>
      <c r="F643" s="622"/>
      <c r="G643" s="621"/>
      <c r="H643" s="622"/>
      <c r="I643" s="621"/>
      <c r="J643" s="622"/>
      <c r="K643" s="685" t="s">
        <v>429</v>
      </c>
      <c r="L643" s="686"/>
      <c r="M643" s="685" t="s">
        <v>429</v>
      </c>
      <c r="N643" s="686"/>
      <c r="O643" s="685" t="s">
        <v>429</v>
      </c>
      <c r="P643" s="686"/>
      <c r="Q643" s="685" t="s">
        <v>429</v>
      </c>
      <c r="R643" s="686"/>
      <c r="S643" s="685" t="s">
        <v>429</v>
      </c>
      <c r="T643" s="686"/>
      <c r="U643" s="683"/>
      <c r="V643" s="684"/>
      <c r="W643" s="281"/>
      <c r="X643" s="281"/>
      <c r="Y643" s="281"/>
    </row>
    <row r="644" spans="1:25" ht="24" customHeight="1">
      <c r="A644" s="285">
        <v>28</v>
      </c>
      <c r="B644" s="284"/>
      <c r="C644" s="283"/>
      <c r="D644" s="283"/>
      <c r="E644" s="636"/>
      <c r="F644" s="670"/>
      <c r="G644" s="636"/>
      <c r="H644" s="670"/>
      <c r="I644" s="636"/>
      <c r="J644" s="670"/>
      <c r="K644" s="685" t="s">
        <v>429</v>
      </c>
      <c r="L644" s="686"/>
      <c r="M644" s="685" t="s">
        <v>429</v>
      </c>
      <c r="N644" s="686"/>
      <c r="O644" s="685" t="s">
        <v>429</v>
      </c>
      <c r="P644" s="686"/>
      <c r="Q644" s="685" t="s">
        <v>429</v>
      </c>
      <c r="R644" s="686"/>
      <c r="S644" s="685" t="s">
        <v>429</v>
      </c>
      <c r="T644" s="686"/>
      <c r="U644" s="687"/>
      <c r="V644" s="688"/>
      <c r="W644" s="286"/>
      <c r="X644" s="286"/>
      <c r="Y644" s="286"/>
    </row>
    <row r="645" spans="1:25" ht="24" customHeight="1">
      <c r="A645" s="285">
        <v>29</v>
      </c>
      <c r="B645" s="284"/>
      <c r="C645" s="283"/>
      <c r="D645" s="283"/>
      <c r="E645" s="651"/>
      <c r="F645" s="651"/>
      <c r="G645" s="651"/>
      <c r="H645" s="651"/>
      <c r="I645" s="651"/>
      <c r="J645" s="651"/>
      <c r="K645" s="685" t="s">
        <v>429</v>
      </c>
      <c r="L645" s="686"/>
      <c r="M645" s="685" t="s">
        <v>429</v>
      </c>
      <c r="N645" s="686"/>
      <c r="O645" s="685" t="s">
        <v>429</v>
      </c>
      <c r="P645" s="686"/>
      <c r="Q645" s="685" t="s">
        <v>429</v>
      </c>
      <c r="R645" s="686"/>
      <c r="S645" s="685" t="s">
        <v>429</v>
      </c>
      <c r="T645" s="686"/>
      <c r="U645" s="646"/>
      <c r="V645" s="646"/>
      <c r="W645" s="281"/>
      <c r="X645" s="281"/>
      <c r="Y645" s="281"/>
    </row>
    <row r="646" spans="1:25" ht="24" customHeight="1">
      <c r="A646" s="285">
        <v>30</v>
      </c>
      <c r="B646" s="284"/>
      <c r="C646" s="283"/>
      <c r="D646" s="283"/>
      <c r="E646" s="621"/>
      <c r="F646" s="622"/>
      <c r="G646" s="621"/>
      <c r="H646" s="622"/>
      <c r="I646" s="621"/>
      <c r="J646" s="622"/>
      <c r="K646" s="685" t="s">
        <v>429</v>
      </c>
      <c r="L646" s="686"/>
      <c r="M646" s="685" t="s">
        <v>429</v>
      </c>
      <c r="N646" s="686"/>
      <c r="O646" s="685" t="s">
        <v>429</v>
      </c>
      <c r="P646" s="686"/>
      <c r="Q646" s="685" t="s">
        <v>429</v>
      </c>
      <c r="R646" s="686"/>
      <c r="S646" s="685" t="s">
        <v>429</v>
      </c>
      <c r="T646" s="686"/>
      <c r="U646" s="683"/>
      <c r="V646" s="684"/>
      <c r="W646" s="281"/>
      <c r="X646" s="281"/>
      <c r="Y646" s="281"/>
    </row>
    <row r="647" spans="1:25" ht="24" customHeight="1">
      <c r="A647" s="285">
        <v>31</v>
      </c>
      <c r="B647" s="284"/>
      <c r="C647" s="283"/>
      <c r="D647" s="283"/>
      <c r="E647" s="621"/>
      <c r="F647" s="622"/>
      <c r="G647" s="621"/>
      <c r="H647" s="622"/>
      <c r="I647" s="621"/>
      <c r="J647" s="622"/>
      <c r="K647" s="685" t="s">
        <v>429</v>
      </c>
      <c r="L647" s="686"/>
      <c r="M647" s="685" t="s">
        <v>429</v>
      </c>
      <c r="N647" s="686"/>
      <c r="O647" s="685" t="s">
        <v>429</v>
      </c>
      <c r="P647" s="686"/>
      <c r="Q647" s="685" t="s">
        <v>429</v>
      </c>
      <c r="R647" s="686"/>
      <c r="S647" s="685" t="s">
        <v>429</v>
      </c>
      <c r="T647" s="686"/>
      <c r="U647" s="683"/>
      <c r="V647" s="684"/>
      <c r="W647" s="281"/>
      <c r="X647" s="281"/>
      <c r="Y647" s="281"/>
    </row>
    <row r="648" spans="1:25" ht="24" customHeight="1">
      <c r="A648" s="285">
        <v>32</v>
      </c>
      <c r="B648" s="284"/>
      <c r="C648" s="283"/>
      <c r="D648" s="283"/>
      <c r="E648" s="621"/>
      <c r="F648" s="622"/>
      <c r="G648" s="621"/>
      <c r="H648" s="622"/>
      <c r="I648" s="621"/>
      <c r="J648" s="622"/>
      <c r="K648" s="685" t="s">
        <v>429</v>
      </c>
      <c r="L648" s="686"/>
      <c r="M648" s="685" t="s">
        <v>429</v>
      </c>
      <c r="N648" s="686"/>
      <c r="O648" s="685" t="s">
        <v>429</v>
      </c>
      <c r="P648" s="686"/>
      <c r="Q648" s="685" t="s">
        <v>429</v>
      </c>
      <c r="R648" s="686"/>
      <c r="S648" s="685" t="s">
        <v>429</v>
      </c>
      <c r="T648" s="686"/>
      <c r="U648" s="683"/>
      <c r="V648" s="684"/>
      <c r="W648" s="281"/>
      <c r="X648" s="281"/>
      <c r="Y648" s="281"/>
    </row>
    <row r="649" spans="1:25" ht="20" customHeight="1">
      <c r="A649" s="266"/>
      <c r="B649" s="267"/>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row>
    <row r="650" spans="1:25" ht="20" customHeight="1">
      <c r="A650" s="266"/>
      <c r="B650" s="267"/>
      <c r="C650" s="266"/>
      <c r="D650" s="266"/>
      <c r="E650" s="266"/>
      <c r="F650" s="266"/>
      <c r="G650" s="267"/>
      <c r="H650" s="266"/>
      <c r="I650" s="266"/>
      <c r="J650" s="266"/>
      <c r="K650" s="266"/>
      <c r="L650" s="266"/>
      <c r="M650" s="266"/>
      <c r="N650" s="266"/>
      <c r="O650" s="266"/>
      <c r="P650" s="266"/>
      <c r="Q650" s="266"/>
      <c r="R650" s="266"/>
      <c r="S650" s="266"/>
      <c r="T650" s="266"/>
      <c r="U650" s="642" t="s">
        <v>407</v>
      </c>
      <c r="V650" s="645"/>
      <c r="W650" s="645"/>
      <c r="X650" s="645"/>
      <c r="Y650" s="643"/>
    </row>
    <row r="651" spans="1:25" ht="20" customHeight="1">
      <c r="A651" s="266"/>
      <c r="B651" s="267"/>
      <c r="C651" s="266"/>
      <c r="D651" s="266"/>
      <c r="E651" s="266"/>
      <c r="F651" s="266"/>
      <c r="G651" s="267"/>
      <c r="H651" s="266"/>
      <c r="I651" s="267"/>
      <c r="J651" s="266"/>
      <c r="K651" s="266"/>
      <c r="L651" s="266"/>
      <c r="M651" s="266"/>
      <c r="N651" s="266"/>
      <c r="O651" s="266"/>
      <c r="P651" s="266"/>
      <c r="Q651" s="266"/>
      <c r="R651" s="266"/>
      <c r="S651" s="266"/>
      <c r="T651" s="266"/>
      <c r="U651" s="279"/>
      <c r="V651" s="266"/>
      <c r="W651" s="266"/>
      <c r="X651" s="266"/>
      <c r="Y651" s="278"/>
    </row>
    <row r="652" spans="1:25" ht="20" customHeight="1">
      <c r="A652" s="268"/>
      <c r="B652" s="267"/>
      <c r="C652" s="266"/>
      <c r="D652" s="266"/>
      <c r="E652" s="275"/>
      <c r="F652" s="275"/>
      <c r="G652" s="269"/>
      <c r="H652" s="268"/>
      <c r="I652" s="267"/>
      <c r="J652" s="266"/>
      <c r="K652" s="266"/>
      <c r="L652" s="266"/>
      <c r="M652" s="266"/>
      <c r="N652" s="266"/>
      <c r="O652" s="266"/>
      <c r="P652" s="266"/>
      <c r="Q652" s="266"/>
      <c r="R652" s="266"/>
      <c r="S652" s="266"/>
      <c r="T652" s="266"/>
      <c r="U652" s="279"/>
      <c r="V652" s="266"/>
      <c r="W652" s="266"/>
      <c r="X652" s="266"/>
      <c r="Y652" s="278"/>
    </row>
    <row r="653" spans="1:25" ht="20" customHeight="1">
      <c r="A653" s="268"/>
      <c r="B653" s="267"/>
      <c r="C653" s="266"/>
      <c r="D653" s="266"/>
      <c r="E653" s="275"/>
      <c r="F653" s="275"/>
      <c r="G653" s="269"/>
      <c r="H653" s="268"/>
      <c r="I653" s="267"/>
      <c r="J653" s="266"/>
      <c r="K653" s="266"/>
      <c r="L653" s="266"/>
      <c r="M653" s="266"/>
      <c r="N653" s="266"/>
      <c r="O653" s="266"/>
      <c r="P653" s="266"/>
      <c r="Q653" s="266"/>
      <c r="R653" s="266"/>
      <c r="S653" s="266"/>
      <c r="T653" s="266"/>
      <c r="U653" s="279"/>
      <c r="V653" s="266"/>
      <c r="W653" s="266"/>
      <c r="X653" s="266"/>
      <c r="Y653" s="278"/>
    </row>
    <row r="654" spans="1:25" ht="20" customHeight="1">
      <c r="A654" s="268"/>
      <c r="B654" s="267"/>
      <c r="C654" s="266"/>
      <c r="D654" s="266"/>
      <c r="E654" s="275"/>
      <c r="F654" s="275"/>
      <c r="G654" s="269"/>
      <c r="H654" s="268"/>
      <c r="I654" s="267"/>
      <c r="J654" s="266"/>
      <c r="K654" s="266"/>
      <c r="L654" s="266"/>
      <c r="M654" s="266"/>
      <c r="N654" s="266"/>
      <c r="O654" s="266"/>
      <c r="P654" s="266"/>
      <c r="Q654" s="266"/>
      <c r="R654" s="266"/>
      <c r="S654" s="266"/>
      <c r="U654" s="277"/>
      <c r="Y654" s="276"/>
    </row>
    <row r="655" spans="1:25" ht="20" customHeight="1">
      <c r="A655" s="268"/>
      <c r="B655" s="267"/>
      <c r="C655" s="266"/>
      <c r="D655" s="266"/>
      <c r="E655" s="275"/>
      <c r="F655" s="275"/>
      <c r="G655" s="269"/>
      <c r="H655" s="268"/>
      <c r="I655" s="267"/>
      <c r="J655" s="266"/>
      <c r="K655" s="266"/>
      <c r="L655" s="266"/>
      <c r="M655" s="266"/>
      <c r="N655" s="266"/>
      <c r="O655" s="266"/>
      <c r="P655" s="266"/>
      <c r="Q655" s="266"/>
      <c r="R655" s="266"/>
      <c r="S655" s="266"/>
      <c r="U655" s="277"/>
      <c r="Y655" s="276"/>
    </row>
    <row r="656" spans="1:25" ht="20" customHeight="1">
      <c r="A656" s="268"/>
      <c r="B656" s="267"/>
      <c r="C656" s="266"/>
      <c r="D656" s="266"/>
      <c r="E656" s="275"/>
      <c r="F656" s="275"/>
      <c r="G656" s="269"/>
      <c r="H656" s="268"/>
      <c r="I656" s="267"/>
      <c r="J656" s="266"/>
      <c r="K656" s="266"/>
      <c r="L656" s="266"/>
      <c r="M656" s="266"/>
      <c r="N656" s="266"/>
      <c r="O656" s="266"/>
      <c r="P656" s="266"/>
      <c r="Q656" s="266"/>
      <c r="R656" s="266"/>
      <c r="S656" s="266"/>
      <c r="T656" s="266"/>
      <c r="U656" s="642" t="s">
        <v>406</v>
      </c>
      <c r="V656" s="645"/>
      <c r="W656" s="645"/>
      <c r="X656" s="645"/>
      <c r="Y656" s="643"/>
    </row>
    <row r="657" spans="1:25" ht="20" customHeight="1">
      <c r="A657" s="268"/>
      <c r="B657" s="267"/>
      <c r="C657" s="266"/>
      <c r="D657" s="266"/>
      <c r="E657" s="275"/>
      <c r="F657" s="275"/>
      <c r="G657" s="269"/>
      <c r="H657" s="268"/>
      <c r="I657" s="267"/>
      <c r="J657" s="266"/>
      <c r="K657" s="266"/>
      <c r="L657" s="266"/>
      <c r="M657" s="266"/>
      <c r="N657" s="266"/>
      <c r="O657" s="266"/>
      <c r="P657" s="266"/>
      <c r="Q657" s="266"/>
      <c r="R657" s="266"/>
      <c r="S657" s="266"/>
      <c r="T657" s="266"/>
      <c r="U657" s="279"/>
      <c r="V657" s="266"/>
      <c r="W657" s="266"/>
      <c r="X657" s="266"/>
      <c r="Y657" s="278"/>
    </row>
    <row r="658" spans="1:25" ht="20" customHeight="1">
      <c r="A658" s="268"/>
      <c r="B658" s="267"/>
      <c r="C658" s="266"/>
      <c r="D658" s="266"/>
      <c r="E658" s="275"/>
      <c r="F658" s="275"/>
      <c r="G658" s="269"/>
      <c r="H658" s="268"/>
      <c r="I658" s="267"/>
      <c r="J658" s="266"/>
      <c r="K658" s="266"/>
      <c r="L658" s="266"/>
      <c r="M658" s="266"/>
      <c r="N658" s="266"/>
      <c r="O658" s="266"/>
      <c r="P658" s="266"/>
      <c r="Q658" s="266"/>
      <c r="R658" s="266"/>
      <c r="S658" s="266"/>
      <c r="U658" s="277"/>
      <c r="Y658" s="276"/>
    </row>
    <row r="659" spans="1:25" ht="20" customHeight="1">
      <c r="A659" s="268"/>
      <c r="B659" s="267"/>
      <c r="C659" s="266"/>
      <c r="D659" s="266"/>
      <c r="E659" s="275"/>
      <c r="F659" s="275"/>
      <c r="G659" s="269"/>
      <c r="H659" s="268"/>
      <c r="I659" s="267"/>
      <c r="J659" s="266"/>
      <c r="K659" s="266"/>
      <c r="L659" s="266"/>
      <c r="M659" s="266"/>
      <c r="N659" s="266"/>
      <c r="O659" s="266"/>
      <c r="P659" s="266"/>
      <c r="Q659" s="266"/>
      <c r="R659" s="266"/>
      <c r="S659" s="266"/>
      <c r="T659" s="266"/>
      <c r="U659" s="273"/>
      <c r="V659" s="272"/>
      <c r="W659" s="272"/>
      <c r="X659" s="272"/>
      <c r="Y659" s="271"/>
    </row>
    <row r="660" spans="1:25" ht="12" customHeight="1">
      <c r="A660" s="268" t="s">
        <v>427</v>
      </c>
      <c r="B660" s="267"/>
      <c r="C660" s="270"/>
      <c r="D660" s="267"/>
      <c r="E660" s="269"/>
      <c r="F660" s="269"/>
      <c r="G660" s="269"/>
      <c r="H660" s="268"/>
      <c r="I660" s="267"/>
      <c r="J660" s="267"/>
      <c r="K660" s="267"/>
      <c r="L660" s="267"/>
      <c r="M660" s="267"/>
      <c r="N660" s="267"/>
      <c r="O660" s="267"/>
      <c r="P660" s="267"/>
      <c r="Q660" s="267"/>
      <c r="R660" s="267"/>
      <c r="S660" s="267"/>
      <c r="T660" s="266"/>
      <c r="U660" s="266"/>
      <c r="V660" s="266"/>
      <c r="W660" s="266"/>
      <c r="X660" s="266"/>
      <c r="Y660" s="266"/>
    </row>
    <row r="661" spans="1:25" ht="38" customHeight="1">
      <c r="A661" s="671" t="s">
        <v>441</v>
      </c>
      <c r="B661" s="672"/>
      <c r="C661" s="672"/>
      <c r="D661" s="672"/>
      <c r="E661" s="666" t="s">
        <v>42</v>
      </c>
      <c r="F661" s="666"/>
      <c r="G661" s="667">
        <f>VLOOKUP('Read Me First'!$I$4,'Read Me First'!$L$4:$N$7,3,FALSE)</f>
        <v>45774</v>
      </c>
      <c r="H661" s="668"/>
      <c r="I661" s="669"/>
      <c r="J661" s="666" t="s">
        <v>43</v>
      </c>
      <c r="K661" s="666"/>
      <c r="L661" s="626" t="str">
        <f>VLOOKUP('Read Me First'!$I$4,'Read Me First'!$L$4:$N$7,2,FALSE)</f>
        <v>Horspath, Oxford</v>
      </c>
      <c r="M661" s="662"/>
      <c r="N661" s="662"/>
      <c r="O661" s="662"/>
      <c r="P661" s="662"/>
      <c r="Q661" s="627"/>
      <c r="R661" s="666" t="s">
        <v>420</v>
      </c>
      <c r="S661" s="666"/>
      <c r="T661" s="626" t="str">
        <f>'Read Me First'!$A$1</f>
        <v>OXFORDSHIRE TRACK &amp; FIELD LEAGUE 2025</v>
      </c>
      <c r="U661" s="662"/>
      <c r="V661" s="662"/>
      <c r="W661" s="662"/>
      <c r="X661" s="662"/>
      <c r="Y661" s="627"/>
    </row>
    <row r="662" spans="1:25" s="294" customFormat="1" ht="38" customHeight="1">
      <c r="A662" s="624" t="s">
        <v>25</v>
      </c>
      <c r="B662" s="625"/>
      <c r="C662" s="626" t="str">
        <f>"Javelin U17 &amp; U20 Men (" &amp;Data!N$389 &amp; IF(Data!N$400 =0,"", " &amp; " &amp;Data!N$400) &amp; " athletes)"</f>
        <v>Javelin U17 &amp; U20 Men (0 athletes)</v>
      </c>
      <c r="D662" s="627"/>
      <c r="E662" s="624" t="s">
        <v>382</v>
      </c>
      <c r="F662" s="625"/>
      <c r="G662" s="629">
        <v>0.54166666666666663</v>
      </c>
      <c r="H662" s="630"/>
      <c r="I662" s="631"/>
      <c r="J662" s="626" t="s">
        <v>419</v>
      </c>
      <c r="K662" s="662"/>
      <c r="L662" s="703">
        <f>Data!$M$295</f>
        <v>69.3</v>
      </c>
      <c r="M662" s="704"/>
      <c r="N662" s="640" t="s">
        <v>418</v>
      </c>
      <c r="O662" s="641"/>
      <c r="P662" s="652">
        <f>Data!$H$295</f>
        <v>38</v>
      </c>
      <c r="Q662" s="653"/>
      <c r="R662" s="624" t="s">
        <v>443</v>
      </c>
      <c r="S662" s="628"/>
      <c r="T662" s="628"/>
      <c r="U662" s="628"/>
      <c r="V662" s="628"/>
      <c r="W662" s="628"/>
      <c r="X662" s="628"/>
      <c r="Y662" s="625"/>
    </row>
    <row r="663" spans="1:25" ht="20" customHeight="1">
      <c r="A663" s="266"/>
      <c r="B663" s="266"/>
      <c r="C663" s="293"/>
      <c r="D663" s="292"/>
      <c r="E663" s="267"/>
      <c r="F663" s="267"/>
      <c r="G663" s="291"/>
      <c r="H663" s="291"/>
      <c r="I663" s="267"/>
      <c r="J663" s="267"/>
      <c r="K663" s="290"/>
      <c r="L663" s="290"/>
      <c r="M663" s="290"/>
      <c r="N663" s="288"/>
      <c r="O663" s="288"/>
      <c r="P663" s="289"/>
      <c r="Q663" s="288"/>
      <c r="R663" s="287"/>
      <c r="S663" s="287"/>
      <c r="T663" s="287"/>
      <c r="U663" s="287"/>
      <c r="V663" s="287"/>
      <c r="W663" s="287"/>
      <c r="X663" s="287"/>
      <c r="Y663" s="287"/>
    </row>
    <row r="664" spans="1:25" ht="38" customHeight="1">
      <c r="A664" s="634" t="s">
        <v>417</v>
      </c>
      <c r="B664" s="634" t="s">
        <v>416</v>
      </c>
      <c r="C664" s="634" t="s">
        <v>415</v>
      </c>
      <c r="D664" s="634" t="s">
        <v>414</v>
      </c>
      <c r="E664" s="689" t="s">
        <v>438</v>
      </c>
      <c r="F664" s="689"/>
      <c r="G664" s="689" t="s">
        <v>437</v>
      </c>
      <c r="H664" s="689"/>
      <c r="I664" s="689" t="s">
        <v>436</v>
      </c>
      <c r="J664" s="689"/>
      <c r="K664" s="689" t="s">
        <v>435</v>
      </c>
      <c r="L664" s="689"/>
      <c r="M664" s="692" t="s">
        <v>434</v>
      </c>
      <c r="N664" s="693"/>
      <c r="O664" s="644" t="s">
        <v>433</v>
      </c>
      <c r="P664" s="644"/>
      <c r="Q664" s="644" t="s">
        <v>432</v>
      </c>
      <c r="R664" s="644"/>
      <c r="S664" s="644" t="s">
        <v>431</v>
      </c>
      <c r="T664" s="644"/>
      <c r="U664" s="689" t="s">
        <v>430</v>
      </c>
      <c r="V664" s="642"/>
      <c r="W664" s="664" t="s">
        <v>410</v>
      </c>
      <c r="X664" s="642" t="s">
        <v>409</v>
      </c>
      <c r="Y664" s="643"/>
    </row>
    <row r="665" spans="1:25" ht="20" customHeight="1">
      <c r="A665" s="635"/>
      <c r="B665" s="635"/>
      <c r="C665" s="635"/>
      <c r="D665" s="635"/>
      <c r="E665" s="644" t="s">
        <v>408</v>
      </c>
      <c r="F665" s="644"/>
      <c r="G665" s="644" t="s">
        <v>408</v>
      </c>
      <c r="H665" s="644"/>
      <c r="I665" s="644" t="s">
        <v>408</v>
      </c>
      <c r="J665" s="644"/>
      <c r="K665" s="644" t="s">
        <v>408</v>
      </c>
      <c r="L665" s="644"/>
      <c r="M665" s="694"/>
      <c r="N665" s="695"/>
      <c r="O665" s="644" t="s">
        <v>408</v>
      </c>
      <c r="P665" s="644"/>
      <c r="Q665" s="644" t="s">
        <v>408</v>
      </c>
      <c r="R665" s="644"/>
      <c r="S665" s="644" t="s">
        <v>408</v>
      </c>
      <c r="T665" s="644"/>
      <c r="U665" s="644" t="s">
        <v>408</v>
      </c>
      <c r="V665" s="642"/>
      <c r="W665" s="665"/>
      <c r="X665" s="281" t="s">
        <v>0</v>
      </c>
      <c r="Y665" s="281" t="s">
        <v>1</v>
      </c>
    </row>
    <row r="666" spans="1:25" ht="24" customHeight="1">
      <c r="A666" s="285">
        <v>1</v>
      </c>
      <c r="B666" s="284" t="str" cm="1">
        <f t="array" ref="B666:B667">IFERROR(_xlfn.TAKE(_xlfn.VSTACK(_xlfn._xlws.FILTER(_xlfn.ANCHORARRAY(Data!AX$62), _xlfn.CHOOSECOLS(_xlfn.ANCHORARRAY(Data!AX$62),1)&lt;&gt;"",""),_xlfn._xlws.FILTER(_xlfn.ANCHORARRAY(Data!AX$92), _xlfn.CHOOSECOLS(_xlfn.ANCHORARRAY(Data!AX$92),1)&lt;&gt;"","")),16),"")</f>
        <v/>
      </c>
      <c r="C666" s="283"/>
      <c r="D666" s="283"/>
      <c r="E666" s="621"/>
      <c r="F666" s="622"/>
      <c r="G666" s="621"/>
      <c r="H666" s="622"/>
      <c r="I666" s="621"/>
      <c r="J666" s="622"/>
      <c r="K666" s="685" t="s">
        <v>429</v>
      </c>
      <c r="L666" s="686"/>
      <c r="M666" s="685" t="s">
        <v>429</v>
      </c>
      <c r="N666" s="686"/>
      <c r="O666" s="685" t="s">
        <v>429</v>
      </c>
      <c r="P666" s="686"/>
      <c r="Q666" s="685" t="s">
        <v>429</v>
      </c>
      <c r="R666" s="686"/>
      <c r="S666" s="685" t="s">
        <v>429</v>
      </c>
      <c r="T666" s="686"/>
      <c r="U666" s="683"/>
      <c r="V666" s="684"/>
      <c r="W666" s="281"/>
      <c r="X666" s="281"/>
      <c r="Y666" s="281"/>
    </row>
    <row r="667" spans="1:25" ht="24" customHeight="1">
      <c r="A667" s="281">
        <v>2</v>
      </c>
      <c r="B667" s="284" t="str">
        <v/>
      </c>
      <c r="C667" s="283"/>
      <c r="D667" s="283"/>
      <c r="E667" s="621"/>
      <c r="F667" s="622"/>
      <c r="G667" s="621"/>
      <c r="H667" s="622"/>
      <c r="I667" s="621"/>
      <c r="J667" s="622"/>
      <c r="K667" s="685" t="s">
        <v>429</v>
      </c>
      <c r="L667" s="686"/>
      <c r="M667" s="685" t="s">
        <v>429</v>
      </c>
      <c r="N667" s="686"/>
      <c r="O667" s="685" t="s">
        <v>429</v>
      </c>
      <c r="P667" s="686"/>
      <c r="Q667" s="685" t="s">
        <v>429</v>
      </c>
      <c r="R667" s="686"/>
      <c r="S667" s="685" t="s">
        <v>429</v>
      </c>
      <c r="T667" s="686"/>
      <c r="U667" s="683"/>
      <c r="V667" s="684"/>
      <c r="W667" s="281"/>
      <c r="X667" s="281"/>
      <c r="Y667" s="281"/>
    </row>
    <row r="668" spans="1:25" ht="24" customHeight="1">
      <c r="A668" s="281">
        <v>3</v>
      </c>
      <c r="B668" s="284"/>
      <c r="C668" s="283"/>
      <c r="D668" s="283"/>
      <c r="E668" s="621"/>
      <c r="F668" s="622"/>
      <c r="G668" s="621"/>
      <c r="H668" s="622"/>
      <c r="I668" s="621"/>
      <c r="J668" s="622"/>
      <c r="K668" s="685" t="s">
        <v>429</v>
      </c>
      <c r="L668" s="686"/>
      <c r="M668" s="685" t="s">
        <v>429</v>
      </c>
      <c r="N668" s="686"/>
      <c r="O668" s="685" t="s">
        <v>429</v>
      </c>
      <c r="P668" s="686"/>
      <c r="Q668" s="685" t="s">
        <v>429</v>
      </c>
      <c r="R668" s="686"/>
      <c r="S668" s="685" t="s">
        <v>429</v>
      </c>
      <c r="T668" s="686"/>
      <c r="U668" s="683"/>
      <c r="V668" s="684"/>
      <c r="W668" s="281"/>
      <c r="X668" s="281"/>
      <c r="Y668" s="281"/>
    </row>
    <row r="669" spans="1:25" ht="24" customHeight="1">
      <c r="A669" s="281">
        <v>4</v>
      </c>
      <c r="B669" s="284"/>
      <c r="C669" s="283"/>
      <c r="D669" s="283"/>
      <c r="E669" s="621"/>
      <c r="F669" s="622"/>
      <c r="G669" s="621"/>
      <c r="H669" s="622"/>
      <c r="I669" s="621"/>
      <c r="J669" s="622"/>
      <c r="K669" s="685" t="s">
        <v>429</v>
      </c>
      <c r="L669" s="686"/>
      <c r="M669" s="685" t="s">
        <v>429</v>
      </c>
      <c r="N669" s="686"/>
      <c r="O669" s="685" t="s">
        <v>429</v>
      </c>
      <c r="P669" s="686"/>
      <c r="Q669" s="685" t="s">
        <v>429</v>
      </c>
      <c r="R669" s="686"/>
      <c r="S669" s="685" t="s">
        <v>429</v>
      </c>
      <c r="T669" s="686"/>
      <c r="U669" s="683"/>
      <c r="V669" s="684"/>
      <c r="W669" s="281"/>
      <c r="X669" s="281"/>
      <c r="Y669" s="281"/>
    </row>
    <row r="670" spans="1:25" ht="24" customHeight="1">
      <c r="A670" s="281">
        <v>5</v>
      </c>
      <c r="B670" s="284"/>
      <c r="C670" s="283"/>
      <c r="D670" s="283"/>
      <c r="E670" s="621"/>
      <c r="F670" s="622"/>
      <c r="G670" s="621"/>
      <c r="H670" s="622"/>
      <c r="I670" s="621"/>
      <c r="J670" s="622"/>
      <c r="K670" s="685" t="s">
        <v>429</v>
      </c>
      <c r="L670" s="686"/>
      <c r="M670" s="685" t="s">
        <v>429</v>
      </c>
      <c r="N670" s="686"/>
      <c r="O670" s="685" t="s">
        <v>429</v>
      </c>
      <c r="P670" s="686"/>
      <c r="Q670" s="685" t="s">
        <v>429</v>
      </c>
      <c r="R670" s="686"/>
      <c r="S670" s="685" t="s">
        <v>429</v>
      </c>
      <c r="T670" s="686"/>
      <c r="U670" s="683"/>
      <c r="V670" s="684"/>
      <c r="W670" s="281"/>
      <c r="X670" s="281"/>
      <c r="Y670" s="281"/>
    </row>
    <row r="671" spans="1:25" ht="24" customHeight="1">
      <c r="A671" s="281">
        <v>6</v>
      </c>
      <c r="B671" s="284"/>
      <c r="C671" s="283"/>
      <c r="D671" s="283"/>
      <c r="E671" s="621"/>
      <c r="F671" s="622"/>
      <c r="G671" s="621"/>
      <c r="H671" s="622"/>
      <c r="I671" s="621"/>
      <c r="J671" s="622"/>
      <c r="K671" s="685" t="s">
        <v>429</v>
      </c>
      <c r="L671" s="686"/>
      <c r="M671" s="685" t="s">
        <v>429</v>
      </c>
      <c r="N671" s="686"/>
      <c r="O671" s="685" t="s">
        <v>429</v>
      </c>
      <c r="P671" s="686"/>
      <c r="Q671" s="685" t="s">
        <v>429</v>
      </c>
      <c r="R671" s="686"/>
      <c r="S671" s="685" t="s">
        <v>429</v>
      </c>
      <c r="T671" s="686"/>
      <c r="U671" s="683"/>
      <c r="V671" s="684"/>
      <c r="W671" s="281"/>
      <c r="X671" s="281"/>
      <c r="Y671" s="281"/>
    </row>
    <row r="672" spans="1:25" ht="24" customHeight="1">
      <c r="A672" s="281">
        <v>7</v>
      </c>
      <c r="B672" s="284"/>
      <c r="C672" s="283"/>
      <c r="D672" s="283"/>
      <c r="E672" s="621"/>
      <c r="F672" s="622"/>
      <c r="G672" s="621"/>
      <c r="H672" s="622"/>
      <c r="I672" s="621"/>
      <c r="J672" s="622"/>
      <c r="K672" s="685" t="s">
        <v>429</v>
      </c>
      <c r="L672" s="686"/>
      <c r="M672" s="685" t="s">
        <v>429</v>
      </c>
      <c r="N672" s="686"/>
      <c r="O672" s="685" t="s">
        <v>429</v>
      </c>
      <c r="P672" s="686"/>
      <c r="Q672" s="685" t="s">
        <v>429</v>
      </c>
      <c r="R672" s="686"/>
      <c r="S672" s="685" t="s">
        <v>429</v>
      </c>
      <c r="T672" s="686"/>
      <c r="U672" s="683"/>
      <c r="V672" s="684"/>
      <c r="W672" s="281"/>
      <c r="X672" s="281"/>
      <c r="Y672" s="281"/>
    </row>
    <row r="673" spans="1:25" ht="24" customHeight="1">
      <c r="A673" s="281">
        <v>8</v>
      </c>
      <c r="B673" s="284"/>
      <c r="C673" s="283"/>
      <c r="D673" s="283"/>
      <c r="E673" s="621"/>
      <c r="F673" s="622"/>
      <c r="G673" s="621"/>
      <c r="H673" s="622"/>
      <c r="I673" s="621"/>
      <c r="J673" s="622"/>
      <c r="K673" s="685" t="s">
        <v>429</v>
      </c>
      <c r="L673" s="686"/>
      <c r="M673" s="685" t="s">
        <v>429</v>
      </c>
      <c r="N673" s="686"/>
      <c r="O673" s="685" t="s">
        <v>429</v>
      </c>
      <c r="P673" s="686"/>
      <c r="Q673" s="685" t="s">
        <v>429</v>
      </c>
      <c r="R673" s="686"/>
      <c r="S673" s="685" t="s">
        <v>429</v>
      </c>
      <c r="T673" s="686"/>
      <c r="U673" s="683"/>
      <c r="V673" s="684"/>
      <c r="W673" s="281"/>
      <c r="X673" s="281"/>
      <c r="Y673" s="281"/>
    </row>
    <row r="674" spans="1:25" ht="24" customHeight="1">
      <c r="A674" s="281">
        <v>9</v>
      </c>
      <c r="B674" s="284"/>
      <c r="C674" s="283"/>
      <c r="D674" s="283"/>
      <c r="E674" s="621"/>
      <c r="F674" s="622"/>
      <c r="G674" s="621"/>
      <c r="H674" s="622"/>
      <c r="I674" s="621"/>
      <c r="J674" s="622"/>
      <c r="K674" s="685" t="s">
        <v>429</v>
      </c>
      <c r="L674" s="686"/>
      <c r="M674" s="685" t="s">
        <v>429</v>
      </c>
      <c r="N674" s="686"/>
      <c r="O674" s="685" t="s">
        <v>429</v>
      </c>
      <c r="P674" s="686"/>
      <c r="Q674" s="685" t="s">
        <v>429</v>
      </c>
      <c r="R674" s="686"/>
      <c r="S674" s="685" t="s">
        <v>429</v>
      </c>
      <c r="T674" s="686"/>
      <c r="U674" s="683"/>
      <c r="V674" s="684"/>
      <c r="W674" s="281"/>
      <c r="X674" s="281"/>
      <c r="Y674" s="281"/>
    </row>
    <row r="675" spans="1:25" ht="24" customHeight="1">
      <c r="A675" s="281">
        <v>10</v>
      </c>
      <c r="B675" s="284"/>
      <c r="C675" s="283"/>
      <c r="D675" s="283"/>
      <c r="E675" s="621"/>
      <c r="F675" s="622"/>
      <c r="G675" s="621"/>
      <c r="H675" s="622"/>
      <c r="I675" s="621"/>
      <c r="J675" s="622"/>
      <c r="K675" s="685" t="s">
        <v>429</v>
      </c>
      <c r="L675" s="686"/>
      <c r="M675" s="685" t="s">
        <v>429</v>
      </c>
      <c r="N675" s="686"/>
      <c r="O675" s="685" t="s">
        <v>429</v>
      </c>
      <c r="P675" s="686"/>
      <c r="Q675" s="685" t="s">
        <v>429</v>
      </c>
      <c r="R675" s="686"/>
      <c r="S675" s="685" t="s">
        <v>429</v>
      </c>
      <c r="T675" s="686"/>
      <c r="U675" s="683"/>
      <c r="V675" s="684"/>
      <c r="W675" s="281"/>
      <c r="X675" s="281"/>
      <c r="Y675" s="281"/>
    </row>
    <row r="676" spans="1:25" ht="24" customHeight="1">
      <c r="A676" s="281">
        <v>11</v>
      </c>
      <c r="B676" s="284"/>
      <c r="C676" s="283"/>
      <c r="D676" s="283"/>
      <c r="E676" s="621"/>
      <c r="F676" s="622"/>
      <c r="G676" s="621"/>
      <c r="H676" s="622"/>
      <c r="I676" s="621"/>
      <c r="J676" s="622"/>
      <c r="K676" s="685" t="s">
        <v>429</v>
      </c>
      <c r="L676" s="686"/>
      <c r="M676" s="685" t="s">
        <v>429</v>
      </c>
      <c r="N676" s="686"/>
      <c r="O676" s="685" t="s">
        <v>429</v>
      </c>
      <c r="P676" s="686"/>
      <c r="Q676" s="685" t="s">
        <v>429</v>
      </c>
      <c r="R676" s="686"/>
      <c r="S676" s="685" t="s">
        <v>429</v>
      </c>
      <c r="T676" s="686"/>
      <c r="U676" s="683"/>
      <c r="V676" s="684"/>
      <c r="W676" s="281"/>
      <c r="X676" s="281"/>
      <c r="Y676" s="281"/>
    </row>
    <row r="677" spans="1:25" ht="24" customHeight="1">
      <c r="A677" s="281">
        <v>12</v>
      </c>
      <c r="B677" s="284"/>
      <c r="C677" s="283"/>
      <c r="D677" s="283"/>
      <c r="E677" s="636"/>
      <c r="F677" s="670"/>
      <c r="G677" s="636"/>
      <c r="H677" s="670"/>
      <c r="I677" s="636"/>
      <c r="J677" s="670"/>
      <c r="K677" s="685" t="s">
        <v>429</v>
      </c>
      <c r="L677" s="686"/>
      <c r="M677" s="685" t="s">
        <v>429</v>
      </c>
      <c r="N677" s="686"/>
      <c r="O677" s="685" t="s">
        <v>429</v>
      </c>
      <c r="P677" s="686"/>
      <c r="Q677" s="685" t="s">
        <v>429</v>
      </c>
      <c r="R677" s="686"/>
      <c r="S677" s="685" t="s">
        <v>429</v>
      </c>
      <c r="T677" s="686"/>
      <c r="U677" s="687"/>
      <c r="V677" s="688"/>
      <c r="W677" s="286"/>
      <c r="X677" s="286"/>
      <c r="Y677" s="286"/>
    </row>
    <row r="678" spans="1:25" ht="24" customHeight="1">
      <c r="A678" s="281">
        <v>13</v>
      </c>
      <c r="B678" s="284"/>
      <c r="C678" s="283"/>
      <c r="D678" s="283"/>
      <c r="E678" s="651"/>
      <c r="F678" s="651"/>
      <c r="G678" s="651"/>
      <c r="H678" s="651"/>
      <c r="I678" s="651"/>
      <c r="J678" s="651"/>
      <c r="K678" s="685" t="s">
        <v>429</v>
      </c>
      <c r="L678" s="686"/>
      <c r="M678" s="685" t="s">
        <v>429</v>
      </c>
      <c r="N678" s="686"/>
      <c r="O678" s="685" t="s">
        <v>429</v>
      </c>
      <c r="P678" s="686"/>
      <c r="Q678" s="685" t="s">
        <v>429</v>
      </c>
      <c r="R678" s="686"/>
      <c r="S678" s="685" t="s">
        <v>429</v>
      </c>
      <c r="T678" s="686"/>
      <c r="U678" s="646"/>
      <c r="V678" s="646"/>
      <c r="W678" s="281"/>
      <c r="X678" s="281"/>
      <c r="Y678" s="281"/>
    </row>
    <row r="679" spans="1:25" ht="24" customHeight="1">
      <c r="A679" s="281">
        <v>14</v>
      </c>
      <c r="B679" s="284"/>
      <c r="C679" s="283"/>
      <c r="D679" s="283"/>
      <c r="E679" s="621"/>
      <c r="F679" s="622"/>
      <c r="G679" s="621"/>
      <c r="H679" s="622"/>
      <c r="I679" s="621"/>
      <c r="J679" s="622"/>
      <c r="K679" s="685" t="s">
        <v>429</v>
      </c>
      <c r="L679" s="686"/>
      <c r="M679" s="685" t="s">
        <v>429</v>
      </c>
      <c r="N679" s="686"/>
      <c r="O679" s="685" t="s">
        <v>429</v>
      </c>
      <c r="P679" s="686"/>
      <c r="Q679" s="685" t="s">
        <v>429</v>
      </c>
      <c r="R679" s="686"/>
      <c r="S679" s="685" t="s">
        <v>429</v>
      </c>
      <c r="T679" s="686"/>
      <c r="U679" s="683"/>
      <c r="V679" s="684"/>
      <c r="W679" s="281"/>
      <c r="X679" s="281"/>
      <c r="Y679" s="281"/>
    </row>
    <row r="680" spans="1:25" ht="24" customHeight="1">
      <c r="A680" s="281">
        <v>15</v>
      </c>
      <c r="B680" s="284"/>
      <c r="C680" s="283"/>
      <c r="D680" s="283"/>
      <c r="E680" s="621"/>
      <c r="F680" s="622"/>
      <c r="G680" s="621"/>
      <c r="H680" s="622"/>
      <c r="I680" s="621"/>
      <c r="J680" s="622"/>
      <c r="K680" s="685" t="s">
        <v>429</v>
      </c>
      <c r="L680" s="686"/>
      <c r="M680" s="685" t="s">
        <v>429</v>
      </c>
      <c r="N680" s="686"/>
      <c r="O680" s="685" t="s">
        <v>429</v>
      </c>
      <c r="P680" s="686"/>
      <c r="Q680" s="685" t="s">
        <v>429</v>
      </c>
      <c r="R680" s="686"/>
      <c r="S680" s="685" t="s">
        <v>429</v>
      </c>
      <c r="T680" s="686"/>
      <c r="U680" s="683"/>
      <c r="V680" s="684"/>
      <c r="W680" s="281"/>
      <c r="X680" s="281"/>
      <c r="Y680" s="281"/>
    </row>
    <row r="681" spans="1:25" ht="24" customHeight="1">
      <c r="A681" s="281">
        <v>16</v>
      </c>
      <c r="B681" s="284"/>
      <c r="C681" s="283"/>
      <c r="D681" s="283"/>
      <c r="E681" s="621"/>
      <c r="F681" s="622"/>
      <c r="G681" s="621"/>
      <c r="H681" s="622"/>
      <c r="I681" s="621"/>
      <c r="J681" s="622"/>
      <c r="K681" s="685" t="s">
        <v>429</v>
      </c>
      <c r="L681" s="686"/>
      <c r="M681" s="685" t="s">
        <v>429</v>
      </c>
      <c r="N681" s="686"/>
      <c r="O681" s="685" t="s">
        <v>429</v>
      </c>
      <c r="P681" s="686"/>
      <c r="Q681" s="685" t="s">
        <v>429</v>
      </c>
      <c r="R681" s="686"/>
      <c r="S681" s="685" t="s">
        <v>429</v>
      </c>
      <c r="T681" s="686"/>
      <c r="U681" s="683"/>
      <c r="V681" s="684"/>
      <c r="W681" s="281"/>
      <c r="X681" s="281"/>
      <c r="Y681" s="281"/>
    </row>
    <row r="682" spans="1:25" ht="20" customHeight="1">
      <c r="A682" s="266"/>
      <c r="B682" s="266"/>
      <c r="C682" s="270"/>
      <c r="D682" s="270"/>
      <c r="E682" s="266"/>
      <c r="F682" s="266"/>
      <c r="G682" s="266"/>
      <c r="H682" s="266"/>
      <c r="I682" s="266"/>
      <c r="J682" s="266"/>
      <c r="K682" s="266"/>
      <c r="L682" s="266"/>
      <c r="M682" s="266"/>
      <c r="N682" s="266"/>
      <c r="O682" s="266"/>
      <c r="P682" s="266"/>
      <c r="Q682" s="266"/>
      <c r="R682" s="266"/>
      <c r="S682" s="266"/>
      <c r="T682" s="266"/>
      <c r="U682" s="266"/>
      <c r="V682" s="266"/>
      <c r="W682" s="266"/>
      <c r="X682" s="266"/>
      <c r="Y682" s="266"/>
    </row>
    <row r="683" spans="1:25" ht="20" customHeight="1">
      <c r="A683" s="644" t="s">
        <v>425</v>
      </c>
      <c r="B683" s="644"/>
      <c r="C683" s="644"/>
      <c r="D683" s="644"/>
      <c r="E683" s="644"/>
      <c r="F683" s="644"/>
      <c r="G683" s="267"/>
      <c r="H683" s="644" t="s">
        <v>424</v>
      </c>
      <c r="I683" s="644"/>
      <c r="J683" s="644"/>
      <c r="K683" s="644"/>
      <c r="L683" s="644"/>
      <c r="M683" s="644"/>
      <c r="N683" s="644"/>
      <c r="O683" s="644"/>
      <c r="P683" s="644"/>
      <c r="Q683" s="644"/>
      <c r="R683" s="644"/>
      <c r="S683" s="644"/>
      <c r="T683" s="266"/>
      <c r="U683" s="642" t="s">
        <v>407</v>
      </c>
      <c r="V683" s="645"/>
      <c r="W683" s="645"/>
      <c r="X683" s="645"/>
      <c r="Y683" s="643"/>
    </row>
    <row r="684" spans="1:25" ht="20" customHeight="1">
      <c r="A684" s="297"/>
      <c r="B684" s="281" t="s">
        <v>423</v>
      </c>
      <c r="C684" s="281" t="s">
        <v>415</v>
      </c>
      <c r="D684" s="281" t="s">
        <v>414</v>
      </c>
      <c r="E684" s="644" t="s">
        <v>442</v>
      </c>
      <c r="F684" s="644"/>
      <c r="G684" s="267"/>
      <c r="H684" s="297"/>
      <c r="I684" s="281" t="s">
        <v>423</v>
      </c>
      <c r="J684" s="642" t="s">
        <v>415</v>
      </c>
      <c r="K684" s="645"/>
      <c r="L684" s="645"/>
      <c r="M684" s="645"/>
      <c r="N684" s="643"/>
      <c r="O684" s="642" t="s">
        <v>414</v>
      </c>
      <c r="P684" s="645"/>
      <c r="Q684" s="645"/>
      <c r="R684" s="644" t="s">
        <v>442</v>
      </c>
      <c r="S684" s="644"/>
      <c r="T684" s="266"/>
      <c r="U684" s="279"/>
      <c r="V684" s="266"/>
      <c r="W684" s="266"/>
      <c r="X684" s="266"/>
      <c r="Y684" s="278"/>
    </row>
    <row r="685" spans="1:25" ht="20" customHeight="1">
      <c r="A685" s="295">
        <v>1</v>
      </c>
      <c r="B685" s="284"/>
      <c r="C685" s="296"/>
      <c r="D685" s="281"/>
      <c r="E685" s="707"/>
      <c r="F685" s="707"/>
      <c r="G685" s="269"/>
      <c r="H685" s="295">
        <v>1</v>
      </c>
      <c r="I685" s="281"/>
      <c r="J685" s="642"/>
      <c r="K685" s="645"/>
      <c r="L685" s="645"/>
      <c r="M685" s="645"/>
      <c r="N685" s="643"/>
      <c r="O685" s="642"/>
      <c r="P685" s="645"/>
      <c r="Q685" s="645"/>
      <c r="R685" s="644"/>
      <c r="S685" s="644"/>
      <c r="T685" s="266"/>
      <c r="U685" s="279"/>
      <c r="V685" s="266"/>
      <c r="W685" s="266"/>
      <c r="X685" s="266"/>
      <c r="Y685" s="278"/>
    </row>
    <row r="686" spans="1:25" ht="20" customHeight="1">
      <c r="A686" s="295">
        <v>2</v>
      </c>
      <c r="B686" s="281"/>
      <c r="C686" s="296"/>
      <c r="D686" s="281"/>
      <c r="E686" s="707"/>
      <c r="F686" s="707"/>
      <c r="G686" s="269"/>
      <c r="H686" s="295">
        <v>2</v>
      </c>
      <c r="I686" s="281"/>
      <c r="J686" s="642"/>
      <c r="K686" s="645"/>
      <c r="L686" s="645"/>
      <c r="M686" s="645"/>
      <c r="N686" s="643"/>
      <c r="O686" s="642"/>
      <c r="P686" s="645"/>
      <c r="Q686" s="645"/>
      <c r="R686" s="644"/>
      <c r="S686" s="644"/>
      <c r="T686" s="266"/>
      <c r="U686" s="279"/>
      <c r="V686" s="266"/>
      <c r="W686" s="266"/>
      <c r="X686" s="266"/>
      <c r="Y686" s="278"/>
    </row>
    <row r="687" spans="1:25" ht="20" customHeight="1">
      <c r="A687" s="295">
        <v>3</v>
      </c>
      <c r="B687" s="281"/>
      <c r="C687" s="296"/>
      <c r="D687" s="281"/>
      <c r="E687" s="707"/>
      <c r="F687" s="707"/>
      <c r="G687" s="269"/>
      <c r="H687" s="295">
        <v>3</v>
      </c>
      <c r="I687" s="281"/>
      <c r="J687" s="642"/>
      <c r="K687" s="645"/>
      <c r="L687" s="645"/>
      <c r="M687" s="645"/>
      <c r="N687" s="643"/>
      <c r="O687" s="642"/>
      <c r="P687" s="645"/>
      <c r="Q687" s="645"/>
      <c r="R687" s="644"/>
      <c r="S687" s="644"/>
      <c r="U687" s="277"/>
      <c r="Y687" s="276"/>
    </row>
    <row r="688" spans="1:25" ht="20" customHeight="1">
      <c r="A688" s="295">
        <v>4</v>
      </c>
      <c r="B688" s="281"/>
      <c r="C688" s="296"/>
      <c r="D688" s="281"/>
      <c r="E688" s="707"/>
      <c r="F688" s="707"/>
      <c r="G688" s="269"/>
      <c r="H688" s="295">
        <v>4</v>
      </c>
      <c r="I688" s="281"/>
      <c r="J688" s="642"/>
      <c r="K688" s="645"/>
      <c r="L688" s="645"/>
      <c r="M688" s="645"/>
      <c r="N688" s="643"/>
      <c r="O688" s="642"/>
      <c r="P688" s="645"/>
      <c r="Q688" s="645"/>
      <c r="R688" s="644"/>
      <c r="S688" s="644"/>
      <c r="U688" s="277"/>
      <c r="Y688" s="276"/>
    </row>
    <row r="689" spans="1:25" ht="20" customHeight="1">
      <c r="A689" s="295">
        <v>5</v>
      </c>
      <c r="B689" s="281"/>
      <c r="C689" s="296"/>
      <c r="D689" s="281"/>
      <c r="E689" s="707"/>
      <c r="F689" s="707"/>
      <c r="G689" s="269"/>
      <c r="H689" s="295">
        <v>5</v>
      </c>
      <c r="I689" s="281"/>
      <c r="J689" s="642"/>
      <c r="K689" s="645"/>
      <c r="L689" s="645"/>
      <c r="M689" s="645"/>
      <c r="N689" s="643"/>
      <c r="O689" s="642"/>
      <c r="P689" s="645"/>
      <c r="Q689" s="645"/>
      <c r="R689" s="644"/>
      <c r="S689" s="644"/>
      <c r="T689" s="266"/>
      <c r="U689" s="642" t="s">
        <v>406</v>
      </c>
      <c r="V689" s="645"/>
      <c r="W689" s="645"/>
      <c r="X689" s="645"/>
      <c r="Y689" s="643"/>
    </row>
    <row r="690" spans="1:25" ht="20" customHeight="1">
      <c r="A690" s="295">
        <v>6</v>
      </c>
      <c r="B690" s="281"/>
      <c r="C690" s="296"/>
      <c r="D690" s="281"/>
      <c r="E690" s="707"/>
      <c r="F690" s="707"/>
      <c r="G690" s="269"/>
      <c r="H690" s="295">
        <v>6</v>
      </c>
      <c r="I690" s="281"/>
      <c r="J690" s="642"/>
      <c r="K690" s="645"/>
      <c r="L690" s="645"/>
      <c r="M690" s="645"/>
      <c r="N690" s="643"/>
      <c r="O690" s="642"/>
      <c r="P690" s="645"/>
      <c r="Q690" s="645"/>
      <c r="R690" s="644"/>
      <c r="S690" s="644"/>
      <c r="T690" s="266"/>
      <c r="U690" s="279"/>
      <c r="V690" s="266"/>
      <c r="W690" s="266"/>
      <c r="X690" s="266"/>
      <c r="Y690" s="278"/>
    </row>
    <row r="691" spans="1:25" ht="20" customHeight="1">
      <c r="A691" s="295">
        <v>7</v>
      </c>
      <c r="B691" s="281"/>
      <c r="C691" s="296"/>
      <c r="D691" s="281"/>
      <c r="E691" s="707"/>
      <c r="F691" s="707"/>
      <c r="G691" s="269"/>
      <c r="H691" s="295">
        <v>7</v>
      </c>
      <c r="I691" s="281"/>
      <c r="J691" s="642"/>
      <c r="K691" s="645"/>
      <c r="L691" s="645"/>
      <c r="M691" s="645"/>
      <c r="N691" s="643"/>
      <c r="O691" s="642"/>
      <c r="P691" s="645"/>
      <c r="Q691" s="645"/>
      <c r="R691" s="644"/>
      <c r="S691" s="644"/>
      <c r="U691" s="277"/>
      <c r="Y691" s="276"/>
    </row>
    <row r="692" spans="1:25" ht="20" customHeight="1">
      <c r="A692" s="295">
        <v>8</v>
      </c>
      <c r="B692" s="281"/>
      <c r="C692" s="296"/>
      <c r="D692" s="281"/>
      <c r="E692" s="707"/>
      <c r="F692" s="707"/>
      <c r="G692" s="269"/>
      <c r="H692" s="295">
        <v>8</v>
      </c>
      <c r="I692" s="281"/>
      <c r="J692" s="642"/>
      <c r="K692" s="645"/>
      <c r="L692" s="645"/>
      <c r="M692" s="645"/>
      <c r="N692" s="643"/>
      <c r="O692" s="642"/>
      <c r="P692" s="645"/>
      <c r="Q692" s="645"/>
      <c r="R692" s="644"/>
      <c r="S692" s="644"/>
      <c r="T692" s="266"/>
      <c r="U692" s="273"/>
      <c r="V692" s="272"/>
      <c r="W692" s="272"/>
      <c r="X692" s="272"/>
      <c r="Y692" s="271"/>
    </row>
    <row r="693" spans="1:25" ht="12" customHeight="1">
      <c r="A693" s="268"/>
      <c r="B693" s="267"/>
      <c r="C693" s="270"/>
      <c r="D693" s="267"/>
      <c r="E693" s="269"/>
      <c r="F693" s="269"/>
      <c r="G693" s="269"/>
      <c r="H693" s="268"/>
      <c r="I693" s="267"/>
      <c r="J693" s="267"/>
      <c r="K693" s="267"/>
      <c r="L693" s="267"/>
      <c r="M693" s="267"/>
      <c r="N693" s="267"/>
      <c r="O693" s="267"/>
      <c r="P693" s="267"/>
      <c r="Q693" s="267"/>
      <c r="R693" s="267"/>
      <c r="S693" s="267"/>
      <c r="T693" s="266"/>
      <c r="U693" s="266"/>
      <c r="V693" s="266"/>
      <c r="W693" s="266"/>
      <c r="X693" s="266"/>
      <c r="Y693" s="266"/>
    </row>
    <row r="694" spans="1:25" ht="38" customHeight="1">
      <c r="A694" s="671" t="s">
        <v>441</v>
      </c>
      <c r="B694" s="672"/>
      <c r="C694" s="672"/>
      <c r="D694" s="672"/>
      <c r="E694" s="666" t="s">
        <v>42</v>
      </c>
      <c r="F694" s="666"/>
      <c r="G694" s="667">
        <f>G661</f>
        <v>45774</v>
      </c>
      <c r="H694" s="668"/>
      <c r="I694" s="669"/>
      <c r="J694" s="666" t="s">
        <v>43</v>
      </c>
      <c r="K694" s="666"/>
      <c r="L694" s="626" t="str">
        <f>L661</f>
        <v>Horspath, Oxford</v>
      </c>
      <c r="M694" s="662"/>
      <c r="N694" s="662"/>
      <c r="O694" s="662"/>
      <c r="P694" s="662"/>
      <c r="Q694" s="627"/>
      <c r="R694" s="666" t="s">
        <v>420</v>
      </c>
      <c r="S694" s="666"/>
      <c r="T694" s="626" t="str">
        <f>T661</f>
        <v>OXFORDSHIRE TRACK &amp; FIELD LEAGUE 2025</v>
      </c>
      <c r="U694" s="662"/>
      <c r="V694" s="662"/>
      <c r="W694" s="662"/>
      <c r="X694" s="662"/>
      <c r="Y694" s="627"/>
    </row>
    <row r="695" spans="1:25" s="294" customFormat="1" ht="38" customHeight="1">
      <c r="A695" s="624" t="s">
        <v>25</v>
      </c>
      <c r="B695" s="625"/>
      <c r="C695" s="626" t="str">
        <f>C662</f>
        <v>Javelin U17 &amp; U20 Men (0 athletes)</v>
      </c>
      <c r="D695" s="627"/>
      <c r="E695" s="624" t="s">
        <v>382</v>
      </c>
      <c r="F695" s="625"/>
      <c r="G695" s="629">
        <f>G662</f>
        <v>0.54166666666666663</v>
      </c>
      <c r="H695" s="630"/>
      <c r="I695" s="631"/>
      <c r="J695" s="626" t="s">
        <v>419</v>
      </c>
      <c r="K695" s="662"/>
      <c r="L695" s="703">
        <f>L662</f>
        <v>69.3</v>
      </c>
      <c r="M695" s="704"/>
      <c r="N695" s="640" t="s">
        <v>418</v>
      </c>
      <c r="O695" s="641"/>
      <c r="P695" s="652">
        <f>P662</f>
        <v>38</v>
      </c>
      <c r="Q695" s="653"/>
      <c r="R695" s="624" t="str">
        <f>R662</f>
        <v>Scoring: 3 trials each</v>
      </c>
      <c r="S695" s="628"/>
      <c r="T695" s="628"/>
      <c r="U695" s="628"/>
      <c r="V695" s="628"/>
      <c r="W695" s="628"/>
      <c r="X695" s="628"/>
      <c r="Y695" s="625"/>
    </row>
    <row r="696" spans="1:25" ht="20" customHeight="1">
      <c r="A696" s="266"/>
      <c r="B696" s="266"/>
      <c r="C696" s="293"/>
      <c r="D696" s="292"/>
      <c r="E696" s="267"/>
      <c r="F696" s="267"/>
      <c r="G696" s="291"/>
      <c r="H696" s="291"/>
      <c r="I696" s="267"/>
      <c r="J696" s="267"/>
      <c r="K696" s="290"/>
      <c r="L696" s="290"/>
      <c r="M696" s="290"/>
      <c r="N696" s="288"/>
      <c r="O696" s="288"/>
      <c r="P696" s="289"/>
      <c r="Q696" s="288"/>
      <c r="R696" s="287"/>
      <c r="S696" s="287"/>
      <c r="T696" s="287"/>
      <c r="U696" s="287"/>
      <c r="V696" s="287"/>
      <c r="W696" s="287"/>
      <c r="X696" s="287"/>
      <c r="Y696" s="287"/>
    </row>
    <row r="697" spans="1:25" ht="38" customHeight="1">
      <c r="A697" s="634" t="s">
        <v>417</v>
      </c>
      <c r="B697" s="634" t="s">
        <v>416</v>
      </c>
      <c r="C697" s="634" t="s">
        <v>415</v>
      </c>
      <c r="D697" s="634" t="s">
        <v>414</v>
      </c>
      <c r="E697" s="689" t="s">
        <v>438</v>
      </c>
      <c r="F697" s="689"/>
      <c r="G697" s="689" t="s">
        <v>437</v>
      </c>
      <c r="H697" s="689"/>
      <c r="I697" s="689" t="s">
        <v>436</v>
      </c>
      <c r="J697" s="689"/>
      <c r="K697" s="689" t="s">
        <v>435</v>
      </c>
      <c r="L697" s="689"/>
      <c r="M697" s="692" t="s">
        <v>434</v>
      </c>
      <c r="N697" s="693"/>
      <c r="O697" s="644" t="s">
        <v>433</v>
      </c>
      <c r="P697" s="644"/>
      <c r="Q697" s="644" t="s">
        <v>432</v>
      </c>
      <c r="R697" s="644"/>
      <c r="S697" s="644" t="s">
        <v>431</v>
      </c>
      <c r="T697" s="644"/>
      <c r="U697" s="689" t="s">
        <v>430</v>
      </c>
      <c r="V697" s="642"/>
      <c r="W697" s="664" t="s">
        <v>410</v>
      </c>
      <c r="X697" s="642" t="s">
        <v>409</v>
      </c>
      <c r="Y697" s="643"/>
    </row>
    <row r="698" spans="1:25" ht="20" customHeight="1">
      <c r="A698" s="635"/>
      <c r="B698" s="635"/>
      <c r="C698" s="635"/>
      <c r="D698" s="635"/>
      <c r="E698" s="644" t="s">
        <v>408</v>
      </c>
      <c r="F698" s="644"/>
      <c r="G698" s="644" t="s">
        <v>408</v>
      </c>
      <c r="H698" s="644"/>
      <c r="I698" s="644" t="s">
        <v>408</v>
      </c>
      <c r="J698" s="644"/>
      <c r="K698" s="644" t="s">
        <v>408</v>
      </c>
      <c r="L698" s="644"/>
      <c r="M698" s="694"/>
      <c r="N698" s="695"/>
      <c r="O698" s="644" t="s">
        <v>408</v>
      </c>
      <c r="P698" s="644"/>
      <c r="Q698" s="644" t="s">
        <v>408</v>
      </c>
      <c r="R698" s="644"/>
      <c r="S698" s="644" t="s">
        <v>408</v>
      </c>
      <c r="T698" s="644"/>
      <c r="U698" s="644" t="s">
        <v>408</v>
      </c>
      <c r="V698" s="642"/>
      <c r="W698" s="665"/>
      <c r="X698" s="281" t="s">
        <v>0</v>
      </c>
      <c r="Y698" s="281" t="s">
        <v>1</v>
      </c>
    </row>
    <row r="699" spans="1:25" ht="24" customHeight="1">
      <c r="A699" s="285">
        <v>17</v>
      </c>
      <c r="B699" s="284" t="str" cm="1">
        <f t="array" ref="B699">IFERROR(IF(Data!N$389+Data!N$400&gt;16, _xlfn.DROP(_xlfn.VSTACK(_xlfn._xlws.FILTER(_xlfn.ANCHORARRAY(Data!AX$62), _xlfn.CHOOSECOLS(_xlfn.ANCHORARRAY(Data!AX$62),1)&lt;&gt;"",""),_xlfn._xlws.FILTER(_xlfn.ANCHORARRAY(Data!AX$92), _xlfn.CHOOSECOLS(_xlfn.ANCHORARRAY(Data!AX$92),1)&lt;&gt;"","")), 16),"Less than 16"),"")</f>
        <v>Less than 16</v>
      </c>
      <c r="C699" s="283"/>
      <c r="D699" s="283"/>
      <c r="E699" s="621"/>
      <c r="F699" s="622"/>
      <c r="G699" s="621"/>
      <c r="H699" s="622"/>
      <c r="I699" s="621"/>
      <c r="J699" s="622"/>
      <c r="K699" s="685" t="s">
        <v>429</v>
      </c>
      <c r="L699" s="686"/>
      <c r="M699" s="685" t="s">
        <v>429</v>
      </c>
      <c r="N699" s="686"/>
      <c r="O699" s="685" t="s">
        <v>429</v>
      </c>
      <c r="P699" s="686"/>
      <c r="Q699" s="685" t="s">
        <v>429</v>
      </c>
      <c r="R699" s="686"/>
      <c r="S699" s="685" t="s">
        <v>429</v>
      </c>
      <c r="T699" s="686"/>
      <c r="U699" s="683"/>
      <c r="V699" s="684"/>
      <c r="W699" s="281"/>
      <c r="X699" s="281"/>
      <c r="Y699" s="281"/>
    </row>
    <row r="700" spans="1:25" ht="24" customHeight="1">
      <c r="A700" s="285">
        <v>18</v>
      </c>
      <c r="B700" s="284"/>
      <c r="C700" s="283"/>
      <c r="D700" s="283"/>
      <c r="E700" s="621"/>
      <c r="F700" s="622"/>
      <c r="G700" s="621"/>
      <c r="H700" s="622"/>
      <c r="I700" s="621"/>
      <c r="J700" s="622"/>
      <c r="K700" s="685" t="s">
        <v>429</v>
      </c>
      <c r="L700" s="686"/>
      <c r="M700" s="690" t="s">
        <v>429</v>
      </c>
      <c r="N700" s="691"/>
      <c r="O700" s="690" t="s">
        <v>429</v>
      </c>
      <c r="P700" s="691"/>
      <c r="Q700" s="685" t="s">
        <v>429</v>
      </c>
      <c r="R700" s="686"/>
      <c r="S700" s="685" t="s">
        <v>429</v>
      </c>
      <c r="T700" s="686"/>
      <c r="U700" s="683"/>
      <c r="V700" s="684"/>
      <c r="W700" s="281"/>
      <c r="X700" s="281"/>
      <c r="Y700" s="281"/>
    </row>
    <row r="701" spans="1:25" ht="24" customHeight="1">
      <c r="A701" s="285">
        <v>19</v>
      </c>
      <c r="B701" s="284"/>
      <c r="C701" s="283"/>
      <c r="D701" s="283"/>
      <c r="E701" s="621"/>
      <c r="F701" s="622"/>
      <c r="G701" s="621"/>
      <c r="H701" s="622"/>
      <c r="I701" s="621"/>
      <c r="J701" s="622"/>
      <c r="K701" s="685" t="s">
        <v>429</v>
      </c>
      <c r="L701" s="686"/>
      <c r="M701" s="685" t="s">
        <v>429</v>
      </c>
      <c r="N701" s="686"/>
      <c r="O701" s="685" t="s">
        <v>429</v>
      </c>
      <c r="P701" s="686"/>
      <c r="Q701" s="685" t="s">
        <v>429</v>
      </c>
      <c r="R701" s="686"/>
      <c r="S701" s="685" t="s">
        <v>429</v>
      </c>
      <c r="T701" s="686"/>
      <c r="U701" s="683"/>
      <c r="V701" s="684"/>
      <c r="W701" s="281"/>
      <c r="X701" s="281"/>
      <c r="Y701" s="281"/>
    </row>
    <row r="702" spans="1:25" ht="24" customHeight="1">
      <c r="A702" s="285">
        <v>20</v>
      </c>
      <c r="B702" s="284"/>
      <c r="C702" s="283"/>
      <c r="D702" s="283"/>
      <c r="E702" s="621"/>
      <c r="F702" s="622"/>
      <c r="G702" s="621"/>
      <c r="H702" s="622"/>
      <c r="I702" s="621"/>
      <c r="J702" s="622"/>
      <c r="K702" s="685" t="s">
        <v>429</v>
      </c>
      <c r="L702" s="686"/>
      <c r="M702" s="685" t="s">
        <v>429</v>
      </c>
      <c r="N702" s="686"/>
      <c r="O702" s="685" t="s">
        <v>429</v>
      </c>
      <c r="P702" s="686"/>
      <c r="Q702" s="685" t="s">
        <v>429</v>
      </c>
      <c r="R702" s="686"/>
      <c r="S702" s="685" t="s">
        <v>429</v>
      </c>
      <c r="T702" s="686"/>
      <c r="U702" s="683"/>
      <c r="V702" s="684"/>
      <c r="W702" s="281"/>
      <c r="X702" s="281"/>
      <c r="Y702" s="281"/>
    </row>
    <row r="703" spans="1:25" ht="24" customHeight="1">
      <c r="A703" s="285">
        <v>21</v>
      </c>
      <c r="B703" s="284"/>
      <c r="C703" s="283"/>
      <c r="D703" s="283"/>
      <c r="E703" s="621"/>
      <c r="F703" s="622"/>
      <c r="G703" s="621"/>
      <c r="H703" s="622"/>
      <c r="I703" s="621"/>
      <c r="J703" s="622"/>
      <c r="K703" s="685" t="s">
        <v>429</v>
      </c>
      <c r="L703" s="686"/>
      <c r="M703" s="685" t="s">
        <v>429</v>
      </c>
      <c r="N703" s="686"/>
      <c r="O703" s="685" t="s">
        <v>429</v>
      </c>
      <c r="P703" s="686"/>
      <c r="Q703" s="685" t="s">
        <v>429</v>
      </c>
      <c r="R703" s="686"/>
      <c r="S703" s="685" t="s">
        <v>429</v>
      </c>
      <c r="T703" s="686"/>
      <c r="U703" s="683"/>
      <c r="V703" s="684"/>
      <c r="W703" s="281"/>
      <c r="X703" s="281"/>
      <c r="Y703" s="281"/>
    </row>
    <row r="704" spans="1:25" ht="24" customHeight="1">
      <c r="A704" s="285">
        <v>22</v>
      </c>
      <c r="B704" s="284"/>
      <c r="C704" s="283"/>
      <c r="D704" s="283"/>
      <c r="E704" s="621"/>
      <c r="F704" s="622"/>
      <c r="G704" s="621"/>
      <c r="H704" s="622"/>
      <c r="I704" s="621"/>
      <c r="J704" s="622"/>
      <c r="K704" s="685" t="s">
        <v>429</v>
      </c>
      <c r="L704" s="686"/>
      <c r="M704" s="685" t="s">
        <v>429</v>
      </c>
      <c r="N704" s="686"/>
      <c r="O704" s="685" t="s">
        <v>429</v>
      </c>
      <c r="P704" s="686"/>
      <c r="Q704" s="685" t="s">
        <v>429</v>
      </c>
      <c r="R704" s="686"/>
      <c r="S704" s="685" t="s">
        <v>429</v>
      </c>
      <c r="T704" s="686"/>
      <c r="U704" s="683"/>
      <c r="V704" s="684"/>
      <c r="W704" s="281"/>
      <c r="X704" s="281"/>
      <c r="Y704" s="281"/>
    </row>
    <row r="705" spans="1:25" ht="24" customHeight="1">
      <c r="A705" s="285">
        <v>23</v>
      </c>
      <c r="B705" s="284"/>
      <c r="C705" s="283"/>
      <c r="D705" s="283"/>
      <c r="E705" s="621"/>
      <c r="F705" s="622"/>
      <c r="G705" s="621"/>
      <c r="H705" s="622"/>
      <c r="I705" s="621"/>
      <c r="J705" s="622"/>
      <c r="K705" s="685" t="s">
        <v>429</v>
      </c>
      <c r="L705" s="686"/>
      <c r="M705" s="685" t="s">
        <v>429</v>
      </c>
      <c r="N705" s="686"/>
      <c r="O705" s="685" t="s">
        <v>429</v>
      </c>
      <c r="P705" s="686"/>
      <c r="Q705" s="685" t="s">
        <v>429</v>
      </c>
      <c r="R705" s="686"/>
      <c r="S705" s="685" t="s">
        <v>429</v>
      </c>
      <c r="T705" s="686"/>
      <c r="U705" s="683"/>
      <c r="V705" s="684"/>
      <c r="W705" s="281"/>
      <c r="X705" s="281"/>
      <c r="Y705" s="281"/>
    </row>
    <row r="706" spans="1:25" ht="24" customHeight="1">
      <c r="A706" s="285">
        <v>24</v>
      </c>
      <c r="B706" s="284"/>
      <c r="C706" s="283"/>
      <c r="D706" s="283"/>
      <c r="E706" s="621"/>
      <c r="F706" s="622"/>
      <c r="G706" s="621"/>
      <c r="H706" s="622"/>
      <c r="I706" s="621"/>
      <c r="J706" s="622"/>
      <c r="K706" s="685" t="s">
        <v>429</v>
      </c>
      <c r="L706" s="686"/>
      <c r="M706" s="685" t="s">
        <v>429</v>
      </c>
      <c r="N706" s="686"/>
      <c r="O706" s="685" t="s">
        <v>429</v>
      </c>
      <c r="P706" s="686"/>
      <c r="Q706" s="685" t="s">
        <v>429</v>
      </c>
      <c r="R706" s="686"/>
      <c r="S706" s="685" t="s">
        <v>429</v>
      </c>
      <c r="T706" s="686"/>
      <c r="U706" s="683"/>
      <c r="V706" s="684"/>
      <c r="W706" s="281"/>
      <c r="X706" s="281"/>
      <c r="Y706" s="281"/>
    </row>
    <row r="707" spans="1:25" ht="24" customHeight="1">
      <c r="A707" s="285">
        <v>25</v>
      </c>
      <c r="B707" s="284"/>
      <c r="C707" s="283"/>
      <c r="D707" s="283"/>
      <c r="E707" s="621"/>
      <c r="F707" s="622"/>
      <c r="G707" s="621"/>
      <c r="H707" s="622"/>
      <c r="I707" s="621"/>
      <c r="J707" s="622"/>
      <c r="K707" s="685" t="s">
        <v>429</v>
      </c>
      <c r="L707" s="686"/>
      <c r="M707" s="685" t="s">
        <v>429</v>
      </c>
      <c r="N707" s="686"/>
      <c r="O707" s="685" t="s">
        <v>429</v>
      </c>
      <c r="P707" s="686"/>
      <c r="Q707" s="685" t="s">
        <v>429</v>
      </c>
      <c r="R707" s="686"/>
      <c r="S707" s="685" t="s">
        <v>429</v>
      </c>
      <c r="T707" s="686"/>
      <c r="U707" s="683"/>
      <c r="V707" s="684"/>
      <c r="W707" s="281"/>
      <c r="X707" s="281"/>
      <c r="Y707" s="281"/>
    </row>
    <row r="708" spans="1:25" ht="24" customHeight="1">
      <c r="A708" s="285">
        <v>26</v>
      </c>
      <c r="B708" s="284"/>
      <c r="C708" s="283"/>
      <c r="D708" s="283"/>
      <c r="E708" s="621"/>
      <c r="F708" s="622"/>
      <c r="G708" s="621"/>
      <c r="H708" s="622"/>
      <c r="I708" s="621"/>
      <c r="J708" s="622"/>
      <c r="K708" s="685" t="s">
        <v>429</v>
      </c>
      <c r="L708" s="686"/>
      <c r="M708" s="685" t="s">
        <v>429</v>
      </c>
      <c r="N708" s="686"/>
      <c r="O708" s="685" t="s">
        <v>429</v>
      </c>
      <c r="P708" s="686"/>
      <c r="Q708" s="685" t="s">
        <v>429</v>
      </c>
      <c r="R708" s="686"/>
      <c r="S708" s="685" t="s">
        <v>429</v>
      </c>
      <c r="T708" s="686"/>
      <c r="U708" s="683"/>
      <c r="V708" s="684"/>
      <c r="W708" s="281"/>
      <c r="X708" s="281"/>
      <c r="Y708" s="281"/>
    </row>
    <row r="709" spans="1:25" ht="24" customHeight="1">
      <c r="A709" s="285">
        <v>27</v>
      </c>
      <c r="B709" s="284"/>
      <c r="C709" s="283"/>
      <c r="D709" s="283"/>
      <c r="E709" s="621"/>
      <c r="F709" s="622"/>
      <c r="G709" s="621"/>
      <c r="H709" s="622"/>
      <c r="I709" s="621"/>
      <c r="J709" s="622"/>
      <c r="K709" s="685" t="s">
        <v>429</v>
      </c>
      <c r="L709" s="686"/>
      <c r="M709" s="685" t="s">
        <v>429</v>
      </c>
      <c r="N709" s="686"/>
      <c r="O709" s="685" t="s">
        <v>429</v>
      </c>
      <c r="P709" s="686"/>
      <c r="Q709" s="685" t="s">
        <v>429</v>
      </c>
      <c r="R709" s="686"/>
      <c r="S709" s="685" t="s">
        <v>429</v>
      </c>
      <c r="T709" s="686"/>
      <c r="U709" s="683"/>
      <c r="V709" s="684"/>
      <c r="W709" s="281"/>
      <c r="X709" s="281"/>
      <c r="Y709" s="281"/>
    </row>
    <row r="710" spans="1:25" ht="24" customHeight="1">
      <c r="A710" s="285">
        <v>28</v>
      </c>
      <c r="B710" s="284"/>
      <c r="C710" s="283"/>
      <c r="D710" s="283"/>
      <c r="E710" s="636"/>
      <c r="F710" s="670"/>
      <c r="G710" s="636"/>
      <c r="H710" s="670"/>
      <c r="I710" s="636"/>
      <c r="J710" s="670"/>
      <c r="K710" s="685" t="s">
        <v>429</v>
      </c>
      <c r="L710" s="686"/>
      <c r="M710" s="685" t="s">
        <v>429</v>
      </c>
      <c r="N710" s="686"/>
      <c r="O710" s="685" t="s">
        <v>429</v>
      </c>
      <c r="P710" s="686"/>
      <c r="Q710" s="685" t="s">
        <v>429</v>
      </c>
      <c r="R710" s="686"/>
      <c r="S710" s="685" t="s">
        <v>429</v>
      </c>
      <c r="T710" s="686"/>
      <c r="U710" s="687"/>
      <c r="V710" s="688"/>
      <c r="W710" s="286"/>
      <c r="X710" s="286"/>
      <c r="Y710" s="286"/>
    </row>
    <row r="711" spans="1:25" ht="24" customHeight="1">
      <c r="A711" s="285">
        <v>29</v>
      </c>
      <c r="B711" s="284"/>
      <c r="C711" s="283"/>
      <c r="D711" s="283"/>
      <c r="E711" s="651"/>
      <c r="F711" s="651"/>
      <c r="G711" s="651"/>
      <c r="H711" s="651"/>
      <c r="I711" s="651"/>
      <c r="J711" s="651"/>
      <c r="K711" s="685" t="s">
        <v>429</v>
      </c>
      <c r="L711" s="686"/>
      <c r="M711" s="685" t="s">
        <v>429</v>
      </c>
      <c r="N711" s="686"/>
      <c r="O711" s="685" t="s">
        <v>429</v>
      </c>
      <c r="P711" s="686"/>
      <c r="Q711" s="685" t="s">
        <v>429</v>
      </c>
      <c r="R711" s="686"/>
      <c r="S711" s="685" t="s">
        <v>429</v>
      </c>
      <c r="T711" s="686"/>
      <c r="U711" s="646"/>
      <c r="V711" s="646"/>
      <c r="W711" s="281"/>
      <c r="X711" s="281"/>
      <c r="Y711" s="281"/>
    </row>
    <row r="712" spans="1:25" ht="24" customHeight="1">
      <c r="A712" s="285">
        <v>30</v>
      </c>
      <c r="B712" s="284"/>
      <c r="C712" s="283"/>
      <c r="D712" s="283"/>
      <c r="E712" s="621"/>
      <c r="F712" s="622"/>
      <c r="G712" s="621"/>
      <c r="H712" s="622"/>
      <c r="I712" s="621"/>
      <c r="J712" s="622"/>
      <c r="K712" s="685" t="s">
        <v>429</v>
      </c>
      <c r="L712" s="686"/>
      <c r="M712" s="685" t="s">
        <v>429</v>
      </c>
      <c r="N712" s="686"/>
      <c r="O712" s="685" t="s">
        <v>429</v>
      </c>
      <c r="P712" s="686"/>
      <c r="Q712" s="685" t="s">
        <v>429</v>
      </c>
      <c r="R712" s="686"/>
      <c r="S712" s="685" t="s">
        <v>429</v>
      </c>
      <c r="T712" s="686"/>
      <c r="U712" s="683"/>
      <c r="V712" s="684"/>
      <c r="W712" s="281"/>
      <c r="X712" s="281"/>
      <c r="Y712" s="281"/>
    </row>
    <row r="713" spans="1:25" ht="24" customHeight="1">
      <c r="A713" s="285">
        <v>31</v>
      </c>
      <c r="B713" s="284"/>
      <c r="C713" s="283"/>
      <c r="D713" s="283"/>
      <c r="E713" s="621"/>
      <c r="F713" s="622"/>
      <c r="G713" s="621"/>
      <c r="H713" s="622"/>
      <c r="I713" s="621"/>
      <c r="J713" s="622"/>
      <c r="K713" s="685" t="s">
        <v>429</v>
      </c>
      <c r="L713" s="686"/>
      <c r="M713" s="685" t="s">
        <v>429</v>
      </c>
      <c r="N713" s="686"/>
      <c r="O713" s="685" t="s">
        <v>429</v>
      </c>
      <c r="P713" s="686"/>
      <c r="Q713" s="685" t="s">
        <v>429</v>
      </c>
      <c r="R713" s="686"/>
      <c r="S713" s="685" t="s">
        <v>429</v>
      </c>
      <c r="T713" s="686"/>
      <c r="U713" s="683"/>
      <c r="V713" s="684"/>
      <c r="W713" s="281"/>
      <c r="X713" s="281"/>
      <c r="Y713" s="281"/>
    </row>
    <row r="714" spans="1:25" ht="24" customHeight="1">
      <c r="A714" s="285">
        <v>32</v>
      </c>
      <c r="B714" s="284"/>
      <c r="C714" s="283"/>
      <c r="D714" s="283"/>
      <c r="E714" s="621"/>
      <c r="F714" s="622"/>
      <c r="G714" s="621"/>
      <c r="H714" s="622"/>
      <c r="I714" s="621"/>
      <c r="J714" s="622"/>
      <c r="K714" s="685" t="s">
        <v>429</v>
      </c>
      <c r="L714" s="686"/>
      <c r="M714" s="685" t="s">
        <v>429</v>
      </c>
      <c r="N714" s="686"/>
      <c r="O714" s="685" t="s">
        <v>429</v>
      </c>
      <c r="P714" s="686"/>
      <c r="Q714" s="685" t="s">
        <v>429</v>
      </c>
      <c r="R714" s="686"/>
      <c r="S714" s="685" t="s">
        <v>429</v>
      </c>
      <c r="T714" s="686"/>
      <c r="U714" s="683"/>
      <c r="V714" s="684"/>
      <c r="W714" s="281"/>
      <c r="X714" s="281"/>
      <c r="Y714" s="281"/>
    </row>
    <row r="715" spans="1:25" ht="20" customHeight="1">
      <c r="A715" s="266"/>
      <c r="B715" s="267"/>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row>
    <row r="716" spans="1:25" ht="20" customHeight="1">
      <c r="A716" s="266"/>
      <c r="B716" s="267"/>
      <c r="C716" s="266"/>
      <c r="D716" s="266"/>
      <c r="E716" s="266"/>
      <c r="F716" s="266"/>
      <c r="G716" s="267"/>
      <c r="H716" s="266"/>
      <c r="I716" s="266"/>
      <c r="J716" s="266"/>
      <c r="K716" s="266"/>
      <c r="L716" s="266"/>
      <c r="M716" s="266"/>
      <c r="N716" s="266"/>
      <c r="O716" s="266"/>
      <c r="P716" s="266"/>
      <c r="Q716" s="266"/>
      <c r="R716" s="266"/>
      <c r="S716" s="266"/>
      <c r="T716" s="266"/>
      <c r="U716" s="642" t="s">
        <v>407</v>
      </c>
      <c r="V716" s="645"/>
      <c r="W716" s="645"/>
      <c r="X716" s="645"/>
      <c r="Y716" s="643"/>
    </row>
    <row r="717" spans="1:25" ht="20" customHeight="1">
      <c r="A717" s="266"/>
      <c r="B717" s="267"/>
      <c r="C717" s="266"/>
      <c r="D717" s="266"/>
      <c r="E717" s="266"/>
      <c r="F717" s="266"/>
      <c r="G717" s="267"/>
      <c r="H717" s="266"/>
      <c r="I717" s="267"/>
      <c r="J717" s="266"/>
      <c r="K717" s="266"/>
      <c r="L717" s="266"/>
      <c r="M717" s="266"/>
      <c r="N717" s="266"/>
      <c r="O717" s="266"/>
      <c r="P717" s="266"/>
      <c r="Q717" s="266"/>
      <c r="R717" s="266"/>
      <c r="S717" s="266"/>
      <c r="T717" s="266"/>
      <c r="U717" s="279"/>
      <c r="V717" s="266"/>
      <c r="W717" s="266"/>
      <c r="X717" s="266"/>
      <c r="Y717" s="278"/>
    </row>
    <row r="718" spans="1:25" ht="20" customHeight="1">
      <c r="A718" s="268"/>
      <c r="B718" s="267"/>
      <c r="C718" s="266"/>
      <c r="D718" s="266"/>
      <c r="E718" s="275"/>
      <c r="F718" s="275"/>
      <c r="G718" s="269"/>
      <c r="H718" s="268"/>
      <c r="I718" s="267"/>
      <c r="J718" s="266"/>
      <c r="K718" s="266"/>
      <c r="L718" s="266"/>
      <c r="M718" s="266"/>
      <c r="N718" s="266"/>
      <c r="O718" s="266"/>
      <c r="P718" s="266"/>
      <c r="Q718" s="266"/>
      <c r="R718" s="266"/>
      <c r="S718" s="266"/>
      <c r="T718" s="266"/>
      <c r="U718" s="279"/>
      <c r="V718" s="266"/>
      <c r="W718" s="266"/>
      <c r="X718" s="266"/>
      <c r="Y718" s="278"/>
    </row>
    <row r="719" spans="1:25" ht="20" customHeight="1">
      <c r="A719" s="268"/>
      <c r="B719" s="267"/>
      <c r="C719" s="266"/>
      <c r="D719" s="266"/>
      <c r="E719" s="275"/>
      <c r="F719" s="275"/>
      <c r="G719" s="269"/>
      <c r="H719" s="268"/>
      <c r="I719" s="267"/>
      <c r="J719" s="266"/>
      <c r="K719" s="266"/>
      <c r="L719" s="266"/>
      <c r="M719" s="266"/>
      <c r="N719" s="266"/>
      <c r="O719" s="266"/>
      <c r="P719" s="266"/>
      <c r="Q719" s="266"/>
      <c r="R719" s="266"/>
      <c r="S719" s="266"/>
      <c r="T719" s="266"/>
      <c r="U719" s="279"/>
      <c r="V719" s="266"/>
      <c r="W719" s="266"/>
      <c r="X719" s="266"/>
      <c r="Y719" s="278"/>
    </row>
    <row r="720" spans="1:25" ht="20" customHeight="1">
      <c r="A720" s="268"/>
      <c r="B720" s="267"/>
      <c r="C720" s="266"/>
      <c r="D720" s="266"/>
      <c r="E720" s="275"/>
      <c r="F720" s="275"/>
      <c r="G720" s="269"/>
      <c r="H720" s="268"/>
      <c r="I720" s="267"/>
      <c r="J720" s="266"/>
      <c r="K720" s="266"/>
      <c r="L720" s="266"/>
      <c r="M720" s="266"/>
      <c r="N720" s="266"/>
      <c r="O720" s="266"/>
      <c r="P720" s="266"/>
      <c r="Q720" s="266"/>
      <c r="R720" s="266"/>
      <c r="S720" s="266"/>
      <c r="U720" s="277"/>
      <c r="Y720" s="276"/>
    </row>
    <row r="721" spans="1:25" ht="20" customHeight="1">
      <c r="A721" s="268"/>
      <c r="B721" s="267"/>
      <c r="C721" s="266"/>
      <c r="D721" s="266"/>
      <c r="E721" s="275"/>
      <c r="F721" s="275"/>
      <c r="G721" s="269"/>
      <c r="H721" s="268"/>
      <c r="I721" s="267"/>
      <c r="J721" s="266"/>
      <c r="K721" s="266"/>
      <c r="L721" s="266"/>
      <c r="M721" s="266"/>
      <c r="N721" s="266"/>
      <c r="O721" s="266"/>
      <c r="P721" s="266"/>
      <c r="Q721" s="266"/>
      <c r="R721" s="266"/>
      <c r="S721" s="266"/>
      <c r="U721" s="277"/>
      <c r="Y721" s="276"/>
    </row>
    <row r="722" spans="1:25" ht="20" customHeight="1">
      <c r="A722" s="268"/>
      <c r="B722" s="267"/>
      <c r="C722" s="266"/>
      <c r="D722" s="266"/>
      <c r="E722" s="275"/>
      <c r="F722" s="275"/>
      <c r="G722" s="269"/>
      <c r="H722" s="268"/>
      <c r="I722" s="267"/>
      <c r="J722" s="266"/>
      <c r="K722" s="266"/>
      <c r="L722" s="266"/>
      <c r="M722" s="266"/>
      <c r="N722" s="266"/>
      <c r="O722" s="266"/>
      <c r="P722" s="266"/>
      <c r="Q722" s="266"/>
      <c r="R722" s="266"/>
      <c r="S722" s="266"/>
      <c r="T722" s="266"/>
      <c r="U722" s="642" t="s">
        <v>406</v>
      </c>
      <c r="V722" s="645"/>
      <c r="W722" s="645"/>
      <c r="X722" s="645"/>
      <c r="Y722" s="643"/>
    </row>
    <row r="723" spans="1:25" ht="20" customHeight="1">
      <c r="A723" s="268"/>
      <c r="B723" s="267"/>
      <c r="C723" s="266"/>
      <c r="D723" s="266"/>
      <c r="E723" s="275"/>
      <c r="F723" s="275"/>
      <c r="G723" s="269"/>
      <c r="H723" s="268"/>
      <c r="I723" s="267"/>
      <c r="J723" s="266"/>
      <c r="K723" s="266"/>
      <c r="L723" s="266"/>
      <c r="M723" s="266"/>
      <c r="N723" s="266"/>
      <c r="O723" s="266"/>
      <c r="P723" s="266"/>
      <c r="Q723" s="266"/>
      <c r="R723" s="266"/>
      <c r="S723" s="266"/>
      <c r="T723" s="266"/>
      <c r="U723" s="279"/>
      <c r="V723" s="266"/>
      <c r="W723" s="266"/>
      <c r="X723" s="266"/>
      <c r="Y723" s="278"/>
    </row>
    <row r="724" spans="1:25" ht="20" customHeight="1">
      <c r="A724" s="268"/>
      <c r="B724" s="267"/>
      <c r="C724" s="266"/>
      <c r="D724" s="266"/>
      <c r="E724" s="275"/>
      <c r="F724" s="275"/>
      <c r="G724" s="269"/>
      <c r="H724" s="268"/>
      <c r="I724" s="267"/>
      <c r="J724" s="266"/>
      <c r="K724" s="266"/>
      <c r="L724" s="266"/>
      <c r="M724" s="266"/>
      <c r="N724" s="266"/>
      <c r="O724" s="266"/>
      <c r="P724" s="266"/>
      <c r="Q724" s="266"/>
      <c r="R724" s="266"/>
      <c r="S724" s="266"/>
      <c r="U724" s="277"/>
      <c r="Y724" s="276"/>
    </row>
    <row r="725" spans="1:25" ht="20" customHeight="1">
      <c r="A725" s="268"/>
      <c r="B725" s="267"/>
      <c r="C725" s="266"/>
      <c r="D725" s="266"/>
      <c r="E725" s="275"/>
      <c r="F725" s="275"/>
      <c r="G725" s="269"/>
      <c r="H725" s="268"/>
      <c r="I725" s="267"/>
      <c r="J725" s="266"/>
      <c r="K725" s="266"/>
      <c r="L725" s="266"/>
      <c r="M725" s="266"/>
      <c r="N725" s="266"/>
      <c r="O725" s="266"/>
      <c r="P725" s="266"/>
      <c r="Q725" s="266"/>
      <c r="R725" s="266"/>
      <c r="S725" s="266"/>
      <c r="T725" s="266"/>
      <c r="U725" s="273"/>
      <c r="V725" s="272"/>
      <c r="W725" s="272"/>
      <c r="X725" s="272"/>
      <c r="Y725" s="271"/>
    </row>
    <row r="726" spans="1:25" ht="12" customHeight="1">
      <c r="A726" s="268" t="s">
        <v>427</v>
      </c>
      <c r="B726" s="267"/>
      <c r="C726" s="270"/>
      <c r="D726" s="267"/>
      <c r="E726" s="269"/>
      <c r="F726" s="269"/>
      <c r="G726" s="269"/>
      <c r="H726" s="268"/>
      <c r="I726" s="267"/>
      <c r="J726" s="267"/>
      <c r="K726" s="267"/>
      <c r="L726" s="267"/>
      <c r="M726" s="267"/>
      <c r="N726" s="267"/>
      <c r="O726" s="267"/>
      <c r="P726" s="267"/>
      <c r="Q726" s="267"/>
      <c r="R726" s="267"/>
      <c r="S726" s="267"/>
      <c r="T726" s="266"/>
      <c r="U726" s="266"/>
      <c r="V726" s="266"/>
      <c r="W726" s="266"/>
      <c r="X726" s="266"/>
      <c r="Y726" s="266"/>
    </row>
    <row r="727" spans="1:25" ht="38" customHeight="1">
      <c r="A727" s="671" t="s">
        <v>441</v>
      </c>
      <c r="B727" s="672"/>
      <c r="C727" s="672"/>
      <c r="D727" s="672"/>
      <c r="E727" s="666" t="s">
        <v>42</v>
      </c>
      <c r="F727" s="666"/>
      <c r="G727" s="667">
        <f>VLOOKUP('Read Me First'!$I$4,'Read Me First'!$L$4:$N$7,3,FALSE)</f>
        <v>45774</v>
      </c>
      <c r="H727" s="668"/>
      <c r="I727" s="669"/>
      <c r="J727" s="666" t="s">
        <v>43</v>
      </c>
      <c r="K727" s="666"/>
      <c r="L727" s="626" t="str">
        <f>VLOOKUP('Read Me First'!$I$4,'Read Me First'!$L$4:$N$7,2,FALSE)</f>
        <v>Horspath, Oxford</v>
      </c>
      <c r="M727" s="662"/>
      <c r="N727" s="662"/>
      <c r="O727" s="662"/>
      <c r="P727" s="662"/>
      <c r="Q727" s="627"/>
      <c r="R727" s="666" t="s">
        <v>420</v>
      </c>
      <c r="S727" s="666"/>
      <c r="T727" s="626" t="str">
        <f>'Read Me First'!$A$1</f>
        <v>OXFORDSHIRE TRACK &amp; FIELD LEAGUE 2025</v>
      </c>
      <c r="U727" s="662"/>
      <c r="V727" s="662"/>
      <c r="W727" s="662"/>
      <c r="X727" s="662"/>
      <c r="Y727" s="627"/>
    </row>
    <row r="728" spans="1:25" s="294" customFormat="1" ht="38" customHeight="1">
      <c r="A728" s="624" t="s">
        <v>25</v>
      </c>
      <c r="B728" s="625"/>
      <c r="C728" s="626" t="str">
        <f>"Long Jump U17 &amp; U20 Men (" &amp;Data!L$389 &amp; IF(Data!L$400 =0,"", " &amp; " &amp;Data!L$400) &amp; " athletes)"</f>
        <v>Long Jump U17 &amp; U20 Men (0 athletes)</v>
      </c>
      <c r="D728" s="627"/>
      <c r="E728" s="624" t="s">
        <v>382</v>
      </c>
      <c r="F728" s="625"/>
      <c r="G728" s="629">
        <v>0.58333333333333337</v>
      </c>
      <c r="H728" s="630"/>
      <c r="I728" s="631"/>
      <c r="J728" s="626" t="s">
        <v>419</v>
      </c>
      <c r="K728" s="662"/>
      <c r="L728" s="703">
        <f>Data!$M$293</f>
        <v>6.49</v>
      </c>
      <c r="M728" s="704"/>
      <c r="N728" s="640" t="s">
        <v>418</v>
      </c>
      <c r="O728" s="641"/>
      <c r="P728" s="652">
        <f>Data!$H$293</f>
        <v>5.5</v>
      </c>
      <c r="Q728" s="653"/>
      <c r="R728" s="624" t="s">
        <v>443</v>
      </c>
      <c r="S728" s="628"/>
      <c r="T728" s="628"/>
      <c r="U728" s="628"/>
      <c r="V728" s="628"/>
      <c r="W728" s="628"/>
      <c r="X728" s="628"/>
      <c r="Y728" s="625"/>
    </row>
    <row r="729" spans="1:25" ht="20" customHeight="1">
      <c r="A729" s="266"/>
      <c r="B729" s="266"/>
      <c r="C729" s="293"/>
      <c r="D729" s="292"/>
      <c r="E729" s="267"/>
      <c r="F729" s="267"/>
      <c r="G729" s="291"/>
      <c r="H729" s="291"/>
      <c r="I729" s="267"/>
      <c r="J729" s="267"/>
      <c r="K729" s="290"/>
      <c r="L729" s="290"/>
      <c r="M729" s="290"/>
      <c r="N729" s="288"/>
      <c r="O729" s="288"/>
      <c r="P729" s="289"/>
      <c r="Q729" s="288"/>
      <c r="R729" s="287"/>
      <c r="S729" s="287"/>
      <c r="T729" s="287"/>
      <c r="U729" s="287"/>
      <c r="V729" s="287"/>
      <c r="W729" s="287"/>
      <c r="X729" s="287"/>
      <c r="Y729" s="287"/>
    </row>
    <row r="730" spans="1:25" ht="38" customHeight="1">
      <c r="A730" s="634" t="s">
        <v>417</v>
      </c>
      <c r="B730" s="634" t="s">
        <v>416</v>
      </c>
      <c r="C730" s="634" t="s">
        <v>415</v>
      </c>
      <c r="D730" s="634" t="s">
        <v>414</v>
      </c>
      <c r="E730" s="689" t="s">
        <v>438</v>
      </c>
      <c r="F730" s="689"/>
      <c r="G730" s="689" t="s">
        <v>437</v>
      </c>
      <c r="H730" s="689"/>
      <c r="I730" s="689" t="s">
        <v>436</v>
      </c>
      <c r="J730" s="689"/>
      <c r="K730" s="689" t="s">
        <v>435</v>
      </c>
      <c r="L730" s="689"/>
      <c r="M730" s="692" t="s">
        <v>434</v>
      </c>
      <c r="N730" s="693"/>
      <c r="O730" s="644" t="s">
        <v>433</v>
      </c>
      <c r="P730" s="644"/>
      <c r="Q730" s="644" t="s">
        <v>432</v>
      </c>
      <c r="R730" s="644"/>
      <c r="S730" s="644" t="s">
        <v>431</v>
      </c>
      <c r="T730" s="644"/>
      <c r="U730" s="689" t="s">
        <v>430</v>
      </c>
      <c r="V730" s="642"/>
      <c r="W730" s="664" t="s">
        <v>410</v>
      </c>
      <c r="X730" s="642" t="s">
        <v>409</v>
      </c>
      <c r="Y730" s="643"/>
    </row>
    <row r="731" spans="1:25" ht="20" customHeight="1">
      <c r="A731" s="635"/>
      <c r="B731" s="635"/>
      <c r="C731" s="635"/>
      <c r="D731" s="635"/>
      <c r="E731" s="644" t="s">
        <v>408</v>
      </c>
      <c r="F731" s="644"/>
      <c r="G731" s="644" t="s">
        <v>408</v>
      </c>
      <c r="H731" s="644"/>
      <c r="I731" s="644" t="s">
        <v>408</v>
      </c>
      <c r="J731" s="644"/>
      <c r="K731" s="644" t="s">
        <v>408</v>
      </c>
      <c r="L731" s="644"/>
      <c r="M731" s="694"/>
      <c r="N731" s="695"/>
      <c r="O731" s="644" t="s">
        <v>408</v>
      </c>
      <c r="P731" s="644"/>
      <c r="Q731" s="644" t="s">
        <v>408</v>
      </c>
      <c r="R731" s="644"/>
      <c r="S731" s="644" t="s">
        <v>408</v>
      </c>
      <c r="T731" s="644"/>
      <c r="U731" s="644" t="s">
        <v>408</v>
      </c>
      <c r="V731" s="642"/>
      <c r="W731" s="665"/>
      <c r="X731" s="281" t="s">
        <v>0</v>
      </c>
      <c r="Y731" s="281" t="s">
        <v>1</v>
      </c>
    </row>
    <row r="732" spans="1:25" ht="24" customHeight="1">
      <c r="A732" s="285">
        <v>1</v>
      </c>
      <c r="B732" s="284" t="str" cm="1">
        <f t="array" ref="B732:B733">IFERROR(_xlfn.TAKE(_xlfn.VSTACK(_xlfn._xlws.FILTER(_xlfn.ANCHORARRAY(Data!BG$62), _xlfn.CHOOSECOLS(_xlfn.ANCHORARRAY(Data!BG$62),1)&lt;&gt;"", ""),_xlfn._xlws.FILTER(_xlfn.ANCHORARRAY(Data!BG$92), _xlfn.CHOOSECOLS(_xlfn.ANCHORARRAY(Data!BG$92),1)&lt;&gt;"","")),16),"")</f>
        <v/>
      </c>
      <c r="C732" s="283"/>
      <c r="D732" s="283"/>
      <c r="E732" s="621"/>
      <c r="F732" s="622"/>
      <c r="G732" s="621"/>
      <c r="H732" s="622"/>
      <c r="I732" s="621"/>
      <c r="J732" s="622"/>
      <c r="K732" s="685" t="s">
        <v>429</v>
      </c>
      <c r="L732" s="686"/>
      <c r="M732" s="685" t="s">
        <v>429</v>
      </c>
      <c r="N732" s="686"/>
      <c r="O732" s="685" t="s">
        <v>429</v>
      </c>
      <c r="P732" s="686"/>
      <c r="Q732" s="685" t="s">
        <v>429</v>
      </c>
      <c r="R732" s="686"/>
      <c r="S732" s="685" t="s">
        <v>429</v>
      </c>
      <c r="T732" s="686"/>
      <c r="U732" s="683"/>
      <c r="V732" s="684"/>
      <c r="W732" s="281"/>
      <c r="X732" s="281"/>
      <c r="Y732" s="281"/>
    </row>
    <row r="733" spans="1:25" ht="24" customHeight="1">
      <c r="A733" s="281">
        <v>2</v>
      </c>
      <c r="B733" s="284" t="str">
        <v/>
      </c>
      <c r="C733" s="283"/>
      <c r="D733" s="283"/>
      <c r="E733" s="621"/>
      <c r="F733" s="622"/>
      <c r="G733" s="621"/>
      <c r="H733" s="622"/>
      <c r="I733" s="621"/>
      <c r="J733" s="622"/>
      <c r="K733" s="685" t="s">
        <v>429</v>
      </c>
      <c r="L733" s="686"/>
      <c r="M733" s="685" t="s">
        <v>429</v>
      </c>
      <c r="N733" s="686"/>
      <c r="O733" s="685" t="s">
        <v>429</v>
      </c>
      <c r="P733" s="686"/>
      <c r="Q733" s="685" t="s">
        <v>429</v>
      </c>
      <c r="R733" s="686"/>
      <c r="S733" s="685" t="s">
        <v>429</v>
      </c>
      <c r="T733" s="686"/>
      <c r="U733" s="683"/>
      <c r="V733" s="684"/>
      <c r="W733" s="281"/>
      <c r="X733" s="281"/>
      <c r="Y733" s="281"/>
    </row>
    <row r="734" spans="1:25" ht="24" customHeight="1">
      <c r="A734" s="281">
        <v>3</v>
      </c>
      <c r="B734" s="284"/>
      <c r="C734" s="283"/>
      <c r="D734" s="283"/>
      <c r="E734" s="621"/>
      <c r="F734" s="622"/>
      <c r="G734" s="621"/>
      <c r="H734" s="622"/>
      <c r="I734" s="621"/>
      <c r="J734" s="622"/>
      <c r="K734" s="685" t="s">
        <v>429</v>
      </c>
      <c r="L734" s="686"/>
      <c r="M734" s="685" t="s">
        <v>429</v>
      </c>
      <c r="N734" s="686"/>
      <c r="O734" s="685" t="s">
        <v>429</v>
      </c>
      <c r="P734" s="686"/>
      <c r="Q734" s="685" t="s">
        <v>429</v>
      </c>
      <c r="R734" s="686"/>
      <c r="S734" s="685" t="s">
        <v>429</v>
      </c>
      <c r="T734" s="686"/>
      <c r="U734" s="683"/>
      <c r="V734" s="684"/>
      <c r="W734" s="281"/>
      <c r="X734" s="281"/>
      <c r="Y734" s="281"/>
    </row>
    <row r="735" spans="1:25" ht="24" customHeight="1">
      <c r="A735" s="281">
        <v>4</v>
      </c>
      <c r="B735" s="284"/>
      <c r="C735" s="283"/>
      <c r="D735" s="283"/>
      <c r="E735" s="621"/>
      <c r="F735" s="622"/>
      <c r="G735" s="621"/>
      <c r="H735" s="622"/>
      <c r="I735" s="621"/>
      <c r="J735" s="622"/>
      <c r="K735" s="685" t="s">
        <v>429</v>
      </c>
      <c r="L735" s="686"/>
      <c r="M735" s="685" t="s">
        <v>429</v>
      </c>
      <c r="N735" s="686"/>
      <c r="O735" s="685" t="s">
        <v>429</v>
      </c>
      <c r="P735" s="686"/>
      <c r="Q735" s="685" t="s">
        <v>429</v>
      </c>
      <c r="R735" s="686"/>
      <c r="S735" s="685" t="s">
        <v>429</v>
      </c>
      <c r="T735" s="686"/>
      <c r="U735" s="683"/>
      <c r="V735" s="684"/>
      <c r="W735" s="281"/>
      <c r="X735" s="281"/>
      <c r="Y735" s="281"/>
    </row>
    <row r="736" spans="1:25" ht="24" customHeight="1">
      <c r="A736" s="281">
        <v>5</v>
      </c>
      <c r="B736" s="284"/>
      <c r="C736" s="283"/>
      <c r="D736" s="283"/>
      <c r="E736" s="621"/>
      <c r="F736" s="622"/>
      <c r="G736" s="621"/>
      <c r="H736" s="622"/>
      <c r="I736" s="621"/>
      <c r="J736" s="622"/>
      <c r="K736" s="685" t="s">
        <v>429</v>
      </c>
      <c r="L736" s="686"/>
      <c r="M736" s="685" t="s">
        <v>429</v>
      </c>
      <c r="N736" s="686"/>
      <c r="O736" s="685" t="s">
        <v>429</v>
      </c>
      <c r="P736" s="686"/>
      <c r="Q736" s="685" t="s">
        <v>429</v>
      </c>
      <c r="R736" s="686"/>
      <c r="S736" s="685" t="s">
        <v>429</v>
      </c>
      <c r="T736" s="686"/>
      <c r="U736" s="683"/>
      <c r="V736" s="684"/>
      <c r="W736" s="281"/>
      <c r="X736" s="281"/>
      <c r="Y736" s="281"/>
    </row>
    <row r="737" spans="1:25" ht="24" customHeight="1">
      <c r="A737" s="281">
        <v>6</v>
      </c>
      <c r="B737" s="284"/>
      <c r="C737" s="283"/>
      <c r="D737" s="283"/>
      <c r="E737" s="621"/>
      <c r="F737" s="622"/>
      <c r="G737" s="621"/>
      <c r="H737" s="622"/>
      <c r="I737" s="621"/>
      <c r="J737" s="622"/>
      <c r="K737" s="685" t="s">
        <v>429</v>
      </c>
      <c r="L737" s="686"/>
      <c r="M737" s="685" t="s">
        <v>429</v>
      </c>
      <c r="N737" s="686"/>
      <c r="O737" s="685" t="s">
        <v>429</v>
      </c>
      <c r="P737" s="686"/>
      <c r="Q737" s="685" t="s">
        <v>429</v>
      </c>
      <c r="R737" s="686"/>
      <c r="S737" s="685" t="s">
        <v>429</v>
      </c>
      <c r="T737" s="686"/>
      <c r="U737" s="683"/>
      <c r="V737" s="684"/>
      <c r="W737" s="281"/>
      <c r="X737" s="281"/>
      <c r="Y737" s="281"/>
    </row>
    <row r="738" spans="1:25" ht="24" customHeight="1">
      <c r="A738" s="281">
        <v>7</v>
      </c>
      <c r="B738" s="284"/>
      <c r="C738" s="283"/>
      <c r="D738" s="283"/>
      <c r="E738" s="621"/>
      <c r="F738" s="622"/>
      <c r="G738" s="621"/>
      <c r="H738" s="622"/>
      <c r="I738" s="621"/>
      <c r="J738" s="622"/>
      <c r="K738" s="685" t="s">
        <v>429</v>
      </c>
      <c r="L738" s="686"/>
      <c r="M738" s="685" t="s">
        <v>429</v>
      </c>
      <c r="N738" s="686"/>
      <c r="O738" s="685" t="s">
        <v>429</v>
      </c>
      <c r="P738" s="686"/>
      <c r="Q738" s="685" t="s">
        <v>429</v>
      </c>
      <c r="R738" s="686"/>
      <c r="S738" s="685" t="s">
        <v>429</v>
      </c>
      <c r="T738" s="686"/>
      <c r="U738" s="683"/>
      <c r="V738" s="684"/>
      <c r="W738" s="281"/>
      <c r="X738" s="281"/>
      <c r="Y738" s="281"/>
    </row>
    <row r="739" spans="1:25" ht="24" customHeight="1">
      <c r="A739" s="281">
        <v>8</v>
      </c>
      <c r="B739" s="284"/>
      <c r="C739" s="283"/>
      <c r="D739" s="283"/>
      <c r="E739" s="621"/>
      <c r="F739" s="622"/>
      <c r="G739" s="621"/>
      <c r="H739" s="622"/>
      <c r="I739" s="621"/>
      <c r="J739" s="622"/>
      <c r="K739" s="685" t="s">
        <v>429</v>
      </c>
      <c r="L739" s="686"/>
      <c r="M739" s="685" t="s">
        <v>429</v>
      </c>
      <c r="N739" s="686"/>
      <c r="O739" s="685" t="s">
        <v>429</v>
      </c>
      <c r="P739" s="686"/>
      <c r="Q739" s="685" t="s">
        <v>429</v>
      </c>
      <c r="R739" s="686"/>
      <c r="S739" s="685" t="s">
        <v>429</v>
      </c>
      <c r="T739" s="686"/>
      <c r="U739" s="683"/>
      <c r="V739" s="684"/>
      <c r="W739" s="281"/>
      <c r="X739" s="281"/>
      <c r="Y739" s="281"/>
    </row>
    <row r="740" spans="1:25" ht="24" customHeight="1">
      <c r="A740" s="281">
        <v>9</v>
      </c>
      <c r="B740" s="284"/>
      <c r="C740" s="283"/>
      <c r="D740" s="283"/>
      <c r="E740" s="621"/>
      <c r="F740" s="622"/>
      <c r="G740" s="621"/>
      <c r="H740" s="622"/>
      <c r="I740" s="621"/>
      <c r="J740" s="622"/>
      <c r="K740" s="685" t="s">
        <v>429</v>
      </c>
      <c r="L740" s="686"/>
      <c r="M740" s="685" t="s">
        <v>429</v>
      </c>
      <c r="N740" s="686"/>
      <c r="O740" s="685" t="s">
        <v>429</v>
      </c>
      <c r="P740" s="686"/>
      <c r="Q740" s="685" t="s">
        <v>429</v>
      </c>
      <c r="R740" s="686"/>
      <c r="S740" s="685" t="s">
        <v>429</v>
      </c>
      <c r="T740" s="686"/>
      <c r="U740" s="683"/>
      <c r="V740" s="684"/>
      <c r="W740" s="281"/>
      <c r="X740" s="281"/>
      <c r="Y740" s="281"/>
    </row>
    <row r="741" spans="1:25" ht="24" customHeight="1">
      <c r="A741" s="281">
        <v>10</v>
      </c>
      <c r="B741" s="284"/>
      <c r="C741" s="283"/>
      <c r="D741" s="283"/>
      <c r="E741" s="621"/>
      <c r="F741" s="622"/>
      <c r="G741" s="621"/>
      <c r="H741" s="622"/>
      <c r="I741" s="621"/>
      <c r="J741" s="622"/>
      <c r="K741" s="685" t="s">
        <v>429</v>
      </c>
      <c r="L741" s="686"/>
      <c r="M741" s="685" t="s">
        <v>429</v>
      </c>
      <c r="N741" s="686"/>
      <c r="O741" s="685" t="s">
        <v>429</v>
      </c>
      <c r="P741" s="686"/>
      <c r="Q741" s="685" t="s">
        <v>429</v>
      </c>
      <c r="R741" s="686"/>
      <c r="S741" s="685" t="s">
        <v>429</v>
      </c>
      <c r="T741" s="686"/>
      <c r="U741" s="683"/>
      <c r="V741" s="684"/>
      <c r="W741" s="281"/>
      <c r="X741" s="281"/>
      <c r="Y741" s="281"/>
    </row>
    <row r="742" spans="1:25" ht="24" customHeight="1">
      <c r="A742" s="281">
        <v>11</v>
      </c>
      <c r="B742" s="284"/>
      <c r="C742" s="283"/>
      <c r="D742" s="283"/>
      <c r="E742" s="621"/>
      <c r="F742" s="622"/>
      <c r="G742" s="621"/>
      <c r="H742" s="622"/>
      <c r="I742" s="621"/>
      <c r="J742" s="622"/>
      <c r="K742" s="685" t="s">
        <v>429</v>
      </c>
      <c r="L742" s="686"/>
      <c r="M742" s="685" t="s">
        <v>429</v>
      </c>
      <c r="N742" s="686"/>
      <c r="O742" s="685" t="s">
        <v>429</v>
      </c>
      <c r="P742" s="686"/>
      <c r="Q742" s="685" t="s">
        <v>429</v>
      </c>
      <c r="R742" s="686"/>
      <c r="S742" s="685" t="s">
        <v>429</v>
      </c>
      <c r="T742" s="686"/>
      <c r="U742" s="683"/>
      <c r="V742" s="684"/>
      <c r="W742" s="281"/>
      <c r="X742" s="281"/>
      <c r="Y742" s="281"/>
    </row>
    <row r="743" spans="1:25" ht="24" customHeight="1">
      <c r="A743" s="281">
        <v>12</v>
      </c>
      <c r="B743" s="284"/>
      <c r="C743" s="283"/>
      <c r="D743" s="283"/>
      <c r="E743" s="636"/>
      <c r="F743" s="670"/>
      <c r="G743" s="636"/>
      <c r="H743" s="670"/>
      <c r="I743" s="636"/>
      <c r="J743" s="670"/>
      <c r="K743" s="685" t="s">
        <v>429</v>
      </c>
      <c r="L743" s="686"/>
      <c r="M743" s="685" t="s">
        <v>429</v>
      </c>
      <c r="N743" s="686"/>
      <c r="O743" s="685" t="s">
        <v>429</v>
      </c>
      <c r="P743" s="686"/>
      <c r="Q743" s="685" t="s">
        <v>429</v>
      </c>
      <c r="R743" s="686"/>
      <c r="S743" s="685" t="s">
        <v>429</v>
      </c>
      <c r="T743" s="686"/>
      <c r="U743" s="687"/>
      <c r="V743" s="688"/>
      <c r="W743" s="286"/>
      <c r="X743" s="286"/>
      <c r="Y743" s="286"/>
    </row>
    <row r="744" spans="1:25" ht="24" customHeight="1">
      <c r="A744" s="281">
        <v>13</v>
      </c>
      <c r="B744" s="284"/>
      <c r="C744" s="283"/>
      <c r="D744" s="283"/>
      <c r="E744" s="651"/>
      <c r="F744" s="651"/>
      <c r="G744" s="651"/>
      <c r="H744" s="651"/>
      <c r="I744" s="651"/>
      <c r="J744" s="651"/>
      <c r="K744" s="685" t="s">
        <v>429</v>
      </c>
      <c r="L744" s="686"/>
      <c r="M744" s="685" t="s">
        <v>429</v>
      </c>
      <c r="N744" s="686"/>
      <c r="O744" s="685" t="s">
        <v>429</v>
      </c>
      <c r="P744" s="686"/>
      <c r="Q744" s="685" t="s">
        <v>429</v>
      </c>
      <c r="R744" s="686"/>
      <c r="S744" s="685" t="s">
        <v>429</v>
      </c>
      <c r="T744" s="686"/>
      <c r="U744" s="646"/>
      <c r="V744" s="646"/>
      <c r="W744" s="281"/>
      <c r="X744" s="281"/>
      <c r="Y744" s="281"/>
    </row>
    <row r="745" spans="1:25" ht="24" customHeight="1">
      <c r="A745" s="281">
        <v>14</v>
      </c>
      <c r="B745" s="284"/>
      <c r="C745" s="283"/>
      <c r="D745" s="283"/>
      <c r="E745" s="621"/>
      <c r="F745" s="622"/>
      <c r="G745" s="621"/>
      <c r="H745" s="622"/>
      <c r="I745" s="621"/>
      <c r="J745" s="622"/>
      <c r="K745" s="685" t="s">
        <v>429</v>
      </c>
      <c r="L745" s="686"/>
      <c r="M745" s="685" t="s">
        <v>429</v>
      </c>
      <c r="N745" s="686"/>
      <c r="O745" s="685" t="s">
        <v>429</v>
      </c>
      <c r="P745" s="686"/>
      <c r="Q745" s="685" t="s">
        <v>429</v>
      </c>
      <c r="R745" s="686"/>
      <c r="S745" s="685" t="s">
        <v>429</v>
      </c>
      <c r="T745" s="686"/>
      <c r="U745" s="683"/>
      <c r="V745" s="684"/>
      <c r="W745" s="281"/>
      <c r="X745" s="281"/>
      <c r="Y745" s="281"/>
    </row>
    <row r="746" spans="1:25" ht="24" customHeight="1">
      <c r="A746" s="281">
        <v>15</v>
      </c>
      <c r="B746" s="284"/>
      <c r="C746" s="283"/>
      <c r="D746" s="283"/>
      <c r="E746" s="621"/>
      <c r="F746" s="622"/>
      <c r="G746" s="621"/>
      <c r="H746" s="622"/>
      <c r="I746" s="621"/>
      <c r="J746" s="622"/>
      <c r="K746" s="685" t="s">
        <v>429</v>
      </c>
      <c r="L746" s="686"/>
      <c r="M746" s="685" t="s">
        <v>429</v>
      </c>
      <c r="N746" s="686"/>
      <c r="O746" s="685" t="s">
        <v>429</v>
      </c>
      <c r="P746" s="686"/>
      <c r="Q746" s="685" t="s">
        <v>429</v>
      </c>
      <c r="R746" s="686"/>
      <c r="S746" s="685" t="s">
        <v>429</v>
      </c>
      <c r="T746" s="686"/>
      <c r="U746" s="683"/>
      <c r="V746" s="684"/>
      <c r="W746" s="281"/>
      <c r="X746" s="281"/>
      <c r="Y746" s="281"/>
    </row>
    <row r="747" spans="1:25" ht="24" customHeight="1">
      <c r="A747" s="281">
        <v>16</v>
      </c>
      <c r="B747" s="284"/>
      <c r="C747" s="283"/>
      <c r="D747" s="283"/>
      <c r="E747" s="621"/>
      <c r="F747" s="622"/>
      <c r="G747" s="621"/>
      <c r="H747" s="622"/>
      <c r="I747" s="621"/>
      <c r="J747" s="622"/>
      <c r="K747" s="685" t="s">
        <v>429</v>
      </c>
      <c r="L747" s="686"/>
      <c r="M747" s="685" t="s">
        <v>429</v>
      </c>
      <c r="N747" s="686"/>
      <c r="O747" s="685" t="s">
        <v>429</v>
      </c>
      <c r="P747" s="686"/>
      <c r="Q747" s="685" t="s">
        <v>429</v>
      </c>
      <c r="R747" s="686"/>
      <c r="S747" s="685" t="s">
        <v>429</v>
      </c>
      <c r="T747" s="686"/>
      <c r="U747" s="683"/>
      <c r="V747" s="684"/>
      <c r="W747" s="281"/>
      <c r="X747" s="281"/>
      <c r="Y747" s="281"/>
    </row>
    <row r="748" spans="1:25" ht="20" customHeight="1">
      <c r="A748" s="266"/>
      <c r="B748" s="266"/>
      <c r="C748" s="270"/>
      <c r="D748" s="270"/>
      <c r="E748" s="266"/>
      <c r="F748" s="266"/>
      <c r="G748" s="266"/>
      <c r="H748" s="266"/>
      <c r="I748" s="266"/>
      <c r="J748" s="266"/>
      <c r="K748" s="266"/>
      <c r="L748" s="266"/>
      <c r="M748" s="266"/>
      <c r="N748" s="266"/>
      <c r="O748" s="266"/>
      <c r="P748" s="266"/>
      <c r="Q748" s="266"/>
      <c r="R748" s="266"/>
      <c r="S748" s="266"/>
      <c r="T748" s="266"/>
      <c r="U748" s="266"/>
      <c r="V748" s="266"/>
      <c r="W748" s="266"/>
      <c r="X748" s="266"/>
      <c r="Y748" s="266"/>
    </row>
    <row r="749" spans="1:25" ht="20" customHeight="1">
      <c r="A749" s="644" t="s">
        <v>425</v>
      </c>
      <c r="B749" s="644"/>
      <c r="C749" s="644"/>
      <c r="D749" s="644"/>
      <c r="E749" s="644"/>
      <c r="F749" s="644"/>
      <c r="G749" s="267"/>
      <c r="H749" s="644" t="s">
        <v>424</v>
      </c>
      <c r="I749" s="644"/>
      <c r="J749" s="644"/>
      <c r="K749" s="644"/>
      <c r="L749" s="644"/>
      <c r="M749" s="644"/>
      <c r="N749" s="644"/>
      <c r="O749" s="644"/>
      <c r="P749" s="644"/>
      <c r="Q749" s="644"/>
      <c r="R749" s="644"/>
      <c r="S749" s="644"/>
      <c r="T749" s="266"/>
      <c r="U749" s="642" t="s">
        <v>407</v>
      </c>
      <c r="V749" s="645"/>
      <c r="W749" s="645"/>
      <c r="X749" s="645"/>
      <c r="Y749" s="643"/>
    </row>
    <row r="750" spans="1:25" ht="20" customHeight="1">
      <c r="A750" s="297"/>
      <c r="B750" s="281" t="s">
        <v>423</v>
      </c>
      <c r="C750" s="281" t="s">
        <v>415</v>
      </c>
      <c r="D750" s="281" t="s">
        <v>414</v>
      </c>
      <c r="E750" s="644" t="s">
        <v>442</v>
      </c>
      <c r="F750" s="644"/>
      <c r="G750" s="267"/>
      <c r="H750" s="297"/>
      <c r="I750" s="281" t="s">
        <v>423</v>
      </c>
      <c r="J750" s="642" t="s">
        <v>415</v>
      </c>
      <c r="K750" s="645"/>
      <c r="L750" s="645"/>
      <c r="M750" s="645"/>
      <c r="N750" s="643"/>
      <c r="O750" s="642" t="s">
        <v>414</v>
      </c>
      <c r="P750" s="645"/>
      <c r="Q750" s="645"/>
      <c r="R750" s="644" t="s">
        <v>442</v>
      </c>
      <c r="S750" s="644"/>
      <c r="T750" s="266"/>
      <c r="U750" s="279"/>
      <c r="V750" s="266"/>
      <c r="W750" s="266"/>
      <c r="X750" s="266"/>
      <c r="Y750" s="278"/>
    </row>
    <row r="751" spans="1:25" ht="20" customHeight="1">
      <c r="A751" s="295">
        <v>1</v>
      </c>
      <c r="B751" s="284"/>
      <c r="C751" s="296"/>
      <c r="D751" s="281"/>
      <c r="E751" s="707"/>
      <c r="F751" s="707"/>
      <c r="G751" s="269"/>
      <c r="H751" s="295">
        <v>1</v>
      </c>
      <c r="I751" s="281"/>
      <c r="J751" s="642"/>
      <c r="K751" s="645"/>
      <c r="L751" s="645"/>
      <c r="M751" s="645"/>
      <c r="N751" s="643"/>
      <c r="O751" s="642"/>
      <c r="P751" s="645"/>
      <c r="Q751" s="645"/>
      <c r="R751" s="644"/>
      <c r="S751" s="644"/>
      <c r="T751" s="266"/>
      <c r="U751" s="279"/>
      <c r="V751" s="266"/>
      <c r="W751" s="266"/>
      <c r="X751" s="266"/>
      <c r="Y751" s="278"/>
    </row>
    <row r="752" spans="1:25" ht="20" customHeight="1">
      <c r="A752" s="295">
        <v>2</v>
      </c>
      <c r="B752" s="281"/>
      <c r="C752" s="296"/>
      <c r="D752" s="281"/>
      <c r="E752" s="707"/>
      <c r="F752" s="707"/>
      <c r="G752" s="269"/>
      <c r="H752" s="295">
        <v>2</v>
      </c>
      <c r="I752" s="281"/>
      <c r="J752" s="642"/>
      <c r="K752" s="645"/>
      <c r="L752" s="645"/>
      <c r="M752" s="645"/>
      <c r="N752" s="643"/>
      <c r="O752" s="642"/>
      <c r="P752" s="645"/>
      <c r="Q752" s="645"/>
      <c r="R752" s="644"/>
      <c r="S752" s="644"/>
      <c r="T752" s="266"/>
      <c r="U752" s="279"/>
      <c r="V752" s="266"/>
      <c r="W752" s="266"/>
      <c r="X752" s="266"/>
      <c r="Y752" s="278"/>
    </row>
    <row r="753" spans="1:25" ht="20" customHeight="1">
      <c r="A753" s="295">
        <v>3</v>
      </c>
      <c r="B753" s="281"/>
      <c r="C753" s="296"/>
      <c r="D753" s="281"/>
      <c r="E753" s="707"/>
      <c r="F753" s="707"/>
      <c r="G753" s="269"/>
      <c r="H753" s="295">
        <v>3</v>
      </c>
      <c r="I753" s="281"/>
      <c r="J753" s="642"/>
      <c r="K753" s="645"/>
      <c r="L753" s="645"/>
      <c r="M753" s="645"/>
      <c r="N753" s="643"/>
      <c r="O753" s="642"/>
      <c r="P753" s="645"/>
      <c r="Q753" s="645"/>
      <c r="R753" s="644"/>
      <c r="S753" s="644"/>
      <c r="U753" s="277"/>
      <c r="Y753" s="276"/>
    </row>
    <row r="754" spans="1:25" ht="20" customHeight="1">
      <c r="A754" s="295">
        <v>4</v>
      </c>
      <c r="B754" s="281"/>
      <c r="C754" s="296"/>
      <c r="D754" s="281"/>
      <c r="E754" s="707"/>
      <c r="F754" s="707"/>
      <c r="G754" s="269"/>
      <c r="H754" s="295">
        <v>4</v>
      </c>
      <c r="I754" s="281"/>
      <c r="J754" s="642"/>
      <c r="K754" s="645"/>
      <c r="L754" s="645"/>
      <c r="M754" s="645"/>
      <c r="N754" s="643"/>
      <c r="O754" s="642"/>
      <c r="P754" s="645"/>
      <c r="Q754" s="645"/>
      <c r="R754" s="644"/>
      <c r="S754" s="644"/>
      <c r="U754" s="277"/>
      <c r="Y754" s="276"/>
    </row>
    <row r="755" spans="1:25" ht="20" customHeight="1">
      <c r="A755" s="295">
        <v>5</v>
      </c>
      <c r="B755" s="281"/>
      <c r="C755" s="296"/>
      <c r="D755" s="281"/>
      <c r="E755" s="707"/>
      <c r="F755" s="707"/>
      <c r="G755" s="269"/>
      <c r="H755" s="295">
        <v>5</v>
      </c>
      <c r="I755" s="281"/>
      <c r="J755" s="642"/>
      <c r="K755" s="645"/>
      <c r="L755" s="645"/>
      <c r="M755" s="645"/>
      <c r="N755" s="643"/>
      <c r="O755" s="642"/>
      <c r="P755" s="645"/>
      <c r="Q755" s="645"/>
      <c r="R755" s="644"/>
      <c r="S755" s="644"/>
      <c r="T755" s="266"/>
      <c r="U755" s="642" t="s">
        <v>406</v>
      </c>
      <c r="V755" s="645"/>
      <c r="W755" s="645"/>
      <c r="X755" s="645"/>
      <c r="Y755" s="643"/>
    </row>
    <row r="756" spans="1:25" ht="20" customHeight="1">
      <c r="A756" s="295">
        <v>6</v>
      </c>
      <c r="B756" s="281"/>
      <c r="C756" s="296"/>
      <c r="D756" s="281"/>
      <c r="E756" s="707"/>
      <c r="F756" s="707"/>
      <c r="G756" s="269"/>
      <c r="H756" s="295">
        <v>6</v>
      </c>
      <c r="I756" s="281"/>
      <c r="J756" s="642"/>
      <c r="K756" s="645"/>
      <c r="L756" s="645"/>
      <c r="M756" s="645"/>
      <c r="N756" s="643"/>
      <c r="O756" s="642"/>
      <c r="P756" s="645"/>
      <c r="Q756" s="645"/>
      <c r="R756" s="644"/>
      <c r="S756" s="644"/>
      <c r="T756" s="266"/>
      <c r="U756" s="279"/>
      <c r="V756" s="266"/>
      <c r="W756" s="266"/>
      <c r="X756" s="266"/>
      <c r="Y756" s="278"/>
    </row>
    <row r="757" spans="1:25" ht="20" customHeight="1">
      <c r="A757" s="295">
        <v>7</v>
      </c>
      <c r="B757" s="281"/>
      <c r="C757" s="296"/>
      <c r="D757" s="281"/>
      <c r="E757" s="707"/>
      <c r="F757" s="707"/>
      <c r="G757" s="269"/>
      <c r="H757" s="295">
        <v>7</v>
      </c>
      <c r="I757" s="281"/>
      <c r="J757" s="642"/>
      <c r="K757" s="645"/>
      <c r="L757" s="645"/>
      <c r="M757" s="645"/>
      <c r="N757" s="643"/>
      <c r="O757" s="642"/>
      <c r="P757" s="645"/>
      <c r="Q757" s="645"/>
      <c r="R757" s="644"/>
      <c r="S757" s="644"/>
      <c r="U757" s="277"/>
      <c r="Y757" s="276"/>
    </row>
    <row r="758" spans="1:25" ht="20" customHeight="1">
      <c r="A758" s="295">
        <v>8</v>
      </c>
      <c r="B758" s="281"/>
      <c r="C758" s="296"/>
      <c r="D758" s="281"/>
      <c r="E758" s="707"/>
      <c r="F758" s="707"/>
      <c r="G758" s="269"/>
      <c r="H758" s="295">
        <v>8</v>
      </c>
      <c r="I758" s="281"/>
      <c r="J758" s="642"/>
      <c r="K758" s="645"/>
      <c r="L758" s="645"/>
      <c r="M758" s="645"/>
      <c r="N758" s="643"/>
      <c r="O758" s="642"/>
      <c r="P758" s="645"/>
      <c r="Q758" s="645"/>
      <c r="R758" s="644"/>
      <c r="S758" s="644"/>
      <c r="T758" s="266"/>
      <c r="U758" s="273"/>
      <c r="V758" s="272"/>
      <c r="W758" s="272"/>
      <c r="X758" s="272"/>
      <c r="Y758" s="271"/>
    </row>
    <row r="759" spans="1:25" ht="12" customHeight="1">
      <c r="A759" s="268"/>
      <c r="B759" s="267"/>
      <c r="C759" s="270"/>
      <c r="D759" s="267"/>
      <c r="E759" s="269"/>
      <c r="F759" s="269"/>
      <c r="G759" s="269"/>
      <c r="H759" s="268"/>
      <c r="I759" s="267"/>
      <c r="J759" s="267"/>
      <c r="K759" s="267"/>
      <c r="L759" s="267"/>
      <c r="M759" s="267"/>
      <c r="N759" s="267"/>
      <c r="O759" s="267"/>
      <c r="P759" s="267"/>
      <c r="Q759" s="267"/>
      <c r="R759" s="267"/>
      <c r="S759" s="267"/>
      <c r="T759" s="266"/>
      <c r="U759" s="266"/>
      <c r="V759" s="266"/>
      <c r="W759" s="266"/>
      <c r="X759" s="266"/>
      <c r="Y759" s="266"/>
    </row>
    <row r="760" spans="1:25" ht="38" customHeight="1">
      <c r="A760" s="671" t="s">
        <v>441</v>
      </c>
      <c r="B760" s="672"/>
      <c r="C760" s="672"/>
      <c r="D760" s="672"/>
      <c r="E760" s="666" t="s">
        <v>42</v>
      </c>
      <c r="F760" s="666"/>
      <c r="G760" s="667">
        <f>G727</f>
        <v>45774</v>
      </c>
      <c r="H760" s="668"/>
      <c r="I760" s="669"/>
      <c r="J760" s="666" t="s">
        <v>43</v>
      </c>
      <c r="K760" s="666"/>
      <c r="L760" s="626" t="str">
        <f>L727</f>
        <v>Horspath, Oxford</v>
      </c>
      <c r="M760" s="662"/>
      <c r="N760" s="662"/>
      <c r="O760" s="662"/>
      <c r="P760" s="662"/>
      <c r="Q760" s="627"/>
      <c r="R760" s="666" t="s">
        <v>420</v>
      </c>
      <c r="S760" s="666"/>
      <c r="T760" s="626" t="str">
        <f>T727</f>
        <v>OXFORDSHIRE TRACK &amp; FIELD LEAGUE 2025</v>
      </c>
      <c r="U760" s="662"/>
      <c r="V760" s="662"/>
      <c r="W760" s="662"/>
      <c r="X760" s="662"/>
      <c r="Y760" s="627"/>
    </row>
    <row r="761" spans="1:25" s="294" customFormat="1" ht="38" customHeight="1">
      <c r="A761" s="624" t="s">
        <v>25</v>
      </c>
      <c r="B761" s="625"/>
      <c r="C761" s="626" t="str">
        <f>C728</f>
        <v>Long Jump U17 &amp; U20 Men (0 athletes)</v>
      </c>
      <c r="D761" s="627"/>
      <c r="E761" s="624" t="s">
        <v>382</v>
      </c>
      <c r="F761" s="625"/>
      <c r="G761" s="629">
        <f>G728</f>
        <v>0.58333333333333337</v>
      </c>
      <c r="H761" s="630"/>
      <c r="I761" s="631"/>
      <c r="J761" s="626" t="s">
        <v>419</v>
      </c>
      <c r="K761" s="662"/>
      <c r="L761" s="703">
        <f>L728</f>
        <v>6.49</v>
      </c>
      <c r="M761" s="704"/>
      <c r="N761" s="640" t="s">
        <v>418</v>
      </c>
      <c r="O761" s="641"/>
      <c r="P761" s="652">
        <f>P728</f>
        <v>5.5</v>
      </c>
      <c r="Q761" s="653"/>
      <c r="R761" s="624" t="str">
        <f>R728</f>
        <v>Scoring: 3 trials each</v>
      </c>
      <c r="S761" s="628"/>
      <c r="T761" s="628"/>
      <c r="U761" s="628"/>
      <c r="V761" s="628"/>
      <c r="W761" s="628"/>
      <c r="X761" s="628"/>
      <c r="Y761" s="625"/>
    </row>
    <row r="762" spans="1:25" ht="20" customHeight="1">
      <c r="A762" s="266"/>
      <c r="B762" s="266"/>
      <c r="C762" s="293"/>
      <c r="D762" s="292"/>
      <c r="E762" s="267"/>
      <c r="F762" s="267"/>
      <c r="G762" s="291"/>
      <c r="H762" s="291"/>
      <c r="I762" s="267"/>
      <c r="J762" s="267"/>
      <c r="K762" s="290"/>
      <c r="L762" s="290"/>
      <c r="M762" s="290"/>
      <c r="N762" s="288"/>
      <c r="O762" s="288"/>
      <c r="P762" s="289"/>
      <c r="Q762" s="288"/>
      <c r="R762" s="287"/>
      <c r="S762" s="287"/>
      <c r="T762" s="287"/>
      <c r="U762" s="287"/>
      <c r="V762" s="287"/>
      <c r="W762" s="287"/>
      <c r="X762" s="287"/>
      <c r="Y762" s="287"/>
    </row>
    <row r="763" spans="1:25" ht="38" customHeight="1">
      <c r="A763" s="634" t="s">
        <v>417</v>
      </c>
      <c r="B763" s="634" t="s">
        <v>416</v>
      </c>
      <c r="C763" s="634" t="s">
        <v>415</v>
      </c>
      <c r="D763" s="634" t="s">
        <v>414</v>
      </c>
      <c r="E763" s="689" t="s">
        <v>438</v>
      </c>
      <c r="F763" s="689"/>
      <c r="G763" s="689" t="s">
        <v>437</v>
      </c>
      <c r="H763" s="689"/>
      <c r="I763" s="689" t="s">
        <v>436</v>
      </c>
      <c r="J763" s="689"/>
      <c r="K763" s="689" t="s">
        <v>435</v>
      </c>
      <c r="L763" s="689"/>
      <c r="M763" s="692" t="s">
        <v>434</v>
      </c>
      <c r="N763" s="693"/>
      <c r="O763" s="644" t="s">
        <v>433</v>
      </c>
      <c r="P763" s="644"/>
      <c r="Q763" s="644" t="s">
        <v>432</v>
      </c>
      <c r="R763" s="644"/>
      <c r="S763" s="644" t="s">
        <v>431</v>
      </c>
      <c r="T763" s="644"/>
      <c r="U763" s="689" t="s">
        <v>430</v>
      </c>
      <c r="V763" s="642"/>
      <c r="W763" s="664" t="s">
        <v>410</v>
      </c>
      <c r="X763" s="642" t="s">
        <v>409</v>
      </c>
      <c r="Y763" s="643"/>
    </row>
    <row r="764" spans="1:25" ht="20" customHeight="1">
      <c r="A764" s="635"/>
      <c r="B764" s="635"/>
      <c r="C764" s="635"/>
      <c r="D764" s="635"/>
      <c r="E764" s="644" t="s">
        <v>408</v>
      </c>
      <c r="F764" s="644"/>
      <c r="G764" s="644" t="s">
        <v>408</v>
      </c>
      <c r="H764" s="644"/>
      <c r="I764" s="644" t="s">
        <v>408</v>
      </c>
      <c r="J764" s="644"/>
      <c r="K764" s="644" t="s">
        <v>408</v>
      </c>
      <c r="L764" s="644"/>
      <c r="M764" s="694"/>
      <c r="N764" s="695"/>
      <c r="O764" s="644" t="s">
        <v>408</v>
      </c>
      <c r="P764" s="644"/>
      <c r="Q764" s="644" t="s">
        <v>408</v>
      </c>
      <c r="R764" s="644"/>
      <c r="S764" s="644" t="s">
        <v>408</v>
      </c>
      <c r="T764" s="644"/>
      <c r="U764" s="644" t="s">
        <v>408</v>
      </c>
      <c r="V764" s="642"/>
      <c r="W764" s="665"/>
      <c r="X764" s="281" t="s">
        <v>0</v>
      </c>
      <c r="Y764" s="281" t="s">
        <v>1</v>
      </c>
    </row>
    <row r="765" spans="1:25" ht="24" customHeight="1">
      <c r="A765" s="285">
        <v>17</v>
      </c>
      <c r="B765" s="284" t="str" cm="1">
        <f t="array" ref="B765">IFERROR(IF(Data!L$389+Data!L$400&gt;16, _xlfn.DROP(_xlfn.VSTACK(_xlfn._xlws.FILTER(_xlfn.ANCHORARRAY(Data!BG$62), _xlfn.CHOOSECOLS(_xlfn.ANCHORARRAY(Data!BG$62),1)&lt;&gt;"",""),_xlfn._xlws.FILTER(_xlfn.ANCHORARRAY(Data!BG$92), _xlfn.CHOOSECOLS(_xlfn.ANCHORARRAY(Data!BG$92),1)&lt;&gt;"","")), 16),"Less than 16"),"")</f>
        <v>Less than 16</v>
      </c>
      <c r="C765" s="283"/>
      <c r="D765" s="283"/>
      <c r="E765" s="621"/>
      <c r="F765" s="622"/>
      <c r="G765" s="621"/>
      <c r="H765" s="622"/>
      <c r="I765" s="621"/>
      <c r="J765" s="622"/>
      <c r="K765" s="685" t="s">
        <v>429</v>
      </c>
      <c r="L765" s="686"/>
      <c r="M765" s="685" t="s">
        <v>429</v>
      </c>
      <c r="N765" s="686"/>
      <c r="O765" s="685" t="s">
        <v>429</v>
      </c>
      <c r="P765" s="686"/>
      <c r="Q765" s="685" t="s">
        <v>429</v>
      </c>
      <c r="R765" s="686"/>
      <c r="S765" s="685" t="s">
        <v>429</v>
      </c>
      <c r="T765" s="686"/>
      <c r="U765" s="683"/>
      <c r="V765" s="684"/>
      <c r="W765" s="281"/>
      <c r="X765" s="281"/>
      <c r="Y765" s="281"/>
    </row>
    <row r="766" spans="1:25" ht="24" customHeight="1">
      <c r="A766" s="285">
        <v>18</v>
      </c>
      <c r="B766" s="284"/>
      <c r="C766" s="283"/>
      <c r="D766" s="283"/>
      <c r="E766" s="621"/>
      <c r="F766" s="622"/>
      <c r="G766" s="621"/>
      <c r="H766" s="622"/>
      <c r="I766" s="621"/>
      <c r="J766" s="622"/>
      <c r="K766" s="685" t="s">
        <v>429</v>
      </c>
      <c r="L766" s="686"/>
      <c r="M766" s="690" t="s">
        <v>429</v>
      </c>
      <c r="N766" s="691"/>
      <c r="O766" s="690" t="s">
        <v>429</v>
      </c>
      <c r="P766" s="691"/>
      <c r="Q766" s="685" t="s">
        <v>429</v>
      </c>
      <c r="R766" s="686"/>
      <c r="S766" s="685" t="s">
        <v>429</v>
      </c>
      <c r="T766" s="686"/>
      <c r="U766" s="683"/>
      <c r="V766" s="684"/>
      <c r="W766" s="281"/>
      <c r="X766" s="281"/>
      <c r="Y766" s="281"/>
    </row>
    <row r="767" spans="1:25" ht="24" customHeight="1">
      <c r="A767" s="285">
        <v>19</v>
      </c>
      <c r="B767" s="284"/>
      <c r="C767" s="283"/>
      <c r="D767" s="283"/>
      <c r="E767" s="621"/>
      <c r="F767" s="622"/>
      <c r="G767" s="621"/>
      <c r="H767" s="622"/>
      <c r="I767" s="621"/>
      <c r="J767" s="622"/>
      <c r="K767" s="685" t="s">
        <v>429</v>
      </c>
      <c r="L767" s="686"/>
      <c r="M767" s="685" t="s">
        <v>429</v>
      </c>
      <c r="N767" s="686"/>
      <c r="O767" s="685" t="s">
        <v>429</v>
      </c>
      <c r="P767" s="686"/>
      <c r="Q767" s="685" t="s">
        <v>429</v>
      </c>
      <c r="R767" s="686"/>
      <c r="S767" s="685" t="s">
        <v>429</v>
      </c>
      <c r="T767" s="686"/>
      <c r="U767" s="683"/>
      <c r="V767" s="684"/>
      <c r="W767" s="281"/>
      <c r="X767" s="281"/>
      <c r="Y767" s="281"/>
    </row>
    <row r="768" spans="1:25" ht="24" customHeight="1">
      <c r="A768" s="285">
        <v>20</v>
      </c>
      <c r="B768" s="284"/>
      <c r="C768" s="283"/>
      <c r="D768" s="283"/>
      <c r="E768" s="621"/>
      <c r="F768" s="622"/>
      <c r="G768" s="621"/>
      <c r="H768" s="622"/>
      <c r="I768" s="621"/>
      <c r="J768" s="622"/>
      <c r="K768" s="685" t="s">
        <v>429</v>
      </c>
      <c r="L768" s="686"/>
      <c r="M768" s="685" t="s">
        <v>429</v>
      </c>
      <c r="N768" s="686"/>
      <c r="O768" s="685" t="s">
        <v>429</v>
      </c>
      <c r="P768" s="686"/>
      <c r="Q768" s="685" t="s">
        <v>429</v>
      </c>
      <c r="R768" s="686"/>
      <c r="S768" s="685" t="s">
        <v>429</v>
      </c>
      <c r="T768" s="686"/>
      <c r="U768" s="683"/>
      <c r="V768" s="684"/>
      <c r="W768" s="281"/>
      <c r="X768" s="281"/>
      <c r="Y768" s="281"/>
    </row>
    <row r="769" spans="1:25" ht="24" customHeight="1">
      <c r="A769" s="285">
        <v>21</v>
      </c>
      <c r="B769" s="284"/>
      <c r="C769" s="283"/>
      <c r="D769" s="283"/>
      <c r="E769" s="621"/>
      <c r="F769" s="622"/>
      <c r="G769" s="621"/>
      <c r="H769" s="622"/>
      <c r="I769" s="621"/>
      <c r="J769" s="622"/>
      <c r="K769" s="685" t="s">
        <v>429</v>
      </c>
      <c r="L769" s="686"/>
      <c r="M769" s="685" t="s">
        <v>429</v>
      </c>
      <c r="N769" s="686"/>
      <c r="O769" s="685" t="s">
        <v>429</v>
      </c>
      <c r="P769" s="686"/>
      <c r="Q769" s="685" t="s">
        <v>429</v>
      </c>
      <c r="R769" s="686"/>
      <c r="S769" s="685" t="s">
        <v>429</v>
      </c>
      <c r="T769" s="686"/>
      <c r="U769" s="683"/>
      <c r="V769" s="684"/>
      <c r="W769" s="281"/>
      <c r="X769" s="281"/>
      <c r="Y769" s="281"/>
    </row>
    <row r="770" spans="1:25" ht="24" customHeight="1">
      <c r="A770" s="285">
        <v>22</v>
      </c>
      <c r="B770" s="284"/>
      <c r="C770" s="283"/>
      <c r="D770" s="283"/>
      <c r="E770" s="621"/>
      <c r="F770" s="622"/>
      <c r="G770" s="621"/>
      <c r="H770" s="622"/>
      <c r="I770" s="621"/>
      <c r="J770" s="622"/>
      <c r="K770" s="685" t="s">
        <v>429</v>
      </c>
      <c r="L770" s="686"/>
      <c r="M770" s="685" t="s">
        <v>429</v>
      </c>
      <c r="N770" s="686"/>
      <c r="O770" s="685" t="s">
        <v>429</v>
      </c>
      <c r="P770" s="686"/>
      <c r="Q770" s="685" t="s">
        <v>429</v>
      </c>
      <c r="R770" s="686"/>
      <c r="S770" s="685" t="s">
        <v>429</v>
      </c>
      <c r="T770" s="686"/>
      <c r="U770" s="683"/>
      <c r="V770" s="684"/>
      <c r="W770" s="281"/>
      <c r="X770" s="281"/>
      <c r="Y770" s="281"/>
    </row>
    <row r="771" spans="1:25" ht="24" customHeight="1">
      <c r="A771" s="285">
        <v>23</v>
      </c>
      <c r="B771" s="284"/>
      <c r="C771" s="283"/>
      <c r="D771" s="283"/>
      <c r="E771" s="621"/>
      <c r="F771" s="622"/>
      <c r="G771" s="621"/>
      <c r="H771" s="622"/>
      <c r="I771" s="621"/>
      <c r="J771" s="622"/>
      <c r="K771" s="685" t="s">
        <v>429</v>
      </c>
      <c r="L771" s="686"/>
      <c r="M771" s="685" t="s">
        <v>429</v>
      </c>
      <c r="N771" s="686"/>
      <c r="O771" s="685" t="s">
        <v>429</v>
      </c>
      <c r="P771" s="686"/>
      <c r="Q771" s="685" t="s">
        <v>429</v>
      </c>
      <c r="R771" s="686"/>
      <c r="S771" s="685" t="s">
        <v>429</v>
      </c>
      <c r="T771" s="686"/>
      <c r="U771" s="683"/>
      <c r="V771" s="684"/>
      <c r="W771" s="281"/>
      <c r="X771" s="281"/>
      <c r="Y771" s="281"/>
    </row>
    <row r="772" spans="1:25" ht="24" customHeight="1">
      <c r="A772" s="285">
        <v>24</v>
      </c>
      <c r="B772" s="284"/>
      <c r="C772" s="283"/>
      <c r="D772" s="283"/>
      <c r="E772" s="621"/>
      <c r="F772" s="622"/>
      <c r="G772" s="621"/>
      <c r="H772" s="622"/>
      <c r="I772" s="621"/>
      <c r="J772" s="622"/>
      <c r="K772" s="685" t="s">
        <v>429</v>
      </c>
      <c r="L772" s="686"/>
      <c r="M772" s="685" t="s">
        <v>429</v>
      </c>
      <c r="N772" s="686"/>
      <c r="O772" s="685" t="s">
        <v>429</v>
      </c>
      <c r="P772" s="686"/>
      <c r="Q772" s="685" t="s">
        <v>429</v>
      </c>
      <c r="R772" s="686"/>
      <c r="S772" s="685" t="s">
        <v>429</v>
      </c>
      <c r="T772" s="686"/>
      <c r="U772" s="683"/>
      <c r="V772" s="684"/>
      <c r="W772" s="281"/>
      <c r="X772" s="281"/>
      <c r="Y772" s="281"/>
    </row>
    <row r="773" spans="1:25" ht="24" customHeight="1">
      <c r="A773" s="285">
        <v>25</v>
      </c>
      <c r="B773" s="284"/>
      <c r="C773" s="283"/>
      <c r="D773" s="283"/>
      <c r="E773" s="621"/>
      <c r="F773" s="622"/>
      <c r="G773" s="621"/>
      <c r="H773" s="622"/>
      <c r="I773" s="621"/>
      <c r="J773" s="622"/>
      <c r="K773" s="685" t="s">
        <v>429</v>
      </c>
      <c r="L773" s="686"/>
      <c r="M773" s="685" t="s">
        <v>429</v>
      </c>
      <c r="N773" s="686"/>
      <c r="O773" s="685" t="s">
        <v>429</v>
      </c>
      <c r="P773" s="686"/>
      <c r="Q773" s="685" t="s">
        <v>429</v>
      </c>
      <c r="R773" s="686"/>
      <c r="S773" s="685" t="s">
        <v>429</v>
      </c>
      <c r="T773" s="686"/>
      <c r="U773" s="683"/>
      <c r="V773" s="684"/>
      <c r="W773" s="281"/>
      <c r="X773" s="281"/>
      <c r="Y773" s="281"/>
    </row>
    <row r="774" spans="1:25" ht="24" customHeight="1">
      <c r="A774" s="285">
        <v>26</v>
      </c>
      <c r="B774" s="284"/>
      <c r="C774" s="283"/>
      <c r="D774" s="283"/>
      <c r="E774" s="621"/>
      <c r="F774" s="622"/>
      <c r="G774" s="621"/>
      <c r="H774" s="622"/>
      <c r="I774" s="621"/>
      <c r="J774" s="622"/>
      <c r="K774" s="685" t="s">
        <v>429</v>
      </c>
      <c r="L774" s="686"/>
      <c r="M774" s="685" t="s">
        <v>429</v>
      </c>
      <c r="N774" s="686"/>
      <c r="O774" s="685" t="s">
        <v>429</v>
      </c>
      <c r="P774" s="686"/>
      <c r="Q774" s="685" t="s">
        <v>429</v>
      </c>
      <c r="R774" s="686"/>
      <c r="S774" s="685" t="s">
        <v>429</v>
      </c>
      <c r="T774" s="686"/>
      <c r="U774" s="683"/>
      <c r="V774" s="684"/>
      <c r="W774" s="281"/>
      <c r="X774" s="281"/>
      <c r="Y774" s="281"/>
    </row>
    <row r="775" spans="1:25" ht="24" customHeight="1">
      <c r="A775" s="285">
        <v>27</v>
      </c>
      <c r="B775" s="284"/>
      <c r="C775" s="283"/>
      <c r="D775" s="283"/>
      <c r="E775" s="621"/>
      <c r="F775" s="622"/>
      <c r="G775" s="621"/>
      <c r="H775" s="622"/>
      <c r="I775" s="621"/>
      <c r="J775" s="622"/>
      <c r="K775" s="685" t="s">
        <v>429</v>
      </c>
      <c r="L775" s="686"/>
      <c r="M775" s="685" t="s">
        <v>429</v>
      </c>
      <c r="N775" s="686"/>
      <c r="O775" s="685" t="s">
        <v>429</v>
      </c>
      <c r="P775" s="686"/>
      <c r="Q775" s="685" t="s">
        <v>429</v>
      </c>
      <c r="R775" s="686"/>
      <c r="S775" s="685" t="s">
        <v>429</v>
      </c>
      <c r="T775" s="686"/>
      <c r="U775" s="683"/>
      <c r="V775" s="684"/>
      <c r="W775" s="281"/>
      <c r="X775" s="281"/>
      <c r="Y775" s="281"/>
    </row>
    <row r="776" spans="1:25" ht="24" customHeight="1">
      <c r="A776" s="285">
        <v>28</v>
      </c>
      <c r="B776" s="284"/>
      <c r="C776" s="283"/>
      <c r="D776" s="283"/>
      <c r="E776" s="636"/>
      <c r="F776" s="670"/>
      <c r="G776" s="636"/>
      <c r="H776" s="670"/>
      <c r="I776" s="636"/>
      <c r="J776" s="670"/>
      <c r="K776" s="685" t="s">
        <v>429</v>
      </c>
      <c r="L776" s="686"/>
      <c r="M776" s="685" t="s">
        <v>429</v>
      </c>
      <c r="N776" s="686"/>
      <c r="O776" s="685" t="s">
        <v>429</v>
      </c>
      <c r="P776" s="686"/>
      <c r="Q776" s="685" t="s">
        <v>429</v>
      </c>
      <c r="R776" s="686"/>
      <c r="S776" s="685" t="s">
        <v>429</v>
      </c>
      <c r="T776" s="686"/>
      <c r="U776" s="687"/>
      <c r="V776" s="688"/>
      <c r="W776" s="286"/>
      <c r="X776" s="286"/>
      <c r="Y776" s="286"/>
    </row>
    <row r="777" spans="1:25" ht="24" customHeight="1">
      <c r="A777" s="285">
        <v>29</v>
      </c>
      <c r="B777" s="284"/>
      <c r="C777" s="283"/>
      <c r="D777" s="283"/>
      <c r="E777" s="651"/>
      <c r="F777" s="651"/>
      <c r="G777" s="651"/>
      <c r="H777" s="651"/>
      <c r="I777" s="651"/>
      <c r="J777" s="651"/>
      <c r="K777" s="685" t="s">
        <v>429</v>
      </c>
      <c r="L777" s="686"/>
      <c r="M777" s="685" t="s">
        <v>429</v>
      </c>
      <c r="N777" s="686"/>
      <c r="O777" s="685" t="s">
        <v>429</v>
      </c>
      <c r="P777" s="686"/>
      <c r="Q777" s="685" t="s">
        <v>429</v>
      </c>
      <c r="R777" s="686"/>
      <c r="S777" s="685" t="s">
        <v>429</v>
      </c>
      <c r="T777" s="686"/>
      <c r="U777" s="646"/>
      <c r="V777" s="646"/>
      <c r="W777" s="281"/>
      <c r="X777" s="281"/>
      <c r="Y777" s="281"/>
    </row>
    <row r="778" spans="1:25" ht="24" customHeight="1">
      <c r="A778" s="285">
        <v>30</v>
      </c>
      <c r="B778" s="284"/>
      <c r="C778" s="283"/>
      <c r="D778" s="283"/>
      <c r="E778" s="621"/>
      <c r="F778" s="622"/>
      <c r="G778" s="621"/>
      <c r="H778" s="622"/>
      <c r="I778" s="621"/>
      <c r="J778" s="622"/>
      <c r="K778" s="685" t="s">
        <v>429</v>
      </c>
      <c r="L778" s="686"/>
      <c r="M778" s="685" t="s">
        <v>429</v>
      </c>
      <c r="N778" s="686"/>
      <c r="O778" s="685" t="s">
        <v>429</v>
      </c>
      <c r="P778" s="686"/>
      <c r="Q778" s="685" t="s">
        <v>429</v>
      </c>
      <c r="R778" s="686"/>
      <c r="S778" s="685" t="s">
        <v>429</v>
      </c>
      <c r="T778" s="686"/>
      <c r="U778" s="683"/>
      <c r="V778" s="684"/>
      <c r="W778" s="281"/>
      <c r="X778" s="281"/>
      <c r="Y778" s="281"/>
    </row>
    <row r="779" spans="1:25" ht="24" customHeight="1">
      <c r="A779" s="285">
        <v>31</v>
      </c>
      <c r="B779" s="284"/>
      <c r="C779" s="283"/>
      <c r="D779" s="283"/>
      <c r="E779" s="621"/>
      <c r="F779" s="622"/>
      <c r="G779" s="621"/>
      <c r="H779" s="622"/>
      <c r="I779" s="621"/>
      <c r="J779" s="622"/>
      <c r="K779" s="685" t="s">
        <v>429</v>
      </c>
      <c r="L779" s="686"/>
      <c r="M779" s="685" t="s">
        <v>429</v>
      </c>
      <c r="N779" s="686"/>
      <c r="O779" s="685" t="s">
        <v>429</v>
      </c>
      <c r="P779" s="686"/>
      <c r="Q779" s="685" t="s">
        <v>429</v>
      </c>
      <c r="R779" s="686"/>
      <c r="S779" s="685" t="s">
        <v>429</v>
      </c>
      <c r="T779" s="686"/>
      <c r="U779" s="683"/>
      <c r="V779" s="684"/>
      <c r="W779" s="281"/>
      <c r="X779" s="281"/>
      <c r="Y779" s="281"/>
    </row>
    <row r="780" spans="1:25" ht="24" customHeight="1">
      <c r="A780" s="285">
        <v>32</v>
      </c>
      <c r="B780" s="284"/>
      <c r="C780" s="283"/>
      <c r="D780" s="283"/>
      <c r="E780" s="621"/>
      <c r="F780" s="622"/>
      <c r="G780" s="621"/>
      <c r="H780" s="622"/>
      <c r="I780" s="621"/>
      <c r="J780" s="622"/>
      <c r="K780" s="685" t="s">
        <v>429</v>
      </c>
      <c r="L780" s="686"/>
      <c r="M780" s="685" t="s">
        <v>429</v>
      </c>
      <c r="N780" s="686"/>
      <c r="O780" s="685" t="s">
        <v>429</v>
      </c>
      <c r="P780" s="686"/>
      <c r="Q780" s="685" t="s">
        <v>429</v>
      </c>
      <c r="R780" s="686"/>
      <c r="S780" s="685" t="s">
        <v>429</v>
      </c>
      <c r="T780" s="686"/>
      <c r="U780" s="683"/>
      <c r="V780" s="684"/>
      <c r="W780" s="281"/>
      <c r="X780" s="281"/>
      <c r="Y780" s="281"/>
    </row>
    <row r="781" spans="1:25" ht="20" customHeight="1">
      <c r="A781" s="266"/>
      <c r="B781" s="267"/>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row>
    <row r="782" spans="1:25" ht="20" customHeight="1">
      <c r="A782" s="266"/>
      <c r="B782" s="267"/>
      <c r="C782" s="266"/>
      <c r="D782" s="266"/>
      <c r="E782" s="266"/>
      <c r="F782" s="266"/>
      <c r="G782" s="267"/>
      <c r="H782" s="266"/>
      <c r="I782" s="266"/>
      <c r="J782" s="266"/>
      <c r="K782" s="266"/>
      <c r="L782" s="266"/>
      <c r="M782" s="266"/>
      <c r="N782" s="266"/>
      <c r="O782" s="266"/>
      <c r="P782" s="266"/>
      <c r="Q782" s="266"/>
      <c r="R782" s="266"/>
      <c r="S782" s="266"/>
      <c r="T782" s="266"/>
      <c r="U782" s="642" t="s">
        <v>407</v>
      </c>
      <c r="V782" s="645"/>
      <c r="W782" s="645"/>
      <c r="X782" s="645"/>
      <c r="Y782" s="643"/>
    </row>
    <row r="783" spans="1:25" ht="20" customHeight="1">
      <c r="A783" s="266"/>
      <c r="B783" s="267"/>
      <c r="C783" s="266"/>
      <c r="D783" s="266"/>
      <c r="E783" s="266"/>
      <c r="F783" s="266"/>
      <c r="G783" s="267"/>
      <c r="H783" s="266"/>
      <c r="I783" s="267"/>
      <c r="J783" s="266"/>
      <c r="K783" s="266"/>
      <c r="L783" s="266"/>
      <c r="M783" s="266"/>
      <c r="N783" s="266"/>
      <c r="O783" s="266"/>
      <c r="P783" s="266"/>
      <c r="Q783" s="266"/>
      <c r="R783" s="266"/>
      <c r="S783" s="266"/>
      <c r="T783" s="266"/>
      <c r="U783" s="279"/>
      <c r="V783" s="266"/>
      <c r="W783" s="266"/>
      <c r="X783" s="266"/>
      <c r="Y783" s="278"/>
    </row>
    <row r="784" spans="1:25" ht="20" customHeight="1">
      <c r="A784" s="268"/>
      <c r="B784" s="267"/>
      <c r="C784" s="266"/>
      <c r="D784" s="266"/>
      <c r="E784" s="275"/>
      <c r="F784" s="275"/>
      <c r="G784" s="269"/>
      <c r="H784" s="268"/>
      <c r="I784" s="267"/>
      <c r="J784" s="266"/>
      <c r="K784" s="266"/>
      <c r="L784" s="266"/>
      <c r="M784" s="266"/>
      <c r="N784" s="266"/>
      <c r="O784" s="266"/>
      <c r="P784" s="266"/>
      <c r="Q784" s="266"/>
      <c r="R784" s="266"/>
      <c r="S784" s="266"/>
      <c r="T784" s="266"/>
      <c r="U784" s="279"/>
      <c r="V784" s="266"/>
      <c r="W784" s="266"/>
      <c r="X784" s="266"/>
      <c r="Y784" s="278"/>
    </row>
    <row r="785" spans="1:25" ht="20" customHeight="1">
      <c r="A785" s="268"/>
      <c r="B785" s="267"/>
      <c r="C785" s="266"/>
      <c r="D785" s="266"/>
      <c r="E785" s="275"/>
      <c r="F785" s="275"/>
      <c r="G785" s="269"/>
      <c r="H785" s="268"/>
      <c r="I785" s="267"/>
      <c r="J785" s="266"/>
      <c r="K785" s="266"/>
      <c r="L785" s="266"/>
      <c r="M785" s="266"/>
      <c r="N785" s="266"/>
      <c r="O785" s="266"/>
      <c r="P785" s="266"/>
      <c r="Q785" s="266"/>
      <c r="R785" s="266"/>
      <c r="S785" s="266"/>
      <c r="T785" s="266"/>
      <c r="U785" s="279"/>
      <c r="V785" s="266"/>
      <c r="W785" s="266"/>
      <c r="X785" s="266"/>
      <c r="Y785" s="278"/>
    </row>
    <row r="786" spans="1:25" ht="20" customHeight="1">
      <c r="A786" s="268"/>
      <c r="B786" s="267"/>
      <c r="C786" s="266"/>
      <c r="D786" s="266"/>
      <c r="E786" s="275"/>
      <c r="F786" s="275"/>
      <c r="G786" s="269"/>
      <c r="H786" s="268"/>
      <c r="I786" s="267"/>
      <c r="J786" s="266"/>
      <c r="K786" s="266"/>
      <c r="L786" s="266"/>
      <c r="M786" s="266"/>
      <c r="N786" s="266"/>
      <c r="O786" s="266"/>
      <c r="P786" s="266"/>
      <c r="Q786" s="266"/>
      <c r="R786" s="266"/>
      <c r="S786" s="266"/>
      <c r="U786" s="277"/>
      <c r="Y786" s="276"/>
    </row>
    <row r="787" spans="1:25" ht="20" customHeight="1">
      <c r="A787" s="268"/>
      <c r="B787" s="267"/>
      <c r="C787" s="266"/>
      <c r="D787" s="266"/>
      <c r="E787" s="275"/>
      <c r="F787" s="275"/>
      <c r="G787" s="269"/>
      <c r="H787" s="268"/>
      <c r="I787" s="267"/>
      <c r="J787" s="266"/>
      <c r="K787" s="266"/>
      <c r="L787" s="266"/>
      <c r="M787" s="266"/>
      <c r="N787" s="266"/>
      <c r="O787" s="266"/>
      <c r="P787" s="266"/>
      <c r="Q787" s="266"/>
      <c r="R787" s="266"/>
      <c r="S787" s="266"/>
      <c r="U787" s="277"/>
      <c r="Y787" s="276"/>
    </row>
    <row r="788" spans="1:25" ht="20" customHeight="1">
      <c r="A788" s="268"/>
      <c r="B788" s="267"/>
      <c r="C788" s="266"/>
      <c r="D788" s="266"/>
      <c r="E788" s="275"/>
      <c r="F788" s="275"/>
      <c r="G788" s="269"/>
      <c r="H788" s="268"/>
      <c r="I788" s="267"/>
      <c r="J788" s="266"/>
      <c r="K788" s="266"/>
      <c r="L788" s="266"/>
      <c r="M788" s="266"/>
      <c r="N788" s="266"/>
      <c r="O788" s="266"/>
      <c r="P788" s="266"/>
      <c r="Q788" s="266"/>
      <c r="R788" s="266"/>
      <c r="S788" s="266"/>
      <c r="T788" s="266"/>
      <c r="U788" s="642" t="s">
        <v>406</v>
      </c>
      <c r="V788" s="645"/>
      <c r="W788" s="645"/>
      <c r="X788" s="645"/>
      <c r="Y788" s="643"/>
    </row>
    <row r="789" spans="1:25" ht="20" customHeight="1">
      <c r="A789" s="268"/>
      <c r="B789" s="267"/>
      <c r="C789" s="266"/>
      <c r="D789" s="266"/>
      <c r="E789" s="275"/>
      <c r="F789" s="275"/>
      <c r="G789" s="269"/>
      <c r="H789" s="268"/>
      <c r="I789" s="267"/>
      <c r="J789" s="266"/>
      <c r="K789" s="266"/>
      <c r="L789" s="266"/>
      <c r="M789" s="266"/>
      <c r="N789" s="266"/>
      <c r="O789" s="266"/>
      <c r="P789" s="266"/>
      <c r="Q789" s="266"/>
      <c r="R789" s="266"/>
      <c r="S789" s="266"/>
      <c r="T789" s="266"/>
      <c r="U789" s="279"/>
      <c r="V789" s="266"/>
      <c r="W789" s="266"/>
      <c r="X789" s="266"/>
      <c r="Y789" s="278"/>
    </row>
    <row r="790" spans="1:25" ht="20" customHeight="1">
      <c r="A790" s="268"/>
      <c r="B790" s="267"/>
      <c r="C790" s="266"/>
      <c r="D790" s="266"/>
      <c r="E790" s="275"/>
      <c r="F790" s="275"/>
      <c r="G790" s="269"/>
      <c r="H790" s="268"/>
      <c r="I790" s="267"/>
      <c r="J790" s="266"/>
      <c r="K790" s="266"/>
      <c r="L790" s="266"/>
      <c r="M790" s="266"/>
      <c r="N790" s="266"/>
      <c r="O790" s="266"/>
      <c r="P790" s="266"/>
      <c r="Q790" s="266"/>
      <c r="R790" s="266"/>
      <c r="S790" s="266"/>
      <c r="U790" s="277"/>
      <c r="Y790" s="276"/>
    </row>
    <row r="791" spans="1:25" ht="20" customHeight="1">
      <c r="A791" s="268"/>
      <c r="B791" s="267"/>
      <c r="C791" s="266"/>
      <c r="D791" s="266"/>
      <c r="E791" s="275"/>
      <c r="F791" s="275"/>
      <c r="G791" s="269"/>
      <c r="H791" s="268"/>
      <c r="I791" s="267"/>
      <c r="J791" s="266"/>
      <c r="K791" s="266"/>
      <c r="L791" s="266"/>
      <c r="M791" s="266"/>
      <c r="N791" s="266"/>
      <c r="O791" s="266"/>
      <c r="P791" s="266"/>
      <c r="Q791" s="266"/>
      <c r="R791" s="266"/>
      <c r="S791" s="266"/>
      <c r="T791" s="266"/>
      <c r="U791" s="273"/>
      <c r="V791" s="272"/>
      <c r="W791" s="272"/>
      <c r="X791" s="272"/>
      <c r="Y791" s="271"/>
    </row>
    <row r="792" spans="1:25" ht="12" customHeight="1">
      <c r="A792" s="268" t="s">
        <v>427</v>
      </c>
      <c r="B792" s="267"/>
      <c r="C792" s="270"/>
      <c r="D792" s="267"/>
      <c r="E792" s="269"/>
      <c r="F792" s="269"/>
      <c r="G792" s="269"/>
      <c r="H792" s="268"/>
      <c r="I792" s="267"/>
      <c r="J792" s="267"/>
      <c r="K792" s="267"/>
      <c r="L792" s="267"/>
      <c r="M792" s="267"/>
      <c r="N792" s="267"/>
      <c r="O792" s="267"/>
      <c r="P792" s="267"/>
      <c r="Q792" s="267"/>
      <c r="R792" s="267"/>
      <c r="S792" s="267"/>
      <c r="T792" s="266"/>
      <c r="U792" s="266"/>
      <c r="V792" s="266"/>
      <c r="W792" s="266"/>
      <c r="X792" s="266"/>
      <c r="Y792" s="266"/>
    </row>
    <row r="793" spans="1:25" ht="38" customHeight="1">
      <c r="A793" s="671" t="s">
        <v>441</v>
      </c>
      <c r="B793" s="672"/>
      <c r="C793" s="672"/>
      <c r="D793" s="672"/>
      <c r="E793" s="666" t="s">
        <v>42</v>
      </c>
      <c r="F793" s="666"/>
      <c r="G793" s="667">
        <f>VLOOKUP('Read Me First'!$I$4,'Read Me First'!$L$4:$N$7,3,FALSE)</f>
        <v>45774</v>
      </c>
      <c r="H793" s="668"/>
      <c r="I793" s="669"/>
      <c r="J793" s="666" t="s">
        <v>43</v>
      </c>
      <c r="K793" s="666"/>
      <c r="L793" s="626" t="str">
        <f>VLOOKUP('Read Me First'!$I$4,'Read Me First'!$L$4:$N$7,2,FALSE)</f>
        <v>Horspath, Oxford</v>
      </c>
      <c r="M793" s="662"/>
      <c r="N793" s="662"/>
      <c r="O793" s="662"/>
      <c r="P793" s="662"/>
      <c r="Q793" s="627"/>
      <c r="R793" s="666" t="s">
        <v>420</v>
      </c>
      <c r="S793" s="666"/>
      <c r="T793" s="626" t="str">
        <f>'Read Me First'!$A$1</f>
        <v>OXFORDSHIRE TRACK &amp; FIELD LEAGUE 2025</v>
      </c>
      <c r="U793" s="662"/>
      <c r="V793" s="662"/>
      <c r="W793" s="662"/>
      <c r="X793" s="662"/>
      <c r="Y793" s="627"/>
    </row>
    <row r="794" spans="1:25" s="294" customFormat="1" ht="38" customHeight="1">
      <c r="A794" s="624" t="s">
        <v>25</v>
      </c>
      <c r="B794" s="625"/>
      <c r="C794" s="626" t="str">
        <f>"Triple Jump U15/U17/U20 Men (" &amp;Data!M$378 &amp; "/" &amp; Data!M$389 &amp; "/" &amp; Data!M$400 &amp; " athletes)"</f>
        <v>Triple Jump U15/U17/U20 Men (0/0/0 athletes)</v>
      </c>
      <c r="D794" s="627"/>
      <c r="E794" s="624" t="s">
        <v>382</v>
      </c>
      <c r="F794" s="625"/>
      <c r="G794" s="629">
        <v>0.41666666666666669</v>
      </c>
      <c r="H794" s="630"/>
      <c r="I794" s="631"/>
      <c r="J794" s="626" t="s">
        <v>440</v>
      </c>
      <c r="K794" s="662"/>
      <c r="L794" s="638" t="str">
        <f>Data!$M$279&amp;"/"&amp;Data!$M$294</f>
        <v>11.4/12.01</v>
      </c>
      <c r="M794" s="639"/>
      <c r="N794" s="640" t="s">
        <v>439</v>
      </c>
      <c r="O794" s="641"/>
      <c r="P794" s="652" t="str">
        <f>Data!$H$279&amp;"/"&amp;Data!$H$294</f>
        <v>10/11.2</v>
      </c>
      <c r="Q794" s="653"/>
      <c r="R794" s="624" t="s">
        <v>443</v>
      </c>
      <c r="S794" s="628"/>
      <c r="T794" s="628"/>
      <c r="U794" s="628"/>
      <c r="V794" s="628"/>
      <c r="W794" s="628"/>
      <c r="X794" s="628"/>
      <c r="Y794" s="625"/>
    </row>
    <row r="795" spans="1:25" ht="20" customHeight="1">
      <c r="A795" s="266"/>
      <c r="B795" s="266"/>
      <c r="C795" s="293"/>
      <c r="D795" s="292"/>
      <c r="E795" s="267"/>
      <c r="F795" s="267"/>
      <c r="G795" s="291"/>
      <c r="H795" s="291"/>
      <c r="I795" s="267"/>
      <c r="J795" s="267"/>
      <c r="K795" s="290"/>
      <c r="L795" s="290"/>
      <c r="M795" s="290"/>
      <c r="N795" s="288"/>
      <c r="O795" s="288"/>
      <c r="P795" s="289"/>
      <c r="Q795" s="288"/>
      <c r="R795" s="287"/>
      <c r="S795" s="287"/>
      <c r="T795" s="287"/>
      <c r="U795" s="287"/>
      <c r="V795" s="287"/>
      <c r="W795" s="287"/>
      <c r="X795" s="287"/>
      <c r="Y795" s="287"/>
    </row>
    <row r="796" spans="1:25" ht="38" customHeight="1">
      <c r="A796" s="634" t="s">
        <v>417</v>
      </c>
      <c r="B796" s="634" t="s">
        <v>416</v>
      </c>
      <c r="C796" s="634" t="s">
        <v>415</v>
      </c>
      <c r="D796" s="634" t="s">
        <v>414</v>
      </c>
      <c r="E796" s="689" t="s">
        <v>438</v>
      </c>
      <c r="F796" s="689"/>
      <c r="G796" s="689" t="s">
        <v>437</v>
      </c>
      <c r="H796" s="689"/>
      <c r="I796" s="689" t="s">
        <v>436</v>
      </c>
      <c r="J796" s="689"/>
      <c r="K796" s="689" t="s">
        <v>435</v>
      </c>
      <c r="L796" s="689"/>
      <c r="M796" s="692" t="s">
        <v>434</v>
      </c>
      <c r="N796" s="693"/>
      <c r="O796" s="644" t="s">
        <v>433</v>
      </c>
      <c r="P796" s="644"/>
      <c r="Q796" s="644" t="s">
        <v>432</v>
      </c>
      <c r="R796" s="644"/>
      <c r="S796" s="644" t="s">
        <v>431</v>
      </c>
      <c r="T796" s="644"/>
      <c r="U796" s="689" t="s">
        <v>430</v>
      </c>
      <c r="V796" s="642"/>
      <c r="W796" s="664" t="s">
        <v>410</v>
      </c>
      <c r="X796" s="642" t="s">
        <v>409</v>
      </c>
      <c r="Y796" s="643"/>
    </row>
    <row r="797" spans="1:25" ht="20" customHeight="1">
      <c r="A797" s="635"/>
      <c r="B797" s="635"/>
      <c r="C797" s="635"/>
      <c r="D797" s="635"/>
      <c r="E797" s="644" t="s">
        <v>408</v>
      </c>
      <c r="F797" s="644"/>
      <c r="G797" s="644" t="s">
        <v>408</v>
      </c>
      <c r="H797" s="644"/>
      <c r="I797" s="644" t="s">
        <v>408</v>
      </c>
      <c r="J797" s="644"/>
      <c r="K797" s="644" t="s">
        <v>408</v>
      </c>
      <c r="L797" s="644"/>
      <c r="M797" s="694"/>
      <c r="N797" s="695"/>
      <c r="O797" s="644" t="s">
        <v>408</v>
      </c>
      <c r="P797" s="644"/>
      <c r="Q797" s="644" t="s">
        <v>408</v>
      </c>
      <c r="R797" s="644"/>
      <c r="S797" s="644" t="s">
        <v>408</v>
      </c>
      <c r="T797" s="644"/>
      <c r="U797" s="644" t="s">
        <v>408</v>
      </c>
      <c r="V797" s="642"/>
      <c r="W797" s="665"/>
      <c r="X797" s="281" t="s">
        <v>0</v>
      </c>
      <c r="Y797" s="281" t="s">
        <v>1</v>
      </c>
    </row>
    <row r="798" spans="1:25" ht="24" customHeight="1">
      <c r="A798" s="285">
        <v>1</v>
      </c>
      <c r="B798" s="284" t="str" cm="1">
        <f t="array" ref="B798:B800">IFERROR(_xlfn.TAKE(_xlfn.VSTACK(_xlfn._xlws.FILTER(_xlfn.ANCHORARRAY(Data!BP$32), _xlfn.CHOOSECOLS(_xlfn.ANCHORARRAY(Data!BP$32),1)&lt;&gt;"", ""),_xlfn._xlws.FILTER(_xlfn.ANCHORARRAY(Data!BP$62), _xlfn.CHOOSECOLS(_xlfn.ANCHORARRAY(Data!BP$62),1)&lt;&gt;"", ""),_xlfn._xlws.FILTER(_xlfn.ANCHORARRAY(Data!BP$92), _xlfn.CHOOSECOLS(_xlfn.ANCHORARRAY(Data!BP$92),1)&lt;&gt;"","")),16),"")</f>
        <v/>
      </c>
      <c r="C798" s="283"/>
      <c r="D798" s="283"/>
      <c r="E798" s="621"/>
      <c r="F798" s="622"/>
      <c r="G798" s="621"/>
      <c r="H798" s="622"/>
      <c r="I798" s="621"/>
      <c r="J798" s="622"/>
      <c r="K798" s="685" t="s">
        <v>429</v>
      </c>
      <c r="L798" s="686"/>
      <c r="M798" s="685" t="s">
        <v>429</v>
      </c>
      <c r="N798" s="686"/>
      <c r="O798" s="685" t="s">
        <v>429</v>
      </c>
      <c r="P798" s="686"/>
      <c r="Q798" s="685" t="s">
        <v>429</v>
      </c>
      <c r="R798" s="686"/>
      <c r="S798" s="685" t="s">
        <v>429</v>
      </c>
      <c r="T798" s="686"/>
      <c r="U798" s="683"/>
      <c r="V798" s="684"/>
      <c r="W798" s="298" t="s">
        <v>428</v>
      </c>
      <c r="X798" s="298" t="s">
        <v>428</v>
      </c>
      <c r="Y798" s="298" t="s">
        <v>428</v>
      </c>
    </row>
    <row r="799" spans="1:25" ht="24" customHeight="1">
      <c r="A799" s="281">
        <v>2</v>
      </c>
      <c r="B799" s="284" t="str">
        <v/>
      </c>
      <c r="C799" s="283"/>
      <c r="D799" s="283"/>
      <c r="E799" s="621"/>
      <c r="F799" s="622"/>
      <c r="G799" s="621"/>
      <c r="H799" s="622"/>
      <c r="I799" s="621"/>
      <c r="J799" s="622"/>
      <c r="K799" s="685" t="s">
        <v>429</v>
      </c>
      <c r="L799" s="686"/>
      <c r="M799" s="685" t="s">
        <v>429</v>
      </c>
      <c r="N799" s="686"/>
      <c r="O799" s="685" t="s">
        <v>429</v>
      </c>
      <c r="P799" s="686"/>
      <c r="Q799" s="685" t="s">
        <v>429</v>
      </c>
      <c r="R799" s="686"/>
      <c r="S799" s="685" t="s">
        <v>429</v>
      </c>
      <c r="T799" s="686"/>
      <c r="U799" s="683"/>
      <c r="V799" s="684"/>
      <c r="W799" s="298" t="s">
        <v>428</v>
      </c>
      <c r="X799" s="298" t="s">
        <v>428</v>
      </c>
      <c r="Y799" s="298" t="s">
        <v>428</v>
      </c>
    </row>
    <row r="800" spans="1:25" ht="24" customHeight="1">
      <c r="A800" s="281">
        <v>3</v>
      </c>
      <c r="B800" s="284" t="str">
        <v/>
      </c>
      <c r="C800" s="283"/>
      <c r="D800" s="283"/>
      <c r="E800" s="621"/>
      <c r="F800" s="622"/>
      <c r="G800" s="621"/>
      <c r="H800" s="622"/>
      <c r="I800" s="621"/>
      <c r="J800" s="622"/>
      <c r="K800" s="685" t="s">
        <v>429</v>
      </c>
      <c r="L800" s="686"/>
      <c r="M800" s="685" t="s">
        <v>429</v>
      </c>
      <c r="N800" s="686"/>
      <c r="O800" s="685" t="s">
        <v>429</v>
      </c>
      <c r="P800" s="686"/>
      <c r="Q800" s="685" t="s">
        <v>429</v>
      </c>
      <c r="R800" s="686"/>
      <c r="S800" s="685" t="s">
        <v>429</v>
      </c>
      <c r="T800" s="686"/>
      <c r="U800" s="683"/>
      <c r="V800" s="684"/>
      <c r="W800" s="298" t="s">
        <v>428</v>
      </c>
      <c r="X800" s="298" t="s">
        <v>428</v>
      </c>
      <c r="Y800" s="298" t="s">
        <v>428</v>
      </c>
    </row>
    <row r="801" spans="1:25" ht="24" customHeight="1">
      <c r="A801" s="281">
        <v>4</v>
      </c>
      <c r="B801" s="284"/>
      <c r="C801" s="283"/>
      <c r="D801" s="283"/>
      <c r="E801" s="621"/>
      <c r="F801" s="622"/>
      <c r="G801" s="621"/>
      <c r="H801" s="622"/>
      <c r="I801" s="621"/>
      <c r="J801" s="622"/>
      <c r="K801" s="685" t="s">
        <v>429</v>
      </c>
      <c r="L801" s="686"/>
      <c r="M801" s="685" t="s">
        <v>429</v>
      </c>
      <c r="N801" s="686"/>
      <c r="O801" s="685" t="s">
        <v>429</v>
      </c>
      <c r="P801" s="686"/>
      <c r="Q801" s="685" t="s">
        <v>429</v>
      </c>
      <c r="R801" s="686"/>
      <c r="S801" s="685" t="s">
        <v>429</v>
      </c>
      <c r="T801" s="686"/>
      <c r="U801" s="683"/>
      <c r="V801" s="684"/>
      <c r="W801" s="298" t="s">
        <v>428</v>
      </c>
      <c r="X801" s="298" t="s">
        <v>428</v>
      </c>
      <c r="Y801" s="298" t="s">
        <v>428</v>
      </c>
    </row>
    <row r="802" spans="1:25" ht="24" customHeight="1">
      <c r="A802" s="281">
        <v>5</v>
      </c>
      <c r="B802" s="284"/>
      <c r="C802" s="283"/>
      <c r="D802" s="283"/>
      <c r="E802" s="621"/>
      <c r="F802" s="622"/>
      <c r="G802" s="621"/>
      <c r="H802" s="622"/>
      <c r="I802" s="621"/>
      <c r="J802" s="622"/>
      <c r="K802" s="685" t="s">
        <v>429</v>
      </c>
      <c r="L802" s="686"/>
      <c r="M802" s="685" t="s">
        <v>429</v>
      </c>
      <c r="N802" s="686"/>
      <c r="O802" s="685" t="s">
        <v>429</v>
      </c>
      <c r="P802" s="686"/>
      <c r="Q802" s="685" t="s">
        <v>429</v>
      </c>
      <c r="R802" s="686"/>
      <c r="S802" s="685" t="s">
        <v>429</v>
      </c>
      <c r="T802" s="686"/>
      <c r="U802" s="683"/>
      <c r="V802" s="684"/>
      <c r="W802" s="298" t="s">
        <v>428</v>
      </c>
      <c r="X802" s="298" t="s">
        <v>428</v>
      </c>
      <c r="Y802" s="298" t="s">
        <v>428</v>
      </c>
    </row>
    <row r="803" spans="1:25" ht="24" customHeight="1">
      <c r="A803" s="281">
        <v>6</v>
      </c>
      <c r="B803" s="284"/>
      <c r="C803" s="283"/>
      <c r="D803" s="283"/>
      <c r="E803" s="621"/>
      <c r="F803" s="622"/>
      <c r="G803" s="621"/>
      <c r="H803" s="622"/>
      <c r="I803" s="621"/>
      <c r="J803" s="622"/>
      <c r="K803" s="685" t="s">
        <v>429</v>
      </c>
      <c r="L803" s="686"/>
      <c r="M803" s="685" t="s">
        <v>429</v>
      </c>
      <c r="N803" s="686"/>
      <c r="O803" s="685" t="s">
        <v>429</v>
      </c>
      <c r="P803" s="686"/>
      <c r="Q803" s="685" t="s">
        <v>429</v>
      </c>
      <c r="R803" s="686"/>
      <c r="S803" s="685" t="s">
        <v>429</v>
      </c>
      <c r="T803" s="686"/>
      <c r="U803" s="683"/>
      <c r="V803" s="684"/>
      <c r="W803" s="298" t="s">
        <v>428</v>
      </c>
      <c r="X803" s="298" t="s">
        <v>428</v>
      </c>
      <c r="Y803" s="298" t="s">
        <v>428</v>
      </c>
    </row>
    <row r="804" spans="1:25" ht="24" customHeight="1">
      <c r="A804" s="281">
        <v>7</v>
      </c>
      <c r="B804" s="284"/>
      <c r="C804" s="283"/>
      <c r="D804" s="283"/>
      <c r="E804" s="621"/>
      <c r="F804" s="622"/>
      <c r="G804" s="621"/>
      <c r="H804" s="622"/>
      <c r="I804" s="621"/>
      <c r="J804" s="622"/>
      <c r="K804" s="685" t="s">
        <v>429</v>
      </c>
      <c r="L804" s="686"/>
      <c r="M804" s="685" t="s">
        <v>429</v>
      </c>
      <c r="N804" s="686"/>
      <c r="O804" s="685" t="s">
        <v>429</v>
      </c>
      <c r="P804" s="686"/>
      <c r="Q804" s="685" t="s">
        <v>429</v>
      </c>
      <c r="R804" s="686"/>
      <c r="S804" s="685" t="s">
        <v>429</v>
      </c>
      <c r="T804" s="686"/>
      <c r="U804" s="683"/>
      <c r="V804" s="684"/>
      <c r="W804" s="298" t="s">
        <v>428</v>
      </c>
      <c r="X804" s="298" t="s">
        <v>428</v>
      </c>
      <c r="Y804" s="298" t="s">
        <v>428</v>
      </c>
    </row>
    <row r="805" spans="1:25" ht="24" customHeight="1">
      <c r="A805" s="281">
        <v>8</v>
      </c>
      <c r="B805" s="284"/>
      <c r="C805" s="283"/>
      <c r="D805" s="283"/>
      <c r="E805" s="621"/>
      <c r="F805" s="622"/>
      <c r="G805" s="621"/>
      <c r="H805" s="622"/>
      <c r="I805" s="621"/>
      <c r="J805" s="622"/>
      <c r="K805" s="685" t="s">
        <v>429</v>
      </c>
      <c r="L805" s="686"/>
      <c r="M805" s="685" t="s">
        <v>429</v>
      </c>
      <c r="N805" s="686"/>
      <c r="O805" s="685" t="s">
        <v>429</v>
      </c>
      <c r="P805" s="686"/>
      <c r="Q805" s="685" t="s">
        <v>429</v>
      </c>
      <c r="R805" s="686"/>
      <c r="S805" s="685" t="s">
        <v>429</v>
      </c>
      <c r="T805" s="686"/>
      <c r="U805" s="683"/>
      <c r="V805" s="684"/>
      <c r="W805" s="298" t="s">
        <v>428</v>
      </c>
      <c r="X805" s="298" t="s">
        <v>428</v>
      </c>
      <c r="Y805" s="298" t="s">
        <v>428</v>
      </c>
    </row>
    <row r="806" spans="1:25" ht="24" customHeight="1">
      <c r="A806" s="281">
        <v>9</v>
      </c>
      <c r="B806" s="284"/>
      <c r="C806" s="283"/>
      <c r="D806" s="283"/>
      <c r="E806" s="621"/>
      <c r="F806" s="622"/>
      <c r="G806" s="621"/>
      <c r="H806" s="622"/>
      <c r="I806" s="621"/>
      <c r="J806" s="622"/>
      <c r="K806" s="685" t="s">
        <v>429</v>
      </c>
      <c r="L806" s="686"/>
      <c r="M806" s="685" t="s">
        <v>429</v>
      </c>
      <c r="N806" s="686"/>
      <c r="O806" s="685" t="s">
        <v>429</v>
      </c>
      <c r="P806" s="686"/>
      <c r="Q806" s="685" t="s">
        <v>429</v>
      </c>
      <c r="R806" s="686"/>
      <c r="S806" s="685" t="s">
        <v>429</v>
      </c>
      <c r="T806" s="686"/>
      <c r="U806" s="683"/>
      <c r="V806" s="684"/>
      <c r="W806" s="298" t="s">
        <v>428</v>
      </c>
      <c r="X806" s="298" t="s">
        <v>428</v>
      </c>
      <c r="Y806" s="298" t="s">
        <v>428</v>
      </c>
    </row>
    <row r="807" spans="1:25" ht="24" customHeight="1">
      <c r="A807" s="281">
        <v>10</v>
      </c>
      <c r="B807" s="284"/>
      <c r="C807" s="283"/>
      <c r="D807" s="283"/>
      <c r="E807" s="621"/>
      <c r="F807" s="622"/>
      <c r="G807" s="621"/>
      <c r="H807" s="622"/>
      <c r="I807" s="621"/>
      <c r="J807" s="622"/>
      <c r="K807" s="685" t="s">
        <v>429</v>
      </c>
      <c r="L807" s="686"/>
      <c r="M807" s="685" t="s">
        <v>429</v>
      </c>
      <c r="N807" s="686"/>
      <c r="O807" s="685" t="s">
        <v>429</v>
      </c>
      <c r="P807" s="686"/>
      <c r="Q807" s="685" t="s">
        <v>429</v>
      </c>
      <c r="R807" s="686"/>
      <c r="S807" s="685" t="s">
        <v>429</v>
      </c>
      <c r="T807" s="686"/>
      <c r="U807" s="683"/>
      <c r="V807" s="684"/>
      <c r="W807" s="298" t="s">
        <v>428</v>
      </c>
      <c r="X807" s="298" t="s">
        <v>428</v>
      </c>
      <c r="Y807" s="298" t="s">
        <v>428</v>
      </c>
    </row>
    <row r="808" spans="1:25" ht="24" customHeight="1">
      <c r="A808" s="281">
        <v>11</v>
      </c>
      <c r="B808" s="284"/>
      <c r="C808" s="283"/>
      <c r="D808" s="283"/>
      <c r="E808" s="621"/>
      <c r="F808" s="622"/>
      <c r="G808" s="621"/>
      <c r="H808" s="622"/>
      <c r="I808" s="621"/>
      <c r="J808" s="622"/>
      <c r="K808" s="685" t="s">
        <v>429</v>
      </c>
      <c r="L808" s="686"/>
      <c r="M808" s="685" t="s">
        <v>429</v>
      </c>
      <c r="N808" s="686"/>
      <c r="O808" s="685" t="s">
        <v>429</v>
      </c>
      <c r="P808" s="686"/>
      <c r="Q808" s="685" t="s">
        <v>429</v>
      </c>
      <c r="R808" s="686"/>
      <c r="S808" s="685" t="s">
        <v>429</v>
      </c>
      <c r="T808" s="686"/>
      <c r="U808" s="683"/>
      <c r="V808" s="684"/>
      <c r="W808" s="298" t="s">
        <v>428</v>
      </c>
      <c r="X808" s="298" t="s">
        <v>428</v>
      </c>
      <c r="Y808" s="298" t="s">
        <v>428</v>
      </c>
    </row>
    <row r="809" spans="1:25" ht="24" customHeight="1">
      <c r="A809" s="281">
        <v>12</v>
      </c>
      <c r="B809" s="284"/>
      <c r="C809" s="283"/>
      <c r="D809" s="283"/>
      <c r="E809" s="636"/>
      <c r="F809" s="670"/>
      <c r="G809" s="636"/>
      <c r="H809" s="670"/>
      <c r="I809" s="636"/>
      <c r="J809" s="670"/>
      <c r="K809" s="685" t="s">
        <v>429</v>
      </c>
      <c r="L809" s="686"/>
      <c r="M809" s="685" t="s">
        <v>429</v>
      </c>
      <c r="N809" s="686"/>
      <c r="O809" s="685" t="s">
        <v>429</v>
      </c>
      <c r="P809" s="686"/>
      <c r="Q809" s="685" t="s">
        <v>429</v>
      </c>
      <c r="R809" s="686"/>
      <c r="S809" s="685" t="s">
        <v>429</v>
      </c>
      <c r="T809" s="686"/>
      <c r="U809" s="687"/>
      <c r="V809" s="688"/>
      <c r="W809" s="298" t="s">
        <v>428</v>
      </c>
      <c r="X809" s="298" t="s">
        <v>428</v>
      </c>
      <c r="Y809" s="298" t="s">
        <v>428</v>
      </c>
    </row>
    <row r="810" spans="1:25" ht="24" customHeight="1">
      <c r="A810" s="281">
        <v>13</v>
      </c>
      <c r="B810" s="284"/>
      <c r="C810" s="283"/>
      <c r="D810" s="283"/>
      <c r="E810" s="651"/>
      <c r="F810" s="651"/>
      <c r="G810" s="651"/>
      <c r="H810" s="651"/>
      <c r="I810" s="651"/>
      <c r="J810" s="651"/>
      <c r="K810" s="685" t="s">
        <v>429</v>
      </c>
      <c r="L810" s="686"/>
      <c r="M810" s="685" t="s">
        <v>429</v>
      </c>
      <c r="N810" s="686"/>
      <c r="O810" s="685" t="s">
        <v>429</v>
      </c>
      <c r="P810" s="686"/>
      <c r="Q810" s="685" t="s">
        <v>429</v>
      </c>
      <c r="R810" s="686"/>
      <c r="S810" s="685" t="s">
        <v>429</v>
      </c>
      <c r="T810" s="686"/>
      <c r="U810" s="646"/>
      <c r="V810" s="646"/>
      <c r="W810" s="298" t="s">
        <v>428</v>
      </c>
      <c r="X810" s="298" t="s">
        <v>428</v>
      </c>
      <c r="Y810" s="298" t="s">
        <v>428</v>
      </c>
    </row>
    <row r="811" spans="1:25" ht="24" customHeight="1">
      <c r="A811" s="281">
        <v>14</v>
      </c>
      <c r="B811" s="284"/>
      <c r="C811" s="283"/>
      <c r="D811" s="283"/>
      <c r="E811" s="621"/>
      <c r="F811" s="622"/>
      <c r="G811" s="621"/>
      <c r="H811" s="622"/>
      <c r="I811" s="621"/>
      <c r="J811" s="622"/>
      <c r="K811" s="685" t="s">
        <v>429</v>
      </c>
      <c r="L811" s="686"/>
      <c r="M811" s="685" t="s">
        <v>429</v>
      </c>
      <c r="N811" s="686"/>
      <c r="O811" s="685" t="s">
        <v>429</v>
      </c>
      <c r="P811" s="686"/>
      <c r="Q811" s="685" t="s">
        <v>429</v>
      </c>
      <c r="R811" s="686"/>
      <c r="S811" s="685" t="s">
        <v>429</v>
      </c>
      <c r="T811" s="686"/>
      <c r="U811" s="683"/>
      <c r="V811" s="684"/>
      <c r="W811" s="298" t="s">
        <v>428</v>
      </c>
      <c r="X811" s="298" t="s">
        <v>428</v>
      </c>
      <c r="Y811" s="298" t="s">
        <v>428</v>
      </c>
    </row>
    <row r="812" spans="1:25" ht="24" customHeight="1">
      <c r="A812" s="281">
        <v>15</v>
      </c>
      <c r="B812" s="284"/>
      <c r="C812" s="283"/>
      <c r="D812" s="283"/>
      <c r="E812" s="621"/>
      <c r="F812" s="622"/>
      <c r="G812" s="621"/>
      <c r="H812" s="622"/>
      <c r="I812" s="621"/>
      <c r="J812" s="622"/>
      <c r="K812" s="685" t="s">
        <v>429</v>
      </c>
      <c r="L812" s="686"/>
      <c r="M812" s="685" t="s">
        <v>429</v>
      </c>
      <c r="N812" s="686"/>
      <c r="O812" s="685" t="s">
        <v>429</v>
      </c>
      <c r="P812" s="686"/>
      <c r="Q812" s="685" t="s">
        <v>429</v>
      </c>
      <c r="R812" s="686"/>
      <c r="S812" s="685" t="s">
        <v>429</v>
      </c>
      <c r="T812" s="686"/>
      <c r="U812" s="683"/>
      <c r="V812" s="684"/>
      <c r="W812" s="298" t="s">
        <v>428</v>
      </c>
      <c r="X812" s="298" t="s">
        <v>428</v>
      </c>
      <c r="Y812" s="298" t="s">
        <v>428</v>
      </c>
    </row>
    <row r="813" spans="1:25" ht="24" customHeight="1">
      <c r="A813" s="281">
        <v>16</v>
      </c>
      <c r="B813" s="284"/>
      <c r="C813" s="283"/>
      <c r="D813" s="283"/>
      <c r="E813" s="621"/>
      <c r="F813" s="622"/>
      <c r="G813" s="621"/>
      <c r="H813" s="622"/>
      <c r="I813" s="621"/>
      <c r="J813" s="622"/>
      <c r="K813" s="685" t="s">
        <v>429</v>
      </c>
      <c r="L813" s="686"/>
      <c r="M813" s="685" t="s">
        <v>429</v>
      </c>
      <c r="N813" s="686"/>
      <c r="O813" s="685" t="s">
        <v>429</v>
      </c>
      <c r="P813" s="686"/>
      <c r="Q813" s="685" t="s">
        <v>429</v>
      </c>
      <c r="R813" s="686"/>
      <c r="S813" s="685" t="s">
        <v>429</v>
      </c>
      <c r="T813" s="686"/>
      <c r="U813" s="683"/>
      <c r="V813" s="684"/>
      <c r="W813" s="298" t="s">
        <v>428</v>
      </c>
      <c r="X813" s="298" t="s">
        <v>428</v>
      </c>
      <c r="Y813" s="298" t="s">
        <v>428</v>
      </c>
    </row>
    <row r="814" spans="1:25" ht="20" customHeight="1">
      <c r="A814" s="266"/>
      <c r="B814" s="266"/>
      <c r="C814" s="270"/>
      <c r="D814" s="270"/>
      <c r="E814" s="266"/>
      <c r="F814" s="266"/>
      <c r="G814" s="266"/>
      <c r="H814" s="266"/>
      <c r="I814" s="266"/>
      <c r="J814" s="266"/>
      <c r="K814" s="266"/>
      <c r="L814" s="266"/>
      <c r="M814" s="266"/>
      <c r="N814" s="266"/>
      <c r="O814" s="266"/>
      <c r="P814" s="266"/>
      <c r="Q814" s="266"/>
      <c r="R814" s="266"/>
      <c r="S814" s="266"/>
      <c r="T814" s="266"/>
      <c r="U814" s="266"/>
      <c r="V814" s="266"/>
      <c r="W814" s="266"/>
      <c r="X814" s="266"/>
      <c r="Y814" s="266"/>
    </row>
    <row r="815" spans="1:25" ht="20" customHeight="1">
      <c r="A815" s="644" t="s">
        <v>425</v>
      </c>
      <c r="B815" s="644"/>
      <c r="C815" s="644"/>
      <c r="D815" s="644"/>
      <c r="E815" s="644"/>
      <c r="F815" s="644"/>
      <c r="G815" s="267"/>
      <c r="H815" s="644" t="s">
        <v>424</v>
      </c>
      <c r="I815" s="644"/>
      <c r="J815" s="644"/>
      <c r="K815" s="644"/>
      <c r="L815" s="644"/>
      <c r="M815" s="644"/>
      <c r="N815" s="644"/>
      <c r="O815" s="644"/>
      <c r="P815" s="644"/>
      <c r="Q815" s="644"/>
      <c r="R815" s="644"/>
      <c r="S815" s="644"/>
      <c r="T815" s="266"/>
      <c r="U815" s="642" t="s">
        <v>407</v>
      </c>
      <c r="V815" s="645"/>
      <c r="W815" s="645"/>
      <c r="X815" s="645"/>
      <c r="Y815" s="643"/>
    </row>
    <row r="816" spans="1:25" ht="20" customHeight="1">
      <c r="A816" s="297"/>
      <c r="B816" s="281" t="s">
        <v>423</v>
      </c>
      <c r="C816" s="281" t="s">
        <v>415</v>
      </c>
      <c r="D816" s="281" t="s">
        <v>414</v>
      </c>
      <c r="E816" s="644" t="s">
        <v>442</v>
      </c>
      <c r="F816" s="644"/>
      <c r="G816" s="267"/>
      <c r="H816" s="297"/>
      <c r="I816" s="281" t="s">
        <v>423</v>
      </c>
      <c r="J816" s="642" t="s">
        <v>415</v>
      </c>
      <c r="K816" s="645"/>
      <c r="L816" s="645"/>
      <c r="M816" s="645"/>
      <c r="N816" s="643"/>
      <c r="O816" s="642" t="s">
        <v>414</v>
      </c>
      <c r="P816" s="645"/>
      <c r="Q816" s="645"/>
      <c r="R816" s="644" t="s">
        <v>442</v>
      </c>
      <c r="S816" s="644"/>
      <c r="T816" s="266"/>
      <c r="U816" s="279"/>
      <c r="V816" s="266"/>
      <c r="W816" s="266"/>
      <c r="X816" s="266"/>
      <c r="Y816" s="278"/>
    </row>
    <row r="817" spans="1:25" ht="20" customHeight="1">
      <c r="A817" s="295">
        <v>1</v>
      </c>
      <c r="B817" s="301" t="s">
        <v>428</v>
      </c>
      <c r="C817" s="298" t="s">
        <v>429</v>
      </c>
      <c r="D817" s="298" t="s">
        <v>429</v>
      </c>
      <c r="E817" s="696" t="s">
        <v>429</v>
      </c>
      <c r="F817" s="696"/>
      <c r="G817" s="269"/>
      <c r="H817" s="295">
        <v>1</v>
      </c>
      <c r="I817" s="298" t="s">
        <v>428</v>
      </c>
      <c r="J817" s="685" t="s">
        <v>429</v>
      </c>
      <c r="K817" s="697"/>
      <c r="L817" s="697"/>
      <c r="M817" s="697"/>
      <c r="N817" s="686"/>
      <c r="O817" s="685" t="s">
        <v>429</v>
      </c>
      <c r="P817" s="697"/>
      <c r="Q817" s="697"/>
      <c r="R817" s="698" t="s">
        <v>429</v>
      </c>
      <c r="S817" s="698"/>
      <c r="T817" s="266"/>
      <c r="U817" s="279"/>
      <c r="V817" s="266"/>
      <c r="W817" s="266"/>
      <c r="X817" s="266"/>
      <c r="Y817" s="278"/>
    </row>
    <row r="818" spans="1:25" ht="20" customHeight="1">
      <c r="A818" s="295">
        <v>2</v>
      </c>
      <c r="B818" s="301" t="s">
        <v>428</v>
      </c>
      <c r="C818" s="298" t="s">
        <v>429</v>
      </c>
      <c r="D818" s="298" t="s">
        <v>429</v>
      </c>
      <c r="E818" s="696" t="s">
        <v>429</v>
      </c>
      <c r="F818" s="696"/>
      <c r="G818" s="269"/>
      <c r="H818" s="295">
        <v>2</v>
      </c>
      <c r="I818" s="298" t="s">
        <v>428</v>
      </c>
      <c r="J818" s="685" t="s">
        <v>429</v>
      </c>
      <c r="K818" s="697"/>
      <c r="L818" s="697"/>
      <c r="M818" s="697"/>
      <c r="N818" s="686"/>
      <c r="O818" s="685" t="s">
        <v>429</v>
      </c>
      <c r="P818" s="697"/>
      <c r="Q818" s="697"/>
      <c r="R818" s="698" t="s">
        <v>429</v>
      </c>
      <c r="S818" s="698"/>
      <c r="T818" s="266"/>
      <c r="U818" s="279"/>
      <c r="V818" s="266"/>
      <c r="W818" s="266"/>
      <c r="X818" s="266"/>
      <c r="Y818" s="278"/>
    </row>
    <row r="819" spans="1:25" ht="20" customHeight="1">
      <c r="A819" s="295">
        <v>3</v>
      </c>
      <c r="B819" s="301" t="s">
        <v>428</v>
      </c>
      <c r="C819" s="298" t="s">
        <v>429</v>
      </c>
      <c r="D819" s="298" t="s">
        <v>429</v>
      </c>
      <c r="E819" s="696" t="s">
        <v>429</v>
      </c>
      <c r="F819" s="696"/>
      <c r="G819" s="269"/>
      <c r="H819" s="295">
        <v>3</v>
      </c>
      <c r="I819" s="298" t="s">
        <v>428</v>
      </c>
      <c r="J819" s="685" t="s">
        <v>429</v>
      </c>
      <c r="K819" s="697"/>
      <c r="L819" s="697"/>
      <c r="M819" s="697"/>
      <c r="N819" s="686"/>
      <c r="O819" s="685" t="s">
        <v>429</v>
      </c>
      <c r="P819" s="697"/>
      <c r="Q819" s="697"/>
      <c r="R819" s="698" t="s">
        <v>429</v>
      </c>
      <c r="S819" s="698"/>
      <c r="U819" s="277"/>
      <c r="Y819" s="276"/>
    </row>
    <row r="820" spans="1:25" ht="20" customHeight="1">
      <c r="A820" s="295">
        <v>4</v>
      </c>
      <c r="B820" s="301" t="s">
        <v>428</v>
      </c>
      <c r="C820" s="298" t="s">
        <v>429</v>
      </c>
      <c r="D820" s="298" t="s">
        <v>429</v>
      </c>
      <c r="E820" s="696" t="s">
        <v>429</v>
      </c>
      <c r="F820" s="696"/>
      <c r="G820" s="269"/>
      <c r="H820" s="295">
        <v>4</v>
      </c>
      <c r="I820" s="298" t="s">
        <v>428</v>
      </c>
      <c r="J820" s="685" t="s">
        <v>429</v>
      </c>
      <c r="K820" s="697"/>
      <c r="L820" s="697"/>
      <c r="M820" s="697"/>
      <c r="N820" s="686"/>
      <c r="O820" s="685" t="s">
        <v>429</v>
      </c>
      <c r="P820" s="697"/>
      <c r="Q820" s="697"/>
      <c r="R820" s="698" t="s">
        <v>429</v>
      </c>
      <c r="S820" s="698"/>
      <c r="U820" s="305"/>
      <c r="V820" s="304"/>
      <c r="W820" s="304"/>
      <c r="X820" s="304"/>
      <c r="Y820" s="303"/>
    </row>
    <row r="821" spans="1:25" ht="20" customHeight="1">
      <c r="A821" s="295">
        <v>5</v>
      </c>
      <c r="B821" s="301" t="s">
        <v>428</v>
      </c>
      <c r="C821" s="298" t="s">
        <v>429</v>
      </c>
      <c r="D821" s="298" t="s">
        <v>429</v>
      </c>
      <c r="E821" s="696" t="s">
        <v>429</v>
      </c>
      <c r="F821" s="696"/>
      <c r="G821" s="269"/>
      <c r="H821" s="295">
        <v>5</v>
      </c>
      <c r="I821" s="298" t="s">
        <v>428</v>
      </c>
      <c r="J821" s="685" t="s">
        <v>429</v>
      </c>
      <c r="K821" s="697"/>
      <c r="L821" s="697"/>
      <c r="M821" s="697"/>
      <c r="N821" s="686"/>
      <c r="O821" s="685" t="s">
        <v>429</v>
      </c>
      <c r="P821" s="697"/>
      <c r="Q821" s="697"/>
      <c r="R821" s="698" t="s">
        <v>429</v>
      </c>
      <c r="S821" s="698"/>
      <c r="T821" s="266"/>
      <c r="U821" s="642" t="s">
        <v>406</v>
      </c>
      <c r="V821" s="645"/>
      <c r="W821" s="645"/>
      <c r="X821" s="645"/>
      <c r="Y821" s="643"/>
    </row>
    <row r="822" spans="1:25" ht="20" customHeight="1">
      <c r="A822" s="295">
        <v>6</v>
      </c>
      <c r="B822" s="301" t="s">
        <v>428</v>
      </c>
      <c r="C822" s="298" t="s">
        <v>429</v>
      </c>
      <c r="D822" s="298" t="s">
        <v>429</v>
      </c>
      <c r="E822" s="696" t="s">
        <v>429</v>
      </c>
      <c r="F822" s="696"/>
      <c r="G822" s="269"/>
      <c r="H822" s="295">
        <v>6</v>
      </c>
      <c r="I822" s="298" t="s">
        <v>428</v>
      </c>
      <c r="J822" s="685" t="s">
        <v>429</v>
      </c>
      <c r="K822" s="697"/>
      <c r="L822" s="697"/>
      <c r="M822" s="697"/>
      <c r="N822" s="686"/>
      <c r="O822" s="685" t="s">
        <v>429</v>
      </c>
      <c r="P822" s="697"/>
      <c r="Q822" s="697"/>
      <c r="R822" s="698" t="s">
        <v>429</v>
      </c>
      <c r="S822" s="698"/>
      <c r="T822" s="266"/>
      <c r="U822" s="279"/>
      <c r="V822" s="266"/>
      <c r="W822" s="266"/>
      <c r="X822" s="266"/>
      <c r="Y822" s="278"/>
    </row>
    <row r="823" spans="1:25" ht="20" customHeight="1">
      <c r="A823" s="295">
        <v>7</v>
      </c>
      <c r="B823" s="301" t="s">
        <v>428</v>
      </c>
      <c r="C823" s="298" t="s">
        <v>429</v>
      </c>
      <c r="D823" s="298" t="s">
        <v>429</v>
      </c>
      <c r="E823" s="696" t="s">
        <v>429</v>
      </c>
      <c r="F823" s="696"/>
      <c r="G823" s="269"/>
      <c r="H823" s="295">
        <v>7</v>
      </c>
      <c r="I823" s="298" t="s">
        <v>428</v>
      </c>
      <c r="J823" s="685" t="s">
        <v>429</v>
      </c>
      <c r="K823" s="697"/>
      <c r="L823" s="697"/>
      <c r="M823" s="697"/>
      <c r="N823" s="686"/>
      <c r="O823" s="685" t="s">
        <v>429</v>
      </c>
      <c r="P823" s="697"/>
      <c r="Q823" s="697"/>
      <c r="R823" s="698" t="s">
        <v>429</v>
      </c>
      <c r="S823" s="698"/>
      <c r="U823" s="277"/>
      <c r="Y823" s="276"/>
    </row>
    <row r="824" spans="1:25" ht="20" customHeight="1">
      <c r="A824" s="295">
        <v>8</v>
      </c>
      <c r="B824" s="301" t="s">
        <v>428</v>
      </c>
      <c r="C824" s="298" t="s">
        <v>429</v>
      </c>
      <c r="D824" s="298" t="s">
        <v>429</v>
      </c>
      <c r="E824" s="696" t="s">
        <v>429</v>
      </c>
      <c r="F824" s="696"/>
      <c r="G824" s="269"/>
      <c r="H824" s="295">
        <v>8</v>
      </c>
      <c r="I824" s="298" t="s">
        <v>428</v>
      </c>
      <c r="J824" s="685" t="s">
        <v>429</v>
      </c>
      <c r="K824" s="697"/>
      <c r="L824" s="697"/>
      <c r="M824" s="697"/>
      <c r="N824" s="686"/>
      <c r="O824" s="685" t="s">
        <v>429</v>
      </c>
      <c r="P824" s="697"/>
      <c r="Q824" s="697"/>
      <c r="R824" s="698" t="s">
        <v>429</v>
      </c>
      <c r="S824" s="698"/>
      <c r="T824" s="266"/>
      <c r="U824" s="273"/>
      <c r="V824" s="272"/>
      <c r="W824" s="272"/>
      <c r="X824" s="272"/>
      <c r="Y824" s="271"/>
    </row>
    <row r="825" spans="1:25" ht="12" customHeight="1">
      <c r="A825" s="268"/>
      <c r="B825" s="267"/>
      <c r="C825" s="270"/>
      <c r="D825" s="267"/>
      <c r="E825" s="269"/>
      <c r="F825" s="269"/>
      <c r="G825" s="269"/>
      <c r="H825" s="268"/>
      <c r="I825" s="267"/>
      <c r="J825" s="267"/>
      <c r="K825" s="267"/>
      <c r="L825" s="267"/>
      <c r="M825" s="267"/>
      <c r="N825" s="267"/>
      <c r="O825" s="267"/>
      <c r="P825" s="267"/>
      <c r="Q825" s="267"/>
      <c r="R825" s="267"/>
      <c r="S825" s="267"/>
      <c r="T825" s="266"/>
      <c r="U825" s="266"/>
      <c r="V825" s="266"/>
      <c r="W825" s="266"/>
      <c r="X825" s="266"/>
      <c r="Y825" s="266"/>
    </row>
    <row r="826" spans="1:25" ht="38" customHeight="1">
      <c r="A826" s="671" t="s">
        <v>441</v>
      </c>
      <c r="B826" s="672"/>
      <c r="C826" s="672"/>
      <c r="D826" s="672"/>
      <c r="E826" s="666" t="s">
        <v>42</v>
      </c>
      <c r="F826" s="666"/>
      <c r="G826" s="667">
        <f>G793</f>
        <v>45774</v>
      </c>
      <c r="H826" s="668"/>
      <c r="I826" s="669"/>
      <c r="J826" s="666" t="s">
        <v>43</v>
      </c>
      <c r="K826" s="666"/>
      <c r="L826" s="626" t="str">
        <f>L793</f>
        <v>Horspath, Oxford</v>
      </c>
      <c r="M826" s="662"/>
      <c r="N826" s="662"/>
      <c r="O826" s="662"/>
      <c r="P826" s="662"/>
      <c r="Q826" s="627"/>
      <c r="R826" s="666" t="s">
        <v>420</v>
      </c>
      <c r="S826" s="666"/>
      <c r="T826" s="626" t="str">
        <f>T793</f>
        <v>OXFORDSHIRE TRACK &amp; FIELD LEAGUE 2025</v>
      </c>
      <c r="U826" s="662"/>
      <c r="V826" s="662"/>
      <c r="W826" s="662"/>
      <c r="X826" s="662"/>
      <c r="Y826" s="627"/>
    </row>
    <row r="827" spans="1:25" s="294" customFormat="1" ht="38" customHeight="1">
      <c r="A827" s="624" t="s">
        <v>25</v>
      </c>
      <c r="B827" s="625"/>
      <c r="C827" s="626" t="str">
        <f>C794</f>
        <v>Triple Jump U15/U17/U20 Men (0/0/0 athletes)</v>
      </c>
      <c r="D827" s="627"/>
      <c r="E827" s="624" t="s">
        <v>382</v>
      </c>
      <c r="F827" s="625"/>
      <c r="G827" s="629">
        <f>G794</f>
        <v>0.41666666666666669</v>
      </c>
      <c r="H827" s="630"/>
      <c r="I827" s="631"/>
      <c r="J827" s="626" t="s">
        <v>440</v>
      </c>
      <c r="K827" s="662"/>
      <c r="L827" s="638" t="str">
        <f>L794</f>
        <v>11.4/12.01</v>
      </c>
      <c r="M827" s="639"/>
      <c r="N827" s="640" t="s">
        <v>439</v>
      </c>
      <c r="O827" s="641"/>
      <c r="P827" s="652" t="str">
        <f>P794</f>
        <v>10/11.2</v>
      </c>
      <c r="Q827" s="653"/>
      <c r="R827" s="624" t="str">
        <f>R794</f>
        <v>Scoring: 3 trials each</v>
      </c>
      <c r="S827" s="628"/>
      <c r="T827" s="628"/>
      <c r="U827" s="628"/>
      <c r="V827" s="628"/>
      <c r="W827" s="628"/>
      <c r="X827" s="628"/>
      <c r="Y827" s="625"/>
    </row>
    <row r="828" spans="1:25" ht="20" customHeight="1">
      <c r="A828" s="266"/>
      <c r="B828" s="266"/>
      <c r="C828" s="293"/>
      <c r="D828" s="292"/>
      <c r="E828" s="267"/>
      <c r="F828" s="267"/>
      <c r="G828" s="291"/>
      <c r="H828" s="291"/>
      <c r="I828" s="267"/>
      <c r="J828" s="267"/>
      <c r="K828" s="290"/>
      <c r="L828" s="290"/>
      <c r="M828" s="290"/>
      <c r="N828" s="288"/>
      <c r="O828" s="288"/>
      <c r="P828" s="289"/>
      <c r="Q828" s="288"/>
      <c r="R828" s="287"/>
      <c r="S828" s="287"/>
      <c r="T828" s="287"/>
      <c r="U828" s="287"/>
      <c r="V828" s="287"/>
      <c r="W828" s="287"/>
      <c r="X828" s="287"/>
      <c r="Y828" s="287"/>
    </row>
    <row r="829" spans="1:25" ht="38" customHeight="1">
      <c r="A829" s="634" t="s">
        <v>417</v>
      </c>
      <c r="B829" s="634" t="s">
        <v>416</v>
      </c>
      <c r="C829" s="634" t="s">
        <v>415</v>
      </c>
      <c r="D829" s="634" t="s">
        <v>414</v>
      </c>
      <c r="E829" s="689" t="s">
        <v>438</v>
      </c>
      <c r="F829" s="689"/>
      <c r="G829" s="689" t="s">
        <v>437</v>
      </c>
      <c r="H829" s="689"/>
      <c r="I829" s="689" t="s">
        <v>436</v>
      </c>
      <c r="J829" s="689"/>
      <c r="K829" s="689" t="s">
        <v>435</v>
      </c>
      <c r="L829" s="689"/>
      <c r="M829" s="692" t="s">
        <v>434</v>
      </c>
      <c r="N829" s="693"/>
      <c r="O829" s="644" t="s">
        <v>433</v>
      </c>
      <c r="P829" s="644"/>
      <c r="Q829" s="644" t="s">
        <v>432</v>
      </c>
      <c r="R829" s="644"/>
      <c r="S829" s="644" t="s">
        <v>431</v>
      </c>
      <c r="T829" s="644"/>
      <c r="U829" s="689" t="s">
        <v>430</v>
      </c>
      <c r="V829" s="642"/>
      <c r="W829" s="664" t="s">
        <v>410</v>
      </c>
      <c r="X829" s="642" t="s">
        <v>409</v>
      </c>
      <c r="Y829" s="643"/>
    </row>
    <row r="830" spans="1:25" ht="20" customHeight="1">
      <c r="A830" s="635"/>
      <c r="B830" s="635"/>
      <c r="C830" s="635"/>
      <c r="D830" s="635"/>
      <c r="E830" s="644" t="s">
        <v>408</v>
      </c>
      <c r="F830" s="644"/>
      <c r="G830" s="644" t="s">
        <v>408</v>
      </c>
      <c r="H830" s="644"/>
      <c r="I830" s="644" t="s">
        <v>408</v>
      </c>
      <c r="J830" s="644"/>
      <c r="K830" s="644" t="s">
        <v>408</v>
      </c>
      <c r="L830" s="644"/>
      <c r="M830" s="694"/>
      <c r="N830" s="695"/>
      <c r="O830" s="644" t="s">
        <v>408</v>
      </c>
      <c r="P830" s="644"/>
      <c r="Q830" s="644" t="s">
        <v>408</v>
      </c>
      <c r="R830" s="644"/>
      <c r="S830" s="644" t="s">
        <v>408</v>
      </c>
      <c r="T830" s="644"/>
      <c r="U830" s="644" t="s">
        <v>408</v>
      </c>
      <c r="V830" s="642"/>
      <c r="W830" s="665"/>
      <c r="X830" s="281" t="s">
        <v>0</v>
      </c>
      <c r="Y830" s="281" t="s">
        <v>1</v>
      </c>
    </row>
    <row r="831" spans="1:25" ht="24" customHeight="1">
      <c r="A831" s="285">
        <v>17</v>
      </c>
      <c r="B831" s="284" t="str" cm="1">
        <f t="array" ref="B831">IFERROR(IF(Data!M$378+Data!M$389+Data!M$400&gt;16, _xlfn.DROP(_xlfn.VSTACK(_xlfn._xlws.FILTER(_xlfn.ANCHORARRAY(Data!BP$32), _xlfn.CHOOSECOLS(_xlfn.ANCHORARRAY(Data!BP$32),1)&lt;&gt;"", ""),_xlfn._xlws.FILTER(_xlfn.ANCHORARRAY(Data!BP$62), _xlfn.CHOOSECOLS(_xlfn.ANCHORARRAY(Data!BP$62),1)&lt;&gt;"", ""),_xlfn._xlws.FILTER(_xlfn.ANCHORARRAY(Data!BP$92), _xlfn.CHOOSECOLS(_xlfn.ANCHORARRAY(Data!BP$92),1)&lt;&gt;"","")), 16),"Less than 16"),"")</f>
        <v>Less than 16</v>
      </c>
      <c r="C831" s="283"/>
      <c r="D831" s="283"/>
      <c r="E831" s="621"/>
      <c r="F831" s="622"/>
      <c r="G831" s="621"/>
      <c r="H831" s="622"/>
      <c r="I831" s="621"/>
      <c r="J831" s="622"/>
      <c r="K831" s="685" t="s">
        <v>429</v>
      </c>
      <c r="L831" s="686"/>
      <c r="M831" s="685" t="s">
        <v>429</v>
      </c>
      <c r="N831" s="686"/>
      <c r="O831" s="685" t="s">
        <v>429</v>
      </c>
      <c r="P831" s="686"/>
      <c r="Q831" s="685" t="s">
        <v>429</v>
      </c>
      <c r="R831" s="686"/>
      <c r="S831" s="685" t="s">
        <v>429</v>
      </c>
      <c r="T831" s="686"/>
      <c r="U831" s="683"/>
      <c r="V831" s="684"/>
      <c r="W831" s="298" t="s">
        <v>428</v>
      </c>
      <c r="X831" s="298" t="s">
        <v>428</v>
      </c>
      <c r="Y831" s="298" t="s">
        <v>428</v>
      </c>
    </row>
    <row r="832" spans="1:25" ht="24" customHeight="1">
      <c r="A832" s="285">
        <v>18</v>
      </c>
      <c r="B832" s="284"/>
      <c r="C832" s="283"/>
      <c r="D832" s="283"/>
      <c r="E832" s="621"/>
      <c r="F832" s="622"/>
      <c r="G832" s="621"/>
      <c r="H832" s="622"/>
      <c r="I832" s="621"/>
      <c r="J832" s="622"/>
      <c r="K832" s="685" t="s">
        <v>429</v>
      </c>
      <c r="L832" s="686"/>
      <c r="M832" s="690" t="s">
        <v>429</v>
      </c>
      <c r="N832" s="691"/>
      <c r="O832" s="690" t="s">
        <v>429</v>
      </c>
      <c r="P832" s="691"/>
      <c r="Q832" s="685" t="s">
        <v>429</v>
      </c>
      <c r="R832" s="686"/>
      <c r="S832" s="685" t="s">
        <v>429</v>
      </c>
      <c r="T832" s="686"/>
      <c r="U832" s="683"/>
      <c r="V832" s="684"/>
      <c r="W832" s="298" t="s">
        <v>428</v>
      </c>
      <c r="X832" s="298" t="s">
        <v>428</v>
      </c>
      <c r="Y832" s="298" t="s">
        <v>428</v>
      </c>
    </row>
    <row r="833" spans="1:25" ht="24" customHeight="1">
      <c r="A833" s="285">
        <v>19</v>
      </c>
      <c r="B833" s="284"/>
      <c r="C833" s="283"/>
      <c r="D833" s="283"/>
      <c r="E833" s="621"/>
      <c r="F833" s="622"/>
      <c r="G833" s="621"/>
      <c r="H833" s="622"/>
      <c r="I833" s="621"/>
      <c r="J833" s="622"/>
      <c r="K833" s="685" t="s">
        <v>429</v>
      </c>
      <c r="L833" s="686"/>
      <c r="M833" s="685" t="s">
        <v>429</v>
      </c>
      <c r="N833" s="686"/>
      <c r="O833" s="685" t="s">
        <v>429</v>
      </c>
      <c r="P833" s="686"/>
      <c r="Q833" s="685" t="s">
        <v>429</v>
      </c>
      <c r="R833" s="686"/>
      <c r="S833" s="685" t="s">
        <v>429</v>
      </c>
      <c r="T833" s="686"/>
      <c r="U833" s="683"/>
      <c r="V833" s="684"/>
      <c r="W833" s="298" t="s">
        <v>428</v>
      </c>
      <c r="X833" s="298" t="s">
        <v>428</v>
      </c>
      <c r="Y833" s="298" t="s">
        <v>428</v>
      </c>
    </row>
    <row r="834" spans="1:25" ht="24" customHeight="1">
      <c r="A834" s="285">
        <v>20</v>
      </c>
      <c r="B834" s="284"/>
      <c r="C834" s="283"/>
      <c r="D834" s="283"/>
      <c r="E834" s="621"/>
      <c r="F834" s="622"/>
      <c r="G834" s="621"/>
      <c r="H834" s="622"/>
      <c r="I834" s="621"/>
      <c r="J834" s="622"/>
      <c r="K834" s="685" t="s">
        <v>429</v>
      </c>
      <c r="L834" s="686"/>
      <c r="M834" s="685" t="s">
        <v>429</v>
      </c>
      <c r="N834" s="686"/>
      <c r="O834" s="685" t="s">
        <v>429</v>
      </c>
      <c r="P834" s="686"/>
      <c r="Q834" s="685" t="s">
        <v>429</v>
      </c>
      <c r="R834" s="686"/>
      <c r="S834" s="685" t="s">
        <v>429</v>
      </c>
      <c r="T834" s="686"/>
      <c r="U834" s="683"/>
      <c r="V834" s="684"/>
      <c r="W834" s="298" t="s">
        <v>428</v>
      </c>
      <c r="X834" s="298" t="s">
        <v>428</v>
      </c>
      <c r="Y834" s="298" t="s">
        <v>428</v>
      </c>
    </row>
    <row r="835" spans="1:25" ht="24" customHeight="1">
      <c r="A835" s="285">
        <v>21</v>
      </c>
      <c r="B835" s="284"/>
      <c r="C835" s="283"/>
      <c r="D835" s="283"/>
      <c r="E835" s="621"/>
      <c r="F835" s="622"/>
      <c r="G835" s="621"/>
      <c r="H835" s="622"/>
      <c r="I835" s="621"/>
      <c r="J835" s="622"/>
      <c r="K835" s="685" t="s">
        <v>429</v>
      </c>
      <c r="L835" s="686"/>
      <c r="M835" s="685" t="s">
        <v>429</v>
      </c>
      <c r="N835" s="686"/>
      <c r="O835" s="685" t="s">
        <v>429</v>
      </c>
      <c r="P835" s="686"/>
      <c r="Q835" s="685" t="s">
        <v>429</v>
      </c>
      <c r="R835" s="686"/>
      <c r="S835" s="685" t="s">
        <v>429</v>
      </c>
      <c r="T835" s="686"/>
      <c r="U835" s="683"/>
      <c r="V835" s="684"/>
      <c r="W835" s="298" t="s">
        <v>428</v>
      </c>
      <c r="X835" s="298" t="s">
        <v>428</v>
      </c>
      <c r="Y835" s="298" t="s">
        <v>428</v>
      </c>
    </row>
    <row r="836" spans="1:25" ht="24" customHeight="1">
      <c r="A836" s="285">
        <v>22</v>
      </c>
      <c r="B836" s="284"/>
      <c r="C836" s="283"/>
      <c r="D836" s="283"/>
      <c r="E836" s="621"/>
      <c r="F836" s="622"/>
      <c r="G836" s="621"/>
      <c r="H836" s="622"/>
      <c r="I836" s="621"/>
      <c r="J836" s="622"/>
      <c r="K836" s="685" t="s">
        <v>429</v>
      </c>
      <c r="L836" s="686"/>
      <c r="M836" s="685" t="s">
        <v>429</v>
      </c>
      <c r="N836" s="686"/>
      <c r="O836" s="685" t="s">
        <v>429</v>
      </c>
      <c r="P836" s="686"/>
      <c r="Q836" s="685" t="s">
        <v>429</v>
      </c>
      <c r="R836" s="686"/>
      <c r="S836" s="685" t="s">
        <v>429</v>
      </c>
      <c r="T836" s="686"/>
      <c r="U836" s="683"/>
      <c r="V836" s="684"/>
      <c r="W836" s="298" t="s">
        <v>428</v>
      </c>
      <c r="X836" s="298" t="s">
        <v>428</v>
      </c>
      <c r="Y836" s="298" t="s">
        <v>428</v>
      </c>
    </row>
    <row r="837" spans="1:25" ht="24" customHeight="1">
      <c r="A837" s="285">
        <v>23</v>
      </c>
      <c r="B837" s="284"/>
      <c r="C837" s="283"/>
      <c r="D837" s="283"/>
      <c r="E837" s="621"/>
      <c r="F837" s="622"/>
      <c r="G837" s="621"/>
      <c r="H837" s="622"/>
      <c r="I837" s="621"/>
      <c r="J837" s="622"/>
      <c r="K837" s="685" t="s">
        <v>429</v>
      </c>
      <c r="L837" s="686"/>
      <c r="M837" s="685" t="s">
        <v>429</v>
      </c>
      <c r="N837" s="686"/>
      <c r="O837" s="685" t="s">
        <v>429</v>
      </c>
      <c r="P837" s="686"/>
      <c r="Q837" s="685" t="s">
        <v>429</v>
      </c>
      <c r="R837" s="686"/>
      <c r="S837" s="685" t="s">
        <v>429</v>
      </c>
      <c r="T837" s="686"/>
      <c r="U837" s="683"/>
      <c r="V837" s="684"/>
      <c r="W837" s="298" t="s">
        <v>428</v>
      </c>
      <c r="X837" s="298" t="s">
        <v>428</v>
      </c>
      <c r="Y837" s="298" t="s">
        <v>428</v>
      </c>
    </row>
    <row r="838" spans="1:25" ht="24" customHeight="1">
      <c r="A838" s="285">
        <v>24</v>
      </c>
      <c r="B838" s="284"/>
      <c r="C838" s="283"/>
      <c r="D838" s="283"/>
      <c r="E838" s="621"/>
      <c r="F838" s="622"/>
      <c r="G838" s="621"/>
      <c r="H838" s="622"/>
      <c r="I838" s="621"/>
      <c r="J838" s="622"/>
      <c r="K838" s="685" t="s">
        <v>429</v>
      </c>
      <c r="L838" s="686"/>
      <c r="M838" s="685" t="s">
        <v>429</v>
      </c>
      <c r="N838" s="686"/>
      <c r="O838" s="685" t="s">
        <v>429</v>
      </c>
      <c r="P838" s="686"/>
      <c r="Q838" s="685" t="s">
        <v>429</v>
      </c>
      <c r="R838" s="686"/>
      <c r="S838" s="685" t="s">
        <v>429</v>
      </c>
      <c r="T838" s="686"/>
      <c r="U838" s="683"/>
      <c r="V838" s="684"/>
      <c r="W838" s="298" t="s">
        <v>428</v>
      </c>
      <c r="X838" s="298" t="s">
        <v>428</v>
      </c>
      <c r="Y838" s="298" t="s">
        <v>428</v>
      </c>
    </row>
    <row r="839" spans="1:25" ht="24" customHeight="1">
      <c r="A839" s="285">
        <v>25</v>
      </c>
      <c r="B839" s="284"/>
      <c r="C839" s="283"/>
      <c r="D839" s="283"/>
      <c r="E839" s="621"/>
      <c r="F839" s="622"/>
      <c r="G839" s="621"/>
      <c r="H839" s="622"/>
      <c r="I839" s="621"/>
      <c r="J839" s="622"/>
      <c r="K839" s="685" t="s">
        <v>429</v>
      </c>
      <c r="L839" s="686"/>
      <c r="M839" s="685" t="s">
        <v>429</v>
      </c>
      <c r="N839" s="686"/>
      <c r="O839" s="685" t="s">
        <v>429</v>
      </c>
      <c r="P839" s="686"/>
      <c r="Q839" s="685" t="s">
        <v>429</v>
      </c>
      <c r="R839" s="686"/>
      <c r="S839" s="685" t="s">
        <v>429</v>
      </c>
      <c r="T839" s="686"/>
      <c r="U839" s="683"/>
      <c r="V839" s="684"/>
      <c r="W839" s="298" t="s">
        <v>428</v>
      </c>
      <c r="X839" s="298" t="s">
        <v>428</v>
      </c>
      <c r="Y839" s="298" t="s">
        <v>428</v>
      </c>
    </row>
    <row r="840" spans="1:25" ht="24" customHeight="1">
      <c r="A840" s="285">
        <v>26</v>
      </c>
      <c r="B840" s="284"/>
      <c r="C840" s="283"/>
      <c r="D840" s="283"/>
      <c r="E840" s="621"/>
      <c r="F840" s="622"/>
      <c r="G840" s="621"/>
      <c r="H840" s="622"/>
      <c r="I840" s="621"/>
      <c r="J840" s="622"/>
      <c r="K840" s="685" t="s">
        <v>429</v>
      </c>
      <c r="L840" s="686"/>
      <c r="M840" s="685" t="s">
        <v>429</v>
      </c>
      <c r="N840" s="686"/>
      <c r="O840" s="685" t="s">
        <v>429</v>
      </c>
      <c r="P840" s="686"/>
      <c r="Q840" s="685" t="s">
        <v>429</v>
      </c>
      <c r="R840" s="686"/>
      <c r="S840" s="685" t="s">
        <v>429</v>
      </c>
      <c r="T840" s="686"/>
      <c r="U840" s="683"/>
      <c r="V840" s="684"/>
      <c r="W840" s="298" t="s">
        <v>428</v>
      </c>
      <c r="X840" s="298" t="s">
        <v>428</v>
      </c>
      <c r="Y840" s="298" t="s">
        <v>428</v>
      </c>
    </row>
    <row r="841" spans="1:25" ht="24" customHeight="1">
      <c r="A841" s="285">
        <v>27</v>
      </c>
      <c r="B841" s="284"/>
      <c r="C841" s="283"/>
      <c r="D841" s="283"/>
      <c r="E841" s="621"/>
      <c r="F841" s="622"/>
      <c r="G841" s="621"/>
      <c r="H841" s="622"/>
      <c r="I841" s="621"/>
      <c r="J841" s="622"/>
      <c r="K841" s="685" t="s">
        <v>429</v>
      </c>
      <c r="L841" s="686"/>
      <c r="M841" s="685" t="s">
        <v>429</v>
      </c>
      <c r="N841" s="686"/>
      <c r="O841" s="685" t="s">
        <v>429</v>
      </c>
      <c r="P841" s="686"/>
      <c r="Q841" s="685" t="s">
        <v>429</v>
      </c>
      <c r="R841" s="686"/>
      <c r="S841" s="685" t="s">
        <v>429</v>
      </c>
      <c r="T841" s="686"/>
      <c r="U841" s="683"/>
      <c r="V841" s="684"/>
      <c r="W841" s="298" t="s">
        <v>428</v>
      </c>
      <c r="X841" s="298" t="s">
        <v>428</v>
      </c>
      <c r="Y841" s="298" t="s">
        <v>428</v>
      </c>
    </row>
    <row r="842" spans="1:25" ht="24" customHeight="1">
      <c r="A842" s="285">
        <v>28</v>
      </c>
      <c r="B842" s="284"/>
      <c r="C842" s="283"/>
      <c r="D842" s="283"/>
      <c r="E842" s="636"/>
      <c r="F842" s="670"/>
      <c r="G842" s="636"/>
      <c r="H842" s="670"/>
      <c r="I842" s="636"/>
      <c r="J842" s="670"/>
      <c r="K842" s="685" t="s">
        <v>429</v>
      </c>
      <c r="L842" s="686"/>
      <c r="M842" s="685" t="s">
        <v>429</v>
      </c>
      <c r="N842" s="686"/>
      <c r="O842" s="685" t="s">
        <v>429</v>
      </c>
      <c r="P842" s="686"/>
      <c r="Q842" s="685" t="s">
        <v>429</v>
      </c>
      <c r="R842" s="686"/>
      <c r="S842" s="685" t="s">
        <v>429</v>
      </c>
      <c r="T842" s="686"/>
      <c r="U842" s="687"/>
      <c r="V842" s="688"/>
      <c r="W842" s="298" t="s">
        <v>428</v>
      </c>
      <c r="X842" s="298" t="s">
        <v>428</v>
      </c>
      <c r="Y842" s="298" t="s">
        <v>428</v>
      </c>
    </row>
    <row r="843" spans="1:25" ht="24" customHeight="1">
      <c r="A843" s="285">
        <v>29</v>
      </c>
      <c r="B843" s="284"/>
      <c r="C843" s="283"/>
      <c r="D843" s="283"/>
      <c r="E843" s="651"/>
      <c r="F843" s="651"/>
      <c r="G843" s="651"/>
      <c r="H843" s="651"/>
      <c r="I843" s="651"/>
      <c r="J843" s="651"/>
      <c r="K843" s="685" t="s">
        <v>429</v>
      </c>
      <c r="L843" s="686"/>
      <c r="M843" s="685" t="s">
        <v>429</v>
      </c>
      <c r="N843" s="686"/>
      <c r="O843" s="685" t="s">
        <v>429</v>
      </c>
      <c r="P843" s="686"/>
      <c r="Q843" s="685" t="s">
        <v>429</v>
      </c>
      <c r="R843" s="686"/>
      <c r="S843" s="685" t="s">
        <v>429</v>
      </c>
      <c r="T843" s="686"/>
      <c r="U843" s="646"/>
      <c r="V843" s="646"/>
      <c r="W843" s="298" t="s">
        <v>428</v>
      </c>
      <c r="X843" s="298" t="s">
        <v>428</v>
      </c>
      <c r="Y843" s="298" t="s">
        <v>428</v>
      </c>
    </row>
    <row r="844" spans="1:25" ht="24" customHeight="1">
      <c r="A844" s="285">
        <v>30</v>
      </c>
      <c r="B844" s="284"/>
      <c r="C844" s="283"/>
      <c r="D844" s="283"/>
      <c r="E844" s="621"/>
      <c r="F844" s="622"/>
      <c r="G844" s="621"/>
      <c r="H844" s="622"/>
      <c r="I844" s="621"/>
      <c r="J844" s="622"/>
      <c r="K844" s="685" t="s">
        <v>429</v>
      </c>
      <c r="L844" s="686"/>
      <c r="M844" s="685" t="s">
        <v>429</v>
      </c>
      <c r="N844" s="686"/>
      <c r="O844" s="685" t="s">
        <v>429</v>
      </c>
      <c r="P844" s="686"/>
      <c r="Q844" s="685" t="s">
        <v>429</v>
      </c>
      <c r="R844" s="686"/>
      <c r="S844" s="685" t="s">
        <v>429</v>
      </c>
      <c r="T844" s="686"/>
      <c r="U844" s="683"/>
      <c r="V844" s="684"/>
      <c r="W844" s="298" t="s">
        <v>428</v>
      </c>
      <c r="X844" s="298" t="s">
        <v>428</v>
      </c>
      <c r="Y844" s="298" t="s">
        <v>428</v>
      </c>
    </row>
    <row r="845" spans="1:25" ht="24" customHeight="1">
      <c r="A845" s="285">
        <v>31</v>
      </c>
      <c r="B845" s="284"/>
      <c r="C845" s="283"/>
      <c r="D845" s="283"/>
      <c r="E845" s="621"/>
      <c r="F845" s="622"/>
      <c r="G845" s="621"/>
      <c r="H845" s="622"/>
      <c r="I845" s="621"/>
      <c r="J845" s="622"/>
      <c r="K845" s="685" t="s">
        <v>429</v>
      </c>
      <c r="L845" s="686"/>
      <c r="M845" s="685" t="s">
        <v>429</v>
      </c>
      <c r="N845" s="686"/>
      <c r="O845" s="685" t="s">
        <v>429</v>
      </c>
      <c r="P845" s="686"/>
      <c r="Q845" s="685" t="s">
        <v>429</v>
      </c>
      <c r="R845" s="686"/>
      <c r="S845" s="685" t="s">
        <v>429</v>
      </c>
      <c r="T845" s="686"/>
      <c r="U845" s="683"/>
      <c r="V845" s="684"/>
      <c r="W845" s="298" t="s">
        <v>428</v>
      </c>
      <c r="X845" s="298" t="s">
        <v>428</v>
      </c>
      <c r="Y845" s="298" t="s">
        <v>428</v>
      </c>
    </row>
    <row r="846" spans="1:25" ht="24" customHeight="1">
      <c r="A846" s="285">
        <v>32</v>
      </c>
      <c r="B846" s="284"/>
      <c r="C846" s="283"/>
      <c r="D846" s="283"/>
      <c r="E846" s="621"/>
      <c r="F846" s="622"/>
      <c r="G846" s="621"/>
      <c r="H846" s="622"/>
      <c r="I846" s="621"/>
      <c r="J846" s="622"/>
      <c r="K846" s="685" t="s">
        <v>429</v>
      </c>
      <c r="L846" s="686"/>
      <c r="M846" s="685" t="s">
        <v>429</v>
      </c>
      <c r="N846" s="686"/>
      <c r="O846" s="685" t="s">
        <v>429</v>
      </c>
      <c r="P846" s="686"/>
      <c r="Q846" s="685" t="s">
        <v>429</v>
      </c>
      <c r="R846" s="686"/>
      <c r="S846" s="685" t="s">
        <v>429</v>
      </c>
      <c r="T846" s="686"/>
      <c r="U846" s="683"/>
      <c r="V846" s="684"/>
      <c r="W846" s="298" t="s">
        <v>428</v>
      </c>
      <c r="X846" s="298" t="s">
        <v>428</v>
      </c>
      <c r="Y846" s="298" t="s">
        <v>428</v>
      </c>
    </row>
    <row r="847" spans="1:25" ht="20" customHeight="1">
      <c r="A847" s="266"/>
      <c r="B847" s="267"/>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row>
    <row r="848" spans="1:25" ht="20" customHeight="1">
      <c r="A848" s="266"/>
      <c r="B848" s="266"/>
      <c r="C848" s="266"/>
      <c r="D848" s="266"/>
      <c r="E848" s="266"/>
      <c r="F848" s="266"/>
      <c r="G848" s="267"/>
      <c r="H848" s="266"/>
      <c r="I848" s="266"/>
      <c r="J848" s="266"/>
      <c r="K848" s="266"/>
      <c r="L848" s="266"/>
      <c r="M848" s="266"/>
      <c r="N848" s="266"/>
      <c r="O848" s="266"/>
      <c r="P848" s="266"/>
      <c r="Q848" s="266"/>
      <c r="R848" s="266"/>
      <c r="S848" s="266"/>
      <c r="T848" s="266"/>
      <c r="U848" s="642" t="s">
        <v>407</v>
      </c>
      <c r="V848" s="645"/>
      <c r="W848" s="645"/>
      <c r="X848" s="645"/>
      <c r="Y848" s="643"/>
    </row>
    <row r="849" spans="1:25" ht="20" customHeight="1">
      <c r="A849" s="266"/>
      <c r="B849" s="267"/>
      <c r="C849" s="267"/>
      <c r="D849" s="267"/>
      <c r="E849" s="266"/>
      <c r="F849" s="266"/>
      <c r="G849" s="267"/>
      <c r="H849" s="266"/>
      <c r="I849" s="267"/>
      <c r="J849" s="266"/>
      <c r="K849" s="266"/>
      <c r="L849" s="266"/>
      <c r="M849" s="266"/>
      <c r="N849" s="266"/>
      <c r="O849" s="266"/>
      <c r="P849" s="266"/>
      <c r="Q849" s="266"/>
      <c r="R849" s="266"/>
      <c r="S849" s="266"/>
      <c r="T849" s="266"/>
      <c r="U849" s="279"/>
      <c r="V849" s="266"/>
      <c r="W849" s="266"/>
      <c r="X849" s="266"/>
      <c r="Y849" s="278"/>
    </row>
    <row r="850" spans="1:25" ht="20" customHeight="1">
      <c r="A850" s="268"/>
      <c r="B850" s="280"/>
      <c r="C850" s="270"/>
      <c r="D850" s="267"/>
      <c r="E850" s="275"/>
      <c r="F850" s="275"/>
      <c r="G850" s="269"/>
      <c r="H850" s="268"/>
      <c r="I850" s="267"/>
      <c r="J850" s="266"/>
      <c r="K850" s="266"/>
      <c r="L850" s="266"/>
      <c r="M850" s="266"/>
      <c r="N850" s="266"/>
      <c r="O850" s="266"/>
      <c r="P850" s="266"/>
      <c r="Q850" s="266"/>
      <c r="R850" s="266"/>
      <c r="S850" s="266"/>
      <c r="T850" s="266"/>
      <c r="U850" s="279"/>
      <c r="V850" s="266"/>
      <c r="W850" s="266"/>
      <c r="X850" s="266"/>
      <c r="Y850" s="278"/>
    </row>
    <row r="851" spans="1:25" ht="20" customHeight="1">
      <c r="A851" s="268"/>
      <c r="B851" s="267"/>
      <c r="C851" s="270"/>
      <c r="D851" s="267"/>
      <c r="E851" s="275"/>
      <c r="F851" s="275"/>
      <c r="G851" s="269"/>
      <c r="H851" s="268"/>
      <c r="I851" s="267"/>
      <c r="J851" s="266"/>
      <c r="K851" s="266"/>
      <c r="L851" s="266"/>
      <c r="M851" s="266"/>
      <c r="N851" s="266"/>
      <c r="O851" s="266"/>
      <c r="P851" s="266"/>
      <c r="Q851" s="266"/>
      <c r="R851" s="266"/>
      <c r="S851" s="266"/>
      <c r="T851" s="266"/>
      <c r="U851" s="279"/>
      <c r="V851" s="266"/>
      <c r="W851" s="266"/>
      <c r="X851" s="266"/>
      <c r="Y851" s="278"/>
    </row>
    <row r="852" spans="1:25" ht="20" customHeight="1">
      <c r="A852" s="268"/>
      <c r="B852" s="267"/>
      <c r="C852" s="270"/>
      <c r="D852" s="267"/>
      <c r="E852" s="275"/>
      <c r="F852" s="275"/>
      <c r="G852" s="269"/>
      <c r="H852" s="268"/>
      <c r="I852" s="267"/>
      <c r="J852" s="266"/>
      <c r="K852" s="266"/>
      <c r="L852" s="266"/>
      <c r="M852" s="266"/>
      <c r="N852" s="266"/>
      <c r="O852" s="266"/>
      <c r="P852" s="266"/>
      <c r="Q852" s="266"/>
      <c r="R852" s="266"/>
      <c r="S852" s="266"/>
      <c r="U852" s="277"/>
      <c r="Y852" s="276"/>
    </row>
    <row r="853" spans="1:25" ht="20" customHeight="1">
      <c r="A853" s="268"/>
      <c r="B853" s="267"/>
      <c r="C853" s="270"/>
      <c r="D853" s="267"/>
      <c r="E853" s="275"/>
      <c r="F853" s="275"/>
      <c r="G853" s="269"/>
      <c r="H853" s="268"/>
      <c r="I853" s="267"/>
      <c r="J853" s="266"/>
      <c r="K853" s="266"/>
      <c r="L853" s="266"/>
      <c r="M853" s="266"/>
      <c r="N853" s="266"/>
      <c r="O853" s="266"/>
      <c r="P853" s="266"/>
      <c r="Q853" s="266"/>
      <c r="R853" s="266"/>
      <c r="S853" s="266"/>
      <c r="U853" s="277"/>
      <c r="Y853" s="276"/>
    </row>
    <row r="854" spans="1:25" ht="20" customHeight="1">
      <c r="A854" s="268"/>
      <c r="B854" s="267"/>
      <c r="C854" s="270"/>
      <c r="D854" s="267"/>
      <c r="E854" s="275"/>
      <c r="F854" s="275"/>
      <c r="G854" s="269"/>
      <c r="H854" s="268"/>
      <c r="I854" s="267"/>
      <c r="J854" s="266"/>
      <c r="K854" s="266"/>
      <c r="L854" s="266"/>
      <c r="M854" s="266"/>
      <c r="N854" s="266"/>
      <c r="O854" s="266"/>
      <c r="P854" s="266"/>
      <c r="Q854" s="266"/>
      <c r="R854" s="266"/>
      <c r="S854" s="266"/>
      <c r="T854" s="266"/>
      <c r="U854" s="642" t="s">
        <v>406</v>
      </c>
      <c r="V854" s="645"/>
      <c r="W854" s="645"/>
      <c r="X854" s="645"/>
      <c r="Y854" s="643"/>
    </row>
    <row r="855" spans="1:25" ht="20" customHeight="1">
      <c r="A855" s="268"/>
      <c r="B855" s="267"/>
      <c r="C855" s="270"/>
      <c r="D855" s="267"/>
      <c r="E855" s="275"/>
      <c r="F855" s="275"/>
      <c r="G855" s="269"/>
      <c r="H855" s="268"/>
      <c r="I855" s="267"/>
      <c r="J855" s="266"/>
      <c r="K855" s="266"/>
      <c r="L855" s="266"/>
      <c r="M855" s="266"/>
      <c r="N855" s="266"/>
      <c r="O855" s="266"/>
      <c r="P855" s="266"/>
      <c r="Q855" s="266"/>
      <c r="R855" s="266"/>
      <c r="S855" s="266"/>
      <c r="T855" s="266"/>
      <c r="U855" s="279"/>
      <c r="V855" s="266"/>
      <c r="W855" s="266"/>
      <c r="X855" s="266"/>
      <c r="Y855" s="278"/>
    </row>
    <row r="856" spans="1:25" ht="20" customHeight="1">
      <c r="A856" s="268"/>
      <c r="B856" s="267"/>
      <c r="C856" s="270"/>
      <c r="D856" s="267"/>
      <c r="E856" s="275"/>
      <c r="F856" s="275"/>
      <c r="G856" s="269"/>
      <c r="H856" s="268"/>
      <c r="I856" s="267"/>
      <c r="J856" s="266"/>
      <c r="K856" s="266"/>
      <c r="L856" s="266"/>
      <c r="M856" s="266"/>
      <c r="N856" s="266"/>
      <c r="O856" s="266"/>
      <c r="P856" s="266"/>
      <c r="Q856" s="266"/>
      <c r="R856" s="266"/>
      <c r="S856" s="266"/>
      <c r="U856" s="277"/>
      <c r="Y856" s="276"/>
    </row>
    <row r="857" spans="1:25" ht="20" customHeight="1">
      <c r="A857" s="268"/>
      <c r="B857" s="267"/>
      <c r="C857" s="270"/>
      <c r="D857" s="267"/>
      <c r="E857" s="275"/>
      <c r="F857" s="275"/>
      <c r="G857" s="269"/>
      <c r="H857" s="268"/>
      <c r="I857" s="267"/>
      <c r="J857" s="266"/>
      <c r="K857" s="266"/>
      <c r="L857" s="266"/>
      <c r="M857" s="266"/>
      <c r="N857" s="266"/>
      <c r="O857" s="266"/>
      <c r="P857" s="266"/>
      <c r="Q857" s="266"/>
      <c r="R857" s="266"/>
      <c r="S857" s="266"/>
      <c r="T857" s="266"/>
      <c r="U857" s="273"/>
      <c r="V857" s="272"/>
      <c r="W857" s="272"/>
      <c r="X857" s="272"/>
      <c r="Y857" s="271"/>
    </row>
    <row r="858" spans="1:25" ht="12" customHeight="1">
      <c r="A858" s="268" t="s">
        <v>427</v>
      </c>
      <c r="B858" s="267"/>
      <c r="C858" s="270"/>
      <c r="D858" s="267"/>
      <c r="E858" s="269"/>
      <c r="F858" s="269"/>
      <c r="G858" s="269"/>
      <c r="H858" s="268"/>
      <c r="I858" s="267"/>
      <c r="J858" s="267"/>
      <c r="K858" s="267"/>
      <c r="L858" s="267"/>
      <c r="M858" s="267"/>
      <c r="N858" s="267"/>
      <c r="O858" s="267"/>
      <c r="P858" s="267"/>
      <c r="Q858" s="267"/>
      <c r="R858" s="267"/>
      <c r="S858" s="267"/>
      <c r="T858" s="266"/>
      <c r="U858" s="266"/>
      <c r="V858" s="266"/>
      <c r="W858" s="266"/>
      <c r="X858" s="266"/>
      <c r="Y858" s="266"/>
    </row>
  </sheetData>
  <sheetProtection sheet="1" objects="1" scenarios="1"/>
  <mergeCells count="5608">
    <mergeCell ref="E732:F732"/>
    <mergeCell ref="G733:H733"/>
    <mergeCell ref="E733:F733"/>
    <mergeCell ref="U732:V732"/>
    <mergeCell ref="S732:T732"/>
    <mergeCell ref="Q732:R732"/>
    <mergeCell ref="O732:P732"/>
    <mergeCell ref="M732:N732"/>
    <mergeCell ref="K732:L732"/>
    <mergeCell ref="I732:J732"/>
    <mergeCell ref="G732:H732"/>
    <mergeCell ref="E728:F728"/>
    <mergeCell ref="C728:D728"/>
    <mergeCell ref="A728:B728"/>
    <mergeCell ref="U733:V733"/>
    <mergeCell ref="S733:T733"/>
    <mergeCell ref="Q733:R733"/>
    <mergeCell ref="O733:P733"/>
    <mergeCell ref="M733:N733"/>
    <mergeCell ref="K733:L733"/>
    <mergeCell ref="I733:J733"/>
    <mergeCell ref="K730:L730"/>
    <mergeCell ref="I730:J730"/>
    <mergeCell ref="G730:H730"/>
    <mergeCell ref="E730:F730"/>
    <mergeCell ref="R728:Y728"/>
    <mergeCell ref="P728:Q728"/>
    <mergeCell ref="N728:O728"/>
    <mergeCell ref="L728:M728"/>
    <mergeCell ref="J728:K728"/>
    <mergeCell ref="G728:I728"/>
    <mergeCell ref="E731:F731"/>
    <mergeCell ref="D730:D731"/>
    <mergeCell ref="C730:C731"/>
    <mergeCell ref="B730:B731"/>
    <mergeCell ref="A730:A731"/>
    <mergeCell ref="X730:Y730"/>
    <mergeCell ref="U730:V730"/>
    <mergeCell ref="S730:T730"/>
    <mergeCell ref="Q730:R730"/>
    <mergeCell ref="O730:P730"/>
    <mergeCell ref="A727:D727"/>
    <mergeCell ref="W730:W731"/>
    <mergeCell ref="U731:V731"/>
    <mergeCell ref="S731:T731"/>
    <mergeCell ref="Q731:R731"/>
    <mergeCell ref="O731:P731"/>
    <mergeCell ref="M730:N731"/>
    <mergeCell ref="K731:L731"/>
    <mergeCell ref="I731:J731"/>
    <mergeCell ref="G731:H731"/>
    <mergeCell ref="T727:Y727"/>
    <mergeCell ref="R727:S727"/>
    <mergeCell ref="L727:Q727"/>
    <mergeCell ref="J727:K727"/>
    <mergeCell ref="G727:I727"/>
    <mergeCell ref="E727:F727"/>
    <mergeCell ref="I735:J735"/>
    <mergeCell ref="G735:H735"/>
    <mergeCell ref="E735:F735"/>
    <mergeCell ref="U734:V734"/>
    <mergeCell ref="S734:T734"/>
    <mergeCell ref="Q734:R734"/>
    <mergeCell ref="K734:L734"/>
    <mergeCell ref="I734:J734"/>
    <mergeCell ref="G734:H734"/>
    <mergeCell ref="E734:F734"/>
    <mergeCell ref="U735:V735"/>
    <mergeCell ref="S735:T735"/>
    <mergeCell ref="Q735:R735"/>
    <mergeCell ref="O735:P735"/>
    <mergeCell ref="M735:N735"/>
    <mergeCell ref="K735:L735"/>
    <mergeCell ref="E737:F737"/>
    <mergeCell ref="U736:V736"/>
    <mergeCell ref="O734:P734"/>
    <mergeCell ref="M734:N734"/>
    <mergeCell ref="G736:H736"/>
    <mergeCell ref="E736:F736"/>
    <mergeCell ref="U737:V737"/>
    <mergeCell ref="S737:T737"/>
    <mergeCell ref="Q737:R737"/>
    <mergeCell ref="O737:P737"/>
    <mergeCell ref="M737:N737"/>
    <mergeCell ref="K737:L737"/>
    <mergeCell ref="I737:J737"/>
    <mergeCell ref="G737:H737"/>
    <mergeCell ref="S736:T736"/>
    <mergeCell ref="Q736:R736"/>
    <mergeCell ref="O736:P736"/>
    <mergeCell ref="M736:N736"/>
    <mergeCell ref="K736:L736"/>
    <mergeCell ref="I736:J736"/>
    <mergeCell ref="I738:J738"/>
    <mergeCell ref="G738:H738"/>
    <mergeCell ref="E738:F738"/>
    <mergeCell ref="U739:V739"/>
    <mergeCell ref="S739:T739"/>
    <mergeCell ref="Q739:R739"/>
    <mergeCell ref="O739:P739"/>
    <mergeCell ref="U738:V738"/>
    <mergeCell ref="S738:T738"/>
    <mergeCell ref="Q738:R738"/>
    <mergeCell ref="O738:P738"/>
    <mergeCell ref="M738:N738"/>
    <mergeCell ref="K738:L738"/>
    <mergeCell ref="E741:F741"/>
    <mergeCell ref="U740:V740"/>
    <mergeCell ref="M739:N739"/>
    <mergeCell ref="K739:L739"/>
    <mergeCell ref="I739:J739"/>
    <mergeCell ref="G739:H739"/>
    <mergeCell ref="E739:F739"/>
    <mergeCell ref="G740:H740"/>
    <mergeCell ref="E740:F740"/>
    <mergeCell ref="U741:V741"/>
    <mergeCell ref="S741:T741"/>
    <mergeCell ref="Q741:R741"/>
    <mergeCell ref="O741:P741"/>
    <mergeCell ref="M741:N741"/>
    <mergeCell ref="K741:L741"/>
    <mergeCell ref="I741:J741"/>
    <mergeCell ref="G741:H741"/>
    <mergeCell ref="S740:T740"/>
    <mergeCell ref="Q740:R740"/>
    <mergeCell ref="O740:P740"/>
    <mergeCell ref="M740:N740"/>
    <mergeCell ref="K740:L740"/>
    <mergeCell ref="I740:J740"/>
    <mergeCell ref="I742:J742"/>
    <mergeCell ref="G742:H742"/>
    <mergeCell ref="E742:F742"/>
    <mergeCell ref="U743:V743"/>
    <mergeCell ref="S743:T743"/>
    <mergeCell ref="Q743:R743"/>
    <mergeCell ref="O743:P743"/>
    <mergeCell ref="U742:V742"/>
    <mergeCell ref="S742:T742"/>
    <mergeCell ref="Q742:R742"/>
    <mergeCell ref="O742:P742"/>
    <mergeCell ref="M742:N742"/>
    <mergeCell ref="K742:L742"/>
    <mergeCell ref="E745:F745"/>
    <mergeCell ref="U744:V744"/>
    <mergeCell ref="M743:N743"/>
    <mergeCell ref="K743:L743"/>
    <mergeCell ref="I743:J743"/>
    <mergeCell ref="G743:H743"/>
    <mergeCell ref="E743:F743"/>
    <mergeCell ref="G744:H744"/>
    <mergeCell ref="E744:F744"/>
    <mergeCell ref="U745:V745"/>
    <mergeCell ref="S745:T745"/>
    <mergeCell ref="Q745:R745"/>
    <mergeCell ref="O745:P745"/>
    <mergeCell ref="M745:N745"/>
    <mergeCell ref="K745:L745"/>
    <mergeCell ref="I745:J745"/>
    <mergeCell ref="G745:H745"/>
    <mergeCell ref="J751:N751"/>
    <mergeCell ref="E751:F751"/>
    <mergeCell ref="R754:S754"/>
    <mergeCell ref="O754:Q754"/>
    <mergeCell ref="J754:N754"/>
    <mergeCell ref="E754:F754"/>
    <mergeCell ref="R753:S753"/>
    <mergeCell ref="O753:Q753"/>
    <mergeCell ref="J753:N753"/>
    <mergeCell ref="E753:F753"/>
    <mergeCell ref="I747:J747"/>
    <mergeCell ref="G747:H747"/>
    <mergeCell ref="E747:F747"/>
    <mergeCell ref="U746:V746"/>
    <mergeCell ref="S744:T744"/>
    <mergeCell ref="Q744:R744"/>
    <mergeCell ref="O744:P744"/>
    <mergeCell ref="M744:N744"/>
    <mergeCell ref="K744:L744"/>
    <mergeCell ref="I744:J744"/>
    <mergeCell ref="U747:V747"/>
    <mergeCell ref="S747:T747"/>
    <mergeCell ref="Q747:R747"/>
    <mergeCell ref="O747:P747"/>
    <mergeCell ref="M747:N747"/>
    <mergeCell ref="K747:L747"/>
    <mergeCell ref="O746:P746"/>
    <mergeCell ref="M746:N746"/>
    <mergeCell ref="K746:L746"/>
    <mergeCell ref="I746:J746"/>
    <mergeCell ref="G746:H746"/>
    <mergeCell ref="E746:F746"/>
    <mergeCell ref="R756:S756"/>
    <mergeCell ref="O756:Q756"/>
    <mergeCell ref="J756:N756"/>
    <mergeCell ref="E756:F756"/>
    <mergeCell ref="U755:Y755"/>
    <mergeCell ref="R755:S755"/>
    <mergeCell ref="O755:Q755"/>
    <mergeCell ref="J755:N755"/>
    <mergeCell ref="E755:F755"/>
    <mergeCell ref="R758:S758"/>
    <mergeCell ref="O758:Q758"/>
    <mergeCell ref="J758:N758"/>
    <mergeCell ref="E758:F758"/>
    <mergeCell ref="S746:T746"/>
    <mergeCell ref="Q746:R746"/>
    <mergeCell ref="R757:S757"/>
    <mergeCell ref="O757:Q757"/>
    <mergeCell ref="J757:N757"/>
    <mergeCell ref="E757:F757"/>
    <mergeCell ref="R750:S750"/>
    <mergeCell ref="O750:Q750"/>
    <mergeCell ref="J750:N750"/>
    <mergeCell ref="E750:F750"/>
    <mergeCell ref="U749:Y749"/>
    <mergeCell ref="H749:S749"/>
    <mergeCell ref="A749:F749"/>
    <mergeCell ref="R752:S752"/>
    <mergeCell ref="O752:Q752"/>
    <mergeCell ref="J752:N752"/>
    <mergeCell ref="E752:F752"/>
    <mergeCell ref="R751:S751"/>
    <mergeCell ref="O751:Q751"/>
    <mergeCell ref="E761:F761"/>
    <mergeCell ref="C761:D761"/>
    <mergeCell ref="A761:B761"/>
    <mergeCell ref="T760:Y760"/>
    <mergeCell ref="R760:S760"/>
    <mergeCell ref="L760:Q760"/>
    <mergeCell ref="J760:K760"/>
    <mergeCell ref="G760:I760"/>
    <mergeCell ref="E760:F760"/>
    <mergeCell ref="A760:D760"/>
    <mergeCell ref="K763:L763"/>
    <mergeCell ref="I763:J763"/>
    <mergeCell ref="G763:H763"/>
    <mergeCell ref="E763:F763"/>
    <mergeCell ref="R761:Y761"/>
    <mergeCell ref="P761:Q761"/>
    <mergeCell ref="N761:O761"/>
    <mergeCell ref="L761:M761"/>
    <mergeCell ref="J761:K761"/>
    <mergeCell ref="G761:I761"/>
    <mergeCell ref="E764:F764"/>
    <mergeCell ref="D763:D764"/>
    <mergeCell ref="C763:C764"/>
    <mergeCell ref="B763:B764"/>
    <mergeCell ref="A763:A764"/>
    <mergeCell ref="X763:Y763"/>
    <mergeCell ref="U763:V763"/>
    <mergeCell ref="S763:T763"/>
    <mergeCell ref="Q763:R763"/>
    <mergeCell ref="O763:P763"/>
    <mergeCell ref="E765:F765"/>
    <mergeCell ref="W763:W764"/>
    <mergeCell ref="U764:V764"/>
    <mergeCell ref="S764:T764"/>
    <mergeCell ref="Q764:R764"/>
    <mergeCell ref="O764:P764"/>
    <mergeCell ref="M763:N764"/>
    <mergeCell ref="K764:L764"/>
    <mergeCell ref="I764:J764"/>
    <mergeCell ref="G764:H764"/>
    <mergeCell ref="G766:H766"/>
    <mergeCell ref="E766:F766"/>
    <mergeCell ref="U765:V765"/>
    <mergeCell ref="S765:T765"/>
    <mergeCell ref="Q765:R765"/>
    <mergeCell ref="O765:P765"/>
    <mergeCell ref="M765:N765"/>
    <mergeCell ref="K765:L765"/>
    <mergeCell ref="I765:J765"/>
    <mergeCell ref="G765:H765"/>
    <mergeCell ref="I767:J767"/>
    <mergeCell ref="G767:H767"/>
    <mergeCell ref="E767:F767"/>
    <mergeCell ref="U766:V766"/>
    <mergeCell ref="S766:T766"/>
    <mergeCell ref="Q766:R766"/>
    <mergeCell ref="O766:P766"/>
    <mergeCell ref="M766:N766"/>
    <mergeCell ref="K766:L766"/>
    <mergeCell ref="I766:J766"/>
    <mergeCell ref="U767:V767"/>
    <mergeCell ref="S767:T767"/>
    <mergeCell ref="Q767:R767"/>
    <mergeCell ref="O767:P767"/>
    <mergeCell ref="M767:N767"/>
    <mergeCell ref="K767:L767"/>
    <mergeCell ref="E769:F769"/>
    <mergeCell ref="U768:V768"/>
    <mergeCell ref="S768:T768"/>
    <mergeCell ref="Q768:R768"/>
    <mergeCell ref="O768:P768"/>
    <mergeCell ref="M768:N768"/>
    <mergeCell ref="K768:L768"/>
    <mergeCell ref="I768:J768"/>
    <mergeCell ref="G768:H768"/>
    <mergeCell ref="E768:F768"/>
    <mergeCell ref="G770:H770"/>
    <mergeCell ref="E770:F770"/>
    <mergeCell ref="U769:V769"/>
    <mergeCell ref="S769:T769"/>
    <mergeCell ref="Q769:R769"/>
    <mergeCell ref="O769:P769"/>
    <mergeCell ref="M769:N769"/>
    <mergeCell ref="K769:L769"/>
    <mergeCell ref="I769:J769"/>
    <mergeCell ref="G769:H769"/>
    <mergeCell ref="I771:J771"/>
    <mergeCell ref="G771:H771"/>
    <mergeCell ref="E771:F771"/>
    <mergeCell ref="U770:V770"/>
    <mergeCell ref="S770:T770"/>
    <mergeCell ref="Q770:R770"/>
    <mergeCell ref="O770:P770"/>
    <mergeCell ref="M770:N770"/>
    <mergeCell ref="K770:L770"/>
    <mergeCell ref="I770:J770"/>
    <mergeCell ref="U771:V771"/>
    <mergeCell ref="S771:T771"/>
    <mergeCell ref="Q771:R771"/>
    <mergeCell ref="O771:P771"/>
    <mergeCell ref="M771:N771"/>
    <mergeCell ref="K771:L771"/>
    <mergeCell ref="E773:F773"/>
    <mergeCell ref="U772:V772"/>
    <mergeCell ref="S772:T772"/>
    <mergeCell ref="Q772:R772"/>
    <mergeCell ref="O772:P772"/>
    <mergeCell ref="M772:N772"/>
    <mergeCell ref="K772:L772"/>
    <mergeCell ref="I772:J772"/>
    <mergeCell ref="G772:H772"/>
    <mergeCell ref="E772:F772"/>
    <mergeCell ref="G774:H774"/>
    <mergeCell ref="E774:F774"/>
    <mergeCell ref="U773:V773"/>
    <mergeCell ref="S773:T773"/>
    <mergeCell ref="Q773:R773"/>
    <mergeCell ref="O773:P773"/>
    <mergeCell ref="M773:N773"/>
    <mergeCell ref="K773:L773"/>
    <mergeCell ref="I773:J773"/>
    <mergeCell ref="G773:H773"/>
    <mergeCell ref="I775:J775"/>
    <mergeCell ref="G775:H775"/>
    <mergeCell ref="E775:F775"/>
    <mergeCell ref="U774:V774"/>
    <mergeCell ref="S774:T774"/>
    <mergeCell ref="Q774:R774"/>
    <mergeCell ref="O774:P774"/>
    <mergeCell ref="M774:N774"/>
    <mergeCell ref="K774:L774"/>
    <mergeCell ref="I774:J774"/>
    <mergeCell ref="U775:V775"/>
    <mergeCell ref="S775:T775"/>
    <mergeCell ref="Q775:R775"/>
    <mergeCell ref="O775:P775"/>
    <mergeCell ref="M775:N775"/>
    <mergeCell ref="K775:L775"/>
    <mergeCell ref="E777:F777"/>
    <mergeCell ref="U776:V776"/>
    <mergeCell ref="S776:T776"/>
    <mergeCell ref="Q776:R776"/>
    <mergeCell ref="O776:P776"/>
    <mergeCell ref="M776:N776"/>
    <mergeCell ref="K776:L776"/>
    <mergeCell ref="I776:J776"/>
    <mergeCell ref="G776:H776"/>
    <mergeCell ref="E776:F776"/>
    <mergeCell ref="G778:H778"/>
    <mergeCell ref="E778:F778"/>
    <mergeCell ref="U777:V777"/>
    <mergeCell ref="S777:T777"/>
    <mergeCell ref="Q777:R777"/>
    <mergeCell ref="O777:P777"/>
    <mergeCell ref="M777:N777"/>
    <mergeCell ref="K777:L777"/>
    <mergeCell ref="I777:J777"/>
    <mergeCell ref="G777:H777"/>
    <mergeCell ref="I779:J779"/>
    <mergeCell ref="G779:H779"/>
    <mergeCell ref="E779:F779"/>
    <mergeCell ref="U778:V778"/>
    <mergeCell ref="S778:T778"/>
    <mergeCell ref="Q778:R778"/>
    <mergeCell ref="O778:P778"/>
    <mergeCell ref="M778:N778"/>
    <mergeCell ref="K778:L778"/>
    <mergeCell ref="I778:J778"/>
    <mergeCell ref="K780:L780"/>
    <mergeCell ref="I780:J780"/>
    <mergeCell ref="G780:H780"/>
    <mergeCell ref="E780:F780"/>
    <mergeCell ref="U779:V779"/>
    <mergeCell ref="S779:T779"/>
    <mergeCell ref="Q779:R779"/>
    <mergeCell ref="O779:P779"/>
    <mergeCell ref="M779:N779"/>
    <mergeCell ref="K779:L779"/>
    <mergeCell ref="U782:Y782"/>
    <mergeCell ref="U780:V780"/>
    <mergeCell ref="S780:T780"/>
    <mergeCell ref="Q780:R780"/>
    <mergeCell ref="O780:P780"/>
    <mergeCell ref="M780:N780"/>
    <mergeCell ref="U656:Y656"/>
    <mergeCell ref="U650:Y650"/>
    <mergeCell ref="E647:F647"/>
    <mergeCell ref="G647:H647"/>
    <mergeCell ref="I647:J647"/>
    <mergeCell ref="K647:L647"/>
    <mergeCell ref="M647:N647"/>
    <mergeCell ref="O647:P647"/>
    <mergeCell ref="Q647:R647"/>
    <mergeCell ref="S647:T647"/>
    <mergeCell ref="U260:Y260"/>
    <mergeCell ref="E261:F261"/>
    <mergeCell ref="J261:N261"/>
    <mergeCell ref="O261:Q261"/>
    <mergeCell ref="R261:S261"/>
    <mergeCell ref="E262:F262"/>
    <mergeCell ref="J262:N262"/>
    <mergeCell ref="O262:Q262"/>
    <mergeCell ref="R262:S262"/>
    <mergeCell ref="Q648:R648"/>
    <mergeCell ref="S648:T648"/>
    <mergeCell ref="S643:T643"/>
    <mergeCell ref="U643:V643"/>
    <mergeCell ref="E644:F644"/>
    <mergeCell ref="G644:H644"/>
    <mergeCell ref="I644:J644"/>
    <mergeCell ref="J259:N259"/>
    <mergeCell ref="O259:Q259"/>
    <mergeCell ref="R259:S259"/>
    <mergeCell ref="E260:F260"/>
    <mergeCell ref="J260:N260"/>
    <mergeCell ref="O260:Q260"/>
    <mergeCell ref="R260:S260"/>
    <mergeCell ref="E258:F258"/>
    <mergeCell ref="J258:N258"/>
    <mergeCell ref="O258:Q258"/>
    <mergeCell ref="R258:S258"/>
    <mergeCell ref="U788:Y788"/>
    <mergeCell ref="E263:F263"/>
    <mergeCell ref="J263:N263"/>
    <mergeCell ref="O263:Q263"/>
    <mergeCell ref="R263:S263"/>
    <mergeCell ref="E259:F259"/>
    <mergeCell ref="U648:V648"/>
    <mergeCell ref="K645:L645"/>
    <mergeCell ref="M645:N645"/>
    <mergeCell ref="O645:P645"/>
    <mergeCell ref="Q645:R645"/>
    <mergeCell ref="S645:T645"/>
    <mergeCell ref="U645:V645"/>
    <mergeCell ref="U644:V644"/>
    <mergeCell ref="U647:V647"/>
    <mergeCell ref="E648:F648"/>
    <mergeCell ref="G648:H648"/>
    <mergeCell ref="I648:J648"/>
    <mergeCell ref="K648:L648"/>
    <mergeCell ref="M648:N648"/>
    <mergeCell ref="O648:P648"/>
    <mergeCell ref="E256:F256"/>
    <mergeCell ref="J256:N256"/>
    <mergeCell ref="O256:Q256"/>
    <mergeCell ref="R256:S256"/>
    <mergeCell ref="E257:F257"/>
    <mergeCell ref="J257:N257"/>
    <mergeCell ref="O257:Q257"/>
    <mergeCell ref="R257:S257"/>
    <mergeCell ref="U252:V252"/>
    <mergeCell ref="A254:F254"/>
    <mergeCell ref="H254:S254"/>
    <mergeCell ref="U254:Y254"/>
    <mergeCell ref="E255:F255"/>
    <mergeCell ref="J255:N255"/>
    <mergeCell ref="O255:Q255"/>
    <mergeCell ref="R255:S255"/>
    <mergeCell ref="S251:T251"/>
    <mergeCell ref="U251:V251"/>
    <mergeCell ref="E252:F252"/>
    <mergeCell ref="G252:H252"/>
    <mergeCell ref="I252:J252"/>
    <mergeCell ref="K252:L252"/>
    <mergeCell ref="M252:N252"/>
    <mergeCell ref="O252:P252"/>
    <mergeCell ref="Q252:R252"/>
    <mergeCell ref="S252:T252"/>
    <mergeCell ref="Q250:R250"/>
    <mergeCell ref="S250:T250"/>
    <mergeCell ref="U250:V250"/>
    <mergeCell ref="E251:F251"/>
    <mergeCell ref="G251:H251"/>
    <mergeCell ref="I251:J251"/>
    <mergeCell ref="K251:L251"/>
    <mergeCell ref="M251:N251"/>
    <mergeCell ref="O251:P251"/>
    <mergeCell ref="Q251:R251"/>
    <mergeCell ref="E250:F250"/>
    <mergeCell ref="G250:H250"/>
    <mergeCell ref="I250:J250"/>
    <mergeCell ref="K250:L250"/>
    <mergeCell ref="M250:N250"/>
    <mergeCell ref="O250:P250"/>
    <mergeCell ref="U248:V248"/>
    <mergeCell ref="E249:F249"/>
    <mergeCell ref="G249:H249"/>
    <mergeCell ref="I249:J249"/>
    <mergeCell ref="K249:L249"/>
    <mergeCell ref="M249:N249"/>
    <mergeCell ref="O249:P249"/>
    <mergeCell ref="Q249:R249"/>
    <mergeCell ref="S249:T249"/>
    <mergeCell ref="U249:V249"/>
    <mergeCell ref="S247:T247"/>
    <mergeCell ref="U247:V247"/>
    <mergeCell ref="E248:F248"/>
    <mergeCell ref="G248:H248"/>
    <mergeCell ref="I248:J248"/>
    <mergeCell ref="K248:L248"/>
    <mergeCell ref="M248:N248"/>
    <mergeCell ref="O248:P248"/>
    <mergeCell ref="Q248:R248"/>
    <mergeCell ref="S248:T248"/>
    <mergeCell ref="Q246:R246"/>
    <mergeCell ref="S246:T246"/>
    <mergeCell ref="U246:V246"/>
    <mergeCell ref="E247:F247"/>
    <mergeCell ref="G247:H247"/>
    <mergeCell ref="I247:J247"/>
    <mergeCell ref="K247:L247"/>
    <mergeCell ref="M247:N247"/>
    <mergeCell ref="O247:P247"/>
    <mergeCell ref="Q247:R247"/>
    <mergeCell ref="E246:F246"/>
    <mergeCell ref="G246:H246"/>
    <mergeCell ref="I246:J246"/>
    <mergeCell ref="K246:L246"/>
    <mergeCell ref="M246:N246"/>
    <mergeCell ref="O246:P246"/>
    <mergeCell ref="U244:V244"/>
    <mergeCell ref="E245:F245"/>
    <mergeCell ref="G245:H245"/>
    <mergeCell ref="I245:J245"/>
    <mergeCell ref="K245:L245"/>
    <mergeCell ref="M245:N245"/>
    <mergeCell ref="O245:P245"/>
    <mergeCell ref="Q245:R245"/>
    <mergeCell ref="S245:T245"/>
    <mergeCell ref="U245:V245"/>
    <mergeCell ref="S243:T243"/>
    <mergeCell ref="U243:V243"/>
    <mergeCell ref="E244:F244"/>
    <mergeCell ref="G244:H244"/>
    <mergeCell ref="I244:J244"/>
    <mergeCell ref="K244:L244"/>
    <mergeCell ref="M244:N244"/>
    <mergeCell ref="O244:P244"/>
    <mergeCell ref="Q244:R244"/>
    <mergeCell ref="S244:T244"/>
    <mergeCell ref="Q242:R242"/>
    <mergeCell ref="S242:T242"/>
    <mergeCell ref="U242:V242"/>
    <mergeCell ref="E243:F243"/>
    <mergeCell ref="G243:H243"/>
    <mergeCell ref="I243:J243"/>
    <mergeCell ref="K243:L243"/>
    <mergeCell ref="M243:N243"/>
    <mergeCell ref="O243:P243"/>
    <mergeCell ref="Q243:R243"/>
    <mergeCell ref="E242:F242"/>
    <mergeCell ref="G242:H242"/>
    <mergeCell ref="I242:J242"/>
    <mergeCell ref="K242:L242"/>
    <mergeCell ref="M242:N242"/>
    <mergeCell ref="O242:P242"/>
    <mergeCell ref="U240:V240"/>
    <mergeCell ref="E241:F241"/>
    <mergeCell ref="G241:H241"/>
    <mergeCell ref="I241:J241"/>
    <mergeCell ref="K241:L241"/>
    <mergeCell ref="M241:N241"/>
    <mergeCell ref="O241:P241"/>
    <mergeCell ref="Q241:R241"/>
    <mergeCell ref="S241:T241"/>
    <mergeCell ref="U241:V241"/>
    <mergeCell ref="S239:T239"/>
    <mergeCell ref="U239:V239"/>
    <mergeCell ref="E240:F240"/>
    <mergeCell ref="G240:H240"/>
    <mergeCell ref="I240:J240"/>
    <mergeCell ref="K240:L240"/>
    <mergeCell ref="M240:N240"/>
    <mergeCell ref="O240:P240"/>
    <mergeCell ref="Q240:R240"/>
    <mergeCell ref="S240:T240"/>
    <mergeCell ref="Q238:R238"/>
    <mergeCell ref="S238:T238"/>
    <mergeCell ref="U238:V238"/>
    <mergeCell ref="E239:F239"/>
    <mergeCell ref="G239:H239"/>
    <mergeCell ref="I239:J239"/>
    <mergeCell ref="K239:L239"/>
    <mergeCell ref="M239:N239"/>
    <mergeCell ref="O239:P239"/>
    <mergeCell ref="Q239:R239"/>
    <mergeCell ref="E238:F238"/>
    <mergeCell ref="G238:H238"/>
    <mergeCell ref="I238:J238"/>
    <mergeCell ref="K238:L238"/>
    <mergeCell ref="M238:N238"/>
    <mergeCell ref="O238:P238"/>
    <mergeCell ref="E237:F237"/>
    <mergeCell ref="G237:H237"/>
    <mergeCell ref="I237:J237"/>
    <mergeCell ref="K237:L237"/>
    <mergeCell ref="M237:N237"/>
    <mergeCell ref="O237:P237"/>
    <mergeCell ref="Q237:R237"/>
    <mergeCell ref="S237:T237"/>
    <mergeCell ref="U237:V237"/>
    <mergeCell ref="U235:V235"/>
    <mergeCell ref="W235:W236"/>
    <mergeCell ref="X235:Y235"/>
    <mergeCell ref="E236:F236"/>
    <mergeCell ref="G236:H236"/>
    <mergeCell ref="I236:J236"/>
    <mergeCell ref="K236:L236"/>
    <mergeCell ref="O236:P236"/>
    <mergeCell ref="Q236:R236"/>
    <mergeCell ref="S236:T236"/>
    <mergeCell ref="I235:J235"/>
    <mergeCell ref="K235:L235"/>
    <mergeCell ref="M235:N236"/>
    <mergeCell ref="O235:P235"/>
    <mergeCell ref="Q235:R235"/>
    <mergeCell ref="S235:T235"/>
    <mergeCell ref="A235:A236"/>
    <mergeCell ref="B235:B236"/>
    <mergeCell ref="C235:C236"/>
    <mergeCell ref="D235:D236"/>
    <mergeCell ref="E235:F235"/>
    <mergeCell ref="G235:H235"/>
    <mergeCell ref="T232:Y232"/>
    <mergeCell ref="A233:B233"/>
    <mergeCell ref="C233:D233"/>
    <mergeCell ref="E233:F233"/>
    <mergeCell ref="G233:I233"/>
    <mergeCell ref="J233:K233"/>
    <mergeCell ref="L233:M233"/>
    <mergeCell ref="N233:O233"/>
    <mergeCell ref="P233:Q233"/>
    <mergeCell ref="R233:Y233"/>
    <mergeCell ref="A232:D232"/>
    <mergeCell ref="E232:F232"/>
    <mergeCell ref="G232:I232"/>
    <mergeCell ref="J232:K232"/>
    <mergeCell ref="L232:Q232"/>
    <mergeCell ref="R232:S232"/>
    <mergeCell ref="U236:V236"/>
    <mergeCell ref="E229:F229"/>
    <mergeCell ref="J229:N229"/>
    <mergeCell ref="O229:Q229"/>
    <mergeCell ref="R229:S229"/>
    <mergeCell ref="E230:F230"/>
    <mergeCell ref="J230:N230"/>
    <mergeCell ref="O230:Q230"/>
    <mergeCell ref="R230:S230"/>
    <mergeCell ref="E227:F227"/>
    <mergeCell ref="J227:N227"/>
    <mergeCell ref="O227:Q227"/>
    <mergeCell ref="R227:S227"/>
    <mergeCell ref="U227:Y227"/>
    <mergeCell ref="E228:F228"/>
    <mergeCell ref="J228:N228"/>
    <mergeCell ref="O228:Q228"/>
    <mergeCell ref="R228:S228"/>
    <mergeCell ref="E225:F225"/>
    <mergeCell ref="J225:N225"/>
    <mergeCell ref="O225:Q225"/>
    <mergeCell ref="R225:S225"/>
    <mergeCell ref="E226:F226"/>
    <mergeCell ref="J226:N226"/>
    <mergeCell ref="O226:Q226"/>
    <mergeCell ref="R226:S226"/>
    <mergeCell ref="E223:F223"/>
    <mergeCell ref="J223:N223"/>
    <mergeCell ref="O223:Q223"/>
    <mergeCell ref="R223:S223"/>
    <mergeCell ref="E224:F224"/>
    <mergeCell ref="J224:N224"/>
    <mergeCell ref="O224:Q224"/>
    <mergeCell ref="R224:S224"/>
    <mergeCell ref="A221:F221"/>
    <mergeCell ref="H221:S221"/>
    <mergeCell ref="U221:Y221"/>
    <mergeCell ref="E222:F222"/>
    <mergeCell ref="J222:N222"/>
    <mergeCell ref="O222:Q222"/>
    <mergeCell ref="R222:S222"/>
    <mergeCell ref="U218:V218"/>
    <mergeCell ref="E219:F219"/>
    <mergeCell ref="G219:H219"/>
    <mergeCell ref="I219:J219"/>
    <mergeCell ref="K219:L219"/>
    <mergeCell ref="M219:N219"/>
    <mergeCell ref="O219:P219"/>
    <mergeCell ref="Q219:R219"/>
    <mergeCell ref="S219:T219"/>
    <mergeCell ref="U219:V219"/>
    <mergeCell ref="S217:T217"/>
    <mergeCell ref="U217:V217"/>
    <mergeCell ref="E218:F218"/>
    <mergeCell ref="G218:H218"/>
    <mergeCell ref="I218:J218"/>
    <mergeCell ref="K218:L218"/>
    <mergeCell ref="M218:N218"/>
    <mergeCell ref="O218:P218"/>
    <mergeCell ref="Q218:R218"/>
    <mergeCell ref="S218:T218"/>
    <mergeCell ref="Q216:R216"/>
    <mergeCell ref="S216:T216"/>
    <mergeCell ref="U216:V216"/>
    <mergeCell ref="E217:F217"/>
    <mergeCell ref="G217:H217"/>
    <mergeCell ref="I217:J217"/>
    <mergeCell ref="K217:L217"/>
    <mergeCell ref="M217:N217"/>
    <mergeCell ref="O217:P217"/>
    <mergeCell ref="Q217:R217"/>
    <mergeCell ref="E216:F216"/>
    <mergeCell ref="G216:H216"/>
    <mergeCell ref="I216:J216"/>
    <mergeCell ref="K216:L216"/>
    <mergeCell ref="M216:N216"/>
    <mergeCell ref="O216:P216"/>
    <mergeCell ref="U214:V214"/>
    <mergeCell ref="E215:F215"/>
    <mergeCell ref="G215:H215"/>
    <mergeCell ref="I215:J215"/>
    <mergeCell ref="K215:L215"/>
    <mergeCell ref="M215:N215"/>
    <mergeCell ref="O215:P215"/>
    <mergeCell ref="Q215:R215"/>
    <mergeCell ref="S215:T215"/>
    <mergeCell ref="U215:V215"/>
    <mergeCell ref="S213:T213"/>
    <mergeCell ref="U213:V213"/>
    <mergeCell ref="E214:F214"/>
    <mergeCell ref="G214:H214"/>
    <mergeCell ref="I214:J214"/>
    <mergeCell ref="K214:L214"/>
    <mergeCell ref="M214:N214"/>
    <mergeCell ref="O214:P214"/>
    <mergeCell ref="Q214:R214"/>
    <mergeCell ref="S214:T214"/>
    <mergeCell ref="Q212:R212"/>
    <mergeCell ref="S212:T212"/>
    <mergeCell ref="U212:V212"/>
    <mergeCell ref="E213:F213"/>
    <mergeCell ref="G213:H213"/>
    <mergeCell ref="I213:J213"/>
    <mergeCell ref="K213:L213"/>
    <mergeCell ref="M213:N213"/>
    <mergeCell ref="O213:P213"/>
    <mergeCell ref="Q213:R213"/>
    <mergeCell ref="E212:F212"/>
    <mergeCell ref="G212:H212"/>
    <mergeCell ref="I212:J212"/>
    <mergeCell ref="K212:L212"/>
    <mergeCell ref="M212:N212"/>
    <mergeCell ref="O212:P212"/>
    <mergeCell ref="U210:V210"/>
    <mergeCell ref="E211:F211"/>
    <mergeCell ref="G211:H211"/>
    <mergeCell ref="I211:J211"/>
    <mergeCell ref="K211:L211"/>
    <mergeCell ref="M211:N211"/>
    <mergeCell ref="O211:P211"/>
    <mergeCell ref="Q211:R211"/>
    <mergeCell ref="S211:T211"/>
    <mergeCell ref="U211:V211"/>
    <mergeCell ref="S209:T209"/>
    <mergeCell ref="U209:V209"/>
    <mergeCell ref="E210:F210"/>
    <mergeCell ref="G210:H210"/>
    <mergeCell ref="I210:J210"/>
    <mergeCell ref="K210:L210"/>
    <mergeCell ref="M210:N210"/>
    <mergeCell ref="O210:P210"/>
    <mergeCell ref="Q210:R210"/>
    <mergeCell ref="S210:T210"/>
    <mergeCell ref="Q208:R208"/>
    <mergeCell ref="S208:T208"/>
    <mergeCell ref="U208:V208"/>
    <mergeCell ref="E209:F209"/>
    <mergeCell ref="G209:H209"/>
    <mergeCell ref="I209:J209"/>
    <mergeCell ref="K209:L209"/>
    <mergeCell ref="M209:N209"/>
    <mergeCell ref="O209:P209"/>
    <mergeCell ref="Q209:R209"/>
    <mergeCell ref="E208:F208"/>
    <mergeCell ref="G208:H208"/>
    <mergeCell ref="I208:J208"/>
    <mergeCell ref="K208:L208"/>
    <mergeCell ref="M208:N208"/>
    <mergeCell ref="O208:P208"/>
    <mergeCell ref="U206:V206"/>
    <mergeCell ref="E207:F207"/>
    <mergeCell ref="G207:H207"/>
    <mergeCell ref="I207:J207"/>
    <mergeCell ref="K207:L207"/>
    <mergeCell ref="M207:N207"/>
    <mergeCell ref="O207:P207"/>
    <mergeCell ref="Q207:R207"/>
    <mergeCell ref="S207:T207"/>
    <mergeCell ref="U207:V207"/>
    <mergeCell ref="S205:T205"/>
    <mergeCell ref="U205:V205"/>
    <mergeCell ref="E206:F206"/>
    <mergeCell ref="G206:H206"/>
    <mergeCell ref="I206:J206"/>
    <mergeCell ref="K206:L206"/>
    <mergeCell ref="M206:N206"/>
    <mergeCell ref="O206:P206"/>
    <mergeCell ref="Q206:R206"/>
    <mergeCell ref="S206:T206"/>
    <mergeCell ref="Q204:R204"/>
    <mergeCell ref="S204:T204"/>
    <mergeCell ref="U204:V204"/>
    <mergeCell ref="E205:F205"/>
    <mergeCell ref="G205:H205"/>
    <mergeCell ref="I205:J205"/>
    <mergeCell ref="K205:L205"/>
    <mergeCell ref="M205:N205"/>
    <mergeCell ref="O205:P205"/>
    <mergeCell ref="Q205:R205"/>
    <mergeCell ref="E204:F204"/>
    <mergeCell ref="G204:H204"/>
    <mergeCell ref="I204:J204"/>
    <mergeCell ref="K204:L204"/>
    <mergeCell ref="M204:N204"/>
    <mergeCell ref="O204:P204"/>
    <mergeCell ref="W202:W203"/>
    <mergeCell ref="X202:Y202"/>
    <mergeCell ref="E203:F203"/>
    <mergeCell ref="G203:H203"/>
    <mergeCell ref="I203:J203"/>
    <mergeCell ref="K203:L203"/>
    <mergeCell ref="O203:P203"/>
    <mergeCell ref="Q203:R203"/>
    <mergeCell ref="S203:T203"/>
    <mergeCell ref="U203:V203"/>
    <mergeCell ref="K202:L202"/>
    <mergeCell ref="M202:N203"/>
    <mergeCell ref="O202:P202"/>
    <mergeCell ref="Q202:R202"/>
    <mergeCell ref="S202:T202"/>
    <mergeCell ref="U202:V202"/>
    <mergeCell ref="N200:O200"/>
    <mergeCell ref="P200:Q200"/>
    <mergeCell ref="R200:Y200"/>
    <mergeCell ref="A202:A203"/>
    <mergeCell ref="B202:B203"/>
    <mergeCell ref="C202:C203"/>
    <mergeCell ref="D202:D203"/>
    <mergeCell ref="E202:F202"/>
    <mergeCell ref="G202:H202"/>
    <mergeCell ref="I202:J202"/>
    <mergeCell ref="A200:B200"/>
    <mergeCell ref="C200:D200"/>
    <mergeCell ref="E200:F200"/>
    <mergeCell ref="G200:I200"/>
    <mergeCell ref="J200:K200"/>
    <mergeCell ref="L200:M200"/>
    <mergeCell ref="Q646:R646"/>
    <mergeCell ref="S646:T646"/>
    <mergeCell ref="U646:V646"/>
    <mergeCell ref="A199:D199"/>
    <mergeCell ref="E199:F199"/>
    <mergeCell ref="G199:I199"/>
    <mergeCell ref="J199:K199"/>
    <mergeCell ref="L199:Q199"/>
    <mergeCell ref="R199:S199"/>
    <mergeCell ref="T199:Y199"/>
    <mergeCell ref="E646:F646"/>
    <mergeCell ref="G646:H646"/>
    <mergeCell ref="I646:J646"/>
    <mergeCell ref="K646:L646"/>
    <mergeCell ref="M646:N646"/>
    <mergeCell ref="O646:P646"/>
    <mergeCell ref="E645:F645"/>
    <mergeCell ref="G645:H645"/>
    <mergeCell ref="I645:J645"/>
    <mergeCell ref="K644:L644"/>
    <mergeCell ref="M644:N644"/>
    <mergeCell ref="O644:P644"/>
    <mergeCell ref="Q644:R644"/>
    <mergeCell ref="S644:T644"/>
    <mergeCell ref="Q642:R642"/>
    <mergeCell ref="S642:T642"/>
    <mergeCell ref="U642:V642"/>
    <mergeCell ref="E643:F643"/>
    <mergeCell ref="G643:H643"/>
    <mergeCell ref="I643:J643"/>
    <mergeCell ref="K643:L643"/>
    <mergeCell ref="M643:N643"/>
    <mergeCell ref="O643:P643"/>
    <mergeCell ref="Q643:R643"/>
    <mergeCell ref="E642:F642"/>
    <mergeCell ref="G642:H642"/>
    <mergeCell ref="I642:J642"/>
    <mergeCell ref="K642:L642"/>
    <mergeCell ref="M642:N642"/>
    <mergeCell ref="O642:P642"/>
    <mergeCell ref="U640:V640"/>
    <mergeCell ref="E641:F641"/>
    <mergeCell ref="G641:H641"/>
    <mergeCell ref="I641:J641"/>
    <mergeCell ref="K641:L641"/>
    <mergeCell ref="M641:N641"/>
    <mergeCell ref="O641:P641"/>
    <mergeCell ref="Q641:R641"/>
    <mergeCell ref="S641:T641"/>
    <mergeCell ref="U641:V641"/>
    <mergeCell ref="S639:T639"/>
    <mergeCell ref="U639:V639"/>
    <mergeCell ref="E640:F640"/>
    <mergeCell ref="G640:H640"/>
    <mergeCell ref="I640:J640"/>
    <mergeCell ref="K640:L640"/>
    <mergeCell ref="M640:N640"/>
    <mergeCell ref="O640:P640"/>
    <mergeCell ref="Q640:R640"/>
    <mergeCell ref="S640:T640"/>
    <mergeCell ref="Q638:R638"/>
    <mergeCell ref="S638:T638"/>
    <mergeCell ref="U638:V638"/>
    <mergeCell ref="E639:F639"/>
    <mergeCell ref="G639:H639"/>
    <mergeCell ref="I639:J639"/>
    <mergeCell ref="K639:L639"/>
    <mergeCell ref="M639:N639"/>
    <mergeCell ref="O639:P639"/>
    <mergeCell ref="Q639:R639"/>
    <mergeCell ref="E638:F638"/>
    <mergeCell ref="G638:H638"/>
    <mergeCell ref="I638:J638"/>
    <mergeCell ref="K638:L638"/>
    <mergeCell ref="M638:N638"/>
    <mergeCell ref="O638:P638"/>
    <mergeCell ref="U636:V636"/>
    <mergeCell ref="E637:F637"/>
    <mergeCell ref="G637:H637"/>
    <mergeCell ref="I637:J637"/>
    <mergeCell ref="K637:L637"/>
    <mergeCell ref="M637:N637"/>
    <mergeCell ref="O637:P637"/>
    <mergeCell ref="Q637:R637"/>
    <mergeCell ref="S637:T637"/>
    <mergeCell ref="U637:V637"/>
    <mergeCell ref="S635:T635"/>
    <mergeCell ref="U635:V635"/>
    <mergeCell ref="E636:F636"/>
    <mergeCell ref="G636:H636"/>
    <mergeCell ref="I636:J636"/>
    <mergeCell ref="K636:L636"/>
    <mergeCell ref="M636:N636"/>
    <mergeCell ref="O636:P636"/>
    <mergeCell ref="Q636:R636"/>
    <mergeCell ref="S636:T636"/>
    <mergeCell ref="Q634:R634"/>
    <mergeCell ref="S634:T634"/>
    <mergeCell ref="U634:V634"/>
    <mergeCell ref="E635:F635"/>
    <mergeCell ref="G635:H635"/>
    <mergeCell ref="I635:J635"/>
    <mergeCell ref="K635:L635"/>
    <mergeCell ref="M635:N635"/>
    <mergeCell ref="O635:P635"/>
    <mergeCell ref="Q635:R635"/>
    <mergeCell ref="E634:F634"/>
    <mergeCell ref="G634:H634"/>
    <mergeCell ref="I634:J634"/>
    <mergeCell ref="K634:L634"/>
    <mergeCell ref="M634:N634"/>
    <mergeCell ref="O634:P634"/>
    <mergeCell ref="E633:F633"/>
    <mergeCell ref="G633:H633"/>
    <mergeCell ref="I633:J633"/>
    <mergeCell ref="K633:L633"/>
    <mergeCell ref="M633:N633"/>
    <mergeCell ref="O633:P633"/>
    <mergeCell ref="Q633:R633"/>
    <mergeCell ref="S633:T633"/>
    <mergeCell ref="U633:V633"/>
    <mergeCell ref="U631:V631"/>
    <mergeCell ref="W631:W632"/>
    <mergeCell ref="X631:Y631"/>
    <mergeCell ref="E632:F632"/>
    <mergeCell ref="G632:H632"/>
    <mergeCell ref="I632:J632"/>
    <mergeCell ref="K632:L632"/>
    <mergeCell ref="O632:P632"/>
    <mergeCell ref="Q632:R632"/>
    <mergeCell ref="S632:T632"/>
    <mergeCell ref="I631:J631"/>
    <mergeCell ref="K631:L631"/>
    <mergeCell ref="M631:N632"/>
    <mergeCell ref="O631:P631"/>
    <mergeCell ref="Q631:R631"/>
    <mergeCell ref="S631:T631"/>
    <mergeCell ref="A631:A632"/>
    <mergeCell ref="B631:B632"/>
    <mergeCell ref="C631:C632"/>
    <mergeCell ref="D631:D632"/>
    <mergeCell ref="E631:F631"/>
    <mergeCell ref="G631:H631"/>
    <mergeCell ref="T628:Y628"/>
    <mergeCell ref="A629:B629"/>
    <mergeCell ref="C629:D629"/>
    <mergeCell ref="E629:F629"/>
    <mergeCell ref="G629:I629"/>
    <mergeCell ref="J629:K629"/>
    <mergeCell ref="L629:M629"/>
    <mergeCell ref="N629:O629"/>
    <mergeCell ref="P629:Q629"/>
    <mergeCell ref="R629:Y629"/>
    <mergeCell ref="A628:D628"/>
    <mergeCell ref="E628:F628"/>
    <mergeCell ref="G628:I628"/>
    <mergeCell ref="J628:K628"/>
    <mergeCell ref="L628:Q628"/>
    <mergeCell ref="R628:S628"/>
    <mergeCell ref="U632:V632"/>
    <mergeCell ref="E625:F625"/>
    <mergeCell ref="J625:N625"/>
    <mergeCell ref="O625:Q625"/>
    <mergeCell ref="R625:S625"/>
    <mergeCell ref="E626:F626"/>
    <mergeCell ref="J626:N626"/>
    <mergeCell ref="O626:Q626"/>
    <mergeCell ref="R626:S626"/>
    <mergeCell ref="E623:F623"/>
    <mergeCell ref="J623:N623"/>
    <mergeCell ref="O623:Q623"/>
    <mergeCell ref="R623:S623"/>
    <mergeCell ref="U623:Y623"/>
    <mergeCell ref="E624:F624"/>
    <mergeCell ref="J624:N624"/>
    <mergeCell ref="O624:Q624"/>
    <mergeCell ref="R624:S624"/>
    <mergeCell ref="E621:F621"/>
    <mergeCell ref="J621:N621"/>
    <mergeCell ref="O621:Q621"/>
    <mergeCell ref="R621:S621"/>
    <mergeCell ref="E622:F622"/>
    <mergeCell ref="J622:N622"/>
    <mergeCell ref="O622:Q622"/>
    <mergeCell ref="R622:S622"/>
    <mergeCell ref="E619:F619"/>
    <mergeCell ref="J619:N619"/>
    <mergeCell ref="O619:Q619"/>
    <mergeCell ref="R619:S619"/>
    <mergeCell ref="E620:F620"/>
    <mergeCell ref="J620:N620"/>
    <mergeCell ref="O620:Q620"/>
    <mergeCell ref="R620:S620"/>
    <mergeCell ref="A617:F617"/>
    <mergeCell ref="H617:S617"/>
    <mergeCell ref="U617:Y617"/>
    <mergeCell ref="E618:F618"/>
    <mergeCell ref="J618:N618"/>
    <mergeCell ref="O618:Q618"/>
    <mergeCell ref="R618:S618"/>
    <mergeCell ref="U614:V614"/>
    <mergeCell ref="E615:F615"/>
    <mergeCell ref="G615:H615"/>
    <mergeCell ref="I615:J615"/>
    <mergeCell ref="K615:L615"/>
    <mergeCell ref="M615:N615"/>
    <mergeCell ref="O615:P615"/>
    <mergeCell ref="Q615:R615"/>
    <mergeCell ref="S615:T615"/>
    <mergeCell ref="U615:V615"/>
    <mergeCell ref="S613:T613"/>
    <mergeCell ref="U613:V613"/>
    <mergeCell ref="E614:F614"/>
    <mergeCell ref="G614:H614"/>
    <mergeCell ref="I614:J614"/>
    <mergeCell ref="K614:L614"/>
    <mergeCell ref="M614:N614"/>
    <mergeCell ref="O614:P614"/>
    <mergeCell ref="Q614:R614"/>
    <mergeCell ref="S614:T614"/>
    <mergeCell ref="Q612:R612"/>
    <mergeCell ref="S612:T612"/>
    <mergeCell ref="U612:V612"/>
    <mergeCell ref="E613:F613"/>
    <mergeCell ref="G613:H613"/>
    <mergeCell ref="I613:J613"/>
    <mergeCell ref="K613:L613"/>
    <mergeCell ref="M613:N613"/>
    <mergeCell ref="O613:P613"/>
    <mergeCell ref="Q613:R613"/>
    <mergeCell ref="E612:F612"/>
    <mergeCell ref="G612:H612"/>
    <mergeCell ref="I612:J612"/>
    <mergeCell ref="K612:L612"/>
    <mergeCell ref="M612:N612"/>
    <mergeCell ref="O612:P612"/>
    <mergeCell ref="U610:V610"/>
    <mergeCell ref="E611:F611"/>
    <mergeCell ref="G611:H611"/>
    <mergeCell ref="I611:J611"/>
    <mergeCell ref="K611:L611"/>
    <mergeCell ref="M611:N611"/>
    <mergeCell ref="O611:P611"/>
    <mergeCell ref="Q611:R611"/>
    <mergeCell ref="S611:T611"/>
    <mergeCell ref="U611:V611"/>
    <mergeCell ref="S609:T609"/>
    <mergeCell ref="U609:V609"/>
    <mergeCell ref="E610:F610"/>
    <mergeCell ref="G610:H610"/>
    <mergeCell ref="I610:J610"/>
    <mergeCell ref="K610:L610"/>
    <mergeCell ref="M610:N610"/>
    <mergeCell ref="O610:P610"/>
    <mergeCell ref="Q610:R610"/>
    <mergeCell ref="S610:T610"/>
    <mergeCell ref="Q608:R608"/>
    <mergeCell ref="S608:T608"/>
    <mergeCell ref="U608:V608"/>
    <mergeCell ref="E609:F609"/>
    <mergeCell ref="G609:H609"/>
    <mergeCell ref="I609:J609"/>
    <mergeCell ref="K609:L609"/>
    <mergeCell ref="M609:N609"/>
    <mergeCell ref="O609:P609"/>
    <mergeCell ref="Q609:R609"/>
    <mergeCell ref="E608:F608"/>
    <mergeCell ref="G608:H608"/>
    <mergeCell ref="I608:J608"/>
    <mergeCell ref="K608:L608"/>
    <mergeCell ref="M608:N608"/>
    <mergeCell ref="O608:P608"/>
    <mergeCell ref="U606:V606"/>
    <mergeCell ref="E607:F607"/>
    <mergeCell ref="G607:H607"/>
    <mergeCell ref="I607:J607"/>
    <mergeCell ref="K607:L607"/>
    <mergeCell ref="M607:N607"/>
    <mergeCell ref="O607:P607"/>
    <mergeCell ref="Q607:R607"/>
    <mergeCell ref="S607:T607"/>
    <mergeCell ref="U607:V607"/>
    <mergeCell ref="S605:T605"/>
    <mergeCell ref="U605:V605"/>
    <mergeCell ref="E606:F606"/>
    <mergeCell ref="G606:H606"/>
    <mergeCell ref="I606:J606"/>
    <mergeCell ref="K606:L606"/>
    <mergeCell ref="M606:N606"/>
    <mergeCell ref="O606:P606"/>
    <mergeCell ref="Q606:R606"/>
    <mergeCell ref="S606:T606"/>
    <mergeCell ref="K600:L600"/>
    <mergeCell ref="M600:N600"/>
    <mergeCell ref="O600:P600"/>
    <mergeCell ref="Q604:R604"/>
    <mergeCell ref="S604:T604"/>
    <mergeCell ref="U604:V604"/>
    <mergeCell ref="E605:F605"/>
    <mergeCell ref="G605:H605"/>
    <mergeCell ref="I605:J605"/>
    <mergeCell ref="K605:L605"/>
    <mergeCell ref="M605:N605"/>
    <mergeCell ref="O605:P605"/>
    <mergeCell ref="Q605:R605"/>
    <mergeCell ref="E604:F604"/>
    <mergeCell ref="G604:H604"/>
    <mergeCell ref="I604:J604"/>
    <mergeCell ref="K604:L604"/>
    <mergeCell ref="M604:N604"/>
    <mergeCell ref="O604:P604"/>
    <mergeCell ref="U602:V602"/>
    <mergeCell ref="E603:F603"/>
    <mergeCell ref="G603:H603"/>
    <mergeCell ref="I603:J603"/>
    <mergeCell ref="K603:L603"/>
    <mergeCell ref="M603:N603"/>
    <mergeCell ref="O603:P603"/>
    <mergeCell ref="Q603:R603"/>
    <mergeCell ref="S603:T603"/>
    <mergeCell ref="U603:V603"/>
    <mergeCell ref="B598:B599"/>
    <mergeCell ref="C598:C599"/>
    <mergeCell ref="D598:D599"/>
    <mergeCell ref="E598:F598"/>
    <mergeCell ref="G598:H598"/>
    <mergeCell ref="I598:J598"/>
    <mergeCell ref="K598:L598"/>
    <mergeCell ref="M598:N599"/>
    <mergeCell ref="N596:O596"/>
    <mergeCell ref="S601:T601"/>
    <mergeCell ref="U601:V601"/>
    <mergeCell ref="E602:F602"/>
    <mergeCell ref="G602:H602"/>
    <mergeCell ref="I602:J602"/>
    <mergeCell ref="K602:L602"/>
    <mergeCell ref="M602:N602"/>
    <mergeCell ref="O602:P602"/>
    <mergeCell ref="Q602:R602"/>
    <mergeCell ref="S602:T602"/>
    <mergeCell ref="Q600:R600"/>
    <mergeCell ref="S600:T600"/>
    <mergeCell ref="U600:V600"/>
    <mergeCell ref="E601:F601"/>
    <mergeCell ref="G601:H601"/>
    <mergeCell ref="I601:J601"/>
    <mergeCell ref="K601:L601"/>
    <mergeCell ref="M601:N601"/>
    <mergeCell ref="O601:P601"/>
    <mergeCell ref="Q601:R601"/>
    <mergeCell ref="E600:F600"/>
    <mergeCell ref="G600:H600"/>
    <mergeCell ref="I600:J600"/>
    <mergeCell ref="E599:F599"/>
    <mergeCell ref="G599:H599"/>
    <mergeCell ref="I599:J599"/>
    <mergeCell ref="K599:L599"/>
    <mergeCell ref="O599:P599"/>
    <mergeCell ref="Q599:R599"/>
    <mergeCell ref="O598:P598"/>
    <mergeCell ref="Q598:R598"/>
    <mergeCell ref="S598:T598"/>
    <mergeCell ref="S599:T599"/>
    <mergeCell ref="R596:Y596"/>
    <mergeCell ref="E395:F395"/>
    <mergeCell ref="J395:N395"/>
    <mergeCell ref="O395:Q395"/>
    <mergeCell ref="R395:S395"/>
    <mergeCell ref="E391:F391"/>
    <mergeCell ref="J391:N391"/>
    <mergeCell ref="E393:F393"/>
    <mergeCell ref="J393:N393"/>
    <mergeCell ref="O393:Q393"/>
    <mergeCell ref="R393:S393"/>
    <mergeCell ref="E394:F394"/>
    <mergeCell ref="J394:N394"/>
    <mergeCell ref="O394:Q394"/>
    <mergeCell ref="R394:S394"/>
    <mergeCell ref="O403:P403"/>
    <mergeCell ref="Q403:R403"/>
    <mergeCell ref="S403:T403"/>
    <mergeCell ref="E402:F402"/>
    <mergeCell ref="G402:H402"/>
    <mergeCell ref="I402:J402"/>
    <mergeCell ref="K402:L402"/>
    <mergeCell ref="R388:S388"/>
    <mergeCell ref="E389:F389"/>
    <mergeCell ref="J389:N389"/>
    <mergeCell ref="O389:Q389"/>
    <mergeCell ref="R389:S389"/>
    <mergeCell ref="U384:V384"/>
    <mergeCell ref="A386:F386"/>
    <mergeCell ref="H386:S386"/>
    <mergeCell ref="U386:Y386"/>
    <mergeCell ref="E387:F387"/>
    <mergeCell ref="J387:N387"/>
    <mergeCell ref="O387:Q387"/>
    <mergeCell ref="R387:S387"/>
    <mergeCell ref="U392:Y392"/>
    <mergeCell ref="R391:S391"/>
    <mergeCell ref="E392:F392"/>
    <mergeCell ref="J392:N392"/>
    <mergeCell ref="O392:Q392"/>
    <mergeCell ref="R392:S392"/>
    <mergeCell ref="E390:F390"/>
    <mergeCell ref="J390:N390"/>
    <mergeCell ref="O390:Q390"/>
    <mergeCell ref="R390:S390"/>
    <mergeCell ref="O391:Q391"/>
    <mergeCell ref="E388:F388"/>
    <mergeCell ref="J388:N388"/>
    <mergeCell ref="O388:Q388"/>
    <mergeCell ref="S383:T383"/>
    <mergeCell ref="U383:V383"/>
    <mergeCell ref="E384:F384"/>
    <mergeCell ref="G384:H384"/>
    <mergeCell ref="I384:J384"/>
    <mergeCell ref="K384:L384"/>
    <mergeCell ref="M384:N384"/>
    <mergeCell ref="O384:P384"/>
    <mergeCell ref="Q384:R384"/>
    <mergeCell ref="S384:T384"/>
    <mergeCell ref="Q382:R382"/>
    <mergeCell ref="S382:T382"/>
    <mergeCell ref="U382:V382"/>
    <mergeCell ref="E383:F383"/>
    <mergeCell ref="G383:H383"/>
    <mergeCell ref="I383:J383"/>
    <mergeCell ref="K383:L383"/>
    <mergeCell ref="M383:N383"/>
    <mergeCell ref="O383:P383"/>
    <mergeCell ref="Q383:R383"/>
    <mergeCell ref="E382:F382"/>
    <mergeCell ref="G382:H382"/>
    <mergeCell ref="I382:J382"/>
    <mergeCell ref="K382:L382"/>
    <mergeCell ref="M382:N382"/>
    <mergeCell ref="O382:P382"/>
    <mergeCell ref="U380:V380"/>
    <mergeCell ref="E381:F381"/>
    <mergeCell ref="G381:H381"/>
    <mergeCell ref="I381:J381"/>
    <mergeCell ref="K381:L381"/>
    <mergeCell ref="M381:N381"/>
    <mergeCell ref="O381:P381"/>
    <mergeCell ref="Q381:R381"/>
    <mergeCell ref="S381:T381"/>
    <mergeCell ref="U381:V381"/>
    <mergeCell ref="S379:T379"/>
    <mergeCell ref="U379:V379"/>
    <mergeCell ref="E380:F380"/>
    <mergeCell ref="G380:H380"/>
    <mergeCell ref="I380:J380"/>
    <mergeCell ref="K380:L380"/>
    <mergeCell ref="M380:N380"/>
    <mergeCell ref="O380:P380"/>
    <mergeCell ref="Q380:R380"/>
    <mergeCell ref="S380:T380"/>
    <mergeCell ref="Q378:R378"/>
    <mergeCell ref="S378:T378"/>
    <mergeCell ref="U378:V378"/>
    <mergeCell ref="E379:F379"/>
    <mergeCell ref="G379:H379"/>
    <mergeCell ref="I379:J379"/>
    <mergeCell ref="K379:L379"/>
    <mergeCell ref="M379:N379"/>
    <mergeCell ref="O379:P379"/>
    <mergeCell ref="Q379:R379"/>
    <mergeCell ref="E378:F378"/>
    <mergeCell ref="G378:H378"/>
    <mergeCell ref="I378:J378"/>
    <mergeCell ref="K378:L378"/>
    <mergeCell ref="M378:N378"/>
    <mergeCell ref="O378:P378"/>
    <mergeCell ref="U376:V376"/>
    <mergeCell ref="E377:F377"/>
    <mergeCell ref="G377:H377"/>
    <mergeCell ref="I377:J377"/>
    <mergeCell ref="K377:L377"/>
    <mergeCell ref="M377:N377"/>
    <mergeCell ref="O377:P377"/>
    <mergeCell ref="Q377:R377"/>
    <mergeCell ref="S377:T377"/>
    <mergeCell ref="U377:V377"/>
    <mergeCell ref="S375:T375"/>
    <mergeCell ref="U375:V375"/>
    <mergeCell ref="E376:F376"/>
    <mergeCell ref="G376:H376"/>
    <mergeCell ref="I376:J376"/>
    <mergeCell ref="K376:L376"/>
    <mergeCell ref="M376:N376"/>
    <mergeCell ref="O376:P376"/>
    <mergeCell ref="Q376:R376"/>
    <mergeCell ref="S376:T376"/>
    <mergeCell ref="Q374:R374"/>
    <mergeCell ref="S374:T374"/>
    <mergeCell ref="U374:V374"/>
    <mergeCell ref="E375:F375"/>
    <mergeCell ref="G375:H375"/>
    <mergeCell ref="I375:J375"/>
    <mergeCell ref="K375:L375"/>
    <mergeCell ref="M375:N375"/>
    <mergeCell ref="O375:P375"/>
    <mergeCell ref="Q375:R375"/>
    <mergeCell ref="E374:F374"/>
    <mergeCell ref="G374:H374"/>
    <mergeCell ref="I374:J374"/>
    <mergeCell ref="K374:L374"/>
    <mergeCell ref="M374:N374"/>
    <mergeCell ref="O374:P374"/>
    <mergeCell ref="U372:V372"/>
    <mergeCell ref="E373:F373"/>
    <mergeCell ref="G373:H373"/>
    <mergeCell ref="I373:J373"/>
    <mergeCell ref="K373:L373"/>
    <mergeCell ref="M373:N373"/>
    <mergeCell ref="O373:P373"/>
    <mergeCell ref="Q373:R373"/>
    <mergeCell ref="S373:T373"/>
    <mergeCell ref="U373:V373"/>
    <mergeCell ref="S371:T371"/>
    <mergeCell ref="U371:V371"/>
    <mergeCell ref="E372:F372"/>
    <mergeCell ref="G372:H372"/>
    <mergeCell ref="I372:J372"/>
    <mergeCell ref="K372:L372"/>
    <mergeCell ref="M372:N372"/>
    <mergeCell ref="O372:P372"/>
    <mergeCell ref="Q372:R372"/>
    <mergeCell ref="S372:T372"/>
    <mergeCell ref="Q370:R370"/>
    <mergeCell ref="S370:T370"/>
    <mergeCell ref="U370:V370"/>
    <mergeCell ref="E371:F371"/>
    <mergeCell ref="G371:H371"/>
    <mergeCell ref="I371:J371"/>
    <mergeCell ref="K371:L371"/>
    <mergeCell ref="M371:N371"/>
    <mergeCell ref="O371:P371"/>
    <mergeCell ref="Q371:R371"/>
    <mergeCell ref="E370:F370"/>
    <mergeCell ref="G370:H370"/>
    <mergeCell ref="I370:J370"/>
    <mergeCell ref="K370:L370"/>
    <mergeCell ref="M370:N370"/>
    <mergeCell ref="O370:P370"/>
    <mergeCell ref="U368:V368"/>
    <mergeCell ref="E369:F369"/>
    <mergeCell ref="G369:H369"/>
    <mergeCell ref="I369:J369"/>
    <mergeCell ref="K369:L369"/>
    <mergeCell ref="M369:N369"/>
    <mergeCell ref="O369:P369"/>
    <mergeCell ref="Q369:R369"/>
    <mergeCell ref="S369:T369"/>
    <mergeCell ref="U369:V369"/>
    <mergeCell ref="U367:V367"/>
    <mergeCell ref="W367:W368"/>
    <mergeCell ref="X367:Y367"/>
    <mergeCell ref="E368:F368"/>
    <mergeCell ref="G368:H368"/>
    <mergeCell ref="I368:J368"/>
    <mergeCell ref="K368:L368"/>
    <mergeCell ref="O368:P368"/>
    <mergeCell ref="Q368:R368"/>
    <mergeCell ref="S368:T368"/>
    <mergeCell ref="I367:J367"/>
    <mergeCell ref="K367:L367"/>
    <mergeCell ref="M367:N368"/>
    <mergeCell ref="O367:P367"/>
    <mergeCell ref="Q367:R367"/>
    <mergeCell ref="S367:T367"/>
    <mergeCell ref="A367:A368"/>
    <mergeCell ref="B367:B368"/>
    <mergeCell ref="C367:C368"/>
    <mergeCell ref="D367:D368"/>
    <mergeCell ref="E367:F367"/>
    <mergeCell ref="G367:H367"/>
    <mergeCell ref="T364:Y364"/>
    <mergeCell ref="A365:B365"/>
    <mergeCell ref="C365:D365"/>
    <mergeCell ref="E365:F365"/>
    <mergeCell ref="G365:I365"/>
    <mergeCell ref="J365:K365"/>
    <mergeCell ref="L365:M365"/>
    <mergeCell ref="N365:O365"/>
    <mergeCell ref="P365:Q365"/>
    <mergeCell ref="R365:Y365"/>
    <mergeCell ref="A364:D364"/>
    <mergeCell ref="E364:F364"/>
    <mergeCell ref="G364:I364"/>
    <mergeCell ref="J364:K364"/>
    <mergeCell ref="L364:Q364"/>
    <mergeCell ref="R364:S364"/>
    <mergeCell ref="E361:F361"/>
    <mergeCell ref="J361:N361"/>
    <mergeCell ref="O361:Q361"/>
    <mergeCell ref="R361:S361"/>
    <mergeCell ref="E362:F362"/>
    <mergeCell ref="J362:N362"/>
    <mergeCell ref="O362:Q362"/>
    <mergeCell ref="R362:S362"/>
    <mergeCell ref="E359:F359"/>
    <mergeCell ref="J359:N359"/>
    <mergeCell ref="O359:Q359"/>
    <mergeCell ref="R359:S359"/>
    <mergeCell ref="U359:Y359"/>
    <mergeCell ref="E360:F360"/>
    <mergeCell ref="J360:N360"/>
    <mergeCell ref="O360:Q360"/>
    <mergeCell ref="R360:S360"/>
    <mergeCell ref="E357:F357"/>
    <mergeCell ref="J357:N357"/>
    <mergeCell ref="O357:Q357"/>
    <mergeCell ref="R357:S357"/>
    <mergeCell ref="E358:F358"/>
    <mergeCell ref="J358:N358"/>
    <mergeCell ref="O358:Q358"/>
    <mergeCell ref="R358:S358"/>
    <mergeCell ref="E355:F355"/>
    <mergeCell ref="J355:N355"/>
    <mergeCell ref="O355:Q355"/>
    <mergeCell ref="R355:S355"/>
    <mergeCell ref="E356:F356"/>
    <mergeCell ref="J356:N356"/>
    <mergeCell ref="O356:Q356"/>
    <mergeCell ref="R356:S356"/>
    <mergeCell ref="U351:V351"/>
    <mergeCell ref="A353:F353"/>
    <mergeCell ref="H353:S353"/>
    <mergeCell ref="U353:Y353"/>
    <mergeCell ref="E354:F354"/>
    <mergeCell ref="J354:N354"/>
    <mergeCell ref="O354:Q354"/>
    <mergeCell ref="R354:S354"/>
    <mergeCell ref="S350:T350"/>
    <mergeCell ref="U350:V350"/>
    <mergeCell ref="E351:F351"/>
    <mergeCell ref="G351:H351"/>
    <mergeCell ref="I351:J351"/>
    <mergeCell ref="K351:L351"/>
    <mergeCell ref="M351:N351"/>
    <mergeCell ref="O351:P351"/>
    <mergeCell ref="Q351:R351"/>
    <mergeCell ref="S351:T351"/>
    <mergeCell ref="Q349:R349"/>
    <mergeCell ref="S349:T349"/>
    <mergeCell ref="U349:V349"/>
    <mergeCell ref="E350:F350"/>
    <mergeCell ref="G350:H350"/>
    <mergeCell ref="I350:J350"/>
    <mergeCell ref="K350:L350"/>
    <mergeCell ref="M350:N350"/>
    <mergeCell ref="O350:P350"/>
    <mergeCell ref="Q350:R350"/>
    <mergeCell ref="E349:F349"/>
    <mergeCell ref="G349:H349"/>
    <mergeCell ref="I349:J349"/>
    <mergeCell ref="K349:L349"/>
    <mergeCell ref="M349:N349"/>
    <mergeCell ref="O349:P349"/>
    <mergeCell ref="U347:V347"/>
    <mergeCell ref="E348:F348"/>
    <mergeCell ref="G348:H348"/>
    <mergeCell ref="I348:J348"/>
    <mergeCell ref="K348:L348"/>
    <mergeCell ref="M348:N348"/>
    <mergeCell ref="O348:P348"/>
    <mergeCell ref="Q348:R348"/>
    <mergeCell ref="S348:T348"/>
    <mergeCell ref="U348:V348"/>
    <mergeCell ref="S346:T346"/>
    <mergeCell ref="U346:V346"/>
    <mergeCell ref="E347:F347"/>
    <mergeCell ref="G347:H347"/>
    <mergeCell ref="I347:J347"/>
    <mergeCell ref="K347:L347"/>
    <mergeCell ref="M347:N347"/>
    <mergeCell ref="O347:P347"/>
    <mergeCell ref="Q347:R347"/>
    <mergeCell ref="S347:T347"/>
    <mergeCell ref="Q345:R345"/>
    <mergeCell ref="S345:T345"/>
    <mergeCell ref="U345:V345"/>
    <mergeCell ref="E346:F346"/>
    <mergeCell ref="G346:H346"/>
    <mergeCell ref="I346:J346"/>
    <mergeCell ref="K346:L346"/>
    <mergeCell ref="M346:N346"/>
    <mergeCell ref="O346:P346"/>
    <mergeCell ref="Q346:R346"/>
    <mergeCell ref="E345:F345"/>
    <mergeCell ref="G345:H345"/>
    <mergeCell ref="I345:J345"/>
    <mergeCell ref="K345:L345"/>
    <mergeCell ref="M345:N345"/>
    <mergeCell ref="O345:P345"/>
    <mergeCell ref="U343:V343"/>
    <mergeCell ref="E344:F344"/>
    <mergeCell ref="G344:H344"/>
    <mergeCell ref="I344:J344"/>
    <mergeCell ref="K344:L344"/>
    <mergeCell ref="M344:N344"/>
    <mergeCell ref="O344:P344"/>
    <mergeCell ref="Q344:R344"/>
    <mergeCell ref="S344:T344"/>
    <mergeCell ref="U344:V344"/>
    <mergeCell ref="S342:T342"/>
    <mergeCell ref="U342:V342"/>
    <mergeCell ref="E343:F343"/>
    <mergeCell ref="G343:H343"/>
    <mergeCell ref="I343:J343"/>
    <mergeCell ref="K343:L343"/>
    <mergeCell ref="M343:N343"/>
    <mergeCell ref="O343:P343"/>
    <mergeCell ref="Q343:R343"/>
    <mergeCell ref="S343:T343"/>
    <mergeCell ref="Q341:R341"/>
    <mergeCell ref="S341:T341"/>
    <mergeCell ref="U341:V341"/>
    <mergeCell ref="E342:F342"/>
    <mergeCell ref="G342:H342"/>
    <mergeCell ref="I342:J342"/>
    <mergeCell ref="K342:L342"/>
    <mergeCell ref="M342:N342"/>
    <mergeCell ref="O342:P342"/>
    <mergeCell ref="Q342:R342"/>
    <mergeCell ref="E341:F341"/>
    <mergeCell ref="G341:H341"/>
    <mergeCell ref="I341:J341"/>
    <mergeCell ref="K341:L341"/>
    <mergeCell ref="M341:N341"/>
    <mergeCell ref="O341:P341"/>
    <mergeCell ref="U339:V339"/>
    <mergeCell ref="E340:F340"/>
    <mergeCell ref="G340:H340"/>
    <mergeCell ref="I340:J340"/>
    <mergeCell ref="K340:L340"/>
    <mergeCell ref="M340:N340"/>
    <mergeCell ref="O340:P340"/>
    <mergeCell ref="Q340:R340"/>
    <mergeCell ref="S340:T340"/>
    <mergeCell ref="U340:V340"/>
    <mergeCell ref="S338:T338"/>
    <mergeCell ref="U338:V338"/>
    <mergeCell ref="E339:F339"/>
    <mergeCell ref="G339:H339"/>
    <mergeCell ref="I339:J339"/>
    <mergeCell ref="K339:L339"/>
    <mergeCell ref="M339:N339"/>
    <mergeCell ref="O339:P339"/>
    <mergeCell ref="Q339:R339"/>
    <mergeCell ref="S339:T339"/>
    <mergeCell ref="Q337:R337"/>
    <mergeCell ref="S337:T337"/>
    <mergeCell ref="U337:V337"/>
    <mergeCell ref="E338:F338"/>
    <mergeCell ref="G338:H338"/>
    <mergeCell ref="I338:J338"/>
    <mergeCell ref="K338:L338"/>
    <mergeCell ref="M338:N338"/>
    <mergeCell ref="O338:P338"/>
    <mergeCell ref="Q338:R338"/>
    <mergeCell ref="E337:F337"/>
    <mergeCell ref="G337:H337"/>
    <mergeCell ref="I337:J337"/>
    <mergeCell ref="K337:L337"/>
    <mergeCell ref="M337:N337"/>
    <mergeCell ref="O337:P337"/>
    <mergeCell ref="E336:F336"/>
    <mergeCell ref="G336:H336"/>
    <mergeCell ref="I336:J336"/>
    <mergeCell ref="K336:L336"/>
    <mergeCell ref="M336:N336"/>
    <mergeCell ref="O336:P336"/>
    <mergeCell ref="Q336:R336"/>
    <mergeCell ref="S336:T336"/>
    <mergeCell ref="U336:V336"/>
    <mergeCell ref="U334:V334"/>
    <mergeCell ref="W334:W335"/>
    <mergeCell ref="X334:Y334"/>
    <mergeCell ref="E335:F335"/>
    <mergeCell ref="G335:H335"/>
    <mergeCell ref="I335:J335"/>
    <mergeCell ref="K335:L335"/>
    <mergeCell ref="O335:P335"/>
    <mergeCell ref="Q335:R335"/>
    <mergeCell ref="S335:T335"/>
    <mergeCell ref="I334:J334"/>
    <mergeCell ref="K334:L334"/>
    <mergeCell ref="M334:N335"/>
    <mergeCell ref="O334:P334"/>
    <mergeCell ref="Q334:R334"/>
    <mergeCell ref="S334:T334"/>
    <mergeCell ref="R325:S325"/>
    <mergeCell ref="E326:F326"/>
    <mergeCell ref="J326:N326"/>
    <mergeCell ref="O326:Q326"/>
    <mergeCell ref="R326:S326"/>
    <mergeCell ref="E324:F324"/>
    <mergeCell ref="J324:N324"/>
    <mergeCell ref="O324:Q324"/>
    <mergeCell ref="R324:S324"/>
    <mergeCell ref="A334:A335"/>
    <mergeCell ref="B334:B335"/>
    <mergeCell ref="C334:C335"/>
    <mergeCell ref="D334:D335"/>
    <mergeCell ref="E334:F334"/>
    <mergeCell ref="G334:H334"/>
    <mergeCell ref="T331:Y331"/>
    <mergeCell ref="A332:B332"/>
    <mergeCell ref="C332:D332"/>
    <mergeCell ref="E332:F332"/>
    <mergeCell ref="G332:I332"/>
    <mergeCell ref="J332:K332"/>
    <mergeCell ref="L332:M332"/>
    <mergeCell ref="N332:O332"/>
    <mergeCell ref="P332:Q332"/>
    <mergeCell ref="R332:Y332"/>
    <mergeCell ref="A331:D331"/>
    <mergeCell ref="E331:F331"/>
    <mergeCell ref="G331:I331"/>
    <mergeCell ref="J331:K331"/>
    <mergeCell ref="L331:Q331"/>
    <mergeCell ref="R331:S331"/>
    <mergeCell ref="U335:V335"/>
    <mergeCell ref="E329:F329"/>
    <mergeCell ref="J329:N329"/>
    <mergeCell ref="O329:Q329"/>
    <mergeCell ref="R329:S329"/>
    <mergeCell ref="E325:F325"/>
    <mergeCell ref="J325:N325"/>
    <mergeCell ref="E322:F322"/>
    <mergeCell ref="J322:N322"/>
    <mergeCell ref="O322:Q322"/>
    <mergeCell ref="R322:S322"/>
    <mergeCell ref="E323:F323"/>
    <mergeCell ref="J323:N323"/>
    <mergeCell ref="O323:Q323"/>
    <mergeCell ref="R323:S323"/>
    <mergeCell ref="U318:V318"/>
    <mergeCell ref="A320:F320"/>
    <mergeCell ref="H320:S320"/>
    <mergeCell ref="U320:Y320"/>
    <mergeCell ref="E321:F321"/>
    <mergeCell ref="J321:N321"/>
    <mergeCell ref="O321:Q321"/>
    <mergeCell ref="R321:S321"/>
    <mergeCell ref="U326:Y326"/>
    <mergeCell ref="E327:F327"/>
    <mergeCell ref="J327:N327"/>
    <mergeCell ref="O327:Q327"/>
    <mergeCell ref="R327:S327"/>
    <mergeCell ref="E328:F328"/>
    <mergeCell ref="J328:N328"/>
    <mergeCell ref="O328:Q328"/>
    <mergeCell ref="R328:S328"/>
    <mergeCell ref="O325:Q325"/>
    <mergeCell ref="S317:T317"/>
    <mergeCell ref="U317:V317"/>
    <mergeCell ref="E318:F318"/>
    <mergeCell ref="G318:H318"/>
    <mergeCell ref="I318:J318"/>
    <mergeCell ref="K318:L318"/>
    <mergeCell ref="M318:N318"/>
    <mergeCell ref="O318:P318"/>
    <mergeCell ref="Q318:R318"/>
    <mergeCell ref="S318:T318"/>
    <mergeCell ref="Q316:R316"/>
    <mergeCell ref="S316:T316"/>
    <mergeCell ref="U316:V316"/>
    <mergeCell ref="E317:F317"/>
    <mergeCell ref="G317:H317"/>
    <mergeCell ref="I317:J317"/>
    <mergeCell ref="K317:L317"/>
    <mergeCell ref="M317:N317"/>
    <mergeCell ref="O317:P317"/>
    <mergeCell ref="Q317:R317"/>
    <mergeCell ref="E316:F316"/>
    <mergeCell ref="G316:H316"/>
    <mergeCell ref="I316:J316"/>
    <mergeCell ref="K316:L316"/>
    <mergeCell ref="M316:N316"/>
    <mergeCell ref="O316:P316"/>
    <mergeCell ref="U314:V314"/>
    <mergeCell ref="E315:F315"/>
    <mergeCell ref="G315:H315"/>
    <mergeCell ref="I315:J315"/>
    <mergeCell ref="K315:L315"/>
    <mergeCell ref="M315:N315"/>
    <mergeCell ref="O315:P315"/>
    <mergeCell ref="Q315:R315"/>
    <mergeCell ref="S315:T315"/>
    <mergeCell ref="U315:V315"/>
    <mergeCell ref="S313:T313"/>
    <mergeCell ref="U313:V313"/>
    <mergeCell ref="E314:F314"/>
    <mergeCell ref="G314:H314"/>
    <mergeCell ref="I314:J314"/>
    <mergeCell ref="K314:L314"/>
    <mergeCell ref="M314:N314"/>
    <mergeCell ref="O314:P314"/>
    <mergeCell ref="Q314:R314"/>
    <mergeCell ref="S314:T314"/>
    <mergeCell ref="Q312:R312"/>
    <mergeCell ref="S312:T312"/>
    <mergeCell ref="U312:V312"/>
    <mergeCell ref="E313:F313"/>
    <mergeCell ref="G313:H313"/>
    <mergeCell ref="I313:J313"/>
    <mergeCell ref="K313:L313"/>
    <mergeCell ref="M313:N313"/>
    <mergeCell ref="O313:P313"/>
    <mergeCell ref="Q313:R313"/>
    <mergeCell ref="E312:F312"/>
    <mergeCell ref="G312:H312"/>
    <mergeCell ref="I312:J312"/>
    <mergeCell ref="K312:L312"/>
    <mergeCell ref="M312:N312"/>
    <mergeCell ref="O312:P312"/>
    <mergeCell ref="U310:V310"/>
    <mergeCell ref="E311:F311"/>
    <mergeCell ref="G311:H311"/>
    <mergeCell ref="I311:J311"/>
    <mergeCell ref="K311:L311"/>
    <mergeCell ref="M311:N311"/>
    <mergeCell ref="O311:P311"/>
    <mergeCell ref="Q311:R311"/>
    <mergeCell ref="S311:T311"/>
    <mergeCell ref="U311:V311"/>
    <mergeCell ref="S309:T309"/>
    <mergeCell ref="U309:V309"/>
    <mergeCell ref="E310:F310"/>
    <mergeCell ref="G310:H310"/>
    <mergeCell ref="I310:J310"/>
    <mergeCell ref="K310:L310"/>
    <mergeCell ref="M310:N310"/>
    <mergeCell ref="O310:P310"/>
    <mergeCell ref="Q310:R310"/>
    <mergeCell ref="S310:T310"/>
    <mergeCell ref="Q308:R308"/>
    <mergeCell ref="S308:T308"/>
    <mergeCell ref="U308:V308"/>
    <mergeCell ref="E309:F309"/>
    <mergeCell ref="G309:H309"/>
    <mergeCell ref="I309:J309"/>
    <mergeCell ref="K309:L309"/>
    <mergeCell ref="M309:N309"/>
    <mergeCell ref="O309:P309"/>
    <mergeCell ref="Q309:R309"/>
    <mergeCell ref="E308:F308"/>
    <mergeCell ref="G308:H308"/>
    <mergeCell ref="I308:J308"/>
    <mergeCell ref="K308:L308"/>
    <mergeCell ref="M308:N308"/>
    <mergeCell ref="O308:P308"/>
    <mergeCell ref="U306:V306"/>
    <mergeCell ref="E307:F307"/>
    <mergeCell ref="G307:H307"/>
    <mergeCell ref="I307:J307"/>
    <mergeCell ref="K307:L307"/>
    <mergeCell ref="M307:N307"/>
    <mergeCell ref="O307:P307"/>
    <mergeCell ref="Q307:R307"/>
    <mergeCell ref="S307:T307"/>
    <mergeCell ref="U307:V307"/>
    <mergeCell ref="S305:T305"/>
    <mergeCell ref="U305:V305"/>
    <mergeCell ref="E306:F306"/>
    <mergeCell ref="G306:H306"/>
    <mergeCell ref="I306:J306"/>
    <mergeCell ref="K306:L306"/>
    <mergeCell ref="M306:N306"/>
    <mergeCell ref="O306:P306"/>
    <mergeCell ref="Q306:R306"/>
    <mergeCell ref="S306:T306"/>
    <mergeCell ref="Q304:R304"/>
    <mergeCell ref="S304:T304"/>
    <mergeCell ref="U304:V304"/>
    <mergeCell ref="E305:F305"/>
    <mergeCell ref="G305:H305"/>
    <mergeCell ref="I305:J305"/>
    <mergeCell ref="K305:L305"/>
    <mergeCell ref="M305:N305"/>
    <mergeCell ref="O305:P305"/>
    <mergeCell ref="Q305:R305"/>
    <mergeCell ref="E304:F304"/>
    <mergeCell ref="G304:H304"/>
    <mergeCell ref="I304:J304"/>
    <mergeCell ref="K304:L304"/>
    <mergeCell ref="M304:N304"/>
    <mergeCell ref="O304:P304"/>
    <mergeCell ref="U302:V302"/>
    <mergeCell ref="E303:F303"/>
    <mergeCell ref="G303:H303"/>
    <mergeCell ref="I303:J303"/>
    <mergeCell ref="K303:L303"/>
    <mergeCell ref="M303:N303"/>
    <mergeCell ref="O303:P303"/>
    <mergeCell ref="Q303:R303"/>
    <mergeCell ref="S303:T303"/>
    <mergeCell ref="U303:V303"/>
    <mergeCell ref="U301:V301"/>
    <mergeCell ref="W301:W302"/>
    <mergeCell ref="X301:Y301"/>
    <mergeCell ref="E302:F302"/>
    <mergeCell ref="G302:H302"/>
    <mergeCell ref="I302:J302"/>
    <mergeCell ref="K302:L302"/>
    <mergeCell ref="O302:P302"/>
    <mergeCell ref="Q302:R302"/>
    <mergeCell ref="S302:T302"/>
    <mergeCell ref="I301:J301"/>
    <mergeCell ref="K301:L301"/>
    <mergeCell ref="M301:N302"/>
    <mergeCell ref="O301:P301"/>
    <mergeCell ref="Q301:R301"/>
    <mergeCell ref="S301:T301"/>
    <mergeCell ref="A301:A302"/>
    <mergeCell ref="B301:B302"/>
    <mergeCell ref="C301:C302"/>
    <mergeCell ref="D301:D302"/>
    <mergeCell ref="E301:F301"/>
    <mergeCell ref="G301:H301"/>
    <mergeCell ref="T298:Y298"/>
    <mergeCell ref="A299:B299"/>
    <mergeCell ref="C299:D299"/>
    <mergeCell ref="E299:F299"/>
    <mergeCell ref="G299:I299"/>
    <mergeCell ref="J299:K299"/>
    <mergeCell ref="L299:M299"/>
    <mergeCell ref="N299:O299"/>
    <mergeCell ref="P299:Q299"/>
    <mergeCell ref="R299:Y299"/>
    <mergeCell ref="A298:D298"/>
    <mergeCell ref="E298:F298"/>
    <mergeCell ref="G298:I298"/>
    <mergeCell ref="J298:K298"/>
    <mergeCell ref="L298:Q298"/>
    <mergeCell ref="R298:S298"/>
    <mergeCell ref="E295:F295"/>
    <mergeCell ref="J295:N295"/>
    <mergeCell ref="O295:Q295"/>
    <mergeCell ref="R295:S295"/>
    <mergeCell ref="E296:F296"/>
    <mergeCell ref="J296:N296"/>
    <mergeCell ref="O296:Q296"/>
    <mergeCell ref="R296:S296"/>
    <mergeCell ref="E293:F293"/>
    <mergeCell ref="J293:N293"/>
    <mergeCell ref="O293:Q293"/>
    <mergeCell ref="R293:S293"/>
    <mergeCell ref="U293:Y293"/>
    <mergeCell ref="E294:F294"/>
    <mergeCell ref="J294:N294"/>
    <mergeCell ref="O294:Q294"/>
    <mergeCell ref="R294:S294"/>
    <mergeCell ref="E291:F291"/>
    <mergeCell ref="J291:N291"/>
    <mergeCell ref="O291:Q291"/>
    <mergeCell ref="R291:S291"/>
    <mergeCell ref="E292:F292"/>
    <mergeCell ref="J292:N292"/>
    <mergeCell ref="O292:Q292"/>
    <mergeCell ref="R292:S292"/>
    <mergeCell ref="E289:F289"/>
    <mergeCell ref="J289:N289"/>
    <mergeCell ref="O289:Q289"/>
    <mergeCell ref="R289:S289"/>
    <mergeCell ref="E290:F290"/>
    <mergeCell ref="J290:N290"/>
    <mergeCell ref="O290:Q290"/>
    <mergeCell ref="R290:S290"/>
    <mergeCell ref="A287:F287"/>
    <mergeCell ref="H287:S287"/>
    <mergeCell ref="U287:Y287"/>
    <mergeCell ref="E288:F288"/>
    <mergeCell ref="J288:N288"/>
    <mergeCell ref="O288:Q288"/>
    <mergeCell ref="R288:S288"/>
    <mergeCell ref="U284:V284"/>
    <mergeCell ref="E285:F285"/>
    <mergeCell ref="G285:H285"/>
    <mergeCell ref="I285:J285"/>
    <mergeCell ref="K285:L285"/>
    <mergeCell ref="M285:N285"/>
    <mergeCell ref="O285:P285"/>
    <mergeCell ref="Q285:R285"/>
    <mergeCell ref="S285:T285"/>
    <mergeCell ref="U285:V285"/>
    <mergeCell ref="S283:T283"/>
    <mergeCell ref="U283:V283"/>
    <mergeCell ref="E284:F284"/>
    <mergeCell ref="G284:H284"/>
    <mergeCell ref="I284:J284"/>
    <mergeCell ref="K284:L284"/>
    <mergeCell ref="M284:N284"/>
    <mergeCell ref="O284:P284"/>
    <mergeCell ref="Q284:R284"/>
    <mergeCell ref="S284:T284"/>
    <mergeCell ref="Q282:R282"/>
    <mergeCell ref="S282:T282"/>
    <mergeCell ref="U282:V282"/>
    <mergeCell ref="E283:F283"/>
    <mergeCell ref="G283:H283"/>
    <mergeCell ref="I283:J283"/>
    <mergeCell ref="K283:L283"/>
    <mergeCell ref="M283:N283"/>
    <mergeCell ref="O283:P283"/>
    <mergeCell ref="Q283:R283"/>
    <mergeCell ref="E282:F282"/>
    <mergeCell ref="G282:H282"/>
    <mergeCell ref="I282:J282"/>
    <mergeCell ref="K282:L282"/>
    <mergeCell ref="M282:N282"/>
    <mergeCell ref="O282:P282"/>
    <mergeCell ref="U280:V280"/>
    <mergeCell ref="E281:F281"/>
    <mergeCell ref="G281:H281"/>
    <mergeCell ref="I281:J281"/>
    <mergeCell ref="K281:L281"/>
    <mergeCell ref="M281:N281"/>
    <mergeCell ref="O281:P281"/>
    <mergeCell ref="Q281:R281"/>
    <mergeCell ref="S281:T281"/>
    <mergeCell ref="U281:V281"/>
    <mergeCell ref="S279:T279"/>
    <mergeCell ref="U279:V279"/>
    <mergeCell ref="E280:F280"/>
    <mergeCell ref="G280:H280"/>
    <mergeCell ref="I280:J280"/>
    <mergeCell ref="K280:L280"/>
    <mergeCell ref="M280:N280"/>
    <mergeCell ref="O280:P280"/>
    <mergeCell ref="Q280:R280"/>
    <mergeCell ref="S280:T280"/>
    <mergeCell ref="Q278:R278"/>
    <mergeCell ref="S278:T278"/>
    <mergeCell ref="U278:V278"/>
    <mergeCell ref="E279:F279"/>
    <mergeCell ref="G279:H279"/>
    <mergeCell ref="I279:J279"/>
    <mergeCell ref="K279:L279"/>
    <mergeCell ref="M279:N279"/>
    <mergeCell ref="O279:P279"/>
    <mergeCell ref="Q279:R279"/>
    <mergeCell ref="E278:F278"/>
    <mergeCell ref="G278:H278"/>
    <mergeCell ref="I278:J278"/>
    <mergeCell ref="K278:L278"/>
    <mergeCell ref="M278:N278"/>
    <mergeCell ref="O278:P278"/>
    <mergeCell ref="U276:V276"/>
    <mergeCell ref="E277:F277"/>
    <mergeCell ref="G277:H277"/>
    <mergeCell ref="I277:J277"/>
    <mergeCell ref="K277:L277"/>
    <mergeCell ref="M277:N277"/>
    <mergeCell ref="O277:P277"/>
    <mergeCell ref="Q277:R277"/>
    <mergeCell ref="S277:T277"/>
    <mergeCell ref="U277:V277"/>
    <mergeCell ref="Q272:R272"/>
    <mergeCell ref="S272:T272"/>
    <mergeCell ref="S275:T275"/>
    <mergeCell ref="U275:V275"/>
    <mergeCell ref="E276:F276"/>
    <mergeCell ref="G276:H276"/>
    <mergeCell ref="I276:J276"/>
    <mergeCell ref="K276:L276"/>
    <mergeCell ref="M276:N276"/>
    <mergeCell ref="O276:P276"/>
    <mergeCell ref="Q276:R276"/>
    <mergeCell ref="S276:T276"/>
    <mergeCell ref="Q274:R274"/>
    <mergeCell ref="S274:T274"/>
    <mergeCell ref="U274:V274"/>
    <mergeCell ref="E275:F275"/>
    <mergeCell ref="G275:H275"/>
    <mergeCell ref="I275:J275"/>
    <mergeCell ref="K275:L275"/>
    <mergeCell ref="M275:N275"/>
    <mergeCell ref="O275:P275"/>
    <mergeCell ref="Q275:R275"/>
    <mergeCell ref="E274:F274"/>
    <mergeCell ref="G274:H274"/>
    <mergeCell ref="I274:J274"/>
    <mergeCell ref="K274:L274"/>
    <mergeCell ref="M274:N274"/>
    <mergeCell ref="O274:P274"/>
    <mergeCell ref="E271:F271"/>
    <mergeCell ref="G271:H271"/>
    <mergeCell ref="I271:J271"/>
    <mergeCell ref="K271:L271"/>
    <mergeCell ref="M271:N271"/>
    <mergeCell ref="O271:P271"/>
    <mergeCell ref="Q271:R271"/>
    <mergeCell ref="E270:F270"/>
    <mergeCell ref="G270:H270"/>
    <mergeCell ref="I270:J270"/>
    <mergeCell ref="K270:L270"/>
    <mergeCell ref="M270:N270"/>
    <mergeCell ref="O270:P270"/>
    <mergeCell ref="W268:W269"/>
    <mergeCell ref="U272:V272"/>
    <mergeCell ref="E273:F273"/>
    <mergeCell ref="G273:H273"/>
    <mergeCell ref="I273:J273"/>
    <mergeCell ref="K273:L273"/>
    <mergeCell ref="M273:N273"/>
    <mergeCell ref="O273:P273"/>
    <mergeCell ref="Q273:R273"/>
    <mergeCell ref="S273:T273"/>
    <mergeCell ref="U273:V273"/>
    <mergeCell ref="S271:T271"/>
    <mergeCell ref="U271:V271"/>
    <mergeCell ref="E272:F272"/>
    <mergeCell ref="G272:H272"/>
    <mergeCell ref="I272:J272"/>
    <mergeCell ref="K272:L272"/>
    <mergeCell ref="M272:N272"/>
    <mergeCell ref="O272:P272"/>
    <mergeCell ref="Q269:R269"/>
    <mergeCell ref="S269:T269"/>
    <mergeCell ref="U269:V269"/>
    <mergeCell ref="K268:L268"/>
    <mergeCell ref="M268:N269"/>
    <mergeCell ref="O268:P268"/>
    <mergeCell ref="Q268:R268"/>
    <mergeCell ref="S268:T268"/>
    <mergeCell ref="U268:V268"/>
    <mergeCell ref="A268:A269"/>
    <mergeCell ref="B268:B269"/>
    <mergeCell ref="C268:C269"/>
    <mergeCell ref="D268:D269"/>
    <mergeCell ref="E268:F268"/>
    <mergeCell ref="G268:H268"/>
    <mergeCell ref="Q270:R270"/>
    <mergeCell ref="S270:T270"/>
    <mergeCell ref="U270:V270"/>
    <mergeCell ref="U23:Y23"/>
    <mergeCell ref="U29:Y29"/>
    <mergeCell ref="O32:Q32"/>
    <mergeCell ref="R32:S32"/>
    <mergeCell ref="J28:N28"/>
    <mergeCell ref="O28:Q28"/>
    <mergeCell ref="R28:S28"/>
    <mergeCell ref="J29:N29"/>
    <mergeCell ref="O29:Q29"/>
    <mergeCell ref="J30:N30"/>
    <mergeCell ref="T265:Y265"/>
    <mergeCell ref="A266:B266"/>
    <mergeCell ref="C266:D266"/>
    <mergeCell ref="E266:F266"/>
    <mergeCell ref="G266:I266"/>
    <mergeCell ref="J266:K266"/>
    <mergeCell ref="L266:M266"/>
    <mergeCell ref="N266:O266"/>
    <mergeCell ref="P266:Q266"/>
    <mergeCell ref="R266:Y266"/>
    <mergeCell ref="A265:D265"/>
    <mergeCell ref="E265:F265"/>
    <mergeCell ref="G265:I265"/>
    <mergeCell ref="J265:K265"/>
    <mergeCell ref="L265:Q265"/>
    <mergeCell ref="R265:S265"/>
    <mergeCell ref="E29:F29"/>
    <mergeCell ref="R29:S29"/>
    <mergeCell ref="E30:F30"/>
    <mergeCell ref="R30:S30"/>
    <mergeCell ref="J32:N32"/>
    <mergeCell ref="E32:F32"/>
    <mergeCell ref="L1:Q1"/>
    <mergeCell ref="J24:N24"/>
    <mergeCell ref="M12:N12"/>
    <mergeCell ref="M13:N13"/>
    <mergeCell ref="M20:N20"/>
    <mergeCell ref="M21:N21"/>
    <mergeCell ref="R31:S31"/>
    <mergeCell ref="X4:Y4"/>
    <mergeCell ref="C2:D2"/>
    <mergeCell ref="A2:B2"/>
    <mergeCell ref="B4:B5"/>
    <mergeCell ref="A4:A5"/>
    <mergeCell ref="C4:C5"/>
    <mergeCell ref="D4:D5"/>
    <mergeCell ref="J2:K2"/>
    <mergeCell ref="L2:M2"/>
    <mergeCell ref="U15:V15"/>
    <mergeCell ref="T1:Y1"/>
    <mergeCell ref="R1:S1"/>
    <mergeCell ref="A1:D1"/>
    <mergeCell ref="E1:F1"/>
    <mergeCell ref="G1:I1"/>
    <mergeCell ref="J1:K1"/>
    <mergeCell ref="U11:V11"/>
    <mergeCell ref="M14:N14"/>
    <mergeCell ref="E20:F20"/>
    <mergeCell ref="G20:H20"/>
    <mergeCell ref="I20:J20"/>
    <mergeCell ref="O30:Q30"/>
    <mergeCell ref="U21:V21"/>
    <mergeCell ref="E31:F31"/>
    <mergeCell ref="J31:N31"/>
    <mergeCell ref="O31:Q31"/>
    <mergeCell ref="J27:N27"/>
    <mergeCell ref="O27:Q27"/>
    <mergeCell ref="R27:S27"/>
    <mergeCell ref="E21:F21"/>
    <mergeCell ref="G21:H21"/>
    <mergeCell ref="I21:J21"/>
    <mergeCell ref="K21:L21"/>
    <mergeCell ref="O21:P21"/>
    <mergeCell ref="Q21:R21"/>
    <mergeCell ref="J25:N25"/>
    <mergeCell ref="S21:T21"/>
    <mergeCell ref="O25:Q25"/>
    <mergeCell ref="R25:S25"/>
    <mergeCell ref="J26:N26"/>
    <mergeCell ref="O26:Q26"/>
    <mergeCell ref="R26:S26"/>
    <mergeCell ref="E27:F27"/>
    <mergeCell ref="E28:F28"/>
    <mergeCell ref="E25:F25"/>
    <mergeCell ref="E26:F26"/>
    <mergeCell ref="A23:F23"/>
    <mergeCell ref="E24:F24"/>
    <mergeCell ref="O24:Q24"/>
    <mergeCell ref="H23:S23"/>
    <mergeCell ref="M4:N5"/>
    <mergeCell ref="M6:N6"/>
    <mergeCell ref="M7:N7"/>
    <mergeCell ref="S17:T17"/>
    <mergeCell ref="R24:S24"/>
    <mergeCell ref="S19:T19"/>
    <mergeCell ref="E17:F17"/>
    <mergeCell ref="G17:H17"/>
    <mergeCell ref="I17:J17"/>
    <mergeCell ref="K17:L17"/>
    <mergeCell ref="O17:P17"/>
    <mergeCell ref="Q17:R17"/>
    <mergeCell ref="M17:N17"/>
    <mergeCell ref="E18:F18"/>
    <mergeCell ref="G18:H18"/>
    <mergeCell ref="I18:J18"/>
    <mergeCell ref="K18:L18"/>
    <mergeCell ref="O18:P18"/>
    <mergeCell ref="Q18:R18"/>
    <mergeCell ref="M18:N18"/>
    <mergeCell ref="E19:F19"/>
    <mergeCell ref="G19:H19"/>
    <mergeCell ref="I19:J19"/>
    <mergeCell ref="K19:L19"/>
    <mergeCell ref="O19:P19"/>
    <mergeCell ref="Q19:R19"/>
    <mergeCell ref="M19:N19"/>
    <mergeCell ref="S15:T15"/>
    <mergeCell ref="K20:L20"/>
    <mergeCell ref="O20:P20"/>
    <mergeCell ref="Q20:R20"/>
    <mergeCell ref="S20:T20"/>
    <mergeCell ref="U20:V20"/>
    <mergeCell ref="U17:V17"/>
    <mergeCell ref="S18:T18"/>
    <mergeCell ref="U18:V18"/>
    <mergeCell ref="U19:V19"/>
    <mergeCell ref="S16:T16"/>
    <mergeCell ref="U16:V16"/>
    <mergeCell ref="E15:F15"/>
    <mergeCell ref="G15:H15"/>
    <mergeCell ref="I15:J15"/>
    <mergeCell ref="K15:L15"/>
    <mergeCell ref="O15:P15"/>
    <mergeCell ref="Q15:R15"/>
    <mergeCell ref="M15:N15"/>
    <mergeCell ref="M16:N16"/>
    <mergeCell ref="E16:F16"/>
    <mergeCell ref="G16:H16"/>
    <mergeCell ref="I16:J16"/>
    <mergeCell ref="K16:L16"/>
    <mergeCell ref="O16:P16"/>
    <mergeCell ref="Q16:R16"/>
    <mergeCell ref="G13:H13"/>
    <mergeCell ref="I13:J13"/>
    <mergeCell ref="K13:L13"/>
    <mergeCell ref="O13:P13"/>
    <mergeCell ref="Q13:R13"/>
    <mergeCell ref="S13:T13"/>
    <mergeCell ref="U13:V13"/>
    <mergeCell ref="E14:F14"/>
    <mergeCell ref="G14:H14"/>
    <mergeCell ref="I14:J14"/>
    <mergeCell ref="K14:L14"/>
    <mergeCell ref="O14:P14"/>
    <mergeCell ref="Q14:R14"/>
    <mergeCell ref="S14:T14"/>
    <mergeCell ref="U14:V14"/>
    <mergeCell ref="E13:F13"/>
    <mergeCell ref="S12:T12"/>
    <mergeCell ref="U12:V12"/>
    <mergeCell ref="Q7:R7"/>
    <mergeCell ref="E11:F11"/>
    <mergeCell ref="G11:H11"/>
    <mergeCell ref="I11:J11"/>
    <mergeCell ref="K11:L11"/>
    <mergeCell ref="O11:P11"/>
    <mergeCell ref="Q11:R11"/>
    <mergeCell ref="S11:T11"/>
    <mergeCell ref="M11:N11"/>
    <mergeCell ref="S7:T7"/>
    <mergeCell ref="M8:N8"/>
    <mergeCell ref="M9:N9"/>
    <mergeCell ref="M10:N10"/>
    <mergeCell ref="E12:F12"/>
    <mergeCell ref="G12:H12"/>
    <mergeCell ref="I12:J12"/>
    <mergeCell ref="K12:L12"/>
    <mergeCell ref="O12:P12"/>
    <mergeCell ref="Q12:R12"/>
    <mergeCell ref="G9:H9"/>
    <mergeCell ref="I9:J9"/>
    <mergeCell ref="K9:L9"/>
    <mergeCell ref="O9:P9"/>
    <mergeCell ref="Q9:R9"/>
    <mergeCell ref="S9:T9"/>
    <mergeCell ref="P2:Q2"/>
    <mergeCell ref="G2:I2"/>
    <mergeCell ref="U5:V5"/>
    <mergeCell ref="E6:F6"/>
    <mergeCell ref="G6:H6"/>
    <mergeCell ref="I6:J6"/>
    <mergeCell ref="K6:L6"/>
    <mergeCell ref="O6:P6"/>
    <mergeCell ref="Q6:R6"/>
    <mergeCell ref="S6:T6"/>
    <mergeCell ref="S8:T8"/>
    <mergeCell ref="R2:Y2"/>
    <mergeCell ref="E4:F4"/>
    <mergeCell ref="G4:H4"/>
    <mergeCell ref="I4:J4"/>
    <mergeCell ref="K4:L4"/>
    <mergeCell ref="O4:P4"/>
    <mergeCell ref="Q4:R4"/>
    <mergeCell ref="E2:F2"/>
    <mergeCell ref="N2:O2"/>
    <mergeCell ref="E8:F8"/>
    <mergeCell ref="G8:H8"/>
    <mergeCell ref="I8:J8"/>
    <mergeCell ref="K8:L8"/>
    <mergeCell ref="O8:P8"/>
    <mergeCell ref="Q8:R8"/>
    <mergeCell ref="U6:V6"/>
    <mergeCell ref="S5:T5"/>
    <mergeCell ref="S4:T4"/>
    <mergeCell ref="U8:V8"/>
    <mergeCell ref="E7:F7"/>
    <mergeCell ref="G7:H7"/>
    <mergeCell ref="U4:V4"/>
    <mergeCell ref="W4:W5"/>
    <mergeCell ref="E5:F5"/>
    <mergeCell ref="G5:H5"/>
    <mergeCell ref="I5:J5"/>
    <mergeCell ref="K5:L5"/>
    <mergeCell ref="O5:P5"/>
    <mergeCell ref="Q5:R5"/>
    <mergeCell ref="U7:V7"/>
    <mergeCell ref="R34:S34"/>
    <mergeCell ref="T34:Y34"/>
    <mergeCell ref="A35:B35"/>
    <mergeCell ref="C35:D35"/>
    <mergeCell ref="E35:F35"/>
    <mergeCell ref="G35:I35"/>
    <mergeCell ref="J35:K35"/>
    <mergeCell ref="L35:M35"/>
    <mergeCell ref="N35:O35"/>
    <mergeCell ref="P35:Q35"/>
    <mergeCell ref="U9:V9"/>
    <mergeCell ref="E10:F10"/>
    <mergeCell ref="G10:H10"/>
    <mergeCell ref="I10:J10"/>
    <mergeCell ref="K10:L10"/>
    <mergeCell ref="O10:P10"/>
    <mergeCell ref="Q10:R10"/>
    <mergeCell ref="S10:T10"/>
    <mergeCell ref="U10:V10"/>
    <mergeCell ref="E9:F9"/>
    <mergeCell ref="I7:J7"/>
    <mergeCell ref="K7:L7"/>
    <mergeCell ref="O7:P7"/>
    <mergeCell ref="A34:D34"/>
    <mergeCell ref="E34:F34"/>
    <mergeCell ref="G34:I34"/>
    <mergeCell ref="J34:K34"/>
    <mergeCell ref="L34:Q34"/>
    <mergeCell ref="A37:A38"/>
    <mergeCell ref="B37:B38"/>
    <mergeCell ref="C37:C38"/>
    <mergeCell ref="D37:D38"/>
    <mergeCell ref="E37:F37"/>
    <mergeCell ref="G37:H37"/>
    <mergeCell ref="E38:F38"/>
    <mergeCell ref="G38:H38"/>
    <mergeCell ref="I38:J38"/>
    <mergeCell ref="K38:L38"/>
    <mergeCell ref="O38:P38"/>
    <mergeCell ref="Q38:R38"/>
    <mergeCell ref="O37:P37"/>
    <mergeCell ref="Q37:R37"/>
    <mergeCell ref="R35:Y35"/>
    <mergeCell ref="S37:T37"/>
    <mergeCell ref="U37:V37"/>
    <mergeCell ref="W37:W38"/>
    <mergeCell ref="X37:Y37"/>
    <mergeCell ref="S38:T38"/>
    <mergeCell ref="U38:V38"/>
    <mergeCell ref="I37:J37"/>
    <mergeCell ref="K37:L37"/>
    <mergeCell ref="M37:N38"/>
    <mergeCell ref="U40:V40"/>
    <mergeCell ref="E39:F39"/>
    <mergeCell ref="G39:H39"/>
    <mergeCell ref="I39:J39"/>
    <mergeCell ref="K39:L39"/>
    <mergeCell ref="M39:N39"/>
    <mergeCell ref="O39:P39"/>
    <mergeCell ref="Q39:R39"/>
    <mergeCell ref="S39:T39"/>
    <mergeCell ref="U39:V39"/>
    <mergeCell ref="S41:T41"/>
    <mergeCell ref="U41:V41"/>
    <mergeCell ref="E40:F40"/>
    <mergeCell ref="G40:H40"/>
    <mergeCell ref="I40:J40"/>
    <mergeCell ref="K40:L40"/>
    <mergeCell ref="M40:N40"/>
    <mergeCell ref="O40:P40"/>
    <mergeCell ref="Q40:R40"/>
    <mergeCell ref="S40:T40"/>
    <mergeCell ref="Q42:R42"/>
    <mergeCell ref="S42:T42"/>
    <mergeCell ref="U42:V42"/>
    <mergeCell ref="E41:F41"/>
    <mergeCell ref="G41:H41"/>
    <mergeCell ref="I41:J41"/>
    <mergeCell ref="K41:L41"/>
    <mergeCell ref="M41:N41"/>
    <mergeCell ref="O41:P41"/>
    <mergeCell ref="Q41:R41"/>
    <mergeCell ref="E42:F42"/>
    <mergeCell ref="G42:H42"/>
    <mergeCell ref="I42:J42"/>
    <mergeCell ref="K42:L42"/>
    <mergeCell ref="M42:N42"/>
    <mergeCell ref="O42:P42"/>
    <mergeCell ref="U44:V44"/>
    <mergeCell ref="E43:F43"/>
    <mergeCell ref="G43:H43"/>
    <mergeCell ref="I43:J43"/>
    <mergeCell ref="K43:L43"/>
    <mergeCell ref="M43:N43"/>
    <mergeCell ref="O43:P43"/>
    <mergeCell ref="Q43:R43"/>
    <mergeCell ref="S43:T43"/>
    <mergeCell ref="U43:V43"/>
    <mergeCell ref="S45:T45"/>
    <mergeCell ref="U45:V45"/>
    <mergeCell ref="E44:F44"/>
    <mergeCell ref="G44:H44"/>
    <mergeCell ref="I44:J44"/>
    <mergeCell ref="K44:L44"/>
    <mergeCell ref="M44:N44"/>
    <mergeCell ref="O44:P44"/>
    <mergeCell ref="Q44:R44"/>
    <mergeCell ref="S44:T44"/>
    <mergeCell ref="Q46:R46"/>
    <mergeCell ref="S46:T46"/>
    <mergeCell ref="U46:V46"/>
    <mergeCell ref="E45:F45"/>
    <mergeCell ref="G45:H45"/>
    <mergeCell ref="I45:J45"/>
    <mergeCell ref="K45:L45"/>
    <mergeCell ref="M45:N45"/>
    <mergeCell ref="O45:P45"/>
    <mergeCell ref="Q45:R45"/>
    <mergeCell ref="E46:F46"/>
    <mergeCell ref="G46:H46"/>
    <mergeCell ref="I46:J46"/>
    <mergeCell ref="K46:L46"/>
    <mergeCell ref="M46:N46"/>
    <mergeCell ref="O46:P46"/>
    <mergeCell ref="U48:V48"/>
    <mergeCell ref="E47:F47"/>
    <mergeCell ref="G47:H47"/>
    <mergeCell ref="I47:J47"/>
    <mergeCell ref="K47:L47"/>
    <mergeCell ref="M47:N47"/>
    <mergeCell ref="O47:P47"/>
    <mergeCell ref="Q47:R47"/>
    <mergeCell ref="S47:T47"/>
    <mergeCell ref="U47:V47"/>
    <mergeCell ref="S49:T49"/>
    <mergeCell ref="U49:V49"/>
    <mergeCell ref="E48:F48"/>
    <mergeCell ref="G48:H48"/>
    <mergeCell ref="I48:J48"/>
    <mergeCell ref="K48:L48"/>
    <mergeCell ref="M48:N48"/>
    <mergeCell ref="O48:P48"/>
    <mergeCell ref="Q48:R48"/>
    <mergeCell ref="S48:T48"/>
    <mergeCell ref="Q50:R50"/>
    <mergeCell ref="S50:T50"/>
    <mergeCell ref="U50:V50"/>
    <mergeCell ref="E49:F49"/>
    <mergeCell ref="G49:H49"/>
    <mergeCell ref="I49:J49"/>
    <mergeCell ref="K49:L49"/>
    <mergeCell ref="M49:N49"/>
    <mergeCell ref="O49:P49"/>
    <mergeCell ref="Q49:R49"/>
    <mergeCell ref="E50:F50"/>
    <mergeCell ref="G50:H50"/>
    <mergeCell ref="I50:J50"/>
    <mergeCell ref="K50:L50"/>
    <mergeCell ref="M50:N50"/>
    <mergeCell ref="O50:P50"/>
    <mergeCell ref="U52:V52"/>
    <mergeCell ref="E51:F51"/>
    <mergeCell ref="G51:H51"/>
    <mergeCell ref="I51:J51"/>
    <mergeCell ref="K51:L51"/>
    <mergeCell ref="M51:N51"/>
    <mergeCell ref="O51:P51"/>
    <mergeCell ref="Q51:R51"/>
    <mergeCell ref="S51:T51"/>
    <mergeCell ref="U51:V51"/>
    <mergeCell ref="S53:T53"/>
    <mergeCell ref="U53:V53"/>
    <mergeCell ref="E52:F52"/>
    <mergeCell ref="G52:H52"/>
    <mergeCell ref="I52:J52"/>
    <mergeCell ref="K52:L52"/>
    <mergeCell ref="M52:N52"/>
    <mergeCell ref="O52:P52"/>
    <mergeCell ref="Q52:R52"/>
    <mergeCell ref="S52:T52"/>
    <mergeCell ref="Q54:R54"/>
    <mergeCell ref="S54:T54"/>
    <mergeCell ref="U54:V54"/>
    <mergeCell ref="E53:F53"/>
    <mergeCell ref="G53:H53"/>
    <mergeCell ref="I53:J53"/>
    <mergeCell ref="K53:L53"/>
    <mergeCell ref="M53:N53"/>
    <mergeCell ref="O53:P53"/>
    <mergeCell ref="Q53:R53"/>
    <mergeCell ref="E54:F54"/>
    <mergeCell ref="G54:H54"/>
    <mergeCell ref="I54:J54"/>
    <mergeCell ref="K54:L54"/>
    <mergeCell ref="M54:N54"/>
    <mergeCell ref="O54:P54"/>
    <mergeCell ref="U56:Y56"/>
    <mergeCell ref="E57:F57"/>
    <mergeCell ref="J57:N57"/>
    <mergeCell ref="O57:Q57"/>
    <mergeCell ref="R57:S57"/>
    <mergeCell ref="E58:F58"/>
    <mergeCell ref="J58:N58"/>
    <mergeCell ref="O58:Q58"/>
    <mergeCell ref="R58:S58"/>
    <mergeCell ref="E61:F61"/>
    <mergeCell ref="J61:N61"/>
    <mergeCell ref="O61:Q61"/>
    <mergeCell ref="R61:S61"/>
    <mergeCell ref="A56:F56"/>
    <mergeCell ref="H56:S56"/>
    <mergeCell ref="E59:F59"/>
    <mergeCell ref="J59:N59"/>
    <mergeCell ref="O59:Q59"/>
    <mergeCell ref="R59:S59"/>
    <mergeCell ref="E60:F60"/>
    <mergeCell ref="J60:N60"/>
    <mergeCell ref="O60:Q60"/>
    <mergeCell ref="R60:S60"/>
    <mergeCell ref="E62:F62"/>
    <mergeCell ref="J62:N62"/>
    <mergeCell ref="O62:Q62"/>
    <mergeCell ref="R62:S62"/>
    <mergeCell ref="U62:Y62"/>
    <mergeCell ref="E63:F63"/>
    <mergeCell ref="J63:N63"/>
    <mergeCell ref="O63:Q63"/>
    <mergeCell ref="R63:S63"/>
    <mergeCell ref="P68:Q68"/>
    <mergeCell ref="R68:Y68"/>
    <mergeCell ref="E64:F64"/>
    <mergeCell ref="J64:N64"/>
    <mergeCell ref="O64:Q64"/>
    <mergeCell ref="R64:S64"/>
    <mergeCell ref="E65:F65"/>
    <mergeCell ref="J65:N65"/>
    <mergeCell ref="O65:Q65"/>
    <mergeCell ref="R65:S65"/>
    <mergeCell ref="C68:D68"/>
    <mergeCell ref="E68:F68"/>
    <mergeCell ref="G68:I68"/>
    <mergeCell ref="J68:K68"/>
    <mergeCell ref="L68:M68"/>
    <mergeCell ref="N68:O68"/>
    <mergeCell ref="S70:T70"/>
    <mergeCell ref="U70:V70"/>
    <mergeCell ref="A67:D67"/>
    <mergeCell ref="E67:F67"/>
    <mergeCell ref="G67:I67"/>
    <mergeCell ref="J67:K67"/>
    <mergeCell ref="L67:Q67"/>
    <mergeCell ref="R67:S67"/>
    <mergeCell ref="T67:Y67"/>
    <mergeCell ref="A68:B68"/>
    <mergeCell ref="E70:F70"/>
    <mergeCell ref="G70:H70"/>
    <mergeCell ref="I70:J70"/>
    <mergeCell ref="K70:L70"/>
    <mergeCell ref="O70:P70"/>
    <mergeCell ref="Q70:R70"/>
    <mergeCell ref="W70:W71"/>
    <mergeCell ref="X70:Y70"/>
    <mergeCell ref="A70:A71"/>
    <mergeCell ref="B70:B71"/>
    <mergeCell ref="C70:C71"/>
    <mergeCell ref="D70:D71"/>
    <mergeCell ref="S72:T72"/>
    <mergeCell ref="U72:V72"/>
    <mergeCell ref="E71:F71"/>
    <mergeCell ref="G71:H71"/>
    <mergeCell ref="I71:J71"/>
    <mergeCell ref="K71:L71"/>
    <mergeCell ref="O71:P71"/>
    <mergeCell ref="Q71:R71"/>
    <mergeCell ref="S71:T71"/>
    <mergeCell ref="U71:V71"/>
    <mergeCell ref="Q73:R73"/>
    <mergeCell ref="S73:T73"/>
    <mergeCell ref="U73:V73"/>
    <mergeCell ref="E72:F72"/>
    <mergeCell ref="G72:H72"/>
    <mergeCell ref="I72:J72"/>
    <mergeCell ref="K72:L72"/>
    <mergeCell ref="M72:N72"/>
    <mergeCell ref="O72:P72"/>
    <mergeCell ref="Q72:R72"/>
    <mergeCell ref="E73:F73"/>
    <mergeCell ref="G73:H73"/>
    <mergeCell ref="I73:J73"/>
    <mergeCell ref="K73:L73"/>
    <mergeCell ref="M73:N73"/>
    <mergeCell ref="O73:P73"/>
    <mergeCell ref="M70:N71"/>
    <mergeCell ref="U75:V75"/>
    <mergeCell ref="E74:F74"/>
    <mergeCell ref="G74:H74"/>
    <mergeCell ref="I74:J74"/>
    <mergeCell ref="K74:L74"/>
    <mergeCell ref="M74:N74"/>
    <mergeCell ref="O74:P74"/>
    <mergeCell ref="Q74:R74"/>
    <mergeCell ref="S74:T74"/>
    <mergeCell ref="U74:V74"/>
    <mergeCell ref="S76:T76"/>
    <mergeCell ref="U76:V76"/>
    <mergeCell ref="E75:F75"/>
    <mergeCell ref="G75:H75"/>
    <mergeCell ref="I75:J75"/>
    <mergeCell ref="K75:L75"/>
    <mergeCell ref="M75:N75"/>
    <mergeCell ref="O75:P75"/>
    <mergeCell ref="Q75:R75"/>
    <mergeCell ref="S75:T75"/>
    <mergeCell ref="Q77:R77"/>
    <mergeCell ref="S77:T77"/>
    <mergeCell ref="U77:V77"/>
    <mergeCell ref="E76:F76"/>
    <mergeCell ref="G76:H76"/>
    <mergeCell ref="I76:J76"/>
    <mergeCell ref="K76:L76"/>
    <mergeCell ref="M76:N76"/>
    <mergeCell ref="O76:P76"/>
    <mergeCell ref="Q76:R76"/>
    <mergeCell ref="E77:F77"/>
    <mergeCell ref="G77:H77"/>
    <mergeCell ref="I77:J77"/>
    <mergeCell ref="K77:L77"/>
    <mergeCell ref="M77:N77"/>
    <mergeCell ref="O77:P77"/>
    <mergeCell ref="U79:V79"/>
    <mergeCell ref="E78:F78"/>
    <mergeCell ref="G78:H78"/>
    <mergeCell ref="I78:J78"/>
    <mergeCell ref="K78:L78"/>
    <mergeCell ref="M78:N78"/>
    <mergeCell ref="O78:P78"/>
    <mergeCell ref="Q78:R78"/>
    <mergeCell ref="S78:T78"/>
    <mergeCell ref="U78:V78"/>
    <mergeCell ref="S80:T80"/>
    <mergeCell ref="U80:V80"/>
    <mergeCell ref="E79:F79"/>
    <mergeCell ref="G79:H79"/>
    <mergeCell ref="I79:J79"/>
    <mergeCell ref="K79:L79"/>
    <mergeCell ref="M79:N79"/>
    <mergeCell ref="O79:P79"/>
    <mergeCell ref="Q79:R79"/>
    <mergeCell ref="S79:T79"/>
    <mergeCell ref="Q81:R81"/>
    <mergeCell ref="S81:T81"/>
    <mergeCell ref="U81:V81"/>
    <mergeCell ref="E80:F80"/>
    <mergeCell ref="G80:H80"/>
    <mergeCell ref="I80:J80"/>
    <mergeCell ref="K80:L80"/>
    <mergeCell ref="M80:N80"/>
    <mergeCell ref="O80:P80"/>
    <mergeCell ref="Q80:R80"/>
    <mergeCell ref="E81:F81"/>
    <mergeCell ref="G81:H81"/>
    <mergeCell ref="I81:J81"/>
    <mergeCell ref="K81:L81"/>
    <mergeCell ref="M81:N81"/>
    <mergeCell ref="O81:P81"/>
    <mergeCell ref="U83:V83"/>
    <mergeCell ref="E82:F82"/>
    <mergeCell ref="G82:H82"/>
    <mergeCell ref="I82:J82"/>
    <mergeCell ref="K82:L82"/>
    <mergeCell ref="M82:N82"/>
    <mergeCell ref="O82:P82"/>
    <mergeCell ref="Q82:R82"/>
    <mergeCell ref="S82:T82"/>
    <mergeCell ref="U82:V82"/>
    <mergeCell ref="S84:T84"/>
    <mergeCell ref="U84:V84"/>
    <mergeCell ref="E83:F83"/>
    <mergeCell ref="G83:H83"/>
    <mergeCell ref="I83:J83"/>
    <mergeCell ref="K83:L83"/>
    <mergeCell ref="M83:N83"/>
    <mergeCell ref="O83:P83"/>
    <mergeCell ref="Q83:R83"/>
    <mergeCell ref="S83:T83"/>
    <mergeCell ref="Q85:R85"/>
    <mergeCell ref="S85:T85"/>
    <mergeCell ref="U85:V85"/>
    <mergeCell ref="E84:F84"/>
    <mergeCell ref="G84:H84"/>
    <mergeCell ref="I84:J84"/>
    <mergeCell ref="K84:L84"/>
    <mergeCell ref="M84:N84"/>
    <mergeCell ref="O84:P84"/>
    <mergeCell ref="Q84:R84"/>
    <mergeCell ref="E85:F85"/>
    <mergeCell ref="G85:H85"/>
    <mergeCell ref="I85:J85"/>
    <mergeCell ref="K85:L85"/>
    <mergeCell ref="M85:N85"/>
    <mergeCell ref="O85:P85"/>
    <mergeCell ref="S86:T86"/>
    <mergeCell ref="U86:V86"/>
    <mergeCell ref="E87:F87"/>
    <mergeCell ref="G87:H87"/>
    <mergeCell ref="I87:J87"/>
    <mergeCell ref="K87:L87"/>
    <mergeCell ref="M87:N87"/>
    <mergeCell ref="O87:P87"/>
    <mergeCell ref="Q87:R87"/>
    <mergeCell ref="S87:T87"/>
    <mergeCell ref="A89:F89"/>
    <mergeCell ref="H89:S89"/>
    <mergeCell ref="U89:Y89"/>
    <mergeCell ref="E86:F86"/>
    <mergeCell ref="G86:H86"/>
    <mergeCell ref="I86:J86"/>
    <mergeCell ref="K86:L86"/>
    <mergeCell ref="M86:N86"/>
    <mergeCell ref="O86:P86"/>
    <mergeCell ref="Q86:R86"/>
    <mergeCell ref="U87:V87"/>
    <mergeCell ref="J93:N93"/>
    <mergeCell ref="O93:Q93"/>
    <mergeCell ref="R93:S93"/>
    <mergeCell ref="E90:F90"/>
    <mergeCell ref="J90:N90"/>
    <mergeCell ref="O90:Q90"/>
    <mergeCell ref="R90:S90"/>
    <mergeCell ref="U95:Y95"/>
    <mergeCell ref="E91:F91"/>
    <mergeCell ref="J91:N91"/>
    <mergeCell ref="O91:Q91"/>
    <mergeCell ref="R91:S91"/>
    <mergeCell ref="E92:F92"/>
    <mergeCell ref="J92:N92"/>
    <mergeCell ref="O92:Q92"/>
    <mergeCell ref="R92:S92"/>
    <mergeCell ref="E93:F93"/>
    <mergeCell ref="E94:F94"/>
    <mergeCell ref="J94:N94"/>
    <mergeCell ref="O94:Q94"/>
    <mergeCell ref="R94:S94"/>
    <mergeCell ref="E95:F95"/>
    <mergeCell ref="J95:N95"/>
    <mergeCell ref="O95:Q95"/>
    <mergeCell ref="R95:S95"/>
    <mergeCell ref="O97:Q97"/>
    <mergeCell ref="R97:S97"/>
    <mergeCell ref="E98:F98"/>
    <mergeCell ref="J98:N98"/>
    <mergeCell ref="O98:Q98"/>
    <mergeCell ref="R98:S98"/>
    <mergeCell ref="S103:T103"/>
    <mergeCell ref="U103:V103"/>
    <mergeCell ref="P101:Q101"/>
    <mergeCell ref="R101:Y101"/>
    <mergeCell ref="E96:F96"/>
    <mergeCell ref="J96:N96"/>
    <mergeCell ref="O96:Q96"/>
    <mergeCell ref="R96:S96"/>
    <mergeCell ref="E97:F97"/>
    <mergeCell ref="J97:N97"/>
    <mergeCell ref="Q104:R104"/>
    <mergeCell ref="S104:T104"/>
    <mergeCell ref="U104:V104"/>
    <mergeCell ref="M103:N104"/>
    <mergeCell ref="E103:F103"/>
    <mergeCell ref="G103:H103"/>
    <mergeCell ref="I103:J103"/>
    <mergeCell ref="K103:L103"/>
    <mergeCell ref="O103:P103"/>
    <mergeCell ref="Q103:R103"/>
    <mergeCell ref="J100:K100"/>
    <mergeCell ref="A100:D100"/>
    <mergeCell ref="L100:Q100"/>
    <mergeCell ref="R100:S100"/>
    <mergeCell ref="T100:Y100"/>
    <mergeCell ref="E104:F104"/>
    <mergeCell ref="G104:H104"/>
    <mergeCell ref="I104:J104"/>
    <mergeCell ref="K104:L104"/>
    <mergeCell ref="O104:P104"/>
    <mergeCell ref="A103:A104"/>
    <mergeCell ref="B103:B104"/>
    <mergeCell ref="C103:C104"/>
    <mergeCell ref="D103:D104"/>
    <mergeCell ref="E100:F100"/>
    <mergeCell ref="G100:I100"/>
    <mergeCell ref="U107:V107"/>
    <mergeCell ref="E106:F106"/>
    <mergeCell ref="G106:H106"/>
    <mergeCell ref="I106:J106"/>
    <mergeCell ref="K106:L106"/>
    <mergeCell ref="M106:N106"/>
    <mergeCell ref="O106:P106"/>
    <mergeCell ref="Q106:R106"/>
    <mergeCell ref="S106:T106"/>
    <mergeCell ref="U106:V106"/>
    <mergeCell ref="W103:W104"/>
    <mergeCell ref="X103:Y103"/>
    <mergeCell ref="E107:F107"/>
    <mergeCell ref="G107:H107"/>
    <mergeCell ref="I107:J107"/>
    <mergeCell ref="K107:L107"/>
    <mergeCell ref="M107:N107"/>
    <mergeCell ref="S111:T111"/>
    <mergeCell ref="U111:V111"/>
    <mergeCell ref="O107:P107"/>
    <mergeCell ref="Q107:R107"/>
    <mergeCell ref="S107:T107"/>
    <mergeCell ref="U108:V108"/>
    <mergeCell ref="E105:F105"/>
    <mergeCell ref="G105:H105"/>
    <mergeCell ref="I105:J105"/>
    <mergeCell ref="K105:L105"/>
    <mergeCell ref="M105:N105"/>
    <mergeCell ref="O105:P105"/>
    <mergeCell ref="Q105:R105"/>
    <mergeCell ref="S105:T105"/>
    <mergeCell ref="U105:V105"/>
    <mergeCell ref="S109:T109"/>
    <mergeCell ref="U109:V109"/>
    <mergeCell ref="E108:F108"/>
    <mergeCell ref="G108:H108"/>
    <mergeCell ref="I108:J108"/>
    <mergeCell ref="K108:L108"/>
    <mergeCell ref="M108:N108"/>
    <mergeCell ref="O108:P108"/>
    <mergeCell ref="Q108:R108"/>
    <mergeCell ref="S108:T108"/>
    <mergeCell ref="G114:H114"/>
    <mergeCell ref="I114:J114"/>
    <mergeCell ref="K114:L114"/>
    <mergeCell ref="M114:N114"/>
    <mergeCell ref="O114:P114"/>
    <mergeCell ref="Q114:R114"/>
    <mergeCell ref="E115:F115"/>
    <mergeCell ref="G115:H115"/>
    <mergeCell ref="Q110:R110"/>
    <mergeCell ref="S110:T110"/>
    <mergeCell ref="U110:V110"/>
    <mergeCell ref="E109:F109"/>
    <mergeCell ref="G109:H109"/>
    <mergeCell ref="I109:J109"/>
    <mergeCell ref="K109:L109"/>
    <mergeCell ref="M109:N109"/>
    <mergeCell ref="O109:P109"/>
    <mergeCell ref="Q109:R109"/>
    <mergeCell ref="E110:F110"/>
    <mergeCell ref="G110:H110"/>
    <mergeCell ref="I110:J110"/>
    <mergeCell ref="K110:L110"/>
    <mergeCell ref="M110:N110"/>
    <mergeCell ref="O110:P110"/>
    <mergeCell ref="U112:V112"/>
    <mergeCell ref="E111:F111"/>
    <mergeCell ref="G111:H111"/>
    <mergeCell ref="I111:J111"/>
    <mergeCell ref="K111:L111"/>
    <mergeCell ref="M111:N111"/>
    <mergeCell ref="O111:P111"/>
    <mergeCell ref="Q111:R111"/>
    <mergeCell ref="O117:P117"/>
    <mergeCell ref="Q117:R117"/>
    <mergeCell ref="S117:T117"/>
    <mergeCell ref="Q119:R119"/>
    <mergeCell ref="E123:F123"/>
    <mergeCell ref="J123:N123"/>
    <mergeCell ref="O123:Q123"/>
    <mergeCell ref="R123:S123"/>
    <mergeCell ref="S113:T113"/>
    <mergeCell ref="U113:V113"/>
    <mergeCell ref="E112:F112"/>
    <mergeCell ref="G112:H112"/>
    <mergeCell ref="I112:J112"/>
    <mergeCell ref="K112:L112"/>
    <mergeCell ref="M112:N112"/>
    <mergeCell ref="O112:P112"/>
    <mergeCell ref="Q112:R112"/>
    <mergeCell ref="S112:T112"/>
    <mergeCell ref="S114:T114"/>
    <mergeCell ref="U114:V114"/>
    <mergeCell ref="E117:F117"/>
    <mergeCell ref="E113:F113"/>
    <mergeCell ref="G113:H113"/>
    <mergeCell ref="I113:J113"/>
    <mergeCell ref="K113:L113"/>
    <mergeCell ref="M113:N113"/>
    <mergeCell ref="O113:P113"/>
    <mergeCell ref="Q113:R113"/>
    <mergeCell ref="Q115:R115"/>
    <mergeCell ref="S115:T115"/>
    <mergeCell ref="U115:V115"/>
    <mergeCell ref="E114:F114"/>
    <mergeCell ref="U120:V120"/>
    <mergeCell ref="A101:B101"/>
    <mergeCell ref="C101:D101"/>
    <mergeCell ref="E101:F101"/>
    <mergeCell ref="G101:I101"/>
    <mergeCell ref="J101:K101"/>
    <mergeCell ref="L101:M101"/>
    <mergeCell ref="N101:O101"/>
    <mergeCell ref="U117:V117"/>
    <mergeCell ref="U122:Y122"/>
    <mergeCell ref="E119:F119"/>
    <mergeCell ref="G119:H119"/>
    <mergeCell ref="I119:J119"/>
    <mergeCell ref="K119:L119"/>
    <mergeCell ref="M119:N119"/>
    <mergeCell ref="S119:T119"/>
    <mergeCell ref="U119:V119"/>
    <mergeCell ref="I115:J115"/>
    <mergeCell ref="K115:L115"/>
    <mergeCell ref="M115:N115"/>
    <mergeCell ref="O115:P115"/>
    <mergeCell ref="Q118:R118"/>
    <mergeCell ref="S118:T118"/>
    <mergeCell ref="U118:V118"/>
    <mergeCell ref="S116:T116"/>
    <mergeCell ref="U116:V116"/>
    <mergeCell ref="G117:H117"/>
    <mergeCell ref="E118:F118"/>
    <mergeCell ref="G118:H118"/>
    <mergeCell ref="I118:J118"/>
    <mergeCell ref="K118:L118"/>
    <mergeCell ref="A122:F122"/>
    <mergeCell ref="H122:S122"/>
    <mergeCell ref="S120:T120"/>
    <mergeCell ref="E129:F129"/>
    <mergeCell ref="J129:N129"/>
    <mergeCell ref="O129:Q129"/>
    <mergeCell ref="R129:S129"/>
    <mergeCell ref="E130:F130"/>
    <mergeCell ref="J130:N130"/>
    <mergeCell ref="O130:Q130"/>
    <mergeCell ref="R130:S130"/>
    <mergeCell ref="E128:F128"/>
    <mergeCell ref="E124:F124"/>
    <mergeCell ref="J124:N124"/>
    <mergeCell ref="O124:Q124"/>
    <mergeCell ref="R124:S124"/>
    <mergeCell ref="E125:F125"/>
    <mergeCell ref="J125:N125"/>
    <mergeCell ref="O125:Q125"/>
    <mergeCell ref="R125:S125"/>
    <mergeCell ref="E126:F126"/>
    <mergeCell ref="E127:F127"/>
    <mergeCell ref="J127:N127"/>
    <mergeCell ref="O127:Q127"/>
    <mergeCell ref="R127:S127"/>
    <mergeCell ref="M118:N118"/>
    <mergeCell ref="O118:P118"/>
    <mergeCell ref="J131:N131"/>
    <mergeCell ref="O131:Q131"/>
    <mergeCell ref="R131:S131"/>
    <mergeCell ref="E120:F120"/>
    <mergeCell ref="G120:H120"/>
    <mergeCell ref="I120:J120"/>
    <mergeCell ref="K120:L120"/>
    <mergeCell ref="M120:N120"/>
    <mergeCell ref="O120:P120"/>
    <mergeCell ref="Q120:R120"/>
    <mergeCell ref="R134:Y134"/>
    <mergeCell ref="O119:P119"/>
    <mergeCell ref="E116:F116"/>
    <mergeCell ref="G116:H116"/>
    <mergeCell ref="I116:J116"/>
    <mergeCell ref="K116:L116"/>
    <mergeCell ref="M116:N116"/>
    <mergeCell ref="O116:P116"/>
    <mergeCell ref="Q116:R116"/>
    <mergeCell ref="E131:F131"/>
    <mergeCell ref="R133:S133"/>
    <mergeCell ref="T133:Y133"/>
    <mergeCell ref="J128:N128"/>
    <mergeCell ref="O128:Q128"/>
    <mergeCell ref="R128:S128"/>
    <mergeCell ref="U128:Y128"/>
    <mergeCell ref="J126:N126"/>
    <mergeCell ref="O126:Q126"/>
    <mergeCell ref="R126:S126"/>
    <mergeCell ref="I117:J117"/>
    <mergeCell ref="K117:L117"/>
    <mergeCell ref="M117:N117"/>
    <mergeCell ref="A134:B134"/>
    <mergeCell ref="C134:D134"/>
    <mergeCell ref="E134:F134"/>
    <mergeCell ref="G134:I134"/>
    <mergeCell ref="J134:K134"/>
    <mergeCell ref="L134:M134"/>
    <mergeCell ref="N134:O134"/>
    <mergeCell ref="P134:Q134"/>
    <mergeCell ref="I136:J136"/>
    <mergeCell ref="K136:L136"/>
    <mergeCell ref="M136:N137"/>
    <mergeCell ref="A133:D133"/>
    <mergeCell ref="E133:F133"/>
    <mergeCell ref="G133:I133"/>
    <mergeCell ref="J133:K133"/>
    <mergeCell ref="L133:Q133"/>
    <mergeCell ref="A136:A137"/>
    <mergeCell ref="B136:B137"/>
    <mergeCell ref="C136:C137"/>
    <mergeCell ref="D136:D137"/>
    <mergeCell ref="E136:F136"/>
    <mergeCell ref="G136:H136"/>
    <mergeCell ref="E137:F137"/>
    <mergeCell ref="G137:H137"/>
    <mergeCell ref="I137:J137"/>
    <mergeCell ref="K137:L137"/>
    <mergeCell ref="O137:P137"/>
    <mergeCell ref="Q137:R137"/>
    <mergeCell ref="O136:P136"/>
    <mergeCell ref="Q136:R136"/>
    <mergeCell ref="S136:T136"/>
    <mergeCell ref="U136:V136"/>
    <mergeCell ref="W136:W137"/>
    <mergeCell ref="X136:Y136"/>
    <mergeCell ref="S137:T137"/>
    <mergeCell ref="U137:V137"/>
    <mergeCell ref="U139:V139"/>
    <mergeCell ref="E138:F138"/>
    <mergeCell ref="G138:H138"/>
    <mergeCell ref="I138:J138"/>
    <mergeCell ref="K138:L138"/>
    <mergeCell ref="M138:N138"/>
    <mergeCell ref="O138:P138"/>
    <mergeCell ref="Q138:R138"/>
    <mergeCell ref="S138:T138"/>
    <mergeCell ref="U138:V138"/>
    <mergeCell ref="S140:T140"/>
    <mergeCell ref="U140:V140"/>
    <mergeCell ref="E139:F139"/>
    <mergeCell ref="G139:H139"/>
    <mergeCell ref="I139:J139"/>
    <mergeCell ref="K139:L139"/>
    <mergeCell ref="M139:N139"/>
    <mergeCell ref="O139:P139"/>
    <mergeCell ref="Q139:R139"/>
    <mergeCell ref="S139:T139"/>
    <mergeCell ref="Q141:R141"/>
    <mergeCell ref="S141:T141"/>
    <mergeCell ref="U141:V141"/>
    <mergeCell ref="E140:F140"/>
    <mergeCell ref="G140:H140"/>
    <mergeCell ref="I140:J140"/>
    <mergeCell ref="K140:L140"/>
    <mergeCell ref="M140:N140"/>
    <mergeCell ref="O140:P140"/>
    <mergeCell ref="Q140:R140"/>
    <mergeCell ref="E141:F141"/>
    <mergeCell ref="G141:H141"/>
    <mergeCell ref="I141:J141"/>
    <mergeCell ref="K141:L141"/>
    <mergeCell ref="M141:N141"/>
    <mergeCell ref="O141:P141"/>
    <mergeCell ref="U143:V143"/>
    <mergeCell ref="E142:F142"/>
    <mergeCell ref="G142:H142"/>
    <mergeCell ref="I142:J142"/>
    <mergeCell ref="K142:L142"/>
    <mergeCell ref="M142:N142"/>
    <mergeCell ref="O142:P142"/>
    <mergeCell ref="Q142:R142"/>
    <mergeCell ref="S142:T142"/>
    <mergeCell ref="U142:V142"/>
    <mergeCell ref="S144:T144"/>
    <mergeCell ref="U144:V144"/>
    <mergeCell ref="E143:F143"/>
    <mergeCell ref="G143:H143"/>
    <mergeCell ref="I143:J143"/>
    <mergeCell ref="K143:L143"/>
    <mergeCell ref="M143:N143"/>
    <mergeCell ref="O143:P143"/>
    <mergeCell ref="Q143:R143"/>
    <mergeCell ref="S143:T143"/>
    <mergeCell ref="Q145:R145"/>
    <mergeCell ref="S145:T145"/>
    <mergeCell ref="U145:V145"/>
    <mergeCell ref="E144:F144"/>
    <mergeCell ref="G144:H144"/>
    <mergeCell ref="I144:J144"/>
    <mergeCell ref="K144:L144"/>
    <mergeCell ref="M144:N144"/>
    <mergeCell ref="O144:P144"/>
    <mergeCell ref="Q144:R144"/>
    <mergeCell ref="E145:F145"/>
    <mergeCell ref="G145:H145"/>
    <mergeCell ref="I145:J145"/>
    <mergeCell ref="K145:L145"/>
    <mergeCell ref="M145:N145"/>
    <mergeCell ref="O145:P145"/>
    <mergeCell ref="U147:V147"/>
    <mergeCell ref="E146:F146"/>
    <mergeCell ref="G146:H146"/>
    <mergeCell ref="I146:J146"/>
    <mergeCell ref="K146:L146"/>
    <mergeCell ref="M146:N146"/>
    <mergeCell ref="O146:P146"/>
    <mergeCell ref="Q146:R146"/>
    <mergeCell ref="S146:T146"/>
    <mergeCell ref="U146:V146"/>
    <mergeCell ref="S148:T148"/>
    <mergeCell ref="U148:V148"/>
    <mergeCell ref="E147:F147"/>
    <mergeCell ref="G147:H147"/>
    <mergeCell ref="I147:J147"/>
    <mergeCell ref="K147:L147"/>
    <mergeCell ref="M147:N147"/>
    <mergeCell ref="O147:P147"/>
    <mergeCell ref="Q147:R147"/>
    <mergeCell ref="S147:T147"/>
    <mergeCell ref="Q149:R149"/>
    <mergeCell ref="S149:T149"/>
    <mergeCell ref="U149:V149"/>
    <mergeCell ref="E148:F148"/>
    <mergeCell ref="G148:H148"/>
    <mergeCell ref="I148:J148"/>
    <mergeCell ref="K148:L148"/>
    <mergeCell ref="M148:N148"/>
    <mergeCell ref="O148:P148"/>
    <mergeCell ref="Q148:R148"/>
    <mergeCell ref="E149:F149"/>
    <mergeCell ref="G149:H149"/>
    <mergeCell ref="I149:J149"/>
    <mergeCell ref="K149:L149"/>
    <mergeCell ref="M149:N149"/>
    <mergeCell ref="O149:P149"/>
    <mergeCell ref="U151:V151"/>
    <mergeCell ref="E150:F150"/>
    <mergeCell ref="G150:H150"/>
    <mergeCell ref="I150:J150"/>
    <mergeCell ref="K150:L150"/>
    <mergeCell ref="M150:N150"/>
    <mergeCell ref="O150:P150"/>
    <mergeCell ref="Q150:R150"/>
    <mergeCell ref="S150:T150"/>
    <mergeCell ref="U150:V150"/>
    <mergeCell ref="S152:T152"/>
    <mergeCell ref="U152:V152"/>
    <mergeCell ref="E151:F151"/>
    <mergeCell ref="G151:H151"/>
    <mergeCell ref="I151:J151"/>
    <mergeCell ref="K151:L151"/>
    <mergeCell ref="M151:N151"/>
    <mergeCell ref="O151:P151"/>
    <mergeCell ref="Q151:R151"/>
    <mergeCell ref="S151:T151"/>
    <mergeCell ref="Q153:R153"/>
    <mergeCell ref="S153:T153"/>
    <mergeCell ref="U153:V153"/>
    <mergeCell ref="E152:F152"/>
    <mergeCell ref="G152:H152"/>
    <mergeCell ref="I152:J152"/>
    <mergeCell ref="K152:L152"/>
    <mergeCell ref="M152:N152"/>
    <mergeCell ref="O152:P152"/>
    <mergeCell ref="Q152:R152"/>
    <mergeCell ref="E153:F153"/>
    <mergeCell ref="G153:H153"/>
    <mergeCell ref="I153:J153"/>
    <mergeCell ref="K153:L153"/>
    <mergeCell ref="M153:N153"/>
    <mergeCell ref="O153:P153"/>
    <mergeCell ref="U155:Y155"/>
    <mergeCell ref="E156:F156"/>
    <mergeCell ref="J156:N156"/>
    <mergeCell ref="O156:Q156"/>
    <mergeCell ref="R156:S156"/>
    <mergeCell ref="E157:F157"/>
    <mergeCell ref="J157:N157"/>
    <mergeCell ref="O157:Q157"/>
    <mergeCell ref="R157:S157"/>
    <mergeCell ref="E160:F160"/>
    <mergeCell ref="J160:N160"/>
    <mergeCell ref="O160:Q160"/>
    <mergeCell ref="R160:S160"/>
    <mergeCell ref="A155:F155"/>
    <mergeCell ref="H155:S155"/>
    <mergeCell ref="E158:F158"/>
    <mergeCell ref="J158:N158"/>
    <mergeCell ref="O158:Q158"/>
    <mergeCell ref="R158:S158"/>
    <mergeCell ref="E159:F159"/>
    <mergeCell ref="J159:N159"/>
    <mergeCell ref="O159:Q159"/>
    <mergeCell ref="R159:S159"/>
    <mergeCell ref="E161:F161"/>
    <mergeCell ref="J161:N161"/>
    <mergeCell ref="O161:Q161"/>
    <mergeCell ref="R161:S161"/>
    <mergeCell ref="U161:Y161"/>
    <mergeCell ref="E162:F162"/>
    <mergeCell ref="J162:N162"/>
    <mergeCell ref="O162:Q162"/>
    <mergeCell ref="R162:S162"/>
    <mergeCell ref="R164:S164"/>
    <mergeCell ref="A166:D166"/>
    <mergeCell ref="E166:F166"/>
    <mergeCell ref="G166:I166"/>
    <mergeCell ref="J166:K166"/>
    <mergeCell ref="L166:Q166"/>
    <mergeCell ref="R166:S166"/>
    <mergeCell ref="N167:O167"/>
    <mergeCell ref="P167:Q167"/>
    <mergeCell ref="R167:Y167"/>
    <mergeCell ref="E163:F163"/>
    <mergeCell ref="J163:N163"/>
    <mergeCell ref="O163:Q163"/>
    <mergeCell ref="R163:S163"/>
    <mergeCell ref="E164:F164"/>
    <mergeCell ref="J164:N164"/>
    <mergeCell ref="O164:Q164"/>
    <mergeCell ref="I169:J169"/>
    <mergeCell ref="K169:L169"/>
    <mergeCell ref="M169:N170"/>
    <mergeCell ref="T166:Y166"/>
    <mergeCell ref="A167:B167"/>
    <mergeCell ref="C167:D167"/>
    <mergeCell ref="E167:F167"/>
    <mergeCell ref="G167:I167"/>
    <mergeCell ref="J167:K167"/>
    <mergeCell ref="L167:M167"/>
    <mergeCell ref="A169:A170"/>
    <mergeCell ref="B169:B170"/>
    <mergeCell ref="C169:C170"/>
    <mergeCell ref="D169:D170"/>
    <mergeCell ref="E169:F169"/>
    <mergeCell ref="G169:H169"/>
    <mergeCell ref="E170:F170"/>
    <mergeCell ref="G170:H170"/>
    <mergeCell ref="I170:J170"/>
    <mergeCell ref="K170:L170"/>
    <mergeCell ref="O170:P170"/>
    <mergeCell ref="Q170:R170"/>
    <mergeCell ref="O169:P169"/>
    <mergeCell ref="Q169:R169"/>
    <mergeCell ref="S169:T169"/>
    <mergeCell ref="U169:V169"/>
    <mergeCell ref="W169:W170"/>
    <mergeCell ref="X169:Y169"/>
    <mergeCell ref="S170:T170"/>
    <mergeCell ref="U170:V170"/>
    <mergeCell ref="U172:V172"/>
    <mergeCell ref="E171:F171"/>
    <mergeCell ref="G171:H171"/>
    <mergeCell ref="I171:J171"/>
    <mergeCell ref="K171:L171"/>
    <mergeCell ref="M171:N171"/>
    <mergeCell ref="O171:P171"/>
    <mergeCell ref="Q171:R171"/>
    <mergeCell ref="S171:T171"/>
    <mergeCell ref="U171:V171"/>
    <mergeCell ref="S173:T173"/>
    <mergeCell ref="U173:V173"/>
    <mergeCell ref="E172:F172"/>
    <mergeCell ref="G172:H172"/>
    <mergeCell ref="I172:J172"/>
    <mergeCell ref="K172:L172"/>
    <mergeCell ref="M172:N172"/>
    <mergeCell ref="O172:P172"/>
    <mergeCell ref="Q172:R172"/>
    <mergeCell ref="S172:T172"/>
    <mergeCell ref="Q174:R174"/>
    <mergeCell ref="S174:T174"/>
    <mergeCell ref="U174:V174"/>
    <mergeCell ref="E173:F173"/>
    <mergeCell ref="G173:H173"/>
    <mergeCell ref="I173:J173"/>
    <mergeCell ref="K173:L173"/>
    <mergeCell ref="M173:N173"/>
    <mergeCell ref="O173:P173"/>
    <mergeCell ref="Q173:R173"/>
    <mergeCell ref="E174:F174"/>
    <mergeCell ref="G174:H174"/>
    <mergeCell ref="I174:J174"/>
    <mergeCell ref="K174:L174"/>
    <mergeCell ref="M174:N174"/>
    <mergeCell ref="O174:P174"/>
    <mergeCell ref="U176:V176"/>
    <mergeCell ref="E175:F175"/>
    <mergeCell ref="G175:H175"/>
    <mergeCell ref="I175:J175"/>
    <mergeCell ref="K175:L175"/>
    <mergeCell ref="M175:N175"/>
    <mergeCell ref="O175:P175"/>
    <mergeCell ref="Q175:R175"/>
    <mergeCell ref="S175:T175"/>
    <mergeCell ref="U175:V175"/>
    <mergeCell ref="S177:T177"/>
    <mergeCell ref="U177:V177"/>
    <mergeCell ref="E176:F176"/>
    <mergeCell ref="G176:H176"/>
    <mergeCell ref="I176:J176"/>
    <mergeCell ref="K176:L176"/>
    <mergeCell ref="M176:N176"/>
    <mergeCell ref="O176:P176"/>
    <mergeCell ref="Q176:R176"/>
    <mergeCell ref="S176:T176"/>
    <mergeCell ref="Q178:R178"/>
    <mergeCell ref="S178:T178"/>
    <mergeCell ref="U178:V178"/>
    <mergeCell ref="E177:F177"/>
    <mergeCell ref="G177:H177"/>
    <mergeCell ref="I177:J177"/>
    <mergeCell ref="K177:L177"/>
    <mergeCell ref="M177:N177"/>
    <mergeCell ref="O177:P177"/>
    <mergeCell ref="Q177:R177"/>
    <mergeCell ref="E178:F178"/>
    <mergeCell ref="G178:H178"/>
    <mergeCell ref="I178:J178"/>
    <mergeCell ref="K178:L178"/>
    <mergeCell ref="M178:N178"/>
    <mergeCell ref="O178:P178"/>
    <mergeCell ref="U180:V180"/>
    <mergeCell ref="E179:F179"/>
    <mergeCell ref="G179:H179"/>
    <mergeCell ref="I179:J179"/>
    <mergeCell ref="K179:L179"/>
    <mergeCell ref="M179:N179"/>
    <mergeCell ref="O179:P179"/>
    <mergeCell ref="Q179:R179"/>
    <mergeCell ref="S179:T179"/>
    <mergeCell ref="U179:V179"/>
    <mergeCell ref="S181:T181"/>
    <mergeCell ref="U181:V181"/>
    <mergeCell ref="E180:F180"/>
    <mergeCell ref="G180:H180"/>
    <mergeCell ref="I180:J180"/>
    <mergeCell ref="K180:L180"/>
    <mergeCell ref="M180:N180"/>
    <mergeCell ref="O180:P180"/>
    <mergeCell ref="Q180:R180"/>
    <mergeCell ref="S180:T180"/>
    <mergeCell ref="Q182:R182"/>
    <mergeCell ref="S182:T182"/>
    <mergeCell ref="U182:V182"/>
    <mergeCell ref="E181:F181"/>
    <mergeCell ref="G181:H181"/>
    <mergeCell ref="I181:J181"/>
    <mergeCell ref="K181:L181"/>
    <mergeCell ref="M181:N181"/>
    <mergeCell ref="O181:P181"/>
    <mergeCell ref="Q181:R181"/>
    <mergeCell ref="E182:F182"/>
    <mergeCell ref="G182:H182"/>
    <mergeCell ref="I182:J182"/>
    <mergeCell ref="K182:L182"/>
    <mergeCell ref="M182:N182"/>
    <mergeCell ref="O182:P182"/>
    <mergeCell ref="U184:V184"/>
    <mergeCell ref="E183:F183"/>
    <mergeCell ref="G183:H183"/>
    <mergeCell ref="I183:J183"/>
    <mergeCell ref="K183:L183"/>
    <mergeCell ref="M183:N183"/>
    <mergeCell ref="O183:P183"/>
    <mergeCell ref="Q183:R183"/>
    <mergeCell ref="S183:T183"/>
    <mergeCell ref="U183:V183"/>
    <mergeCell ref="S185:T185"/>
    <mergeCell ref="U185:V185"/>
    <mergeCell ref="E184:F184"/>
    <mergeCell ref="G184:H184"/>
    <mergeCell ref="I184:J184"/>
    <mergeCell ref="K184:L184"/>
    <mergeCell ref="M184:N184"/>
    <mergeCell ref="O184:P184"/>
    <mergeCell ref="Q184:R184"/>
    <mergeCell ref="S184:T184"/>
    <mergeCell ref="Q186:R186"/>
    <mergeCell ref="S186:T186"/>
    <mergeCell ref="U186:V186"/>
    <mergeCell ref="E185:F185"/>
    <mergeCell ref="G185:H185"/>
    <mergeCell ref="I185:J185"/>
    <mergeCell ref="K185:L185"/>
    <mergeCell ref="M185:N185"/>
    <mergeCell ref="O185:P185"/>
    <mergeCell ref="Q185:R185"/>
    <mergeCell ref="E186:F186"/>
    <mergeCell ref="G186:H186"/>
    <mergeCell ref="I186:J186"/>
    <mergeCell ref="K186:L186"/>
    <mergeCell ref="M186:N186"/>
    <mergeCell ref="O186:P186"/>
    <mergeCell ref="U188:Y188"/>
    <mergeCell ref="E189:F189"/>
    <mergeCell ref="J189:N189"/>
    <mergeCell ref="O189:Q189"/>
    <mergeCell ref="R189:S189"/>
    <mergeCell ref="E190:F190"/>
    <mergeCell ref="J190:N190"/>
    <mergeCell ref="O190:Q190"/>
    <mergeCell ref="R190:S190"/>
    <mergeCell ref="E193:F193"/>
    <mergeCell ref="J193:N193"/>
    <mergeCell ref="O193:Q193"/>
    <mergeCell ref="R193:S193"/>
    <mergeCell ref="A188:F188"/>
    <mergeCell ref="H188:S188"/>
    <mergeCell ref="E191:F191"/>
    <mergeCell ref="J191:N191"/>
    <mergeCell ref="O191:Q191"/>
    <mergeCell ref="R191:S191"/>
    <mergeCell ref="E192:F192"/>
    <mergeCell ref="J192:N192"/>
    <mergeCell ref="O192:Q192"/>
    <mergeCell ref="R192:S192"/>
    <mergeCell ref="E194:F194"/>
    <mergeCell ref="J194:N194"/>
    <mergeCell ref="O194:Q194"/>
    <mergeCell ref="R194:S194"/>
    <mergeCell ref="U194:Y194"/>
    <mergeCell ref="E195:F195"/>
    <mergeCell ref="J195:N195"/>
    <mergeCell ref="O195:Q195"/>
    <mergeCell ref="R195:S195"/>
    <mergeCell ref="E401:F401"/>
    <mergeCell ref="E196:F196"/>
    <mergeCell ref="J196:N196"/>
    <mergeCell ref="O196:Q196"/>
    <mergeCell ref="R196:S196"/>
    <mergeCell ref="E197:F197"/>
    <mergeCell ref="J197:N197"/>
    <mergeCell ref="O197:Q197"/>
    <mergeCell ref="R197:S197"/>
    <mergeCell ref="I268:J268"/>
    <mergeCell ref="O400:P400"/>
    <mergeCell ref="Q400:R400"/>
    <mergeCell ref="S400:T400"/>
    <mergeCell ref="U400:V400"/>
    <mergeCell ref="W400:W401"/>
    <mergeCell ref="X400:Y400"/>
    <mergeCell ref="R398:Y398"/>
    <mergeCell ref="X268:Y268"/>
    <mergeCell ref="E269:F269"/>
    <mergeCell ref="G269:H269"/>
    <mergeCell ref="I269:J269"/>
    <mergeCell ref="K269:L269"/>
    <mergeCell ref="O269:P269"/>
    <mergeCell ref="A400:A401"/>
    <mergeCell ref="B400:B401"/>
    <mergeCell ref="C400:C401"/>
    <mergeCell ref="D400:D401"/>
    <mergeCell ref="E400:F400"/>
    <mergeCell ref="G400:H400"/>
    <mergeCell ref="I400:J400"/>
    <mergeCell ref="K400:L400"/>
    <mergeCell ref="M400:N401"/>
    <mergeCell ref="E398:F398"/>
    <mergeCell ref="G398:I398"/>
    <mergeCell ref="J398:K398"/>
    <mergeCell ref="L398:M398"/>
    <mergeCell ref="N398:O398"/>
    <mergeCell ref="P398:Q398"/>
    <mergeCell ref="U403:V403"/>
    <mergeCell ref="A397:D397"/>
    <mergeCell ref="E397:F397"/>
    <mergeCell ref="G397:I397"/>
    <mergeCell ref="J397:K397"/>
    <mergeCell ref="L397:Q397"/>
    <mergeCell ref="R397:S397"/>
    <mergeCell ref="T397:Y397"/>
    <mergeCell ref="A398:B398"/>
    <mergeCell ref="C398:D398"/>
    <mergeCell ref="S402:T402"/>
    <mergeCell ref="U402:V402"/>
    <mergeCell ref="E403:F403"/>
    <mergeCell ref="G403:H403"/>
    <mergeCell ref="I403:J403"/>
    <mergeCell ref="K403:L403"/>
    <mergeCell ref="M403:N403"/>
    <mergeCell ref="M402:N402"/>
    <mergeCell ref="O402:P402"/>
    <mergeCell ref="S405:T405"/>
    <mergeCell ref="U405:V405"/>
    <mergeCell ref="G401:H401"/>
    <mergeCell ref="I401:J401"/>
    <mergeCell ref="K401:L401"/>
    <mergeCell ref="O401:P401"/>
    <mergeCell ref="Q401:R401"/>
    <mergeCell ref="S401:T401"/>
    <mergeCell ref="U401:V401"/>
    <mergeCell ref="Q402:R402"/>
    <mergeCell ref="Q404:R404"/>
    <mergeCell ref="S404:T404"/>
    <mergeCell ref="U404:V404"/>
    <mergeCell ref="E405:F405"/>
    <mergeCell ref="G405:H405"/>
    <mergeCell ref="I405:J405"/>
    <mergeCell ref="K405:L405"/>
    <mergeCell ref="M405:N405"/>
    <mergeCell ref="O405:P405"/>
    <mergeCell ref="Q405:R405"/>
    <mergeCell ref="E404:F404"/>
    <mergeCell ref="G404:H404"/>
    <mergeCell ref="I404:J404"/>
    <mergeCell ref="K404:L404"/>
    <mergeCell ref="M404:N404"/>
    <mergeCell ref="O404:P404"/>
    <mergeCell ref="U406:V406"/>
    <mergeCell ref="E407:F407"/>
    <mergeCell ref="G407:H407"/>
    <mergeCell ref="I407:J407"/>
    <mergeCell ref="K407:L407"/>
    <mergeCell ref="M407:N407"/>
    <mergeCell ref="O407:P407"/>
    <mergeCell ref="Q407:R407"/>
    <mergeCell ref="S407:T407"/>
    <mergeCell ref="U407:V407"/>
    <mergeCell ref="S409:T409"/>
    <mergeCell ref="U409:V409"/>
    <mergeCell ref="E406:F406"/>
    <mergeCell ref="G406:H406"/>
    <mergeCell ref="I406:J406"/>
    <mergeCell ref="K406:L406"/>
    <mergeCell ref="M406:N406"/>
    <mergeCell ref="O406:P406"/>
    <mergeCell ref="Q406:R406"/>
    <mergeCell ref="S406:T406"/>
    <mergeCell ref="Q408:R408"/>
    <mergeCell ref="S408:T408"/>
    <mergeCell ref="U408:V408"/>
    <mergeCell ref="E409:F409"/>
    <mergeCell ref="G409:H409"/>
    <mergeCell ref="I409:J409"/>
    <mergeCell ref="K409:L409"/>
    <mergeCell ref="M409:N409"/>
    <mergeCell ref="O409:P409"/>
    <mergeCell ref="O413:P413"/>
    <mergeCell ref="Q413:R413"/>
    <mergeCell ref="E412:F412"/>
    <mergeCell ref="G412:H412"/>
    <mergeCell ref="I412:J412"/>
    <mergeCell ref="K412:L412"/>
    <mergeCell ref="M412:N412"/>
    <mergeCell ref="O412:P412"/>
    <mergeCell ref="Q409:R409"/>
    <mergeCell ref="E408:F408"/>
    <mergeCell ref="G408:H408"/>
    <mergeCell ref="I408:J408"/>
    <mergeCell ref="K408:L408"/>
    <mergeCell ref="M408:N408"/>
    <mergeCell ref="O408:P408"/>
    <mergeCell ref="U410:V410"/>
    <mergeCell ref="E411:F411"/>
    <mergeCell ref="G411:H411"/>
    <mergeCell ref="I411:J411"/>
    <mergeCell ref="K411:L411"/>
    <mergeCell ref="M411:N411"/>
    <mergeCell ref="O411:P411"/>
    <mergeCell ref="Q411:R411"/>
    <mergeCell ref="S411:T411"/>
    <mergeCell ref="U411:V411"/>
    <mergeCell ref="M414:N414"/>
    <mergeCell ref="O414:P414"/>
    <mergeCell ref="Q414:R414"/>
    <mergeCell ref="S414:T414"/>
    <mergeCell ref="Q416:R416"/>
    <mergeCell ref="S416:T416"/>
    <mergeCell ref="U416:V416"/>
    <mergeCell ref="E417:F417"/>
    <mergeCell ref="G417:H417"/>
    <mergeCell ref="I417:J417"/>
    <mergeCell ref="K417:L417"/>
    <mergeCell ref="M417:N417"/>
    <mergeCell ref="O417:P417"/>
    <mergeCell ref="Q417:R417"/>
    <mergeCell ref="S413:T413"/>
    <mergeCell ref="U413:V413"/>
    <mergeCell ref="E410:F410"/>
    <mergeCell ref="G410:H410"/>
    <mergeCell ref="I410:J410"/>
    <mergeCell ref="K410:L410"/>
    <mergeCell ref="M410:N410"/>
    <mergeCell ref="O410:P410"/>
    <mergeCell ref="Q410:R410"/>
    <mergeCell ref="S410:T410"/>
    <mergeCell ref="Q412:R412"/>
    <mergeCell ref="S412:T412"/>
    <mergeCell ref="U412:V412"/>
    <mergeCell ref="E413:F413"/>
    <mergeCell ref="G413:H413"/>
    <mergeCell ref="I413:J413"/>
    <mergeCell ref="K413:L413"/>
    <mergeCell ref="M413:N413"/>
    <mergeCell ref="E416:F416"/>
    <mergeCell ref="G416:H416"/>
    <mergeCell ref="I416:J416"/>
    <mergeCell ref="K416:L416"/>
    <mergeCell ref="M416:N416"/>
    <mergeCell ref="O416:P416"/>
    <mergeCell ref="E421:F421"/>
    <mergeCell ref="J421:N421"/>
    <mergeCell ref="O421:Q421"/>
    <mergeCell ref="R421:S421"/>
    <mergeCell ref="E422:F422"/>
    <mergeCell ref="J422:N422"/>
    <mergeCell ref="O422:Q422"/>
    <mergeCell ref="R422:S422"/>
    <mergeCell ref="A419:F419"/>
    <mergeCell ref="H419:S419"/>
    <mergeCell ref="U414:V414"/>
    <mergeCell ref="E415:F415"/>
    <mergeCell ref="G415:H415"/>
    <mergeCell ref="I415:J415"/>
    <mergeCell ref="K415:L415"/>
    <mergeCell ref="M415:N415"/>
    <mergeCell ref="O415:P415"/>
    <mergeCell ref="Q415:R415"/>
    <mergeCell ref="S415:T415"/>
    <mergeCell ref="U415:V415"/>
    <mergeCell ref="S417:T417"/>
    <mergeCell ref="U417:V417"/>
    <mergeCell ref="E414:F414"/>
    <mergeCell ref="G414:H414"/>
    <mergeCell ref="I414:J414"/>
    <mergeCell ref="K414:L414"/>
    <mergeCell ref="U419:Y419"/>
    <mergeCell ref="E420:F420"/>
    <mergeCell ref="J420:N420"/>
    <mergeCell ref="O420:Q420"/>
    <mergeCell ref="R420:S420"/>
    <mergeCell ref="E426:F426"/>
    <mergeCell ref="J426:N426"/>
    <mergeCell ref="O426:Q426"/>
    <mergeCell ref="R426:S426"/>
    <mergeCell ref="E427:F427"/>
    <mergeCell ref="J427:N427"/>
    <mergeCell ref="O427:Q427"/>
    <mergeCell ref="R427:S427"/>
    <mergeCell ref="R431:Y431"/>
    <mergeCell ref="E424:F424"/>
    <mergeCell ref="J424:N424"/>
    <mergeCell ref="O424:Q424"/>
    <mergeCell ref="R424:S424"/>
    <mergeCell ref="E425:F425"/>
    <mergeCell ref="J425:N425"/>
    <mergeCell ref="O425:Q425"/>
    <mergeCell ref="R425:S425"/>
    <mergeCell ref="U425:Y425"/>
    <mergeCell ref="R430:S430"/>
    <mergeCell ref="T430:Y430"/>
    <mergeCell ref="E423:F423"/>
    <mergeCell ref="J423:N423"/>
    <mergeCell ref="O423:Q423"/>
    <mergeCell ref="R423:S423"/>
    <mergeCell ref="A431:B431"/>
    <mergeCell ref="C431:D431"/>
    <mergeCell ref="E431:F431"/>
    <mergeCell ref="G431:I431"/>
    <mergeCell ref="J431:K431"/>
    <mergeCell ref="L431:M431"/>
    <mergeCell ref="N431:O431"/>
    <mergeCell ref="P431:Q431"/>
    <mergeCell ref="U434:V434"/>
    <mergeCell ref="E428:F428"/>
    <mergeCell ref="J428:N428"/>
    <mergeCell ref="O428:Q428"/>
    <mergeCell ref="R428:S428"/>
    <mergeCell ref="A430:D430"/>
    <mergeCell ref="E430:F430"/>
    <mergeCell ref="G430:I430"/>
    <mergeCell ref="J430:K430"/>
    <mergeCell ref="L430:Q430"/>
    <mergeCell ref="U433:V433"/>
    <mergeCell ref="W433:W434"/>
    <mergeCell ref="X433:Y433"/>
    <mergeCell ref="E434:F434"/>
    <mergeCell ref="G434:H434"/>
    <mergeCell ref="I434:J434"/>
    <mergeCell ref="K434:L434"/>
    <mergeCell ref="O434:P434"/>
    <mergeCell ref="Q434:R434"/>
    <mergeCell ref="S434:T434"/>
    <mergeCell ref="I433:J433"/>
    <mergeCell ref="K433:L433"/>
    <mergeCell ref="M433:N434"/>
    <mergeCell ref="O433:P433"/>
    <mergeCell ref="Q433:R433"/>
    <mergeCell ref="S433:T433"/>
    <mergeCell ref="A433:A434"/>
    <mergeCell ref="B433:B434"/>
    <mergeCell ref="C433:C434"/>
    <mergeCell ref="D433:D434"/>
    <mergeCell ref="E433:F433"/>
    <mergeCell ref="G433:H433"/>
    <mergeCell ref="U435:V435"/>
    <mergeCell ref="E436:F436"/>
    <mergeCell ref="G436:H436"/>
    <mergeCell ref="I436:J436"/>
    <mergeCell ref="K436:L436"/>
    <mergeCell ref="M436:N436"/>
    <mergeCell ref="O436:P436"/>
    <mergeCell ref="Q436:R436"/>
    <mergeCell ref="S436:T436"/>
    <mergeCell ref="U436:V436"/>
    <mergeCell ref="S438:T438"/>
    <mergeCell ref="U438:V438"/>
    <mergeCell ref="E435:F435"/>
    <mergeCell ref="G435:H435"/>
    <mergeCell ref="I435:J435"/>
    <mergeCell ref="K435:L435"/>
    <mergeCell ref="M435:N435"/>
    <mergeCell ref="O435:P435"/>
    <mergeCell ref="Q435:R435"/>
    <mergeCell ref="S435:T435"/>
    <mergeCell ref="Q437:R437"/>
    <mergeCell ref="S437:T437"/>
    <mergeCell ref="U437:V437"/>
    <mergeCell ref="E438:F438"/>
    <mergeCell ref="G438:H438"/>
    <mergeCell ref="I438:J438"/>
    <mergeCell ref="K438:L438"/>
    <mergeCell ref="M438:N438"/>
    <mergeCell ref="O438:P438"/>
    <mergeCell ref="Q438:R438"/>
    <mergeCell ref="E437:F437"/>
    <mergeCell ref="G437:H437"/>
    <mergeCell ref="I437:J437"/>
    <mergeCell ref="K437:L437"/>
    <mergeCell ref="M437:N437"/>
    <mergeCell ref="O437:P437"/>
    <mergeCell ref="U439:V439"/>
    <mergeCell ref="E440:F440"/>
    <mergeCell ref="G440:H440"/>
    <mergeCell ref="I440:J440"/>
    <mergeCell ref="K440:L440"/>
    <mergeCell ref="M440:N440"/>
    <mergeCell ref="O440:P440"/>
    <mergeCell ref="Q440:R440"/>
    <mergeCell ref="S440:T440"/>
    <mergeCell ref="U440:V440"/>
    <mergeCell ref="S442:T442"/>
    <mergeCell ref="U442:V442"/>
    <mergeCell ref="E439:F439"/>
    <mergeCell ref="G439:H439"/>
    <mergeCell ref="I439:J439"/>
    <mergeCell ref="K439:L439"/>
    <mergeCell ref="M439:N439"/>
    <mergeCell ref="O439:P439"/>
    <mergeCell ref="Q439:R439"/>
    <mergeCell ref="S439:T439"/>
    <mergeCell ref="Q441:R441"/>
    <mergeCell ref="S441:T441"/>
    <mergeCell ref="U441:V441"/>
    <mergeCell ref="E442:F442"/>
    <mergeCell ref="G442:H442"/>
    <mergeCell ref="I442:J442"/>
    <mergeCell ref="K442:L442"/>
    <mergeCell ref="M442:N442"/>
    <mergeCell ref="Q446:R446"/>
    <mergeCell ref="E445:F445"/>
    <mergeCell ref="G445:H445"/>
    <mergeCell ref="I445:J445"/>
    <mergeCell ref="K445:L445"/>
    <mergeCell ref="M445:N445"/>
    <mergeCell ref="O445:P445"/>
    <mergeCell ref="O442:P442"/>
    <mergeCell ref="Q442:R442"/>
    <mergeCell ref="E441:F441"/>
    <mergeCell ref="G441:H441"/>
    <mergeCell ref="I441:J441"/>
    <mergeCell ref="K441:L441"/>
    <mergeCell ref="M441:N441"/>
    <mergeCell ref="O441:P441"/>
    <mergeCell ref="U443:V443"/>
    <mergeCell ref="E444:F444"/>
    <mergeCell ref="G444:H444"/>
    <mergeCell ref="I444:J444"/>
    <mergeCell ref="K444:L444"/>
    <mergeCell ref="M444:N444"/>
    <mergeCell ref="O444:P444"/>
    <mergeCell ref="Q444:R444"/>
    <mergeCell ref="S444:T444"/>
    <mergeCell ref="U444:V444"/>
    <mergeCell ref="O447:P447"/>
    <mergeCell ref="Q447:R447"/>
    <mergeCell ref="S447:T447"/>
    <mergeCell ref="Q449:R449"/>
    <mergeCell ref="S449:T449"/>
    <mergeCell ref="U449:V449"/>
    <mergeCell ref="E450:F450"/>
    <mergeCell ref="G450:H450"/>
    <mergeCell ref="I450:J450"/>
    <mergeCell ref="K450:L450"/>
    <mergeCell ref="M450:N450"/>
    <mergeCell ref="O450:P450"/>
    <mergeCell ref="Q450:R450"/>
    <mergeCell ref="S446:T446"/>
    <mergeCell ref="U446:V446"/>
    <mergeCell ref="E443:F443"/>
    <mergeCell ref="G443:H443"/>
    <mergeCell ref="I443:J443"/>
    <mergeCell ref="K443:L443"/>
    <mergeCell ref="M443:N443"/>
    <mergeCell ref="O443:P443"/>
    <mergeCell ref="Q443:R443"/>
    <mergeCell ref="S443:T443"/>
    <mergeCell ref="Q445:R445"/>
    <mergeCell ref="S445:T445"/>
    <mergeCell ref="U445:V445"/>
    <mergeCell ref="E446:F446"/>
    <mergeCell ref="G446:H446"/>
    <mergeCell ref="I446:J446"/>
    <mergeCell ref="K446:L446"/>
    <mergeCell ref="M446:N446"/>
    <mergeCell ref="O446:P446"/>
    <mergeCell ref="E449:F449"/>
    <mergeCell ref="G449:H449"/>
    <mergeCell ref="I449:J449"/>
    <mergeCell ref="K449:L449"/>
    <mergeCell ref="M449:N449"/>
    <mergeCell ref="O449:P449"/>
    <mergeCell ref="U452:Y452"/>
    <mergeCell ref="E453:F453"/>
    <mergeCell ref="J453:N453"/>
    <mergeCell ref="O453:Q453"/>
    <mergeCell ref="R453:S453"/>
    <mergeCell ref="E454:F454"/>
    <mergeCell ref="J454:N454"/>
    <mergeCell ref="O454:Q454"/>
    <mergeCell ref="R454:S454"/>
    <mergeCell ref="U447:V447"/>
    <mergeCell ref="E448:F448"/>
    <mergeCell ref="G448:H448"/>
    <mergeCell ref="I448:J448"/>
    <mergeCell ref="K448:L448"/>
    <mergeCell ref="M448:N448"/>
    <mergeCell ref="O448:P448"/>
    <mergeCell ref="Q448:R448"/>
    <mergeCell ref="S448:T448"/>
    <mergeCell ref="U448:V448"/>
    <mergeCell ref="S450:T450"/>
    <mergeCell ref="U450:V450"/>
    <mergeCell ref="E447:F447"/>
    <mergeCell ref="G447:H447"/>
    <mergeCell ref="I447:J447"/>
    <mergeCell ref="K447:L447"/>
    <mergeCell ref="M447:N447"/>
    <mergeCell ref="E460:F460"/>
    <mergeCell ref="J460:N460"/>
    <mergeCell ref="O460:Q460"/>
    <mergeCell ref="R460:S460"/>
    <mergeCell ref="A452:F452"/>
    <mergeCell ref="H452:S452"/>
    <mergeCell ref="E455:F455"/>
    <mergeCell ref="J455:N455"/>
    <mergeCell ref="O455:Q455"/>
    <mergeCell ref="R455:S455"/>
    <mergeCell ref="J458:N458"/>
    <mergeCell ref="O458:Q458"/>
    <mergeCell ref="R458:S458"/>
    <mergeCell ref="U458:Y458"/>
    <mergeCell ref="E459:F459"/>
    <mergeCell ref="J459:N459"/>
    <mergeCell ref="O459:Q459"/>
    <mergeCell ref="R459:S459"/>
    <mergeCell ref="E456:F456"/>
    <mergeCell ref="J456:N456"/>
    <mergeCell ref="O456:Q456"/>
    <mergeCell ref="R456:S456"/>
    <mergeCell ref="E533:F533"/>
    <mergeCell ref="E461:F461"/>
    <mergeCell ref="J461:N461"/>
    <mergeCell ref="O461:Q461"/>
    <mergeCell ref="R461:S461"/>
    <mergeCell ref="E457:F457"/>
    <mergeCell ref="J457:N457"/>
    <mergeCell ref="O457:Q457"/>
    <mergeCell ref="R457:S457"/>
    <mergeCell ref="E458:F458"/>
    <mergeCell ref="O532:P532"/>
    <mergeCell ref="Q532:R532"/>
    <mergeCell ref="S532:T532"/>
    <mergeCell ref="U532:V532"/>
    <mergeCell ref="W532:W533"/>
    <mergeCell ref="X532:Y532"/>
    <mergeCell ref="R530:Y530"/>
    <mergeCell ref="O470:P470"/>
    <mergeCell ref="Q470:R470"/>
    <mergeCell ref="E469:F469"/>
    <mergeCell ref="G469:H469"/>
    <mergeCell ref="I469:J469"/>
    <mergeCell ref="K469:L469"/>
    <mergeCell ref="M469:N469"/>
    <mergeCell ref="O469:P469"/>
    <mergeCell ref="U471:V471"/>
    <mergeCell ref="E472:F472"/>
    <mergeCell ref="G472:H472"/>
    <mergeCell ref="I472:J472"/>
    <mergeCell ref="K472:L472"/>
    <mergeCell ref="M472:N472"/>
    <mergeCell ref="O472:P472"/>
    <mergeCell ref="A532:A533"/>
    <mergeCell ref="B532:B533"/>
    <mergeCell ref="C532:C533"/>
    <mergeCell ref="D532:D533"/>
    <mergeCell ref="E532:F532"/>
    <mergeCell ref="G532:H532"/>
    <mergeCell ref="I532:J532"/>
    <mergeCell ref="K532:L532"/>
    <mergeCell ref="M532:N533"/>
    <mergeCell ref="E530:F530"/>
    <mergeCell ref="G530:I530"/>
    <mergeCell ref="J530:K530"/>
    <mergeCell ref="L530:M530"/>
    <mergeCell ref="N530:O530"/>
    <mergeCell ref="P530:Q530"/>
    <mergeCell ref="U535:V535"/>
    <mergeCell ref="A529:D529"/>
    <mergeCell ref="E529:F529"/>
    <mergeCell ref="G529:I529"/>
    <mergeCell ref="J529:K529"/>
    <mergeCell ref="L529:Q529"/>
    <mergeCell ref="R529:S529"/>
    <mergeCell ref="T529:Y529"/>
    <mergeCell ref="A530:B530"/>
    <mergeCell ref="C530:D530"/>
    <mergeCell ref="S534:T534"/>
    <mergeCell ref="U534:V534"/>
    <mergeCell ref="E535:F535"/>
    <mergeCell ref="G535:H535"/>
    <mergeCell ref="I535:J535"/>
    <mergeCell ref="K535:L535"/>
    <mergeCell ref="M535:N535"/>
    <mergeCell ref="O535:P535"/>
    <mergeCell ref="Q535:R535"/>
    <mergeCell ref="S535:T535"/>
    <mergeCell ref="E534:F534"/>
    <mergeCell ref="G534:H534"/>
    <mergeCell ref="I534:J534"/>
    <mergeCell ref="K534:L534"/>
    <mergeCell ref="M534:N534"/>
    <mergeCell ref="O534:P534"/>
    <mergeCell ref="S537:T537"/>
    <mergeCell ref="U537:V537"/>
    <mergeCell ref="G533:H533"/>
    <mergeCell ref="I533:J533"/>
    <mergeCell ref="K533:L533"/>
    <mergeCell ref="O533:P533"/>
    <mergeCell ref="Q533:R533"/>
    <mergeCell ref="S533:T533"/>
    <mergeCell ref="U533:V533"/>
    <mergeCell ref="Q534:R534"/>
    <mergeCell ref="Q536:R536"/>
    <mergeCell ref="S536:T536"/>
    <mergeCell ref="U536:V536"/>
    <mergeCell ref="E537:F537"/>
    <mergeCell ref="G537:H537"/>
    <mergeCell ref="I537:J537"/>
    <mergeCell ref="K537:L537"/>
    <mergeCell ref="M537:N537"/>
    <mergeCell ref="O537:P537"/>
    <mergeCell ref="Q537:R537"/>
    <mergeCell ref="E536:F536"/>
    <mergeCell ref="G536:H536"/>
    <mergeCell ref="I536:J536"/>
    <mergeCell ref="K536:L536"/>
    <mergeCell ref="M536:N536"/>
    <mergeCell ref="O536:P536"/>
    <mergeCell ref="U538:V538"/>
    <mergeCell ref="E539:F539"/>
    <mergeCell ref="G539:H539"/>
    <mergeCell ref="I539:J539"/>
    <mergeCell ref="K539:L539"/>
    <mergeCell ref="M539:N539"/>
    <mergeCell ref="O539:P539"/>
    <mergeCell ref="Q539:R539"/>
    <mergeCell ref="S539:T539"/>
    <mergeCell ref="U539:V539"/>
    <mergeCell ref="S541:T541"/>
    <mergeCell ref="U541:V541"/>
    <mergeCell ref="E538:F538"/>
    <mergeCell ref="G538:H538"/>
    <mergeCell ref="I538:J538"/>
    <mergeCell ref="K538:L538"/>
    <mergeCell ref="M538:N538"/>
    <mergeCell ref="O538:P538"/>
    <mergeCell ref="Q538:R538"/>
    <mergeCell ref="S538:T538"/>
    <mergeCell ref="Q540:R540"/>
    <mergeCell ref="S540:T540"/>
    <mergeCell ref="U540:V540"/>
    <mergeCell ref="E541:F541"/>
    <mergeCell ref="G541:H541"/>
    <mergeCell ref="I541:J541"/>
    <mergeCell ref="K541:L541"/>
    <mergeCell ref="M541:N541"/>
    <mergeCell ref="O541:P541"/>
    <mergeCell ref="O545:P545"/>
    <mergeCell ref="Q545:R545"/>
    <mergeCell ref="E544:F544"/>
    <mergeCell ref="G544:H544"/>
    <mergeCell ref="I544:J544"/>
    <mergeCell ref="K544:L544"/>
    <mergeCell ref="M544:N544"/>
    <mergeCell ref="O544:P544"/>
    <mergeCell ref="Q541:R541"/>
    <mergeCell ref="E540:F540"/>
    <mergeCell ref="G540:H540"/>
    <mergeCell ref="I540:J540"/>
    <mergeCell ref="K540:L540"/>
    <mergeCell ref="M540:N540"/>
    <mergeCell ref="O540:P540"/>
    <mergeCell ref="U542:V542"/>
    <mergeCell ref="E543:F543"/>
    <mergeCell ref="G543:H543"/>
    <mergeCell ref="I543:J543"/>
    <mergeCell ref="K543:L543"/>
    <mergeCell ref="M543:N543"/>
    <mergeCell ref="O543:P543"/>
    <mergeCell ref="Q543:R543"/>
    <mergeCell ref="S543:T543"/>
    <mergeCell ref="U543:V543"/>
    <mergeCell ref="M546:N546"/>
    <mergeCell ref="O546:P546"/>
    <mergeCell ref="Q546:R546"/>
    <mergeCell ref="S546:T546"/>
    <mergeCell ref="Q548:R548"/>
    <mergeCell ref="S548:T548"/>
    <mergeCell ref="U548:V548"/>
    <mergeCell ref="E549:F549"/>
    <mergeCell ref="G549:H549"/>
    <mergeCell ref="I549:J549"/>
    <mergeCell ref="K549:L549"/>
    <mergeCell ref="M549:N549"/>
    <mergeCell ref="O549:P549"/>
    <mergeCell ref="Q549:R549"/>
    <mergeCell ref="S545:T545"/>
    <mergeCell ref="U545:V545"/>
    <mergeCell ref="E542:F542"/>
    <mergeCell ref="G542:H542"/>
    <mergeCell ref="I542:J542"/>
    <mergeCell ref="K542:L542"/>
    <mergeCell ref="M542:N542"/>
    <mergeCell ref="O542:P542"/>
    <mergeCell ref="Q542:R542"/>
    <mergeCell ref="S542:T542"/>
    <mergeCell ref="Q544:R544"/>
    <mergeCell ref="S544:T544"/>
    <mergeCell ref="U544:V544"/>
    <mergeCell ref="E545:F545"/>
    <mergeCell ref="G545:H545"/>
    <mergeCell ref="I545:J545"/>
    <mergeCell ref="K545:L545"/>
    <mergeCell ref="M545:N545"/>
    <mergeCell ref="E548:F548"/>
    <mergeCell ref="G548:H548"/>
    <mergeCell ref="I548:J548"/>
    <mergeCell ref="K548:L548"/>
    <mergeCell ref="M548:N548"/>
    <mergeCell ref="O548:P548"/>
    <mergeCell ref="E553:F553"/>
    <mergeCell ref="J553:N553"/>
    <mergeCell ref="O553:Q553"/>
    <mergeCell ref="R553:S553"/>
    <mergeCell ref="E554:F554"/>
    <mergeCell ref="J554:N554"/>
    <mergeCell ref="O554:Q554"/>
    <mergeCell ref="R554:S554"/>
    <mergeCell ref="A551:F551"/>
    <mergeCell ref="H551:S551"/>
    <mergeCell ref="U546:V546"/>
    <mergeCell ref="E547:F547"/>
    <mergeCell ref="G547:H547"/>
    <mergeCell ref="I547:J547"/>
    <mergeCell ref="K547:L547"/>
    <mergeCell ref="M547:N547"/>
    <mergeCell ref="O547:P547"/>
    <mergeCell ref="Q547:R547"/>
    <mergeCell ref="S547:T547"/>
    <mergeCell ref="U547:V547"/>
    <mergeCell ref="S549:T549"/>
    <mergeCell ref="U549:V549"/>
    <mergeCell ref="E546:F546"/>
    <mergeCell ref="G546:H546"/>
    <mergeCell ref="I546:J546"/>
    <mergeCell ref="K546:L546"/>
    <mergeCell ref="U551:Y551"/>
    <mergeCell ref="E552:F552"/>
    <mergeCell ref="J552:N552"/>
    <mergeCell ref="O552:Q552"/>
    <mergeCell ref="R552:S552"/>
    <mergeCell ref="E558:F558"/>
    <mergeCell ref="J558:N558"/>
    <mergeCell ref="O558:Q558"/>
    <mergeCell ref="R558:S558"/>
    <mergeCell ref="E559:F559"/>
    <mergeCell ref="J559:N559"/>
    <mergeCell ref="O559:Q559"/>
    <mergeCell ref="R559:S559"/>
    <mergeCell ref="R563:Y563"/>
    <mergeCell ref="E556:F556"/>
    <mergeCell ref="J556:N556"/>
    <mergeCell ref="O556:Q556"/>
    <mergeCell ref="R556:S556"/>
    <mergeCell ref="E557:F557"/>
    <mergeCell ref="J557:N557"/>
    <mergeCell ref="O557:Q557"/>
    <mergeCell ref="R557:S557"/>
    <mergeCell ref="U557:Y557"/>
    <mergeCell ref="R562:S562"/>
    <mergeCell ref="T562:Y562"/>
    <mergeCell ref="E555:F555"/>
    <mergeCell ref="J555:N555"/>
    <mergeCell ref="O555:Q555"/>
    <mergeCell ref="R555:S555"/>
    <mergeCell ref="A563:B563"/>
    <mergeCell ref="C563:D563"/>
    <mergeCell ref="E563:F563"/>
    <mergeCell ref="G563:I563"/>
    <mergeCell ref="J563:K563"/>
    <mergeCell ref="L563:M563"/>
    <mergeCell ref="N563:O563"/>
    <mergeCell ref="P563:Q563"/>
    <mergeCell ref="U566:V566"/>
    <mergeCell ref="E560:F560"/>
    <mergeCell ref="J560:N560"/>
    <mergeCell ref="O560:Q560"/>
    <mergeCell ref="R560:S560"/>
    <mergeCell ref="A562:D562"/>
    <mergeCell ref="E562:F562"/>
    <mergeCell ref="G562:I562"/>
    <mergeCell ref="J562:K562"/>
    <mergeCell ref="L562:Q562"/>
    <mergeCell ref="U565:V565"/>
    <mergeCell ref="W565:W566"/>
    <mergeCell ref="X565:Y565"/>
    <mergeCell ref="E566:F566"/>
    <mergeCell ref="G566:H566"/>
    <mergeCell ref="I566:J566"/>
    <mergeCell ref="K566:L566"/>
    <mergeCell ref="O566:P566"/>
    <mergeCell ref="Q566:R566"/>
    <mergeCell ref="S566:T566"/>
    <mergeCell ref="I565:J565"/>
    <mergeCell ref="K565:L565"/>
    <mergeCell ref="M565:N566"/>
    <mergeCell ref="O565:P565"/>
    <mergeCell ref="Q565:R565"/>
    <mergeCell ref="S565:T565"/>
    <mergeCell ref="A565:A566"/>
    <mergeCell ref="B565:B566"/>
    <mergeCell ref="C565:C566"/>
    <mergeCell ref="D565:D566"/>
    <mergeCell ref="E565:F565"/>
    <mergeCell ref="G565:H565"/>
    <mergeCell ref="U567:V567"/>
    <mergeCell ref="E568:F568"/>
    <mergeCell ref="G568:H568"/>
    <mergeCell ref="I568:J568"/>
    <mergeCell ref="K568:L568"/>
    <mergeCell ref="M568:N568"/>
    <mergeCell ref="O568:P568"/>
    <mergeCell ref="Q568:R568"/>
    <mergeCell ref="S568:T568"/>
    <mergeCell ref="U568:V568"/>
    <mergeCell ref="S570:T570"/>
    <mergeCell ref="U570:V570"/>
    <mergeCell ref="E567:F567"/>
    <mergeCell ref="G567:H567"/>
    <mergeCell ref="I567:J567"/>
    <mergeCell ref="K567:L567"/>
    <mergeCell ref="M567:N567"/>
    <mergeCell ref="O567:P567"/>
    <mergeCell ref="Q567:R567"/>
    <mergeCell ref="S567:T567"/>
    <mergeCell ref="Q569:R569"/>
    <mergeCell ref="S569:T569"/>
    <mergeCell ref="U569:V569"/>
    <mergeCell ref="E570:F570"/>
    <mergeCell ref="G570:H570"/>
    <mergeCell ref="I570:J570"/>
    <mergeCell ref="K570:L570"/>
    <mergeCell ref="M570:N570"/>
    <mergeCell ref="O570:P570"/>
    <mergeCell ref="Q570:R570"/>
    <mergeCell ref="E569:F569"/>
    <mergeCell ref="G569:H569"/>
    <mergeCell ref="I569:J569"/>
    <mergeCell ref="K569:L569"/>
    <mergeCell ref="M569:N569"/>
    <mergeCell ref="O569:P569"/>
    <mergeCell ref="U571:V571"/>
    <mergeCell ref="E572:F572"/>
    <mergeCell ref="G572:H572"/>
    <mergeCell ref="I572:J572"/>
    <mergeCell ref="K572:L572"/>
    <mergeCell ref="M572:N572"/>
    <mergeCell ref="O572:P572"/>
    <mergeCell ref="Q572:R572"/>
    <mergeCell ref="S572:T572"/>
    <mergeCell ref="U572:V572"/>
    <mergeCell ref="S574:T574"/>
    <mergeCell ref="U574:V574"/>
    <mergeCell ref="E571:F571"/>
    <mergeCell ref="G571:H571"/>
    <mergeCell ref="I571:J571"/>
    <mergeCell ref="K571:L571"/>
    <mergeCell ref="M571:N571"/>
    <mergeCell ref="O571:P571"/>
    <mergeCell ref="Q571:R571"/>
    <mergeCell ref="S571:T571"/>
    <mergeCell ref="Q573:R573"/>
    <mergeCell ref="S573:T573"/>
    <mergeCell ref="U573:V573"/>
    <mergeCell ref="E574:F574"/>
    <mergeCell ref="G574:H574"/>
    <mergeCell ref="I574:J574"/>
    <mergeCell ref="K574:L574"/>
    <mergeCell ref="M574:N574"/>
    <mergeCell ref="O574:P574"/>
    <mergeCell ref="Q574:R574"/>
    <mergeCell ref="E573:F573"/>
    <mergeCell ref="G573:H573"/>
    <mergeCell ref="I573:J573"/>
    <mergeCell ref="K573:L573"/>
    <mergeCell ref="M573:N573"/>
    <mergeCell ref="O573:P573"/>
    <mergeCell ref="U575:V575"/>
    <mergeCell ref="E576:F576"/>
    <mergeCell ref="G576:H576"/>
    <mergeCell ref="I576:J576"/>
    <mergeCell ref="K576:L576"/>
    <mergeCell ref="M576:N576"/>
    <mergeCell ref="O576:P576"/>
    <mergeCell ref="Q576:R576"/>
    <mergeCell ref="S576:T576"/>
    <mergeCell ref="U576:V576"/>
    <mergeCell ref="S578:T578"/>
    <mergeCell ref="U578:V578"/>
    <mergeCell ref="E575:F575"/>
    <mergeCell ref="G575:H575"/>
    <mergeCell ref="I575:J575"/>
    <mergeCell ref="K575:L575"/>
    <mergeCell ref="M575:N575"/>
    <mergeCell ref="O575:P575"/>
    <mergeCell ref="Q575:R575"/>
    <mergeCell ref="S575:T575"/>
    <mergeCell ref="Q577:R577"/>
    <mergeCell ref="S577:T577"/>
    <mergeCell ref="U577:V577"/>
    <mergeCell ref="E578:F578"/>
    <mergeCell ref="G578:H578"/>
    <mergeCell ref="I578:J578"/>
    <mergeCell ref="K578:L578"/>
    <mergeCell ref="M578:N578"/>
    <mergeCell ref="O578:P578"/>
    <mergeCell ref="Q578:R578"/>
    <mergeCell ref="E577:F577"/>
    <mergeCell ref="G577:H577"/>
    <mergeCell ref="I577:J577"/>
    <mergeCell ref="K577:L577"/>
    <mergeCell ref="M577:N577"/>
    <mergeCell ref="O577:P577"/>
    <mergeCell ref="U579:V579"/>
    <mergeCell ref="E580:F580"/>
    <mergeCell ref="G580:H580"/>
    <mergeCell ref="I580:J580"/>
    <mergeCell ref="K580:L580"/>
    <mergeCell ref="M580:N580"/>
    <mergeCell ref="O580:P580"/>
    <mergeCell ref="Q580:R580"/>
    <mergeCell ref="S580:T580"/>
    <mergeCell ref="U580:V580"/>
    <mergeCell ref="S582:T582"/>
    <mergeCell ref="U582:V582"/>
    <mergeCell ref="E579:F579"/>
    <mergeCell ref="G579:H579"/>
    <mergeCell ref="I579:J579"/>
    <mergeCell ref="K579:L579"/>
    <mergeCell ref="M579:N579"/>
    <mergeCell ref="O579:P579"/>
    <mergeCell ref="Q579:R579"/>
    <mergeCell ref="S579:T579"/>
    <mergeCell ref="Q581:R581"/>
    <mergeCell ref="S581:T581"/>
    <mergeCell ref="U581:V581"/>
    <mergeCell ref="E582:F582"/>
    <mergeCell ref="G582:H582"/>
    <mergeCell ref="I582:J582"/>
    <mergeCell ref="K582:L582"/>
    <mergeCell ref="M582:N582"/>
    <mergeCell ref="O582:P582"/>
    <mergeCell ref="Q582:R582"/>
    <mergeCell ref="E581:F581"/>
    <mergeCell ref="G581:H581"/>
    <mergeCell ref="I581:J581"/>
    <mergeCell ref="K581:L581"/>
    <mergeCell ref="M581:N581"/>
    <mergeCell ref="O581:P581"/>
    <mergeCell ref="P596:Q596"/>
    <mergeCell ref="A596:B596"/>
    <mergeCell ref="C596:D596"/>
    <mergeCell ref="E596:F596"/>
    <mergeCell ref="G596:I596"/>
    <mergeCell ref="J596:K596"/>
    <mergeCell ref="L596:M596"/>
    <mergeCell ref="N662:O662"/>
    <mergeCell ref="P662:Q662"/>
    <mergeCell ref="R662:Y662"/>
    <mergeCell ref="A595:D595"/>
    <mergeCell ref="E595:F595"/>
    <mergeCell ref="G595:I595"/>
    <mergeCell ref="J595:K595"/>
    <mergeCell ref="L595:Q595"/>
    <mergeCell ref="R595:S595"/>
    <mergeCell ref="T595:Y595"/>
    <mergeCell ref="A662:B662"/>
    <mergeCell ref="C662:D662"/>
    <mergeCell ref="E662:F662"/>
    <mergeCell ref="G662:I662"/>
    <mergeCell ref="J662:K662"/>
    <mergeCell ref="L662:M662"/>
    <mergeCell ref="U598:V598"/>
    <mergeCell ref="W598:W599"/>
    <mergeCell ref="X598:Y598"/>
    <mergeCell ref="U599:V599"/>
    <mergeCell ref="A598:A599"/>
    <mergeCell ref="U665:V665"/>
    <mergeCell ref="U584:Y584"/>
    <mergeCell ref="U590:Y590"/>
    <mergeCell ref="A661:D661"/>
    <mergeCell ref="E661:F661"/>
    <mergeCell ref="G661:I661"/>
    <mergeCell ref="J661:K661"/>
    <mergeCell ref="L661:Q661"/>
    <mergeCell ref="R661:S661"/>
    <mergeCell ref="T661:Y661"/>
    <mergeCell ref="U664:V664"/>
    <mergeCell ref="W664:W665"/>
    <mergeCell ref="X664:Y664"/>
    <mergeCell ref="E665:F665"/>
    <mergeCell ref="G665:H665"/>
    <mergeCell ref="I665:J665"/>
    <mergeCell ref="K665:L665"/>
    <mergeCell ref="O665:P665"/>
    <mergeCell ref="Q665:R665"/>
    <mergeCell ref="S665:T665"/>
    <mergeCell ref="I664:J664"/>
    <mergeCell ref="K664:L664"/>
    <mergeCell ref="M664:N665"/>
    <mergeCell ref="O664:P664"/>
    <mergeCell ref="Q664:R664"/>
    <mergeCell ref="S664:T664"/>
    <mergeCell ref="A664:A665"/>
    <mergeCell ref="B664:B665"/>
    <mergeCell ref="C664:C665"/>
    <mergeCell ref="D664:D665"/>
    <mergeCell ref="E664:F664"/>
    <mergeCell ref="G664:H664"/>
    <mergeCell ref="U666:V666"/>
    <mergeCell ref="E667:F667"/>
    <mergeCell ref="G667:H667"/>
    <mergeCell ref="I667:J667"/>
    <mergeCell ref="K667:L667"/>
    <mergeCell ref="M667:N667"/>
    <mergeCell ref="O667:P667"/>
    <mergeCell ref="Q667:R667"/>
    <mergeCell ref="S667:T667"/>
    <mergeCell ref="U667:V667"/>
    <mergeCell ref="S669:T669"/>
    <mergeCell ref="U669:V669"/>
    <mergeCell ref="E666:F666"/>
    <mergeCell ref="G666:H666"/>
    <mergeCell ref="I666:J666"/>
    <mergeCell ref="K666:L666"/>
    <mergeCell ref="M666:N666"/>
    <mergeCell ref="O666:P666"/>
    <mergeCell ref="Q666:R666"/>
    <mergeCell ref="S666:T666"/>
    <mergeCell ref="Q668:R668"/>
    <mergeCell ref="S668:T668"/>
    <mergeCell ref="U668:V668"/>
    <mergeCell ref="E669:F669"/>
    <mergeCell ref="G669:H669"/>
    <mergeCell ref="I669:J669"/>
    <mergeCell ref="K669:L669"/>
    <mergeCell ref="M669:N669"/>
    <mergeCell ref="O669:P669"/>
    <mergeCell ref="Q669:R669"/>
    <mergeCell ref="E668:F668"/>
    <mergeCell ref="G668:H668"/>
    <mergeCell ref="I668:J668"/>
    <mergeCell ref="K668:L668"/>
    <mergeCell ref="M668:N668"/>
    <mergeCell ref="O668:P668"/>
    <mergeCell ref="U670:V670"/>
    <mergeCell ref="E671:F671"/>
    <mergeCell ref="G671:H671"/>
    <mergeCell ref="I671:J671"/>
    <mergeCell ref="K671:L671"/>
    <mergeCell ref="M671:N671"/>
    <mergeCell ref="O671:P671"/>
    <mergeCell ref="Q671:R671"/>
    <mergeCell ref="S671:T671"/>
    <mergeCell ref="U671:V671"/>
    <mergeCell ref="S673:T673"/>
    <mergeCell ref="U673:V673"/>
    <mergeCell ref="E670:F670"/>
    <mergeCell ref="G670:H670"/>
    <mergeCell ref="I670:J670"/>
    <mergeCell ref="K670:L670"/>
    <mergeCell ref="M670:N670"/>
    <mergeCell ref="O670:P670"/>
    <mergeCell ref="Q670:R670"/>
    <mergeCell ref="S670:T670"/>
    <mergeCell ref="Q672:R672"/>
    <mergeCell ref="S672:T672"/>
    <mergeCell ref="U672:V672"/>
    <mergeCell ref="E673:F673"/>
    <mergeCell ref="G673:H673"/>
    <mergeCell ref="I673:J673"/>
    <mergeCell ref="K673:L673"/>
    <mergeCell ref="M673:N673"/>
    <mergeCell ref="O677:P677"/>
    <mergeCell ref="Q677:R677"/>
    <mergeCell ref="E676:F676"/>
    <mergeCell ref="G676:H676"/>
    <mergeCell ref="I676:J676"/>
    <mergeCell ref="K676:L676"/>
    <mergeCell ref="M676:N676"/>
    <mergeCell ref="O676:P676"/>
    <mergeCell ref="O673:P673"/>
    <mergeCell ref="Q673:R673"/>
    <mergeCell ref="E672:F672"/>
    <mergeCell ref="G672:H672"/>
    <mergeCell ref="I672:J672"/>
    <mergeCell ref="K672:L672"/>
    <mergeCell ref="M672:N672"/>
    <mergeCell ref="O672:P672"/>
    <mergeCell ref="U674:V674"/>
    <mergeCell ref="E675:F675"/>
    <mergeCell ref="G675:H675"/>
    <mergeCell ref="I675:J675"/>
    <mergeCell ref="K675:L675"/>
    <mergeCell ref="M675:N675"/>
    <mergeCell ref="O675:P675"/>
    <mergeCell ref="Q675:R675"/>
    <mergeCell ref="S675:T675"/>
    <mergeCell ref="U675:V675"/>
    <mergeCell ref="M678:N678"/>
    <mergeCell ref="O678:P678"/>
    <mergeCell ref="Q678:R678"/>
    <mergeCell ref="S678:T678"/>
    <mergeCell ref="Q680:R680"/>
    <mergeCell ref="S680:T680"/>
    <mergeCell ref="U680:V680"/>
    <mergeCell ref="E681:F681"/>
    <mergeCell ref="G681:H681"/>
    <mergeCell ref="I681:J681"/>
    <mergeCell ref="K681:L681"/>
    <mergeCell ref="M681:N681"/>
    <mergeCell ref="O681:P681"/>
    <mergeCell ref="Q681:R681"/>
    <mergeCell ref="S677:T677"/>
    <mergeCell ref="U677:V677"/>
    <mergeCell ref="E674:F674"/>
    <mergeCell ref="G674:H674"/>
    <mergeCell ref="I674:J674"/>
    <mergeCell ref="K674:L674"/>
    <mergeCell ref="M674:N674"/>
    <mergeCell ref="O674:P674"/>
    <mergeCell ref="Q674:R674"/>
    <mergeCell ref="S674:T674"/>
    <mergeCell ref="Q676:R676"/>
    <mergeCell ref="S676:T676"/>
    <mergeCell ref="U676:V676"/>
    <mergeCell ref="E677:F677"/>
    <mergeCell ref="G677:H677"/>
    <mergeCell ref="I677:J677"/>
    <mergeCell ref="K677:L677"/>
    <mergeCell ref="M677:N677"/>
    <mergeCell ref="E680:F680"/>
    <mergeCell ref="G680:H680"/>
    <mergeCell ref="I680:J680"/>
    <mergeCell ref="K680:L680"/>
    <mergeCell ref="M680:N680"/>
    <mergeCell ref="O680:P680"/>
    <mergeCell ref="E685:F685"/>
    <mergeCell ref="J685:N685"/>
    <mergeCell ref="O685:Q685"/>
    <mergeCell ref="R685:S685"/>
    <mergeCell ref="E686:F686"/>
    <mergeCell ref="J686:N686"/>
    <mergeCell ref="O686:Q686"/>
    <mergeCell ref="R686:S686"/>
    <mergeCell ref="A683:F683"/>
    <mergeCell ref="H683:S683"/>
    <mergeCell ref="U678:V678"/>
    <mergeCell ref="E679:F679"/>
    <mergeCell ref="G679:H679"/>
    <mergeCell ref="I679:J679"/>
    <mergeCell ref="K679:L679"/>
    <mergeCell ref="M679:N679"/>
    <mergeCell ref="O679:P679"/>
    <mergeCell ref="Q679:R679"/>
    <mergeCell ref="S679:T679"/>
    <mergeCell ref="U679:V679"/>
    <mergeCell ref="S681:T681"/>
    <mergeCell ref="U681:V681"/>
    <mergeCell ref="E678:F678"/>
    <mergeCell ref="G678:H678"/>
    <mergeCell ref="I678:J678"/>
    <mergeCell ref="K678:L678"/>
    <mergeCell ref="U683:Y683"/>
    <mergeCell ref="E684:F684"/>
    <mergeCell ref="J684:N684"/>
    <mergeCell ref="O684:Q684"/>
    <mergeCell ref="R684:S684"/>
    <mergeCell ref="E690:F690"/>
    <mergeCell ref="J690:N690"/>
    <mergeCell ref="O690:Q690"/>
    <mergeCell ref="R690:S690"/>
    <mergeCell ref="E691:F691"/>
    <mergeCell ref="J691:N691"/>
    <mergeCell ref="O691:Q691"/>
    <mergeCell ref="R691:S691"/>
    <mergeCell ref="R695:Y695"/>
    <mergeCell ref="E688:F688"/>
    <mergeCell ref="J688:N688"/>
    <mergeCell ref="O688:Q688"/>
    <mergeCell ref="R688:S688"/>
    <mergeCell ref="E689:F689"/>
    <mergeCell ref="J689:N689"/>
    <mergeCell ref="O689:Q689"/>
    <mergeCell ref="R689:S689"/>
    <mergeCell ref="U689:Y689"/>
    <mergeCell ref="R694:S694"/>
    <mergeCell ref="T694:Y694"/>
    <mergeCell ref="E687:F687"/>
    <mergeCell ref="J687:N687"/>
    <mergeCell ref="O687:Q687"/>
    <mergeCell ref="R687:S687"/>
    <mergeCell ref="A695:B695"/>
    <mergeCell ref="C695:D695"/>
    <mergeCell ref="E695:F695"/>
    <mergeCell ref="G695:I695"/>
    <mergeCell ref="J695:K695"/>
    <mergeCell ref="L695:M695"/>
    <mergeCell ref="N695:O695"/>
    <mergeCell ref="P695:Q695"/>
    <mergeCell ref="U698:V698"/>
    <mergeCell ref="E692:F692"/>
    <mergeCell ref="J692:N692"/>
    <mergeCell ref="O692:Q692"/>
    <mergeCell ref="R692:S692"/>
    <mergeCell ref="A694:D694"/>
    <mergeCell ref="E694:F694"/>
    <mergeCell ref="G694:I694"/>
    <mergeCell ref="J694:K694"/>
    <mergeCell ref="L694:Q694"/>
    <mergeCell ref="U697:V697"/>
    <mergeCell ref="W697:W698"/>
    <mergeCell ref="X697:Y697"/>
    <mergeCell ref="E698:F698"/>
    <mergeCell ref="G698:H698"/>
    <mergeCell ref="I698:J698"/>
    <mergeCell ref="K698:L698"/>
    <mergeCell ref="O698:P698"/>
    <mergeCell ref="Q698:R698"/>
    <mergeCell ref="S698:T698"/>
    <mergeCell ref="I697:J697"/>
    <mergeCell ref="K697:L697"/>
    <mergeCell ref="M697:N698"/>
    <mergeCell ref="O697:P697"/>
    <mergeCell ref="Q697:R697"/>
    <mergeCell ref="S697:T697"/>
    <mergeCell ref="A697:A698"/>
    <mergeCell ref="B697:B698"/>
    <mergeCell ref="C697:C698"/>
    <mergeCell ref="D697:D698"/>
    <mergeCell ref="E697:F697"/>
    <mergeCell ref="G697:H697"/>
    <mergeCell ref="U699:V699"/>
    <mergeCell ref="E700:F700"/>
    <mergeCell ref="G700:H700"/>
    <mergeCell ref="I700:J700"/>
    <mergeCell ref="K700:L700"/>
    <mergeCell ref="M700:N700"/>
    <mergeCell ref="O700:P700"/>
    <mergeCell ref="Q700:R700"/>
    <mergeCell ref="S700:T700"/>
    <mergeCell ref="U700:V700"/>
    <mergeCell ref="S702:T702"/>
    <mergeCell ref="U702:V702"/>
    <mergeCell ref="E699:F699"/>
    <mergeCell ref="G699:H699"/>
    <mergeCell ref="I699:J699"/>
    <mergeCell ref="K699:L699"/>
    <mergeCell ref="M699:N699"/>
    <mergeCell ref="O699:P699"/>
    <mergeCell ref="Q699:R699"/>
    <mergeCell ref="S699:T699"/>
    <mergeCell ref="Q701:R701"/>
    <mergeCell ref="S701:T701"/>
    <mergeCell ref="U701:V701"/>
    <mergeCell ref="E702:F702"/>
    <mergeCell ref="G702:H702"/>
    <mergeCell ref="I702:J702"/>
    <mergeCell ref="K702:L702"/>
    <mergeCell ref="M702:N702"/>
    <mergeCell ref="O702:P702"/>
    <mergeCell ref="Q702:R702"/>
    <mergeCell ref="E701:F701"/>
    <mergeCell ref="G701:H701"/>
    <mergeCell ref="I701:J701"/>
    <mergeCell ref="K701:L701"/>
    <mergeCell ref="M701:N701"/>
    <mergeCell ref="O701:P701"/>
    <mergeCell ref="U703:V703"/>
    <mergeCell ref="E704:F704"/>
    <mergeCell ref="G704:H704"/>
    <mergeCell ref="I704:J704"/>
    <mergeCell ref="K704:L704"/>
    <mergeCell ref="M704:N704"/>
    <mergeCell ref="O704:P704"/>
    <mergeCell ref="Q704:R704"/>
    <mergeCell ref="S704:T704"/>
    <mergeCell ref="U704:V704"/>
    <mergeCell ref="S706:T706"/>
    <mergeCell ref="U706:V706"/>
    <mergeCell ref="E703:F703"/>
    <mergeCell ref="G703:H703"/>
    <mergeCell ref="I703:J703"/>
    <mergeCell ref="K703:L703"/>
    <mergeCell ref="M703:N703"/>
    <mergeCell ref="O703:P703"/>
    <mergeCell ref="Q703:R703"/>
    <mergeCell ref="S703:T703"/>
    <mergeCell ref="Q705:R705"/>
    <mergeCell ref="S705:T705"/>
    <mergeCell ref="U705:V705"/>
    <mergeCell ref="E706:F706"/>
    <mergeCell ref="G706:H706"/>
    <mergeCell ref="I706:J706"/>
    <mergeCell ref="K706:L706"/>
    <mergeCell ref="M706:N706"/>
    <mergeCell ref="O706:P706"/>
    <mergeCell ref="Q706:R706"/>
    <mergeCell ref="E705:F705"/>
    <mergeCell ref="G705:H705"/>
    <mergeCell ref="I705:J705"/>
    <mergeCell ref="K705:L705"/>
    <mergeCell ref="M705:N705"/>
    <mergeCell ref="O705:P705"/>
    <mergeCell ref="U707:V707"/>
    <mergeCell ref="E708:F708"/>
    <mergeCell ref="G708:H708"/>
    <mergeCell ref="I708:J708"/>
    <mergeCell ref="K708:L708"/>
    <mergeCell ref="M708:N708"/>
    <mergeCell ref="O708:P708"/>
    <mergeCell ref="Q708:R708"/>
    <mergeCell ref="S708:T708"/>
    <mergeCell ref="U708:V708"/>
    <mergeCell ref="U710:V710"/>
    <mergeCell ref="E707:F707"/>
    <mergeCell ref="G707:H707"/>
    <mergeCell ref="I707:J707"/>
    <mergeCell ref="K707:L707"/>
    <mergeCell ref="M707:N707"/>
    <mergeCell ref="O707:P707"/>
    <mergeCell ref="Q707:R707"/>
    <mergeCell ref="S707:T707"/>
    <mergeCell ref="Q709:R709"/>
    <mergeCell ref="S709:T709"/>
    <mergeCell ref="U709:V709"/>
    <mergeCell ref="E710:F710"/>
    <mergeCell ref="G710:H710"/>
    <mergeCell ref="I710:J710"/>
    <mergeCell ref="K710:L710"/>
    <mergeCell ref="M710:N710"/>
    <mergeCell ref="O710:P710"/>
    <mergeCell ref="Q710:R710"/>
    <mergeCell ref="E709:F709"/>
    <mergeCell ref="G709:H709"/>
    <mergeCell ref="I709:J709"/>
    <mergeCell ref="K709:L709"/>
    <mergeCell ref="M709:N709"/>
    <mergeCell ref="O709:P709"/>
    <mergeCell ref="S470:T470"/>
    <mergeCell ref="U470:V470"/>
    <mergeCell ref="X466:Y466"/>
    <mergeCell ref="E467:F467"/>
    <mergeCell ref="G467:H467"/>
    <mergeCell ref="I467:J467"/>
    <mergeCell ref="K467:L467"/>
    <mergeCell ref="O467:P467"/>
    <mergeCell ref="Q467:R467"/>
    <mergeCell ref="S467:T467"/>
    <mergeCell ref="Q469:R469"/>
    <mergeCell ref="S469:T469"/>
    <mergeCell ref="I713:J713"/>
    <mergeCell ref="K713:L713"/>
    <mergeCell ref="M713:N713"/>
    <mergeCell ref="O713:P713"/>
    <mergeCell ref="M466:N467"/>
    <mergeCell ref="O466:P466"/>
    <mergeCell ref="Q466:R466"/>
    <mergeCell ref="S466:T466"/>
    <mergeCell ref="U466:V466"/>
    <mergeCell ref="W466:W467"/>
    <mergeCell ref="E466:F466"/>
    <mergeCell ref="G466:H466"/>
    <mergeCell ref="I466:J466"/>
    <mergeCell ref="K466:L466"/>
    <mergeCell ref="U469:V469"/>
    <mergeCell ref="E470:F470"/>
    <mergeCell ref="G470:H470"/>
    <mergeCell ref="I470:J470"/>
    <mergeCell ref="K470:L470"/>
    <mergeCell ref="M470:N470"/>
    <mergeCell ref="A463:D463"/>
    <mergeCell ref="E463:F463"/>
    <mergeCell ref="G463:I463"/>
    <mergeCell ref="J463:K463"/>
    <mergeCell ref="L463:Q463"/>
    <mergeCell ref="R463:S463"/>
    <mergeCell ref="T463:Y463"/>
    <mergeCell ref="A464:B464"/>
    <mergeCell ref="U467:V467"/>
    <mergeCell ref="E468:F468"/>
    <mergeCell ref="G468:H468"/>
    <mergeCell ref="I468:J468"/>
    <mergeCell ref="K468:L468"/>
    <mergeCell ref="M468:N468"/>
    <mergeCell ref="O468:P468"/>
    <mergeCell ref="Q468:R468"/>
    <mergeCell ref="S468:T468"/>
    <mergeCell ref="U468:V468"/>
    <mergeCell ref="P464:Q464"/>
    <mergeCell ref="R464:Y464"/>
    <mergeCell ref="A466:A467"/>
    <mergeCell ref="B466:B467"/>
    <mergeCell ref="C466:C467"/>
    <mergeCell ref="D466:D467"/>
    <mergeCell ref="C464:D464"/>
    <mergeCell ref="E464:F464"/>
    <mergeCell ref="G464:I464"/>
    <mergeCell ref="J464:K464"/>
    <mergeCell ref="L464:M464"/>
    <mergeCell ref="N464:O464"/>
    <mergeCell ref="Q472:R472"/>
    <mergeCell ref="S472:T472"/>
    <mergeCell ref="U472:V472"/>
    <mergeCell ref="S474:T474"/>
    <mergeCell ref="U474:V474"/>
    <mergeCell ref="E471:F471"/>
    <mergeCell ref="G471:H471"/>
    <mergeCell ref="I471:J471"/>
    <mergeCell ref="K471:L471"/>
    <mergeCell ref="M471:N471"/>
    <mergeCell ref="O471:P471"/>
    <mergeCell ref="Q471:R471"/>
    <mergeCell ref="S471:T471"/>
    <mergeCell ref="Q473:R473"/>
    <mergeCell ref="S473:T473"/>
    <mergeCell ref="U473:V473"/>
    <mergeCell ref="E474:F474"/>
    <mergeCell ref="G474:H474"/>
    <mergeCell ref="I474:J474"/>
    <mergeCell ref="K474:L474"/>
    <mergeCell ref="M474:N474"/>
    <mergeCell ref="O474:P474"/>
    <mergeCell ref="Q474:R474"/>
    <mergeCell ref="E473:F473"/>
    <mergeCell ref="G473:H473"/>
    <mergeCell ref="I473:J473"/>
    <mergeCell ref="K473:L473"/>
    <mergeCell ref="M473:N473"/>
    <mergeCell ref="O473:P473"/>
    <mergeCell ref="U475:V475"/>
    <mergeCell ref="E476:F476"/>
    <mergeCell ref="G476:H476"/>
    <mergeCell ref="I476:J476"/>
    <mergeCell ref="K476:L476"/>
    <mergeCell ref="M476:N476"/>
    <mergeCell ref="O476:P476"/>
    <mergeCell ref="Q476:R476"/>
    <mergeCell ref="S476:T476"/>
    <mergeCell ref="U476:V476"/>
    <mergeCell ref="S478:T478"/>
    <mergeCell ref="U478:V478"/>
    <mergeCell ref="E475:F475"/>
    <mergeCell ref="G475:H475"/>
    <mergeCell ref="I475:J475"/>
    <mergeCell ref="K475:L475"/>
    <mergeCell ref="M475:N475"/>
    <mergeCell ref="O475:P475"/>
    <mergeCell ref="Q475:R475"/>
    <mergeCell ref="S475:T475"/>
    <mergeCell ref="Q477:R477"/>
    <mergeCell ref="S477:T477"/>
    <mergeCell ref="U477:V477"/>
    <mergeCell ref="E478:F478"/>
    <mergeCell ref="G478:H478"/>
    <mergeCell ref="I478:J478"/>
    <mergeCell ref="K478:L478"/>
    <mergeCell ref="M478:N478"/>
    <mergeCell ref="O478:P478"/>
    <mergeCell ref="Q478:R478"/>
    <mergeCell ref="E477:F477"/>
    <mergeCell ref="G477:H477"/>
    <mergeCell ref="I477:J477"/>
    <mergeCell ref="K477:L477"/>
    <mergeCell ref="M477:N477"/>
    <mergeCell ref="O477:P477"/>
    <mergeCell ref="U479:V479"/>
    <mergeCell ref="E480:F480"/>
    <mergeCell ref="G480:H480"/>
    <mergeCell ref="I480:J480"/>
    <mergeCell ref="K480:L480"/>
    <mergeCell ref="M480:N480"/>
    <mergeCell ref="O480:P480"/>
    <mergeCell ref="Q480:R480"/>
    <mergeCell ref="S480:T480"/>
    <mergeCell ref="U480:V480"/>
    <mergeCell ref="S482:T482"/>
    <mergeCell ref="U482:V482"/>
    <mergeCell ref="E479:F479"/>
    <mergeCell ref="G479:H479"/>
    <mergeCell ref="I479:J479"/>
    <mergeCell ref="K479:L479"/>
    <mergeCell ref="M479:N479"/>
    <mergeCell ref="O479:P479"/>
    <mergeCell ref="Q479:R479"/>
    <mergeCell ref="S479:T479"/>
    <mergeCell ref="Q481:R481"/>
    <mergeCell ref="S481:T481"/>
    <mergeCell ref="U481:V481"/>
    <mergeCell ref="E482:F482"/>
    <mergeCell ref="G482:H482"/>
    <mergeCell ref="I482:J482"/>
    <mergeCell ref="K482:L482"/>
    <mergeCell ref="M482:N482"/>
    <mergeCell ref="O482:P482"/>
    <mergeCell ref="Q482:R482"/>
    <mergeCell ref="E487:F487"/>
    <mergeCell ref="J487:N487"/>
    <mergeCell ref="O487:Q487"/>
    <mergeCell ref="R487:S487"/>
    <mergeCell ref="E481:F481"/>
    <mergeCell ref="G481:H481"/>
    <mergeCell ref="I481:J481"/>
    <mergeCell ref="K481:L481"/>
    <mergeCell ref="M481:N481"/>
    <mergeCell ref="O481:P481"/>
    <mergeCell ref="A485:F485"/>
    <mergeCell ref="H485:S485"/>
    <mergeCell ref="U485:Y485"/>
    <mergeCell ref="E486:F486"/>
    <mergeCell ref="J486:N486"/>
    <mergeCell ref="O486:Q486"/>
    <mergeCell ref="R486:S486"/>
    <mergeCell ref="U491:Y491"/>
    <mergeCell ref="E483:F483"/>
    <mergeCell ref="G483:H483"/>
    <mergeCell ref="I483:J483"/>
    <mergeCell ref="K483:L483"/>
    <mergeCell ref="M483:N483"/>
    <mergeCell ref="O483:P483"/>
    <mergeCell ref="Q483:R483"/>
    <mergeCell ref="S483:T483"/>
    <mergeCell ref="U483:V483"/>
    <mergeCell ref="E490:F490"/>
    <mergeCell ref="J490:N490"/>
    <mergeCell ref="O490:Q490"/>
    <mergeCell ref="R490:S490"/>
    <mergeCell ref="E491:F491"/>
    <mergeCell ref="J491:N491"/>
    <mergeCell ref="O491:Q491"/>
    <mergeCell ref="R491:S491"/>
    <mergeCell ref="E488:F488"/>
    <mergeCell ref="J488:N488"/>
    <mergeCell ref="O488:Q488"/>
    <mergeCell ref="R488:S488"/>
    <mergeCell ref="E489:F489"/>
    <mergeCell ref="J489:N489"/>
    <mergeCell ref="O489:Q489"/>
    <mergeCell ref="R489:S489"/>
    <mergeCell ref="W499:W500"/>
    <mergeCell ref="X499:Y499"/>
    <mergeCell ref="E492:F492"/>
    <mergeCell ref="J492:N492"/>
    <mergeCell ref="O492:Q492"/>
    <mergeCell ref="R492:S492"/>
    <mergeCell ref="E493:F493"/>
    <mergeCell ref="J493:N493"/>
    <mergeCell ref="O493:Q493"/>
    <mergeCell ref="R493:S493"/>
    <mergeCell ref="A499:A500"/>
    <mergeCell ref="B499:B500"/>
    <mergeCell ref="C499:C500"/>
    <mergeCell ref="D499:D500"/>
    <mergeCell ref="E499:F499"/>
    <mergeCell ref="G499:H499"/>
    <mergeCell ref="I499:J499"/>
    <mergeCell ref="K499:L499"/>
    <mergeCell ref="M499:N500"/>
    <mergeCell ref="E494:F494"/>
    <mergeCell ref="J494:N494"/>
    <mergeCell ref="O494:Q494"/>
    <mergeCell ref="R494:S494"/>
    <mergeCell ref="A496:D496"/>
    <mergeCell ref="E496:F496"/>
    <mergeCell ref="G496:I496"/>
    <mergeCell ref="J496:K496"/>
    <mergeCell ref="L496:Q496"/>
    <mergeCell ref="R496:S496"/>
    <mergeCell ref="T496:Y496"/>
    <mergeCell ref="A497:B497"/>
    <mergeCell ref="C497:D497"/>
    <mergeCell ref="K502:L502"/>
    <mergeCell ref="M502:N502"/>
    <mergeCell ref="O502:P502"/>
    <mergeCell ref="Q502:R502"/>
    <mergeCell ref="S502:T502"/>
    <mergeCell ref="E500:F500"/>
    <mergeCell ref="G500:H500"/>
    <mergeCell ref="I500:J500"/>
    <mergeCell ref="K500:L500"/>
    <mergeCell ref="O500:P500"/>
    <mergeCell ref="Q500:R500"/>
    <mergeCell ref="O499:P499"/>
    <mergeCell ref="Q499:R499"/>
    <mergeCell ref="S499:T499"/>
    <mergeCell ref="E502:F502"/>
    <mergeCell ref="G502:H502"/>
    <mergeCell ref="I502:J502"/>
    <mergeCell ref="E497:F497"/>
    <mergeCell ref="G497:I497"/>
    <mergeCell ref="J497:K497"/>
    <mergeCell ref="L497:M497"/>
    <mergeCell ref="N497:O497"/>
    <mergeCell ref="P497:Q497"/>
    <mergeCell ref="U499:V499"/>
    <mergeCell ref="S500:T500"/>
    <mergeCell ref="R497:Y497"/>
    <mergeCell ref="S504:T504"/>
    <mergeCell ref="U504:V504"/>
    <mergeCell ref="U500:V500"/>
    <mergeCell ref="E501:F501"/>
    <mergeCell ref="G501:H501"/>
    <mergeCell ref="I501:J501"/>
    <mergeCell ref="K501:L501"/>
    <mergeCell ref="M501:N501"/>
    <mergeCell ref="O501:P501"/>
    <mergeCell ref="Q501:R501"/>
    <mergeCell ref="Q503:R503"/>
    <mergeCell ref="S503:T503"/>
    <mergeCell ref="U503:V503"/>
    <mergeCell ref="E504:F504"/>
    <mergeCell ref="G504:H504"/>
    <mergeCell ref="I504:J504"/>
    <mergeCell ref="K504:L504"/>
    <mergeCell ref="M504:N504"/>
    <mergeCell ref="O504:P504"/>
    <mergeCell ref="Q504:R504"/>
    <mergeCell ref="E503:F503"/>
    <mergeCell ref="G503:H503"/>
    <mergeCell ref="I503:J503"/>
    <mergeCell ref="K503:L503"/>
    <mergeCell ref="M503:N503"/>
    <mergeCell ref="O503:P503"/>
    <mergeCell ref="U502:V502"/>
    <mergeCell ref="S501:T501"/>
    <mergeCell ref="U501:V501"/>
    <mergeCell ref="U505:V505"/>
    <mergeCell ref="E506:F506"/>
    <mergeCell ref="G506:H506"/>
    <mergeCell ref="I506:J506"/>
    <mergeCell ref="K506:L506"/>
    <mergeCell ref="M506:N506"/>
    <mergeCell ref="O506:P506"/>
    <mergeCell ref="Q506:R506"/>
    <mergeCell ref="S506:T506"/>
    <mergeCell ref="U506:V506"/>
    <mergeCell ref="S508:T508"/>
    <mergeCell ref="U508:V508"/>
    <mergeCell ref="E505:F505"/>
    <mergeCell ref="G505:H505"/>
    <mergeCell ref="I505:J505"/>
    <mergeCell ref="K505:L505"/>
    <mergeCell ref="M505:N505"/>
    <mergeCell ref="O505:P505"/>
    <mergeCell ref="Q505:R505"/>
    <mergeCell ref="S505:T505"/>
    <mergeCell ref="Q507:R507"/>
    <mergeCell ref="S507:T507"/>
    <mergeCell ref="U507:V507"/>
    <mergeCell ref="E508:F508"/>
    <mergeCell ref="G508:H508"/>
    <mergeCell ref="I508:J508"/>
    <mergeCell ref="K508:L508"/>
    <mergeCell ref="M508:N508"/>
    <mergeCell ref="O508:P508"/>
    <mergeCell ref="Q508:R508"/>
    <mergeCell ref="E507:F507"/>
    <mergeCell ref="G507:H507"/>
    <mergeCell ref="I507:J507"/>
    <mergeCell ref="K507:L507"/>
    <mergeCell ref="M507:N507"/>
    <mergeCell ref="O507:P507"/>
    <mergeCell ref="U509:V509"/>
    <mergeCell ref="E510:F510"/>
    <mergeCell ref="G510:H510"/>
    <mergeCell ref="I510:J510"/>
    <mergeCell ref="K510:L510"/>
    <mergeCell ref="M510:N510"/>
    <mergeCell ref="O510:P510"/>
    <mergeCell ref="Q510:R510"/>
    <mergeCell ref="S510:T510"/>
    <mergeCell ref="U510:V510"/>
    <mergeCell ref="S512:T512"/>
    <mergeCell ref="U512:V512"/>
    <mergeCell ref="E509:F509"/>
    <mergeCell ref="G509:H509"/>
    <mergeCell ref="I509:J509"/>
    <mergeCell ref="K509:L509"/>
    <mergeCell ref="M509:N509"/>
    <mergeCell ref="O509:P509"/>
    <mergeCell ref="Q509:R509"/>
    <mergeCell ref="S509:T509"/>
    <mergeCell ref="Q511:R511"/>
    <mergeCell ref="S511:T511"/>
    <mergeCell ref="U511:V511"/>
    <mergeCell ref="E512:F512"/>
    <mergeCell ref="G512:H512"/>
    <mergeCell ref="I512:J512"/>
    <mergeCell ref="K512:L512"/>
    <mergeCell ref="M512:N512"/>
    <mergeCell ref="O512:P512"/>
    <mergeCell ref="Q512:R512"/>
    <mergeCell ref="E511:F511"/>
    <mergeCell ref="G511:H511"/>
    <mergeCell ref="I511:J511"/>
    <mergeCell ref="K511:L511"/>
    <mergeCell ref="M511:N511"/>
    <mergeCell ref="O511:P511"/>
    <mergeCell ref="U513:V513"/>
    <mergeCell ref="E514:F514"/>
    <mergeCell ref="G514:H514"/>
    <mergeCell ref="I514:J514"/>
    <mergeCell ref="K514:L514"/>
    <mergeCell ref="M514:N514"/>
    <mergeCell ref="O514:P514"/>
    <mergeCell ref="Q514:R514"/>
    <mergeCell ref="S514:T514"/>
    <mergeCell ref="U514:V514"/>
    <mergeCell ref="E513:F513"/>
    <mergeCell ref="G513:H513"/>
    <mergeCell ref="I513:J513"/>
    <mergeCell ref="K513:L513"/>
    <mergeCell ref="M513:N513"/>
    <mergeCell ref="O513:P513"/>
    <mergeCell ref="Q513:R513"/>
    <mergeCell ref="S513:T513"/>
    <mergeCell ref="Q515:R515"/>
    <mergeCell ref="S515:T515"/>
    <mergeCell ref="U515:V515"/>
    <mergeCell ref="E516:F516"/>
    <mergeCell ref="G516:H516"/>
    <mergeCell ref="I516:J516"/>
    <mergeCell ref="K516:L516"/>
    <mergeCell ref="M516:N516"/>
    <mergeCell ref="O516:P516"/>
    <mergeCell ref="Q516:R516"/>
    <mergeCell ref="E515:F515"/>
    <mergeCell ref="G515:H515"/>
    <mergeCell ref="I515:J515"/>
    <mergeCell ref="K515:L515"/>
    <mergeCell ref="M515:N515"/>
    <mergeCell ref="O515:P515"/>
    <mergeCell ref="U518:Y518"/>
    <mergeCell ref="E519:F519"/>
    <mergeCell ref="J519:N519"/>
    <mergeCell ref="O519:Q519"/>
    <mergeCell ref="R519:S519"/>
    <mergeCell ref="E520:F520"/>
    <mergeCell ref="J520:N520"/>
    <mergeCell ref="O520:Q520"/>
    <mergeCell ref="R520:S520"/>
    <mergeCell ref="S516:T516"/>
    <mergeCell ref="U516:V516"/>
    <mergeCell ref="A518:F518"/>
    <mergeCell ref="H518:S518"/>
    <mergeCell ref="E521:F521"/>
    <mergeCell ref="J521:N521"/>
    <mergeCell ref="O521:Q521"/>
    <mergeCell ref="R521:S521"/>
    <mergeCell ref="J524:N524"/>
    <mergeCell ref="O524:Q524"/>
    <mergeCell ref="R524:S524"/>
    <mergeCell ref="U524:Y524"/>
    <mergeCell ref="E525:F525"/>
    <mergeCell ref="J525:N525"/>
    <mergeCell ref="O525:Q525"/>
    <mergeCell ref="R525:S525"/>
    <mergeCell ref="E522:F522"/>
    <mergeCell ref="J522:N522"/>
    <mergeCell ref="O522:Q522"/>
    <mergeCell ref="R522:S522"/>
    <mergeCell ref="E797:F797"/>
    <mergeCell ref="E527:F527"/>
    <mergeCell ref="J527:N527"/>
    <mergeCell ref="O527:Q527"/>
    <mergeCell ref="R527:S527"/>
    <mergeCell ref="E523:F523"/>
    <mergeCell ref="J523:N523"/>
    <mergeCell ref="O523:Q523"/>
    <mergeCell ref="R523:S523"/>
    <mergeCell ref="E524:F524"/>
    <mergeCell ref="O796:P796"/>
    <mergeCell ref="Q796:R796"/>
    <mergeCell ref="S796:T796"/>
    <mergeCell ref="S714:T714"/>
    <mergeCell ref="E711:F711"/>
    <mergeCell ref="G711:H711"/>
    <mergeCell ref="I711:J711"/>
    <mergeCell ref="K711:L711"/>
    <mergeCell ref="M711:N711"/>
    <mergeCell ref="O711:P711"/>
    <mergeCell ref="Q711:R711"/>
    <mergeCell ref="S711:T711"/>
    <mergeCell ref="Q713:R713"/>
    <mergeCell ref="S713:T713"/>
    <mergeCell ref="U796:V796"/>
    <mergeCell ref="W796:W797"/>
    <mergeCell ref="X796:Y796"/>
    <mergeCell ref="R794:Y794"/>
    <mergeCell ref="E526:F526"/>
    <mergeCell ref="J526:N526"/>
    <mergeCell ref="O526:Q526"/>
    <mergeCell ref="R526:S526"/>
    <mergeCell ref="U716:Y716"/>
    <mergeCell ref="U722:Y722"/>
    <mergeCell ref="U711:V711"/>
    <mergeCell ref="E712:F712"/>
    <mergeCell ref="G712:H712"/>
    <mergeCell ref="I712:J712"/>
    <mergeCell ref="K712:L712"/>
    <mergeCell ref="M712:N712"/>
    <mergeCell ref="O712:P712"/>
    <mergeCell ref="Q712:R712"/>
    <mergeCell ref="S712:T712"/>
    <mergeCell ref="U712:V712"/>
    <mergeCell ref="U714:V714"/>
    <mergeCell ref="U713:V713"/>
    <mergeCell ref="E714:F714"/>
    <mergeCell ref="G714:H714"/>
    <mergeCell ref="I714:J714"/>
    <mergeCell ref="K714:L714"/>
    <mergeCell ref="M714:N714"/>
    <mergeCell ref="O714:P714"/>
    <mergeCell ref="Q714:R714"/>
    <mergeCell ref="E713:F713"/>
    <mergeCell ref="G713:H713"/>
    <mergeCell ref="S710:T710"/>
    <mergeCell ref="A796:A797"/>
    <mergeCell ref="B796:B797"/>
    <mergeCell ref="C796:C797"/>
    <mergeCell ref="D796:D797"/>
    <mergeCell ref="E796:F796"/>
    <mergeCell ref="G796:H796"/>
    <mergeCell ref="I796:J796"/>
    <mergeCell ref="K796:L796"/>
    <mergeCell ref="M796:N797"/>
    <mergeCell ref="E794:F794"/>
    <mergeCell ref="G794:I794"/>
    <mergeCell ref="J794:K794"/>
    <mergeCell ref="L794:M794"/>
    <mergeCell ref="N794:O794"/>
    <mergeCell ref="P794:Q794"/>
    <mergeCell ref="U799:V799"/>
    <mergeCell ref="A793:D793"/>
    <mergeCell ref="E793:F793"/>
    <mergeCell ref="G793:I793"/>
    <mergeCell ref="J793:K793"/>
    <mergeCell ref="L793:Q793"/>
    <mergeCell ref="R793:S793"/>
    <mergeCell ref="T793:Y793"/>
    <mergeCell ref="A794:B794"/>
    <mergeCell ref="C794:D794"/>
    <mergeCell ref="S798:T798"/>
    <mergeCell ref="U798:V798"/>
    <mergeCell ref="E799:F799"/>
    <mergeCell ref="G799:H799"/>
    <mergeCell ref="I799:J799"/>
    <mergeCell ref="K799:L799"/>
    <mergeCell ref="M799:N799"/>
    <mergeCell ref="O799:P799"/>
    <mergeCell ref="Q799:R799"/>
    <mergeCell ref="S799:T799"/>
    <mergeCell ref="E798:F798"/>
    <mergeCell ref="G798:H798"/>
    <mergeCell ref="I798:J798"/>
    <mergeCell ref="K798:L798"/>
    <mergeCell ref="M798:N798"/>
    <mergeCell ref="O798:P798"/>
    <mergeCell ref="S801:T801"/>
    <mergeCell ref="U801:V801"/>
    <mergeCell ref="G797:H797"/>
    <mergeCell ref="I797:J797"/>
    <mergeCell ref="K797:L797"/>
    <mergeCell ref="O797:P797"/>
    <mergeCell ref="Q797:R797"/>
    <mergeCell ref="S797:T797"/>
    <mergeCell ref="U797:V797"/>
    <mergeCell ref="Q798:R798"/>
    <mergeCell ref="Q800:R800"/>
    <mergeCell ref="S800:T800"/>
    <mergeCell ref="U800:V800"/>
    <mergeCell ref="E801:F801"/>
    <mergeCell ref="G801:H801"/>
    <mergeCell ref="I801:J801"/>
    <mergeCell ref="K801:L801"/>
    <mergeCell ref="M801:N801"/>
    <mergeCell ref="O801:P801"/>
    <mergeCell ref="Q801:R801"/>
    <mergeCell ref="E800:F800"/>
    <mergeCell ref="G800:H800"/>
    <mergeCell ref="I800:J800"/>
    <mergeCell ref="K800:L800"/>
    <mergeCell ref="M800:N800"/>
    <mergeCell ref="O800:P800"/>
    <mergeCell ref="U802:V802"/>
    <mergeCell ref="E803:F803"/>
    <mergeCell ref="G803:H803"/>
    <mergeCell ref="I803:J803"/>
    <mergeCell ref="K803:L803"/>
    <mergeCell ref="M803:N803"/>
    <mergeCell ref="O803:P803"/>
    <mergeCell ref="Q803:R803"/>
    <mergeCell ref="S803:T803"/>
    <mergeCell ref="U803:V803"/>
    <mergeCell ref="S805:T805"/>
    <mergeCell ref="U805:V805"/>
    <mergeCell ref="E802:F802"/>
    <mergeCell ref="G802:H802"/>
    <mergeCell ref="I802:J802"/>
    <mergeCell ref="K802:L802"/>
    <mergeCell ref="M802:N802"/>
    <mergeCell ref="O802:P802"/>
    <mergeCell ref="Q802:R802"/>
    <mergeCell ref="S802:T802"/>
    <mergeCell ref="Q804:R804"/>
    <mergeCell ref="S804:T804"/>
    <mergeCell ref="U804:V804"/>
    <mergeCell ref="E805:F805"/>
    <mergeCell ref="G805:H805"/>
    <mergeCell ref="I805:J805"/>
    <mergeCell ref="K805:L805"/>
    <mergeCell ref="M805:N805"/>
    <mergeCell ref="O805:P805"/>
    <mergeCell ref="O809:P809"/>
    <mergeCell ref="Q809:R809"/>
    <mergeCell ref="E808:F808"/>
    <mergeCell ref="G808:H808"/>
    <mergeCell ref="I808:J808"/>
    <mergeCell ref="K808:L808"/>
    <mergeCell ref="M808:N808"/>
    <mergeCell ref="O808:P808"/>
    <mergeCell ref="Q805:R805"/>
    <mergeCell ref="E804:F804"/>
    <mergeCell ref="G804:H804"/>
    <mergeCell ref="I804:J804"/>
    <mergeCell ref="K804:L804"/>
    <mergeCell ref="M804:N804"/>
    <mergeCell ref="O804:P804"/>
    <mergeCell ref="U806:V806"/>
    <mergeCell ref="E807:F807"/>
    <mergeCell ref="G807:H807"/>
    <mergeCell ref="I807:J807"/>
    <mergeCell ref="K807:L807"/>
    <mergeCell ref="M807:N807"/>
    <mergeCell ref="O807:P807"/>
    <mergeCell ref="Q807:R807"/>
    <mergeCell ref="S807:T807"/>
    <mergeCell ref="U807:V807"/>
    <mergeCell ref="M810:N810"/>
    <mergeCell ref="O810:P810"/>
    <mergeCell ref="Q810:R810"/>
    <mergeCell ref="S810:T810"/>
    <mergeCell ref="Q812:R812"/>
    <mergeCell ref="S812:T812"/>
    <mergeCell ref="U812:V812"/>
    <mergeCell ref="E813:F813"/>
    <mergeCell ref="G813:H813"/>
    <mergeCell ref="I813:J813"/>
    <mergeCell ref="K813:L813"/>
    <mergeCell ref="M813:N813"/>
    <mergeCell ref="O813:P813"/>
    <mergeCell ref="Q813:R813"/>
    <mergeCell ref="S809:T809"/>
    <mergeCell ref="U809:V809"/>
    <mergeCell ref="E806:F806"/>
    <mergeCell ref="G806:H806"/>
    <mergeCell ref="I806:J806"/>
    <mergeCell ref="K806:L806"/>
    <mergeCell ref="M806:N806"/>
    <mergeCell ref="O806:P806"/>
    <mergeCell ref="Q806:R806"/>
    <mergeCell ref="S806:T806"/>
    <mergeCell ref="Q808:R808"/>
    <mergeCell ref="S808:T808"/>
    <mergeCell ref="U808:V808"/>
    <mergeCell ref="E809:F809"/>
    <mergeCell ref="G809:H809"/>
    <mergeCell ref="I809:J809"/>
    <mergeCell ref="K809:L809"/>
    <mergeCell ref="M809:N809"/>
    <mergeCell ref="E812:F812"/>
    <mergeCell ref="G812:H812"/>
    <mergeCell ref="I812:J812"/>
    <mergeCell ref="K812:L812"/>
    <mergeCell ref="M812:N812"/>
    <mergeCell ref="O812:P812"/>
    <mergeCell ref="E817:F817"/>
    <mergeCell ref="J817:N817"/>
    <mergeCell ref="O817:Q817"/>
    <mergeCell ref="R817:S817"/>
    <mergeCell ref="E818:F818"/>
    <mergeCell ref="J818:N818"/>
    <mergeCell ref="O818:Q818"/>
    <mergeCell ref="R818:S818"/>
    <mergeCell ref="A815:F815"/>
    <mergeCell ref="H815:S815"/>
    <mergeCell ref="U810:V810"/>
    <mergeCell ref="E811:F811"/>
    <mergeCell ref="G811:H811"/>
    <mergeCell ref="I811:J811"/>
    <mergeCell ref="K811:L811"/>
    <mergeCell ref="M811:N811"/>
    <mergeCell ref="O811:P811"/>
    <mergeCell ref="Q811:R811"/>
    <mergeCell ref="S811:T811"/>
    <mergeCell ref="U811:V811"/>
    <mergeCell ref="S813:T813"/>
    <mergeCell ref="U813:V813"/>
    <mergeCell ref="E810:F810"/>
    <mergeCell ref="G810:H810"/>
    <mergeCell ref="I810:J810"/>
    <mergeCell ref="K810:L810"/>
    <mergeCell ref="U815:Y815"/>
    <mergeCell ref="E816:F816"/>
    <mergeCell ref="J816:N816"/>
    <mergeCell ref="O816:Q816"/>
    <mergeCell ref="R816:S816"/>
    <mergeCell ref="U821:Y821"/>
    <mergeCell ref="E822:F822"/>
    <mergeCell ref="J822:N822"/>
    <mergeCell ref="O822:Q822"/>
    <mergeCell ref="R822:S822"/>
    <mergeCell ref="E823:F823"/>
    <mergeCell ref="J823:N823"/>
    <mergeCell ref="O823:Q823"/>
    <mergeCell ref="R823:S823"/>
    <mergeCell ref="E820:F820"/>
    <mergeCell ref="J820:N820"/>
    <mergeCell ref="O820:Q820"/>
    <mergeCell ref="R820:S820"/>
    <mergeCell ref="E821:F821"/>
    <mergeCell ref="J821:N821"/>
    <mergeCell ref="O821:Q821"/>
    <mergeCell ref="R821:S821"/>
    <mergeCell ref="E819:F819"/>
    <mergeCell ref="J819:N819"/>
    <mergeCell ref="O819:Q819"/>
    <mergeCell ref="R819:S819"/>
    <mergeCell ref="T826:Y826"/>
    <mergeCell ref="A827:B827"/>
    <mergeCell ref="C827:D827"/>
    <mergeCell ref="E827:F827"/>
    <mergeCell ref="G827:I827"/>
    <mergeCell ref="J827:K827"/>
    <mergeCell ref="L827:M827"/>
    <mergeCell ref="N827:O827"/>
    <mergeCell ref="P827:Q827"/>
    <mergeCell ref="R827:Y827"/>
    <mergeCell ref="E824:F824"/>
    <mergeCell ref="J824:N824"/>
    <mergeCell ref="O824:Q824"/>
    <mergeCell ref="R824:S824"/>
    <mergeCell ref="A826:D826"/>
    <mergeCell ref="E826:F826"/>
    <mergeCell ref="G826:I826"/>
    <mergeCell ref="J826:K826"/>
    <mergeCell ref="L826:Q826"/>
    <mergeCell ref="R826:S826"/>
    <mergeCell ref="X829:Y829"/>
    <mergeCell ref="E830:F830"/>
    <mergeCell ref="G830:H830"/>
    <mergeCell ref="I830:J830"/>
    <mergeCell ref="K830:L830"/>
    <mergeCell ref="O830:P830"/>
    <mergeCell ref="Q830:R830"/>
    <mergeCell ref="S830:T830"/>
    <mergeCell ref="U830:V830"/>
    <mergeCell ref="M829:N830"/>
    <mergeCell ref="O829:P829"/>
    <mergeCell ref="Q829:R829"/>
    <mergeCell ref="S829:T829"/>
    <mergeCell ref="U829:V829"/>
    <mergeCell ref="W829:W830"/>
    <mergeCell ref="S832:T832"/>
    <mergeCell ref="U832:V832"/>
    <mergeCell ref="A829:A830"/>
    <mergeCell ref="B829:B830"/>
    <mergeCell ref="C829:C830"/>
    <mergeCell ref="D829:D830"/>
    <mergeCell ref="E829:F829"/>
    <mergeCell ref="G829:H829"/>
    <mergeCell ref="I829:J829"/>
    <mergeCell ref="K829:L829"/>
    <mergeCell ref="Q831:R831"/>
    <mergeCell ref="S831:T831"/>
    <mergeCell ref="U831:V831"/>
    <mergeCell ref="E832:F832"/>
    <mergeCell ref="G832:H832"/>
    <mergeCell ref="I832:J832"/>
    <mergeCell ref="K832:L832"/>
    <mergeCell ref="M832:N832"/>
    <mergeCell ref="O832:P832"/>
    <mergeCell ref="Q832:R832"/>
    <mergeCell ref="E831:F831"/>
    <mergeCell ref="G831:H831"/>
    <mergeCell ref="I831:J831"/>
    <mergeCell ref="K831:L831"/>
    <mergeCell ref="M831:N831"/>
    <mergeCell ref="O831:P831"/>
    <mergeCell ref="U833:V833"/>
    <mergeCell ref="E834:F834"/>
    <mergeCell ref="G834:H834"/>
    <mergeCell ref="I834:J834"/>
    <mergeCell ref="K834:L834"/>
    <mergeCell ref="M834:N834"/>
    <mergeCell ref="O834:P834"/>
    <mergeCell ref="Q834:R834"/>
    <mergeCell ref="S834:T834"/>
    <mergeCell ref="U834:V834"/>
    <mergeCell ref="S836:T836"/>
    <mergeCell ref="U836:V836"/>
    <mergeCell ref="E833:F833"/>
    <mergeCell ref="G833:H833"/>
    <mergeCell ref="I833:J833"/>
    <mergeCell ref="K833:L833"/>
    <mergeCell ref="M833:N833"/>
    <mergeCell ref="O833:P833"/>
    <mergeCell ref="Q833:R833"/>
    <mergeCell ref="S833:T833"/>
    <mergeCell ref="Q835:R835"/>
    <mergeCell ref="S835:T835"/>
    <mergeCell ref="U835:V835"/>
    <mergeCell ref="E836:F836"/>
    <mergeCell ref="G836:H836"/>
    <mergeCell ref="I836:J836"/>
    <mergeCell ref="K836:L836"/>
    <mergeCell ref="M836:N836"/>
    <mergeCell ref="O836:P836"/>
    <mergeCell ref="Q836:R836"/>
    <mergeCell ref="E835:F835"/>
    <mergeCell ref="G835:H835"/>
    <mergeCell ref="I835:J835"/>
    <mergeCell ref="K835:L835"/>
    <mergeCell ref="M835:N835"/>
    <mergeCell ref="O835:P835"/>
    <mergeCell ref="U837:V837"/>
    <mergeCell ref="E838:F838"/>
    <mergeCell ref="G838:H838"/>
    <mergeCell ref="I838:J838"/>
    <mergeCell ref="K838:L838"/>
    <mergeCell ref="M838:N838"/>
    <mergeCell ref="O838:P838"/>
    <mergeCell ref="Q838:R838"/>
    <mergeCell ref="S838:T838"/>
    <mergeCell ref="U838:V838"/>
    <mergeCell ref="S840:T840"/>
    <mergeCell ref="U840:V840"/>
    <mergeCell ref="E837:F837"/>
    <mergeCell ref="G837:H837"/>
    <mergeCell ref="I837:J837"/>
    <mergeCell ref="K837:L837"/>
    <mergeCell ref="M837:N837"/>
    <mergeCell ref="O837:P837"/>
    <mergeCell ref="Q837:R837"/>
    <mergeCell ref="S837:T837"/>
    <mergeCell ref="Q839:R839"/>
    <mergeCell ref="S839:T839"/>
    <mergeCell ref="U839:V839"/>
    <mergeCell ref="E840:F840"/>
    <mergeCell ref="G840:H840"/>
    <mergeCell ref="I840:J840"/>
    <mergeCell ref="K840:L840"/>
    <mergeCell ref="M840:N840"/>
    <mergeCell ref="O840:P840"/>
    <mergeCell ref="Q840:R840"/>
    <mergeCell ref="E839:F839"/>
    <mergeCell ref="G839:H839"/>
    <mergeCell ref="I839:J839"/>
    <mergeCell ref="K839:L839"/>
    <mergeCell ref="M839:N839"/>
    <mergeCell ref="O839:P839"/>
    <mergeCell ref="U841:V841"/>
    <mergeCell ref="E842:F842"/>
    <mergeCell ref="G842:H842"/>
    <mergeCell ref="I842:J842"/>
    <mergeCell ref="K842:L842"/>
    <mergeCell ref="M842:N842"/>
    <mergeCell ref="O842:P842"/>
    <mergeCell ref="Q842:R842"/>
    <mergeCell ref="S842:T842"/>
    <mergeCell ref="U842:V842"/>
    <mergeCell ref="S844:T844"/>
    <mergeCell ref="U844:V844"/>
    <mergeCell ref="E841:F841"/>
    <mergeCell ref="G841:H841"/>
    <mergeCell ref="I841:J841"/>
    <mergeCell ref="K841:L841"/>
    <mergeCell ref="M841:N841"/>
    <mergeCell ref="O841:P841"/>
    <mergeCell ref="Q841:R841"/>
    <mergeCell ref="S841:T841"/>
    <mergeCell ref="Q843:R843"/>
    <mergeCell ref="S843:T843"/>
    <mergeCell ref="U843:V843"/>
    <mergeCell ref="E844:F844"/>
    <mergeCell ref="G844:H844"/>
    <mergeCell ref="I844:J844"/>
    <mergeCell ref="K844:L844"/>
    <mergeCell ref="M844:N844"/>
    <mergeCell ref="O844:P844"/>
    <mergeCell ref="Q844:R844"/>
    <mergeCell ref="E843:F843"/>
    <mergeCell ref="G843:H843"/>
    <mergeCell ref="I843:J843"/>
    <mergeCell ref="K843:L843"/>
    <mergeCell ref="M843:N843"/>
    <mergeCell ref="O843:P843"/>
    <mergeCell ref="U845:V845"/>
    <mergeCell ref="E846:F846"/>
    <mergeCell ref="G846:H846"/>
    <mergeCell ref="I846:J846"/>
    <mergeCell ref="K846:L846"/>
    <mergeCell ref="M846:N846"/>
    <mergeCell ref="O846:P846"/>
    <mergeCell ref="Q846:R846"/>
    <mergeCell ref="S846:T846"/>
    <mergeCell ref="U846:V846"/>
    <mergeCell ref="U848:Y848"/>
    <mergeCell ref="U854:Y854"/>
    <mergeCell ref="E845:F845"/>
    <mergeCell ref="G845:H845"/>
    <mergeCell ref="I845:J845"/>
    <mergeCell ref="K845:L845"/>
    <mergeCell ref="M845:N845"/>
    <mergeCell ref="O845:P845"/>
    <mergeCell ref="Q845:R845"/>
    <mergeCell ref="S845:T845"/>
  </mergeCells>
  <conditionalFormatting sqref="A237:A252">
    <cfRule type="expression" dxfId="55" priority="8">
      <formula>AND(ISTEXT($B236),NOT($B236="!!!"))*OR(ISNUMBER($B237), $B237="!!!")=1</formula>
    </cfRule>
  </conditionalFormatting>
  <conditionalFormatting sqref="A6:Y21">
    <cfRule type="expression" dxfId="54" priority="16">
      <formula>AND(ISTEXT($B5),NOT($B5="!!!"))*OR(ISNUMBER($B6), $B6="!!!")=1</formula>
    </cfRule>
  </conditionalFormatting>
  <conditionalFormatting sqref="A34:Y65">
    <cfRule type="expression" dxfId="53" priority="19">
      <formula>$B$39="Less than 16"</formula>
    </cfRule>
  </conditionalFormatting>
  <conditionalFormatting sqref="A72:Y87">
    <cfRule type="expression" dxfId="52" priority="17">
      <formula>AND(ISTEXT($B71),NOT($B71="!!!"))*OR(ISNUMBER($B72), $B72="!!!")=1</formula>
    </cfRule>
  </conditionalFormatting>
  <conditionalFormatting sqref="A100:Y131">
    <cfRule type="expression" dxfId="51" priority="20">
      <formula>$B$105="Less than 16"</formula>
    </cfRule>
  </conditionalFormatting>
  <conditionalFormatting sqref="A138:Y153">
    <cfRule type="expression" dxfId="50" priority="18">
      <formula>AND(ISTEXT($B137),NOT($B137="!!!"))*OR(ISNUMBER($B138), $B138="!!!")=1</formula>
    </cfRule>
  </conditionalFormatting>
  <conditionalFormatting sqref="A166:Y197">
    <cfRule type="expression" dxfId="49" priority="21">
      <formula>$B$171="Less than 16"</formula>
    </cfRule>
  </conditionalFormatting>
  <conditionalFormatting sqref="A204:Y219">
    <cfRule type="expression" dxfId="48" priority="9">
      <formula>AND(ISTEXT($B203),NOT($B203="!!!"))*OR(ISNUMBER($B204), $B204="!!!")=1</formula>
    </cfRule>
  </conditionalFormatting>
  <conditionalFormatting sqref="A232:Y263">
    <cfRule type="expression" dxfId="47" priority="22">
      <formula>$B$237=""</formula>
    </cfRule>
  </conditionalFormatting>
  <conditionalFormatting sqref="A270:Y285">
    <cfRule type="expression" dxfId="46" priority="15">
      <formula>AND(ISTEXT($B269),NOT($B269="!!!"))*OR(ISNUMBER($B270), $B270="!!!")=1</formula>
    </cfRule>
  </conditionalFormatting>
  <conditionalFormatting sqref="A298:Y329">
    <cfRule type="expression" dxfId="45" priority="23">
      <formula>$B$303="Less than 16"</formula>
    </cfRule>
  </conditionalFormatting>
  <conditionalFormatting sqref="A336:Y351">
    <cfRule type="expression" dxfId="44" priority="14">
      <formula>AND(ISTEXT($B335),NOT($B335="!!!"))*OR(ISNUMBER($B336), $B336="!!!")=1</formula>
    </cfRule>
  </conditionalFormatting>
  <conditionalFormatting sqref="A364:Y395">
    <cfRule type="expression" dxfId="43" priority="24">
      <formula>$B$369="Less than 16"</formula>
    </cfRule>
  </conditionalFormatting>
  <conditionalFormatting sqref="A402:Y417">
    <cfRule type="expression" dxfId="42" priority="13">
      <formula>AND(ISTEXT($B401),NOT($B401="!!!"))*OR(ISNUMBER($B402), $B402="!!!")=1</formula>
    </cfRule>
  </conditionalFormatting>
  <conditionalFormatting sqref="A430:Y461">
    <cfRule type="expression" dxfId="41" priority="25">
      <formula>$B$435="Less than 16"</formula>
    </cfRule>
  </conditionalFormatting>
  <conditionalFormatting sqref="A468:Y483">
    <cfRule type="expression" dxfId="40" priority="5">
      <formula>AND(ISTEXT($B467),NOT($B467="!!!"))*OR(ISNUMBER($B468), $B468="!!!")=1</formula>
    </cfRule>
  </conditionalFormatting>
  <conditionalFormatting sqref="A496:Y527">
    <cfRule type="expression" dxfId="39" priority="6">
      <formula>$B$501="Less than 16"</formula>
    </cfRule>
  </conditionalFormatting>
  <conditionalFormatting sqref="A534:Y549">
    <cfRule type="expression" dxfId="38" priority="12">
      <formula>AND(ISTEXT($B533),NOT($B533="!!!"))*OR(ISNUMBER($B534), $B534="!!!")=1</formula>
    </cfRule>
  </conditionalFormatting>
  <conditionalFormatting sqref="A562:Y593">
    <cfRule type="expression" dxfId="37" priority="26">
      <formula>$B$567="Less than 16"</formula>
    </cfRule>
  </conditionalFormatting>
  <conditionalFormatting sqref="A600:Y615">
    <cfRule type="expression" dxfId="36" priority="11">
      <formula>AND(ISTEXT($B599),NOT($B599="!!!"))*OR(ISNUMBER($B600), $B600="!!!")=1</formula>
    </cfRule>
  </conditionalFormatting>
  <conditionalFormatting sqref="A628:Y659">
    <cfRule type="expression" dxfId="35" priority="27">
      <formula>$B$633="Less than 16"</formula>
    </cfRule>
  </conditionalFormatting>
  <conditionalFormatting sqref="A666:Y681">
    <cfRule type="expression" dxfId="34" priority="10">
      <formula>AND(ISTEXT($B665),NOT($B665="!!!"))*OR(ISNUMBER($B666), $B666="!!!")=1</formula>
    </cfRule>
  </conditionalFormatting>
  <conditionalFormatting sqref="A694:Y713 U714:Y714 A715:Y725 A714:E714 G714 I714 K714 M714 O714 Q714 S714">
    <cfRule type="expression" dxfId="33" priority="28">
      <formula>$B$699="Less than 16"</formula>
    </cfRule>
  </conditionalFormatting>
  <conditionalFormatting sqref="A732:Y747">
    <cfRule type="expression" dxfId="32" priority="3">
      <formula>AND(ISTEXT($B731),NOT($B731="!!!"))*OR(ISNUMBER($B732), $B732="!!!")=1</formula>
    </cfRule>
  </conditionalFormatting>
  <conditionalFormatting sqref="A760:Y791">
    <cfRule type="expression" dxfId="31" priority="4">
      <formula>$B$765="Less than 16"</formula>
    </cfRule>
  </conditionalFormatting>
  <conditionalFormatting sqref="A826:Y857">
    <cfRule type="expression" dxfId="30" priority="2">
      <formula>$B$831="Less than 16"</formula>
    </cfRule>
  </conditionalFormatting>
  <conditionalFormatting sqref="C1:C1048576">
    <cfRule type="containsText" dxfId="29" priority="7" operator="containsText" text="Missing name on declaration sheet">
      <formula>NOT(ISERROR(SEARCH("Missing name on declaration sheet",C1)))</formula>
    </cfRule>
  </conditionalFormatting>
  <conditionalFormatting sqref="W1:Y1048576">
    <cfRule type="expression" dxfId="28" priority="1">
      <formula>OR(ISNUMBER($B1),$B1="!!!")</formula>
    </cfRule>
  </conditionalFormatting>
  <printOptions horizontalCentered="1" verticalCentered="1"/>
  <pageMargins left="0.15748031496062992" right="0.15748031496062992" top="0.15748031496062992" bottom="0.15748031496062992" header="0" footer="0"/>
  <pageSetup paperSize="9" scale="73" fitToHeight="26" orientation="landscape" r:id="rId1"/>
  <rowBreaks count="2" manualBreakCount="2">
    <brk id="31" max="16383" man="1"/>
    <brk id="3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07364-1FB9-224E-955D-73580D2D165F}">
  <sheetPr codeName="Sheet1">
    <pageSetUpPr fitToPage="1"/>
  </sheetPr>
  <dimension ref="A1:I63"/>
  <sheetViews>
    <sheetView workbookViewId="0">
      <selection activeCell="B4" sqref="B4"/>
    </sheetView>
  </sheetViews>
  <sheetFormatPr baseColWidth="10" defaultColWidth="10.83203125" defaultRowHeight="13"/>
  <cols>
    <col min="1" max="1" width="30" customWidth="1"/>
    <col min="2" max="2" width="32.5" customWidth="1"/>
    <col min="3" max="6" width="30" customWidth="1"/>
  </cols>
  <sheetData>
    <row r="1" spans="1:9" ht="70" customHeight="1">
      <c r="A1" s="484" t="str">
        <f>"OXFORDSHIRE TRACK &amp; FIELD LEAGUE "&amp;YEAR('Read Me First'!N5)</f>
        <v>OXFORDSHIRE TRACK &amp; FIELD LEAGUE 2025</v>
      </c>
      <c r="B1" s="484"/>
      <c r="C1" s="484"/>
      <c r="D1" s="181"/>
      <c r="E1" s="181"/>
      <c r="F1" s="181"/>
    </row>
    <row r="2" spans="1:9" ht="20" customHeight="1">
      <c r="A2" s="322" t="s">
        <v>23</v>
      </c>
      <c r="B2" s="322" t="s">
        <v>20</v>
      </c>
      <c r="C2" s="327" t="s">
        <v>19</v>
      </c>
    </row>
    <row r="3" spans="1:9" ht="20" customHeight="1">
      <c r="A3" s="323">
        <f>VLOOKUP('Read Me First'!I4,'Read Me First'!L5:L7,1,FALSE)</f>
        <v>1</v>
      </c>
      <c r="B3" s="324">
        <f ca="1">IF(TEXT(VLOOKUP('Read Me First'!I4,'Read Me First'!L5:N7,3,FALSE),"dd/mm/yy")=TEXT(NOW(),"dd/mm/yy"), TEXT(NOW(),"dd/mm/yy") &amp; " (Printed " &amp; TEXT(NOW(),"hh:mm") &amp; ")",VLOOKUP('Read Me First'!I4,'Read Me First'!L5:N7,3,FALSE))</f>
        <v>45774</v>
      </c>
      <c r="C3" s="335" t="str">
        <f>VLOOKUP('Read Me First'!I4,'Read Me First'!L5:N7,2,FALSE)</f>
        <v>Horspath, Oxford</v>
      </c>
    </row>
    <row r="4" spans="1:9" ht="18" customHeight="1"/>
    <row r="5" spans="1:9" ht="18" customHeight="1">
      <c r="A5" s="49" t="s">
        <v>172</v>
      </c>
      <c r="B5" s="50" t="s">
        <v>58</v>
      </c>
      <c r="C5" s="50" t="s">
        <v>173</v>
      </c>
      <c r="G5" s="115"/>
      <c r="H5" s="115"/>
      <c r="I5" s="115"/>
    </row>
    <row r="6" spans="1:9" ht="18" customHeight="1">
      <c r="A6" s="135" t="str" cm="1">
        <f t="array" ref="A6:C13">_xlfn.SORTBY(Boys!H196:J203,Boys!I196:I203)</f>
        <v>Abingdon AC</v>
      </c>
      <c r="B6" s="5" t="str">
        <v/>
      </c>
      <c r="C6" s="5">
        <v>0</v>
      </c>
      <c r="G6" s="115"/>
    </row>
    <row r="7" spans="1:9" ht="18" customHeight="1">
      <c r="A7" s="135" t="str">
        <v>Banbury Harriers AC</v>
      </c>
      <c r="B7" s="5" t="str">
        <v/>
      </c>
      <c r="C7" s="5">
        <v>0</v>
      </c>
      <c r="G7" s="115"/>
    </row>
    <row r="8" spans="1:9" ht="18" customHeight="1">
      <c r="A8" s="135" t="str">
        <v>Bicester AC</v>
      </c>
      <c r="B8" s="5" t="str">
        <v/>
      </c>
      <c r="C8" s="5">
        <v>0</v>
      </c>
      <c r="G8" s="115"/>
    </row>
    <row r="9" spans="1:9" ht="18" customHeight="1">
      <c r="A9" s="135" t="str">
        <v>Oxford City AC</v>
      </c>
      <c r="B9" s="5" t="str">
        <v/>
      </c>
      <c r="C9" s="5">
        <v>0</v>
      </c>
      <c r="G9" s="115"/>
    </row>
    <row r="10" spans="1:9" ht="18" customHeight="1">
      <c r="A10" s="135" t="str">
        <v>Radley AC</v>
      </c>
      <c r="B10" s="5" t="str">
        <v/>
      </c>
      <c r="C10" s="5">
        <v>0</v>
      </c>
      <c r="G10" s="115"/>
    </row>
    <row r="11" spans="1:9" ht="18" customHeight="1">
      <c r="A11" s="135" t="str">
        <v>Team Kennet</v>
      </c>
      <c r="B11" s="5" t="str">
        <v/>
      </c>
      <c r="C11" s="5">
        <v>0</v>
      </c>
      <c r="G11" s="115"/>
    </row>
    <row r="12" spans="1:9" ht="18" customHeight="1">
      <c r="A12" s="135" t="str">
        <v>White Horse Harriers</v>
      </c>
      <c r="B12" s="5" t="str">
        <v/>
      </c>
      <c r="C12" s="5">
        <v>0</v>
      </c>
      <c r="G12" s="115"/>
    </row>
    <row r="13" spans="1:9" ht="18" customHeight="1">
      <c r="A13" s="135" t="str">
        <v>Witney Road Runners</v>
      </c>
      <c r="B13" s="5" t="str">
        <v/>
      </c>
      <c r="C13" s="5">
        <v>0</v>
      </c>
    </row>
    <row r="14" spans="1:9" ht="18" customHeight="1">
      <c r="A14" s="27"/>
      <c r="B14" s="4"/>
      <c r="C14" s="4"/>
    </row>
    <row r="15" spans="1:9" ht="18" customHeight="1">
      <c r="A15" s="49" t="s">
        <v>205</v>
      </c>
      <c r="B15" s="50" t="s">
        <v>58</v>
      </c>
      <c r="C15" s="50" t="s">
        <v>173</v>
      </c>
    </row>
    <row r="16" spans="1:9" ht="18" customHeight="1">
      <c r="A16" s="135" t="str" cm="1">
        <f t="array" ref="A16:C23">_xlfn.SORTBY(Boys!H432:J439,Boys!I432:I439)</f>
        <v>Abingdon AC</v>
      </c>
      <c r="B16" s="5" t="str">
        <v/>
      </c>
      <c r="C16" s="5">
        <v>0</v>
      </c>
    </row>
    <row r="17" spans="1:3" ht="18" customHeight="1">
      <c r="A17" s="135" t="str">
        <v>Banbury Harriers AC</v>
      </c>
      <c r="B17" s="5" t="str">
        <v/>
      </c>
      <c r="C17" s="5">
        <v>0</v>
      </c>
    </row>
    <row r="18" spans="1:3" ht="18" customHeight="1">
      <c r="A18" s="135" t="str">
        <v>Bicester AC</v>
      </c>
      <c r="B18" s="5" t="str">
        <v/>
      </c>
      <c r="C18" s="5">
        <v>0</v>
      </c>
    </row>
    <row r="19" spans="1:3" ht="18" customHeight="1">
      <c r="A19" s="135" t="str">
        <v>Oxford City AC</v>
      </c>
      <c r="B19" s="5" t="str">
        <v/>
      </c>
      <c r="C19" s="5">
        <v>0</v>
      </c>
    </row>
    <row r="20" spans="1:3" ht="18" customHeight="1">
      <c r="A20" s="135" t="str">
        <v>Radley AC</v>
      </c>
      <c r="B20" s="5" t="str">
        <v/>
      </c>
      <c r="C20" s="5">
        <v>0</v>
      </c>
    </row>
    <row r="21" spans="1:3" ht="18" customHeight="1">
      <c r="A21" s="135" t="str">
        <v>Team Kennet</v>
      </c>
      <c r="B21" s="5" t="str">
        <v/>
      </c>
      <c r="C21" s="5">
        <v>0</v>
      </c>
    </row>
    <row r="22" spans="1:3" ht="18" customHeight="1">
      <c r="A22" s="135" t="str">
        <v>White Horse Harriers</v>
      </c>
      <c r="B22" s="5" t="str">
        <v/>
      </c>
      <c r="C22" s="5">
        <v>0</v>
      </c>
    </row>
    <row r="23" spans="1:3" ht="18" customHeight="1">
      <c r="A23" s="135" t="str">
        <v>Witney Road Runners</v>
      </c>
      <c r="B23" s="5" t="str">
        <v/>
      </c>
      <c r="C23" s="5">
        <v>0</v>
      </c>
    </row>
    <row r="24" spans="1:3" ht="18" customHeight="1">
      <c r="A24" s="27"/>
      <c r="B24" s="4"/>
      <c r="C24" s="4"/>
    </row>
    <row r="25" spans="1:3" ht="18" customHeight="1">
      <c r="A25" s="49" t="s">
        <v>209</v>
      </c>
      <c r="B25" s="50" t="s">
        <v>58</v>
      </c>
      <c r="C25" s="50" t="s">
        <v>173</v>
      </c>
    </row>
    <row r="26" spans="1:3" ht="18" customHeight="1">
      <c r="A26" s="135" t="str" cm="1">
        <f t="array" ref="A26:C33">_xlfn.SORTBY(Boys!H669:J676,Boys!I669:I676)</f>
        <v>Abingdon AC</v>
      </c>
      <c r="B26" s="5" t="str">
        <v/>
      </c>
      <c r="C26" s="5">
        <v>0</v>
      </c>
    </row>
    <row r="27" spans="1:3" ht="18" customHeight="1">
      <c r="A27" s="135" t="str">
        <v>Banbury Harriers AC</v>
      </c>
      <c r="B27" s="5" t="str">
        <v/>
      </c>
      <c r="C27" s="5">
        <v>0</v>
      </c>
    </row>
    <row r="28" spans="1:3" ht="18" customHeight="1">
      <c r="A28" s="135" t="str">
        <v>Bicester AC</v>
      </c>
      <c r="B28" s="5" t="str">
        <v/>
      </c>
      <c r="C28" s="5">
        <v>0</v>
      </c>
    </row>
    <row r="29" spans="1:3" ht="18" customHeight="1">
      <c r="A29" s="135" t="str">
        <v>Oxford City AC</v>
      </c>
      <c r="B29" s="5" t="str">
        <v/>
      </c>
      <c r="C29" s="5">
        <v>0</v>
      </c>
    </row>
    <row r="30" spans="1:3" ht="18" customHeight="1">
      <c r="A30" s="135" t="str">
        <v>Radley AC</v>
      </c>
      <c r="B30" s="5" t="str">
        <v/>
      </c>
      <c r="C30" s="5">
        <v>0</v>
      </c>
    </row>
    <row r="31" spans="1:3" ht="18" customHeight="1">
      <c r="A31" s="135" t="str">
        <v>Team Kennet</v>
      </c>
      <c r="B31" s="5" t="str">
        <v/>
      </c>
      <c r="C31" s="5">
        <v>0</v>
      </c>
    </row>
    <row r="32" spans="1:3" ht="18" customHeight="1">
      <c r="A32" s="135" t="str">
        <v>White Horse Harriers</v>
      </c>
      <c r="B32" s="5" t="str">
        <v/>
      </c>
      <c r="C32" s="5">
        <v>0</v>
      </c>
    </row>
    <row r="33" spans="1:6" ht="18" customHeight="1">
      <c r="A33" s="135" t="str">
        <v>Witney Road Runners</v>
      </c>
      <c r="B33" s="5" t="str">
        <v/>
      </c>
      <c r="C33" s="5">
        <v>0</v>
      </c>
    </row>
    <row r="34" spans="1:6" ht="18" customHeight="1"/>
    <row r="35" spans="1:6" ht="18">
      <c r="A35" s="142" t="s">
        <v>126</v>
      </c>
      <c r="B35" s="143" t="s">
        <v>58</v>
      </c>
      <c r="C35" s="143" t="s">
        <v>173</v>
      </c>
      <c r="F35" s="326"/>
    </row>
    <row r="36" spans="1:6" ht="16">
      <c r="A36" s="135" t="str" cm="1">
        <f t="array" ref="A36:C43">_xlfn.SORTBY(Girls!H196:J203,Girls!I196:I203)</f>
        <v>Abingdon AC</v>
      </c>
      <c r="B36" s="5" t="str">
        <v/>
      </c>
      <c r="C36" s="5">
        <v>0</v>
      </c>
    </row>
    <row r="37" spans="1:6" ht="16">
      <c r="A37" s="135" t="str">
        <v>Banbury Harriers AC</v>
      </c>
      <c r="B37" s="5" t="str">
        <v/>
      </c>
      <c r="C37" s="5">
        <v>0</v>
      </c>
    </row>
    <row r="38" spans="1:6" ht="16">
      <c r="A38" s="135" t="str">
        <v>Bicester AC</v>
      </c>
      <c r="B38" s="5" t="str">
        <v/>
      </c>
      <c r="C38" s="5">
        <v>0</v>
      </c>
    </row>
    <row r="39" spans="1:6" ht="16">
      <c r="A39" s="135" t="str">
        <v>Oxford City AC</v>
      </c>
      <c r="B39" s="5" t="str">
        <v/>
      </c>
      <c r="C39" s="5">
        <v>0</v>
      </c>
    </row>
    <row r="40" spans="1:6" ht="16">
      <c r="A40" s="135" t="str">
        <v>Radley AC</v>
      </c>
      <c r="B40" s="5" t="str">
        <v/>
      </c>
      <c r="C40" s="5">
        <v>0</v>
      </c>
    </row>
    <row r="41" spans="1:6" ht="16">
      <c r="A41" s="135" t="str">
        <v>Team Kennet</v>
      </c>
      <c r="B41" s="5" t="str">
        <v/>
      </c>
      <c r="C41" s="5">
        <v>0</v>
      </c>
    </row>
    <row r="42" spans="1:6" ht="16">
      <c r="A42" s="135" t="str">
        <v>White Horse Harriers</v>
      </c>
      <c r="B42" s="5" t="str">
        <v/>
      </c>
      <c r="C42" s="5">
        <v>0</v>
      </c>
    </row>
    <row r="43" spans="1:6" ht="16">
      <c r="A43" s="135" t="str">
        <v>Witney Road Runners</v>
      </c>
      <c r="B43" s="5" t="str">
        <v/>
      </c>
      <c r="C43" s="5">
        <v>0</v>
      </c>
    </row>
    <row r="45" spans="1:6" ht="16">
      <c r="A45" s="142" t="s">
        <v>130</v>
      </c>
      <c r="B45" s="143" t="s">
        <v>58</v>
      </c>
      <c r="C45" s="143" t="s">
        <v>173</v>
      </c>
    </row>
    <row r="46" spans="1:6" ht="16">
      <c r="A46" s="135" t="str" cm="1">
        <f t="array" ref="A46:C53">_xlfn.SORTBY(Girls!H432:J439,Girls!I432:I439)</f>
        <v>Abingdon AC</v>
      </c>
      <c r="B46" s="5" t="str">
        <v/>
      </c>
      <c r="C46" s="5">
        <v>0</v>
      </c>
    </row>
    <row r="47" spans="1:6" ht="16">
      <c r="A47" s="135" t="str">
        <v>Banbury Harriers AC</v>
      </c>
      <c r="B47" s="5" t="str">
        <v/>
      </c>
      <c r="C47" s="5">
        <v>0</v>
      </c>
    </row>
    <row r="48" spans="1:6" ht="16">
      <c r="A48" s="135" t="str">
        <v>Bicester AC</v>
      </c>
      <c r="B48" s="5" t="str">
        <v/>
      </c>
      <c r="C48" s="5">
        <v>0</v>
      </c>
    </row>
    <row r="49" spans="1:3" ht="16">
      <c r="A49" s="135" t="str">
        <v>Oxford City AC</v>
      </c>
      <c r="B49" s="5" t="str">
        <v/>
      </c>
      <c r="C49" s="5">
        <v>0</v>
      </c>
    </row>
    <row r="50" spans="1:3" ht="16">
      <c r="A50" s="135" t="str">
        <v>Radley AC</v>
      </c>
      <c r="B50" s="5" t="str">
        <v/>
      </c>
      <c r="C50" s="5">
        <v>0</v>
      </c>
    </row>
    <row r="51" spans="1:3" ht="16">
      <c r="A51" s="135" t="str">
        <v>Team Kennet</v>
      </c>
      <c r="B51" s="5" t="str">
        <v/>
      </c>
      <c r="C51" s="5">
        <v>0</v>
      </c>
    </row>
    <row r="52" spans="1:3" ht="16">
      <c r="A52" s="135" t="str">
        <v>White Horse Harriers</v>
      </c>
      <c r="B52" s="5" t="str">
        <v/>
      </c>
      <c r="C52" s="5">
        <v>0</v>
      </c>
    </row>
    <row r="53" spans="1:3" ht="16">
      <c r="A53" s="135" t="str">
        <v>Witney Road Runners</v>
      </c>
      <c r="B53" s="5" t="str">
        <v/>
      </c>
      <c r="C53" s="5">
        <v>0</v>
      </c>
    </row>
    <row r="55" spans="1:3" ht="16">
      <c r="A55" s="142" t="s">
        <v>308</v>
      </c>
      <c r="B55" s="143" t="s">
        <v>58</v>
      </c>
      <c r="C55" s="143" t="s">
        <v>173</v>
      </c>
    </row>
    <row r="56" spans="1:3" ht="16">
      <c r="A56" s="135" t="str" cm="1">
        <f t="array" ref="A56:C63">_xlfn.SORTBY(Girls!H669:J676,Girls!I669:I676)</f>
        <v>Abingdon AC</v>
      </c>
      <c r="B56" s="5" t="str">
        <v/>
      </c>
      <c r="C56" s="5">
        <v>0</v>
      </c>
    </row>
    <row r="57" spans="1:3" ht="16">
      <c r="A57" s="135" t="str">
        <v>Banbury Harriers AC</v>
      </c>
      <c r="B57" s="5" t="str">
        <v/>
      </c>
      <c r="C57" s="5">
        <v>0</v>
      </c>
    </row>
    <row r="58" spans="1:3" ht="16">
      <c r="A58" s="135" t="str">
        <v>Bicester AC</v>
      </c>
      <c r="B58" s="5" t="str">
        <v/>
      </c>
      <c r="C58" s="5">
        <v>0</v>
      </c>
    </row>
    <row r="59" spans="1:3" ht="16">
      <c r="A59" s="135" t="str">
        <v>Oxford City AC</v>
      </c>
      <c r="B59" s="5" t="str">
        <v/>
      </c>
      <c r="C59" s="5">
        <v>0</v>
      </c>
    </row>
    <row r="60" spans="1:3" ht="16">
      <c r="A60" s="135" t="str">
        <v>Radley AC</v>
      </c>
      <c r="B60" s="5" t="str">
        <v/>
      </c>
      <c r="C60" s="5">
        <v>0</v>
      </c>
    </row>
    <row r="61" spans="1:3" ht="16">
      <c r="A61" s="135" t="str">
        <v>Team Kennet</v>
      </c>
      <c r="B61" s="5" t="str">
        <v/>
      </c>
      <c r="C61" s="5">
        <v>0</v>
      </c>
    </row>
    <row r="62" spans="1:3" ht="16">
      <c r="A62" s="135" t="str">
        <v>White Horse Harriers</v>
      </c>
      <c r="B62" s="5" t="str">
        <v/>
      </c>
      <c r="C62" s="5">
        <v>0</v>
      </c>
    </row>
    <row r="63" spans="1:3" ht="16">
      <c r="A63" s="135" t="str">
        <v>Witney Road Runners</v>
      </c>
      <c r="B63" s="5" t="str">
        <v/>
      </c>
      <c r="C63" s="5">
        <v>0</v>
      </c>
    </row>
  </sheetData>
  <sheetProtection sheet="1" objects="1" scenarios="1"/>
  <mergeCells count="1">
    <mergeCell ref="A1:C1"/>
  </mergeCells>
  <conditionalFormatting sqref="A6:C13 A16:C23 A26:C33 A36:C43 A46:C53 A56:C63">
    <cfRule type="expression" dxfId="1226" priority="9">
      <formula>$C6=0</formula>
    </cfRule>
  </conditionalFormatting>
  <conditionalFormatting sqref="A35:C35">
    <cfRule type="cellIs" dxfId="1225" priority="20" stopIfTrue="1" operator="equal">
      <formula>"Missing name on declaration sheet"</formula>
    </cfRule>
    <cfRule type="cellIs" dxfId="1224" priority="21" stopIfTrue="1" operator="equal">
      <formula>"NOT DECLARED"</formula>
    </cfRule>
    <cfRule type="cellIs" dxfId="1223" priority="22" operator="equal">
      <formula>"WRONG LETTER"</formula>
    </cfRule>
  </conditionalFormatting>
  <conditionalFormatting sqref="A45:C45">
    <cfRule type="cellIs" dxfId="1222" priority="5" stopIfTrue="1" operator="equal">
      <formula>"Missing name on declaration sheet"</formula>
    </cfRule>
    <cfRule type="cellIs" dxfId="1221" priority="6" stopIfTrue="1" operator="equal">
      <formula>"NOT DECLARED"</formula>
    </cfRule>
    <cfRule type="cellIs" dxfId="1220" priority="7" operator="equal">
      <formula>"WRONG LETTER"</formula>
    </cfRule>
  </conditionalFormatting>
  <conditionalFormatting sqref="A55:C55">
    <cfRule type="cellIs" dxfId="1219" priority="1" stopIfTrue="1" operator="equal">
      <formula>"Missing name on declaration sheet"</formula>
    </cfRule>
    <cfRule type="cellIs" dxfId="1218" priority="2" stopIfTrue="1" operator="equal">
      <formula>"NOT DECLARED"</formula>
    </cfRule>
    <cfRule type="cellIs" dxfId="1217" priority="3" operator="equal">
      <formula>"WRONG LETTER"</formula>
    </cfRule>
  </conditionalFormatting>
  <conditionalFormatting sqref="C2:C3">
    <cfRule type="cellIs" dxfId="1216" priority="69" stopIfTrue="1" operator="equal">
      <formula>"Missing name on declaration sheet"</formula>
    </cfRule>
    <cfRule type="cellIs" dxfId="1215" priority="70" stopIfTrue="1" operator="equal">
      <formula>"NOT DECLARED"</formula>
    </cfRule>
    <cfRule type="cellIs" dxfId="1214" priority="71" operator="equal">
      <formula>"WRONG LETTER"</formula>
    </cfRule>
  </conditionalFormatting>
  <printOptions horizontalCentered="1" verticalCentered="1"/>
  <pageMargins left="0.70866141732283472" right="0.70866141732283472" top="0.74803149606299213" bottom="0.74803149606299213" header="0.31496062992125984" footer="0.31496062992125984"/>
  <pageSetup paperSize="9" scale="65"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7C43B-AE50-E64D-BABB-B3E59C387674}">
  <sheetPr>
    <pageSetUpPr fitToPage="1"/>
  </sheetPr>
  <dimension ref="A1:Y858"/>
  <sheetViews>
    <sheetView zoomScaleNormal="100" workbookViewId="0">
      <selection activeCell="C801" sqref="C801"/>
    </sheetView>
  </sheetViews>
  <sheetFormatPr baseColWidth="10" defaultColWidth="9" defaultRowHeight="13"/>
  <cols>
    <col min="1" max="2" width="5.33203125" style="265" customWidth="1"/>
    <col min="3" max="3" width="33.33203125" style="265" customWidth="1"/>
    <col min="4" max="4" width="25" style="265" customWidth="1"/>
    <col min="5" max="25" width="5.33203125" style="265" customWidth="1"/>
    <col min="26" max="16384" width="9" style="265"/>
  </cols>
  <sheetData>
    <row r="1" spans="1:25" ht="38" customHeight="1">
      <c r="A1" s="671" t="s">
        <v>441</v>
      </c>
      <c r="B1" s="672"/>
      <c r="C1" s="672"/>
      <c r="D1" s="672"/>
      <c r="E1" s="666" t="s">
        <v>42</v>
      </c>
      <c r="F1" s="666"/>
      <c r="G1" s="667">
        <f>VLOOKUP('Read Me First'!$I$4,'Read Me First'!$L$4:$N$7,3,FALSE)</f>
        <v>45774</v>
      </c>
      <c r="H1" s="668"/>
      <c r="I1" s="669"/>
      <c r="J1" s="666" t="s">
        <v>43</v>
      </c>
      <c r="K1" s="666"/>
      <c r="L1" s="708" t="str">
        <f>VLOOKUP('Read Me First'!$I$4,'Read Me First'!$L$4:$N$7,2,FALSE)</f>
        <v>Horspath, Oxford</v>
      </c>
      <c r="M1" s="709"/>
      <c r="N1" s="709"/>
      <c r="O1" s="709"/>
      <c r="P1" s="662"/>
      <c r="Q1" s="627"/>
      <c r="R1" s="666" t="s">
        <v>420</v>
      </c>
      <c r="S1" s="666"/>
      <c r="T1" s="626" t="str">
        <f>'Read Me First'!$A$1</f>
        <v>OXFORDSHIRE TRACK &amp; FIELD LEAGUE 2025</v>
      </c>
      <c r="U1" s="662"/>
      <c r="V1" s="662"/>
      <c r="W1" s="662"/>
      <c r="X1" s="662"/>
      <c r="Y1" s="627"/>
    </row>
    <row r="2" spans="1:25" s="294" customFormat="1" ht="38" customHeight="1">
      <c r="A2" s="624" t="s">
        <v>25</v>
      </c>
      <c r="B2" s="625"/>
      <c r="C2" s="624" t="str">
        <f>"Shot U13 Girls (" &amp;Data!$O$423 &amp; " athletes)"</f>
        <v>Shot U13 Girls (0 athletes)</v>
      </c>
      <c r="D2" s="625"/>
      <c r="E2" s="624" t="s">
        <v>382</v>
      </c>
      <c r="F2" s="625"/>
      <c r="G2" s="629">
        <v>0.58333333333333337</v>
      </c>
      <c r="H2" s="630"/>
      <c r="I2" s="631"/>
      <c r="J2" s="624" t="s">
        <v>385</v>
      </c>
      <c r="K2" s="628"/>
      <c r="L2" s="703">
        <f>Data!$M$322</f>
        <v>9.7799999999999994</v>
      </c>
      <c r="M2" s="703"/>
      <c r="N2" s="705" t="s">
        <v>426</v>
      </c>
      <c r="O2" s="706"/>
      <c r="P2" s="652">
        <f>Data!$H$322</f>
        <v>7</v>
      </c>
      <c r="Q2" s="653"/>
      <c r="R2" s="624" t="s">
        <v>443</v>
      </c>
      <c r="S2" s="628"/>
      <c r="T2" s="628"/>
      <c r="U2" s="628"/>
      <c r="V2" s="628"/>
      <c r="W2" s="628"/>
      <c r="X2" s="628"/>
      <c r="Y2" s="625"/>
    </row>
    <row r="3" spans="1:25" ht="20" customHeight="1">
      <c r="A3" s="266"/>
      <c r="B3" s="266"/>
      <c r="C3" s="293"/>
      <c r="D3" s="292"/>
      <c r="E3" s="267"/>
      <c r="F3" s="267"/>
      <c r="G3" s="291"/>
      <c r="H3" s="291"/>
      <c r="I3" s="267"/>
      <c r="J3" s="267"/>
      <c r="K3" s="290"/>
      <c r="L3" s="290"/>
      <c r="M3" s="290"/>
      <c r="N3" s="288"/>
      <c r="O3" s="288"/>
      <c r="P3" s="289"/>
      <c r="Q3" s="288"/>
      <c r="R3" s="287"/>
      <c r="S3" s="287"/>
      <c r="T3" s="287"/>
      <c r="U3" s="287"/>
      <c r="V3" s="287"/>
      <c r="W3" s="287"/>
      <c r="X3" s="287"/>
      <c r="Y3" s="287"/>
    </row>
    <row r="4" spans="1:25" ht="38" customHeight="1">
      <c r="A4" s="634" t="s">
        <v>417</v>
      </c>
      <c r="B4" s="634" t="s">
        <v>416</v>
      </c>
      <c r="C4" s="634" t="s">
        <v>415</v>
      </c>
      <c r="D4" s="634" t="s">
        <v>414</v>
      </c>
      <c r="E4" s="689" t="s">
        <v>438</v>
      </c>
      <c r="F4" s="689"/>
      <c r="G4" s="689" t="s">
        <v>437</v>
      </c>
      <c r="H4" s="689"/>
      <c r="I4" s="689" t="s">
        <v>436</v>
      </c>
      <c r="J4" s="689"/>
      <c r="K4" s="689" t="s">
        <v>435</v>
      </c>
      <c r="L4" s="689"/>
      <c r="M4" s="692" t="s">
        <v>434</v>
      </c>
      <c r="N4" s="693"/>
      <c r="O4" s="644" t="s">
        <v>433</v>
      </c>
      <c r="P4" s="644"/>
      <c r="Q4" s="644" t="s">
        <v>432</v>
      </c>
      <c r="R4" s="644"/>
      <c r="S4" s="644" t="s">
        <v>431</v>
      </c>
      <c r="T4" s="644"/>
      <c r="U4" s="689" t="s">
        <v>430</v>
      </c>
      <c r="V4" s="642"/>
      <c r="W4" s="664" t="s">
        <v>410</v>
      </c>
      <c r="X4" s="642" t="s">
        <v>409</v>
      </c>
      <c r="Y4" s="643"/>
    </row>
    <row r="5" spans="1:25" ht="20" customHeight="1">
      <c r="A5" s="635"/>
      <c r="B5" s="635"/>
      <c r="C5" s="635"/>
      <c r="D5" s="635"/>
      <c r="E5" s="644" t="s">
        <v>408</v>
      </c>
      <c r="F5" s="644"/>
      <c r="G5" s="644" t="s">
        <v>408</v>
      </c>
      <c r="H5" s="644"/>
      <c r="I5" s="644" t="s">
        <v>408</v>
      </c>
      <c r="J5" s="644"/>
      <c r="K5" s="644" t="s">
        <v>408</v>
      </c>
      <c r="L5" s="644"/>
      <c r="M5" s="694"/>
      <c r="N5" s="695"/>
      <c r="O5" s="644" t="s">
        <v>408</v>
      </c>
      <c r="P5" s="644"/>
      <c r="Q5" s="644" t="s">
        <v>408</v>
      </c>
      <c r="R5" s="644"/>
      <c r="S5" s="644" t="s">
        <v>408</v>
      </c>
      <c r="T5" s="644"/>
      <c r="U5" s="644" t="s">
        <v>408</v>
      </c>
      <c r="V5" s="642"/>
      <c r="W5" s="665"/>
      <c r="X5" s="281" t="s">
        <v>0</v>
      </c>
      <c r="Y5" s="281" t="s">
        <v>1</v>
      </c>
    </row>
    <row r="6" spans="1:25" ht="24" customHeight="1">
      <c r="A6" s="285">
        <v>1</v>
      </c>
      <c r="B6" s="284" t="str" cm="1">
        <f t="array" ref="B6">IFERROR(_xlfn.TAKE(_xlfn._xlws.FILTER(_xlfn.ANCHORARRAY(Data!AF$124), _xlfn.CHOOSECOLS(_xlfn.ANCHORARRAY(Data!AF$124),1)&lt;&gt;""),16),"")</f>
        <v/>
      </c>
      <c r="C6" s="283"/>
      <c r="D6" s="283"/>
      <c r="E6" s="621"/>
      <c r="F6" s="622"/>
      <c r="G6" s="621"/>
      <c r="H6" s="622"/>
      <c r="I6" s="621"/>
      <c r="J6" s="622"/>
      <c r="K6" s="685" t="s">
        <v>429</v>
      </c>
      <c r="L6" s="686"/>
      <c r="M6" s="685" t="s">
        <v>429</v>
      </c>
      <c r="N6" s="686"/>
      <c r="O6" s="685" t="s">
        <v>429</v>
      </c>
      <c r="P6" s="686"/>
      <c r="Q6" s="685" t="s">
        <v>429</v>
      </c>
      <c r="R6" s="686"/>
      <c r="S6" s="685" t="s">
        <v>429</v>
      </c>
      <c r="T6" s="686"/>
      <c r="U6" s="683"/>
      <c r="V6" s="684"/>
      <c r="W6" s="281"/>
      <c r="X6" s="281"/>
      <c r="Y6" s="281"/>
    </row>
    <row r="7" spans="1:25" ht="24" customHeight="1">
      <c r="A7" s="281">
        <v>2</v>
      </c>
      <c r="B7" s="284"/>
      <c r="C7" s="283"/>
      <c r="D7" s="283"/>
      <c r="E7" s="621"/>
      <c r="F7" s="622"/>
      <c r="G7" s="621"/>
      <c r="H7" s="622"/>
      <c r="I7" s="621"/>
      <c r="J7" s="622"/>
      <c r="K7" s="685" t="s">
        <v>429</v>
      </c>
      <c r="L7" s="686"/>
      <c r="M7" s="685" t="s">
        <v>429</v>
      </c>
      <c r="N7" s="686"/>
      <c r="O7" s="685" t="s">
        <v>429</v>
      </c>
      <c r="P7" s="686"/>
      <c r="Q7" s="685" t="s">
        <v>429</v>
      </c>
      <c r="R7" s="686"/>
      <c r="S7" s="685" t="s">
        <v>429</v>
      </c>
      <c r="T7" s="686"/>
      <c r="U7" s="683"/>
      <c r="V7" s="684"/>
      <c r="W7" s="281"/>
      <c r="X7" s="281"/>
      <c r="Y7" s="281"/>
    </row>
    <row r="8" spans="1:25" ht="24" customHeight="1">
      <c r="A8" s="281">
        <v>3</v>
      </c>
      <c r="B8" s="284"/>
      <c r="C8" s="283"/>
      <c r="D8" s="283"/>
      <c r="E8" s="621"/>
      <c r="F8" s="622"/>
      <c r="G8" s="621"/>
      <c r="H8" s="622"/>
      <c r="I8" s="621"/>
      <c r="J8" s="622"/>
      <c r="K8" s="685" t="s">
        <v>429</v>
      </c>
      <c r="L8" s="686"/>
      <c r="M8" s="685" t="s">
        <v>429</v>
      </c>
      <c r="N8" s="686"/>
      <c r="O8" s="685" t="s">
        <v>429</v>
      </c>
      <c r="P8" s="686"/>
      <c r="Q8" s="685" t="s">
        <v>429</v>
      </c>
      <c r="R8" s="686"/>
      <c r="S8" s="685" t="s">
        <v>429</v>
      </c>
      <c r="T8" s="686"/>
      <c r="U8" s="683"/>
      <c r="V8" s="684"/>
      <c r="W8" s="281"/>
      <c r="X8" s="281"/>
      <c r="Y8" s="281"/>
    </row>
    <row r="9" spans="1:25" ht="24" customHeight="1">
      <c r="A9" s="281">
        <v>4</v>
      </c>
      <c r="B9" s="284"/>
      <c r="C9" s="283"/>
      <c r="D9" s="283"/>
      <c r="E9" s="621"/>
      <c r="F9" s="622"/>
      <c r="G9" s="621"/>
      <c r="H9" s="622"/>
      <c r="I9" s="621"/>
      <c r="J9" s="622"/>
      <c r="K9" s="685" t="s">
        <v>429</v>
      </c>
      <c r="L9" s="686"/>
      <c r="M9" s="685" t="s">
        <v>429</v>
      </c>
      <c r="N9" s="686"/>
      <c r="O9" s="685" t="s">
        <v>429</v>
      </c>
      <c r="P9" s="686"/>
      <c r="Q9" s="685" t="s">
        <v>429</v>
      </c>
      <c r="R9" s="686"/>
      <c r="S9" s="685" t="s">
        <v>429</v>
      </c>
      <c r="T9" s="686"/>
      <c r="U9" s="683"/>
      <c r="V9" s="684"/>
      <c r="W9" s="281"/>
      <c r="X9" s="281"/>
      <c r="Y9" s="281"/>
    </row>
    <row r="10" spans="1:25" ht="24" customHeight="1">
      <c r="A10" s="281">
        <v>5</v>
      </c>
      <c r="B10" s="284"/>
      <c r="C10" s="283"/>
      <c r="D10" s="283"/>
      <c r="E10" s="621"/>
      <c r="F10" s="622"/>
      <c r="G10" s="621"/>
      <c r="H10" s="622"/>
      <c r="I10" s="621"/>
      <c r="J10" s="622"/>
      <c r="K10" s="685" t="s">
        <v>429</v>
      </c>
      <c r="L10" s="686"/>
      <c r="M10" s="685" t="s">
        <v>429</v>
      </c>
      <c r="N10" s="686"/>
      <c r="O10" s="685" t="s">
        <v>429</v>
      </c>
      <c r="P10" s="686"/>
      <c r="Q10" s="685" t="s">
        <v>429</v>
      </c>
      <c r="R10" s="686"/>
      <c r="S10" s="685" t="s">
        <v>429</v>
      </c>
      <c r="T10" s="686"/>
      <c r="U10" s="683"/>
      <c r="V10" s="684"/>
      <c r="W10" s="281"/>
      <c r="X10" s="281"/>
      <c r="Y10" s="281"/>
    </row>
    <row r="11" spans="1:25" ht="24" customHeight="1">
      <c r="A11" s="281">
        <v>6</v>
      </c>
      <c r="B11" s="284"/>
      <c r="C11" s="283"/>
      <c r="D11" s="283"/>
      <c r="E11" s="621"/>
      <c r="F11" s="622"/>
      <c r="G11" s="621"/>
      <c r="H11" s="622"/>
      <c r="I11" s="621"/>
      <c r="J11" s="622"/>
      <c r="K11" s="685" t="s">
        <v>429</v>
      </c>
      <c r="L11" s="686"/>
      <c r="M11" s="685" t="s">
        <v>429</v>
      </c>
      <c r="N11" s="686"/>
      <c r="O11" s="685" t="s">
        <v>429</v>
      </c>
      <c r="P11" s="686"/>
      <c r="Q11" s="685" t="s">
        <v>429</v>
      </c>
      <c r="R11" s="686"/>
      <c r="S11" s="685" t="s">
        <v>429</v>
      </c>
      <c r="T11" s="686"/>
      <c r="U11" s="683"/>
      <c r="V11" s="684"/>
      <c r="W11" s="281"/>
      <c r="X11" s="281"/>
      <c r="Y11" s="281"/>
    </row>
    <row r="12" spans="1:25" ht="24" customHeight="1">
      <c r="A12" s="281">
        <v>7</v>
      </c>
      <c r="B12" s="284"/>
      <c r="C12" s="283"/>
      <c r="D12" s="283"/>
      <c r="E12" s="621"/>
      <c r="F12" s="622"/>
      <c r="G12" s="621"/>
      <c r="H12" s="622"/>
      <c r="I12" s="621"/>
      <c r="J12" s="622"/>
      <c r="K12" s="685" t="s">
        <v>429</v>
      </c>
      <c r="L12" s="686"/>
      <c r="M12" s="685" t="s">
        <v>429</v>
      </c>
      <c r="N12" s="686"/>
      <c r="O12" s="685" t="s">
        <v>429</v>
      </c>
      <c r="P12" s="686"/>
      <c r="Q12" s="685" t="s">
        <v>429</v>
      </c>
      <c r="R12" s="686"/>
      <c r="S12" s="685" t="s">
        <v>429</v>
      </c>
      <c r="T12" s="686"/>
      <c r="U12" s="683"/>
      <c r="V12" s="684"/>
      <c r="W12" s="281"/>
      <c r="X12" s="281"/>
      <c r="Y12" s="281"/>
    </row>
    <row r="13" spans="1:25" ht="24" customHeight="1">
      <c r="A13" s="281">
        <v>8</v>
      </c>
      <c r="B13" s="284"/>
      <c r="C13" s="283"/>
      <c r="D13" s="283"/>
      <c r="E13" s="621"/>
      <c r="F13" s="622"/>
      <c r="G13" s="621"/>
      <c r="H13" s="622"/>
      <c r="I13" s="621"/>
      <c r="J13" s="622"/>
      <c r="K13" s="685" t="s">
        <v>429</v>
      </c>
      <c r="L13" s="686"/>
      <c r="M13" s="685" t="s">
        <v>429</v>
      </c>
      <c r="N13" s="686"/>
      <c r="O13" s="685" t="s">
        <v>429</v>
      </c>
      <c r="P13" s="686"/>
      <c r="Q13" s="685" t="s">
        <v>429</v>
      </c>
      <c r="R13" s="686"/>
      <c r="S13" s="685" t="s">
        <v>429</v>
      </c>
      <c r="T13" s="686"/>
      <c r="U13" s="683"/>
      <c r="V13" s="684"/>
      <c r="W13" s="281"/>
      <c r="X13" s="281"/>
      <c r="Y13" s="281"/>
    </row>
    <row r="14" spans="1:25" ht="24" customHeight="1">
      <c r="A14" s="281">
        <v>9</v>
      </c>
      <c r="B14" s="284"/>
      <c r="C14" s="283"/>
      <c r="D14" s="283"/>
      <c r="E14" s="621"/>
      <c r="F14" s="622"/>
      <c r="G14" s="621"/>
      <c r="H14" s="622"/>
      <c r="I14" s="621"/>
      <c r="J14" s="622"/>
      <c r="K14" s="685" t="s">
        <v>429</v>
      </c>
      <c r="L14" s="686"/>
      <c r="M14" s="685" t="s">
        <v>429</v>
      </c>
      <c r="N14" s="686"/>
      <c r="O14" s="685" t="s">
        <v>429</v>
      </c>
      <c r="P14" s="686"/>
      <c r="Q14" s="685" t="s">
        <v>429</v>
      </c>
      <c r="R14" s="686"/>
      <c r="S14" s="685" t="s">
        <v>429</v>
      </c>
      <c r="T14" s="686"/>
      <c r="U14" s="683"/>
      <c r="V14" s="684"/>
      <c r="W14" s="281"/>
      <c r="X14" s="281"/>
      <c r="Y14" s="281"/>
    </row>
    <row r="15" spans="1:25" ht="24" customHeight="1">
      <c r="A15" s="281">
        <v>10</v>
      </c>
      <c r="B15" s="284"/>
      <c r="C15" s="283"/>
      <c r="D15" s="283"/>
      <c r="E15" s="621"/>
      <c r="F15" s="622"/>
      <c r="G15" s="621"/>
      <c r="H15" s="622"/>
      <c r="I15" s="621"/>
      <c r="J15" s="622"/>
      <c r="K15" s="685" t="s">
        <v>429</v>
      </c>
      <c r="L15" s="686"/>
      <c r="M15" s="685" t="s">
        <v>429</v>
      </c>
      <c r="N15" s="686"/>
      <c r="O15" s="685" t="s">
        <v>429</v>
      </c>
      <c r="P15" s="686"/>
      <c r="Q15" s="685" t="s">
        <v>429</v>
      </c>
      <c r="R15" s="686"/>
      <c r="S15" s="685" t="s">
        <v>429</v>
      </c>
      <c r="T15" s="686"/>
      <c r="U15" s="683"/>
      <c r="V15" s="684"/>
      <c r="W15" s="281"/>
      <c r="X15" s="281"/>
      <c r="Y15" s="281"/>
    </row>
    <row r="16" spans="1:25" ht="24" customHeight="1">
      <c r="A16" s="281">
        <v>11</v>
      </c>
      <c r="B16" s="284"/>
      <c r="C16" s="283"/>
      <c r="D16" s="283"/>
      <c r="E16" s="621"/>
      <c r="F16" s="622"/>
      <c r="G16" s="621"/>
      <c r="H16" s="622"/>
      <c r="I16" s="621"/>
      <c r="J16" s="622"/>
      <c r="K16" s="685" t="s">
        <v>429</v>
      </c>
      <c r="L16" s="686"/>
      <c r="M16" s="685" t="s">
        <v>429</v>
      </c>
      <c r="N16" s="686"/>
      <c r="O16" s="685" t="s">
        <v>429</v>
      </c>
      <c r="P16" s="686"/>
      <c r="Q16" s="685" t="s">
        <v>429</v>
      </c>
      <c r="R16" s="686"/>
      <c r="S16" s="685" t="s">
        <v>429</v>
      </c>
      <c r="T16" s="686"/>
      <c r="U16" s="683"/>
      <c r="V16" s="684"/>
      <c r="W16" s="281"/>
      <c r="X16" s="281"/>
      <c r="Y16" s="281"/>
    </row>
    <row r="17" spans="1:25" ht="24" customHeight="1">
      <c r="A17" s="281">
        <v>12</v>
      </c>
      <c r="B17" s="284"/>
      <c r="C17" s="283"/>
      <c r="D17" s="283"/>
      <c r="E17" s="636"/>
      <c r="F17" s="670"/>
      <c r="G17" s="636"/>
      <c r="H17" s="670"/>
      <c r="I17" s="636"/>
      <c r="J17" s="670"/>
      <c r="K17" s="685" t="s">
        <v>429</v>
      </c>
      <c r="L17" s="686"/>
      <c r="M17" s="685" t="s">
        <v>429</v>
      </c>
      <c r="N17" s="686"/>
      <c r="O17" s="685" t="s">
        <v>429</v>
      </c>
      <c r="P17" s="686"/>
      <c r="Q17" s="685" t="s">
        <v>429</v>
      </c>
      <c r="R17" s="686"/>
      <c r="S17" s="685" t="s">
        <v>429</v>
      </c>
      <c r="T17" s="686"/>
      <c r="U17" s="687"/>
      <c r="V17" s="688"/>
      <c r="W17" s="286"/>
      <c r="X17" s="286"/>
      <c r="Y17" s="286"/>
    </row>
    <row r="18" spans="1:25" ht="24" customHeight="1">
      <c r="A18" s="281">
        <v>13</v>
      </c>
      <c r="B18" s="284"/>
      <c r="C18" s="283"/>
      <c r="D18" s="283"/>
      <c r="E18" s="651"/>
      <c r="F18" s="651"/>
      <c r="G18" s="651"/>
      <c r="H18" s="651"/>
      <c r="I18" s="651"/>
      <c r="J18" s="651"/>
      <c r="K18" s="685" t="s">
        <v>429</v>
      </c>
      <c r="L18" s="686"/>
      <c r="M18" s="685" t="s">
        <v>429</v>
      </c>
      <c r="N18" s="686"/>
      <c r="O18" s="685" t="s">
        <v>429</v>
      </c>
      <c r="P18" s="686"/>
      <c r="Q18" s="685" t="s">
        <v>429</v>
      </c>
      <c r="R18" s="686"/>
      <c r="S18" s="685" t="s">
        <v>429</v>
      </c>
      <c r="T18" s="686"/>
      <c r="U18" s="646"/>
      <c r="V18" s="646"/>
      <c r="W18" s="281"/>
      <c r="X18" s="281"/>
      <c r="Y18" s="281"/>
    </row>
    <row r="19" spans="1:25" ht="24" customHeight="1">
      <c r="A19" s="281">
        <v>14</v>
      </c>
      <c r="B19" s="284"/>
      <c r="C19" s="283"/>
      <c r="D19" s="283"/>
      <c r="E19" s="621"/>
      <c r="F19" s="622"/>
      <c r="G19" s="621"/>
      <c r="H19" s="622"/>
      <c r="I19" s="621"/>
      <c r="J19" s="622"/>
      <c r="K19" s="685" t="s">
        <v>429</v>
      </c>
      <c r="L19" s="686"/>
      <c r="M19" s="685" t="s">
        <v>429</v>
      </c>
      <c r="N19" s="686"/>
      <c r="O19" s="685" t="s">
        <v>429</v>
      </c>
      <c r="P19" s="686"/>
      <c r="Q19" s="685" t="s">
        <v>429</v>
      </c>
      <c r="R19" s="686"/>
      <c r="S19" s="685" t="s">
        <v>429</v>
      </c>
      <c r="T19" s="686"/>
      <c r="U19" s="683"/>
      <c r="V19" s="684"/>
      <c r="W19" s="281"/>
      <c r="X19" s="281"/>
      <c r="Y19" s="281"/>
    </row>
    <row r="20" spans="1:25" ht="24" customHeight="1">
      <c r="A20" s="281">
        <v>15</v>
      </c>
      <c r="B20" s="284"/>
      <c r="C20" s="283"/>
      <c r="D20" s="283"/>
      <c r="E20" s="621"/>
      <c r="F20" s="622"/>
      <c r="G20" s="621"/>
      <c r="H20" s="622"/>
      <c r="I20" s="621"/>
      <c r="J20" s="622"/>
      <c r="K20" s="685" t="s">
        <v>429</v>
      </c>
      <c r="L20" s="686"/>
      <c r="M20" s="685" t="s">
        <v>429</v>
      </c>
      <c r="N20" s="686"/>
      <c r="O20" s="685" t="s">
        <v>429</v>
      </c>
      <c r="P20" s="686"/>
      <c r="Q20" s="685" t="s">
        <v>429</v>
      </c>
      <c r="R20" s="686"/>
      <c r="S20" s="685" t="s">
        <v>429</v>
      </c>
      <c r="T20" s="686"/>
      <c r="U20" s="683"/>
      <c r="V20" s="684"/>
      <c r="W20" s="281"/>
      <c r="X20" s="281"/>
      <c r="Y20" s="281"/>
    </row>
    <row r="21" spans="1:25" ht="24" customHeight="1">
      <c r="A21" s="281">
        <v>16</v>
      </c>
      <c r="B21" s="284"/>
      <c r="C21" s="283"/>
      <c r="D21" s="283"/>
      <c r="E21" s="621"/>
      <c r="F21" s="622"/>
      <c r="G21" s="621"/>
      <c r="H21" s="622"/>
      <c r="I21" s="621"/>
      <c r="J21" s="622"/>
      <c r="K21" s="685" t="s">
        <v>429</v>
      </c>
      <c r="L21" s="686"/>
      <c r="M21" s="685" t="s">
        <v>429</v>
      </c>
      <c r="N21" s="686"/>
      <c r="O21" s="685" t="s">
        <v>429</v>
      </c>
      <c r="P21" s="686"/>
      <c r="Q21" s="685" t="s">
        <v>429</v>
      </c>
      <c r="R21" s="686"/>
      <c r="S21" s="685" t="s">
        <v>429</v>
      </c>
      <c r="T21" s="686"/>
      <c r="U21" s="683"/>
      <c r="V21" s="684"/>
      <c r="W21" s="281"/>
      <c r="X21" s="281"/>
      <c r="Y21" s="281"/>
    </row>
    <row r="22" spans="1:25" ht="20" customHeight="1">
      <c r="A22" s="266"/>
      <c r="B22" s="266"/>
      <c r="C22" s="270"/>
      <c r="D22" s="270"/>
      <c r="E22" s="266"/>
      <c r="F22" s="266"/>
      <c r="G22" s="266"/>
      <c r="H22" s="266"/>
      <c r="I22" s="266"/>
      <c r="J22" s="266"/>
      <c r="K22" s="266"/>
      <c r="L22" s="266"/>
      <c r="M22" s="266"/>
      <c r="N22" s="266"/>
      <c r="O22" s="266"/>
      <c r="P22" s="266"/>
      <c r="Q22" s="266"/>
      <c r="R22" s="266"/>
      <c r="S22" s="266"/>
      <c r="T22" s="266"/>
      <c r="U22" s="266"/>
      <c r="V22" s="266"/>
      <c r="W22" s="266"/>
      <c r="X22" s="266"/>
      <c r="Y22" s="266"/>
    </row>
    <row r="23" spans="1:25" ht="20" customHeight="1">
      <c r="A23" s="644" t="s">
        <v>425</v>
      </c>
      <c r="B23" s="644"/>
      <c r="C23" s="644"/>
      <c r="D23" s="644"/>
      <c r="E23" s="644"/>
      <c r="F23" s="644"/>
      <c r="G23" s="267"/>
      <c r="H23" s="644" t="s">
        <v>424</v>
      </c>
      <c r="I23" s="644"/>
      <c r="J23" s="644"/>
      <c r="K23" s="644"/>
      <c r="L23" s="644"/>
      <c r="M23" s="644"/>
      <c r="N23" s="644"/>
      <c r="O23" s="644"/>
      <c r="P23" s="644"/>
      <c r="Q23" s="644"/>
      <c r="R23" s="644"/>
      <c r="S23" s="644"/>
      <c r="T23" s="266"/>
      <c r="U23" s="642" t="s">
        <v>407</v>
      </c>
      <c r="V23" s="645"/>
      <c r="W23" s="645"/>
      <c r="X23" s="645"/>
      <c r="Y23" s="643"/>
    </row>
    <row r="24" spans="1:25" ht="20" customHeight="1">
      <c r="A24" s="297"/>
      <c r="B24" s="281" t="s">
        <v>423</v>
      </c>
      <c r="C24" s="281" t="s">
        <v>415</v>
      </c>
      <c r="D24" s="281" t="s">
        <v>414</v>
      </c>
      <c r="E24" s="644" t="s">
        <v>442</v>
      </c>
      <c r="F24" s="644"/>
      <c r="G24" s="267"/>
      <c r="H24" s="297"/>
      <c r="I24" s="281" t="s">
        <v>423</v>
      </c>
      <c r="J24" s="642" t="s">
        <v>415</v>
      </c>
      <c r="K24" s="645"/>
      <c r="L24" s="645"/>
      <c r="M24" s="645"/>
      <c r="N24" s="643"/>
      <c r="O24" s="642" t="s">
        <v>414</v>
      </c>
      <c r="P24" s="645"/>
      <c r="Q24" s="645"/>
      <c r="R24" s="644" t="s">
        <v>442</v>
      </c>
      <c r="S24" s="644"/>
      <c r="T24" s="266"/>
      <c r="U24" s="279"/>
      <c r="V24" s="266"/>
      <c r="W24" s="266"/>
      <c r="X24" s="266"/>
      <c r="Y24" s="278"/>
    </row>
    <row r="25" spans="1:25" ht="20" customHeight="1">
      <c r="A25" s="295">
        <v>1</v>
      </c>
      <c r="B25" s="281"/>
      <c r="C25" s="296"/>
      <c r="D25" s="281"/>
      <c r="E25" s="707"/>
      <c r="F25" s="707"/>
      <c r="G25" s="269"/>
      <c r="H25" s="295">
        <v>1</v>
      </c>
      <c r="I25" s="281"/>
      <c r="J25" s="642"/>
      <c r="K25" s="645"/>
      <c r="L25" s="645"/>
      <c r="M25" s="645"/>
      <c r="N25" s="643"/>
      <c r="O25" s="642"/>
      <c r="P25" s="645"/>
      <c r="Q25" s="645"/>
      <c r="R25" s="644"/>
      <c r="S25" s="644"/>
      <c r="T25" s="266"/>
      <c r="U25" s="279"/>
      <c r="V25" s="266"/>
      <c r="W25" s="266"/>
      <c r="X25" s="266"/>
      <c r="Y25" s="278"/>
    </row>
    <row r="26" spans="1:25" ht="20" customHeight="1">
      <c r="A26" s="295">
        <v>2</v>
      </c>
      <c r="B26" s="281"/>
      <c r="C26" s="296"/>
      <c r="D26" s="281"/>
      <c r="E26" s="707"/>
      <c r="F26" s="707"/>
      <c r="G26" s="269"/>
      <c r="H26" s="295">
        <v>2</v>
      </c>
      <c r="I26" s="281"/>
      <c r="J26" s="642"/>
      <c r="K26" s="645"/>
      <c r="L26" s="645"/>
      <c r="M26" s="645"/>
      <c r="N26" s="643"/>
      <c r="O26" s="642"/>
      <c r="P26" s="645"/>
      <c r="Q26" s="645"/>
      <c r="R26" s="644"/>
      <c r="S26" s="644"/>
      <c r="T26" s="266"/>
      <c r="U26" s="279"/>
      <c r="V26" s="266"/>
      <c r="W26" s="266"/>
      <c r="X26" s="266"/>
      <c r="Y26" s="278"/>
    </row>
    <row r="27" spans="1:25" ht="20" customHeight="1">
      <c r="A27" s="295">
        <v>3</v>
      </c>
      <c r="B27" s="281"/>
      <c r="C27" s="296"/>
      <c r="D27" s="281"/>
      <c r="E27" s="707"/>
      <c r="F27" s="707"/>
      <c r="G27" s="269"/>
      <c r="H27" s="295">
        <v>3</v>
      </c>
      <c r="I27" s="281"/>
      <c r="J27" s="642"/>
      <c r="K27" s="645"/>
      <c r="L27" s="645"/>
      <c r="M27" s="645"/>
      <c r="N27" s="643"/>
      <c r="O27" s="642"/>
      <c r="P27" s="645"/>
      <c r="Q27" s="645"/>
      <c r="R27" s="644"/>
      <c r="S27" s="644"/>
      <c r="U27" s="277"/>
      <c r="Y27" s="276"/>
    </row>
    <row r="28" spans="1:25" ht="20" customHeight="1">
      <c r="A28" s="295">
        <v>4</v>
      </c>
      <c r="B28" s="281"/>
      <c r="C28" s="296"/>
      <c r="D28" s="281"/>
      <c r="E28" s="707"/>
      <c r="F28" s="707"/>
      <c r="G28" s="269"/>
      <c r="H28" s="295">
        <v>4</v>
      </c>
      <c r="I28" s="281"/>
      <c r="J28" s="642"/>
      <c r="K28" s="645"/>
      <c r="L28" s="645"/>
      <c r="M28" s="645"/>
      <c r="N28" s="643"/>
      <c r="O28" s="642"/>
      <c r="P28" s="645"/>
      <c r="Q28" s="645"/>
      <c r="R28" s="644"/>
      <c r="S28" s="644"/>
      <c r="U28" s="277"/>
      <c r="Y28" s="276"/>
    </row>
    <row r="29" spans="1:25" ht="20" customHeight="1">
      <c r="A29" s="295">
        <v>5</v>
      </c>
      <c r="B29" s="281"/>
      <c r="C29" s="296"/>
      <c r="D29" s="281"/>
      <c r="E29" s="707"/>
      <c r="F29" s="707"/>
      <c r="G29" s="269"/>
      <c r="H29" s="295">
        <v>5</v>
      </c>
      <c r="I29" s="281"/>
      <c r="J29" s="642"/>
      <c r="K29" s="645"/>
      <c r="L29" s="645"/>
      <c r="M29" s="645"/>
      <c r="N29" s="643"/>
      <c r="O29" s="642"/>
      <c r="P29" s="645"/>
      <c r="Q29" s="645"/>
      <c r="R29" s="644"/>
      <c r="S29" s="644"/>
      <c r="T29" s="266"/>
      <c r="U29" s="642" t="s">
        <v>406</v>
      </c>
      <c r="V29" s="645"/>
      <c r="W29" s="645"/>
      <c r="X29" s="645"/>
      <c r="Y29" s="643"/>
    </row>
    <row r="30" spans="1:25" ht="20" customHeight="1">
      <c r="A30" s="295">
        <v>6</v>
      </c>
      <c r="B30" s="281"/>
      <c r="C30" s="296"/>
      <c r="D30" s="281"/>
      <c r="E30" s="707"/>
      <c r="F30" s="707"/>
      <c r="G30" s="269"/>
      <c r="H30" s="295">
        <v>6</v>
      </c>
      <c r="I30" s="281"/>
      <c r="J30" s="642"/>
      <c r="K30" s="645"/>
      <c r="L30" s="645"/>
      <c r="M30" s="645"/>
      <c r="N30" s="643"/>
      <c r="O30" s="642"/>
      <c r="P30" s="645"/>
      <c r="Q30" s="645"/>
      <c r="R30" s="644"/>
      <c r="S30" s="644"/>
      <c r="T30" s="266"/>
      <c r="U30" s="279"/>
      <c r="V30" s="266"/>
      <c r="W30" s="266"/>
      <c r="X30" s="266"/>
      <c r="Y30" s="278"/>
    </row>
    <row r="31" spans="1:25" ht="20" customHeight="1">
      <c r="A31" s="295">
        <v>7</v>
      </c>
      <c r="B31" s="281"/>
      <c r="C31" s="296"/>
      <c r="D31" s="281"/>
      <c r="E31" s="707"/>
      <c r="F31" s="707"/>
      <c r="G31" s="269"/>
      <c r="H31" s="295">
        <v>7</v>
      </c>
      <c r="I31" s="281"/>
      <c r="J31" s="642"/>
      <c r="K31" s="645"/>
      <c r="L31" s="645"/>
      <c r="M31" s="645"/>
      <c r="N31" s="643"/>
      <c r="O31" s="642"/>
      <c r="P31" s="645"/>
      <c r="Q31" s="645"/>
      <c r="R31" s="644"/>
      <c r="S31" s="644"/>
      <c r="U31" s="277"/>
      <c r="Y31" s="276"/>
    </row>
    <row r="32" spans="1:25" ht="20" customHeight="1">
      <c r="A32" s="295">
        <v>8</v>
      </c>
      <c r="B32" s="281"/>
      <c r="C32" s="296"/>
      <c r="D32" s="281"/>
      <c r="E32" s="707"/>
      <c r="F32" s="707"/>
      <c r="G32" s="269"/>
      <c r="H32" s="295">
        <v>8</v>
      </c>
      <c r="I32" s="281"/>
      <c r="J32" s="642"/>
      <c r="K32" s="645"/>
      <c r="L32" s="645"/>
      <c r="M32" s="645"/>
      <c r="N32" s="643"/>
      <c r="O32" s="642"/>
      <c r="P32" s="645"/>
      <c r="Q32" s="645"/>
      <c r="R32" s="644"/>
      <c r="S32" s="644"/>
      <c r="T32" s="266"/>
      <c r="U32" s="273"/>
      <c r="V32" s="272"/>
      <c r="W32" s="272"/>
      <c r="X32" s="272"/>
      <c r="Y32" s="271"/>
    </row>
    <row r="33" spans="1:25" ht="12" customHeight="1">
      <c r="A33" s="268"/>
      <c r="B33" s="267"/>
      <c r="C33" s="270"/>
      <c r="D33" s="267"/>
      <c r="E33" s="269"/>
      <c r="F33" s="269"/>
      <c r="G33" s="269"/>
      <c r="H33" s="268"/>
      <c r="I33" s="267"/>
      <c r="J33" s="267"/>
      <c r="K33" s="267"/>
      <c r="L33" s="267"/>
      <c r="M33" s="267"/>
      <c r="N33" s="267"/>
      <c r="O33" s="267"/>
      <c r="P33" s="267"/>
      <c r="Q33" s="267"/>
      <c r="R33" s="267"/>
      <c r="S33" s="267"/>
      <c r="T33" s="266"/>
      <c r="U33" s="266"/>
      <c r="V33" s="266"/>
      <c r="W33" s="266"/>
      <c r="X33" s="266"/>
      <c r="Y33" s="266"/>
    </row>
    <row r="34" spans="1:25" ht="38" customHeight="1">
      <c r="A34" s="671" t="s">
        <v>441</v>
      </c>
      <c r="B34" s="672"/>
      <c r="C34" s="672"/>
      <c r="D34" s="672"/>
      <c r="E34" s="666" t="s">
        <v>42</v>
      </c>
      <c r="F34" s="666"/>
      <c r="G34" s="667">
        <f>G1</f>
        <v>45774</v>
      </c>
      <c r="H34" s="668"/>
      <c r="I34" s="669"/>
      <c r="J34" s="666" t="s">
        <v>43</v>
      </c>
      <c r="K34" s="666"/>
      <c r="L34" s="626" t="str">
        <f>L1</f>
        <v>Horspath, Oxford</v>
      </c>
      <c r="M34" s="662"/>
      <c r="N34" s="662"/>
      <c r="O34" s="662"/>
      <c r="P34" s="662"/>
      <c r="Q34" s="627"/>
      <c r="R34" s="666" t="s">
        <v>420</v>
      </c>
      <c r="S34" s="666"/>
      <c r="T34" s="626" t="str">
        <f>T1</f>
        <v>OXFORDSHIRE TRACK &amp; FIELD LEAGUE 2025</v>
      </c>
      <c r="U34" s="662"/>
      <c r="V34" s="662"/>
      <c r="W34" s="662"/>
      <c r="X34" s="662"/>
      <c r="Y34" s="627"/>
    </row>
    <row r="35" spans="1:25" s="294" customFormat="1" ht="38" customHeight="1">
      <c r="A35" s="624" t="s">
        <v>25</v>
      </c>
      <c r="B35" s="625"/>
      <c r="C35" s="624" t="str">
        <f>C2</f>
        <v>Shot U13 Girls (0 athletes)</v>
      </c>
      <c r="D35" s="625"/>
      <c r="E35" s="624" t="s">
        <v>382</v>
      </c>
      <c r="F35" s="625"/>
      <c r="G35" s="629">
        <f>G2</f>
        <v>0.58333333333333337</v>
      </c>
      <c r="H35" s="630"/>
      <c r="I35" s="631"/>
      <c r="J35" s="624" t="s">
        <v>385</v>
      </c>
      <c r="K35" s="628"/>
      <c r="L35" s="703">
        <f>L2</f>
        <v>9.7799999999999994</v>
      </c>
      <c r="M35" s="704"/>
      <c r="N35" s="705" t="s">
        <v>426</v>
      </c>
      <c r="O35" s="706"/>
      <c r="P35" s="652">
        <f>P2</f>
        <v>7</v>
      </c>
      <c r="Q35" s="653"/>
      <c r="R35" s="624" t="str">
        <f>R2</f>
        <v>Scoring: 3 trials each</v>
      </c>
      <c r="S35" s="628"/>
      <c r="T35" s="628"/>
      <c r="U35" s="628"/>
      <c r="V35" s="628"/>
      <c r="W35" s="628"/>
      <c r="X35" s="628"/>
      <c r="Y35" s="625"/>
    </row>
    <row r="36" spans="1:25" ht="20" customHeight="1">
      <c r="A36" s="266"/>
      <c r="B36" s="266"/>
      <c r="C36" s="293"/>
      <c r="D36" s="292"/>
      <c r="E36" s="267"/>
      <c r="F36" s="267"/>
      <c r="G36" s="291"/>
      <c r="H36" s="291"/>
      <c r="I36" s="267"/>
      <c r="J36" s="267"/>
      <c r="K36" s="290"/>
      <c r="L36" s="290"/>
      <c r="M36" s="290"/>
      <c r="N36" s="288"/>
      <c r="O36" s="288"/>
      <c r="P36" s="289"/>
      <c r="Q36" s="288"/>
      <c r="R36" s="287"/>
      <c r="S36" s="287"/>
      <c r="T36" s="287"/>
      <c r="U36" s="287"/>
      <c r="V36" s="287"/>
      <c r="W36" s="287"/>
      <c r="X36" s="287"/>
      <c r="Y36" s="287"/>
    </row>
    <row r="37" spans="1:25" ht="38" customHeight="1">
      <c r="A37" s="634" t="s">
        <v>417</v>
      </c>
      <c r="B37" s="634" t="s">
        <v>416</v>
      </c>
      <c r="C37" s="634" t="s">
        <v>415</v>
      </c>
      <c r="D37" s="634" t="s">
        <v>414</v>
      </c>
      <c r="E37" s="689" t="s">
        <v>438</v>
      </c>
      <c r="F37" s="689"/>
      <c r="G37" s="689" t="s">
        <v>437</v>
      </c>
      <c r="H37" s="689"/>
      <c r="I37" s="689" t="s">
        <v>436</v>
      </c>
      <c r="J37" s="689"/>
      <c r="K37" s="689" t="s">
        <v>435</v>
      </c>
      <c r="L37" s="689"/>
      <c r="M37" s="692" t="s">
        <v>434</v>
      </c>
      <c r="N37" s="693"/>
      <c r="O37" s="644" t="s">
        <v>433</v>
      </c>
      <c r="P37" s="644"/>
      <c r="Q37" s="644" t="s">
        <v>432</v>
      </c>
      <c r="R37" s="644"/>
      <c r="S37" s="644" t="s">
        <v>431</v>
      </c>
      <c r="T37" s="644"/>
      <c r="U37" s="689" t="s">
        <v>430</v>
      </c>
      <c r="V37" s="642"/>
      <c r="W37" s="664" t="s">
        <v>410</v>
      </c>
      <c r="X37" s="642" t="s">
        <v>409</v>
      </c>
      <c r="Y37" s="643"/>
    </row>
    <row r="38" spans="1:25" ht="20" customHeight="1">
      <c r="A38" s="635"/>
      <c r="B38" s="635"/>
      <c r="C38" s="635"/>
      <c r="D38" s="635"/>
      <c r="E38" s="644" t="s">
        <v>408</v>
      </c>
      <c r="F38" s="644"/>
      <c r="G38" s="644" t="s">
        <v>408</v>
      </c>
      <c r="H38" s="644"/>
      <c r="I38" s="644" t="s">
        <v>408</v>
      </c>
      <c r="J38" s="644"/>
      <c r="K38" s="644" t="s">
        <v>408</v>
      </c>
      <c r="L38" s="644"/>
      <c r="M38" s="694"/>
      <c r="N38" s="695"/>
      <c r="O38" s="644" t="s">
        <v>408</v>
      </c>
      <c r="P38" s="644"/>
      <c r="Q38" s="644" t="s">
        <v>408</v>
      </c>
      <c r="R38" s="644"/>
      <c r="S38" s="644" t="s">
        <v>408</v>
      </c>
      <c r="T38" s="644"/>
      <c r="U38" s="644" t="s">
        <v>408</v>
      </c>
      <c r="V38" s="642"/>
      <c r="W38" s="665"/>
      <c r="X38" s="281" t="s">
        <v>0</v>
      </c>
      <c r="Y38" s="281" t="s">
        <v>1</v>
      </c>
    </row>
    <row r="39" spans="1:25" ht="24" customHeight="1">
      <c r="A39" s="285">
        <v>17</v>
      </c>
      <c r="B39" s="284" t="str" cm="1">
        <f t="array" ref="B39">IFERROR(IF(ROWS(_xlfn._xlws.FILTER(_xlfn.ANCHORARRAY(Data!AF$124), _xlfn.CHOOSECOLS(_xlfn.ANCHORARRAY(Data!AF$124),1)&lt;&gt;""))&gt;16, _xlfn.DROP(_xlfn._xlws.FILTER(_xlfn.ANCHORARRAY(Data!AF$124), _xlfn.CHOOSECOLS(_xlfn.ANCHORARRAY(Data!AF$124),1)&lt;&gt;""), 16),"Less than 16"), "Less than 16")</f>
        <v>Less than 16</v>
      </c>
      <c r="C39" s="283"/>
      <c r="D39" s="283"/>
      <c r="E39" s="621"/>
      <c r="F39" s="622"/>
      <c r="G39" s="621"/>
      <c r="H39" s="622"/>
      <c r="I39" s="621"/>
      <c r="J39" s="622"/>
      <c r="K39" s="685" t="s">
        <v>429</v>
      </c>
      <c r="L39" s="686"/>
      <c r="M39" s="685" t="s">
        <v>429</v>
      </c>
      <c r="N39" s="686"/>
      <c r="O39" s="685" t="s">
        <v>429</v>
      </c>
      <c r="P39" s="686"/>
      <c r="Q39" s="685" t="s">
        <v>429</v>
      </c>
      <c r="R39" s="686"/>
      <c r="S39" s="685" t="s">
        <v>429</v>
      </c>
      <c r="T39" s="686"/>
      <c r="U39" s="683"/>
      <c r="V39" s="684"/>
      <c r="W39" s="281"/>
      <c r="X39" s="281"/>
      <c r="Y39" s="281"/>
    </row>
    <row r="40" spans="1:25" ht="24" customHeight="1">
      <c r="A40" s="285">
        <v>18</v>
      </c>
      <c r="B40" s="284"/>
      <c r="C40" s="283"/>
      <c r="D40" s="283"/>
      <c r="E40" s="621"/>
      <c r="F40" s="622"/>
      <c r="G40" s="621"/>
      <c r="H40" s="622"/>
      <c r="I40" s="621"/>
      <c r="J40" s="622"/>
      <c r="K40" s="685" t="s">
        <v>429</v>
      </c>
      <c r="L40" s="686"/>
      <c r="M40" s="685" t="s">
        <v>429</v>
      </c>
      <c r="N40" s="686"/>
      <c r="O40" s="685" t="s">
        <v>429</v>
      </c>
      <c r="P40" s="686"/>
      <c r="Q40" s="685" t="s">
        <v>429</v>
      </c>
      <c r="R40" s="686"/>
      <c r="S40" s="685" t="s">
        <v>429</v>
      </c>
      <c r="T40" s="686"/>
      <c r="U40" s="683"/>
      <c r="V40" s="684"/>
      <c r="W40" s="281"/>
      <c r="X40" s="281"/>
      <c r="Y40" s="281"/>
    </row>
    <row r="41" spans="1:25" ht="24" customHeight="1">
      <c r="A41" s="285">
        <v>19</v>
      </c>
      <c r="B41" s="284"/>
      <c r="C41" s="283"/>
      <c r="D41" s="283"/>
      <c r="E41" s="621"/>
      <c r="F41" s="622"/>
      <c r="G41" s="621"/>
      <c r="H41" s="622"/>
      <c r="I41" s="621"/>
      <c r="J41" s="622"/>
      <c r="K41" s="685" t="s">
        <v>429</v>
      </c>
      <c r="L41" s="686"/>
      <c r="M41" s="685" t="s">
        <v>429</v>
      </c>
      <c r="N41" s="686"/>
      <c r="O41" s="685" t="s">
        <v>429</v>
      </c>
      <c r="P41" s="686"/>
      <c r="Q41" s="685" t="s">
        <v>429</v>
      </c>
      <c r="R41" s="686"/>
      <c r="S41" s="685" t="s">
        <v>429</v>
      </c>
      <c r="T41" s="686"/>
      <c r="U41" s="683"/>
      <c r="V41" s="684"/>
      <c r="W41" s="281"/>
      <c r="X41" s="281"/>
      <c r="Y41" s="281"/>
    </row>
    <row r="42" spans="1:25" ht="24" customHeight="1">
      <c r="A42" s="285">
        <v>20</v>
      </c>
      <c r="B42" s="284"/>
      <c r="C42" s="283"/>
      <c r="D42" s="283"/>
      <c r="E42" s="621"/>
      <c r="F42" s="622"/>
      <c r="G42" s="621"/>
      <c r="H42" s="622"/>
      <c r="I42" s="621"/>
      <c r="J42" s="622"/>
      <c r="K42" s="685" t="s">
        <v>429</v>
      </c>
      <c r="L42" s="686"/>
      <c r="M42" s="685" t="s">
        <v>429</v>
      </c>
      <c r="N42" s="686"/>
      <c r="O42" s="685" t="s">
        <v>429</v>
      </c>
      <c r="P42" s="686"/>
      <c r="Q42" s="685" t="s">
        <v>429</v>
      </c>
      <c r="R42" s="686"/>
      <c r="S42" s="685" t="s">
        <v>429</v>
      </c>
      <c r="T42" s="686"/>
      <c r="U42" s="683"/>
      <c r="V42" s="684"/>
      <c r="W42" s="281"/>
      <c r="X42" s="281"/>
      <c r="Y42" s="281"/>
    </row>
    <row r="43" spans="1:25" ht="24" customHeight="1">
      <c r="A43" s="285">
        <v>21</v>
      </c>
      <c r="B43" s="284"/>
      <c r="C43" s="283"/>
      <c r="D43" s="283"/>
      <c r="E43" s="621"/>
      <c r="F43" s="622"/>
      <c r="G43" s="621"/>
      <c r="H43" s="622"/>
      <c r="I43" s="621"/>
      <c r="J43" s="622"/>
      <c r="K43" s="685" t="s">
        <v>429</v>
      </c>
      <c r="L43" s="686"/>
      <c r="M43" s="685" t="s">
        <v>429</v>
      </c>
      <c r="N43" s="686"/>
      <c r="O43" s="685" t="s">
        <v>429</v>
      </c>
      <c r="P43" s="686"/>
      <c r="Q43" s="685" t="s">
        <v>429</v>
      </c>
      <c r="R43" s="686"/>
      <c r="S43" s="685" t="s">
        <v>429</v>
      </c>
      <c r="T43" s="686"/>
      <c r="U43" s="683"/>
      <c r="V43" s="684"/>
      <c r="W43" s="281"/>
      <c r="X43" s="281"/>
      <c r="Y43" s="281"/>
    </row>
    <row r="44" spans="1:25" ht="24" customHeight="1">
      <c r="A44" s="285">
        <v>22</v>
      </c>
      <c r="B44" s="284"/>
      <c r="C44" s="283"/>
      <c r="D44" s="283"/>
      <c r="E44" s="621"/>
      <c r="F44" s="622"/>
      <c r="G44" s="621"/>
      <c r="H44" s="622"/>
      <c r="I44" s="621"/>
      <c r="J44" s="622"/>
      <c r="K44" s="685" t="s">
        <v>429</v>
      </c>
      <c r="L44" s="686"/>
      <c r="M44" s="685" t="s">
        <v>429</v>
      </c>
      <c r="N44" s="686"/>
      <c r="O44" s="685" t="s">
        <v>429</v>
      </c>
      <c r="P44" s="686"/>
      <c r="Q44" s="685" t="s">
        <v>429</v>
      </c>
      <c r="R44" s="686"/>
      <c r="S44" s="685" t="s">
        <v>429</v>
      </c>
      <c r="T44" s="686"/>
      <c r="U44" s="683"/>
      <c r="V44" s="684"/>
      <c r="W44" s="281"/>
      <c r="X44" s="281"/>
      <c r="Y44" s="281"/>
    </row>
    <row r="45" spans="1:25" ht="24" customHeight="1">
      <c r="A45" s="285">
        <v>23</v>
      </c>
      <c r="B45" s="284"/>
      <c r="C45" s="283"/>
      <c r="D45" s="283"/>
      <c r="E45" s="621"/>
      <c r="F45" s="622"/>
      <c r="G45" s="621"/>
      <c r="H45" s="622"/>
      <c r="I45" s="621"/>
      <c r="J45" s="622"/>
      <c r="K45" s="685" t="s">
        <v>429</v>
      </c>
      <c r="L45" s="686"/>
      <c r="M45" s="685" t="s">
        <v>429</v>
      </c>
      <c r="N45" s="686"/>
      <c r="O45" s="685" t="s">
        <v>429</v>
      </c>
      <c r="P45" s="686"/>
      <c r="Q45" s="685" t="s">
        <v>429</v>
      </c>
      <c r="R45" s="686"/>
      <c r="S45" s="685" t="s">
        <v>429</v>
      </c>
      <c r="T45" s="686"/>
      <c r="U45" s="683"/>
      <c r="V45" s="684"/>
      <c r="W45" s="281"/>
      <c r="X45" s="281"/>
      <c r="Y45" s="281"/>
    </row>
    <row r="46" spans="1:25" ht="24" customHeight="1">
      <c r="A46" s="285">
        <v>24</v>
      </c>
      <c r="B46" s="284"/>
      <c r="C46" s="283"/>
      <c r="D46" s="283"/>
      <c r="E46" s="621"/>
      <c r="F46" s="622"/>
      <c r="G46" s="621"/>
      <c r="H46" s="622"/>
      <c r="I46" s="621"/>
      <c r="J46" s="622"/>
      <c r="K46" s="685" t="s">
        <v>429</v>
      </c>
      <c r="L46" s="686"/>
      <c r="M46" s="685" t="s">
        <v>429</v>
      </c>
      <c r="N46" s="686"/>
      <c r="O46" s="685" t="s">
        <v>429</v>
      </c>
      <c r="P46" s="686"/>
      <c r="Q46" s="685" t="s">
        <v>429</v>
      </c>
      <c r="R46" s="686"/>
      <c r="S46" s="685" t="s">
        <v>429</v>
      </c>
      <c r="T46" s="686"/>
      <c r="U46" s="683"/>
      <c r="V46" s="684"/>
      <c r="W46" s="281"/>
      <c r="X46" s="281"/>
      <c r="Y46" s="281"/>
    </row>
    <row r="47" spans="1:25" ht="24" customHeight="1">
      <c r="A47" s="285">
        <v>25</v>
      </c>
      <c r="B47" s="284"/>
      <c r="C47" s="283"/>
      <c r="D47" s="283"/>
      <c r="E47" s="621"/>
      <c r="F47" s="622"/>
      <c r="G47" s="621"/>
      <c r="H47" s="622"/>
      <c r="I47" s="621"/>
      <c r="J47" s="622"/>
      <c r="K47" s="685" t="s">
        <v>429</v>
      </c>
      <c r="L47" s="686"/>
      <c r="M47" s="685" t="s">
        <v>429</v>
      </c>
      <c r="N47" s="686"/>
      <c r="O47" s="685" t="s">
        <v>429</v>
      </c>
      <c r="P47" s="686"/>
      <c r="Q47" s="685" t="s">
        <v>429</v>
      </c>
      <c r="R47" s="686"/>
      <c r="S47" s="685" t="s">
        <v>429</v>
      </c>
      <c r="T47" s="686"/>
      <c r="U47" s="683"/>
      <c r="V47" s="684"/>
      <c r="W47" s="281"/>
      <c r="X47" s="281"/>
      <c r="Y47" s="281"/>
    </row>
    <row r="48" spans="1:25" ht="24" customHeight="1">
      <c r="A48" s="285">
        <v>26</v>
      </c>
      <c r="B48" s="284"/>
      <c r="C48" s="283"/>
      <c r="D48" s="283"/>
      <c r="E48" s="621"/>
      <c r="F48" s="622"/>
      <c r="G48" s="621"/>
      <c r="H48" s="622"/>
      <c r="I48" s="621"/>
      <c r="J48" s="622"/>
      <c r="K48" s="685" t="s">
        <v>429</v>
      </c>
      <c r="L48" s="686"/>
      <c r="M48" s="685" t="s">
        <v>429</v>
      </c>
      <c r="N48" s="686"/>
      <c r="O48" s="685" t="s">
        <v>429</v>
      </c>
      <c r="P48" s="686"/>
      <c r="Q48" s="685" t="s">
        <v>429</v>
      </c>
      <c r="R48" s="686"/>
      <c r="S48" s="685" t="s">
        <v>429</v>
      </c>
      <c r="T48" s="686"/>
      <c r="U48" s="683"/>
      <c r="V48" s="684"/>
      <c r="W48" s="281"/>
      <c r="X48" s="281"/>
      <c r="Y48" s="281"/>
    </row>
    <row r="49" spans="1:25" ht="24" customHeight="1">
      <c r="A49" s="285">
        <v>27</v>
      </c>
      <c r="B49" s="284"/>
      <c r="C49" s="283"/>
      <c r="D49" s="283"/>
      <c r="E49" s="621"/>
      <c r="F49" s="622"/>
      <c r="G49" s="621"/>
      <c r="H49" s="622"/>
      <c r="I49" s="621"/>
      <c r="J49" s="622"/>
      <c r="K49" s="685" t="s">
        <v>429</v>
      </c>
      <c r="L49" s="686"/>
      <c r="M49" s="685" t="s">
        <v>429</v>
      </c>
      <c r="N49" s="686"/>
      <c r="O49" s="685" t="s">
        <v>429</v>
      </c>
      <c r="P49" s="686"/>
      <c r="Q49" s="685" t="s">
        <v>429</v>
      </c>
      <c r="R49" s="686"/>
      <c r="S49" s="685" t="s">
        <v>429</v>
      </c>
      <c r="T49" s="686"/>
      <c r="U49" s="683"/>
      <c r="V49" s="684"/>
      <c r="W49" s="281"/>
      <c r="X49" s="281"/>
      <c r="Y49" s="281"/>
    </row>
    <row r="50" spans="1:25" ht="24" customHeight="1">
      <c r="A50" s="285">
        <v>28</v>
      </c>
      <c r="B50" s="301"/>
      <c r="C50" s="300"/>
      <c r="D50" s="300"/>
      <c r="E50" s="673"/>
      <c r="F50" s="682"/>
      <c r="G50" s="673"/>
      <c r="H50" s="682"/>
      <c r="I50" s="673"/>
      <c r="J50" s="682"/>
      <c r="K50" s="685" t="s">
        <v>429</v>
      </c>
      <c r="L50" s="686"/>
      <c r="M50" s="685" t="s">
        <v>429</v>
      </c>
      <c r="N50" s="686"/>
      <c r="O50" s="685" t="s">
        <v>429</v>
      </c>
      <c r="P50" s="686"/>
      <c r="Q50" s="685" t="s">
        <v>429</v>
      </c>
      <c r="R50" s="686"/>
      <c r="S50" s="685" t="s">
        <v>429</v>
      </c>
      <c r="T50" s="686"/>
      <c r="U50" s="701"/>
      <c r="V50" s="702"/>
      <c r="W50" s="306"/>
      <c r="X50" s="306"/>
      <c r="Y50" s="306"/>
    </row>
    <row r="51" spans="1:25" ht="24" customHeight="1">
      <c r="A51" s="285">
        <v>29</v>
      </c>
      <c r="B51" s="301"/>
      <c r="C51" s="300"/>
      <c r="D51" s="300"/>
      <c r="E51" s="681"/>
      <c r="F51" s="681"/>
      <c r="G51" s="681"/>
      <c r="H51" s="681"/>
      <c r="I51" s="681"/>
      <c r="J51" s="681"/>
      <c r="K51" s="685" t="s">
        <v>429</v>
      </c>
      <c r="L51" s="686"/>
      <c r="M51" s="685" t="s">
        <v>429</v>
      </c>
      <c r="N51" s="686"/>
      <c r="O51" s="685" t="s">
        <v>429</v>
      </c>
      <c r="P51" s="686"/>
      <c r="Q51" s="685" t="s">
        <v>429</v>
      </c>
      <c r="R51" s="686"/>
      <c r="S51" s="685" t="s">
        <v>429</v>
      </c>
      <c r="T51" s="686"/>
      <c r="U51" s="696"/>
      <c r="V51" s="696"/>
      <c r="W51" s="298"/>
      <c r="X51" s="298"/>
      <c r="Y51" s="298"/>
    </row>
    <row r="52" spans="1:25" ht="24" customHeight="1">
      <c r="A52" s="285">
        <v>30</v>
      </c>
      <c r="B52" s="301"/>
      <c r="C52" s="300"/>
      <c r="D52" s="300"/>
      <c r="E52" s="678"/>
      <c r="F52" s="679"/>
      <c r="G52" s="678"/>
      <c r="H52" s="679"/>
      <c r="I52" s="678"/>
      <c r="J52" s="679"/>
      <c r="K52" s="685" t="s">
        <v>429</v>
      </c>
      <c r="L52" s="686"/>
      <c r="M52" s="685" t="s">
        <v>429</v>
      </c>
      <c r="N52" s="686"/>
      <c r="O52" s="685" t="s">
        <v>429</v>
      </c>
      <c r="P52" s="686"/>
      <c r="Q52" s="685" t="s">
        <v>429</v>
      </c>
      <c r="R52" s="686"/>
      <c r="S52" s="685" t="s">
        <v>429</v>
      </c>
      <c r="T52" s="686"/>
      <c r="U52" s="699"/>
      <c r="V52" s="700"/>
      <c r="W52" s="298"/>
      <c r="X52" s="298"/>
      <c r="Y52" s="298"/>
    </row>
    <row r="53" spans="1:25" ht="24" customHeight="1">
      <c r="A53" s="285">
        <v>31</v>
      </c>
      <c r="B53" s="301"/>
      <c r="C53" s="300"/>
      <c r="D53" s="300"/>
      <c r="E53" s="678"/>
      <c r="F53" s="679"/>
      <c r="G53" s="678"/>
      <c r="H53" s="679"/>
      <c r="I53" s="678"/>
      <c r="J53" s="679"/>
      <c r="K53" s="685" t="s">
        <v>429</v>
      </c>
      <c r="L53" s="686"/>
      <c r="M53" s="685" t="s">
        <v>429</v>
      </c>
      <c r="N53" s="686"/>
      <c r="O53" s="685" t="s">
        <v>429</v>
      </c>
      <c r="P53" s="686"/>
      <c r="Q53" s="685" t="s">
        <v>429</v>
      </c>
      <c r="R53" s="686"/>
      <c r="S53" s="685" t="s">
        <v>429</v>
      </c>
      <c r="T53" s="686"/>
      <c r="U53" s="699"/>
      <c r="V53" s="700"/>
      <c r="W53" s="298"/>
      <c r="X53" s="298"/>
      <c r="Y53" s="298"/>
    </row>
    <row r="54" spans="1:25" ht="24" customHeight="1">
      <c r="A54" s="285">
        <v>32</v>
      </c>
      <c r="B54" s="301"/>
      <c r="C54" s="300"/>
      <c r="D54" s="300"/>
      <c r="E54" s="678"/>
      <c r="F54" s="679"/>
      <c r="G54" s="678"/>
      <c r="H54" s="679"/>
      <c r="I54" s="678"/>
      <c r="J54" s="679"/>
      <c r="K54" s="685" t="s">
        <v>429</v>
      </c>
      <c r="L54" s="686"/>
      <c r="M54" s="685" t="s">
        <v>429</v>
      </c>
      <c r="N54" s="686"/>
      <c r="O54" s="685" t="s">
        <v>429</v>
      </c>
      <c r="P54" s="686"/>
      <c r="Q54" s="685" t="s">
        <v>429</v>
      </c>
      <c r="R54" s="686"/>
      <c r="S54" s="685" t="s">
        <v>429</v>
      </c>
      <c r="T54" s="686"/>
      <c r="U54" s="699"/>
      <c r="V54" s="700"/>
      <c r="W54" s="298"/>
      <c r="X54" s="298"/>
      <c r="Y54" s="298"/>
    </row>
    <row r="55" spans="1:25" ht="20" customHeight="1">
      <c r="A55" s="266"/>
      <c r="B55" s="266"/>
      <c r="C55" s="270"/>
      <c r="D55" s="270"/>
      <c r="E55" s="266"/>
      <c r="F55" s="266"/>
      <c r="G55" s="266"/>
      <c r="H55" s="266"/>
      <c r="I55" s="266"/>
      <c r="J55" s="266"/>
      <c r="K55" s="266"/>
      <c r="L55" s="266"/>
      <c r="M55" s="266"/>
      <c r="N55" s="266"/>
      <c r="O55" s="266"/>
      <c r="P55" s="266"/>
      <c r="Q55" s="266"/>
      <c r="R55" s="266"/>
      <c r="S55" s="266"/>
      <c r="T55" s="266"/>
      <c r="U55" s="266"/>
      <c r="V55" s="266"/>
      <c r="W55" s="266"/>
      <c r="X55" s="266"/>
      <c r="Y55" s="266"/>
    </row>
    <row r="56" spans="1:25" ht="20" customHeight="1">
      <c r="A56" s="675"/>
      <c r="B56" s="675"/>
      <c r="C56" s="675"/>
      <c r="D56" s="675"/>
      <c r="E56" s="675"/>
      <c r="F56" s="675"/>
      <c r="G56" s="267"/>
      <c r="H56" s="675"/>
      <c r="I56" s="675"/>
      <c r="J56" s="675"/>
      <c r="K56" s="675"/>
      <c r="L56" s="675"/>
      <c r="M56" s="675"/>
      <c r="N56" s="675"/>
      <c r="O56" s="675"/>
      <c r="P56" s="675"/>
      <c r="Q56" s="675"/>
      <c r="R56" s="675"/>
      <c r="S56" s="675"/>
      <c r="T56" s="266"/>
      <c r="U56" s="642" t="s">
        <v>407</v>
      </c>
      <c r="V56" s="645"/>
      <c r="W56" s="645"/>
      <c r="X56" s="645"/>
      <c r="Y56" s="643"/>
    </row>
    <row r="57" spans="1:25" ht="20" customHeight="1">
      <c r="A57" s="266"/>
      <c r="B57" s="267"/>
      <c r="C57" s="267"/>
      <c r="D57" s="267"/>
      <c r="E57" s="675"/>
      <c r="F57" s="675"/>
      <c r="G57" s="267"/>
      <c r="H57" s="266"/>
      <c r="I57" s="267"/>
      <c r="J57" s="675"/>
      <c r="K57" s="675"/>
      <c r="L57" s="675"/>
      <c r="M57" s="675"/>
      <c r="N57" s="675"/>
      <c r="O57" s="675"/>
      <c r="P57" s="675"/>
      <c r="Q57" s="675"/>
      <c r="R57" s="675"/>
      <c r="S57" s="675"/>
      <c r="T57" s="266"/>
      <c r="U57" s="279"/>
      <c r="V57" s="266"/>
      <c r="W57" s="266"/>
      <c r="X57" s="266"/>
      <c r="Y57" s="278"/>
    </row>
    <row r="58" spans="1:25" ht="20" customHeight="1">
      <c r="A58" s="268"/>
      <c r="B58" s="267"/>
      <c r="C58" s="267"/>
      <c r="D58" s="267"/>
      <c r="E58" s="677"/>
      <c r="F58" s="677"/>
      <c r="G58" s="269"/>
      <c r="H58" s="268"/>
      <c r="I58" s="267"/>
      <c r="J58" s="675"/>
      <c r="K58" s="675"/>
      <c r="L58" s="675"/>
      <c r="M58" s="675"/>
      <c r="N58" s="675"/>
      <c r="O58" s="675"/>
      <c r="P58" s="675"/>
      <c r="Q58" s="675"/>
      <c r="R58" s="675"/>
      <c r="S58" s="675"/>
      <c r="T58" s="266"/>
      <c r="U58" s="279"/>
      <c r="V58" s="266"/>
      <c r="W58" s="266"/>
      <c r="X58" s="266"/>
      <c r="Y58" s="278"/>
    </row>
    <row r="59" spans="1:25" ht="20" customHeight="1">
      <c r="A59" s="268"/>
      <c r="B59" s="267"/>
      <c r="C59" s="267"/>
      <c r="D59" s="267"/>
      <c r="E59" s="677"/>
      <c r="F59" s="677"/>
      <c r="G59" s="269"/>
      <c r="H59" s="268"/>
      <c r="I59" s="267"/>
      <c r="J59" s="675"/>
      <c r="K59" s="675"/>
      <c r="L59" s="675"/>
      <c r="M59" s="675"/>
      <c r="N59" s="675"/>
      <c r="O59" s="675"/>
      <c r="P59" s="675"/>
      <c r="Q59" s="675"/>
      <c r="R59" s="675"/>
      <c r="S59" s="675"/>
      <c r="T59" s="266"/>
      <c r="U59" s="279"/>
      <c r="V59" s="266"/>
      <c r="W59" s="266"/>
      <c r="X59" s="266"/>
      <c r="Y59" s="278"/>
    </row>
    <row r="60" spans="1:25" ht="20" customHeight="1">
      <c r="A60" s="268"/>
      <c r="B60" s="267"/>
      <c r="C60" s="267"/>
      <c r="D60" s="267"/>
      <c r="E60" s="677"/>
      <c r="F60" s="677"/>
      <c r="G60" s="269"/>
      <c r="H60" s="268"/>
      <c r="I60" s="267"/>
      <c r="J60" s="675"/>
      <c r="K60" s="675"/>
      <c r="L60" s="675"/>
      <c r="M60" s="675"/>
      <c r="N60" s="675"/>
      <c r="O60" s="675"/>
      <c r="P60" s="675"/>
      <c r="Q60" s="675"/>
      <c r="R60" s="675"/>
      <c r="S60" s="675"/>
      <c r="U60" s="277"/>
      <c r="Y60" s="276"/>
    </row>
    <row r="61" spans="1:25" ht="20" customHeight="1">
      <c r="A61" s="268"/>
      <c r="B61" s="267"/>
      <c r="C61" s="267"/>
      <c r="D61" s="267"/>
      <c r="E61" s="677"/>
      <c r="F61" s="677"/>
      <c r="G61" s="269"/>
      <c r="H61" s="268"/>
      <c r="I61" s="267"/>
      <c r="J61" s="675"/>
      <c r="K61" s="675"/>
      <c r="L61" s="675"/>
      <c r="M61" s="675"/>
      <c r="N61" s="675"/>
      <c r="O61" s="675"/>
      <c r="P61" s="675"/>
      <c r="Q61" s="675"/>
      <c r="R61" s="675"/>
      <c r="S61" s="675"/>
      <c r="U61" s="277"/>
      <c r="Y61" s="276"/>
    </row>
    <row r="62" spans="1:25" ht="20" customHeight="1">
      <c r="A62" s="268"/>
      <c r="B62" s="267"/>
      <c r="C62" s="267"/>
      <c r="D62" s="267"/>
      <c r="E62" s="677"/>
      <c r="F62" s="677"/>
      <c r="G62" s="269"/>
      <c r="H62" s="268"/>
      <c r="I62" s="267"/>
      <c r="J62" s="675"/>
      <c r="K62" s="675"/>
      <c r="L62" s="675"/>
      <c r="M62" s="675"/>
      <c r="N62" s="675"/>
      <c r="O62" s="675"/>
      <c r="P62" s="675"/>
      <c r="Q62" s="675"/>
      <c r="R62" s="675"/>
      <c r="S62" s="675"/>
      <c r="T62" s="266"/>
      <c r="U62" s="642" t="s">
        <v>406</v>
      </c>
      <c r="V62" s="645"/>
      <c r="W62" s="645"/>
      <c r="X62" s="645"/>
      <c r="Y62" s="643"/>
    </row>
    <row r="63" spans="1:25" ht="20" customHeight="1">
      <c r="A63" s="268"/>
      <c r="B63" s="267"/>
      <c r="C63" s="267"/>
      <c r="D63" s="267"/>
      <c r="E63" s="677"/>
      <c r="F63" s="677"/>
      <c r="G63" s="269"/>
      <c r="H63" s="268"/>
      <c r="I63" s="267"/>
      <c r="J63" s="675"/>
      <c r="K63" s="675"/>
      <c r="L63" s="675"/>
      <c r="M63" s="675"/>
      <c r="N63" s="675"/>
      <c r="O63" s="675"/>
      <c r="P63" s="675"/>
      <c r="Q63" s="675"/>
      <c r="R63" s="675"/>
      <c r="S63" s="675"/>
      <c r="T63" s="266"/>
      <c r="U63" s="279"/>
      <c r="V63" s="266"/>
      <c r="W63" s="266"/>
      <c r="X63" s="266"/>
      <c r="Y63" s="278"/>
    </row>
    <row r="64" spans="1:25" ht="20" customHeight="1">
      <c r="A64" s="268"/>
      <c r="B64" s="267"/>
      <c r="C64" s="267"/>
      <c r="D64" s="267"/>
      <c r="E64" s="677"/>
      <c r="F64" s="677"/>
      <c r="G64" s="269"/>
      <c r="H64" s="268"/>
      <c r="I64" s="267"/>
      <c r="J64" s="675"/>
      <c r="K64" s="675"/>
      <c r="L64" s="675"/>
      <c r="M64" s="675"/>
      <c r="N64" s="675"/>
      <c r="O64" s="675"/>
      <c r="P64" s="675"/>
      <c r="Q64" s="675"/>
      <c r="R64" s="675"/>
      <c r="S64" s="675"/>
      <c r="U64" s="277"/>
      <c r="Y64" s="276"/>
    </row>
    <row r="65" spans="1:25" ht="20" customHeight="1">
      <c r="A65" s="268"/>
      <c r="B65" s="267"/>
      <c r="C65" s="267"/>
      <c r="D65" s="267"/>
      <c r="E65" s="677"/>
      <c r="F65" s="677"/>
      <c r="G65" s="269"/>
      <c r="H65" s="268"/>
      <c r="I65" s="267"/>
      <c r="J65" s="675"/>
      <c r="K65" s="675"/>
      <c r="L65" s="675"/>
      <c r="M65" s="675"/>
      <c r="N65" s="675"/>
      <c r="O65" s="675"/>
      <c r="P65" s="675"/>
      <c r="Q65" s="675"/>
      <c r="R65" s="675"/>
      <c r="S65" s="675"/>
      <c r="T65" s="266"/>
      <c r="U65" s="273"/>
      <c r="V65" s="272"/>
      <c r="W65" s="272"/>
      <c r="X65" s="272"/>
      <c r="Y65" s="271"/>
    </row>
    <row r="66" spans="1:25" ht="12" customHeight="1">
      <c r="A66" s="268"/>
      <c r="B66" s="267"/>
      <c r="C66" s="270"/>
      <c r="D66" s="267"/>
      <c r="E66" s="269"/>
      <c r="F66" s="269"/>
      <c r="G66" s="269"/>
      <c r="H66" s="268"/>
      <c r="I66" s="267"/>
      <c r="J66" s="267"/>
      <c r="K66" s="267"/>
      <c r="L66" s="267"/>
      <c r="M66" s="267"/>
      <c r="N66" s="267"/>
      <c r="O66" s="267"/>
      <c r="P66" s="267"/>
      <c r="Q66" s="267"/>
      <c r="R66" s="267"/>
      <c r="S66" s="267"/>
      <c r="T66" s="266"/>
      <c r="U66" s="266"/>
      <c r="V66" s="266"/>
      <c r="W66" s="266"/>
      <c r="X66" s="266"/>
      <c r="Y66" s="266"/>
    </row>
    <row r="67" spans="1:25" ht="38" customHeight="1">
      <c r="A67" s="671" t="s">
        <v>441</v>
      </c>
      <c r="B67" s="672"/>
      <c r="C67" s="672"/>
      <c r="D67" s="672"/>
      <c r="E67" s="666" t="s">
        <v>42</v>
      </c>
      <c r="F67" s="666"/>
      <c r="G67" s="667">
        <f>VLOOKUP('Read Me First'!$I$4,'Read Me First'!$L$4:$N$7,3,FALSE)</f>
        <v>45774</v>
      </c>
      <c r="H67" s="668"/>
      <c r="I67" s="669"/>
      <c r="J67" s="666" t="s">
        <v>43</v>
      </c>
      <c r="K67" s="666"/>
      <c r="L67" s="626" t="str">
        <f>VLOOKUP('Read Me First'!$I$4,'Read Me First'!$L$4:$N$7,2,FALSE)</f>
        <v>Horspath, Oxford</v>
      </c>
      <c r="M67" s="662"/>
      <c r="N67" s="662"/>
      <c r="O67" s="662"/>
      <c r="P67" s="662"/>
      <c r="Q67" s="627"/>
      <c r="R67" s="666" t="s">
        <v>420</v>
      </c>
      <c r="S67" s="666"/>
      <c r="T67" s="626" t="str">
        <f>'Read Me First'!$A$1</f>
        <v>OXFORDSHIRE TRACK &amp; FIELD LEAGUE 2025</v>
      </c>
      <c r="U67" s="662"/>
      <c r="V67" s="662"/>
      <c r="W67" s="662"/>
      <c r="X67" s="662"/>
      <c r="Y67" s="627"/>
    </row>
    <row r="68" spans="1:25" s="294" customFormat="1" ht="38" customHeight="1">
      <c r="A68" s="624" t="s">
        <v>25</v>
      </c>
      <c r="B68" s="625"/>
      <c r="C68" s="624" t="str">
        <f>"Discus U13 Girls (" &amp;Data!$N$423 &amp; " athletes)"</f>
        <v>Discus U13 Girls (0 athletes)</v>
      </c>
      <c r="D68" s="625"/>
      <c r="E68" s="624" t="s">
        <v>382</v>
      </c>
      <c r="F68" s="625"/>
      <c r="G68" s="629">
        <v>0.48958333333333331</v>
      </c>
      <c r="H68" s="630"/>
      <c r="I68" s="631"/>
      <c r="J68" s="624" t="s">
        <v>385</v>
      </c>
      <c r="K68" s="628"/>
      <c r="L68" s="703">
        <f>Data!$M$321</f>
        <v>27.91</v>
      </c>
      <c r="M68" s="704"/>
      <c r="N68" s="705" t="s">
        <v>426</v>
      </c>
      <c r="O68" s="706"/>
      <c r="P68" s="652">
        <f>Data!$H$321</f>
        <v>18</v>
      </c>
      <c r="Q68" s="653"/>
      <c r="R68" s="624" t="s">
        <v>443</v>
      </c>
      <c r="S68" s="628"/>
      <c r="T68" s="628"/>
      <c r="U68" s="628"/>
      <c r="V68" s="628"/>
      <c r="W68" s="628"/>
      <c r="X68" s="628"/>
      <c r="Y68" s="625"/>
    </row>
    <row r="69" spans="1:25" ht="20" customHeight="1">
      <c r="A69" s="266"/>
      <c r="B69" s="266"/>
      <c r="C69" s="293"/>
      <c r="D69" s="292"/>
      <c r="E69" s="267"/>
      <c r="F69" s="267"/>
      <c r="G69" s="291"/>
      <c r="H69" s="291"/>
      <c r="I69" s="267"/>
      <c r="J69" s="267"/>
      <c r="K69" s="290"/>
      <c r="L69" s="290"/>
      <c r="M69" s="290"/>
      <c r="N69" s="288"/>
      <c r="O69" s="288"/>
      <c r="P69" s="289"/>
      <c r="Q69" s="288"/>
      <c r="R69" s="287"/>
      <c r="S69" s="287"/>
      <c r="T69" s="287"/>
      <c r="U69" s="287"/>
      <c r="V69" s="287"/>
      <c r="W69" s="287"/>
      <c r="X69" s="287"/>
      <c r="Y69" s="287"/>
    </row>
    <row r="70" spans="1:25" ht="38" customHeight="1">
      <c r="A70" s="634" t="s">
        <v>417</v>
      </c>
      <c r="B70" s="634" t="s">
        <v>416</v>
      </c>
      <c r="C70" s="634" t="s">
        <v>415</v>
      </c>
      <c r="D70" s="634" t="s">
        <v>414</v>
      </c>
      <c r="E70" s="689" t="s">
        <v>438</v>
      </c>
      <c r="F70" s="689"/>
      <c r="G70" s="689" t="s">
        <v>437</v>
      </c>
      <c r="H70" s="689"/>
      <c r="I70" s="689" t="s">
        <v>436</v>
      </c>
      <c r="J70" s="689"/>
      <c r="K70" s="689" t="s">
        <v>435</v>
      </c>
      <c r="L70" s="689"/>
      <c r="M70" s="692" t="s">
        <v>434</v>
      </c>
      <c r="N70" s="693"/>
      <c r="O70" s="644" t="s">
        <v>433</v>
      </c>
      <c r="P70" s="644"/>
      <c r="Q70" s="644" t="s">
        <v>432</v>
      </c>
      <c r="R70" s="644"/>
      <c r="S70" s="644" t="s">
        <v>431</v>
      </c>
      <c r="T70" s="644"/>
      <c r="U70" s="689" t="s">
        <v>430</v>
      </c>
      <c r="V70" s="642"/>
      <c r="W70" s="664" t="s">
        <v>410</v>
      </c>
      <c r="X70" s="642" t="s">
        <v>409</v>
      </c>
      <c r="Y70" s="643"/>
    </row>
    <row r="71" spans="1:25" ht="20" customHeight="1">
      <c r="A71" s="635"/>
      <c r="B71" s="635"/>
      <c r="C71" s="635"/>
      <c r="D71" s="635"/>
      <c r="E71" s="644" t="s">
        <v>408</v>
      </c>
      <c r="F71" s="644"/>
      <c r="G71" s="644" t="s">
        <v>408</v>
      </c>
      <c r="H71" s="644"/>
      <c r="I71" s="644" t="s">
        <v>408</v>
      </c>
      <c r="J71" s="644"/>
      <c r="K71" s="644" t="s">
        <v>408</v>
      </c>
      <c r="L71" s="644"/>
      <c r="M71" s="694"/>
      <c r="N71" s="695"/>
      <c r="O71" s="644" t="s">
        <v>408</v>
      </c>
      <c r="P71" s="644"/>
      <c r="Q71" s="644" t="s">
        <v>408</v>
      </c>
      <c r="R71" s="644"/>
      <c r="S71" s="644" t="s">
        <v>408</v>
      </c>
      <c r="T71" s="644"/>
      <c r="U71" s="644" t="s">
        <v>408</v>
      </c>
      <c r="V71" s="642"/>
      <c r="W71" s="665"/>
      <c r="X71" s="281" t="s">
        <v>0</v>
      </c>
      <c r="Y71" s="281" t="s">
        <v>1</v>
      </c>
    </row>
    <row r="72" spans="1:25" ht="24" customHeight="1">
      <c r="A72" s="285">
        <v>1</v>
      </c>
      <c r="B72" s="284" t="str" cm="1">
        <f t="array" ref="B72">IFERROR(_xlfn.TAKE(_xlfn._xlws.FILTER(_xlfn.ANCHORARRAY(Data!AO$124), _xlfn.CHOOSECOLS(_xlfn.ANCHORARRAY(Data!AO$124),1)&lt;&gt;""),16),"")</f>
        <v/>
      </c>
      <c r="C72" s="283"/>
      <c r="D72" s="283"/>
      <c r="E72" s="621"/>
      <c r="F72" s="622"/>
      <c r="G72" s="621"/>
      <c r="H72" s="622"/>
      <c r="I72" s="621"/>
      <c r="J72" s="622"/>
      <c r="K72" s="685" t="s">
        <v>429</v>
      </c>
      <c r="L72" s="686"/>
      <c r="M72" s="685" t="s">
        <v>429</v>
      </c>
      <c r="N72" s="686"/>
      <c r="O72" s="685" t="s">
        <v>429</v>
      </c>
      <c r="P72" s="686"/>
      <c r="Q72" s="685" t="s">
        <v>429</v>
      </c>
      <c r="R72" s="686"/>
      <c r="S72" s="685" t="s">
        <v>429</v>
      </c>
      <c r="T72" s="686"/>
      <c r="U72" s="683"/>
      <c r="V72" s="684"/>
      <c r="W72" s="281"/>
      <c r="X72" s="281"/>
      <c r="Y72" s="281"/>
    </row>
    <row r="73" spans="1:25" ht="24" customHeight="1">
      <c r="A73" s="281">
        <v>2</v>
      </c>
      <c r="B73" s="284"/>
      <c r="C73" s="283"/>
      <c r="D73" s="283"/>
      <c r="E73" s="621"/>
      <c r="F73" s="622"/>
      <c r="G73" s="621"/>
      <c r="H73" s="622"/>
      <c r="I73" s="621"/>
      <c r="J73" s="622"/>
      <c r="K73" s="685" t="s">
        <v>429</v>
      </c>
      <c r="L73" s="686"/>
      <c r="M73" s="685" t="s">
        <v>429</v>
      </c>
      <c r="N73" s="686"/>
      <c r="O73" s="685" t="s">
        <v>429</v>
      </c>
      <c r="P73" s="686"/>
      <c r="Q73" s="685" t="s">
        <v>429</v>
      </c>
      <c r="R73" s="686"/>
      <c r="S73" s="685" t="s">
        <v>429</v>
      </c>
      <c r="T73" s="686"/>
      <c r="U73" s="683"/>
      <c r="V73" s="684"/>
      <c r="W73" s="281"/>
      <c r="X73" s="281"/>
      <c r="Y73" s="281"/>
    </row>
    <row r="74" spans="1:25" ht="24" customHeight="1">
      <c r="A74" s="281">
        <v>3</v>
      </c>
      <c r="B74" s="284"/>
      <c r="C74" s="283"/>
      <c r="D74" s="283"/>
      <c r="E74" s="621"/>
      <c r="F74" s="622"/>
      <c r="G74" s="621"/>
      <c r="H74" s="622"/>
      <c r="I74" s="621"/>
      <c r="J74" s="622"/>
      <c r="K74" s="685" t="s">
        <v>429</v>
      </c>
      <c r="L74" s="686"/>
      <c r="M74" s="685" t="s">
        <v>429</v>
      </c>
      <c r="N74" s="686"/>
      <c r="O74" s="685" t="s">
        <v>429</v>
      </c>
      <c r="P74" s="686"/>
      <c r="Q74" s="685" t="s">
        <v>429</v>
      </c>
      <c r="R74" s="686"/>
      <c r="S74" s="685" t="s">
        <v>429</v>
      </c>
      <c r="T74" s="686"/>
      <c r="U74" s="683"/>
      <c r="V74" s="684"/>
      <c r="W74" s="281"/>
      <c r="X74" s="281"/>
      <c r="Y74" s="281"/>
    </row>
    <row r="75" spans="1:25" ht="24" customHeight="1">
      <c r="A75" s="281">
        <v>4</v>
      </c>
      <c r="B75" s="284"/>
      <c r="C75" s="283"/>
      <c r="D75" s="283"/>
      <c r="E75" s="621"/>
      <c r="F75" s="622"/>
      <c r="G75" s="621"/>
      <c r="H75" s="622"/>
      <c r="I75" s="621"/>
      <c r="J75" s="622"/>
      <c r="K75" s="685" t="s">
        <v>429</v>
      </c>
      <c r="L75" s="686"/>
      <c r="M75" s="685" t="s">
        <v>429</v>
      </c>
      <c r="N75" s="686"/>
      <c r="O75" s="685" t="s">
        <v>429</v>
      </c>
      <c r="P75" s="686"/>
      <c r="Q75" s="685" t="s">
        <v>429</v>
      </c>
      <c r="R75" s="686"/>
      <c r="S75" s="685" t="s">
        <v>429</v>
      </c>
      <c r="T75" s="686"/>
      <c r="U75" s="683"/>
      <c r="V75" s="684"/>
      <c r="W75" s="281"/>
      <c r="X75" s="281"/>
      <c r="Y75" s="281"/>
    </row>
    <row r="76" spans="1:25" ht="24" customHeight="1">
      <c r="A76" s="281">
        <v>5</v>
      </c>
      <c r="B76" s="284"/>
      <c r="C76" s="283"/>
      <c r="D76" s="283"/>
      <c r="E76" s="621"/>
      <c r="F76" s="622"/>
      <c r="G76" s="621"/>
      <c r="H76" s="622"/>
      <c r="I76" s="621"/>
      <c r="J76" s="622"/>
      <c r="K76" s="685" t="s">
        <v>429</v>
      </c>
      <c r="L76" s="686"/>
      <c r="M76" s="685" t="s">
        <v>429</v>
      </c>
      <c r="N76" s="686"/>
      <c r="O76" s="685" t="s">
        <v>429</v>
      </c>
      <c r="P76" s="686"/>
      <c r="Q76" s="685" t="s">
        <v>429</v>
      </c>
      <c r="R76" s="686"/>
      <c r="S76" s="685" t="s">
        <v>429</v>
      </c>
      <c r="T76" s="686"/>
      <c r="U76" s="683"/>
      <c r="V76" s="684"/>
      <c r="W76" s="281"/>
      <c r="X76" s="281"/>
      <c r="Y76" s="281"/>
    </row>
    <row r="77" spans="1:25" ht="24" customHeight="1">
      <c r="A77" s="281">
        <v>6</v>
      </c>
      <c r="B77" s="284"/>
      <c r="C77" s="283"/>
      <c r="D77" s="283"/>
      <c r="E77" s="621"/>
      <c r="F77" s="622"/>
      <c r="G77" s="621"/>
      <c r="H77" s="622"/>
      <c r="I77" s="621"/>
      <c r="J77" s="622"/>
      <c r="K77" s="685" t="s">
        <v>429</v>
      </c>
      <c r="L77" s="686"/>
      <c r="M77" s="685" t="s">
        <v>429</v>
      </c>
      <c r="N77" s="686"/>
      <c r="O77" s="685" t="s">
        <v>429</v>
      </c>
      <c r="P77" s="686"/>
      <c r="Q77" s="685" t="s">
        <v>429</v>
      </c>
      <c r="R77" s="686"/>
      <c r="S77" s="685" t="s">
        <v>429</v>
      </c>
      <c r="T77" s="686"/>
      <c r="U77" s="683"/>
      <c r="V77" s="684"/>
      <c r="W77" s="281"/>
      <c r="X77" s="281"/>
      <c r="Y77" s="281"/>
    </row>
    <row r="78" spans="1:25" ht="24" customHeight="1">
      <c r="A78" s="281">
        <v>7</v>
      </c>
      <c r="B78" s="284"/>
      <c r="C78" s="283"/>
      <c r="D78" s="283"/>
      <c r="E78" s="621"/>
      <c r="F78" s="622"/>
      <c r="G78" s="621"/>
      <c r="H78" s="622"/>
      <c r="I78" s="621"/>
      <c r="J78" s="622"/>
      <c r="K78" s="685" t="s">
        <v>429</v>
      </c>
      <c r="L78" s="686"/>
      <c r="M78" s="685" t="s">
        <v>429</v>
      </c>
      <c r="N78" s="686"/>
      <c r="O78" s="685" t="s">
        <v>429</v>
      </c>
      <c r="P78" s="686"/>
      <c r="Q78" s="685" t="s">
        <v>429</v>
      </c>
      <c r="R78" s="686"/>
      <c r="S78" s="685" t="s">
        <v>429</v>
      </c>
      <c r="T78" s="686"/>
      <c r="U78" s="683"/>
      <c r="V78" s="684"/>
      <c r="W78" s="281"/>
      <c r="X78" s="281"/>
      <c r="Y78" s="281"/>
    </row>
    <row r="79" spans="1:25" ht="24" customHeight="1">
      <c r="A79" s="281">
        <v>8</v>
      </c>
      <c r="B79" s="284"/>
      <c r="C79" s="283"/>
      <c r="D79" s="283"/>
      <c r="E79" s="621"/>
      <c r="F79" s="622"/>
      <c r="G79" s="621"/>
      <c r="H79" s="622"/>
      <c r="I79" s="621"/>
      <c r="J79" s="622"/>
      <c r="K79" s="685" t="s">
        <v>429</v>
      </c>
      <c r="L79" s="686"/>
      <c r="M79" s="685" t="s">
        <v>429</v>
      </c>
      <c r="N79" s="686"/>
      <c r="O79" s="685" t="s">
        <v>429</v>
      </c>
      <c r="P79" s="686"/>
      <c r="Q79" s="685" t="s">
        <v>429</v>
      </c>
      <c r="R79" s="686"/>
      <c r="S79" s="685" t="s">
        <v>429</v>
      </c>
      <c r="T79" s="686"/>
      <c r="U79" s="683"/>
      <c r="V79" s="684"/>
      <c r="W79" s="281"/>
      <c r="X79" s="281"/>
      <c r="Y79" s="281"/>
    </row>
    <row r="80" spans="1:25" ht="24" customHeight="1">
      <c r="A80" s="281">
        <v>9</v>
      </c>
      <c r="B80" s="284"/>
      <c r="C80" s="283"/>
      <c r="D80" s="283"/>
      <c r="E80" s="621"/>
      <c r="F80" s="622"/>
      <c r="G80" s="621"/>
      <c r="H80" s="622"/>
      <c r="I80" s="621"/>
      <c r="J80" s="622"/>
      <c r="K80" s="685" t="s">
        <v>429</v>
      </c>
      <c r="L80" s="686"/>
      <c r="M80" s="685" t="s">
        <v>429</v>
      </c>
      <c r="N80" s="686"/>
      <c r="O80" s="685" t="s">
        <v>429</v>
      </c>
      <c r="P80" s="686"/>
      <c r="Q80" s="685" t="s">
        <v>429</v>
      </c>
      <c r="R80" s="686"/>
      <c r="S80" s="685" t="s">
        <v>429</v>
      </c>
      <c r="T80" s="686"/>
      <c r="U80" s="683"/>
      <c r="V80" s="684"/>
      <c r="W80" s="281"/>
      <c r="X80" s="281"/>
      <c r="Y80" s="281"/>
    </row>
    <row r="81" spans="1:25" ht="24" customHeight="1">
      <c r="A81" s="281">
        <v>10</v>
      </c>
      <c r="B81" s="284"/>
      <c r="C81" s="283"/>
      <c r="D81" s="283"/>
      <c r="E81" s="621"/>
      <c r="F81" s="622"/>
      <c r="G81" s="621"/>
      <c r="H81" s="622"/>
      <c r="I81" s="621"/>
      <c r="J81" s="622"/>
      <c r="K81" s="685" t="s">
        <v>429</v>
      </c>
      <c r="L81" s="686"/>
      <c r="M81" s="685" t="s">
        <v>429</v>
      </c>
      <c r="N81" s="686"/>
      <c r="O81" s="685" t="s">
        <v>429</v>
      </c>
      <c r="P81" s="686"/>
      <c r="Q81" s="685" t="s">
        <v>429</v>
      </c>
      <c r="R81" s="686"/>
      <c r="S81" s="685" t="s">
        <v>429</v>
      </c>
      <c r="T81" s="686"/>
      <c r="U81" s="683"/>
      <c r="V81" s="684"/>
      <c r="W81" s="281"/>
      <c r="X81" s="281"/>
      <c r="Y81" s="281"/>
    </row>
    <row r="82" spans="1:25" ht="24" customHeight="1">
      <c r="A82" s="281">
        <v>11</v>
      </c>
      <c r="B82" s="284"/>
      <c r="C82" s="283"/>
      <c r="D82" s="283"/>
      <c r="E82" s="621"/>
      <c r="F82" s="622"/>
      <c r="G82" s="621"/>
      <c r="H82" s="622"/>
      <c r="I82" s="621"/>
      <c r="J82" s="622"/>
      <c r="K82" s="685" t="s">
        <v>429</v>
      </c>
      <c r="L82" s="686"/>
      <c r="M82" s="685" t="s">
        <v>429</v>
      </c>
      <c r="N82" s="686"/>
      <c r="O82" s="685" t="s">
        <v>429</v>
      </c>
      <c r="P82" s="686"/>
      <c r="Q82" s="685" t="s">
        <v>429</v>
      </c>
      <c r="R82" s="686"/>
      <c r="S82" s="685" t="s">
        <v>429</v>
      </c>
      <c r="T82" s="686"/>
      <c r="U82" s="683"/>
      <c r="V82" s="684"/>
      <c r="W82" s="281"/>
      <c r="X82" s="281"/>
      <c r="Y82" s="281"/>
    </row>
    <row r="83" spans="1:25" ht="24" customHeight="1">
      <c r="A83" s="281">
        <v>12</v>
      </c>
      <c r="B83" s="284"/>
      <c r="C83" s="283"/>
      <c r="D83" s="283"/>
      <c r="E83" s="636"/>
      <c r="F83" s="670"/>
      <c r="G83" s="636"/>
      <c r="H83" s="670"/>
      <c r="I83" s="636"/>
      <c r="J83" s="670"/>
      <c r="K83" s="685" t="s">
        <v>429</v>
      </c>
      <c r="L83" s="686"/>
      <c r="M83" s="685" t="s">
        <v>429</v>
      </c>
      <c r="N83" s="686"/>
      <c r="O83" s="685" t="s">
        <v>429</v>
      </c>
      <c r="P83" s="686"/>
      <c r="Q83" s="685" t="s">
        <v>429</v>
      </c>
      <c r="R83" s="686"/>
      <c r="S83" s="685" t="s">
        <v>429</v>
      </c>
      <c r="T83" s="686"/>
      <c r="U83" s="687"/>
      <c r="V83" s="688"/>
      <c r="W83" s="286"/>
      <c r="X83" s="286"/>
      <c r="Y83" s="286"/>
    </row>
    <row r="84" spans="1:25" ht="24" customHeight="1">
      <c r="A84" s="281">
        <v>13</v>
      </c>
      <c r="B84" s="284"/>
      <c r="C84" s="283"/>
      <c r="D84" s="283"/>
      <c r="E84" s="651"/>
      <c r="F84" s="651"/>
      <c r="G84" s="651"/>
      <c r="H84" s="651"/>
      <c r="I84" s="651"/>
      <c r="J84" s="651"/>
      <c r="K84" s="685" t="s">
        <v>429</v>
      </c>
      <c r="L84" s="686"/>
      <c r="M84" s="685" t="s">
        <v>429</v>
      </c>
      <c r="N84" s="686"/>
      <c r="O84" s="685" t="s">
        <v>429</v>
      </c>
      <c r="P84" s="686"/>
      <c r="Q84" s="685" t="s">
        <v>429</v>
      </c>
      <c r="R84" s="686"/>
      <c r="S84" s="685" t="s">
        <v>429</v>
      </c>
      <c r="T84" s="686"/>
      <c r="U84" s="646"/>
      <c r="V84" s="646"/>
      <c r="W84" s="281"/>
      <c r="X84" s="281"/>
      <c r="Y84" s="281"/>
    </row>
    <row r="85" spans="1:25" ht="24" customHeight="1">
      <c r="A85" s="281">
        <v>14</v>
      </c>
      <c r="B85" s="284"/>
      <c r="C85" s="283"/>
      <c r="D85" s="283"/>
      <c r="E85" s="621"/>
      <c r="F85" s="622"/>
      <c r="G85" s="621"/>
      <c r="H85" s="622"/>
      <c r="I85" s="621"/>
      <c r="J85" s="622"/>
      <c r="K85" s="685" t="s">
        <v>429</v>
      </c>
      <c r="L85" s="686"/>
      <c r="M85" s="685" t="s">
        <v>429</v>
      </c>
      <c r="N85" s="686"/>
      <c r="O85" s="685" t="s">
        <v>429</v>
      </c>
      <c r="P85" s="686"/>
      <c r="Q85" s="685" t="s">
        <v>429</v>
      </c>
      <c r="R85" s="686"/>
      <c r="S85" s="685" t="s">
        <v>429</v>
      </c>
      <c r="T85" s="686"/>
      <c r="U85" s="683"/>
      <c r="V85" s="684"/>
      <c r="W85" s="281"/>
      <c r="X85" s="281"/>
      <c r="Y85" s="281"/>
    </row>
    <row r="86" spans="1:25" ht="24" customHeight="1">
      <c r="A86" s="281">
        <v>15</v>
      </c>
      <c r="B86" s="284"/>
      <c r="C86" s="283"/>
      <c r="D86" s="283"/>
      <c r="E86" s="621"/>
      <c r="F86" s="622"/>
      <c r="G86" s="621"/>
      <c r="H86" s="622"/>
      <c r="I86" s="621"/>
      <c r="J86" s="622"/>
      <c r="K86" s="685" t="s">
        <v>429</v>
      </c>
      <c r="L86" s="686"/>
      <c r="M86" s="685" t="s">
        <v>429</v>
      </c>
      <c r="N86" s="686"/>
      <c r="O86" s="685" t="s">
        <v>429</v>
      </c>
      <c r="P86" s="686"/>
      <c r="Q86" s="685" t="s">
        <v>429</v>
      </c>
      <c r="R86" s="686"/>
      <c r="S86" s="685" t="s">
        <v>429</v>
      </c>
      <c r="T86" s="686"/>
      <c r="U86" s="683"/>
      <c r="V86" s="684"/>
      <c r="W86" s="281"/>
      <c r="X86" s="281"/>
      <c r="Y86" s="281"/>
    </row>
    <row r="87" spans="1:25" ht="24" customHeight="1">
      <c r="A87" s="281">
        <v>16</v>
      </c>
      <c r="B87" s="284"/>
      <c r="C87" s="283"/>
      <c r="D87" s="283"/>
      <c r="E87" s="621"/>
      <c r="F87" s="622"/>
      <c r="G87" s="621"/>
      <c r="H87" s="622"/>
      <c r="I87" s="621"/>
      <c r="J87" s="622"/>
      <c r="K87" s="685" t="s">
        <v>429</v>
      </c>
      <c r="L87" s="686"/>
      <c r="M87" s="685" t="s">
        <v>429</v>
      </c>
      <c r="N87" s="686"/>
      <c r="O87" s="685" t="s">
        <v>429</v>
      </c>
      <c r="P87" s="686"/>
      <c r="Q87" s="685" t="s">
        <v>429</v>
      </c>
      <c r="R87" s="686"/>
      <c r="S87" s="685" t="s">
        <v>429</v>
      </c>
      <c r="T87" s="686"/>
      <c r="U87" s="683"/>
      <c r="V87" s="684"/>
      <c r="W87" s="281"/>
      <c r="X87" s="281"/>
      <c r="Y87" s="281"/>
    </row>
    <row r="88" spans="1:25" ht="20" customHeight="1">
      <c r="A88" s="266"/>
      <c r="B88" s="266"/>
      <c r="C88" s="270"/>
      <c r="D88" s="270"/>
      <c r="E88" s="266"/>
      <c r="F88" s="266"/>
      <c r="G88" s="266"/>
      <c r="H88" s="266"/>
      <c r="I88" s="266"/>
      <c r="J88" s="266"/>
      <c r="K88" s="266"/>
      <c r="L88" s="266"/>
      <c r="M88" s="266"/>
      <c r="N88" s="266"/>
      <c r="O88" s="266"/>
      <c r="P88" s="266"/>
      <c r="Q88" s="266"/>
      <c r="R88" s="266"/>
      <c r="S88" s="266"/>
      <c r="T88" s="266"/>
      <c r="U88" s="266"/>
      <c r="V88" s="266"/>
      <c r="W88" s="266"/>
      <c r="X88" s="266"/>
      <c r="Y88" s="266"/>
    </row>
    <row r="89" spans="1:25" ht="20" customHeight="1">
      <c r="A89" s="644" t="s">
        <v>425</v>
      </c>
      <c r="B89" s="644"/>
      <c r="C89" s="644"/>
      <c r="D89" s="644"/>
      <c r="E89" s="644"/>
      <c r="F89" s="644"/>
      <c r="G89" s="267"/>
      <c r="H89" s="644" t="s">
        <v>424</v>
      </c>
      <c r="I89" s="644"/>
      <c r="J89" s="644"/>
      <c r="K89" s="644"/>
      <c r="L89" s="644"/>
      <c r="M89" s="644"/>
      <c r="N89" s="644"/>
      <c r="O89" s="644"/>
      <c r="P89" s="644"/>
      <c r="Q89" s="644"/>
      <c r="R89" s="644"/>
      <c r="S89" s="644"/>
      <c r="T89" s="266"/>
      <c r="U89" s="642" t="s">
        <v>407</v>
      </c>
      <c r="V89" s="645"/>
      <c r="W89" s="645"/>
      <c r="X89" s="645"/>
      <c r="Y89" s="643"/>
    </row>
    <row r="90" spans="1:25" ht="20" customHeight="1">
      <c r="A90" s="297"/>
      <c r="B90" s="281" t="s">
        <v>423</v>
      </c>
      <c r="C90" s="281" t="s">
        <v>415</v>
      </c>
      <c r="D90" s="281" t="s">
        <v>414</v>
      </c>
      <c r="E90" s="644" t="s">
        <v>442</v>
      </c>
      <c r="F90" s="644"/>
      <c r="G90" s="267"/>
      <c r="H90" s="297"/>
      <c r="I90" s="281" t="s">
        <v>423</v>
      </c>
      <c r="J90" s="642" t="s">
        <v>415</v>
      </c>
      <c r="K90" s="645"/>
      <c r="L90" s="645"/>
      <c r="M90" s="645"/>
      <c r="N90" s="643"/>
      <c r="O90" s="642" t="s">
        <v>414</v>
      </c>
      <c r="P90" s="645"/>
      <c r="Q90" s="645"/>
      <c r="R90" s="644" t="s">
        <v>442</v>
      </c>
      <c r="S90" s="644"/>
      <c r="T90" s="266"/>
      <c r="U90" s="279"/>
      <c r="V90" s="266"/>
      <c r="W90" s="266"/>
      <c r="X90" s="266"/>
      <c r="Y90" s="278"/>
    </row>
    <row r="91" spans="1:25" ht="20" customHeight="1">
      <c r="A91" s="295">
        <v>1</v>
      </c>
      <c r="B91" s="284"/>
      <c r="C91" s="296"/>
      <c r="D91" s="281"/>
      <c r="E91" s="707"/>
      <c r="F91" s="707"/>
      <c r="G91" s="269"/>
      <c r="H91" s="295">
        <v>1</v>
      </c>
      <c r="I91" s="281"/>
      <c r="J91" s="642"/>
      <c r="K91" s="645"/>
      <c r="L91" s="645"/>
      <c r="M91" s="645"/>
      <c r="N91" s="643"/>
      <c r="O91" s="642"/>
      <c r="P91" s="645"/>
      <c r="Q91" s="645"/>
      <c r="R91" s="644"/>
      <c r="S91" s="644"/>
      <c r="T91" s="266"/>
      <c r="U91" s="279"/>
      <c r="V91" s="266"/>
      <c r="W91" s="266"/>
      <c r="X91" s="266"/>
      <c r="Y91" s="278"/>
    </row>
    <row r="92" spans="1:25" ht="20" customHeight="1">
      <c r="A92" s="295">
        <v>2</v>
      </c>
      <c r="B92" s="281"/>
      <c r="C92" s="296"/>
      <c r="D92" s="281"/>
      <c r="E92" s="707"/>
      <c r="F92" s="707"/>
      <c r="G92" s="269"/>
      <c r="H92" s="295">
        <v>2</v>
      </c>
      <c r="I92" s="281"/>
      <c r="J92" s="642"/>
      <c r="K92" s="645"/>
      <c r="L92" s="645"/>
      <c r="M92" s="645"/>
      <c r="N92" s="643"/>
      <c r="O92" s="642"/>
      <c r="P92" s="645"/>
      <c r="Q92" s="645"/>
      <c r="R92" s="644"/>
      <c r="S92" s="644"/>
      <c r="T92" s="266"/>
      <c r="U92" s="279"/>
      <c r="V92" s="266"/>
      <c r="W92" s="266"/>
      <c r="X92" s="266"/>
      <c r="Y92" s="278"/>
    </row>
    <row r="93" spans="1:25" ht="20" customHeight="1">
      <c r="A93" s="295">
        <v>3</v>
      </c>
      <c r="B93" s="281"/>
      <c r="C93" s="296"/>
      <c r="D93" s="281"/>
      <c r="E93" s="707"/>
      <c r="F93" s="707"/>
      <c r="G93" s="269"/>
      <c r="H93" s="295">
        <v>3</v>
      </c>
      <c r="I93" s="281"/>
      <c r="J93" s="642"/>
      <c r="K93" s="645"/>
      <c r="L93" s="645"/>
      <c r="M93" s="645"/>
      <c r="N93" s="643"/>
      <c r="O93" s="642"/>
      <c r="P93" s="645"/>
      <c r="Q93" s="645"/>
      <c r="R93" s="644"/>
      <c r="S93" s="644"/>
      <c r="U93" s="277"/>
      <c r="Y93" s="276"/>
    </row>
    <row r="94" spans="1:25" ht="20" customHeight="1">
      <c r="A94" s="295">
        <v>4</v>
      </c>
      <c r="B94" s="281"/>
      <c r="C94" s="296"/>
      <c r="D94" s="281"/>
      <c r="E94" s="707"/>
      <c r="F94" s="707"/>
      <c r="G94" s="269"/>
      <c r="H94" s="295">
        <v>4</v>
      </c>
      <c r="I94" s="281"/>
      <c r="J94" s="642"/>
      <c r="K94" s="645"/>
      <c r="L94" s="645"/>
      <c r="M94" s="645"/>
      <c r="N94" s="643"/>
      <c r="O94" s="642"/>
      <c r="P94" s="645"/>
      <c r="Q94" s="645"/>
      <c r="R94" s="644"/>
      <c r="S94" s="644"/>
      <c r="U94" s="277"/>
      <c r="Y94" s="276"/>
    </row>
    <row r="95" spans="1:25" ht="20" customHeight="1">
      <c r="A95" s="295">
        <v>5</v>
      </c>
      <c r="B95" s="281"/>
      <c r="C95" s="296"/>
      <c r="D95" s="281"/>
      <c r="E95" s="707"/>
      <c r="F95" s="707"/>
      <c r="G95" s="269"/>
      <c r="H95" s="295">
        <v>5</v>
      </c>
      <c r="I95" s="281"/>
      <c r="J95" s="642"/>
      <c r="K95" s="645"/>
      <c r="L95" s="645"/>
      <c r="M95" s="645"/>
      <c r="N95" s="643"/>
      <c r="O95" s="642"/>
      <c r="P95" s="645"/>
      <c r="Q95" s="645"/>
      <c r="R95" s="644"/>
      <c r="S95" s="644"/>
      <c r="T95" s="266"/>
      <c r="U95" s="642" t="s">
        <v>406</v>
      </c>
      <c r="V95" s="645"/>
      <c r="W95" s="645"/>
      <c r="X95" s="645"/>
      <c r="Y95" s="643"/>
    </row>
    <row r="96" spans="1:25" ht="20" customHeight="1">
      <c r="A96" s="295">
        <v>6</v>
      </c>
      <c r="B96" s="281"/>
      <c r="C96" s="296"/>
      <c r="D96" s="281"/>
      <c r="E96" s="707"/>
      <c r="F96" s="707"/>
      <c r="G96" s="269"/>
      <c r="H96" s="295">
        <v>6</v>
      </c>
      <c r="I96" s="281"/>
      <c r="J96" s="642"/>
      <c r="K96" s="645"/>
      <c r="L96" s="645"/>
      <c r="M96" s="645"/>
      <c r="N96" s="643"/>
      <c r="O96" s="642"/>
      <c r="P96" s="645"/>
      <c r="Q96" s="645"/>
      <c r="R96" s="644"/>
      <c r="S96" s="644"/>
      <c r="T96" s="266"/>
      <c r="U96" s="279"/>
      <c r="V96" s="266"/>
      <c r="W96" s="266"/>
      <c r="X96" s="266"/>
      <c r="Y96" s="278"/>
    </row>
    <row r="97" spans="1:25" ht="20" customHeight="1">
      <c r="A97" s="295">
        <v>7</v>
      </c>
      <c r="B97" s="281"/>
      <c r="C97" s="296"/>
      <c r="D97" s="281"/>
      <c r="E97" s="707"/>
      <c r="F97" s="707"/>
      <c r="G97" s="269"/>
      <c r="H97" s="295">
        <v>7</v>
      </c>
      <c r="I97" s="281"/>
      <c r="J97" s="642"/>
      <c r="K97" s="645"/>
      <c r="L97" s="645"/>
      <c r="M97" s="645"/>
      <c r="N97" s="643"/>
      <c r="O97" s="642"/>
      <c r="P97" s="645"/>
      <c r="Q97" s="645"/>
      <c r="R97" s="644"/>
      <c r="S97" s="644"/>
      <c r="U97" s="277"/>
      <c r="Y97" s="276"/>
    </row>
    <row r="98" spans="1:25" ht="20" customHeight="1">
      <c r="A98" s="295">
        <v>8</v>
      </c>
      <c r="B98" s="281"/>
      <c r="C98" s="296"/>
      <c r="D98" s="281"/>
      <c r="E98" s="707"/>
      <c r="F98" s="707"/>
      <c r="G98" s="269"/>
      <c r="H98" s="295">
        <v>8</v>
      </c>
      <c r="I98" s="281"/>
      <c r="J98" s="642"/>
      <c r="K98" s="645"/>
      <c r="L98" s="645"/>
      <c r="M98" s="645"/>
      <c r="N98" s="643"/>
      <c r="O98" s="642"/>
      <c r="P98" s="645"/>
      <c r="Q98" s="645"/>
      <c r="R98" s="644"/>
      <c r="S98" s="644"/>
      <c r="T98" s="266"/>
      <c r="U98" s="273"/>
      <c r="V98" s="272"/>
      <c r="W98" s="272"/>
      <c r="X98" s="272"/>
      <c r="Y98" s="271"/>
    </row>
    <row r="99" spans="1:25" ht="12" customHeight="1">
      <c r="A99" s="268"/>
      <c r="B99" s="267"/>
      <c r="C99" s="270"/>
      <c r="D99" s="267"/>
      <c r="E99" s="269"/>
      <c r="F99" s="269"/>
      <c r="G99" s="269"/>
      <c r="H99" s="268"/>
      <c r="I99" s="267"/>
      <c r="J99" s="267"/>
      <c r="K99" s="267"/>
      <c r="L99" s="267"/>
      <c r="M99" s="267"/>
      <c r="N99" s="267"/>
      <c r="O99" s="267"/>
      <c r="P99" s="267"/>
      <c r="Q99" s="267"/>
      <c r="R99" s="267"/>
      <c r="S99" s="267"/>
      <c r="T99" s="266"/>
      <c r="U99" s="266"/>
      <c r="V99" s="266"/>
      <c r="W99" s="266"/>
      <c r="X99" s="266"/>
      <c r="Y99" s="266"/>
    </row>
    <row r="100" spans="1:25" ht="38" customHeight="1">
      <c r="A100" s="671" t="s">
        <v>441</v>
      </c>
      <c r="B100" s="672"/>
      <c r="C100" s="672"/>
      <c r="D100" s="672"/>
      <c r="E100" s="666" t="s">
        <v>42</v>
      </c>
      <c r="F100" s="666"/>
      <c r="G100" s="667">
        <f>G67</f>
        <v>45774</v>
      </c>
      <c r="H100" s="668"/>
      <c r="I100" s="669"/>
      <c r="J100" s="666" t="s">
        <v>43</v>
      </c>
      <c r="K100" s="666"/>
      <c r="L100" s="626" t="str">
        <f>L67</f>
        <v>Horspath, Oxford</v>
      </c>
      <c r="M100" s="662"/>
      <c r="N100" s="662"/>
      <c r="O100" s="662"/>
      <c r="P100" s="662"/>
      <c r="Q100" s="627"/>
      <c r="R100" s="666" t="s">
        <v>420</v>
      </c>
      <c r="S100" s="666"/>
      <c r="T100" s="626" t="str">
        <f>T67</f>
        <v>OXFORDSHIRE TRACK &amp; FIELD LEAGUE 2025</v>
      </c>
      <c r="U100" s="662"/>
      <c r="V100" s="662"/>
      <c r="W100" s="662"/>
      <c r="X100" s="662"/>
      <c r="Y100" s="627"/>
    </row>
    <row r="101" spans="1:25" s="294" customFormat="1" ht="38" customHeight="1">
      <c r="A101" s="624" t="s">
        <v>25</v>
      </c>
      <c r="B101" s="625"/>
      <c r="C101" s="624" t="str">
        <f>C68</f>
        <v>Discus U13 Girls (0 athletes)</v>
      </c>
      <c r="D101" s="625"/>
      <c r="E101" s="624" t="s">
        <v>382</v>
      </c>
      <c r="F101" s="625"/>
      <c r="G101" s="629">
        <f>G68</f>
        <v>0.48958333333333331</v>
      </c>
      <c r="H101" s="630"/>
      <c r="I101" s="631"/>
      <c r="J101" s="624" t="s">
        <v>385</v>
      </c>
      <c r="K101" s="628"/>
      <c r="L101" s="703">
        <f>L68</f>
        <v>27.91</v>
      </c>
      <c r="M101" s="704"/>
      <c r="N101" s="705" t="s">
        <v>426</v>
      </c>
      <c r="O101" s="706"/>
      <c r="P101" s="652">
        <f>P68</f>
        <v>18</v>
      </c>
      <c r="Q101" s="653"/>
      <c r="R101" s="624" t="str">
        <f>R68</f>
        <v>Scoring: 3 trials each</v>
      </c>
      <c r="S101" s="628"/>
      <c r="T101" s="628"/>
      <c r="U101" s="628"/>
      <c r="V101" s="628"/>
      <c r="W101" s="628"/>
      <c r="X101" s="628"/>
      <c r="Y101" s="625"/>
    </row>
    <row r="102" spans="1:25" ht="20" customHeight="1">
      <c r="A102" s="266"/>
      <c r="B102" s="266"/>
      <c r="C102" s="293"/>
      <c r="D102" s="292"/>
      <c r="E102" s="267"/>
      <c r="F102" s="267"/>
      <c r="G102" s="291"/>
      <c r="H102" s="291"/>
      <c r="I102" s="267"/>
      <c r="J102" s="267"/>
      <c r="K102" s="290"/>
      <c r="L102" s="290"/>
      <c r="M102" s="290"/>
      <c r="N102" s="288"/>
      <c r="O102" s="288"/>
      <c r="P102" s="289"/>
      <c r="Q102" s="288"/>
      <c r="R102" s="287"/>
      <c r="S102" s="287"/>
      <c r="T102" s="287"/>
      <c r="U102" s="287"/>
      <c r="V102" s="287"/>
      <c r="W102" s="287"/>
      <c r="X102" s="287"/>
      <c r="Y102" s="287"/>
    </row>
    <row r="103" spans="1:25" ht="38" customHeight="1">
      <c r="A103" s="634" t="s">
        <v>417</v>
      </c>
      <c r="B103" s="634" t="s">
        <v>416</v>
      </c>
      <c r="C103" s="634" t="s">
        <v>415</v>
      </c>
      <c r="D103" s="634" t="s">
        <v>414</v>
      </c>
      <c r="E103" s="689" t="s">
        <v>438</v>
      </c>
      <c r="F103" s="689"/>
      <c r="G103" s="689" t="s">
        <v>437</v>
      </c>
      <c r="H103" s="689"/>
      <c r="I103" s="689" t="s">
        <v>436</v>
      </c>
      <c r="J103" s="689"/>
      <c r="K103" s="689" t="s">
        <v>435</v>
      </c>
      <c r="L103" s="689"/>
      <c r="M103" s="692" t="s">
        <v>434</v>
      </c>
      <c r="N103" s="693"/>
      <c r="O103" s="644" t="s">
        <v>433</v>
      </c>
      <c r="P103" s="644"/>
      <c r="Q103" s="644" t="s">
        <v>432</v>
      </c>
      <c r="R103" s="644"/>
      <c r="S103" s="644" t="s">
        <v>431</v>
      </c>
      <c r="T103" s="644"/>
      <c r="U103" s="689" t="s">
        <v>430</v>
      </c>
      <c r="V103" s="642"/>
      <c r="W103" s="664" t="s">
        <v>410</v>
      </c>
      <c r="X103" s="642" t="s">
        <v>409</v>
      </c>
      <c r="Y103" s="643"/>
    </row>
    <row r="104" spans="1:25" ht="20" customHeight="1">
      <c r="A104" s="635"/>
      <c r="B104" s="635"/>
      <c r="C104" s="635"/>
      <c r="D104" s="635"/>
      <c r="E104" s="644" t="s">
        <v>408</v>
      </c>
      <c r="F104" s="644"/>
      <c r="G104" s="644" t="s">
        <v>408</v>
      </c>
      <c r="H104" s="644"/>
      <c r="I104" s="644" t="s">
        <v>408</v>
      </c>
      <c r="J104" s="644"/>
      <c r="K104" s="644" t="s">
        <v>408</v>
      </c>
      <c r="L104" s="644"/>
      <c r="M104" s="694"/>
      <c r="N104" s="695"/>
      <c r="O104" s="644" t="s">
        <v>408</v>
      </c>
      <c r="P104" s="644"/>
      <c r="Q104" s="644" t="s">
        <v>408</v>
      </c>
      <c r="R104" s="644"/>
      <c r="S104" s="644" t="s">
        <v>408</v>
      </c>
      <c r="T104" s="644"/>
      <c r="U104" s="644" t="s">
        <v>408</v>
      </c>
      <c r="V104" s="642"/>
      <c r="W104" s="665"/>
      <c r="X104" s="281" t="s">
        <v>0</v>
      </c>
      <c r="Y104" s="281" t="s">
        <v>1</v>
      </c>
    </row>
    <row r="105" spans="1:25" ht="24" customHeight="1">
      <c r="A105" s="285">
        <v>17</v>
      </c>
      <c r="B105" s="284" t="str" cm="1">
        <f t="array" ref="B105">IFERROR(IF(ROWS(_xlfn._xlws.FILTER(_xlfn.ANCHORARRAY(Data!AO$124), _xlfn.CHOOSECOLS(_xlfn.ANCHORARRAY(Data!AO$124),1)&lt;&gt;""))&gt;16, _xlfn.DROP(_xlfn._xlws.FILTER(_xlfn.ANCHORARRAY(Data!AO$124), _xlfn.CHOOSECOLS(_xlfn.ANCHORARRAY(Data!AO$124),1)&lt;&gt;""), 16),"Less than 16"),"Less than 16")</f>
        <v>Less than 16</v>
      </c>
      <c r="C105" s="283"/>
      <c r="D105" s="283"/>
      <c r="E105" s="621"/>
      <c r="F105" s="622"/>
      <c r="G105" s="621"/>
      <c r="H105" s="622"/>
      <c r="I105" s="621"/>
      <c r="J105" s="622"/>
      <c r="K105" s="685" t="s">
        <v>429</v>
      </c>
      <c r="L105" s="686"/>
      <c r="M105" s="685" t="s">
        <v>429</v>
      </c>
      <c r="N105" s="686"/>
      <c r="O105" s="685" t="s">
        <v>429</v>
      </c>
      <c r="P105" s="686"/>
      <c r="Q105" s="685" t="s">
        <v>429</v>
      </c>
      <c r="R105" s="686"/>
      <c r="S105" s="685" t="s">
        <v>429</v>
      </c>
      <c r="T105" s="686"/>
      <c r="U105" s="683"/>
      <c r="V105" s="684"/>
      <c r="W105" s="281"/>
      <c r="X105" s="281"/>
      <c r="Y105" s="281"/>
    </row>
    <row r="106" spans="1:25" ht="24" customHeight="1">
      <c r="A106" s="285">
        <v>18</v>
      </c>
      <c r="B106" s="284"/>
      <c r="C106" s="283"/>
      <c r="D106" s="283"/>
      <c r="E106" s="621"/>
      <c r="F106" s="622"/>
      <c r="G106" s="621"/>
      <c r="H106" s="622"/>
      <c r="I106" s="621"/>
      <c r="J106" s="622"/>
      <c r="K106" s="685" t="s">
        <v>429</v>
      </c>
      <c r="L106" s="686"/>
      <c r="M106" s="685" t="s">
        <v>429</v>
      </c>
      <c r="N106" s="686"/>
      <c r="O106" s="685" t="s">
        <v>429</v>
      </c>
      <c r="P106" s="686"/>
      <c r="Q106" s="685" t="s">
        <v>429</v>
      </c>
      <c r="R106" s="686"/>
      <c r="S106" s="685" t="s">
        <v>429</v>
      </c>
      <c r="T106" s="686"/>
      <c r="U106" s="683"/>
      <c r="V106" s="684"/>
      <c r="W106" s="281"/>
      <c r="X106" s="281"/>
      <c r="Y106" s="281"/>
    </row>
    <row r="107" spans="1:25" ht="24" customHeight="1">
      <c r="A107" s="285">
        <v>19</v>
      </c>
      <c r="B107" s="284"/>
      <c r="C107" s="283"/>
      <c r="D107" s="283"/>
      <c r="E107" s="621"/>
      <c r="F107" s="622"/>
      <c r="G107" s="621"/>
      <c r="H107" s="622"/>
      <c r="I107" s="621"/>
      <c r="J107" s="622"/>
      <c r="K107" s="685" t="s">
        <v>429</v>
      </c>
      <c r="L107" s="686"/>
      <c r="M107" s="685" t="s">
        <v>429</v>
      </c>
      <c r="N107" s="686"/>
      <c r="O107" s="685" t="s">
        <v>429</v>
      </c>
      <c r="P107" s="686"/>
      <c r="Q107" s="685" t="s">
        <v>429</v>
      </c>
      <c r="R107" s="686"/>
      <c r="S107" s="685" t="s">
        <v>429</v>
      </c>
      <c r="T107" s="686"/>
      <c r="U107" s="683"/>
      <c r="V107" s="684"/>
      <c r="W107" s="281"/>
      <c r="X107" s="281"/>
      <c r="Y107" s="281"/>
    </row>
    <row r="108" spans="1:25" ht="24" customHeight="1">
      <c r="A108" s="285">
        <v>20</v>
      </c>
      <c r="B108" s="284"/>
      <c r="C108" s="283"/>
      <c r="D108" s="283"/>
      <c r="E108" s="621"/>
      <c r="F108" s="622"/>
      <c r="G108" s="621"/>
      <c r="H108" s="622"/>
      <c r="I108" s="621"/>
      <c r="J108" s="622"/>
      <c r="K108" s="685" t="s">
        <v>429</v>
      </c>
      <c r="L108" s="686"/>
      <c r="M108" s="685" t="s">
        <v>429</v>
      </c>
      <c r="N108" s="686"/>
      <c r="O108" s="685" t="s">
        <v>429</v>
      </c>
      <c r="P108" s="686"/>
      <c r="Q108" s="685" t="s">
        <v>429</v>
      </c>
      <c r="R108" s="686"/>
      <c r="S108" s="685" t="s">
        <v>429</v>
      </c>
      <c r="T108" s="686"/>
      <c r="U108" s="683"/>
      <c r="V108" s="684"/>
      <c r="W108" s="281"/>
      <c r="X108" s="281"/>
      <c r="Y108" s="281"/>
    </row>
    <row r="109" spans="1:25" ht="24" customHeight="1">
      <c r="A109" s="285">
        <v>21</v>
      </c>
      <c r="B109" s="284"/>
      <c r="C109" s="283"/>
      <c r="D109" s="283"/>
      <c r="E109" s="621"/>
      <c r="F109" s="622"/>
      <c r="G109" s="621"/>
      <c r="H109" s="622"/>
      <c r="I109" s="621"/>
      <c r="J109" s="622"/>
      <c r="K109" s="685" t="s">
        <v>429</v>
      </c>
      <c r="L109" s="686"/>
      <c r="M109" s="685" t="s">
        <v>429</v>
      </c>
      <c r="N109" s="686"/>
      <c r="O109" s="685" t="s">
        <v>429</v>
      </c>
      <c r="P109" s="686"/>
      <c r="Q109" s="685" t="s">
        <v>429</v>
      </c>
      <c r="R109" s="686"/>
      <c r="S109" s="685" t="s">
        <v>429</v>
      </c>
      <c r="T109" s="686"/>
      <c r="U109" s="683"/>
      <c r="V109" s="684"/>
      <c r="W109" s="281"/>
      <c r="X109" s="281"/>
      <c r="Y109" s="281"/>
    </row>
    <row r="110" spans="1:25" ht="24" customHeight="1">
      <c r="A110" s="285">
        <v>22</v>
      </c>
      <c r="B110" s="284"/>
      <c r="C110" s="283"/>
      <c r="D110" s="283"/>
      <c r="E110" s="621"/>
      <c r="F110" s="622"/>
      <c r="G110" s="621"/>
      <c r="H110" s="622"/>
      <c r="I110" s="621"/>
      <c r="J110" s="622"/>
      <c r="K110" s="685" t="s">
        <v>429</v>
      </c>
      <c r="L110" s="686"/>
      <c r="M110" s="685" t="s">
        <v>429</v>
      </c>
      <c r="N110" s="686"/>
      <c r="O110" s="685" t="s">
        <v>429</v>
      </c>
      <c r="P110" s="686"/>
      <c r="Q110" s="685" t="s">
        <v>429</v>
      </c>
      <c r="R110" s="686"/>
      <c r="S110" s="685" t="s">
        <v>429</v>
      </c>
      <c r="T110" s="686"/>
      <c r="U110" s="683"/>
      <c r="V110" s="684"/>
      <c r="W110" s="281"/>
      <c r="X110" s="281"/>
      <c r="Y110" s="281"/>
    </row>
    <row r="111" spans="1:25" ht="24" customHeight="1">
      <c r="A111" s="285">
        <v>23</v>
      </c>
      <c r="B111" s="284"/>
      <c r="C111" s="283"/>
      <c r="D111" s="283"/>
      <c r="E111" s="621"/>
      <c r="F111" s="622"/>
      <c r="G111" s="621"/>
      <c r="H111" s="622"/>
      <c r="I111" s="621"/>
      <c r="J111" s="622"/>
      <c r="K111" s="685" t="s">
        <v>429</v>
      </c>
      <c r="L111" s="686"/>
      <c r="M111" s="685" t="s">
        <v>429</v>
      </c>
      <c r="N111" s="686"/>
      <c r="O111" s="685" t="s">
        <v>429</v>
      </c>
      <c r="P111" s="686"/>
      <c r="Q111" s="685" t="s">
        <v>429</v>
      </c>
      <c r="R111" s="686"/>
      <c r="S111" s="685" t="s">
        <v>429</v>
      </c>
      <c r="T111" s="686"/>
      <c r="U111" s="683"/>
      <c r="V111" s="684"/>
      <c r="W111" s="281"/>
      <c r="X111" s="281"/>
      <c r="Y111" s="281"/>
    </row>
    <row r="112" spans="1:25" ht="24" customHeight="1">
      <c r="A112" s="285">
        <v>24</v>
      </c>
      <c r="B112" s="284"/>
      <c r="C112" s="283"/>
      <c r="D112" s="283"/>
      <c r="E112" s="621"/>
      <c r="F112" s="622"/>
      <c r="G112" s="621"/>
      <c r="H112" s="622"/>
      <c r="I112" s="621"/>
      <c r="J112" s="622"/>
      <c r="K112" s="685" t="s">
        <v>429</v>
      </c>
      <c r="L112" s="686"/>
      <c r="M112" s="685" t="s">
        <v>429</v>
      </c>
      <c r="N112" s="686"/>
      <c r="O112" s="685" t="s">
        <v>429</v>
      </c>
      <c r="P112" s="686"/>
      <c r="Q112" s="685" t="s">
        <v>429</v>
      </c>
      <c r="R112" s="686"/>
      <c r="S112" s="685" t="s">
        <v>429</v>
      </c>
      <c r="T112" s="686"/>
      <c r="U112" s="683"/>
      <c r="V112" s="684"/>
      <c r="W112" s="281"/>
      <c r="X112" s="281"/>
      <c r="Y112" s="281"/>
    </row>
    <row r="113" spans="1:25" ht="24" customHeight="1">
      <c r="A113" s="285">
        <v>25</v>
      </c>
      <c r="B113" s="284"/>
      <c r="C113" s="283"/>
      <c r="D113" s="283"/>
      <c r="E113" s="621"/>
      <c r="F113" s="622"/>
      <c r="G113" s="621"/>
      <c r="H113" s="622"/>
      <c r="I113" s="621"/>
      <c r="J113" s="622"/>
      <c r="K113" s="685" t="s">
        <v>429</v>
      </c>
      <c r="L113" s="686"/>
      <c r="M113" s="685" t="s">
        <v>429</v>
      </c>
      <c r="N113" s="686"/>
      <c r="O113" s="685" t="s">
        <v>429</v>
      </c>
      <c r="P113" s="686"/>
      <c r="Q113" s="685" t="s">
        <v>429</v>
      </c>
      <c r="R113" s="686"/>
      <c r="S113" s="685" t="s">
        <v>429</v>
      </c>
      <c r="T113" s="686"/>
      <c r="U113" s="683"/>
      <c r="V113" s="684"/>
      <c r="W113" s="281"/>
      <c r="X113" s="281"/>
      <c r="Y113" s="281"/>
    </row>
    <row r="114" spans="1:25" ht="24" customHeight="1">
      <c r="A114" s="285">
        <v>26</v>
      </c>
      <c r="B114" s="284"/>
      <c r="C114" s="283"/>
      <c r="D114" s="283"/>
      <c r="E114" s="621"/>
      <c r="F114" s="622"/>
      <c r="G114" s="621"/>
      <c r="H114" s="622"/>
      <c r="I114" s="621"/>
      <c r="J114" s="622"/>
      <c r="K114" s="685" t="s">
        <v>429</v>
      </c>
      <c r="L114" s="686"/>
      <c r="M114" s="685" t="s">
        <v>429</v>
      </c>
      <c r="N114" s="686"/>
      <c r="O114" s="685" t="s">
        <v>429</v>
      </c>
      <c r="P114" s="686"/>
      <c r="Q114" s="685" t="s">
        <v>429</v>
      </c>
      <c r="R114" s="686"/>
      <c r="S114" s="685" t="s">
        <v>429</v>
      </c>
      <c r="T114" s="686"/>
      <c r="U114" s="683"/>
      <c r="V114" s="684"/>
      <c r="W114" s="281"/>
      <c r="X114" s="281"/>
      <c r="Y114" s="281"/>
    </row>
    <row r="115" spans="1:25" ht="24" customHeight="1">
      <c r="A115" s="285">
        <v>27</v>
      </c>
      <c r="B115" s="284"/>
      <c r="C115" s="283"/>
      <c r="D115" s="283"/>
      <c r="E115" s="621"/>
      <c r="F115" s="622"/>
      <c r="G115" s="621"/>
      <c r="H115" s="622"/>
      <c r="I115" s="621"/>
      <c r="J115" s="622"/>
      <c r="K115" s="685" t="s">
        <v>429</v>
      </c>
      <c r="L115" s="686"/>
      <c r="M115" s="685" t="s">
        <v>429</v>
      </c>
      <c r="N115" s="686"/>
      <c r="O115" s="685" t="s">
        <v>429</v>
      </c>
      <c r="P115" s="686"/>
      <c r="Q115" s="685" t="s">
        <v>429</v>
      </c>
      <c r="R115" s="686"/>
      <c r="S115" s="685" t="s">
        <v>429</v>
      </c>
      <c r="T115" s="686"/>
      <c r="U115" s="683"/>
      <c r="V115" s="684"/>
      <c r="W115" s="281"/>
      <c r="X115" s="281"/>
      <c r="Y115" s="281"/>
    </row>
    <row r="116" spans="1:25" ht="24" customHeight="1">
      <c r="A116" s="285">
        <v>28</v>
      </c>
      <c r="B116" s="301"/>
      <c r="C116" s="300"/>
      <c r="D116" s="300"/>
      <c r="E116" s="673"/>
      <c r="F116" s="682"/>
      <c r="G116" s="673"/>
      <c r="H116" s="682"/>
      <c r="I116" s="673"/>
      <c r="J116" s="682"/>
      <c r="K116" s="685" t="s">
        <v>429</v>
      </c>
      <c r="L116" s="686"/>
      <c r="M116" s="685" t="s">
        <v>429</v>
      </c>
      <c r="N116" s="686"/>
      <c r="O116" s="685" t="s">
        <v>429</v>
      </c>
      <c r="P116" s="686"/>
      <c r="Q116" s="685" t="s">
        <v>429</v>
      </c>
      <c r="R116" s="686"/>
      <c r="S116" s="685" t="s">
        <v>429</v>
      </c>
      <c r="T116" s="686"/>
      <c r="U116" s="701"/>
      <c r="V116" s="702"/>
      <c r="W116" s="306"/>
      <c r="X116" s="306"/>
      <c r="Y116" s="306"/>
    </row>
    <row r="117" spans="1:25" ht="24" customHeight="1">
      <c r="A117" s="285">
        <v>29</v>
      </c>
      <c r="B117" s="301"/>
      <c r="C117" s="300"/>
      <c r="D117" s="300"/>
      <c r="E117" s="681"/>
      <c r="F117" s="681"/>
      <c r="G117" s="681"/>
      <c r="H117" s="681"/>
      <c r="I117" s="681"/>
      <c r="J117" s="681"/>
      <c r="K117" s="685" t="s">
        <v>429</v>
      </c>
      <c r="L117" s="686"/>
      <c r="M117" s="685" t="s">
        <v>429</v>
      </c>
      <c r="N117" s="686"/>
      <c r="O117" s="685" t="s">
        <v>429</v>
      </c>
      <c r="P117" s="686"/>
      <c r="Q117" s="685" t="s">
        <v>429</v>
      </c>
      <c r="R117" s="686"/>
      <c r="S117" s="685" t="s">
        <v>429</v>
      </c>
      <c r="T117" s="686"/>
      <c r="U117" s="696"/>
      <c r="V117" s="696"/>
      <c r="W117" s="298"/>
      <c r="X117" s="298"/>
      <c r="Y117" s="298"/>
    </row>
    <row r="118" spans="1:25" ht="24" customHeight="1">
      <c r="A118" s="285">
        <v>30</v>
      </c>
      <c r="B118" s="301"/>
      <c r="C118" s="300"/>
      <c r="D118" s="300"/>
      <c r="E118" s="678"/>
      <c r="F118" s="679"/>
      <c r="G118" s="678"/>
      <c r="H118" s="679"/>
      <c r="I118" s="678"/>
      <c r="J118" s="679"/>
      <c r="K118" s="685" t="s">
        <v>429</v>
      </c>
      <c r="L118" s="686"/>
      <c r="M118" s="685" t="s">
        <v>429</v>
      </c>
      <c r="N118" s="686"/>
      <c r="O118" s="685" t="s">
        <v>429</v>
      </c>
      <c r="P118" s="686"/>
      <c r="Q118" s="685" t="s">
        <v>429</v>
      </c>
      <c r="R118" s="686"/>
      <c r="S118" s="685" t="s">
        <v>429</v>
      </c>
      <c r="T118" s="686"/>
      <c r="U118" s="699"/>
      <c r="V118" s="700"/>
      <c r="W118" s="298"/>
      <c r="X118" s="298"/>
      <c r="Y118" s="298"/>
    </row>
    <row r="119" spans="1:25" ht="24" customHeight="1">
      <c r="A119" s="285">
        <v>31</v>
      </c>
      <c r="B119" s="301"/>
      <c r="C119" s="300"/>
      <c r="D119" s="300"/>
      <c r="E119" s="678"/>
      <c r="F119" s="679"/>
      <c r="G119" s="678"/>
      <c r="H119" s="679"/>
      <c r="I119" s="678"/>
      <c r="J119" s="679"/>
      <c r="K119" s="685" t="s">
        <v>429</v>
      </c>
      <c r="L119" s="686"/>
      <c r="M119" s="685" t="s">
        <v>429</v>
      </c>
      <c r="N119" s="686"/>
      <c r="O119" s="685" t="s">
        <v>429</v>
      </c>
      <c r="P119" s="686"/>
      <c r="Q119" s="685" t="s">
        <v>429</v>
      </c>
      <c r="R119" s="686"/>
      <c r="S119" s="685" t="s">
        <v>429</v>
      </c>
      <c r="T119" s="686"/>
      <c r="U119" s="699"/>
      <c r="V119" s="700"/>
      <c r="W119" s="298"/>
      <c r="X119" s="298"/>
      <c r="Y119" s="298"/>
    </row>
    <row r="120" spans="1:25" ht="24" customHeight="1">
      <c r="A120" s="285">
        <v>32</v>
      </c>
      <c r="B120" s="301"/>
      <c r="C120" s="300"/>
      <c r="D120" s="300"/>
      <c r="E120" s="678"/>
      <c r="F120" s="679"/>
      <c r="G120" s="678"/>
      <c r="H120" s="679"/>
      <c r="I120" s="678"/>
      <c r="J120" s="679"/>
      <c r="K120" s="685" t="s">
        <v>429</v>
      </c>
      <c r="L120" s="686"/>
      <c r="M120" s="685" t="s">
        <v>429</v>
      </c>
      <c r="N120" s="686"/>
      <c r="O120" s="685" t="s">
        <v>429</v>
      </c>
      <c r="P120" s="686"/>
      <c r="Q120" s="685" t="s">
        <v>429</v>
      </c>
      <c r="R120" s="686"/>
      <c r="S120" s="685" t="s">
        <v>429</v>
      </c>
      <c r="T120" s="686"/>
      <c r="U120" s="699"/>
      <c r="V120" s="700"/>
      <c r="W120" s="298"/>
      <c r="X120" s="298"/>
      <c r="Y120" s="298"/>
    </row>
    <row r="121" spans="1:25" ht="20" customHeight="1">
      <c r="A121" s="266"/>
      <c r="B121" s="266"/>
      <c r="C121" s="270"/>
      <c r="D121" s="270"/>
      <c r="E121" s="266"/>
      <c r="F121" s="266"/>
      <c r="G121" s="266"/>
      <c r="H121" s="266"/>
      <c r="I121" s="266"/>
      <c r="J121" s="266"/>
      <c r="K121" s="266"/>
      <c r="L121" s="266"/>
      <c r="M121" s="266"/>
      <c r="N121" s="266"/>
      <c r="O121" s="266"/>
      <c r="P121" s="266"/>
      <c r="Q121" s="266"/>
      <c r="R121" s="266"/>
      <c r="S121" s="266"/>
      <c r="T121" s="266"/>
      <c r="U121" s="266"/>
      <c r="V121" s="266"/>
      <c r="W121" s="266"/>
      <c r="X121" s="266"/>
      <c r="Y121" s="266"/>
    </row>
    <row r="122" spans="1:25" ht="20" customHeight="1">
      <c r="A122" s="675"/>
      <c r="B122" s="675"/>
      <c r="C122" s="675"/>
      <c r="D122" s="675"/>
      <c r="E122" s="675"/>
      <c r="F122" s="675"/>
      <c r="G122" s="267"/>
      <c r="H122" s="675"/>
      <c r="I122" s="675"/>
      <c r="J122" s="675"/>
      <c r="K122" s="675"/>
      <c r="L122" s="675"/>
      <c r="M122" s="675"/>
      <c r="N122" s="675"/>
      <c r="O122" s="675"/>
      <c r="P122" s="675"/>
      <c r="Q122" s="675"/>
      <c r="R122" s="675"/>
      <c r="S122" s="675"/>
      <c r="T122" s="266"/>
      <c r="U122" s="642" t="s">
        <v>407</v>
      </c>
      <c r="V122" s="645"/>
      <c r="W122" s="645"/>
      <c r="X122" s="645"/>
      <c r="Y122" s="643"/>
    </row>
    <row r="123" spans="1:25" ht="20" customHeight="1">
      <c r="A123" s="266"/>
      <c r="B123" s="267"/>
      <c r="C123" s="267"/>
      <c r="D123" s="267"/>
      <c r="E123" s="675"/>
      <c r="F123" s="675"/>
      <c r="G123" s="267"/>
      <c r="H123" s="266"/>
      <c r="I123" s="267"/>
      <c r="J123" s="675"/>
      <c r="K123" s="675"/>
      <c r="L123" s="675"/>
      <c r="M123" s="675"/>
      <c r="N123" s="675"/>
      <c r="O123" s="675"/>
      <c r="P123" s="675"/>
      <c r="Q123" s="675"/>
      <c r="R123" s="675"/>
      <c r="S123" s="675"/>
      <c r="T123" s="266"/>
      <c r="U123" s="279"/>
      <c r="V123" s="266"/>
      <c r="W123" s="266"/>
      <c r="X123" s="266"/>
      <c r="Y123" s="278"/>
    </row>
    <row r="124" spans="1:25" ht="20" customHeight="1">
      <c r="A124" s="268"/>
      <c r="B124" s="267"/>
      <c r="C124" s="267"/>
      <c r="D124" s="267"/>
      <c r="E124" s="677"/>
      <c r="F124" s="677"/>
      <c r="G124" s="269"/>
      <c r="H124" s="268"/>
      <c r="I124" s="267"/>
      <c r="J124" s="675"/>
      <c r="K124" s="675"/>
      <c r="L124" s="675"/>
      <c r="M124" s="675"/>
      <c r="N124" s="675"/>
      <c r="O124" s="675"/>
      <c r="P124" s="675"/>
      <c r="Q124" s="675"/>
      <c r="R124" s="675"/>
      <c r="S124" s="675"/>
      <c r="T124" s="266"/>
      <c r="U124" s="279"/>
      <c r="V124" s="266"/>
      <c r="W124" s="266"/>
      <c r="X124" s="266"/>
      <c r="Y124" s="278"/>
    </row>
    <row r="125" spans="1:25" ht="20" customHeight="1">
      <c r="A125" s="268"/>
      <c r="B125" s="267"/>
      <c r="C125" s="267"/>
      <c r="D125" s="267"/>
      <c r="E125" s="677"/>
      <c r="F125" s="677"/>
      <c r="G125" s="269"/>
      <c r="H125" s="268"/>
      <c r="I125" s="267"/>
      <c r="J125" s="675"/>
      <c r="K125" s="675"/>
      <c r="L125" s="675"/>
      <c r="M125" s="675"/>
      <c r="N125" s="675"/>
      <c r="O125" s="675"/>
      <c r="P125" s="675"/>
      <c r="Q125" s="675"/>
      <c r="R125" s="675"/>
      <c r="S125" s="675"/>
      <c r="T125" s="266"/>
      <c r="U125" s="279"/>
      <c r="V125" s="266"/>
      <c r="W125" s="266"/>
      <c r="X125" s="266"/>
      <c r="Y125" s="278"/>
    </row>
    <row r="126" spans="1:25" ht="20" customHeight="1">
      <c r="A126" s="268"/>
      <c r="B126" s="267"/>
      <c r="C126" s="267"/>
      <c r="D126" s="267"/>
      <c r="E126" s="677"/>
      <c r="F126" s="677"/>
      <c r="G126" s="269"/>
      <c r="H126" s="268"/>
      <c r="I126" s="267"/>
      <c r="J126" s="675"/>
      <c r="K126" s="675"/>
      <c r="L126" s="675"/>
      <c r="M126" s="675"/>
      <c r="N126" s="675"/>
      <c r="O126" s="675"/>
      <c r="P126" s="675"/>
      <c r="Q126" s="675"/>
      <c r="R126" s="675"/>
      <c r="S126" s="675"/>
      <c r="U126" s="277"/>
      <c r="Y126" s="276"/>
    </row>
    <row r="127" spans="1:25" ht="20" customHeight="1">
      <c r="A127" s="268"/>
      <c r="B127" s="267"/>
      <c r="C127" s="267"/>
      <c r="D127" s="267"/>
      <c r="E127" s="677"/>
      <c r="F127" s="677"/>
      <c r="G127" s="269"/>
      <c r="H127" s="268"/>
      <c r="I127" s="267"/>
      <c r="J127" s="675"/>
      <c r="K127" s="675"/>
      <c r="L127" s="675"/>
      <c r="M127" s="675"/>
      <c r="N127" s="675"/>
      <c r="O127" s="675"/>
      <c r="P127" s="675"/>
      <c r="Q127" s="675"/>
      <c r="R127" s="675"/>
      <c r="S127" s="675"/>
      <c r="U127" s="277"/>
      <c r="Y127" s="276"/>
    </row>
    <row r="128" spans="1:25" ht="20" customHeight="1">
      <c r="A128" s="268"/>
      <c r="B128" s="267"/>
      <c r="C128" s="267"/>
      <c r="D128" s="267"/>
      <c r="E128" s="677"/>
      <c r="F128" s="677"/>
      <c r="G128" s="269"/>
      <c r="H128" s="268"/>
      <c r="I128" s="267"/>
      <c r="J128" s="675"/>
      <c r="K128" s="675"/>
      <c r="L128" s="675"/>
      <c r="M128" s="675"/>
      <c r="N128" s="675"/>
      <c r="O128" s="675"/>
      <c r="P128" s="675"/>
      <c r="Q128" s="675"/>
      <c r="R128" s="675"/>
      <c r="S128" s="675"/>
      <c r="T128" s="266"/>
      <c r="U128" s="642" t="s">
        <v>406</v>
      </c>
      <c r="V128" s="645"/>
      <c r="W128" s="645"/>
      <c r="X128" s="645"/>
      <c r="Y128" s="643"/>
    </row>
    <row r="129" spans="1:25" ht="20" customHeight="1">
      <c r="A129" s="268"/>
      <c r="B129" s="267"/>
      <c r="C129" s="267"/>
      <c r="D129" s="267"/>
      <c r="E129" s="677"/>
      <c r="F129" s="677"/>
      <c r="G129" s="269"/>
      <c r="H129" s="268"/>
      <c r="I129" s="267"/>
      <c r="J129" s="675"/>
      <c r="K129" s="675"/>
      <c r="L129" s="675"/>
      <c r="M129" s="675"/>
      <c r="N129" s="675"/>
      <c r="O129" s="675"/>
      <c r="P129" s="675"/>
      <c r="Q129" s="675"/>
      <c r="R129" s="675"/>
      <c r="S129" s="675"/>
      <c r="T129" s="266"/>
      <c r="U129" s="279"/>
      <c r="V129" s="266"/>
      <c r="W129" s="266"/>
      <c r="X129" s="266"/>
      <c r="Y129" s="278"/>
    </row>
    <row r="130" spans="1:25" ht="20" customHeight="1">
      <c r="A130" s="268"/>
      <c r="B130" s="267"/>
      <c r="C130" s="267"/>
      <c r="D130" s="267"/>
      <c r="E130" s="677"/>
      <c r="F130" s="677"/>
      <c r="G130" s="269"/>
      <c r="H130" s="268"/>
      <c r="I130" s="267"/>
      <c r="J130" s="675"/>
      <c r="K130" s="675"/>
      <c r="L130" s="675"/>
      <c r="M130" s="675"/>
      <c r="N130" s="675"/>
      <c r="O130" s="675"/>
      <c r="P130" s="675"/>
      <c r="Q130" s="675"/>
      <c r="R130" s="675"/>
      <c r="S130" s="675"/>
      <c r="U130" s="277"/>
      <c r="Y130" s="276"/>
    </row>
    <row r="131" spans="1:25" ht="20" customHeight="1">
      <c r="A131" s="268"/>
      <c r="B131" s="267"/>
      <c r="C131" s="267"/>
      <c r="D131" s="267"/>
      <c r="E131" s="677"/>
      <c r="F131" s="677"/>
      <c r="G131" s="269"/>
      <c r="H131" s="268"/>
      <c r="I131" s="267"/>
      <c r="J131" s="675"/>
      <c r="K131" s="675"/>
      <c r="L131" s="675"/>
      <c r="M131" s="675"/>
      <c r="N131" s="675"/>
      <c r="O131" s="675"/>
      <c r="P131" s="675"/>
      <c r="Q131" s="675"/>
      <c r="R131" s="675"/>
      <c r="S131" s="675"/>
      <c r="T131" s="266"/>
      <c r="U131" s="273"/>
      <c r="V131" s="272"/>
      <c r="W131" s="272"/>
      <c r="X131" s="272"/>
      <c r="Y131" s="271"/>
    </row>
    <row r="132" spans="1:25" ht="12" customHeight="1">
      <c r="A132" s="268"/>
      <c r="B132" s="267"/>
      <c r="C132" s="270"/>
      <c r="D132" s="267"/>
      <c r="E132" s="269"/>
      <c r="F132" s="269"/>
      <c r="G132" s="269"/>
      <c r="H132" s="268"/>
      <c r="I132" s="267"/>
      <c r="J132" s="267"/>
      <c r="K132" s="267"/>
      <c r="L132" s="267"/>
      <c r="M132" s="267"/>
      <c r="N132" s="267"/>
      <c r="O132" s="267"/>
      <c r="P132" s="267"/>
      <c r="Q132" s="267"/>
      <c r="R132" s="267"/>
      <c r="S132" s="267"/>
      <c r="T132" s="266"/>
      <c r="U132" s="266"/>
      <c r="V132" s="266"/>
      <c r="W132" s="266"/>
      <c r="X132" s="266"/>
      <c r="Y132" s="266"/>
    </row>
    <row r="133" spans="1:25" ht="38" customHeight="1">
      <c r="A133" s="671" t="s">
        <v>441</v>
      </c>
      <c r="B133" s="672"/>
      <c r="C133" s="672"/>
      <c r="D133" s="672"/>
      <c r="E133" s="666" t="s">
        <v>42</v>
      </c>
      <c r="F133" s="666"/>
      <c r="G133" s="667">
        <f>VLOOKUP('Read Me First'!$I$4,'Read Me First'!$L$4:$N$7,3,FALSE)</f>
        <v>45774</v>
      </c>
      <c r="H133" s="668"/>
      <c r="I133" s="669"/>
      <c r="J133" s="666" t="s">
        <v>43</v>
      </c>
      <c r="K133" s="666"/>
      <c r="L133" s="626" t="str">
        <f>VLOOKUP('Read Me First'!$I$4,'Read Me First'!$L$4:$N$7,2,FALSE)</f>
        <v>Horspath, Oxford</v>
      </c>
      <c r="M133" s="662"/>
      <c r="N133" s="662"/>
      <c r="O133" s="662"/>
      <c r="P133" s="662"/>
      <c r="Q133" s="627"/>
      <c r="R133" s="666" t="s">
        <v>420</v>
      </c>
      <c r="S133" s="666"/>
      <c r="T133" s="626" t="str">
        <f>'Read Me First'!$A$1</f>
        <v>OXFORDSHIRE TRACK &amp; FIELD LEAGUE 2025</v>
      </c>
      <c r="U133" s="662"/>
      <c r="V133" s="662"/>
      <c r="W133" s="662"/>
      <c r="X133" s="662"/>
      <c r="Y133" s="627"/>
    </row>
    <row r="134" spans="1:25" s="294" customFormat="1" ht="38" customHeight="1">
      <c r="A134" s="624" t="s">
        <v>25</v>
      </c>
      <c r="B134" s="625"/>
      <c r="C134" s="624" t="str">
        <f>"Javelin U13 Girls (" &amp;Data!$M$423 &amp; " athletes)"</f>
        <v>Javelin U13 Girls (0 athletes)</v>
      </c>
      <c r="D134" s="625"/>
      <c r="E134" s="624" t="s">
        <v>382</v>
      </c>
      <c r="F134" s="625"/>
      <c r="G134" s="629">
        <v>0.66666666666666663</v>
      </c>
      <c r="H134" s="630"/>
      <c r="I134" s="631"/>
      <c r="J134" s="624" t="s">
        <v>385</v>
      </c>
      <c r="K134" s="628"/>
      <c r="L134" s="703">
        <f>Data!$M$320</f>
        <v>28.59</v>
      </c>
      <c r="M134" s="704"/>
      <c r="N134" s="705" t="s">
        <v>426</v>
      </c>
      <c r="O134" s="706"/>
      <c r="P134" s="652">
        <f>Data!$H$320</f>
        <v>19</v>
      </c>
      <c r="Q134" s="653"/>
      <c r="R134" s="624" t="s">
        <v>443</v>
      </c>
      <c r="S134" s="628"/>
      <c r="T134" s="628"/>
      <c r="U134" s="628"/>
      <c r="V134" s="628"/>
      <c r="W134" s="628"/>
      <c r="X134" s="628"/>
      <c r="Y134" s="625"/>
    </row>
    <row r="135" spans="1:25" ht="20" customHeight="1">
      <c r="A135" s="266"/>
      <c r="B135" s="266"/>
      <c r="C135" s="293"/>
      <c r="D135" s="292"/>
      <c r="E135" s="267"/>
      <c r="F135" s="267"/>
      <c r="G135" s="291"/>
      <c r="H135" s="291"/>
      <c r="I135" s="267"/>
      <c r="J135" s="267"/>
      <c r="K135" s="290"/>
      <c r="L135" s="290"/>
      <c r="M135" s="290"/>
      <c r="N135" s="288"/>
      <c r="O135" s="288"/>
      <c r="P135" s="289"/>
      <c r="Q135" s="288"/>
      <c r="R135" s="287"/>
      <c r="S135" s="287"/>
      <c r="T135" s="287"/>
      <c r="U135" s="287"/>
      <c r="V135" s="287"/>
      <c r="W135" s="287"/>
      <c r="X135" s="287"/>
      <c r="Y135" s="287"/>
    </row>
    <row r="136" spans="1:25" ht="38" customHeight="1">
      <c r="A136" s="634" t="s">
        <v>417</v>
      </c>
      <c r="B136" s="634" t="s">
        <v>416</v>
      </c>
      <c r="C136" s="634" t="s">
        <v>415</v>
      </c>
      <c r="D136" s="634" t="s">
        <v>414</v>
      </c>
      <c r="E136" s="689" t="s">
        <v>438</v>
      </c>
      <c r="F136" s="689"/>
      <c r="G136" s="689" t="s">
        <v>437</v>
      </c>
      <c r="H136" s="689"/>
      <c r="I136" s="689" t="s">
        <v>436</v>
      </c>
      <c r="J136" s="689"/>
      <c r="K136" s="689" t="s">
        <v>435</v>
      </c>
      <c r="L136" s="689"/>
      <c r="M136" s="692" t="s">
        <v>434</v>
      </c>
      <c r="N136" s="693"/>
      <c r="O136" s="644" t="s">
        <v>433</v>
      </c>
      <c r="P136" s="644"/>
      <c r="Q136" s="644" t="s">
        <v>432</v>
      </c>
      <c r="R136" s="644"/>
      <c r="S136" s="644" t="s">
        <v>431</v>
      </c>
      <c r="T136" s="644"/>
      <c r="U136" s="689" t="s">
        <v>430</v>
      </c>
      <c r="V136" s="642"/>
      <c r="W136" s="664" t="s">
        <v>410</v>
      </c>
      <c r="X136" s="642" t="s">
        <v>409</v>
      </c>
      <c r="Y136" s="643"/>
    </row>
    <row r="137" spans="1:25" ht="20" customHeight="1">
      <c r="A137" s="635"/>
      <c r="B137" s="635"/>
      <c r="C137" s="635"/>
      <c r="D137" s="635"/>
      <c r="E137" s="644" t="s">
        <v>408</v>
      </c>
      <c r="F137" s="644"/>
      <c r="G137" s="644" t="s">
        <v>408</v>
      </c>
      <c r="H137" s="644"/>
      <c r="I137" s="644" t="s">
        <v>408</v>
      </c>
      <c r="J137" s="644"/>
      <c r="K137" s="644" t="s">
        <v>408</v>
      </c>
      <c r="L137" s="644"/>
      <c r="M137" s="694"/>
      <c r="N137" s="695"/>
      <c r="O137" s="644" t="s">
        <v>408</v>
      </c>
      <c r="P137" s="644"/>
      <c r="Q137" s="644" t="s">
        <v>408</v>
      </c>
      <c r="R137" s="644"/>
      <c r="S137" s="644" t="s">
        <v>408</v>
      </c>
      <c r="T137" s="644"/>
      <c r="U137" s="644" t="s">
        <v>408</v>
      </c>
      <c r="V137" s="642"/>
      <c r="W137" s="665"/>
      <c r="X137" s="281" t="s">
        <v>0</v>
      </c>
      <c r="Y137" s="281" t="s">
        <v>1</v>
      </c>
    </row>
    <row r="138" spans="1:25" ht="24" customHeight="1">
      <c r="A138" s="285">
        <v>1</v>
      </c>
      <c r="B138" s="284" t="str" cm="1">
        <f t="array" ref="B138">IFERROR(_xlfn.TAKE(_xlfn._xlws.FILTER(_xlfn.ANCHORARRAY(Data!AX$124), _xlfn.CHOOSECOLS(_xlfn.ANCHORARRAY(Data!AX$124),1)&lt;&gt;""),16),"")</f>
        <v/>
      </c>
      <c r="C138" s="283"/>
      <c r="D138" s="283"/>
      <c r="E138" s="621"/>
      <c r="F138" s="622"/>
      <c r="G138" s="621"/>
      <c r="H138" s="622"/>
      <c r="I138" s="621"/>
      <c r="J138" s="622"/>
      <c r="K138" s="685" t="s">
        <v>429</v>
      </c>
      <c r="L138" s="686"/>
      <c r="M138" s="685" t="s">
        <v>429</v>
      </c>
      <c r="N138" s="686"/>
      <c r="O138" s="685" t="s">
        <v>429</v>
      </c>
      <c r="P138" s="686"/>
      <c r="Q138" s="685" t="s">
        <v>429</v>
      </c>
      <c r="R138" s="686"/>
      <c r="S138" s="685" t="s">
        <v>429</v>
      </c>
      <c r="T138" s="686"/>
      <c r="U138" s="683"/>
      <c r="V138" s="684"/>
      <c r="W138" s="281"/>
      <c r="X138" s="281"/>
      <c r="Y138" s="281"/>
    </row>
    <row r="139" spans="1:25" ht="24" customHeight="1">
      <c r="A139" s="281">
        <v>2</v>
      </c>
      <c r="B139" s="284"/>
      <c r="C139" s="283"/>
      <c r="D139" s="283"/>
      <c r="E139" s="621"/>
      <c r="F139" s="622"/>
      <c r="G139" s="621"/>
      <c r="H139" s="622"/>
      <c r="I139" s="621"/>
      <c r="J139" s="622"/>
      <c r="K139" s="685" t="s">
        <v>429</v>
      </c>
      <c r="L139" s="686"/>
      <c r="M139" s="685" t="s">
        <v>429</v>
      </c>
      <c r="N139" s="686"/>
      <c r="O139" s="685" t="s">
        <v>429</v>
      </c>
      <c r="P139" s="686"/>
      <c r="Q139" s="685" t="s">
        <v>429</v>
      </c>
      <c r="R139" s="686"/>
      <c r="S139" s="685" t="s">
        <v>429</v>
      </c>
      <c r="T139" s="686"/>
      <c r="U139" s="683"/>
      <c r="V139" s="684"/>
      <c r="W139" s="281"/>
      <c r="X139" s="281"/>
      <c r="Y139" s="281"/>
    </row>
    <row r="140" spans="1:25" ht="24" customHeight="1">
      <c r="A140" s="281">
        <v>3</v>
      </c>
      <c r="B140" s="284"/>
      <c r="C140" s="283"/>
      <c r="D140" s="283"/>
      <c r="E140" s="621"/>
      <c r="F140" s="622"/>
      <c r="G140" s="621"/>
      <c r="H140" s="622"/>
      <c r="I140" s="621"/>
      <c r="J140" s="622"/>
      <c r="K140" s="685" t="s">
        <v>429</v>
      </c>
      <c r="L140" s="686"/>
      <c r="M140" s="685" t="s">
        <v>429</v>
      </c>
      <c r="N140" s="686"/>
      <c r="O140" s="685" t="s">
        <v>429</v>
      </c>
      <c r="P140" s="686"/>
      <c r="Q140" s="685" t="s">
        <v>429</v>
      </c>
      <c r="R140" s="686"/>
      <c r="S140" s="685" t="s">
        <v>429</v>
      </c>
      <c r="T140" s="686"/>
      <c r="U140" s="683"/>
      <c r="V140" s="684"/>
      <c r="W140" s="281"/>
      <c r="X140" s="281"/>
      <c r="Y140" s="281"/>
    </row>
    <row r="141" spans="1:25" ht="24" customHeight="1">
      <c r="A141" s="281">
        <v>4</v>
      </c>
      <c r="B141" s="284"/>
      <c r="C141" s="283"/>
      <c r="D141" s="283"/>
      <c r="E141" s="621"/>
      <c r="F141" s="622"/>
      <c r="G141" s="621"/>
      <c r="H141" s="622"/>
      <c r="I141" s="621"/>
      <c r="J141" s="622"/>
      <c r="K141" s="685" t="s">
        <v>429</v>
      </c>
      <c r="L141" s="686"/>
      <c r="M141" s="685" t="s">
        <v>429</v>
      </c>
      <c r="N141" s="686"/>
      <c r="O141" s="685" t="s">
        <v>429</v>
      </c>
      <c r="P141" s="686"/>
      <c r="Q141" s="685" t="s">
        <v>429</v>
      </c>
      <c r="R141" s="686"/>
      <c r="S141" s="685" t="s">
        <v>429</v>
      </c>
      <c r="T141" s="686"/>
      <c r="U141" s="683"/>
      <c r="V141" s="684"/>
      <c r="W141" s="281"/>
      <c r="X141" s="281"/>
      <c r="Y141" s="281"/>
    </row>
    <row r="142" spans="1:25" ht="24" customHeight="1">
      <c r="A142" s="281">
        <v>5</v>
      </c>
      <c r="B142" s="284"/>
      <c r="C142" s="283"/>
      <c r="D142" s="283"/>
      <c r="E142" s="621"/>
      <c r="F142" s="622"/>
      <c r="G142" s="621"/>
      <c r="H142" s="622"/>
      <c r="I142" s="621"/>
      <c r="J142" s="622"/>
      <c r="K142" s="685" t="s">
        <v>429</v>
      </c>
      <c r="L142" s="686"/>
      <c r="M142" s="685" t="s">
        <v>429</v>
      </c>
      <c r="N142" s="686"/>
      <c r="O142" s="685" t="s">
        <v>429</v>
      </c>
      <c r="P142" s="686"/>
      <c r="Q142" s="685" t="s">
        <v>429</v>
      </c>
      <c r="R142" s="686"/>
      <c r="S142" s="685" t="s">
        <v>429</v>
      </c>
      <c r="T142" s="686"/>
      <c r="U142" s="683"/>
      <c r="V142" s="684"/>
      <c r="W142" s="281"/>
      <c r="X142" s="281"/>
      <c r="Y142" s="281"/>
    </row>
    <row r="143" spans="1:25" ht="24" customHeight="1">
      <c r="A143" s="281">
        <v>6</v>
      </c>
      <c r="B143" s="284"/>
      <c r="C143" s="283"/>
      <c r="D143" s="283"/>
      <c r="E143" s="621"/>
      <c r="F143" s="622"/>
      <c r="G143" s="621"/>
      <c r="H143" s="622"/>
      <c r="I143" s="621"/>
      <c r="J143" s="622"/>
      <c r="K143" s="685" t="s">
        <v>429</v>
      </c>
      <c r="L143" s="686"/>
      <c r="M143" s="685" t="s">
        <v>429</v>
      </c>
      <c r="N143" s="686"/>
      <c r="O143" s="685" t="s">
        <v>429</v>
      </c>
      <c r="P143" s="686"/>
      <c r="Q143" s="685" t="s">
        <v>429</v>
      </c>
      <c r="R143" s="686"/>
      <c r="S143" s="685" t="s">
        <v>429</v>
      </c>
      <c r="T143" s="686"/>
      <c r="U143" s="683"/>
      <c r="V143" s="684"/>
      <c r="W143" s="281"/>
      <c r="X143" s="281"/>
      <c r="Y143" s="281"/>
    </row>
    <row r="144" spans="1:25" ht="24" customHeight="1">
      <c r="A144" s="281">
        <v>7</v>
      </c>
      <c r="B144" s="284"/>
      <c r="C144" s="283"/>
      <c r="D144" s="283"/>
      <c r="E144" s="621"/>
      <c r="F144" s="622"/>
      <c r="G144" s="621"/>
      <c r="H144" s="622"/>
      <c r="I144" s="621"/>
      <c r="J144" s="622"/>
      <c r="K144" s="685" t="s">
        <v>429</v>
      </c>
      <c r="L144" s="686"/>
      <c r="M144" s="685" t="s">
        <v>429</v>
      </c>
      <c r="N144" s="686"/>
      <c r="O144" s="685" t="s">
        <v>429</v>
      </c>
      <c r="P144" s="686"/>
      <c r="Q144" s="685" t="s">
        <v>429</v>
      </c>
      <c r="R144" s="686"/>
      <c r="S144" s="685" t="s">
        <v>429</v>
      </c>
      <c r="T144" s="686"/>
      <c r="U144" s="683"/>
      <c r="V144" s="684"/>
      <c r="W144" s="281"/>
      <c r="X144" s="281"/>
      <c r="Y144" s="281"/>
    </row>
    <row r="145" spans="1:25" ht="24" customHeight="1">
      <c r="A145" s="281">
        <v>8</v>
      </c>
      <c r="B145" s="284"/>
      <c r="C145" s="283"/>
      <c r="D145" s="283"/>
      <c r="E145" s="621"/>
      <c r="F145" s="622"/>
      <c r="G145" s="621"/>
      <c r="H145" s="622"/>
      <c r="I145" s="621"/>
      <c r="J145" s="622"/>
      <c r="K145" s="685" t="s">
        <v>429</v>
      </c>
      <c r="L145" s="686"/>
      <c r="M145" s="685" t="s">
        <v>429</v>
      </c>
      <c r="N145" s="686"/>
      <c r="O145" s="685" t="s">
        <v>429</v>
      </c>
      <c r="P145" s="686"/>
      <c r="Q145" s="685" t="s">
        <v>429</v>
      </c>
      <c r="R145" s="686"/>
      <c r="S145" s="685" t="s">
        <v>429</v>
      </c>
      <c r="T145" s="686"/>
      <c r="U145" s="683"/>
      <c r="V145" s="684"/>
      <c r="W145" s="281"/>
      <c r="X145" s="281"/>
      <c r="Y145" s="281"/>
    </row>
    <row r="146" spans="1:25" ht="24" customHeight="1">
      <c r="A146" s="281">
        <v>9</v>
      </c>
      <c r="B146" s="284"/>
      <c r="C146" s="283"/>
      <c r="D146" s="283"/>
      <c r="E146" s="621"/>
      <c r="F146" s="622"/>
      <c r="G146" s="621"/>
      <c r="H146" s="622"/>
      <c r="I146" s="621"/>
      <c r="J146" s="622"/>
      <c r="K146" s="685" t="s">
        <v>429</v>
      </c>
      <c r="L146" s="686"/>
      <c r="M146" s="685" t="s">
        <v>429</v>
      </c>
      <c r="N146" s="686"/>
      <c r="O146" s="685" t="s">
        <v>429</v>
      </c>
      <c r="P146" s="686"/>
      <c r="Q146" s="685" t="s">
        <v>429</v>
      </c>
      <c r="R146" s="686"/>
      <c r="S146" s="685" t="s">
        <v>429</v>
      </c>
      <c r="T146" s="686"/>
      <c r="U146" s="683"/>
      <c r="V146" s="684"/>
      <c r="W146" s="281"/>
      <c r="X146" s="281"/>
      <c r="Y146" s="281"/>
    </row>
    <row r="147" spans="1:25" ht="24" customHeight="1">
      <c r="A147" s="281">
        <v>10</v>
      </c>
      <c r="B147" s="284"/>
      <c r="C147" s="283"/>
      <c r="D147" s="283"/>
      <c r="E147" s="621"/>
      <c r="F147" s="622"/>
      <c r="G147" s="621"/>
      <c r="H147" s="622"/>
      <c r="I147" s="621"/>
      <c r="J147" s="622"/>
      <c r="K147" s="685" t="s">
        <v>429</v>
      </c>
      <c r="L147" s="686"/>
      <c r="M147" s="685" t="s">
        <v>429</v>
      </c>
      <c r="N147" s="686"/>
      <c r="O147" s="685" t="s">
        <v>429</v>
      </c>
      <c r="P147" s="686"/>
      <c r="Q147" s="685" t="s">
        <v>429</v>
      </c>
      <c r="R147" s="686"/>
      <c r="S147" s="685" t="s">
        <v>429</v>
      </c>
      <c r="T147" s="686"/>
      <c r="U147" s="683"/>
      <c r="V147" s="684"/>
      <c r="W147" s="281"/>
      <c r="X147" s="281"/>
      <c r="Y147" s="281"/>
    </row>
    <row r="148" spans="1:25" ht="24" customHeight="1">
      <c r="A148" s="281">
        <v>11</v>
      </c>
      <c r="B148" s="284"/>
      <c r="C148" s="283"/>
      <c r="D148" s="283"/>
      <c r="E148" s="621"/>
      <c r="F148" s="622"/>
      <c r="G148" s="621"/>
      <c r="H148" s="622"/>
      <c r="I148" s="621"/>
      <c r="J148" s="622"/>
      <c r="K148" s="685" t="s">
        <v>429</v>
      </c>
      <c r="L148" s="686"/>
      <c r="M148" s="685" t="s">
        <v>429</v>
      </c>
      <c r="N148" s="686"/>
      <c r="O148" s="685" t="s">
        <v>429</v>
      </c>
      <c r="P148" s="686"/>
      <c r="Q148" s="685" t="s">
        <v>429</v>
      </c>
      <c r="R148" s="686"/>
      <c r="S148" s="685" t="s">
        <v>429</v>
      </c>
      <c r="T148" s="686"/>
      <c r="U148" s="683"/>
      <c r="V148" s="684"/>
      <c r="W148" s="281"/>
      <c r="X148" s="281"/>
      <c r="Y148" s="281"/>
    </row>
    <row r="149" spans="1:25" ht="24" customHeight="1">
      <c r="A149" s="281">
        <v>12</v>
      </c>
      <c r="B149" s="284"/>
      <c r="C149" s="283"/>
      <c r="D149" s="283"/>
      <c r="E149" s="636"/>
      <c r="F149" s="670"/>
      <c r="G149" s="636"/>
      <c r="H149" s="670"/>
      <c r="I149" s="636"/>
      <c r="J149" s="670"/>
      <c r="K149" s="685" t="s">
        <v>429</v>
      </c>
      <c r="L149" s="686"/>
      <c r="M149" s="685" t="s">
        <v>429</v>
      </c>
      <c r="N149" s="686"/>
      <c r="O149" s="685" t="s">
        <v>429</v>
      </c>
      <c r="P149" s="686"/>
      <c r="Q149" s="685" t="s">
        <v>429</v>
      </c>
      <c r="R149" s="686"/>
      <c r="S149" s="685" t="s">
        <v>429</v>
      </c>
      <c r="T149" s="686"/>
      <c r="U149" s="687"/>
      <c r="V149" s="688"/>
      <c r="W149" s="286"/>
      <c r="X149" s="286"/>
      <c r="Y149" s="286"/>
    </row>
    <row r="150" spans="1:25" ht="24" customHeight="1">
      <c r="A150" s="281">
        <v>13</v>
      </c>
      <c r="B150" s="284"/>
      <c r="C150" s="283"/>
      <c r="D150" s="283"/>
      <c r="E150" s="651"/>
      <c r="F150" s="651"/>
      <c r="G150" s="651"/>
      <c r="H150" s="651"/>
      <c r="I150" s="651"/>
      <c r="J150" s="651"/>
      <c r="K150" s="685" t="s">
        <v>429</v>
      </c>
      <c r="L150" s="686"/>
      <c r="M150" s="685" t="s">
        <v>429</v>
      </c>
      <c r="N150" s="686"/>
      <c r="O150" s="685" t="s">
        <v>429</v>
      </c>
      <c r="P150" s="686"/>
      <c r="Q150" s="685" t="s">
        <v>429</v>
      </c>
      <c r="R150" s="686"/>
      <c r="S150" s="685" t="s">
        <v>429</v>
      </c>
      <c r="T150" s="686"/>
      <c r="U150" s="646"/>
      <c r="V150" s="646"/>
      <c r="W150" s="281"/>
      <c r="X150" s="281"/>
      <c r="Y150" s="281"/>
    </row>
    <row r="151" spans="1:25" ht="24" customHeight="1">
      <c r="A151" s="281">
        <v>14</v>
      </c>
      <c r="B151" s="284"/>
      <c r="C151" s="283"/>
      <c r="D151" s="283"/>
      <c r="E151" s="621"/>
      <c r="F151" s="622"/>
      <c r="G151" s="621"/>
      <c r="H151" s="622"/>
      <c r="I151" s="621"/>
      <c r="J151" s="622"/>
      <c r="K151" s="685" t="s">
        <v>429</v>
      </c>
      <c r="L151" s="686"/>
      <c r="M151" s="685" t="s">
        <v>429</v>
      </c>
      <c r="N151" s="686"/>
      <c r="O151" s="685" t="s">
        <v>429</v>
      </c>
      <c r="P151" s="686"/>
      <c r="Q151" s="685" t="s">
        <v>429</v>
      </c>
      <c r="R151" s="686"/>
      <c r="S151" s="685" t="s">
        <v>429</v>
      </c>
      <c r="T151" s="686"/>
      <c r="U151" s="683"/>
      <c r="V151" s="684"/>
      <c r="W151" s="281"/>
      <c r="X151" s="281"/>
      <c r="Y151" s="281"/>
    </row>
    <row r="152" spans="1:25" ht="24" customHeight="1">
      <c r="A152" s="281">
        <v>15</v>
      </c>
      <c r="B152" s="284"/>
      <c r="C152" s="283"/>
      <c r="D152" s="283"/>
      <c r="E152" s="621"/>
      <c r="F152" s="622"/>
      <c r="G152" s="621"/>
      <c r="H152" s="622"/>
      <c r="I152" s="621"/>
      <c r="J152" s="622"/>
      <c r="K152" s="685" t="s">
        <v>429</v>
      </c>
      <c r="L152" s="686"/>
      <c r="M152" s="685" t="s">
        <v>429</v>
      </c>
      <c r="N152" s="686"/>
      <c r="O152" s="685" t="s">
        <v>429</v>
      </c>
      <c r="P152" s="686"/>
      <c r="Q152" s="685" t="s">
        <v>429</v>
      </c>
      <c r="R152" s="686"/>
      <c r="S152" s="685" t="s">
        <v>429</v>
      </c>
      <c r="T152" s="686"/>
      <c r="U152" s="683"/>
      <c r="V152" s="684"/>
      <c r="W152" s="281"/>
      <c r="X152" s="281"/>
      <c r="Y152" s="281"/>
    </row>
    <row r="153" spans="1:25" ht="24" customHeight="1">
      <c r="A153" s="281">
        <v>16</v>
      </c>
      <c r="B153" s="284"/>
      <c r="C153" s="283"/>
      <c r="D153" s="283"/>
      <c r="E153" s="621"/>
      <c r="F153" s="622"/>
      <c r="G153" s="621"/>
      <c r="H153" s="622"/>
      <c r="I153" s="621"/>
      <c r="J153" s="622"/>
      <c r="K153" s="685" t="s">
        <v>429</v>
      </c>
      <c r="L153" s="686"/>
      <c r="M153" s="685" t="s">
        <v>429</v>
      </c>
      <c r="N153" s="686"/>
      <c r="O153" s="685" t="s">
        <v>429</v>
      </c>
      <c r="P153" s="686"/>
      <c r="Q153" s="685" t="s">
        <v>429</v>
      </c>
      <c r="R153" s="686"/>
      <c r="S153" s="685" t="s">
        <v>429</v>
      </c>
      <c r="T153" s="686"/>
      <c r="U153" s="683"/>
      <c r="V153" s="684"/>
      <c r="W153" s="281"/>
      <c r="X153" s="281"/>
      <c r="Y153" s="281"/>
    </row>
    <row r="154" spans="1:25" ht="20" customHeight="1">
      <c r="A154" s="266"/>
      <c r="B154" s="266"/>
      <c r="C154" s="270"/>
      <c r="D154" s="270"/>
      <c r="E154" s="266"/>
      <c r="F154" s="266"/>
      <c r="G154" s="266"/>
      <c r="H154" s="266"/>
      <c r="I154" s="266"/>
      <c r="J154" s="266"/>
      <c r="K154" s="266"/>
      <c r="L154" s="266"/>
      <c r="M154" s="266"/>
      <c r="N154" s="266"/>
      <c r="O154" s="266"/>
      <c r="P154" s="266"/>
      <c r="Q154" s="266"/>
      <c r="R154" s="266"/>
      <c r="S154" s="266"/>
      <c r="T154" s="266"/>
      <c r="U154" s="266"/>
      <c r="V154" s="266"/>
      <c r="W154" s="266"/>
      <c r="X154" s="266"/>
      <c r="Y154" s="266"/>
    </row>
    <row r="155" spans="1:25" ht="20" customHeight="1">
      <c r="A155" s="644" t="s">
        <v>425</v>
      </c>
      <c r="B155" s="644"/>
      <c r="C155" s="644"/>
      <c r="D155" s="644"/>
      <c r="E155" s="644"/>
      <c r="F155" s="644"/>
      <c r="G155" s="267"/>
      <c r="H155" s="644" t="s">
        <v>424</v>
      </c>
      <c r="I155" s="644"/>
      <c r="J155" s="644"/>
      <c r="K155" s="644"/>
      <c r="L155" s="644"/>
      <c r="M155" s="644"/>
      <c r="N155" s="644"/>
      <c r="O155" s="644"/>
      <c r="P155" s="644"/>
      <c r="Q155" s="644"/>
      <c r="R155" s="644"/>
      <c r="S155" s="644"/>
      <c r="T155" s="266"/>
      <c r="U155" s="642" t="s">
        <v>407</v>
      </c>
      <c r="V155" s="645"/>
      <c r="W155" s="645"/>
      <c r="X155" s="645"/>
      <c r="Y155" s="643"/>
    </row>
    <row r="156" spans="1:25" ht="20" customHeight="1">
      <c r="A156" s="297"/>
      <c r="B156" s="281" t="s">
        <v>423</v>
      </c>
      <c r="C156" s="281" t="s">
        <v>415</v>
      </c>
      <c r="D156" s="281" t="s">
        <v>414</v>
      </c>
      <c r="E156" s="644" t="s">
        <v>442</v>
      </c>
      <c r="F156" s="644"/>
      <c r="G156" s="267"/>
      <c r="H156" s="297"/>
      <c r="I156" s="281" t="s">
        <v>423</v>
      </c>
      <c r="J156" s="642" t="s">
        <v>415</v>
      </c>
      <c r="K156" s="645"/>
      <c r="L156" s="645"/>
      <c r="M156" s="645"/>
      <c r="N156" s="643"/>
      <c r="O156" s="642" t="s">
        <v>414</v>
      </c>
      <c r="P156" s="645"/>
      <c r="Q156" s="645"/>
      <c r="R156" s="644" t="s">
        <v>442</v>
      </c>
      <c r="S156" s="644"/>
      <c r="T156" s="266"/>
      <c r="U156" s="279"/>
      <c r="V156" s="266"/>
      <c r="W156" s="266"/>
      <c r="X156" s="266"/>
      <c r="Y156" s="278"/>
    </row>
    <row r="157" spans="1:25" ht="20" customHeight="1">
      <c r="A157" s="295">
        <v>1</v>
      </c>
      <c r="B157" s="284"/>
      <c r="C157" s="296"/>
      <c r="D157" s="281"/>
      <c r="E157" s="707"/>
      <c r="F157" s="707"/>
      <c r="G157" s="269"/>
      <c r="H157" s="295">
        <v>1</v>
      </c>
      <c r="I157" s="281"/>
      <c r="J157" s="642"/>
      <c r="K157" s="645"/>
      <c r="L157" s="645"/>
      <c r="M157" s="645"/>
      <c r="N157" s="643"/>
      <c r="O157" s="642"/>
      <c r="P157" s="645"/>
      <c r="Q157" s="645"/>
      <c r="R157" s="644"/>
      <c r="S157" s="644"/>
      <c r="T157" s="266"/>
      <c r="U157" s="279"/>
      <c r="V157" s="266"/>
      <c r="W157" s="266"/>
      <c r="X157" s="266"/>
      <c r="Y157" s="278"/>
    </row>
    <row r="158" spans="1:25" ht="20" customHeight="1">
      <c r="A158" s="295">
        <v>2</v>
      </c>
      <c r="B158" s="281"/>
      <c r="C158" s="296"/>
      <c r="D158" s="281"/>
      <c r="E158" s="707"/>
      <c r="F158" s="707"/>
      <c r="G158" s="269"/>
      <c r="H158" s="295">
        <v>2</v>
      </c>
      <c r="I158" s="281"/>
      <c r="J158" s="642"/>
      <c r="K158" s="645"/>
      <c r="L158" s="645"/>
      <c r="M158" s="645"/>
      <c r="N158" s="643"/>
      <c r="O158" s="642"/>
      <c r="P158" s="645"/>
      <c r="Q158" s="645"/>
      <c r="R158" s="644"/>
      <c r="S158" s="644"/>
      <c r="T158" s="266"/>
      <c r="U158" s="279"/>
      <c r="V158" s="266"/>
      <c r="W158" s="266"/>
      <c r="X158" s="266"/>
      <c r="Y158" s="278"/>
    </row>
    <row r="159" spans="1:25" ht="20" customHeight="1">
      <c r="A159" s="295">
        <v>3</v>
      </c>
      <c r="B159" s="281"/>
      <c r="C159" s="296"/>
      <c r="D159" s="281"/>
      <c r="E159" s="707"/>
      <c r="F159" s="707"/>
      <c r="G159" s="269"/>
      <c r="H159" s="295">
        <v>3</v>
      </c>
      <c r="I159" s="281"/>
      <c r="J159" s="642"/>
      <c r="K159" s="645"/>
      <c r="L159" s="645"/>
      <c r="M159" s="645"/>
      <c r="N159" s="643"/>
      <c r="O159" s="642"/>
      <c r="P159" s="645"/>
      <c r="Q159" s="645"/>
      <c r="R159" s="644"/>
      <c r="S159" s="644"/>
      <c r="U159" s="277"/>
      <c r="Y159" s="276"/>
    </row>
    <row r="160" spans="1:25" ht="20" customHeight="1">
      <c r="A160" s="295">
        <v>4</v>
      </c>
      <c r="B160" s="281"/>
      <c r="C160" s="296"/>
      <c r="D160" s="281"/>
      <c r="E160" s="707"/>
      <c r="F160" s="707"/>
      <c r="G160" s="269"/>
      <c r="H160" s="295">
        <v>4</v>
      </c>
      <c r="I160" s="281"/>
      <c r="J160" s="642"/>
      <c r="K160" s="645"/>
      <c r="L160" s="645"/>
      <c r="M160" s="645"/>
      <c r="N160" s="643"/>
      <c r="O160" s="642"/>
      <c r="P160" s="645"/>
      <c r="Q160" s="645"/>
      <c r="R160" s="644"/>
      <c r="S160" s="644"/>
      <c r="U160" s="277"/>
      <c r="Y160" s="276"/>
    </row>
    <row r="161" spans="1:25" ht="20" customHeight="1">
      <c r="A161" s="295">
        <v>5</v>
      </c>
      <c r="B161" s="281"/>
      <c r="C161" s="296"/>
      <c r="D161" s="281"/>
      <c r="E161" s="707"/>
      <c r="F161" s="707"/>
      <c r="G161" s="269"/>
      <c r="H161" s="295">
        <v>5</v>
      </c>
      <c r="I161" s="281"/>
      <c r="J161" s="642"/>
      <c r="K161" s="645"/>
      <c r="L161" s="645"/>
      <c r="M161" s="645"/>
      <c r="N161" s="643"/>
      <c r="O161" s="642"/>
      <c r="P161" s="645"/>
      <c r="Q161" s="645"/>
      <c r="R161" s="644"/>
      <c r="S161" s="644"/>
      <c r="T161" s="266"/>
      <c r="U161" s="642" t="s">
        <v>406</v>
      </c>
      <c r="V161" s="645"/>
      <c r="W161" s="645"/>
      <c r="X161" s="645"/>
      <c r="Y161" s="643"/>
    </row>
    <row r="162" spans="1:25" ht="20" customHeight="1">
      <c r="A162" s="295">
        <v>6</v>
      </c>
      <c r="B162" s="281"/>
      <c r="C162" s="296"/>
      <c r="D162" s="281"/>
      <c r="E162" s="707"/>
      <c r="F162" s="707"/>
      <c r="G162" s="269"/>
      <c r="H162" s="295">
        <v>6</v>
      </c>
      <c r="I162" s="281"/>
      <c r="J162" s="642"/>
      <c r="K162" s="645"/>
      <c r="L162" s="645"/>
      <c r="M162" s="645"/>
      <c r="N162" s="643"/>
      <c r="O162" s="642"/>
      <c r="P162" s="645"/>
      <c r="Q162" s="645"/>
      <c r="R162" s="644"/>
      <c r="S162" s="644"/>
      <c r="T162" s="266"/>
      <c r="U162" s="279"/>
      <c r="V162" s="266"/>
      <c r="W162" s="266"/>
      <c r="X162" s="266"/>
      <c r="Y162" s="278"/>
    </row>
    <row r="163" spans="1:25" ht="20" customHeight="1">
      <c r="A163" s="295">
        <v>7</v>
      </c>
      <c r="B163" s="281"/>
      <c r="C163" s="296"/>
      <c r="D163" s="281"/>
      <c r="E163" s="707"/>
      <c r="F163" s="707"/>
      <c r="G163" s="269"/>
      <c r="H163" s="295">
        <v>7</v>
      </c>
      <c r="I163" s="281"/>
      <c r="J163" s="642"/>
      <c r="K163" s="645"/>
      <c r="L163" s="645"/>
      <c r="M163" s="645"/>
      <c r="N163" s="643"/>
      <c r="O163" s="642"/>
      <c r="P163" s="645"/>
      <c r="Q163" s="645"/>
      <c r="R163" s="644"/>
      <c r="S163" s="644"/>
      <c r="U163" s="277"/>
      <c r="Y163" s="276"/>
    </row>
    <row r="164" spans="1:25" ht="20" customHeight="1">
      <c r="A164" s="295">
        <v>8</v>
      </c>
      <c r="B164" s="281"/>
      <c r="C164" s="296"/>
      <c r="D164" s="281"/>
      <c r="E164" s="707"/>
      <c r="F164" s="707"/>
      <c r="G164" s="269"/>
      <c r="H164" s="295">
        <v>8</v>
      </c>
      <c r="I164" s="281"/>
      <c r="J164" s="642"/>
      <c r="K164" s="645"/>
      <c r="L164" s="645"/>
      <c r="M164" s="645"/>
      <c r="N164" s="643"/>
      <c r="O164" s="642"/>
      <c r="P164" s="645"/>
      <c r="Q164" s="645"/>
      <c r="R164" s="644"/>
      <c r="S164" s="644"/>
      <c r="T164" s="266"/>
      <c r="U164" s="273"/>
      <c r="V164" s="272"/>
      <c r="W164" s="272"/>
      <c r="X164" s="272"/>
      <c r="Y164" s="271"/>
    </row>
    <row r="165" spans="1:25" ht="12" customHeight="1">
      <c r="A165" s="268"/>
      <c r="B165" s="267"/>
      <c r="C165" s="270"/>
      <c r="D165" s="267"/>
      <c r="E165" s="269"/>
      <c r="F165" s="269"/>
      <c r="G165" s="269"/>
      <c r="H165" s="268"/>
      <c r="I165" s="267"/>
      <c r="J165" s="267"/>
      <c r="K165" s="267"/>
      <c r="L165" s="267"/>
      <c r="M165" s="267"/>
      <c r="N165" s="267"/>
      <c r="O165" s="267"/>
      <c r="P165" s="267"/>
      <c r="Q165" s="267"/>
      <c r="R165" s="267"/>
      <c r="S165" s="267"/>
      <c r="T165" s="266"/>
      <c r="U165" s="266"/>
      <c r="V165" s="266"/>
      <c r="W165" s="266"/>
      <c r="X165" s="266"/>
      <c r="Y165" s="266"/>
    </row>
    <row r="166" spans="1:25" ht="38" customHeight="1">
      <c r="A166" s="671" t="s">
        <v>441</v>
      </c>
      <c r="B166" s="672"/>
      <c r="C166" s="672"/>
      <c r="D166" s="672"/>
      <c r="E166" s="666" t="s">
        <v>42</v>
      </c>
      <c r="F166" s="666"/>
      <c r="G166" s="667">
        <f>G133</f>
        <v>45774</v>
      </c>
      <c r="H166" s="668"/>
      <c r="I166" s="669"/>
      <c r="J166" s="666" t="s">
        <v>43</v>
      </c>
      <c r="K166" s="666"/>
      <c r="L166" s="626" t="str">
        <f>L133</f>
        <v>Horspath, Oxford</v>
      </c>
      <c r="M166" s="662"/>
      <c r="N166" s="662"/>
      <c r="O166" s="662"/>
      <c r="P166" s="662"/>
      <c r="Q166" s="627"/>
      <c r="R166" s="666" t="s">
        <v>420</v>
      </c>
      <c r="S166" s="666"/>
      <c r="T166" s="626" t="str">
        <f>T133</f>
        <v>OXFORDSHIRE TRACK &amp; FIELD LEAGUE 2025</v>
      </c>
      <c r="U166" s="662"/>
      <c r="V166" s="662"/>
      <c r="W166" s="662"/>
      <c r="X166" s="662"/>
      <c r="Y166" s="627"/>
    </row>
    <row r="167" spans="1:25" s="294" customFormat="1" ht="38" customHeight="1">
      <c r="A167" s="624" t="s">
        <v>25</v>
      </c>
      <c r="B167" s="625"/>
      <c r="C167" s="624" t="str">
        <f>C134</f>
        <v>Javelin U13 Girls (0 athletes)</v>
      </c>
      <c r="D167" s="625"/>
      <c r="E167" s="624" t="s">
        <v>382</v>
      </c>
      <c r="F167" s="625"/>
      <c r="G167" s="629">
        <f>G134</f>
        <v>0.66666666666666663</v>
      </c>
      <c r="H167" s="630"/>
      <c r="I167" s="631"/>
      <c r="J167" s="624" t="s">
        <v>385</v>
      </c>
      <c r="K167" s="628"/>
      <c r="L167" s="703">
        <f>L134</f>
        <v>28.59</v>
      </c>
      <c r="M167" s="704"/>
      <c r="N167" s="705" t="s">
        <v>426</v>
      </c>
      <c r="O167" s="706"/>
      <c r="P167" s="652">
        <f>P134</f>
        <v>19</v>
      </c>
      <c r="Q167" s="653"/>
      <c r="R167" s="624" t="str">
        <f>R134</f>
        <v>Scoring: 3 trials each</v>
      </c>
      <c r="S167" s="628"/>
      <c r="T167" s="628"/>
      <c r="U167" s="628"/>
      <c r="V167" s="628"/>
      <c r="W167" s="628"/>
      <c r="X167" s="628"/>
      <c r="Y167" s="625"/>
    </row>
    <row r="168" spans="1:25" ht="20" customHeight="1">
      <c r="A168" s="266"/>
      <c r="B168" s="266"/>
      <c r="C168" s="293"/>
      <c r="D168" s="292"/>
      <c r="E168" s="267"/>
      <c r="F168" s="267"/>
      <c r="G168" s="291"/>
      <c r="H168" s="291"/>
      <c r="I168" s="267"/>
      <c r="J168" s="267"/>
      <c r="K168" s="290"/>
      <c r="L168" s="290"/>
      <c r="M168" s="290"/>
      <c r="N168" s="288"/>
      <c r="O168" s="288"/>
      <c r="P168" s="289"/>
      <c r="Q168" s="288"/>
      <c r="R168" s="287"/>
      <c r="S168" s="287"/>
      <c r="T168" s="287"/>
      <c r="U168" s="287"/>
      <c r="V168" s="287"/>
      <c r="W168" s="287"/>
      <c r="X168" s="287"/>
      <c r="Y168" s="287"/>
    </row>
    <row r="169" spans="1:25" ht="38" customHeight="1">
      <c r="A169" s="634" t="s">
        <v>417</v>
      </c>
      <c r="B169" s="634" t="s">
        <v>416</v>
      </c>
      <c r="C169" s="634" t="s">
        <v>415</v>
      </c>
      <c r="D169" s="634" t="s">
        <v>414</v>
      </c>
      <c r="E169" s="689" t="s">
        <v>438</v>
      </c>
      <c r="F169" s="689"/>
      <c r="G169" s="689" t="s">
        <v>437</v>
      </c>
      <c r="H169" s="689"/>
      <c r="I169" s="689" t="s">
        <v>436</v>
      </c>
      <c r="J169" s="689"/>
      <c r="K169" s="689" t="s">
        <v>435</v>
      </c>
      <c r="L169" s="689"/>
      <c r="M169" s="692" t="s">
        <v>434</v>
      </c>
      <c r="N169" s="693"/>
      <c r="O169" s="644" t="s">
        <v>433</v>
      </c>
      <c r="P169" s="644"/>
      <c r="Q169" s="644" t="s">
        <v>432</v>
      </c>
      <c r="R169" s="644"/>
      <c r="S169" s="644" t="s">
        <v>431</v>
      </c>
      <c r="T169" s="644"/>
      <c r="U169" s="689" t="s">
        <v>430</v>
      </c>
      <c r="V169" s="642"/>
      <c r="W169" s="664" t="s">
        <v>410</v>
      </c>
      <c r="X169" s="642" t="s">
        <v>409</v>
      </c>
      <c r="Y169" s="643"/>
    </row>
    <row r="170" spans="1:25" ht="20" customHeight="1">
      <c r="A170" s="635"/>
      <c r="B170" s="635"/>
      <c r="C170" s="635"/>
      <c r="D170" s="635"/>
      <c r="E170" s="644" t="s">
        <v>408</v>
      </c>
      <c r="F170" s="644"/>
      <c r="G170" s="644" t="s">
        <v>408</v>
      </c>
      <c r="H170" s="644"/>
      <c r="I170" s="644" t="s">
        <v>408</v>
      </c>
      <c r="J170" s="644"/>
      <c r="K170" s="644" t="s">
        <v>408</v>
      </c>
      <c r="L170" s="644"/>
      <c r="M170" s="694"/>
      <c r="N170" s="695"/>
      <c r="O170" s="644" t="s">
        <v>408</v>
      </c>
      <c r="P170" s="644"/>
      <c r="Q170" s="644" t="s">
        <v>408</v>
      </c>
      <c r="R170" s="644"/>
      <c r="S170" s="644" t="s">
        <v>408</v>
      </c>
      <c r="T170" s="644"/>
      <c r="U170" s="644" t="s">
        <v>408</v>
      </c>
      <c r="V170" s="642"/>
      <c r="W170" s="665"/>
      <c r="X170" s="281" t="s">
        <v>0</v>
      </c>
      <c r="Y170" s="281" t="s">
        <v>1</v>
      </c>
    </row>
    <row r="171" spans="1:25" ht="24" customHeight="1">
      <c r="A171" s="285">
        <v>17</v>
      </c>
      <c r="B171" s="284" t="str" cm="1">
        <f t="array" ref="B171">IFERROR(IF(ROWS(_xlfn._xlws.FILTER(_xlfn.ANCHORARRAY(Data!AX$124), _xlfn.CHOOSECOLS(_xlfn.ANCHORARRAY(Data!AX$124),1)&lt;&gt;""))&gt;16, _xlfn.DROP(_xlfn._xlws.FILTER(_xlfn.ANCHORARRAY(Data!AX$124), _xlfn.CHOOSECOLS(_xlfn.ANCHORARRAY(Data!AX$124),1)&lt;&gt;""), 16),"Less than 16"),"Less than 16")</f>
        <v>Less than 16</v>
      </c>
      <c r="C171" s="283"/>
      <c r="D171" s="283"/>
      <c r="E171" s="621"/>
      <c r="F171" s="622"/>
      <c r="G171" s="621"/>
      <c r="H171" s="622"/>
      <c r="I171" s="621"/>
      <c r="J171" s="622"/>
      <c r="K171" s="685" t="s">
        <v>429</v>
      </c>
      <c r="L171" s="686"/>
      <c r="M171" s="685" t="s">
        <v>429</v>
      </c>
      <c r="N171" s="686"/>
      <c r="O171" s="685" t="s">
        <v>429</v>
      </c>
      <c r="P171" s="686"/>
      <c r="Q171" s="685" t="s">
        <v>429</v>
      </c>
      <c r="R171" s="686"/>
      <c r="S171" s="685" t="s">
        <v>429</v>
      </c>
      <c r="T171" s="686"/>
      <c r="U171" s="683"/>
      <c r="V171" s="684"/>
      <c r="W171" s="281"/>
      <c r="X171" s="281"/>
      <c r="Y171" s="281"/>
    </row>
    <row r="172" spans="1:25" ht="24" customHeight="1">
      <c r="A172" s="285">
        <v>18</v>
      </c>
      <c r="B172" s="284"/>
      <c r="C172" s="283"/>
      <c r="D172" s="283"/>
      <c r="E172" s="621"/>
      <c r="F172" s="622"/>
      <c r="G172" s="621"/>
      <c r="H172" s="622"/>
      <c r="I172" s="621"/>
      <c r="J172" s="622"/>
      <c r="K172" s="685" t="s">
        <v>429</v>
      </c>
      <c r="L172" s="686"/>
      <c r="M172" s="685" t="s">
        <v>429</v>
      </c>
      <c r="N172" s="686"/>
      <c r="O172" s="685" t="s">
        <v>429</v>
      </c>
      <c r="P172" s="686"/>
      <c r="Q172" s="685" t="s">
        <v>429</v>
      </c>
      <c r="R172" s="686"/>
      <c r="S172" s="685" t="s">
        <v>429</v>
      </c>
      <c r="T172" s="686"/>
      <c r="U172" s="683"/>
      <c r="V172" s="684"/>
      <c r="W172" s="281"/>
      <c r="X172" s="281"/>
      <c r="Y172" s="281"/>
    </row>
    <row r="173" spans="1:25" ht="24" customHeight="1">
      <c r="A173" s="285">
        <v>19</v>
      </c>
      <c r="B173" s="284"/>
      <c r="C173" s="283"/>
      <c r="D173" s="283"/>
      <c r="E173" s="621"/>
      <c r="F173" s="622"/>
      <c r="G173" s="621"/>
      <c r="H173" s="622"/>
      <c r="I173" s="621"/>
      <c r="J173" s="622"/>
      <c r="K173" s="685" t="s">
        <v>429</v>
      </c>
      <c r="L173" s="686"/>
      <c r="M173" s="685" t="s">
        <v>429</v>
      </c>
      <c r="N173" s="686"/>
      <c r="O173" s="685" t="s">
        <v>429</v>
      </c>
      <c r="P173" s="686"/>
      <c r="Q173" s="685" t="s">
        <v>429</v>
      </c>
      <c r="R173" s="686"/>
      <c r="S173" s="685" t="s">
        <v>429</v>
      </c>
      <c r="T173" s="686"/>
      <c r="U173" s="683"/>
      <c r="V173" s="684"/>
      <c r="W173" s="281"/>
      <c r="X173" s="281"/>
      <c r="Y173" s="281"/>
    </row>
    <row r="174" spans="1:25" ht="24" customHeight="1">
      <c r="A174" s="285">
        <v>20</v>
      </c>
      <c r="B174" s="284"/>
      <c r="C174" s="283"/>
      <c r="D174" s="283"/>
      <c r="E174" s="621"/>
      <c r="F174" s="622"/>
      <c r="G174" s="621"/>
      <c r="H174" s="622"/>
      <c r="I174" s="621"/>
      <c r="J174" s="622"/>
      <c r="K174" s="685" t="s">
        <v>429</v>
      </c>
      <c r="L174" s="686"/>
      <c r="M174" s="685" t="s">
        <v>429</v>
      </c>
      <c r="N174" s="686"/>
      <c r="O174" s="685" t="s">
        <v>429</v>
      </c>
      <c r="P174" s="686"/>
      <c r="Q174" s="685" t="s">
        <v>429</v>
      </c>
      <c r="R174" s="686"/>
      <c r="S174" s="685" t="s">
        <v>429</v>
      </c>
      <c r="T174" s="686"/>
      <c r="U174" s="683"/>
      <c r="V174" s="684"/>
      <c r="W174" s="281"/>
      <c r="X174" s="281"/>
      <c r="Y174" s="281"/>
    </row>
    <row r="175" spans="1:25" ht="24" customHeight="1">
      <c r="A175" s="285">
        <v>21</v>
      </c>
      <c r="B175" s="284"/>
      <c r="C175" s="283"/>
      <c r="D175" s="283"/>
      <c r="E175" s="621"/>
      <c r="F175" s="622"/>
      <c r="G175" s="621"/>
      <c r="H175" s="622"/>
      <c r="I175" s="621"/>
      <c r="J175" s="622"/>
      <c r="K175" s="685" t="s">
        <v>429</v>
      </c>
      <c r="L175" s="686"/>
      <c r="M175" s="685" t="s">
        <v>429</v>
      </c>
      <c r="N175" s="686"/>
      <c r="O175" s="685" t="s">
        <v>429</v>
      </c>
      <c r="P175" s="686"/>
      <c r="Q175" s="685" t="s">
        <v>429</v>
      </c>
      <c r="R175" s="686"/>
      <c r="S175" s="685" t="s">
        <v>429</v>
      </c>
      <c r="T175" s="686"/>
      <c r="U175" s="683"/>
      <c r="V175" s="684"/>
      <c r="W175" s="281"/>
      <c r="X175" s="281"/>
      <c r="Y175" s="281"/>
    </row>
    <row r="176" spans="1:25" ht="24" customHeight="1">
      <c r="A176" s="285">
        <v>22</v>
      </c>
      <c r="B176" s="284"/>
      <c r="C176" s="283"/>
      <c r="D176" s="283"/>
      <c r="E176" s="621"/>
      <c r="F176" s="622"/>
      <c r="G176" s="621"/>
      <c r="H176" s="622"/>
      <c r="I176" s="621"/>
      <c r="J176" s="622"/>
      <c r="K176" s="685" t="s">
        <v>429</v>
      </c>
      <c r="L176" s="686"/>
      <c r="M176" s="685" t="s">
        <v>429</v>
      </c>
      <c r="N176" s="686"/>
      <c r="O176" s="685" t="s">
        <v>429</v>
      </c>
      <c r="P176" s="686"/>
      <c r="Q176" s="685" t="s">
        <v>429</v>
      </c>
      <c r="R176" s="686"/>
      <c r="S176" s="685" t="s">
        <v>429</v>
      </c>
      <c r="T176" s="686"/>
      <c r="U176" s="683"/>
      <c r="V176" s="684"/>
      <c r="W176" s="281"/>
      <c r="X176" s="281"/>
      <c r="Y176" s="281"/>
    </row>
    <row r="177" spans="1:25" ht="24" customHeight="1">
      <c r="A177" s="285">
        <v>23</v>
      </c>
      <c r="B177" s="284"/>
      <c r="C177" s="283"/>
      <c r="D177" s="283"/>
      <c r="E177" s="621"/>
      <c r="F177" s="622"/>
      <c r="G177" s="621"/>
      <c r="H177" s="622"/>
      <c r="I177" s="621"/>
      <c r="J177" s="622"/>
      <c r="K177" s="685" t="s">
        <v>429</v>
      </c>
      <c r="L177" s="686"/>
      <c r="M177" s="685" t="s">
        <v>429</v>
      </c>
      <c r="N177" s="686"/>
      <c r="O177" s="685" t="s">
        <v>429</v>
      </c>
      <c r="P177" s="686"/>
      <c r="Q177" s="685" t="s">
        <v>429</v>
      </c>
      <c r="R177" s="686"/>
      <c r="S177" s="685" t="s">
        <v>429</v>
      </c>
      <c r="T177" s="686"/>
      <c r="U177" s="683"/>
      <c r="V177" s="684"/>
      <c r="W177" s="281"/>
      <c r="X177" s="281"/>
      <c r="Y177" s="281"/>
    </row>
    <row r="178" spans="1:25" ht="24" customHeight="1">
      <c r="A178" s="285">
        <v>24</v>
      </c>
      <c r="B178" s="284"/>
      <c r="C178" s="283"/>
      <c r="D178" s="283"/>
      <c r="E178" s="621"/>
      <c r="F178" s="622"/>
      <c r="G178" s="621"/>
      <c r="H178" s="622"/>
      <c r="I178" s="621"/>
      <c r="J178" s="622"/>
      <c r="K178" s="685" t="s">
        <v>429</v>
      </c>
      <c r="L178" s="686"/>
      <c r="M178" s="685" t="s">
        <v>429</v>
      </c>
      <c r="N178" s="686"/>
      <c r="O178" s="685" t="s">
        <v>429</v>
      </c>
      <c r="P178" s="686"/>
      <c r="Q178" s="685" t="s">
        <v>429</v>
      </c>
      <c r="R178" s="686"/>
      <c r="S178" s="685" t="s">
        <v>429</v>
      </c>
      <c r="T178" s="686"/>
      <c r="U178" s="683"/>
      <c r="V178" s="684"/>
      <c r="W178" s="281"/>
      <c r="X178" s="281"/>
      <c r="Y178" s="281"/>
    </row>
    <row r="179" spans="1:25" ht="24" customHeight="1">
      <c r="A179" s="285">
        <v>25</v>
      </c>
      <c r="B179" s="284"/>
      <c r="C179" s="283"/>
      <c r="D179" s="283"/>
      <c r="E179" s="621"/>
      <c r="F179" s="622"/>
      <c r="G179" s="621"/>
      <c r="H179" s="622"/>
      <c r="I179" s="621"/>
      <c r="J179" s="622"/>
      <c r="K179" s="685" t="s">
        <v>429</v>
      </c>
      <c r="L179" s="686"/>
      <c r="M179" s="685" t="s">
        <v>429</v>
      </c>
      <c r="N179" s="686"/>
      <c r="O179" s="685" t="s">
        <v>429</v>
      </c>
      <c r="P179" s="686"/>
      <c r="Q179" s="685" t="s">
        <v>429</v>
      </c>
      <c r="R179" s="686"/>
      <c r="S179" s="685" t="s">
        <v>429</v>
      </c>
      <c r="T179" s="686"/>
      <c r="U179" s="683"/>
      <c r="V179" s="684"/>
      <c r="W179" s="281"/>
      <c r="X179" s="281"/>
      <c r="Y179" s="281"/>
    </row>
    <row r="180" spans="1:25" ht="24" customHeight="1">
      <c r="A180" s="285">
        <v>26</v>
      </c>
      <c r="B180" s="284"/>
      <c r="C180" s="283"/>
      <c r="D180" s="283"/>
      <c r="E180" s="621"/>
      <c r="F180" s="622"/>
      <c r="G180" s="621"/>
      <c r="H180" s="622"/>
      <c r="I180" s="621"/>
      <c r="J180" s="622"/>
      <c r="K180" s="685" t="s">
        <v>429</v>
      </c>
      <c r="L180" s="686"/>
      <c r="M180" s="685" t="s">
        <v>429</v>
      </c>
      <c r="N180" s="686"/>
      <c r="O180" s="685" t="s">
        <v>429</v>
      </c>
      <c r="P180" s="686"/>
      <c r="Q180" s="685" t="s">
        <v>429</v>
      </c>
      <c r="R180" s="686"/>
      <c r="S180" s="685" t="s">
        <v>429</v>
      </c>
      <c r="T180" s="686"/>
      <c r="U180" s="683"/>
      <c r="V180" s="684"/>
      <c r="W180" s="281"/>
      <c r="X180" s="281"/>
      <c r="Y180" s="281"/>
    </row>
    <row r="181" spans="1:25" ht="24" customHeight="1">
      <c r="A181" s="285">
        <v>27</v>
      </c>
      <c r="B181" s="284"/>
      <c r="C181" s="283"/>
      <c r="D181" s="283"/>
      <c r="E181" s="621"/>
      <c r="F181" s="622"/>
      <c r="G181" s="621"/>
      <c r="H181" s="622"/>
      <c r="I181" s="621"/>
      <c r="J181" s="622"/>
      <c r="K181" s="685" t="s">
        <v>429</v>
      </c>
      <c r="L181" s="686"/>
      <c r="M181" s="685" t="s">
        <v>429</v>
      </c>
      <c r="N181" s="686"/>
      <c r="O181" s="685" t="s">
        <v>429</v>
      </c>
      <c r="P181" s="686"/>
      <c r="Q181" s="685" t="s">
        <v>429</v>
      </c>
      <c r="R181" s="686"/>
      <c r="S181" s="685" t="s">
        <v>429</v>
      </c>
      <c r="T181" s="686"/>
      <c r="U181" s="683"/>
      <c r="V181" s="684"/>
      <c r="W181" s="281"/>
      <c r="X181" s="281"/>
      <c r="Y181" s="281"/>
    </row>
    <row r="182" spans="1:25" ht="24" customHeight="1">
      <c r="A182" s="285">
        <v>28</v>
      </c>
      <c r="B182" s="301"/>
      <c r="C182" s="300"/>
      <c r="D182" s="300"/>
      <c r="E182" s="673"/>
      <c r="F182" s="682"/>
      <c r="G182" s="673"/>
      <c r="H182" s="682"/>
      <c r="I182" s="673"/>
      <c r="J182" s="682"/>
      <c r="K182" s="685" t="s">
        <v>429</v>
      </c>
      <c r="L182" s="686"/>
      <c r="M182" s="685" t="s">
        <v>429</v>
      </c>
      <c r="N182" s="686"/>
      <c r="O182" s="685" t="s">
        <v>429</v>
      </c>
      <c r="P182" s="686"/>
      <c r="Q182" s="685" t="s">
        <v>429</v>
      </c>
      <c r="R182" s="686"/>
      <c r="S182" s="685" t="s">
        <v>429</v>
      </c>
      <c r="T182" s="686"/>
      <c r="U182" s="701"/>
      <c r="V182" s="702"/>
      <c r="W182" s="306"/>
      <c r="X182" s="306"/>
      <c r="Y182" s="306"/>
    </row>
    <row r="183" spans="1:25" ht="24" customHeight="1">
      <c r="A183" s="285">
        <v>29</v>
      </c>
      <c r="B183" s="301"/>
      <c r="C183" s="300"/>
      <c r="D183" s="300"/>
      <c r="E183" s="681"/>
      <c r="F183" s="681"/>
      <c r="G183" s="681"/>
      <c r="H183" s="681"/>
      <c r="I183" s="681"/>
      <c r="J183" s="681"/>
      <c r="K183" s="685" t="s">
        <v>429</v>
      </c>
      <c r="L183" s="686"/>
      <c r="M183" s="685" t="s">
        <v>429</v>
      </c>
      <c r="N183" s="686"/>
      <c r="O183" s="685" t="s">
        <v>429</v>
      </c>
      <c r="P183" s="686"/>
      <c r="Q183" s="685" t="s">
        <v>429</v>
      </c>
      <c r="R183" s="686"/>
      <c r="S183" s="685" t="s">
        <v>429</v>
      </c>
      <c r="T183" s="686"/>
      <c r="U183" s="696"/>
      <c r="V183" s="696"/>
      <c r="W183" s="298"/>
      <c r="X183" s="298"/>
      <c r="Y183" s="298"/>
    </row>
    <row r="184" spans="1:25" ht="24" customHeight="1">
      <c r="A184" s="285">
        <v>30</v>
      </c>
      <c r="B184" s="301"/>
      <c r="C184" s="300"/>
      <c r="D184" s="300"/>
      <c r="E184" s="678"/>
      <c r="F184" s="679"/>
      <c r="G184" s="678"/>
      <c r="H184" s="679"/>
      <c r="I184" s="678"/>
      <c r="J184" s="679"/>
      <c r="K184" s="685" t="s">
        <v>429</v>
      </c>
      <c r="L184" s="686"/>
      <c r="M184" s="685" t="s">
        <v>429</v>
      </c>
      <c r="N184" s="686"/>
      <c r="O184" s="685" t="s">
        <v>429</v>
      </c>
      <c r="P184" s="686"/>
      <c r="Q184" s="685" t="s">
        <v>429</v>
      </c>
      <c r="R184" s="686"/>
      <c r="S184" s="685" t="s">
        <v>429</v>
      </c>
      <c r="T184" s="686"/>
      <c r="U184" s="699"/>
      <c r="V184" s="700"/>
      <c r="W184" s="298"/>
      <c r="X184" s="298"/>
      <c r="Y184" s="298"/>
    </row>
    <row r="185" spans="1:25" ht="24" customHeight="1">
      <c r="A185" s="285">
        <v>31</v>
      </c>
      <c r="B185" s="301"/>
      <c r="C185" s="300"/>
      <c r="D185" s="300"/>
      <c r="E185" s="678"/>
      <c r="F185" s="679"/>
      <c r="G185" s="678"/>
      <c r="H185" s="679"/>
      <c r="I185" s="678"/>
      <c r="J185" s="679"/>
      <c r="K185" s="685" t="s">
        <v>429</v>
      </c>
      <c r="L185" s="686"/>
      <c r="M185" s="685" t="s">
        <v>429</v>
      </c>
      <c r="N185" s="686"/>
      <c r="O185" s="685" t="s">
        <v>429</v>
      </c>
      <c r="P185" s="686"/>
      <c r="Q185" s="685" t="s">
        <v>429</v>
      </c>
      <c r="R185" s="686"/>
      <c r="S185" s="685" t="s">
        <v>429</v>
      </c>
      <c r="T185" s="686"/>
      <c r="U185" s="699"/>
      <c r="V185" s="700"/>
      <c r="W185" s="298"/>
      <c r="X185" s="298"/>
      <c r="Y185" s="298"/>
    </row>
    <row r="186" spans="1:25" ht="24" customHeight="1">
      <c r="A186" s="285">
        <v>32</v>
      </c>
      <c r="B186" s="301"/>
      <c r="C186" s="300"/>
      <c r="D186" s="300"/>
      <c r="E186" s="678"/>
      <c r="F186" s="679"/>
      <c r="G186" s="678"/>
      <c r="H186" s="679"/>
      <c r="I186" s="678"/>
      <c r="J186" s="679"/>
      <c r="K186" s="685" t="s">
        <v>429</v>
      </c>
      <c r="L186" s="686"/>
      <c r="M186" s="685" t="s">
        <v>429</v>
      </c>
      <c r="N186" s="686"/>
      <c r="O186" s="685" t="s">
        <v>429</v>
      </c>
      <c r="P186" s="686"/>
      <c r="Q186" s="685" t="s">
        <v>429</v>
      </c>
      <c r="R186" s="686"/>
      <c r="S186" s="685" t="s">
        <v>429</v>
      </c>
      <c r="T186" s="686"/>
      <c r="U186" s="699"/>
      <c r="V186" s="700"/>
      <c r="W186" s="298"/>
      <c r="X186" s="298"/>
      <c r="Y186" s="298"/>
    </row>
    <row r="187" spans="1:25" ht="20" customHeight="1">
      <c r="A187" s="266"/>
      <c r="B187" s="266"/>
      <c r="C187" s="270"/>
      <c r="D187" s="270"/>
      <c r="E187" s="266"/>
      <c r="F187" s="266"/>
      <c r="G187" s="266"/>
      <c r="H187" s="266"/>
      <c r="I187" s="266"/>
      <c r="J187" s="266"/>
      <c r="K187" s="266"/>
      <c r="L187" s="266"/>
      <c r="M187" s="266"/>
      <c r="N187" s="266"/>
      <c r="O187" s="266"/>
      <c r="P187" s="266"/>
      <c r="Q187" s="266"/>
      <c r="R187" s="266"/>
      <c r="S187" s="266"/>
      <c r="T187" s="266"/>
      <c r="U187" s="266"/>
      <c r="V187" s="266"/>
      <c r="W187" s="266"/>
      <c r="X187" s="266"/>
      <c r="Y187" s="266"/>
    </row>
    <row r="188" spans="1:25" ht="20" customHeight="1">
      <c r="A188" s="675"/>
      <c r="B188" s="675"/>
      <c r="C188" s="675"/>
      <c r="D188" s="675"/>
      <c r="E188" s="675"/>
      <c r="F188" s="675"/>
      <c r="G188" s="267"/>
      <c r="H188" s="675"/>
      <c r="I188" s="675"/>
      <c r="J188" s="675"/>
      <c r="K188" s="675"/>
      <c r="L188" s="675"/>
      <c r="M188" s="675"/>
      <c r="N188" s="675"/>
      <c r="O188" s="675"/>
      <c r="P188" s="675"/>
      <c r="Q188" s="675"/>
      <c r="R188" s="675"/>
      <c r="S188" s="675"/>
      <c r="T188" s="266"/>
      <c r="U188" s="642" t="s">
        <v>407</v>
      </c>
      <c r="V188" s="645"/>
      <c r="W188" s="645"/>
      <c r="X188" s="645"/>
      <c r="Y188" s="643"/>
    </row>
    <row r="189" spans="1:25" ht="20" customHeight="1">
      <c r="A189" s="266"/>
      <c r="B189" s="267"/>
      <c r="C189" s="267"/>
      <c r="D189" s="267"/>
      <c r="E189" s="675"/>
      <c r="F189" s="675"/>
      <c r="G189" s="267"/>
      <c r="H189" s="266"/>
      <c r="I189" s="267"/>
      <c r="J189" s="675"/>
      <c r="K189" s="675"/>
      <c r="L189" s="675"/>
      <c r="M189" s="675"/>
      <c r="N189" s="675"/>
      <c r="O189" s="675"/>
      <c r="P189" s="675"/>
      <c r="Q189" s="675"/>
      <c r="R189" s="675"/>
      <c r="S189" s="675"/>
      <c r="T189" s="266"/>
      <c r="U189" s="279"/>
      <c r="V189" s="266"/>
      <c r="W189" s="266"/>
      <c r="X189" s="266"/>
      <c r="Y189" s="278"/>
    </row>
    <row r="190" spans="1:25" ht="20" customHeight="1">
      <c r="A190" s="268"/>
      <c r="B190" s="267"/>
      <c r="C190" s="267"/>
      <c r="D190" s="267"/>
      <c r="E190" s="677"/>
      <c r="F190" s="677"/>
      <c r="G190" s="269"/>
      <c r="H190" s="268"/>
      <c r="I190" s="267"/>
      <c r="J190" s="675"/>
      <c r="K190" s="675"/>
      <c r="L190" s="675"/>
      <c r="M190" s="675"/>
      <c r="N190" s="675"/>
      <c r="O190" s="675"/>
      <c r="P190" s="675"/>
      <c r="Q190" s="675"/>
      <c r="R190" s="675"/>
      <c r="S190" s="675"/>
      <c r="T190" s="266"/>
      <c r="U190" s="279"/>
      <c r="V190" s="266"/>
      <c r="W190" s="266"/>
      <c r="X190" s="266"/>
      <c r="Y190" s="278"/>
    </row>
    <row r="191" spans="1:25" ht="20" customHeight="1">
      <c r="A191" s="268"/>
      <c r="B191" s="267"/>
      <c r="C191" s="267"/>
      <c r="D191" s="267"/>
      <c r="E191" s="677"/>
      <c r="F191" s="677"/>
      <c r="G191" s="269"/>
      <c r="H191" s="268"/>
      <c r="I191" s="267"/>
      <c r="J191" s="675"/>
      <c r="K191" s="675"/>
      <c r="L191" s="675"/>
      <c r="M191" s="675"/>
      <c r="N191" s="675"/>
      <c r="O191" s="675"/>
      <c r="P191" s="675"/>
      <c r="Q191" s="675"/>
      <c r="R191" s="675"/>
      <c r="S191" s="675"/>
      <c r="T191" s="266"/>
      <c r="U191" s="279"/>
      <c r="V191" s="266"/>
      <c r="W191" s="266"/>
      <c r="X191" s="266"/>
      <c r="Y191" s="278"/>
    </row>
    <row r="192" spans="1:25" ht="20" customHeight="1">
      <c r="A192" s="268"/>
      <c r="B192" s="267"/>
      <c r="C192" s="267"/>
      <c r="D192" s="267"/>
      <c r="E192" s="677"/>
      <c r="F192" s="677"/>
      <c r="G192" s="269"/>
      <c r="H192" s="268"/>
      <c r="I192" s="267"/>
      <c r="J192" s="675"/>
      <c r="K192" s="675"/>
      <c r="L192" s="675"/>
      <c r="M192" s="675"/>
      <c r="N192" s="675"/>
      <c r="O192" s="675"/>
      <c r="P192" s="675"/>
      <c r="Q192" s="675"/>
      <c r="R192" s="675"/>
      <c r="S192" s="675"/>
      <c r="U192" s="277"/>
      <c r="Y192" s="276"/>
    </row>
    <row r="193" spans="1:25" ht="20" customHeight="1">
      <c r="A193" s="268"/>
      <c r="B193" s="267"/>
      <c r="C193" s="267"/>
      <c r="D193" s="267"/>
      <c r="E193" s="677"/>
      <c r="F193" s="677"/>
      <c r="G193" s="269"/>
      <c r="H193" s="268"/>
      <c r="I193" s="267"/>
      <c r="J193" s="675"/>
      <c r="K193" s="675"/>
      <c r="L193" s="675"/>
      <c r="M193" s="675"/>
      <c r="N193" s="675"/>
      <c r="O193" s="675"/>
      <c r="P193" s="675"/>
      <c r="Q193" s="675"/>
      <c r="R193" s="675"/>
      <c r="S193" s="675"/>
      <c r="U193" s="277"/>
      <c r="Y193" s="276"/>
    </row>
    <row r="194" spans="1:25" ht="20" customHeight="1">
      <c r="A194" s="268"/>
      <c r="B194" s="267"/>
      <c r="C194" s="267"/>
      <c r="D194" s="267"/>
      <c r="E194" s="677"/>
      <c r="F194" s="677"/>
      <c r="G194" s="269"/>
      <c r="H194" s="268"/>
      <c r="I194" s="267"/>
      <c r="J194" s="675"/>
      <c r="K194" s="675"/>
      <c r="L194" s="675"/>
      <c r="M194" s="675"/>
      <c r="N194" s="675"/>
      <c r="O194" s="675"/>
      <c r="P194" s="675"/>
      <c r="Q194" s="675"/>
      <c r="R194" s="675"/>
      <c r="S194" s="675"/>
      <c r="T194" s="266"/>
      <c r="U194" s="642" t="s">
        <v>406</v>
      </c>
      <c r="V194" s="645"/>
      <c r="W194" s="645"/>
      <c r="X194" s="645"/>
      <c r="Y194" s="643"/>
    </row>
    <row r="195" spans="1:25" ht="20" customHeight="1">
      <c r="A195" s="268"/>
      <c r="B195" s="267"/>
      <c r="C195" s="267"/>
      <c r="D195" s="267"/>
      <c r="E195" s="677"/>
      <c r="F195" s="677"/>
      <c r="G195" s="269"/>
      <c r="H195" s="268"/>
      <c r="I195" s="267"/>
      <c r="J195" s="675"/>
      <c r="K195" s="675"/>
      <c r="L195" s="675"/>
      <c r="M195" s="675"/>
      <c r="N195" s="675"/>
      <c r="O195" s="675"/>
      <c r="P195" s="675"/>
      <c r="Q195" s="675"/>
      <c r="R195" s="675"/>
      <c r="S195" s="675"/>
      <c r="T195" s="266"/>
      <c r="U195" s="279"/>
      <c r="V195" s="266"/>
      <c r="W195" s="266"/>
      <c r="X195" s="266"/>
      <c r="Y195" s="278"/>
    </row>
    <row r="196" spans="1:25" ht="20" customHeight="1">
      <c r="A196" s="268"/>
      <c r="B196" s="267"/>
      <c r="C196" s="267"/>
      <c r="D196" s="267"/>
      <c r="E196" s="677"/>
      <c r="F196" s="677"/>
      <c r="G196" s="269"/>
      <c r="H196" s="268"/>
      <c r="I196" s="267"/>
      <c r="J196" s="675"/>
      <c r="K196" s="675"/>
      <c r="L196" s="675"/>
      <c r="M196" s="675"/>
      <c r="N196" s="675"/>
      <c r="O196" s="675"/>
      <c r="P196" s="675"/>
      <c r="Q196" s="675"/>
      <c r="R196" s="675"/>
      <c r="S196" s="675"/>
      <c r="U196" s="277"/>
      <c r="Y196" s="276"/>
    </row>
    <row r="197" spans="1:25" ht="20" customHeight="1">
      <c r="A197" s="268"/>
      <c r="B197" s="267"/>
      <c r="C197" s="267"/>
      <c r="D197" s="267"/>
      <c r="E197" s="677"/>
      <c r="F197" s="677"/>
      <c r="G197" s="269"/>
      <c r="H197" s="268"/>
      <c r="I197" s="267"/>
      <c r="J197" s="675"/>
      <c r="K197" s="675"/>
      <c r="L197" s="675"/>
      <c r="M197" s="675"/>
      <c r="N197" s="675"/>
      <c r="O197" s="675"/>
      <c r="P197" s="675"/>
      <c r="Q197" s="675"/>
      <c r="R197" s="675"/>
      <c r="S197" s="675"/>
      <c r="T197" s="266"/>
      <c r="U197" s="273"/>
      <c r="V197" s="272"/>
      <c r="W197" s="272"/>
      <c r="X197" s="272"/>
      <c r="Y197" s="271"/>
    </row>
    <row r="198" spans="1:25" ht="12" customHeight="1">
      <c r="A198" s="268"/>
      <c r="B198" s="267"/>
      <c r="C198" s="270"/>
      <c r="D198" s="267"/>
      <c r="E198" s="269"/>
      <c r="F198" s="269"/>
      <c r="G198" s="269"/>
      <c r="H198" s="268"/>
      <c r="I198" s="267"/>
      <c r="J198" s="267"/>
      <c r="K198" s="267"/>
      <c r="L198" s="267"/>
      <c r="M198" s="267"/>
      <c r="N198" s="267"/>
      <c r="O198" s="267"/>
      <c r="P198" s="267"/>
      <c r="Q198" s="267"/>
      <c r="R198" s="267"/>
      <c r="S198" s="267"/>
      <c r="T198" s="266"/>
      <c r="U198" s="266"/>
      <c r="V198" s="266"/>
      <c r="W198" s="266"/>
      <c r="X198" s="266"/>
      <c r="Y198" s="266"/>
    </row>
    <row r="199" spans="1:25" ht="38" customHeight="1">
      <c r="A199" s="671" t="s">
        <v>441</v>
      </c>
      <c r="B199" s="672"/>
      <c r="C199" s="672"/>
      <c r="D199" s="672"/>
      <c r="E199" s="666" t="s">
        <v>42</v>
      </c>
      <c r="F199" s="666"/>
      <c r="G199" s="667">
        <f>VLOOKUP('Read Me First'!$I$4,'Read Me First'!$L$4:$N$7,3,FALSE)</f>
        <v>45774</v>
      </c>
      <c r="H199" s="668"/>
      <c r="I199" s="669"/>
      <c r="J199" s="666" t="s">
        <v>43</v>
      </c>
      <c r="K199" s="666"/>
      <c r="L199" s="626" t="str">
        <f>VLOOKUP('Read Me First'!$I$4,'Read Me First'!$L$4:$N$7,2,FALSE)</f>
        <v>Horspath, Oxford</v>
      </c>
      <c r="M199" s="662"/>
      <c r="N199" s="662"/>
      <c r="O199" s="662"/>
      <c r="P199" s="662"/>
      <c r="Q199" s="627"/>
      <c r="R199" s="666" t="s">
        <v>420</v>
      </c>
      <c r="S199" s="666"/>
      <c r="T199" s="626" t="str">
        <f>'Read Me First'!$A$1</f>
        <v>OXFORDSHIRE TRACK &amp; FIELD LEAGUE 2025</v>
      </c>
      <c r="U199" s="662"/>
      <c r="V199" s="662"/>
      <c r="W199" s="662"/>
      <c r="X199" s="662"/>
      <c r="Y199" s="627"/>
    </row>
    <row r="200" spans="1:25" s="294" customFormat="1" ht="38" customHeight="1">
      <c r="A200" s="624" t="s">
        <v>25</v>
      </c>
      <c r="B200" s="625"/>
      <c r="C200" s="626" t="str" cm="1">
        <f t="array" ref="C200">"Long Jump U13 Girls (" &amp; IFERROR(ROWS(_xlfn._xlws.FILTER(_xlfn.ANCHORARRAY(Data!BG124), _xlfn.CHOOSECOLS(_xlfn.ANCHORARRAY(Data!BG124),1)&lt;&gt;"")),0) &amp; " athletes) SCORING"</f>
        <v>Long Jump U13 Girls (0 athletes) SCORING</v>
      </c>
      <c r="D200" s="627"/>
      <c r="E200" s="624" t="s">
        <v>382</v>
      </c>
      <c r="F200" s="625"/>
      <c r="G200" s="629">
        <v>0.41666666666666669</v>
      </c>
      <c r="H200" s="630"/>
      <c r="I200" s="631"/>
      <c r="J200" s="624" t="s">
        <v>385</v>
      </c>
      <c r="K200" s="628"/>
      <c r="L200" s="703">
        <f>Data!$M$348</f>
        <v>5.4</v>
      </c>
      <c r="M200" s="704"/>
      <c r="N200" s="705" t="s">
        <v>426</v>
      </c>
      <c r="O200" s="706"/>
      <c r="P200" s="652">
        <f>Data!$H$348</f>
        <v>4.75</v>
      </c>
      <c r="Q200" s="653"/>
      <c r="R200" s="624" t="s">
        <v>443</v>
      </c>
      <c r="S200" s="628"/>
      <c r="T200" s="628"/>
      <c r="U200" s="628"/>
      <c r="V200" s="628"/>
      <c r="W200" s="628"/>
      <c r="X200" s="628"/>
      <c r="Y200" s="625"/>
    </row>
    <row r="201" spans="1:25" ht="20" customHeight="1">
      <c r="A201" s="266"/>
      <c r="B201" s="266"/>
      <c r="C201" s="293"/>
      <c r="D201" s="292"/>
      <c r="E201" s="267"/>
      <c r="F201" s="267"/>
      <c r="G201" s="291"/>
      <c r="H201" s="291"/>
      <c r="I201" s="267"/>
      <c r="J201" s="267"/>
      <c r="K201" s="290"/>
      <c r="L201" s="290"/>
      <c r="M201" s="290"/>
      <c r="N201" s="288"/>
      <c r="O201" s="288"/>
      <c r="P201" s="289"/>
      <c r="Q201" s="288"/>
      <c r="R201" s="287"/>
      <c r="S201" s="287"/>
      <c r="T201" s="287"/>
      <c r="U201" s="287"/>
      <c r="V201" s="287"/>
      <c r="W201" s="287"/>
      <c r="X201" s="287"/>
      <c r="Y201" s="287"/>
    </row>
    <row r="202" spans="1:25" ht="38" customHeight="1">
      <c r="A202" s="634" t="s">
        <v>417</v>
      </c>
      <c r="B202" s="634" t="s">
        <v>416</v>
      </c>
      <c r="C202" s="634" t="s">
        <v>415</v>
      </c>
      <c r="D202" s="634" t="s">
        <v>414</v>
      </c>
      <c r="E202" s="689" t="s">
        <v>438</v>
      </c>
      <c r="F202" s="689"/>
      <c r="G202" s="689" t="s">
        <v>437</v>
      </c>
      <c r="H202" s="689"/>
      <c r="I202" s="689" t="s">
        <v>436</v>
      </c>
      <c r="J202" s="689"/>
      <c r="K202" s="689" t="s">
        <v>435</v>
      </c>
      <c r="L202" s="689"/>
      <c r="M202" s="692" t="s">
        <v>434</v>
      </c>
      <c r="N202" s="693"/>
      <c r="O202" s="644" t="s">
        <v>433</v>
      </c>
      <c r="P202" s="644"/>
      <c r="Q202" s="644" t="s">
        <v>432</v>
      </c>
      <c r="R202" s="644"/>
      <c r="S202" s="644" t="s">
        <v>431</v>
      </c>
      <c r="T202" s="644"/>
      <c r="U202" s="689" t="s">
        <v>430</v>
      </c>
      <c r="V202" s="642"/>
      <c r="W202" s="664" t="s">
        <v>410</v>
      </c>
      <c r="X202" s="642" t="s">
        <v>409</v>
      </c>
      <c r="Y202" s="643"/>
    </row>
    <row r="203" spans="1:25" ht="20" customHeight="1">
      <c r="A203" s="635"/>
      <c r="B203" s="635"/>
      <c r="C203" s="635"/>
      <c r="D203" s="635"/>
      <c r="E203" s="644" t="s">
        <v>408</v>
      </c>
      <c r="F203" s="644"/>
      <c r="G203" s="644" t="s">
        <v>408</v>
      </c>
      <c r="H203" s="644"/>
      <c r="I203" s="644" t="s">
        <v>408</v>
      </c>
      <c r="J203" s="644"/>
      <c r="K203" s="644" t="s">
        <v>408</v>
      </c>
      <c r="L203" s="644"/>
      <c r="M203" s="694"/>
      <c r="N203" s="695"/>
      <c r="O203" s="644" t="s">
        <v>408</v>
      </c>
      <c r="P203" s="644"/>
      <c r="Q203" s="644" t="s">
        <v>408</v>
      </c>
      <c r="R203" s="644"/>
      <c r="S203" s="644" t="s">
        <v>408</v>
      </c>
      <c r="T203" s="644"/>
      <c r="U203" s="644" t="s">
        <v>408</v>
      </c>
      <c r="V203" s="642"/>
      <c r="W203" s="665"/>
      <c r="X203" s="281" t="s">
        <v>0</v>
      </c>
      <c r="Y203" s="281" t="s">
        <v>1</v>
      </c>
    </row>
    <row r="204" spans="1:25" ht="24" customHeight="1">
      <c r="A204" s="285">
        <v>1</v>
      </c>
      <c r="B204" s="284" t="str" cm="1">
        <f t="array" ref="B204">IFERROR(_xlfn._xlws.FILTER(_xlfn.ANCHORARRAY(Data!BG$124), _xlfn.CHOOSECOLS(_xlfn.ANCHORARRAY(Data!BG$124),1)&lt;&gt;""),"")</f>
        <v/>
      </c>
      <c r="C204" s="283"/>
      <c r="D204" s="283"/>
      <c r="E204" s="621"/>
      <c r="F204" s="622"/>
      <c r="G204" s="621"/>
      <c r="H204" s="622"/>
      <c r="I204" s="621"/>
      <c r="J204" s="622"/>
      <c r="K204" s="685" t="s">
        <v>429</v>
      </c>
      <c r="L204" s="686"/>
      <c r="M204" s="685" t="s">
        <v>429</v>
      </c>
      <c r="N204" s="686"/>
      <c r="O204" s="685" t="s">
        <v>429</v>
      </c>
      <c r="P204" s="686"/>
      <c r="Q204" s="685" t="s">
        <v>429</v>
      </c>
      <c r="R204" s="686"/>
      <c r="S204" s="685" t="s">
        <v>429</v>
      </c>
      <c r="T204" s="686"/>
      <c r="U204" s="683"/>
      <c r="V204" s="684"/>
      <c r="W204" s="281"/>
      <c r="X204" s="281"/>
      <c r="Y204" s="281"/>
    </row>
    <row r="205" spans="1:25" ht="24" customHeight="1">
      <c r="A205" s="281">
        <v>2</v>
      </c>
      <c r="B205" s="284"/>
      <c r="C205" s="283"/>
      <c r="D205" s="283"/>
      <c r="E205" s="621"/>
      <c r="F205" s="622"/>
      <c r="G205" s="621"/>
      <c r="H205" s="622"/>
      <c r="I205" s="621"/>
      <c r="J205" s="622"/>
      <c r="K205" s="685" t="s">
        <v>429</v>
      </c>
      <c r="L205" s="686"/>
      <c r="M205" s="685" t="s">
        <v>429</v>
      </c>
      <c r="N205" s="686"/>
      <c r="O205" s="685" t="s">
        <v>429</v>
      </c>
      <c r="P205" s="686"/>
      <c r="Q205" s="685" t="s">
        <v>429</v>
      </c>
      <c r="R205" s="686"/>
      <c r="S205" s="685" t="s">
        <v>429</v>
      </c>
      <c r="T205" s="686"/>
      <c r="U205" s="683"/>
      <c r="V205" s="684"/>
      <c r="W205" s="281"/>
      <c r="X205" s="281"/>
      <c r="Y205" s="281"/>
    </row>
    <row r="206" spans="1:25" ht="24" customHeight="1">
      <c r="A206" s="281">
        <v>3</v>
      </c>
      <c r="B206" s="284"/>
      <c r="C206" s="283"/>
      <c r="D206" s="283"/>
      <c r="E206" s="621"/>
      <c r="F206" s="622"/>
      <c r="G206" s="621"/>
      <c r="H206" s="622"/>
      <c r="I206" s="621"/>
      <c r="J206" s="622"/>
      <c r="K206" s="685" t="s">
        <v>429</v>
      </c>
      <c r="L206" s="686"/>
      <c r="M206" s="685" t="s">
        <v>429</v>
      </c>
      <c r="N206" s="686"/>
      <c r="O206" s="685" t="s">
        <v>429</v>
      </c>
      <c r="P206" s="686"/>
      <c r="Q206" s="685" t="s">
        <v>429</v>
      </c>
      <c r="R206" s="686"/>
      <c r="S206" s="685" t="s">
        <v>429</v>
      </c>
      <c r="T206" s="686"/>
      <c r="U206" s="683"/>
      <c r="V206" s="684"/>
      <c r="W206" s="281"/>
      <c r="X206" s="281"/>
      <c r="Y206" s="281"/>
    </row>
    <row r="207" spans="1:25" ht="24" customHeight="1">
      <c r="A207" s="281">
        <v>4</v>
      </c>
      <c r="B207" s="284"/>
      <c r="C207" s="283"/>
      <c r="D207" s="283"/>
      <c r="E207" s="621"/>
      <c r="F207" s="622"/>
      <c r="G207" s="621"/>
      <c r="H207" s="622"/>
      <c r="I207" s="621"/>
      <c r="J207" s="622"/>
      <c r="K207" s="685" t="s">
        <v>429</v>
      </c>
      <c r="L207" s="686"/>
      <c r="M207" s="685" t="s">
        <v>429</v>
      </c>
      <c r="N207" s="686"/>
      <c r="O207" s="685" t="s">
        <v>429</v>
      </c>
      <c r="P207" s="686"/>
      <c r="Q207" s="685" t="s">
        <v>429</v>
      </c>
      <c r="R207" s="686"/>
      <c r="S207" s="685" t="s">
        <v>429</v>
      </c>
      <c r="T207" s="686"/>
      <c r="U207" s="683"/>
      <c r="V207" s="684"/>
      <c r="W207" s="281"/>
      <c r="X207" s="281"/>
      <c r="Y207" s="281"/>
    </row>
    <row r="208" spans="1:25" ht="24" customHeight="1">
      <c r="A208" s="281">
        <v>5</v>
      </c>
      <c r="B208" s="284"/>
      <c r="C208" s="283"/>
      <c r="D208" s="283"/>
      <c r="E208" s="621"/>
      <c r="F208" s="622"/>
      <c r="G208" s="621"/>
      <c r="H208" s="622"/>
      <c r="I208" s="621"/>
      <c r="J208" s="622"/>
      <c r="K208" s="685" t="s">
        <v>429</v>
      </c>
      <c r="L208" s="686"/>
      <c r="M208" s="685" t="s">
        <v>429</v>
      </c>
      <c r="N208" s="686"/>
      <c r="O208" s="685" t="s">
        <v>429</v>
      </c>
      <c r="P208" s="686"/>
      <c r="Q208" s="685" t="s">
        <v>429</v>
      </c>
      <c r="R208" s="686"/>
      <c r="S208" s="685" t="s">
        <v>429</v>
      </c>
      <c r="T208" s="686"/>
      <c r="U208" s="683"/>
      <c r="V208" s="684"/>
      <c r="W208" s="281"/>
      <c r="X208" s="281"/>
      <c r="Y208" s="281"/>
    </row>
    <row r="209" spans="1:25" ht="24" customHeight="1">
      <c r="A209" s="281">
        <v>6</v>
      </c>
      <c r="B209" s="284"/>
      <c r="C209" s="283"/>
      <c r="D209" s="283"/>
      <c r="E209" s="621"/>
      <c r="F209" s="622"/>
      <c r="G209" s="621"/>
      <c r="H209" s="622"/>
      <c r="I209" s="621"/>
      <c r="J209" s="622"/>
      <c r="K209" s="685" t="s">
        <v>429</v>
      </c>
      <c r="L209" s="686"/>
      <c r="M209" s="685" t="s">
        <v>429</v>
      </c>
      <c r="N209" s="686"/>
      <c r="O209" s="685" t="s">
        <v>429</v>
      </c>
      <c r="P209" s="686"/>
      <c r="Q209" s="685" t="s">
        <v>429</v>
      </c>
      <c r="R209" s="686"/>
      <c r="S209" s="685" t="s">
        <v>429</v>
      </c>
      <c r="T209" s="686"/>
      <c r="U209" s="683"/>
      <c r="V209" s="684"/>
      <c r="W209" s="281"/>
      <c r="X209" s="281"/>
      <c r="Y209" s="281"/>
    </row>
    <row r="210" spans="1:25" ht="24" customHeight="1">
      <c r="A210" s="281">
        <v>7</v>
      </c>
      <c r="B210" s="284"/>
      <c r="C210" s="283"/>
      <c r="D210" s="283"/>
      <c r="E210" s="621"/>
      <c r="F210" s="622"/>
      <c r="G210" s="621"/>
      <c r="H210" s="622"/>
      <c r="I210" s="621"/>
      <c r="J210" s="622"/>
      <c r="K210" s="685" t="s">
        <v>429</v>
      </c>
      <c r="L210" s="686"/>
      <c r="M210" s="685" t="s">
        <v>429</v>
      </c>
      <c r="N210" s="686"/>
      <c r="O210" s="685" t="s">
        <v>429</v>
      </c>
      <c r="P210" s="686"/>
      <c r="Q210" s="685" t="s">
        <v>429</v>
      </c>
      <c r="R210" s="686"/>
      <c r="S210" s="685" t="s">
        <v>429</v>
      </c>
      <c r="T210" s="686"/>
      <c r="U210" s="683"/>
      <c r="V210" s="684"/>
      <c r="W210" s="281"/>
      <c r="X210" s="281"/>
      <c r="Y210" s="281"/>
    </row>
    <row r="211" spans="1:25" ht="24" customHeight="1">
      <c r="A211" s="281">
        <v>8</v>
      </c>
      <c r="B211" s="284"/>
      <c r="C211" s="283"/>
      <c r="D211" s="283"/>
      <c r="E211" s="621"/>
      <c r="F211" s="622"/>
      <c r="G211" s="621"/>
      <c r="H211" s="622"/>
      <c r="I211" s="621"/>
      <c r="J211" s="622"/>
      <c r="K211" s="685" t="s">
        <v>429</v>
      </c>
      <c r="L211" s="686"/>
      <c r="M211" s="685" t="s">
        <v>429</v>
      </c>
      <c r="N211" s="686"/>
      <c r="O211" s="685" t="s">
        <v>429</v>
      </c>
      <c r="P211" s="686"/>
      <c r="Q211" s="685" t="s">
        <v>429</v>
      </c>
      <c r="R211" s="686"/>
      <c r="S211" s="685" t="s">
        <v>429</v>
      </c>
      <c r="T211" s="686"/>
      <c r="U211" s="683"/>
      <c r="V211" s="684"/>
      <c r="W211" s="281"/>
      <c r="X211" s="281"/>
      <c r="Y211" s="281"/>
    </row>
    <row r="212" spans="1:25" ht="24" customHeight="1">
      <c r="A212" s="281">
        <v>9</v>
      </c>
      <c r="B212" s="284"/>
      <c r="C212" s="283"/>
      <c r="D212" s="283"/>
      <c r="E212" s="621"/>
      <c r="F212" s="622"/>
      <c r="G212" s="621"/>
      <c r="H212" s="622"/>
      <c r="I212" s="621"/>
      <c r="J212" s="622"/>
      <c r="K212" s="685" t="s">
        <v>429</v>
      </c>
      <c r="L212" s="686"/>
      <c r="M212" s="685" t="s">
        <v>429</v>
      </c>
      <c r="N212" s="686"/>
      <c r="O212" s="685" t="s">
        <v>429</v>
      </c>
      <c r="P212" s="686"/>
      <c r="Q212" s="685" t="s">
        <v>429</v>
      </c>
      <c r="R212" s="686"/>
      <c r="S212" s="685" t="s">
        <v>429</v>
      </c>
      <c r="T212" s="686"/>
      <c r="U212" s="683"/>
      <c r="V212" s="684"/>
      <c r="W212" s="281"/>
      <c r="X212" s="281"/>
      <c r="Y212" s="281"/>
    </row>
    <row r="213" spans="1:25" ht="24" customHeight="1">
      <c r="A213" s="281">
        <v>10</v>
      </c>
      <c r="B213" s="284"/>
      <c r="C213" s="283"/>
      <c r="D213" s="283"/>
      <c r="E213" s="621"/>
      <c r="F213" s="622"/>
      <c r="G213" s="621"/>
      <c r="H213" s="622"/>
      <c r="I213" s="621"/>
      <c r="J213" s="622"/>
      <c r="K213" s="685" t="s">
        <v>429</v>
      </c>
      <c r="L213" s="686"/>
      <c r="M213" s="685" t="s">
        <v>429</v>
      </c>
      <c r="N213" s="686"/>
      <c r="O213" s="685" t="s">
        <v>429</v>
      </c>
      <c r="P213" s="686"/>
      <c r="Q213" s="685" t="s">
        <v>429</v>
      </c>
      <c r="R213" s="686"/>
      <c r="S213" s="685" t="s">
        <v>429</v>
      </c>
      <c r="T213" s="686"/>
      <c r="U213" s="683"/>
      <c r="V213" s="684"/>
      <c r="W213" s="281"/>
      <c r="X213" s="281"/>
      <c r="Y213" s="281"/>
    </row>
    <row r="214" spans="1:25" ht="24" customHeight="1">
      <c r="A214" s="281">
        <v>11</v>
      </c>
      <c r="B214" s="284"/>
      <c r="C214" s="283"/>
      <c r="D214" s="283"/>
      <c r="E214" s="621"/>
      <c r="F214" s="622"/>
      <c r="G214" s="621"/>
      <c r="H214" s="622"/>
      <c r="I214" s="621"/>
      <c r="J214" s="622"/>
      <c r="K214" s="685" t="s">
        <v>429</v>
      </c>
      <c r="L214" s="686"/>
      <c r="M214" s="685" t="s">
        <v>429</v>
      </c>
      <c r="N214" s="686"/>
      <c r="O214" s="685" t="s">
        <v>429</v>
      </c>
      <c r="P214" s="686"/>
      <c r="Q214" s="685" t="s">
        <v>429</v>
      </c>
      <c r="R214" s="686"/>
      <c r="S214" s="685" t="s">
        <v>429</v>
      </c>
      <c r="T214" s="686"/>
      <c r="U214" s="683"/>
      <c r="V214" s="684"/>
      <c r="W214" s="281"/>
      <c r="X214" s="281"/>
      <c r="Y214" s="281"/>
    </row>
    <row r="215" spans="1:25" ht="24" customHeight="1">
      <c r="A215" s="281">
        <v>12</v>
      </c>
      <c r="B215" s="284"/>
      <c r="C215" s="283"/>
      <c r="D215" s="283"/>
      <c r="E215" s="636"/>
      <c r="F215" s="670"/>
      <c r="G215" s="636"/>
      <c r="H215" s="670"/>
      <c r="I215" s="636"/>
      <c r="J215" s="670"/>
      <c r="K215" s="685" t="s">
        <v>429</v>
      </c>
      <c r="L215" s="686"/>
      <c r="M215" s="685" t="s">
        <v>429</v>
      </c>
      <c r="N215" s="686"/>
      <c r="O215" s="685" t="s">
        <v>429</v>
      </c>
      <c r="P215" s="686"/>
      <c r="Q215" s="685" t="s">
        <v>429</v>
      </c>
      <c r="R215" s="686"/>
      <c r="S215" s="685" t="s">
        <v>429</v>
      </c>
      <c r="T215" s="686"/>
      <c r="U215" s="687"/>
      <c r="V215" s="688"/>
      <c r="W215" s="286"/>
      <c r="X215" s="286"/>
      <c r="Y215" s="286"/>
    </row>
    <row r="216" spans="1:25" ht="24" customHeight="1">
      <c r="A216" s="281">
        <v>13</v>
      </c>
      <c r="B216" s="284"/>
      <c r="C216" s="283"/>
      <c r="D216" s="283"/>
      <c r="E216" s="651"/>
      <c r="F216" s="651"/>
      <c r="G216" s="651"/>
      <c r="H216" s="651"/>
      <c r="I216" s="651"/>
      <c r="J216" s="651"/>
      <c r="K216" s="685" t="s">
        <v>429</v>
      </c>
      <c r="L216" s="686"/>
      <c r="M216" s="685" t="s">
        <v>429</v>
      </c>
      <c r="N216" s="686"/>
      <c r="O216" s="685" t="s">
        <v>429</v>
      </c>
      <c r="P216" s="686"/>
      <c r="Q216" s="685" t="s">
        <v>429</v>
      </c>
      <c r="R216" s="686"/>
      <c r="S216" s="685" t="s">
        <v>429</v>
      </c>
      <c r="T216" s="686"/>
      <c r="U216" s="646"/>
      <c r="V216" s="646"/>
      <c r="W216" s="281"/>
      <c r="X216" s="281"/>
      <c r="Y216" s="281"/>
    </row>
    <row r="217" spans="1:25" ht="24" customHeight="1">
      <c r="A217" s="281">
        <v>14</v>
      </c>
      <c r="B217" s="284"/>
      <c r="C217" s="283"/>
      <c r="D217" s="283"/>
      <c r="E217" s="621"/>
      <c r="F217" s="622"/>
      <c r="G217" s="621"/>
      <c r="H217" s="622"/>
      <c r="I217" s="621"/>
      <c r="J217" s="622"/>
      <c r="K217" s="685" t="s">
        <v>429</v>
      </c>
      <c r="L217" s="686"/>
      <c r="M217" s="685" t="s">
        <v>429</v>
      </c>
      <c r="N217" s="686"/>
      <c r="O217" s="685" t="s">
        <v>429</v>
      </c>
      <c r="P217" s="686"/>
      <c r="Q217" s="685" t="s">
        <v>429</v>
      </c>
      <c r="R217" s="686"/>
      <c r="S217" s="685" t="s">
        <v>429</v>
      </c>
      <c r="T217" s="686"/>
      <c r="U217" s="683"/>
      <c r="V217" s="684"/>
      <c r="W217" s="281"/>
      <c r="X217" s="281"/>
      <c r="Y217" s="281"/>
    </row>
    <row r="218" spans="1:25" ht="24" customHeight="1">
      <c r="A218" s="281">
        <v>15</v>
      </c>
      <c r="B218" s="284"/>
      <c r="C218" s="283"/>
      <c r="D218" s="283"/>
      <c r="E218" s="621"/>
      <c r="F218" s="622"/>
      <c r="G218" s="621"/>
      <c r="H218" s="622"/>
      <c r="I218" s="621"/>
      <c r="J218" s="622"/>
      <c r="K218" s="685" t="s">
        <v>429</v>
      </c>
      <c r="L218" s="686"/>
      <c r="M218" s="685" t="s">
        <v>429</v>
      </c>
      <c r="N218" s="686"/>
      <c r="O218" s="685" t="s">
        <v>429</v>
      </c>
      <c r="P218" s="686"/>
      <c r="Q218" s="685" t="s">
        <v>429</v>
      </c>
      <c r="R218" s="686"/>
      <c r="S218" s="685" t="s">
        <v>429</v>
      </c>
      <c r="T218" s="686"/>
      <c r="U218" s="683"/>
      <c r="V218" s="684"/>
      <c r="W218" s="281"/>
      <c r="X218" s="281"/>
      <c r="Y218" s="281"/>
    </row>
    <row r="219" spans="1:25" ht="24" customHeight="1">
      <c r="A219" s="281">
        <v>16</v>
      </c>
      <c r="B219" s="284"/>
      <c r="C219" s="283"/>
      <c r="D219" s="283"/>
      <c r="E219" s="621"/>
      <c r="F219" s="622"/>
      <c r="G219" s="621"/>
      <c r="H219" s="622"/>
      <c r="I219" s="621"/>
      <c r="J219" s="622"/>
      <c r="K219" s="685" t="s">
        <v>429</v>
      </c>
      <c r="L219" s="686"/>
      <c r="M219" s="685" t="s">
        <v>429</v>
      </c>
      <c r="N219" s="686"/>
      <c r="O219" s="685" t="s">
        <v>429</v>
      </c>
      <c r="P219" s="686"/>
      <c r="Q219" s="685" t="s">
        <v>429</v>
      </c>
      <c r="R219" s="686"/>
      <c r="S219" s="685" t="s">
        <v>429</v>
      </c>
      <c r="T219" s="686"/>
      <c r="U219" s="683"/>
      <c r="V219" s="684"/>
      <c r="W219" s="281"/>
      <c r="X219" s="281"/>
      <c r="Y219" s="281"/>
    </row>
    <row r="220" spans="1:25" ht="20" customHeight="1">
      <c r="A220" s="266"/>
      <c r="B220" s="266"/>
      <c r="C220" s="270"/>
      <c r="D220" s="270"/>
      <c r="E220" s="266"/>
      <c r="F220" s="266"/>
      <c r="G220" s="266"/>
      <c r="H220" s="266"/>
      <c r="I220" s="266"/>
      <c r="J220" s="266"/>
      <c r="K220" s="266"/>
      <c r="L220" s="266"/>
      <c r="M220" s="266"/>
      <c r="N220" s="266"/>
      <c r="O220" s="266"/>
      <c r="P220" s="266"/>
      <c r="Q220" s="266"/>
      <c r="R220" s="266"/>
      <c r="S220" s="266"/>
      <c r="T220" s="266"/>
      <c r="U220" s="266"/>
      <c r="V220" s="266"/>
      <c r="W220" s="266"/>
      <c r="X220" s="266"/>
      <c r="Y220" s="266"/>
    </row>
    <row r="221" spans="1:25" ht="20" customHeight="1">
      <c r="A221" s="644" t="s">
        <v>425</v>
      </c>
      <c r="B221" s="644"/>
      <c r="C221" s="644"/>
      <c r="D221" s="644"/>
      <c r="E221" s="644"/>
      <c r="F221" s="644"/>
      <c r="G221" s="267"/>
      <c r="H221" s="644" t="s">
        <v>424</v>
      </c>
      <c r="I221" s="644"/>
      <c r="J221" s="644"/>
      <c r="K221" s="644"/>
      <c r="L221" s="644"/>
      <c r="M221" s="644"/>
      <c r="N221" s="644"/>
      <c r="O221" s="644"/>
      <c r="P221" s="644"/>
      <c r="Q221" s="644"/>
      <c r="R221" s="644"/>
      <c r="S221" s="644"/>
      <c r="T221" s="266"/>
      <c r="U221" s="642" t="s">
        <v>407</v>
      </c>
      <c r="V221" s="645"/>
      <c r="W221" s="645"/>
      <c r="X221" s="645"/>
      <c r="Y221" s="643"/>
    </row>
    <row r="222" spans="1:25" ht="20" customHeight="1">
      <c r="A222" s="297"/>
      <c r="B222" s="281" t="s">
        <v>423</v>
      </c>
      <c r="C222" s="281" t="s">
        <v>415</v>
      </c>
      <c r="D222" s="281" t="s">
        <v>414</v>
      </c>
      <c r="E222" s="644" t="s">
        <v>442</v>
      </c>
      <c r="F222" s="644"/>
      <c r="G222" s="267"/>
      <c r="H222" s="297"/>
      <c r="I222" s="281" t="s">
        <v>423</v>
      </c>
      <c r="J222" s="642" t="s">
        <v>415</v>
      </c>
      <c r="K222" s="645"/>
      <c r="L222" s="645"/>
      <c r="M222" s="645"/>
      <c r="N222" s="643"/>
      <c r="O222" s="642" t="s">
        <v>414</v>
      </c>
      <c r="P222" s="645"/>
      <c r="Q222" s="645"/>
      <c r="R222" s="644" t="s">
        <v>442</v>
      </c>
      <c r="S222" s="644"/>
      <c r="T222" s="266"/>
      <c r="U222" s="279"/>
      <c r="V222" s="266"/>
      <c r="W222" s="266"/>
      <c r="X222" s="266"/>
      <c r="Y222" s="278"/>
    </row>
    <row r="223" spans="1:25" ht="20" customHeight="1">
      <c r="A223" s="295">
        <v>1</v>
      </c>
      <c r="B223" s="284"/>
      <c r="C223" s="296"/>
      <c r="D223" s="281"/>
      <c r="E223" s="707"/>
      <c r="F223" s="707"/>
      <c r="G223" s="269"/>
      <c r="H223" s="295">
        <v>1</v>
      </c>
      <c r="I223" s="281"/>
      <c r="J223" s="642"/>
      <c r="K223" s="645"/>
      <c r="L223" s="645"/>
      <c r="M223" s="645"/>
      <c r="N223" s="643"/>
      <c r="O223" s="642"/>
      <c r="P223" s="645"/>
      <c r="Q223" s="645"/>
      <c r="R223" s="644"/>
      <c r="S223" s="644"/>
      <c r="T223" s="266"/>
      <c r="U223" s="279"/>
      <c r="V223" s="266"/>
      <c r="W223" s="266"/>
      <c r="X223" s="266"/>
      <c r="Y223" s="278"/>
    </row>
    <row r="224" spans="1:25" ht="20" customHeight="1">
      <c r="A224" s="295">
        <v>2</v>
      </c>
      <c r="B224" s="281"/>
      <c r="C224" s="296"/>
      <c r="D224" s="281"/>
      <c r="E224" s="707"/>
      <c r="F224" s="707"/>
      <c r="G224" s="269"/>
      <c r="H224" s="295">
        <v>2</v>
      </c>
      <c r="I224" s="281"/>
      <c r="J224" s="642"/>
      <c r="K224" s="645"/>
      <c r="L224" s="645"/>
      <c r="M224" s="645"/>
      <c r="N224" s="643"/>
      <c r="O224" s="642"/>
      <c r="P224" s="645"/>
      <c r="Q224" s="645"/>
      <c r="R224" s="644"/>
      <c r="S224" s="644"/>
      <c r="T224" s="266"/>
      <c r="U224" s="279"/>
      <c r="V224" s="266"/>
      <c r="W224" s="266"/>
      <c r="X224" s="266"/>
      <c r="Y224" s="278"/>
    </row>
    <row r="225" spans="1:25" ht="20" customHeight="1">
      <c r="A225" s="295">
        <v>3</v>
      </c>
      <c r="B225" s="281"/>
      <c r="C225" s="296"/>
      <c r="D225" s="281"/>
      <c r="E225" s="707"/>
      <c r="F225" s="707"/>
      <c r="G225" s="269"/>
      <c r="H225" s="295">
        <v>3</v>
      </c>
      <c r="I225" s="281"/>
      <c r="J225" s="642"/>
      <c r="K225" s="645"/>
      <c r="L225" s="645"/>
      <c r="M225" s="645"/>
      <c r="N225" s="643"/>
      <c r="O225" s="642"/>
      <c r="P225" s="645"/>
      <c r="Q225" s="645"/>
      <c r="R225" s="644"/>
      <c r="S225" s="644"/>
      <c r="U225" s="277"/>
      <c r="Y225" s="276"/>
    </row>
    <row r="226" spans="1:25" ht="20" customHeight="1">
      <c r="A226" s="295">
        <v>4</v>
      </c>
      <c r="B226" s="281"/>
      <c r="C226" s="296"/>
      <c r="D226" s="281"/>
      <c r="E226" s="707"/>
      <c r="F226" s="707"/>
      <c r="G226" s="269"/>
      <c r="H226" s="295">
        <v>4</v>
      </c>
      <c r="I226" s="281"/>
      <c r="J226" s="642"/>
      <c r="K226" s="645"/>
      <c r="L226" s="645"/>
      <c r="M226" s="645"/>
      <c r="N226" s="643"/>
      <c r="O226" s="642"/>
      <c r="P226" s="645"/>
      <c r="Q226" s="645"/>
      <c r="R226" s="644"/>
      <c r="S226" s="644"/>
      <c r="U226" s="277"/>
      <c r="Y226" s="276"/>
    </row>
    <row r="227" spans="1:25" ht="20" customHeight="1">
      <c r="A227" s="295">
        <v>5</v>
      </c>
      <c r="B227" s="281"/>
      <c r="C227" s="296"/>
      <c r="D227" s="281"/>
      <c r="E227" s="707"/>
      <c r="F227" s="707"/>
      <c r="G227" s="269"/>
      <c r="H227" s="295">
        <v>5</v>
      </c>
      <c r="I227" s="281"/>
      <c r="J227" s="642"/>
      <c r="K227" s="645"/>
      <c r="L227" s="645"/>
      <c r="M227" s="645"/>
      <c r="N227" s="643"/>
      <c r="O227" s="642"/>
      <c r="P227" s="645"/>
      <c r="Q227" s="645"/>
      <c r="R227" s="644"/>
      <c r="S227" s="644"/>
      <c r="T227" s="266"/>
      <c r="U227" s="642" t="s">
        <v>406</v>
      </c>
      <c r="V227" s="645"/>
      <c r="W227" s="645"/>
      <c r="X227" s="645"/>
      <c r="Y227" s="643"/>
    </row>
    <row r="228" spans="1:25" ht="20" customHeight="1">
      <c r="A228" s="295">
        <v>6</v>
      </c>
      <c r="B228" s="281"/>
      <c r="C228" s="296"/>
      <c r="D228" s="281"/>
      <c r="E228" s="707"/>
      <c r="F228" s="707"/>
      <c r="G228" s="269"/>
      <c r="H228" s="295">
        <v>6</v>
      </c>
      <c r="I228" s="281"/>
      <c r="J228" s="642"/>
      <c r="K228" s="645"/>
      <c r="L228" s="645"/>
      <c r="M228" s="645"/>
      <c r="N228" s="643"/>
      <c r="O228" s="642"/>
      <c r="P228" s="645"/>
      <c r="Q228" s="645"/>
      <c r="R228" s="644"/>
      <c r="S228" s="644"/>
      <c r="T228" s="266"/>
      <c r="U228" s="279"/>
      <c r="V228" s="266"/>
      <c r="W228" s="266"/>
      <c r="X228" s="266"/>
      <c r="Y228" s="278"/>
    </row>
    <row r="229" spans="1:25" ht="20" customHeight="1">
      <c r="A229" s="295">
        <v>7</v>
      </c>
      <c r="B229" s="281"/>
      <c r="C229" s="296"/>
      <c r="D229" s="281"/>
      <c r="E229" s="707"/>
      <c r="F229" s="707"/>
      <c r="G229" s="269"/>
      <c r="H229" s="295">
        <v>7</v>
      </c>
      <c r="I229" s="281"/>
      <c r="J229" s="642"/>
      <c r="K229" s="645"/>
      <c r="L229" s="645"/>
      <c r="M229" s="645"/>
      <c r="N229" s="643"/>
      <c r="O229" s="642"/>
      <c r="P229" s="645"/>
      <c r="Q229" s="645"/>
      <c r="R229" s="644"/>
      <c r="S229" s="644"/>
      <c r="U229" s="277"/>
      <c r="Y229" s="276"/>
    </row>
    <row r="230" spans="1:25" ht="20" customHeight="1">
      <c r="A230" s="295">
        <v>8</v>
      </c>
      <c r="B230" s="281"/>
      <c r="C230" s="296"/>
      <c r="D230" s="281"/>
      <c r="E230" s="707"/>
      <c r="F230" s="707"/>
      <c r="G230" s="269"/>
      <c r="H230" s="295">
        <v>8</v>
      </c>
      <c r="I230" s="281"/>
      <c r="J230" s="642"/>
      <c r="K230" s="645"/>
      <c r="L230" s="645"/>
      <c r="M230" s="645"/>
      <c r="N230" s="643"/>
      <c r="O230" s="642"/>
      <c r="P230" s="645"/>
      <c r="Q230" s="645"/>
      <c r="R230" s="644"/>
      <c r="S230" s="644"/>
      <c r="T230" s="266"/>
      <c r="U230" s="273"/>
      <c r="V230" s="272"/>
      <c r="W230" s="272"/>
      <c r="X230" s="272"/>
      <c r="Y230" s="271"/>
    </row>
    <row r="231" spans="1:25" ht="12" customHeight="1">
      <c r="A231" s="268"/>
      <c r="B231" s="267"/>
      <c r="C231" s="270"/>
      <c r="D231" s="267"/>
      <c r="E231" s="269"/>
      <c r="F231" s="269"/>
      <c r="G231" s="269"/>
      <c r="H231" s="268"/>
      <c r="I231" s="267"/>
      <c r="J231" s="267"/>
      <c r="K231" s="267"/>
      <c r="L231" s="267"/>
      <c r="M231" s="267"/>
      <c r="N231" s="267"/>
      <c r="O231" s="267"/>
      <c r="P231" s="267"/>
      <c r="Q231" s="267"/>
      <c r="R231" s="267"/>
      <c r="S231" s="267"/>
      <c r="T231" s="266"/>
      <c r="U231" s="266"/>
      <c r="V231" s="266"/>
      <c r="W231" s="266"/>
      <c r="X231" s="266"/>
      <c r="Y231" s="266"/>
    </row>
    <row r="232" spans="1:25" ht="38" customHeight="1">
      <c r="A232" s="671" t="s">
        <v>441</v>
      </c>
      <c r="B232" s="672"/>
      <c r="C232" s="672"/>
      <c r="D232" s="672"/>
      <c r="E232" s="666" t="s">
        <v>42</v>
      </c>
      <c r="F232" s="666"/>
      <c r="G232" s="667">
        <f>G199</f>
        <v>45774</v>
      </c>
      <c r="H232" s="668"/>
      <c r="I232" s="669"/>
      <c r="J232" s="666" t="s">
        <v>43</v>
      </c>
      <c r="K232" s="666"/>
      <c r="L232" s="626" t="str">
        <f>L199</f>
        <v>Horspath, Oxford</v>
      </c>
      <c r="M232" s="662"/>
      <c r="N232" s="662"/>
      <c r="O232" s="662"/>
      <c r="P232" s="662"/>
      <c r="Q232" s="627"/>
      <c r="R232" s="666" t="s">
        <v>420</v>
      </c>
      <c r="S232" s="666"/>
      <c r="T232" s="626" t="str">
        <f>T199</f>
        <v>OXFORDSHIRE TRACK &amp; FIELD LEAGUE 2025</v>
      </c>
      <c r="U232" s="662"/>
      <c r="V232" s="662"/>
      <c r="W232" s="662"/>
      <c r="X232" s="662"/>
      <c r="Y232" s="627"/>
    </row>
    <row r="233" spans="1:25" s="294" customFormat="1" ht="38" customHeight="1">
      <c r="A233" s="624" t="s">
        <v>25</v>
      </c>
      <c r="B233" s="625"/>
      <c r="C233" s="626" t="str" cm="1">
        <f t="array" ref="C233">"Long Jump U13 Girls (" &amp; IFERROR(ROWS(_xlfn._xlws.FILTER(_xlfn.ANCHORARRAY(Data!BG140), _xlfn.CHOOSECOLS(_xlfn.ANCHORARRAY(Data!BG140),1)&lt;&gt;"")),0) &amp; " athletes) NON SCORING"</f>
        <v>Long Jump U13 Girls (0 athletes) NON SCORING</v>
      </c>
      <c r="D233" s="627"/>
      <c r="E233" s="624" t="s">
        <v>382</v>
      </c>
      <c r="F233" s="625"/>
      <c r="G233" s="629">
        <v>0.39583333333333331</v>
      </c>
      <c r="H233" s="630"/>
      <c r="I233" s="631"/>
      <c r="J233" s="624" t="s">
        <v>385</v>
      </c>
      <c r="K233" s="628"/>
      <c r="L233" s="703">
        <f>L200</f>
        <v>5.4</v>
      </c>
      <c r="M233" s="704"/>
      <c r="N233" s="705" t="s">
        <v>426</v>
      </c>
      <c r="O233" s="706"/>
      <c r="P233" s="652">
        <f>P200</f>
        <v>4.75</v>
      </c>
      <c r="Q233" s="653"/>
      <c r="R233" s="624" t="str">
        <f>R200</f>
        <v>Scoring: 3 trials each</v>
      </c>
      <c r="S233" s="628"/>
      <c r="T233" s="628"/>
      <c r="U233" s="628"/>
      <c r="V233" s="628"/>
      <c r="W233" s="628"/>
      <c r="X233" s="628"/>
      <c r="Y233" s="625"/>
    </row>
    <row r="234" spans="1:25" ht="20" customHeight="1">
      <c r="A234" s="266"/>
      <c r="B234" s="266"/>
      <c r="C234" s="293"/>
      <c r="D234" s="292"/>
      <c r="E234" s="267"/>
      <c r="F234" s="267"/>
      <c r="G234" s="291"/>
      <c r="H234" s="291"/>
      <c r="I234" s="267"/>
      <c r="J234" s="267"/>
      <c r="K234" s="290"/>
      <c r="L234" s="290"/>
      <c r="M234" s="290"/>
      <c r="N234" s="288"/>
      <c r="O234" s="288"/>
      <c r="P234" s="289"/>
      <c r="Q234" s="288"/>
      <c r="R234" s="287"/>
      <c r="S234" s="287"/>
      <c r="T234" s="287"/>
      <c r="U234" s="287"/>
      <c r="V234" s="287"/>
      <c r="W234" s="287"/>
      <c r="X234" s="287"/>
      <c r="Y234" s="287"/>
    </row>
    <row r="235" spans="1:25" ht="38" customHeight="1">
      <c r="A235" s="634" t="s">
        <v>417</v>
      </c>
      <c r="B235" s="634" t="s">
        <v>416</v>
      </c>
      <c r="C235" s="634" t="s">
        <v>415</v>
      </c>
      <c r="D235" s="634" t="s">
        <v>414</v>
      </c>
      <c r="E235" s="689" t="s">
        <v>438</v>
      </c>
      <c r="F235" s="689"/>
      <c r="G235" s="689" t="s">
        <v>437</v>
      </c>
      <c r="H235" s="689"/>
      <c r="I235" s="689" t="s">
        <v>436</v>
      </c>
      <c r="J235" s="689"/>
      <c r="K235" s="689" t="s">
        <v>435</v>
      </c>
      <c r="L235" s="689"/>
      <c r="M235" s="692" t="s">
        <v>434</v>
      </c>
      <c r="N235" s="693"/>
      <c r="O235" s="644" t="s">
        <v>433</v>
      </c>
      <c r="P235" s="644"/>
      <c r="Q235" s="644" t="s">
        <v>432</v>
      </c>
      <c r="R235" s="644"/>
      <c r="S235" s="644" t="s">
        <v>431</v>
      </c>
      <c r="T235" s="644"/>
      <c r="U235" s="689" t="s">
        <v>430</v>
      </c>
      <c r="V235" s="642"/>
      <c r="W235" s="664" t="s">
        <v>410</v>
      </c>
      <c r="X235" s="642" t="s">
        <v>409</v>
      </c>
      <c r="Y235" s="643"/>
    </row>
    <row r="236" spans="1:25" ht="20" customHeight="1">
      <c r="A236" s="635"/>
      <c r="B236" s="635"/>
      <c r="C236" s="635"/>
      <c r="D236" s="635"/>
      <c r="E236" s="644" t="s">
        <v>408</v>
      </c>
      <c r="F236" s="644"/>
      <c r="G236" s="644" t="s">
        <v>408</v>
      </c>
      <c r="H236" s="644"/>
      <c r="I236" s="644" t="s">
        <v>408</v>
      </c>
      <c r="J236" s="644"/>
      <c r="K236" s="644" t="s">
        <v>408</v>
      </c>
      <c r="L236" s="644"/>
      <c r="M236" s="694"/>
      <c r="N236" s="695"/>
      <c r="O236" s="644" t="s">
        <v>408</v>
      </c>
      <c r="P236" s="644"/>
      <c r="Q236" s="644" t="s">
        <v>408</v>
      </c>
      <c r="R236" s="644"/>
      <c r="S236" s="644" t="s">
        <v>408</v>
      </c>
      <c r="T236" s="644"/>
      <c r="U236" s="644" t="s">
        <v>408</v>
      </c>
      <c r="V236" s="642"/>
      <c r="W236" s="665"/>
      <c r="X236" s="281" t="s">
        <v>0</v>
      </c>
      <c r="Y236" s="281" t="s">
        <v>1</v>
      </c>
    </row>
    <row r="237" spans="1:25" ht="24" customHeight="1">
      <c r="A237" s="285">
        <v>1</v>
      </c>
      <c r="B237" s="284" t="str" cm="1">
        <f t="array" ref="B237">IFERROR(_xlfn._xlws.FILTER(_xlfn.ANCHORARRAY(Data!BG$140), _xlfn.CHOOSECOLS(_xlfn.ANCHORARRAY(Data!BG$140),1)&lt;&gt;""),"")</f>
        <v/>
      </c>
      <c r="C237" s="283"/>
      <c r="D237" s="283"/>
      <c r="E237" s="621"/>
      <c r="F237" s="622"/>
      <c r="G237" s="621"/>
      <c r="H237" s="622"/>
      <c r="I237" s="621"/>
      <c r="J237" s="622"/>
      <c r="K237" s="685" t="s">
        <v>429</v>
      </c>
      <c r="L237" s="686"/>
      <c r="M237" s="685" t="s">
        <v>429</v>
      </c>
      <c r="N237" s="686"/>
      <c r="O237" s="685" t="s">
        <v>429</v>
      </c>
      <c r="P237" s="686"/>
      <c r="Q237" s="685" t="s">
        <v>429</v>
      </c>
      <c r="R237" s="686"/>
      <c r="S237" s="685" t="s">
        <v>429</v>
      </c>
      <c r="T237" s="686"/>
      <c r="U237" s="683"/>
      <c r="V237" s="684"/>
      <c r="W237" s="281"/>
      <c r="X237" s="281"/>
      <c r="Y237" s="281"/>
    </row>
    <row r="238" spans="1:25" ht="24" customHeight="1">
      <c r="A238" s="281">
        <v>2</v>
      </c>
      <c r="B238" s="284"/>
      <c r="C238" s="283"/>
      <c r="D238" s="283"/>
      <c r="E238" s="621"/>
      <c r="F238" s="622"/>
      <c r="G238" s="621"/>
      <c r="H238" s="622"/>
      <c r="I238" s="621"/>
      <c r="J238" s="622"/>
      <c r="K238" s="685" t="s">
        <v>429</v>
      </c>
      <c r="L238" s="686"/>
      <c r="M238" s="685" t="s">
        <v>429</v>
      </c>
      <c r="N238" s="686"/>
      <c r="O238" s="685" t="s">
        <v>429</v>
      </c>
      <c r="P238" s="686"/>
      <c r="Q238" s="685" t="s">
        <v>429</v>
      </c>
      <c r="R238" s="686"/>
      <c r="S238" s="685" t="s">
        <v>429</v>
      </c>
      <c r="T238" s="686"/>
      <c r="U238" s="683"/>
      <c r="V238" s="684"/>
      <c r="W238" s="281"/>
      <c r="X238" s="281"/>
      <c r="Y238" s="281"/>
    </row>
    <row r="239" spans="1:25" ht="24" customHeight="1">
      <c r="A239" s="281">
        <v>3</v>
      </c>
      <c r="B239" s="284"/>
      <c r="C239" s="283"/>
      <c r="D239" s="283"/>
      <c r="E239" s="621"/>
      <c r="F239" s="622"/>
      <c r="G239" s="621"/>
      <c r="H239" s="622"/>
      <c r="I239" s="621"/>
      <c r="J239" s="622"/>
      <c r="K239" s="685" t="s">
        <v>429</v>
      </c>
      <c r="L239" s="686"/>
      <c r="M239" s="685" t="s">
        <v>429</v>
      </c>
      <c r="N239" s="686"/>
      <c r="O239" s="685" t="s">
        <v>429</v>
      </c>
      <c r="P239" s="686"/>
      <c r="Q239" s="685" t="s">
        <v>429</v>
      </c>
      <c r="R239" s="686"/>
      <c r="S239" s="685" t="s">
        <v>429</v>
      </c>
      <c r="T239" s="686"/>
      <c r="U239" s="683"/>
      <c r="V239" s="684"/>
      <c r="W239" s="281"/>
      <c r="X239" s="281"/>
      <c r="Y239" s="281"/>
    </row>
    <row r="240" spans="1:25" ht="24" customHeight="1">
      <c r="A240" s="281">
        <v>4</v>
      </c>
      <c r="B240" s="284"/>
      <c r="C240" s="283"/>
      <c r="D240" s="283"/>
      <c r="E240" s="621"/>
      <c r="F240" s="622"/>
      <c r="G240" s="621"/>
      <c r="H240" s="622"/>
      <c r="I240" s="621"/>
      <c r="J240" s="622"/>
      <c r="K240" s="685" t="s">
        <v>429</v>
      </c>
      <c r="L240" s="686"/>
      <c r="M240" s="685" t="s">
        <v>429</v>
      </c>
      <c r="N240" s="686"/>
      <c r="O240" s="685" t="s">
        <v>429</v>
      </c>
      <c r="P240" s="686"/>
      <c r="Q240" s="685" t="s">
        <v>429</v>
      </c>
      <c r="R240" s="686"/>
      <c r="S240" s="685" t="s">
        <v>429</v>
      </c>
      <c r="T240" s="686"/>
      <c r="U240" s="683"/>
      <c r="V240" s="684"/>
      <c r="W240" s="281"/>
      <c r="X240" s="281"/>
      <c r="Y240" s="281"/>
    </row>
    <row r="241" spans="1:25" ht="24" customHeight="1">
      <c r="A241" s="281">
        <v>5</v>
      </c>
      <c r="B241" s="284"/>
      <c r="C241" s="283"/>
      <c r="D241" s="283"/>
      <c r="E241" s="621"/>
      <c r="F241" s="622"/>
      <c r="G241" s="621"/>
      <c r="H241" s="622"/>
      <c r="I241" s="621"/>
      <c r="J241" s="622"/>
      <c r="K241" s="685" t="s">
        <v>429</v>
      </c>
      <c r="L241" s="686"/>
      <c r="M241" s="685" t="s">
        <v>429</v>
      </c>
      <c r="N241" s="686"/>
      <c r="O241" s="685" t="s">
        <v>429</v>
      </c>
      <c r="P241" s="686"/>
      <c r="Q241" s="685" t="s">
        <v>429</v>
      </c>
      <c r="R241" s="686"/>
      <c r="S241" s="685" t="s">
        <v>429</v>
      </c>
      <c r="T241" s="686"/>
      <c r="U241" s="683"/>
      <c r="V241" s="684"/>
      <c r="W241" s="281"/>
      <c r="X241" s="281"/>
      <c r="Y241" s="281"/>
    </row>
    <row r="242" spans="1:25" ht="24" customHeight="1">
      <c r="A242" s="281">
        <v>6</v>
      </c>
      <c r="B242" s="284"/>
      <c r="C242" s="283"/>
      <c r="D242" s="283"/>
      <c r="E242" s="621"/>
      <c r="F242" s="622"/>
      <c r="G242" s="621"/>
      <c r="H242" s="622"/>
      <c r="I242" s="621"/>
      <c r="J242" s="622"/>
      <c r="K242" s="685" t="s">
        <v>429</v>
      </c>
      <c r="L242" s="686"/>
      <c r="M242" s="685" t="s">
        <v>429</v>
      </c>
      <c r="N242" s="686"/>
      <c r="O242" s="685" t="s">
        <v>429</v>
      </c>
      <c r="P242" s="686"/>
      <c r="Q242" s="685" t="s">
        <v>429</v>
      </c>
      <c r="R242" s="686"/>
      <c r="S242" s="685" t="s">
        <v>429</v>
      </c>
      <c r="T242" s="686"/>
      <c r="U242" s="683"/>
      <c r="V242" s="684"/>
      <c r="W242" s="281"/>
      <c r="X242" s="281"/>
      <c r="Y242" s="281"/>
    </row>
    <row r="243" spans="1:25" ht="24" customHeight="1">
      <c r="A243" s="281">
        <v>7</v>
      </c>
      <c r="B243" s="284"/>
      <c r="C243" s="283"/>
      <c r="D243" s="283"/>
      <c r="E243" s="621"/>
      <c r="F243" s="622"/>
      <c r="G243" s="621"/>
      <c r="H243" s="622"/>
      <c r="I243" s="621"/>
      <c r="J243" s="622"/>
      <c r="K243" s="685" t="s">
        <v>429</v>
      </c>
      <c r="L243" s="686"/>
      <c r="M243" s="685" t="s">
        <v>429</v>
      </c>
      <c r="N243" s="686"/>
      <c r="O243" s="685" t="s">
        <v>429</v>
      </c>
      <c r="P243" s="686"/>
      <c r="Q243" s="685" t="s">
        <v>429</v>
      </c>
      <c r="R243" s="686"/>
      <c r="S243" s="685" t="s">
        <v>429</v>
      </c>
      <c r="T243" s="686"/>
      <c r="U243" s="683"/>
      <c r="V243" s="684"/>
      <c r="W243" s="281"/>
      <c r="X243" s="281"/>
      <c r="Y243" s="281"/>
    </row>
    <row r="244" spans="1:25" ht="24" customHeight="1">
      <c r="A244" s="281">
        <v>8</v>
      </c>
      <c r="B244" s="284"/>
      <c r="C244" s="283"/>
      <c r="D244" s="283"/>
      <c r="E244" s="621"/>
      <c r="F244" s="622"/>
      <c r="G244" s="621"/>
      <c r="H244" s="622"/>
      <c r="I244" s="621"/>
      <c r="J244" s="622"/>
      <c r="K244" s="685" t="s">
        <v>429</v>
      </c>
      <c r="L244" s="686"/>
      <c r="M244" s="685" t="s">
        <v>429</v>
      </c>
      <c r="N244" s="686"/>
      <c r="O244" s="685" t="s">
        <v>429</v>
      </c>
      <c r="P244" s="686"/>
      <c r="Q244" s="685" t="s">
        <v>429</v>
      </c>
      <c r="R244" s="686"/>
      <c r="S244" s="685" t="s">
        <v>429</v>
      </c>
      <c r="T244" s="686"/>
      <c r="U244" s="683"/>
      <c r="V244" s="684"/>
      <c r="W244" s="281"/>
      <c r="X244" s="281"/>
      <c r="Y244" s="281"/>
    </row>
    <row r="245" spans="1:25" ht="24" customHeight="1">
      <c r="A245" s="281">
        <v>9</v>
      </c>
      <c r="B245" s="284"/>
      <c r="C245" s="283"/>
      <c r="D245" s="283"/>
      <c r="E245" s="621"/>
      <c r="F245" s="622"/>
      <c r="G245" s="621"/>
      <c r="H245" s="622"/>
      <c r="I245" s="621"/>
      <c r="J245" s="622"/>
      <c r="K245" s="685" t="s">
        <v>429</v>
      </c>
      <c r="L245" s="686"/>
      <c r="M245" s="685" t="s">
        <v>429</v>
      </c>
      <c r="N245" s="686"/>
      <c r="O245" s="685" t="s">
        <v>429</v>
      </c>
      <c r="P245" s="686"/>
      <c r="Q245" s="685" t="s">
        <v>429</v>
      </c>
      <c r="R245" s="686"/>
      <c r="S245" s="685" t="s">
        <v>429</v>
      </c>
      <c r="T245" s="686"/>
      <c r="U245" s="683"/>
      <c r="V245" s="684"/>
      <c r="W245" s="281"/>
      <c r="X245" s="281"/>
      <c r="Y245" s="281"/>
    </row>
    <row r="246" spans="1:25" ht="24" customHeight="1">
      <c r="A246" s="281">
        <v>10</v>
      </c>
      <c r="B246" s="284"/>
      <c r="C246" s="283"/>
      <c r="D246" s="283"/>
      <c r="E246" s="621"/>
      <c r="F246" s="622"/>
      <c r="G246" s="621"/>
      <c r="H246" s="622"/>
      <c r="I246" s="621"/>
      <c r="J246" s="622"/>
      <c r="K246" s="685" t="s">
        <v>429</v>
      </c>
      <c r="L246" s="686"/>
      <c r="M246" s="685" t="s">
        <v>429</v>
      </c>
      <c r="N246" s="686"/>
      <c r="O246" s="685" t="s">
        <v>429</v>
      </c>
      <c r="P246" s="686"/>
      <c r="Q246" s="685" t="s">
        <v>429</v>
      </c>
      <c r="R246" s="686"/>
      <c r="S246" s="685" t="s">
        <v>429</v>
      </c>
      <c r="T246" s="686"/>
      <c r="U246" s="683"/>
      <c r="V246" s="684"/>
      <c r="W246" s="281"/>
      <c r="X246" s="281"/>
      <c r="Y246" s="281"/>
    </row>
    <row r="247" spans="1:25" ht="24" customHeight="1">
      <c r="A247" s="281">
        <v>11</v>
      </c>
      <c r="B247" s="284"/>
      <c r="C247" s="283"/>
      <c r="D247" s="283"/>
      <c r="E247" s="621"/>
      <c r="F247" s="622"/>
      <c r="G247" s="621"/>
      <c r="H247" s="622"/>
      <c r="I247" s="621"/>
      <c r="J247" s="622"/>
      <c r="K247" s="685" t="s">
        <v>429</v>
      </c>
      <c r="L247" s="686"/>
      <c r="M247" s="685" t="s">
        <v>429</v>
      </c>
      <c r="N247" s="686"/>
      <c r="O247" s="685" t="s">
        <v>429</v>
      </c>
      <c r="P247" s="686"/>
      <c r="Q247" s="685" t="s">
        <v>429</v>
      </c>
      <c r="R247" s="686"/>
      <c r="S247" s="685" t="s">
        <v>429</v>
      </c>
      <c r="T247" s="686"/>
      <c r="U247" s="683"/>
      <c r="V247" s="684"/>
      <c r="W247" s="281"/>
      <c r="X247" s="281"/>
      <c r="Y247" s="281"/>
    </row>
    <row r="248" spans="1:25" ht="24" customHeight="1">
      <c r="A248" s="281">
        <v>12</v>
      </c>
      <c r="B248" s="301"/>
      <c r="C248" s="300"/>
      <c r="D248" s="300"/>
      <c r="E248" s="673"/>
      <c r="F248" s="682"/>
      <c r="G248" s="673"/>
      <c r="H248" s="682"/>
      <c r="I248" s="673"/>
      <c r="J248" s="682"/>
      <c r="K248" s="685" t="s">
        <v>429</v>
      </c>
      <c r="L248" s="686"/>
      <c r="M248" s="685" t="s">
        <v>429</v>
      </c>
      <c r="N248" s="686"/>
      <c r="O248" s="685" t="s">
        <v>429</v>
      </c>
      <c r="P248" s="686"/>
      <c r="Q248" s="685" t="s">
        <v>429</v>
      </c>
      <c r="R248" s="686"/>
      <c r="S248" s="685" t="s">
        <v>429</v>
      </c>
      <c r="T248" s="686"/>
      <c r="U248" s="701"/>
      <c r="V248" s="702"/>
      <c r="W248" s="306"/>
      <c r="X248" s="306"/>
      <c r="Y248" s="306"/>
    </row>
    <row r="249" spans="1:25" ht="24" customHeight="1">
      <c r="A249" s="281">
        <v>13</v>
      </c>
      <c r="B249" s="301"/>
      <c r="C249" s="300"/>
      <c r="D249" s="300"/>
      <c r="E249" s="681"/>
      <c r="F249" s="681"/>
      <c r="G249" s="681"/>
      <c r="H249" s="681"/>
      <c r="I249" s="681"/>
      <c r="J249" s="681"/>
      <c r="K249" s="685" t="s">
        <v>429</v>
      </c>
      <c r="L249" s="686"/>
      <c r="M249" s="685" t="s">
        <v>429</v>
      </c>
      <c r="N249" s="686"/>
      <c r="O249" s="685" t="s">
        <v>429</v>
      </c>
      <c r="P249" s="686"/>
      <c r="Q249" s="685" t="s">
        <v>429</v>
      </c>
      <c r="R249" s="686"/>
      <c r="S249" s="685" t="s">
        <v>429</v>
      </c>
      <c r="T249" s="686"/>
      <c r="U249" s="696"/>
      <c r="V249" s="696"/>
      <c r="W249" s="298"/>
      <c r="X249" s="298"/>
      <c r="Y249" s="298"/>
    </row>
    <row r="250" spans="1:25" ht="24" customHeight="1">
      <c r="A250" s="281">
        <v>14</v>
      </c>
      <c r="B250" s="301"/>
      <c r="C250" s="300"/>
      <c r="D250" s="300"/>
      <c r="E250" s="678"/>
      <c r="F250" s="679"/>
      <c r="G250" s="678"/>
      <c r="H250" s="679"/>
      <c r="I250" s="678"/>
      <c r="J250" s="679"/>
      <c r="K250" s="685" t="s">
        <v>429</v>
      </c>
      <c r="L250" s="686"/>
      <c r="M250" s="685" t="s">
        <v>429</v>
      </c>
      <c r="N250" s="686"/>
      <c r="O250" s="685" t="s">
        <v>429</v>
      </c>
      <c r="P250" s="686"/>
      <c r="Q250" s="685" t="s">
        <v>429</v>
      </c>
      <c r="R250" s="686"/>
      <c r="S250" s="685" t="s">
        <v>429</v>
      </c>
      <c r="T250" s="686"/>
      <c r="U250" s="699"/>
      <c r="V250" s="700"/>
      <c r="W250" s="298"/>
      <c r="X250" s="298"/>
      <c r="Y250" s="298"/>
    </row>
    <row r="251" spans="1:25" ht="24" customHeight="1">
      <c r="A251" s="281">
        <v>15</v>
      </c>
      <c r="B251" s="301"/>
      <c r="C251" s="300"/>
      <c r="D251" s="300"/>
      <c r="E251" s="678"/>
      <c r="F251" s="679"/>
      <c r="G251" s="678"/>
      <c r="H251" s="679"/>
      <c r="I251" s="678"/>
      <c r="J251" s="679"/>
      <c r="K251" s="685" t="s">
        <v>429</v>
      </c>
      <c r="L251" s="686"/>
      <c r="M251" s="685" t="s">
        <v>429</v>
      </c>
      <c r="N251" s="686"/>
      <c r="O251" s="685" t="s">
        <v>429</v>
      </c>
      <c r="P251" s="686"/>
      <c r="Q251" s="685" t="s">
        <v>429</v>
      </c>
      <c r="R251" s="686"/>
      <c r="S251" s="685" t="s">
        <v>429</v>
      </c>
      <c r="T251" s="686"/>
      <c r="U251" s="699"/>
      <c r="V251" s="700"/>
      <c r="W251" s="298"/>
      <c r="X251" s="298"/>
      <c r="Y251" s="298"/>
    </row>
    <row r="252" spans="1:25" ht="24" customHeight="1">
      <c r="A252" s="281">
        <v>16</v>
      </c>
      <c r="B252" s="301"/>
      <c r="C252" s="300"/>
      <c r="D252" s="300"/>
      <c r="E252" s="678"/>
      <c r="F252" s="679"/>
      <c r="G252" s="678"/>
      <c r="H252" s="679"/>
      <c r="I252" s="678"/>
      <c r="J252" s="679"/>
      <c r="K252" s="685" t="s">
        <v>429</v>
      </c>
      <c r="L252" s="686"/>
      <c r="M252" s="685" t="s">
        <v>429</v>
      </c>
      <c r="N252" s="686"/>
      <c r="O252" s="685" t="s">
        <v>429</v>
      </c>
      <c r="P252" s="686"/>
      <c r="Q252" s="685" t="s">
        <v>429</v>
      </c>
      <c r="R252" s="686"/>
      <c r="S252" s="685" t="s">
        <v>429</v>
      </c>
      <c r="T252" s="686"/>
      <c r="U252" s="699"/>
      <c r="V252" s="700"/>
      <c r="W252" s="298"/>
      <c r="X252" s="298"/>
      <c r="Y252" s="298"/>
    </row>
    <row r="253" spans="1:25" ht="20" customHeight="1">
      <c r="A253" s="266"/>
      <c r="B253" s="266"/>
      <c r="C253" s="270"/>
      <c r="D253" s="270"/>
      <c r="E253" s="266"/>
      <c r="F253" s="266"/>
      <c r="G253" s="266"/>
      <c r="H253" s="266"/>
      <c r="I253" s="266"/>
      <c r="J253" s="266"/>
      <c r="K253" s="266"/>
      <c r="L253" s="266"/>
      <c r="M253" s="266"/>
      <c r="N253" s="266"/>
      <c r="O253" s="266"/>
      <c r="P253" s="266"/>
      <c r="Q253" s="266"/>
      <c r="R253" s="266"/>
      <c r="S253" s="266"/>
      <c r="T253" s="266"/>
      <c r="U253" s="266"/>
      <c r="V253" s="266"/>
      <c r="W253" s="266"/>
      <c r="X253" s="266"/>
      <c r="Y253" s="266"/>
    </row>
    <row r="254" spans="1:25" ht="20" customHeight="1">
      <c r="A254" s="675"/>
      <c r="B254" s="675"/>
      <c r="C254" s="675"/>
      <c r="D254" s="675"/>
      <c r="E254" s="675"/>
      <c r="F254" s="675"/>
      <c r="G254" s="267"/>
      <c r="H254" s="675"/>
      <c r="I254" s="675"/>
      <c r="J254" s="675"/>
      <c r="K254" s="675"/>
      <c r="L254" s="675"/>
      <c r="M254" s="675"/>
      <c r="N254" s="675"/>
      <c r="O254" s="675"/>
      <c r="P254" s="675"/>
      <c r="Q254" s="675"/>
      <c r="R254" s="675"/>
      <c r="S254" s="675"/>
      <c r="T254" s="266"/>
      <c r="U254" s="642" t="s">
        <v>407</v>
      </c>
      <c r="V254" s="645"/>
      <c r="W254" s="645"/>
      <c r="X254" s="645"/>
      <c r="Y254" s="643"/>
    </row>
    <row r="255" spans="1:25" ht="20" customHeight="1">
      <c r="A255" s="266"/>
      <c r="B255" s="267"/>
      <c r="C255" s="267"/>
      <c r="D255" s="267"/>
      <c r="E255" s="675"/>
      <c r="F255" s="675"/>
      <c r="G255" s="267"/>
      <c r="H255" s="266"/>
      <c r="I255" s="267"/>
      <c r="J255" s="675"/>
      <c r="K255" s="675"/>
      <c r="L255" s="675"/>
      <c r="M255" s="675"/>
      <c r="N255" s="675"/>
      <c r="O255" s="675"/>
      <c r="P255" s="675"/>
      <c r="Q255" s="675"/>
      <c r="R255" s="675"/>
      <c r="S255" s="675"/>
      <c r="T255" s="266"/>
      <c r="U255" s="279"/>
      <c r="V255" s="266"/>
      <c r="W255" s="266"/>
      <c r="X255" s="266"/>
      <c r="Y255" s="278"/>
    </row>
    <row r="256" spans="1:25" ht="20" customHeight="1">
      <c r="A256" s="268"/>
      <c r="B256" s="267"/>
      <c r="C256" s="267"/>
      <c r="D256" s="267"/>
      <c r="E256" s="677"/>
      <c r="F256" s="677"/>
      <c r="G256" s="269"/>
      <c r="H256" s="268"/>
      <c r="I256" s="267"/>
      <c r="J256" s="675"/>
      <c r="K256" s="675"/>
      <c r="L256" s="675"/>
      <c r="M256" s="675"/>
      <c r="N256" s="675"/>
      <c r="O256" s="675"/>
      <c r="P256" s="675"/>
      <c r="Q256" s="675"/>
      <c r="R256" s="675"/>
      <c r="S256" s="675"/>
      <c r="T256" s="266"/>
      <c r="U256" s="279"/>
      <c r="V256" s="266"/>
      <c r="W256" s="266"/>
      <c r="X256" s="266"/>
      <c r="Y256" s="278"/>
    </row>
    <row r="257" spans="1:25" ht="20" customHeight="1">
      <c r="A257" s="268"/>
      <c r="B257" s="267"/>
      <c r="C257" s="267"/>
      <c r="D257" s="267"/>
      <c r="E257" s="677"/>
      <c r="F257" s="677"/>
      <c r="G257" s="269"/>
      <c r="H257" s="268"/>
      <c r="I257" s="267"/>
      <c r="J257" s="675"/>
      <c r="K257" s="675"/>
      <c r="L257" s="675"/>
      <c r="M257" s="675"/>
      <c r="N257" s="675"/>
      <c r="O257" s="675"/>
      <c r="P257" s="675"/>
      <c r="Q257" s="675"/>
      <c r="R257" s="675"/>
      <c r="S257" s="675"/>
      <c r="T257" s="266"/>
      <c r="U257" s="279"/>
      <c r="V257" s="266"/>
      <c r="W257" s="266"/>
      <c r="X257" s="266"/>
      <c r="Y257" s="278"/>
    </row>
    <row r="258" spans="1:25" ht="20" customHeight="1">
      <c r="A258" s="268"/>
      <c r="B258" s="267"/>
      <c r="C258" s="267"/>
      <c r="D258" s="267"/>
      <c r="E258" s="677"/>
      <c r="F258" s="677"/>
      <c r="G258" s="269"/>
      <c r="H258" s="268"/>
      <c r="I258" s="267"/>
      <c r="J258" s="675"/>
      <c r="K258" s="675"/>
      <c r="L258" s="675"/>
      <c r="M258" s="675"/>
      <c r="N258" s="675"/>
      <c r="O258" s="675"/>
      <c r="P258" s="675"/>
      <c r="Q258" s="675"/>
      <c r="R258" s="675"/>
      <c r="S258" s="675"/>
      <c r="U258" s="277"/>
      <c r="Y258" s="276"/>
    </row>
    <row r="259" spans="1:25" ht="20" customHeight="1">
      <c r="A259" s="268"/>
      <c r="B259" s="267"/>
      <c r="C259" s="267"/>
      <c r="D259" s="267"/>
      <c r="E259" s="677"/>
      <c r="F259" s="677"/>
      <c r="G259" s="269"/>
      <c r="H259" s="268"/>
      <c r="I259" s="267"/>
      <c r="J259" s="675"/>
      <c r="K259" s="675"/>
      <c r="L259" s="675"/>
      <c r="M259" s="675"/>
      <c r="N259" s="675"/>
      <c r="O259" s="675"/>
      <c r="P259" s="675"/>
      <c r="Q259" s="675"/>
      <c r="R259" s="675"/>
      <c r="S259" s="675"/>
      <c r="U259" s="277"/>
      <c r="Y259" s="276"/>
    </row>
    <row r="260" spans="1:25" ht="20" customHeight="1">
      <c r="A260" s="268"/>
      <c r="B260" s="267"/>
      <c r="C260" s="267"/>
      <c r="D260" s="267"/>
      <c r="E260" s="677"/>
      <c r="F260" s="677"/>
      <c r="G260" s="269"/>
      <c r="H260" s="268"/>
      <c r="I260" s="267"/>
      <c r="J260" s="675"/>
      <c r="K260" s="675"/>
      <c r="L260" s="675"/>
      <c r="M260" s="675"/>
      <c r="N260" s="675"/>
      <c r="O260" s="675"/>
      <c r="P260" s="675"/>
      <c r="Q260" s="675"/>
      <c r="R260" s="675"/>
      <c r="S260" s="675"/>
      <c r="T260" s="266"/>
      <c r="U260" s="642" t="s">
        <v>406</v>
      </c>
      <c r="V260" s="645"/>
      <c r="W260" s="645"/>
      <c r="X260" s="645"/>
      <c r="Y260" s="643"/>
    </row>
    <row r="261" spans="1:25" ht="20" customHeight="1">
      <c r="A261" s="268"/>
      <c r="B261" s="267"/>
      <c r="C261" s="267"/>
      <c r="D261" s="267"/>
      <c r="E261" s="677"/>
      <c r="F261" s="677"/>
      <c r="G261" s="269"/>
      <c r="H261" s="268"/>
      <c r="I261" s="267"/>
      <c r="J261" s="675"/>
      <c r="K261" s="675"/>
      <c r="L261" s="675"/>
      <c r="M261" s="675"/>
      <c r="N261" s="675"/>
      <c r="O261" s="675"/>
      <c r="P261" s="675"/>
      <c r="Q261" s="675"/>
      <c r="R261" s="675"/>
      <c r="S261" s="675"/>
      <c r="T261" s="266"/>
      <c r="U261" s="279"/>
      <c r="V261" s="266"/>
      <c r="W261" s="266"/>
      <c r="X261" s="266"/>
      <c r="Y261" s="278"/>
    </row>
    <row r="262" spans="1:25" ht="20" customHeight="1">
      <c r="A262" s="268"/>
      <c r="B262" s="267"/>
      <c r="C262" s="267"/>
      <c r="D262" s="267"/>
      <c r="E262" s="677"/>
      <c r="F262" s="677"/>
      <c r="G262" s="269"/>
      <c r="H262" s="268"/>
      <c r="I262" s="267"/>
      <c r="J262" s="675"/>
      <c r="K262" s="675"/>
      <c r="L262" s="675"/>
      <c r="M262" s="675"/>
      <c r="N262" s="675"/>
      <c r="O262" s="675"/>
      <c r="P262" s="675"/>
      <c r="Q262" s="675"/>
      <c r="R262" s="675"/>
      <c r="S262" s="675"/>
      <c r="U262" s="277"/>
      <c r="Y262" s="276"/>
    </row>
    <row r="263" spans="1:25" ht="20" customHeight="1">
      <c r="A263" s="268"/>
      <c r="B263" s="267"/>
      <c r="C263" s="267"/>
      <c r="D263" s="267"/>
      <c r="E263" s="677"/>
      <c r="F263" s="677"/>
      <c r="G263" s="269"/>
      <c r="H263" s="268"/>
      <c r="I263" s="267"/>
      <c r="J263" s="675"/>
      <c r="K263" s="675"/>
      <c r="L263" s="675"/>
      <c r="M263" s="675"/>
      <c r="N263" s="675"/>
      <c r="O263" s="675"/>
      <c r="P263" s="675"/>
      <c r="Q263" s="675"/>
      <c r="R263" s="675"/>
      <c r="S263" s="675"/>
      <c r="T263" s="266"/>
      <c r="U263" s="273"/>
      <c r="V263" s="272"/>
      <c r="W263" s="272"/>
      <c r="X263" s="272"/>
      <c r="Y263" s="271"/>
    </row>
    <row r="264" spans="1:25" ht="12" customHeight="1">
      <c r="A264" s="268"/>
      <c r="B264" s="267"/>
      <c r="C264" s="270"/>
      <c r="D264" s="267"/>
      <c r="E264" s="269"/>
      <c r="F264" s="269"/>
      <c r="G264" s="269"/>
      <c r="H264" s="268"/>
      <c r="I264" s="267"/>
      <c r="J264" s="267"/>
      <c r="K264" s="267"/>
      <c r="L264" s="267"/>
      <c r="M264" s="267"/>
      <c r="N264" s="267"/>
      <c r="O264" s="267"/>
      <c r="P264" s="267"/>
      <c r="Q264" s="267"/>
      <c r="R264" s="267"/>
      <c r="S264" s="267"/>
      <c r="T264" s="266"/>
      <c r="U264" s="266"/>
      <c r="V264" s="266"/>
      <c r="W264" s="266"/>
      <c r="X264" s="266"/>
      <c r="Y264" s="266"/>
    </row>
    <row r="265" spans="1:25" ht="38" customHeight="1">
      <c r="A265" s="671" t="s">
        <v>441</v>
      </c>
      <c r="B265" s="672"/>
      <c r="C265" s="672"/>
      <c r="D265" s="672"/>
      <c r="E265" s="666" t="s">
        <v>42</v>
      </c>
      <c r="F265" s="666"/>
      <c r="G265" s="667">
        <f>VLOOKUP('Read Me First'!$I$4,'Read Me First'!$L$4:$N$7,3,FALSE)</f>
        <v>45774</v>
      </c>
      <c r="H265" s="668"/>
      <c r="I265" s="669"/>
      <c r="J265" s="666" t="s">
        <v>43</v>
      </c>
      <c r="K265" s="666"/>
      <c r="L265" s="626" t="str">
        <f>VLOOKUP('Read Me First'!$I$4,'Read Me First'!$L$4:$N$7,2,FALSE)</f>
        <v>Horspath, Oxford</v>
      </c>
      <c r="M265" s="662"/>
      <c r="N265" s="662"/>
      <c r="O265" s="662"/>
      <c r="P265" s="662"/>
      <c r="Q265" s="627"/>
      <c r="R265" s="666" t="s">
        <v>420</v>
      </c>
      <c r="S265" s="666"/>
      <c r="T265" s="626" t="str">
        <f>'Read Me First'!$A$1</f>
        <v>OXFORDSHIRE TRACK &amp; FIELD LEAGUE 2025</v>
      </c>
      <c r="U265" s="662"/>
      <c r="V265" s="662"/>
      <c r="W265" s="662"/>
      <c r="X265" s="662"/>
      <c r="Y265" s="627"/>
    </row>
    <row r="266" spans="1:25" s="294" customFormat="1" ht="38" customHeight="1">
      <c r="A266" s="624" t="s">
        <v>25</v>
      </c>
      <c r="B266" s="625"/>
      <c r="C266" s="624" t="str">
        <f>"Shot U15 Girls (" &amp;Data!P$434 &amp; " athletes)"</f>
        <v>Shot U15 Girls (0 athletes)</v>
      </c>
      <c r="D266" s="625"/>
      <c r="E266" s="624" t="s">
        <v>382</v>
      </c>
      <c r="F266" s="625"/>
      <c r="G266" s="629">
        <v>0.5</v>
      </c>
      <c r="H266" s="630"/>
      <c r="I266" s="631"/>
      <c r="J266" s="624" t="s">
        <v>385</v>
      </c>
      <c r="K266" s="628"/>
      <c r="L266" s="703">
        <f>Data!$M$337</f>
        <v>10.73</v>
      </c>
      <c r="M266" s="704"/>
      <c r="N266" s="705" t="s">
        <v>426</v>
      </c>
      <c r="O266" s="706"/>
      <c r="P266" s="652">
        <f>Data!$H$337</f>
        <v>8.1999999999999993</v>
      </c>
      <c r="Q266" s="653"/>
      <c r="R266" s="624" t="s">
        <v>443</v>
      </c>
      <c r="S266" s="628"/>
      <c r="T266" s="628"/>
      <c r="U266" s="628"/>
      <c r="V266" s="628"/>
      <c r="W266" s="628"/>
      <c r="X266" s="628"/>
      <c r="Y266" s="625"/>
    </row>
    <row r="267" spans="1:25" ht="20" customHeight="1">
      <c r="A267" s="266"/>
      <c r="B267" s="266"/>
      <c r="C267" s="293"/>
      <c r="D267" s="292"/>
      <c r="E267" s="267"/>
      <c r="F267" s="267"/>
      <c r="G267" s="291"/>
      <c r="H267" s="291"/>
      <c r="I267" s="267"/>
      <c r="J267" s="267"/>
      <c r="K267" s="290"/>
      <c r="L267" s="290"/>
      <c r="M267" s="290"/>
      <c r="N267" s="288"/>
      <c r="O267" s="288"/>
      <c r="P267" s="289"/>
      <c r="Q267" s="288"/>
      <c r="R267" s="287"/>
      <c r="S267" s="287"/>
      <c r="T267" s="287"/>
      <c r="U267" s="287"/>
      <c r="V267" s="287"/>
      <c r="W267" s="287"/>
      <c r="X267" s="287"/>
      <c r="Y267" s="287"/>
    </row>
    <row r="268" spans="1:25" ht="38" customHeight="1">
      <c r="A268" s="634" t="s">
        <v>417</v>
      </c>
      <c r="B268" s="634" t="s">
        <v>416</v>
      </c>
      <c r="C268" s="634" t="s">
        <v>415</v>
      </c>
      <c r="D268" s="634" t="s">
        <v>414</v>
      </c>
      <c r="E268" s="689" t="s">
        <v>438</v>
      </c>
      <c r="F268" s="689"/>
      <c r="G268" s="689" t="s">
        <v>437</v>
      </c>
      <c r="H268" s="689"/>
      <c r="I268" s="689" t="s">
        <v>436</v>
      </c>
      <c r="J268" s="689"/>
      <c r="K268" s="689" t="s">
        <v>435</v>
      </c>
      <c r="L268" s="689"/>
      <c r="M268" s="692" t="s">
        <v>434</v>
      </c>
      <c r="N268" s="693"/>
      <c r="O268" s="644" t="s">
        <v>433</v>
      </c>
      <c r="P268" s="644"/>
      <c r="Q268" s="644" t="s">
        <v>432</v>
      </c>
      <c r="R268" s="644"/>
      <c r="S268" s="644" t="s">
        <v>431</v>
      </c>
      <c r="T268" s="644"/>
      <c r="U268" s="689" t="s">
        <v>430</v>
      </c>
      <c r="V268" s="642"/>
      <c r="W268" s="664" t="s">
        <v>410</v>
      </c>
      <c r="X268" s="642" t="s">
        <v>409</v>
      </c>
      <c r="Y268" s="643"/>
    </row>
    <row r="269" spans="1:25" ht="20" customHeight="1">
      <c r="A269" s="635"/>
      <c r="B269" s="635"/>
      <c r="C269" s="635"/>
      <c r="D269" s="635"/>
      <c r="E269" s="644" t="s">
        <v>408</v>
      </c>
      <c r="F269" s="644"/>
      <c r="G269" s="644" t="s">
        <v>408</v>
      </c>
      <c r="H269" s="644"/>
      <c r="I269" s="644" t="s">
        <v>408</v>
      </c>
      <c r="J269" s="644"/>
      <c r="K269" s="644" t="s">
        <v>408</v>
      </c>
      <c r="L269" s="644"/>
      <c r="M269" s="694"/>
      <c r="N269" s="695"/>
      <c r="O269" s="644" t="s">
        <v>408</v>
      </c>
      <c r="P269" s="644"/>
      <c r="Q269" s="644" t="s">
        <v>408</v>
      </c>
      <c r="R269" s="644"/>
      <c r="S269" s="644" t="s">
        <v>408</v>
      </c>
      <c r="T269" s="644"/>
      <c r="U269" s="644" t="s">
        <v>408</v>
      </c>
      <c r="V269" s="642"/>
      <c r="W269" s="665"/>
      <c r="X269" s="281" t="s">
        <v>0</v>
      </c>
      <c r="Y269" s="281" t="s">
        <v>1</v>
      </c>
    </row>
    <row r="270" spans="1:25" ht="24" customHeight="1">
      <c r="A270" s="285">
        <v>1</v>
      </c>
      <c r="B270" s="284" t="str" cm="1">
        <f t="array" ref="B270">IFERROR(_xlfn.TAKE(_xlfn._xlws.FILTER(_xlfn.ANCHORARRAY(Data!AF$154), _xlfn.CHOOSECOLS(_xlfn.ANCHORARRAY(Data!AF$154),1)&lt;&gt;""),16),"")</f>
        <v/>
      </c>
      <c r="C270" s="283"/>
      <c r="D270" s="283"/>
      <c r="E270" s="621"/>
      <c r="F270" s="622"/>
      <c r="G270" s="621"/>
      <c r="H270" s="622"/>
      <c r="I270" s="621"/>
      <c r="J270" s="622"/>
      <c r="K270" s="685" t="s">
        <v>429</v>
      </c>
      <c r="L270" s="686"/>
      <c r="M270" s="685" t="s">
        <v>429</v>
      </c>
      <c r="N270" s="686"/>
      <c r="O270" s="685" t="s">
        <v>429</v>
      </c>
      <c r="P270" s="686"/>
      <c r="Q270" s="685" t="s">
        <v>429</v>
      </c>
      <c r="R270" s="686"/>
      <c r="S270" s="685" t="s">
        <v>429</v>
      </c>
      <c r="T270" s="686"/>
      <c r="U270" s="683"/>
      <c r="V270" s="684"/>
      <c r="W270" s="281"/>
      <c r="X270" s="281"/>
      <c r="Y270" s="281"/>
    </row>
    <row r="271" spans="1:25" ht="24" customHeight="1">
      <c r="A271" s="281">
        <v>2</v>
      </c>
      <c r="B271" s="284"/>
      <c r="C271" s="283"/>
      <c r="D271" s="283"/>
      <c r="E271" s="621"/>
      <c r="F271" s="622"/>
      <c r="G271" s="621"/>
      <c r="H271" s="622"/>
      <c r="I271" s="621"/>
      <c r="J271" s="622"/>
      <c r="K271" s="685" t="s">
        <v>429</v>
      </c>
      <c r="L271" s="686"/>
      <c r="M271" s="685" t="s">
        <v>429</v>
      </c>
      <c r="N271" s="686"/>
      <c r="O271" s="685" t="s">
        <v>429</v>
      </c>
      <c r="P271" s="686"/>
      <c r="Q271" s="685" t="s">
        <v>429</v>
      </c>
      <c r="R271" s="686"/>
      <c r="S271" s="685" t="s">
        <v>429</v>
      </c>
      <c r="T271" s="686"/>
      <c r="U271" s="683"/>
      <c r="V271" s="684"/>
      <c r="W271" s="281"/>
      <c r="X271" s="281"/>
      <c r="Y271" s="281"/>
    </row>
    <row r="272" spans="1:25" ht="24" customHeight="1">
      <c r="A272" s="281">
        <v>3</v>
      </c>
      <c r="B272" s="284"/>
      <c r="C272" s="283"/>
      <c r="D272" s="283"/>
      <c r="E272" s="621"/>
      <c r="F272" s="622"/>
      <c r="G272" s="621"/>
      <c r="H272" s="622"/>
      <c r="I272" s="621"/>
      <c r="J272" s="622"/>
      <c r="K272" s="685" t="s">
        <v>429</v>
      </c>
      <c r="L272" s="686"/>
      <c r="M272" s="685" t="s">
        <v>429</v>
      </c>
      <c r="N272" s="686"/>
      <c r="O272" s="685" t="s">
        <v>429</v>
      </c>
      <c r="P272" s="686"/>
      <c r="Q272" s="685" t="s">
        <v>429</v>
      </c>
      <c r="R272" s="686"/>
      <c r="S272" s="685" t="s">
        <v>429</v>
      </c>
      <c r="T272" s="686"/>
      <c r="U272" s="683"/>
      <c r="V272" s="684"/>
      <c r="W272" s="281"/>
      <c r="X272" s="281"/>
      <c r="Y272" s="281"/>
    </row>
    <row r="273" spans="1:25" ht="24" customHeight="1">
      <c r="A273" s="281">
        <v>4</v>
      </c>
      <c r="B273" s="284"/>
      <c r="C273" s="283"/>
      <c r="D273" s="283"/>
      <c r="E273" s="621"/>
      <c r="F273" s="622"/>
      <c r="G273" s="621"/>
      <c r="H273" s="622"/>
      <c r="I273" s="621"/>
      <c r="J273" s="622"/>
      <c r="K273" s="685" t="s">
        <v>429</v>
      </c>
      <c r="L273" s="686"/>
      <c r="M273" s="685" t="s">
        <v>429</v>
      </c>
      <c r="N273" s="686"/>
      <c r="O273" s="685" t="s">
        <v>429</v>
      </c>
      <c r="P273" s="686"/>
      <c r="Q273" s="685" t="s">
        <v>429</v>
      </c>
      <c r="R273" s="686"/>
      <c r="S273" s="685" t="s">
        <v>429</v>
      </c>
      <c r="T273" s="686"/>
      <c r="U273" s="683"/>
      <c r="V273" s="684"/>
      <c r="W273" s="281"/>
      <c r="X273" s="281"/>
      <c r="Y273" s="281"/>
    </row>
    <row r="274" spans="1:25" ht="24" customHeight="1">
      <c r="A274" s="281">
        <v>5</v>
      </c>
      <c r="B274" s="284"/>
      <c r="C274" s="283"/>
      <c r="D274" s="283"/>
      <c r="E274" s="621"/>
      <c r="F274" s="622"/>
      <c r="G274" s="621"/>
      <c r="H274" s="622"/>
      <c r="I274" s="621"/>
      <c r="J274" s="622"/>
      <c r="K274" s="685" t="s">
        <v>429</v>
      </c>
      <c r="L274" s="686"/>
      <c r="M274" s="685" t="s">
        <v>429</v>
      </c>
      <c r="N274" s="686"/>
      <c r="O274" s="685" t="s">
        <v>429</v>
      </c>
      <c r="P274" s="686"/>
      <c r="Q274" s="685" t="s">
        <v>429</v>
      </c>
      <c r="R274" s="686"/>
      <c r="S274" s="685" t="s">
        <v>429</v>
      </c>
      <c r="T274" s="686"/>
      <c r="U274" s="683"/>
      <c r="V274" s="684"/>
      <c r="W274" s="281"/>
      <c r="X274" s="281"/>
      <c r="Y274" s="281"/>
    </row>
    <row r="275" spans="1:25" ht="24" customHeight="1">
      <c r="A275" s="281">
        <v>6</v>
      </c>
      <c r="B275" s="284"/>
      <c r="C275" s="283"/>
      <c r="D275" s="283"/>
      <c r="E275" s="621"/>
      <c r="F275" s="622"/>
      <c r="G275" s="621"/>
      <c r="H275" s="622"/>
      <c r="I275" s="621"/>
      <c r="J275" s="622"/>
      <c r="K275" s="685" t="s">
        <v>429</v>
      </c>
      <c r="L275" s="686"/>
      <c r="M275" s="685" t="s">
        <v>429</v>
      </c>
      <c r="N275" s="686"/>
      <c r="O275" s="685" t="s">
        <v>429</v>
      </c>
      <c r="P275" s="686"/>
      <c r="Q275" s="685" t="s">
        <v>429</v>
      </c>
      <c r="R275" s="686"/>
      <c r="S275" s="685" t="s">
        <v>429</v>
      </c>
      <c r="T275" s="686"/>
      <c r="U275" s="683"/>
      <c r="V275" s="684"/>
      <c r="W275" s="281"/>
      <c r="X275" s="281"/>
      <c r="Y275" s="281"/>
    </row>
    <row r="276" spans="1:25" ht="24" customHeight="1">
      <c r="A276" s="281">
        <v>7</v>
      </c>
      <c r="B276" s="284"/>
      <c r="C276" s="283"/>
      <c r="D276" s="283"/>
      <c r="E276" s="621"/>
      <c r="F276" s="622"/>
      <c r="G276" s="621"/>
      <c r="H276" s="622"/>
      <c r="I276" s="621"/>
      <c r="J276" s="622"/>
      <c r="K276" s="685" t="s">
        <v>429</v>
      </c>
      <c r="L276" s="686"/>
      <c r="M276" s="685" t="s">
        <v>429</v>
      </c>
      <c r="N276" s="686"/>
      <c r="O276" s="685" t="s">
        <v>429</v>
      </c>
      <c r="P276" s="686"/>
      <c r="Q276" s="685" t="s">
        <v>429</v>
      </c>
      <c r="R276" s="686"/>
      <c r="S276" s="685" t="s">
        <v>429</v>
      </c>
      <c r="T276" s="686"/>
      <c r="U276" s="683"/>
      <c r="V276" s="684"/>
      <c r="W276" s="281"/>
      <c r="X276" s="281"/>
      <c r="Y276" s="281"/>
    </row>
    <row r="277" spans="1:25" ht="24" customHeight="1">
      <c r="A277" s="281">
        <v>8</v>
      </c>
      <c r="B277" s="284"/>
      <c r="C277" s="283"/>
      <c r="D277" s="283"/>
      <c r="E277" s="621"/>
      <c r="F277" s="622"/>
      <c r="G277" s="621"/>
      <c r="H277" s="622"/>
      <c r="I277" s="621"/>
      <c r="J277" s="622"/>
      <c r="K277" s="685" t="s">
        <v>429</v>
      </c>
      <c r="L277" s="686"/>
      <c r="M277" s="685" t="s">
        <v>429</v>
      </c>
      <c r="N277" s="686"/>
      <c r="O277" s="685" t="s">
        <v>429</v>
      </c>
      <c r="P277" s="686"/>
      <c r="Q277" s="685" t="s">
        <v>429</v>
      </c>
      <c r="R277" s="686"/>
      <c r="S277" s="685" t="s">
        <v>429</v>
      </c>
      <c r="T277" s="686"/>
      <c r="U277" s="683"/>
      <c r="V277" s="684"/>
      <c r="W277" s="281"/>
      <c r="X277" s="281"/>
      <c r="Y277" s="281"/>
    </row>
    <row r="278" spans="1:25" ht="24" customHeight="1">
      <c r="A278" s="281">
        <v>9</v>
      </c>
      <c r="B278" s="284"/>
      <c r="C278" s="283"/>
      <c r="D278" s="283"/>
      <c r="E278" s="621"/>
      <c r="F278" s="622"/>
      <c r="G278" s="621"/>
      <c r="H278" s="622"/>
      <c r="I278" s="621"/>
      <c r="J278" s="622"/>
      <c r="K278" s="685" t="s">
        <v>429</v>
      </c>
      <c r="L278" s="686"/>
      <c r="M278" s="685" t="s">
        <v>429</v>
      </c>
      <c r="N278" s="686"/>
      <c r="O278" s="685" t="s">
        <v>429</v>
      </c>
      <c r="P278" s="686"/>
      <c r="Q278" s="685" t="s">
        <v>429</v>
      </c>
      <c r="R278" s="686"/>
      <c r="S278" s="685" t="s">
        <v>429</v>
      </c>
      <c r="T278" s="686"/>
      <c r="U278" s="683"/>
      <c r="V278" s="684"/>
      <c r="W278" s="281"/>
      <c r="X278" s="281"/>
      <c r="Y278" s="281"/>
    </row>
    <row r="279" spans="1:25" ht="24" customHeight="1">
      <c r="A279" s="281">
        <v>10</v>
      </c>
      <c r="B279" s="284"/>
      <c r="C279" s="283"/>
      <c r="D279" s="283"/>
      <c r="E279" s="621"/>
      <c r="F279" s="622"/>
      <c r="G279" s="621"/>
      <c r="H279" s="622"/>
      <c r="I279" s="621"/>
      <c r="J279" s="622"/>
      <c r="K279" s="685" t="s">
        <v>429</v>
      </c>
      <c r="L279" s="686"/>
      <c r="M279" s="685" t="s">
        <v>429</v>
      </c>
      <c r="N279" s="686"/>
      <c r="O279" s="685" t="s">
        <v>429</v>
      </c>
      <c r="P279" s="686"/>
      <c r="Q279" s="685" t="s">
        <v>429</v>
      </c>
      <c r="R279" s="686"/>
      <c r="S279" s="685" t="s">
        <v>429</v>
      </c>
      <c r="T279" s="686"/>
      <c r="U279" s="683"/>
      <c r="V279" s="684"/>
      <c r="W279" s="281"/>
      <c r="X279" s="281"/>
      <c r="Y279" s="281"/>
    </row>
    <row r="280" spans="1:25" ht="24" customHeight="1">
      <c r="A280" s="281">
        <v>11</v>
      </c>
      <c r="B280" s="284"/>
      <c r="C280" s="283"/>
      <c r="D280" s="283"/>
      <c r="E280" s="621"/>
      <c r="F280" s="622"/>
      <c r="G280" s="621"/>
      <c r="H280" s="622"/>
      <c r="I280" s="621"/>
      <c r="J280" s="622"/>
      <c r="K280" s="685" t="s">
        <v>429</v>
      </c>
      <c r="L280" s="686"/>
      <c r="M280" s="685" t="s">
        <v>429</v>
      </c>
      <c r="N280" s="686"/>
      <c r="O280" s="685" t="s">
        <v>429</v>
      </c>
      <c r="P280" s="686"/>
      <c r="Q280" s="685" t="s">
        <v>429</v>
      </c>
      <c r="R280" s="686"/>
      <c r="S280" s="685" t="s">
        <v>429</v>
      </c>
      <c r="T280" s="686"/>
      <c r="U280" s="683"/>
      <c r="V280" s="684"/>
      <c r="W280" s="281"/>
      <c r="X280" s="281"/>
      <c r="Y280" s="281"/>
    </row>
    <row r="281" spans="1:25" ht="24" customHeight="1">
      <c r="A281" s="281">
        <v>12</v>
      </c>
      <c r="B281" s="284"/>
      <c r="C281" s="283"/>
      <c r="D281" s="283"/>
      <c r="E281" s="636"/>
      <c r="F281" s="670"/>
      <c r="G281" s="636"/>
      <c r="H281" s="670"/>
      <c r="I281" s="636"/>
      <c r="J281" s="670"/>
      <c r="K281" s="685" t="s">
        <v>429</v>
      </c>
      <c r="L281" s="686"/>
      <c r="M281" s="685" t="s">
        <v>429</v>
      </c>
      <c r="N281" s="686"/>
      <c r="O281" s="685" t="s">
        <v>429</v>
      </c>
      <c r="P281" s="686"/>
      <c r="Q281" s="685" t="s">
        <v>429</v>
      </c>
      <c r="R281" s="686"/>
      <c r="S281" s="685" t="s">
        <v>429</v>
      </c>
      <c r="T281" s="686"/>
      <c r="U281" s="687"/>
      <c r="V281" s="688"/>
      <c r="W281" s="286"/>
      <c r="X281" s="286"/>
      <c r="Y281" s="286"/>
    </row>
    <row r="282" spans="1:25" ht="24" customHeight="1">
      <c r="A282" s="281">
        <v>13</v>
      </c>
      <c r="B282" s="284"/>
      <c r="C282" s="283"/>
      <c r="D282" s="283"/>
      <c r="E282" s="651"/>
      <c r="F282" s="651"/>
      <c r="G282" s="651"/>
      <c r="H282" s="651"/>
      <c r="I282" s="651"/>
      <c r="J282" s="651"/>
      <c r="K282" s="685" t="s">
        <v>429</v>
      </c>
      <c r="L282" s="686"/>
      <c r="M282" s="685" t="s">
        <v>429</v>
      </c>
      <c r="N282" s="686"/>
      <c r="O282" s="685" t="s">
        <v>429</v>
      </c>
      <c r="P282" s="686"/>
      <c r="Q282" s="685" t="s">
        <v>429</v>
      </c>
      <c r="R282" s="686"/>
      <c r="S282" s="685" t="s">
        <v>429</v>
      </c>
      <c r="T282" s="686"/>
      <c r="U282" s="646"/>
      <c r="V282" s="646"/>
      <c r="W282" s="281"/>
      <c r="X282" s="281"/>
      <c r="Y282" s="281"/>
    </row>
    <row r="283" spans="1:25" ht="24" customHeight="1">
      <c r="A283" s="281">
        <v>14</v>
      </c>
      <c r="B283" s="284"/>
      <c r="C283" s="283"/>
      <c r="D283" s="283"/>
      <c r="E283" s="621"/>
      <c r="F283" s="622"/>
      <c r="G283" s="621"/>
      <c r="H283" s="622"/>
      <c r="I283" s="621"/>
      <c r="J283" s="622"/>
      <c r="K283" s="685" t="s">
        <v>429</v>
      </c>
      <c r="L283" s="686"/>
      <c r="M283" s="685" t="s">
        <v>429</v>
      </c>
      <c r="N283" s="686"/>
      <c r="O283" s="685" t="s">
        <v>429</v>
      </c>
      <c r="P283" s="686"/>
      <c r="Q283" s="685" t="s">
        <v>429</v>
      </c>
      <c r="R283" s="686"/>
      <c r="S283" s="685" t="s">
        <v>429</v>
      </c>
      <c r="T283" s="686"/>
      <c r="U283" s="683"/>
      <c r="V283" s="684"/>
      <c r="W283" s="281"/>
      <c r="X283" s="281"/>
      <c r="Y283" s="281"/>
    </row>
    <row r="284" spans="1:25" ht="24" customHeight="1">
      <c r="A284" s="281">
        <v>15</v>
      </c>
      <c r="B284" s="284"/>
      <c r="C284" s="283"/>
      <c r="D284" s="283"/>
      <c r="E284" s="621"/>
      <c r="F284" s="622"/>
      <c r="G284" s="621"/>
      <c r="H284" s="622"/>
      <c r="I284" s="621"/>
      <c r="J284" s="622"/>
      <c r="K284" s="685" t="s">
        <v>429</v>
      </c>
      <c r="L284" s="686"/>
      <c r="M284" s="685" t="s">
        <v>429</v>
      </c>
      <c r="N284" s="686"/>
      <c r="O284" s="685" t="s">
        <v>429</v>
      </c>
      <c r="P284" s="686"/>
      <c r="Q284" s="685" t="s">
        <v>429</v>
      </c>
      <c r="R284" s="686"/>
      <c r="S284" s="685" t="s">
        <v>429</v>
      </c>
      <c r="T284" s="686"/>
      <c r="U284" s="683"/>
      <c r="V284" s="684"/>
      <c r="W284" s="281"/>
      <c r="X284" s="281"/>
      <c r="Y284" s="281"/>
    </row>
    <row r="285" spans="1:25" ht="24" customHeight="1">
      <c r="A285" s="281">
        <v>16</v>
      </c>
      <c r="B285" s="284"/>
      <c r="C285" s="283"/>
      <c r="D285" s="283"/>
      <c r="E285" s="621"/>
      <c r="F285" s="622"/>
      <c r="G285" s="621"/>
      <c r="H285" s="622"/>
      <c r="I285" s="621"/>
      <c r="J285" s="622"/>
      <c r="K285" s="685" t="s">
        <v>429</v>
      </c>
      <c r="L285" s="686"/>
      <c r="M285" s="685" t="s">
        <v>429</v>
      </c>
      <c r="N285" s="686"/>
      <c r="O285" s="685" t="s">
        <v>429</v>
      </c>
      <c r="P285" s="686"/>
      <c r="Q285" s="685" t="s">
        <v>429</v>
      </c>
      <c r="R285" s="686"/>
      <c r="S285" s="685" t="s">
        <v>429</v>
      </c>
      <c r="T285" s="686"/>
      <c r="U285" s="683"/>
      <c r="V285" s="684"/>
      <c r="W285" s="281"/>
      <c r="X285" s="281"/>
      <c r="Y285" s="281"/>
    </row>
    <row r="286" spans="1:25" ht="20" customHeight="1">
      <c r="A286" s="266"/>
      <c r="B286" s="266"/>
      <c r="C286" s="270"/>
      <c r="D286" s="270"/>
      <c r="E286" s="266"/>
      <c r="F286" s="266"/>
      <c r="G286" s="266"/>
      <c r="H286" s="266"/>
      <c r="I286" s="266"/>
      <c r="J286" s="266"/>
      <c r="K286" s="266"/>
      <c r="L286" s="266"/>
      <c r="M286" s="266"/>
      <c r="N286" s="266"/>
      <c r="O286" s="266"/>
      <c r="P286" s="266"/>
      <c r="Q286" s="266"/>
      <c r="R286" s="266"/>
      <c r="S286" s="266"/>
      <c r="T286" s="266"/>
      <c r="U286" s="266"/>
      <c r="V286" s="266"/>
      <c r="W286" s="266"/>
      <c r="X286" s="266"/>
      <c r="Y286" s="266"/>
    </row>
    <row r="287" spans="1:25" ht="20" customHeight="1">
      <c r="A287" s="644" t="s">
        <v>425</v>
      </c>
      <c r="B287" s="644"/>
      <c r="C287" s="644"/>
      <c r="D287" s="644"/>
      <c r="E287" s="644"/>
      <c r="F287" s="644"/>
      <c r="G287" s="267"/>
      <c r="H287" s="644" t="s">
        <v>424</v>
      </c>
      <c r="I287" s="644"/>
      <c r="J287" s="644"/>
      <c r="K287" s="644"/>
      <c r="L287" s="644"/>
      <c r="M287" s="644"/>
      <c r="N287" s="644"/>
      <c r="O287" s="644"/>
      <c r="P287" s="644"/>
      <c r="Q287" s="644"/>
      <c r="R287" s="644"/>
      <c r="S287" s="644"/>
      <c r="T287" s="266"/>
      <c r="U287" s="642" t="s">
        <v>407</v>
      </c>
      <c r="V287" s="645"/>
      <c r="W287" s="645"/>
      <c r="X287" s="645"/>
      <c r="Y287" s="643"/>
    </row>
    <row r="288" spans="1:25" ht="20" customHeight="1">
      <c r="A288" s="297"/>
      <c r="B288" s="281" t="s">
        <v>423</v>
      </c>
      <c r="C288" s="281" t="s">
        <v>415</v>
      </c>
      <c r="D288" s="281" t="s">
        <v>414</v>
      </c>
      <c r="E288" s="644" t="s">
        <v>442</v>
      </c>
      <c r="F288" s="644"/>
      <c r="G288" s="267"/>
      <c r="H288" s="297"/>
      <c r="I288" s="281" t="s">
        <v>423</v>
      </c>
      <c r="J288" s="642" t="s">
        <v>415</v>
      </c>
      <c r="K288" s="645"/>
      <c r="L288" s="645"/>
      <c r="M288" s="645"/>
      <c r="N288" s="643"/>
      <c r="O288" s="642" t="s">
        <v>414</v>
      </c>
      <c r="P288" s="645"/>
      <c r="Q288" s="645"/>
      <c r="R288" s="644" t="s">
        <v>442</v>
      </c>
      <c r="S288" s="644"/>
      <c r="T288" s="266"/>
      <c r="U288" s="279"/>
      <c r="V288" s="266"/>
      <c r="W288" s="266"/>
      <c r="X288" s="266"/>
      <c r="Y288" s="278"/>
    </row>
    <row r="289" spans="1:25" ht="20" customHeight="1">
      <c r="A289" s="295">
        <v>1</v>
      </c>
      <c r="B289" s="284"/>
      <c r="C289" s="296"/>
      <c r="D289" s="281"/>
      <c r="E289" s="707"/>
      <c r="F289" s="707"/>
      <c r="G289" s="269"/>
      <c r="H289" s="295">
        <v>1</v>
      </c>
      <c r="I289" s="281"/>
      <c r="J289" s="642"/>
      <c r="K289" s="645"/>
      <c r="L289" s="645"/>
      <c r="M289" s="645"/>
      <c r="N289" s="643"/>
      <c r="O289" s="642"/>
      <c r="P289" s="645"/>
      <c r="Q289" s="645"/>
      <c r="R289" s="644"/>
      <c r="S289" s="644"/>
      <c r="T289" s="266"/>
      <c r="U289" s="279"/>
      <c r="V289" s="266"/>
      <c r="W289" s="266"/>
      <c r="X289" s="266"/>
      <c r="Y289" s="278"/>
    </row>
    <row r="290" spans="1:25" ht="20" customHeight="1">
      <c r="A290" s="295">
        <v>2</v>
      </c>
      <c r="B290" s="281"/>
      <c r="C290" s="296"/>
      <c r="D290" s="281"/>
      <c r="E290" s="707"/>
      <c r="F290" s="707"/>
      <c r="G290" s="269"/>
      <c r="H290" s="295">
        <v>2</v>
      </c>
      <c r="I290" s="281"/>
      <c r="J290" s="642"/>
      <c r="K290" s="645"/>
      <c r="L290" s="645"/>
      <c r="M290" s="645"/>
      <c r="N290" s="643"/>
      <c r="O290" s="642"/>
      <c r="P290" s="645"/>
      <c r="Q290" s="645"/>
      <c r="R290" s="644"/>
      <c r="S290" s="644"/>
      <c r="T290" s="266"/>
      <c r="U290" s="279"/>
      <c r="V290" s="266"/>
      <c r="W290" s="266"/>
      <c r="X290" s="266"/>
      <c r="Y290" s="278"/>
    </row>
    <row r="291" spans="1:25" ht="20" customHeight="1">
      <c r="A291" s="295">
        <v>3</v>
      </c>
      <c r="B291" s="281"/>
      <c r="C291" s="296"/>
      <c r="D291" s="281"/>
      <c r="E291" s="707"/>
      <c r="F291" s="707"/>
      <c r="G291" s="269"/>
      <c r="H291" s="295">
        <v>3</v>
      </c>
      <c r="I291" s="281"/>
      <c r="J291" s="642"/>
      <c r="K291" s="645"/>
      <c r="L291" s="645"/>
      <c r="M291" s="645"/>
      <c r="N291" s="643"/>
      <c r="O291" s="642"/>
      <c r="P291" s="645"/>
      <c r="Q291" s="645"/>
      <c r="R291" s="644"/>
      <c r="S291" s="644"/>
      <c r="U291" s="277"/>
      <c r="Y291" s="276"/>
    </row>
    <row r="292" spans="1:25" ht="20" customHeight="1">
      <c r="A292" s="295">
        <v>4</v>
      </c>
      <c r="B292" s="281"/>
      <c r="C292" s="296"/>
      <c r="D292" s="281"/>
      <c r="E292" s="707"/>
      <c r="F292" s="707"/>
      <c r="G292" s="269"/>
      <c r="H292" s="295">
        <v>4</v>
      </c>
      <c r="I292" s="281"/>
      <c r="J292" s="642"/>
      <c r="K292" s="645"/>
      <c r="L292" s="645"/>
      <c r="M292" s="645"/>
      <c r="N292" s="643"/>
      <c r="O292" s="642"/>
      <c r="P292" s="645"/>
      <c r="Q292" s="645"/>
      <c r="R292" s="644"/>
      <c r="S292" s="644"/>
      <c r="U292" s="277"/>
      <c r="Y292" s="276"/>
    </row>
    <row r="293" spans="1:25" ht="20" customHeight="1">
      <c r="A293" s="295">
        <v>5</v>
      </c>
      <c r="B293" s="281"/>
      <c r="C293" s="296"/>
      <c r="D293" s="281"/>
      <c r="E293" s="707"/>
      <c r="F293" s="707"/>
      <c r="G293" s="269"/>
      <c r="H293" s="295">
        <v>5</v>
      </c>
      <c r="I293" s="281"/>
      <c r="J293" s="642"/>
      <c r="K293" s="645"/>
      <c r="L293" s="645"/>
      <c r="M293" s="645"/>
      <c r="N293" s="643"/>
      <c r="O293" s="642"/>
      <c r="P293" s="645"/>
      <c r="Q293" s="645"/>
      <c r="R293" s="644"/>
      <c r="S293" s="644"/>
      <c r="T293" s="266"/>
      <c r="U293" s="642" t="s">
        <v>406</v>
      </c>
      <c r="V293" s="645"/>
      <c r="W293" s="645"/>
      <c r="X293" s="645"/>
      <c r="Y293" s="643"/>
    </row>
    <row r="294" spans="1:25" ht="20" customHeight="1">
      <c r="A294" s="295">
        <v>6</v>
      </c>
      <c r="B294" s="281"/>
      <c r="C294" s="296"/>
      <c r="D294" s="281"/>
      <c r="E294" s="707"/>
      <c r="F294" s="707"/>
      <c r="G294" s="269"/>
      <c r="H294" s="295">
        <v>6</v>
      </c>
      <c r="I294" s="281"/>
      <c r="J294" s="642"/>
      <c r="K294" s="645"/>
      <c r="L294" s="645"/>
      <c r="M294" s="645"/>
      <c r="N294" s="643"/>
      <c r="O294" s="642"/>
      <c r="P294" s="645"/>
      <c r="Q294" s="645"/>
      <c r="R294" s="644"/>
      <c r="S294" s="644"/>
      <c r="T294" s="266"/>
      <c r="U294" s="279"/>
      <c r="V294" s="266"/>
      <c r="W294" s="266"/>
      <c r="X294" s="266"/>
      <c r="Y294" s="278"/>
    </row>
    <row r="295" spans="1:25" ht="20" customHeight="1">
      <c r="A295" s="295">
        <v>7</v>
      </c>
      <c r="B295" s="281"/>
      <c r="C295" s="296"/>
      <c r="D295" s="281"/>
      <c r="E295" s="707"/>
      <c r="F295" s="707"/>
      <c r="G295" s="269"/>
      <c r="H295" s="295">
        <v>7</v>
      </c>
      <c r="I295" s="281"/>
      <c r="J295" s="642"/>
      <c r="K295" s="645"/>
      <c r="L295" s="645"/>
      <c r="M295" s="645"/>
      <c r="N295" s="643"/>
      <c r="O295" s="642"/>
      <c r="P295" s="645"/>
      <c r="Q295" s="645"/>
      <c r="R295" s="644"/>
      <c r="S295" s="644"/>
      <c r="U295" s="277"/>
      <c r="Y295" s="276"/>
    </row>
    <row r="296" spans="1:25" ht="20" customHeight="1">
      <c r="A296" s="295">
        <v>8</v>
      </c>
      <c r="B296" s="281"/>
      <c r="C296" s="296"/>
      <c r="D296" s="281"/>
      <c r="E296" s="707"/>
      <c r="F296" s="707"/>
      <c r="G296" s="269"/>
      <c r="H296" s="295">
        <v>8</v>
      </c>
      <c r="I296" s="281"/>
      <c r="J296" s="642"/>
      <c r="K296" s="645"/>
      <c r="L296" s="645"/>
      <c r="M296" s="645"/>
      <c r="N296" s="643"/>
      <c r="O296" s="642"/>
      <c r="P296" s="645"/>
      <c r="Q296" s="645"/>
      <c r="R296" s="644"/>
      <c r="S296" s="644"/>
      <c r="T296" s="266"/>
      <c r="U296" s="273"/>
      <c r="V296" s="272"/>
      <c r="W296" s="272"/>
      <c r="X296" s="272"/>
      <c r="Y296" s="271"/>
    </row>
    <row r="297" spans="1:25" ht="12" customHeight="1">
      <c r="A297" s="268"/>
      <c r="B297" s="267"/>
      <c r="C297" s="270"/>
      <c r="D297" s="267"/>
      <c r="E297" s="269"/>
      <c r="F297" s="269"/>
      <c r="G297" s="269"/>
      <c r="H297" s="268"/>
      <c r="I297" s="267"/>
      <c r="J297" s="267"/>
      <c r="K297" s="267"/>
      <c r="L297" s="267"/>
      <c r="M297" s="267"/>
      <c r="N297" s="267"/>
      <c r="O297" s="267"/>
      <c r="P297" s="267"/>
      <c r="Q297" s="267"/>
      <c r="R297" s="267"/>
      <c r="S297" s="267"/>
      <c r="T297" s="266"/>
      <c r="U297" s="266"/>
      <c r="V297" s="266"/>
      <c r="W297" s="266"/>
      <c r="X297" s="266"/>
      <c r="Y297" s="266"/>
    </row>
    <row r="298" spans="1:25" ht="38" customHeight="1">
      <c r="A298" s="671" t="s">
        <v>441</v>
      </c>
      <c r="B298" s="672"/>
      <c r="C298" s="672"/>
      <c r="D298" s="672"/>
      <c r="E298" s="666" t="s">
        <v>42</v>
      </c>
      <c r="F298" s="666"/>
      <c r="G298" s="667">
        <f>G265</f>
        <v>45774</v>
      </c>
      <c r="H298" s="668"/>
      <c r="I298" s="669"/>
      <c r="J298" s="666" t="s">
        <v>43</v>
      </c>
      <c r="K298" s="666"/>
      <c r="L298" s="626" t="str">
        <f>L265</f>
        <v>Horspath, Oxford</v>
      </c>
      <c r="M298" s="662"/>
      <c r="N298" s="662"/>
      <c r="O298" s="662"/>
      <c r="P298" s="662"/>
      <c r="Q298" s="627"/>
      <c r="R298" s="666" t="s">
        <v>420</v>
      </c>
      <c r="S298" s="666"/>
      <c r="T298" s="626" t="str">
        <f>T265</f>
        <v>OXFORDSHIRE TRACK &amp; FIELD LEAGUE 2025</v>
      </c>
      <c r="U298" s="662"/>
      <c r="V298" s="662"/>
      <c r="W298" s="662"/>
      <c r="X298" s="662"/>
      <c r="Y298" s="627"/>
    </row>
    <row r="299" spans="1:25" s="294" customFormat="1" ht="38" customHeight="1">
      <c r="A299" s="624" t="s">
        <v>25</v>
      </c>
      <c r="B299" s="625"/>
      <c r="C299" s="624" t="str">
        <f>C266</f>
        <v>Shot U15 Girls (0 athletes)</v>
      </c>
      <c r="D299" s="625"/>
      <c r="E299" s="624" t="s">
        <v>382</v>
      </c>
      <c r="F299" s="625"/>
      <c r="G299" s="629">
        <f>G266</f>
        <v>0.5</v>
      </c>
      <c r="H299" s="630"/>
      <c r="I299" s="631"/>
      <c r="J299" s="624" t="s">
        <v>385</v>
      </c>
      <c r="K299" s="628"/>
      <c r="L299" s="703">
        <f>L266</f>
        <v>10.73</v>
      </c>
      <c r="M299" s="704"/>
      <c r="N299" s="705" t="s">
        <v>426</v>
      </c>
      <c r="O299" s="706"/>
      <c r="P299" s="652">
        <f>P266</f>
        <v>8.1999999999999993</v>
      </c>
      <c r="Q299" s="653"/>
      <c r="R299" s="624" t="str">
        <f>R266</f>
        <v>Scoring: 3 trials each</v>
      </c>
      <c r="S299" s="628"/>
      <c r="T299" s="628"/>
      <c r="U299" s="628"/>
      <c r="V299" s="628"/>
      <c r="W299" s="628"/>
      <c r="X299" s="628"/>
      <c r="Y299" s="625"/>
    </row>
    <row r="300" spans="1:25" ht="20" customHeight="1">
      <c r="A300" s="266"/>
      <c r="B300" s="266"/>
      <c r="C300" s="293"/>
      <c r="D300" s="292"/>
      <c r="E300" s="267"/>
      <c r="F300" s="267"/>
      <c r="G300" s="291"/>
      <c r="H300" s="291"/>
      <c r="I300" s="267"/>
      <c r="J300" s="267"/>
      <c r="K300" s="290"/>
      <c r="L300" s="290"/>
      <c r="M300" s="290"/>
      <c r="N300" s="288"/>
      <c r="O300" s="288"/>
      <c r="P300" s="289"/>
      <c r="Q300" s="288"/>
      <c r="R300" s="287"/>
      <c r="S300" s="287"/>
      <c r="T300" s="287"/>
      <c r="U300" s="287"/>
      <c r="V300" s="287"/>
      <c r="W300" s="287"/>
      <c r="X300" s="287"/>
      <c r="Y300" s="287"/>
    </row>
    <row r="301" spans="1:25" ht="38" customHeight="1">
      <c r="A301" s="634" t="s">
        <v>417</v>
      </c>
      <c r="B301" s="634" t="s">
        <v>416</v>
      </c>
      <c r="C301" s="634" t="s">
        <v>415</v>
      </c>
      <c r="D301" s="634" t="s">
        <v>414</v>
      </c>
      <c r="E301" s="689" t="s">
        <v>438</v>
      </c>
      <c r="F301" s="689"/>
      <c r="G301" s="689" t="s">
        <v>437</v>
      </c>
      <c r="H301" s="689"/>
      <c r="I301" s="689" t="s">
        <v>436</v>
      </c>
      <c r="J301" s="689"/>
      <c r="K301" s="689" t="s">
        <v>435</v>
      </c>
      <c r="L301" s="689"/>
      <c r="M301" s="692" t="s">
        <v>434</v>
      </c>
      <c r="N301" s="693"/>
      <c r="O301" s="644" t="s">
        <v>433</v>
      </c>
      <c r="P301" s="644"/>
      <c r="Q301" s="644" t="s">
        <v>432</v>
      </c>
      <c r="R301" s="644"/>
      <c r="S301" s="644" t="s">
        <v>431</v>
      </c>
      <c r="T301" s="644"/>
      <c r="U301" s="689" t="s">
        <v>430</v>
      </c>
      <c r="V301" s="642"/>
      <c r="W301" s="664" t="s">
        <v>410</v>
      </c>
      <c r="X301" s="642" t="s">
        <v>409</v>
      </c>
      <c r="Y301" s="643"/>
    </row>
    <row r="302" spans="1:25" ht="20" customHeight="1">
      <c r="A302" s="635"/>
      <c r="B302" s="635"/>
      <c r="C302" s="635"/>
      <c r="D302" s="635"/>
      <c r="E302" s="644" t="s">
        <v>408</v>
      </c>
      <c r="F302" s="644"/>
      <c r="G302" s="644" t="s">
        <v>408</v>
      </c>
      <c r="H302" s="644"/>
      <c r="I302" s="644" t="s">
        <v>408</v>
      </c>
      <c r="J302" s="644"/>
      <c r="K302" s="644" t="s">
        <v>408</v>
      </c>
      <c r="L302" s="644"/>
      <c r="M302" s="694"/>
      <c r="N302" s="695"/>
      <c r="O302" s="644" t="s">
        <v>408</v>
      </c>
      <c r="P302" s="644"/>
      <c r="Q302" s="644" t="s">
        <v>408</v>
      </c>
      <c r="R302" s="644"/>
      <c r="S302" s="644" t="s">
        <v>408</v>
      </c>
      <c r="T302" s="644"/>
      <c r="U302" s="644" t="s">
        <v>408</v>
      </c>
      <c r="V302" s="642"/>
      <c r="W302" s="665"/>
      <c r="X302" s="281" t="s">
        <v>0</v>
      </c>
      <c r="Y302" s="281" t="s">
        <v>1</v>
      </c>
    </row>
    <row r="303" spans="1:25" ht="24" customHeight="1">
      <c r="A303" s="285">
        <v>17</v>
      </c>
      <c r="B303" s="284" t="str" cm="1">
        <f t="array" ref="B303">IFERROR(IF(ROWS(_xlfn._xlws.FILTER(_xlfn.ANCHORARRAY(Data!AF$154), _xlfn.CHOOSECOLS(_xlfn.ANCHORARRAY(Data!AF$154),1)&lt;&gt;""))&gt;16, _xlfn.DROP(_xlfn._xlws.FILTER(_xlfn.ANCHORARRAY(Data!AF$154), _xlfn.CHOOSECOLS(_xlfn.ANCHORARRAY(Data!AF$154),1)&lt;&gt;""), 16),"Less than 16"),"Less than 16")</f>
        <v>Less than 16</v>
      </c>
      <c r="C303" s="283"/>
      <c r="D303" s="283"/>
      <c r="E303" s="621"/>
      <c r="F303" s="622"/>
      <c r="G303" s="621"/>
      <c r="H303" s="622"/>
      <c r="I303" s="621"/>
      <c r="J303" s="622"/>
      <c r="K303" s="685" t="s">
        <v>429</v>
      </c>
      <c r="L303" s="686"/>
      <c r="M303" s="685" t="s">
        <v>429</v>
      </c>
      <c r="N303" s="686"/>
      <c r="O303" s="685" t="s">
        <v>429</v>
      </c>
      <c r="P303" s="686"/>
      <c r="Q303" s="685" t="s">
        <v>429</v>
      </c>
      <c r="R303" s="686"/>
      <c r="S303" s="685" t="s">
        <v>429</v>
      </c>
      <c r="T303" s="686"/>
      <c r="U303" s="683"/>
      <c r="V303" s="684"/>
      <c r="W303" s="281"/>
      <c r="X303" s="281"/>
      <c r="Y303" s="281"/>
    </row>
    <row r="304" spans="1:25" ht="24" customHeight="1">
      <c r="A304" s="285">
        <v>18</v>
      </c>
      <c r="B304" s="284"/>
      <c r="C304" s="283"/>
      <c r="D304" s="283"/>
      <c r="E304" s="621"/>
      <c r="F304" s="622"/>
      <c r="G304" s="621"/>
      <c r="H304" s="622"/>
      <c r="I304" s="621"/>
      <c r="J304" s="622"/>
      <c r="K304" s="685" t="s">
        <v>429</v>
      </c>
      <c r="L304" s="686"/>
      <c r="M304" s="685" t="s">
        <v>429</v>
      </c>
      <c r="N304" s="686"/>
      <c r="O304" s="685" t="s">
        <v>429</v>
      </c>
      <c r="P304" s="686"/>
      <c r="Q304" s="685" t="s">
        <v>429</v>
      </c>
      <c r="R304" s="686"/>
      <c r="S304" s="685" t="s">
        <v>429</v>
      </c>
      <c r="T304" s="686"/>
      <c r="U304" s="683"/>
      <c r="V304" s="684"/>
      <c r="W304" s="281"/>
      <c r="X304" s="281"/>
      <c r="Y304" s="281"/>
    </row>
    <row r="305" spans="1:25" ht="24" customHeight="1">
      <c r="A305" s="285">
        <v>19</v>
      </c>
      <c r="B305" s="284"/>
      <c r="C305" s="283"/>
      <c r="D305" s="283"/>
      <c r="E305" s="621"/>
      <c r="F305" s="622"/>
      <c r="G305" s="621"/>
      <c r="H305" s="622"/>
      <c r="I305" s="621"/>
      <c r="J305" s="622"/>
      <c r="K305" s="685" t="s">
        <v>429</v>
      </c>
      <c r="L305" s="686"/>
      <c r="M305" s="685" t="s">
        <v>429</v>
      </c>
      <c r="N305" s="686"/>
      <c r="O305" s="685" t="s">
        <v>429</v>
      </c>
      <c r="P305" s="686"/>
      <c r="Q305" s="685" t="s">
        <v>429</v>
      </c>
      <c r="R305" s="686"/>
      <c r="S305" s="685" t="s">
        <v>429</v>
      </c>
      <c r="T305" s="686"/>
      <c r="U305" s="683"/>
      <c r="V305" s="684"/>
      <c r="W305" s="281"/>
      <c r="X305" s="281"/>
      <c r="Y305" s="281"/>
    </row>
    <row r="306" spans="1:25" ht="24" customHeight="1">
      <c r="A306" s="285">
        <v>20</v>
      </c>
      <c r="B306" s="284"/>
      <c r="C306" s="283"/>
      <c r="D306" s="283"/>
      <c r="E306" s="621"/>
      <c r="F306" s="622"/>
      <c r="G306" s="621"/>
      <c r="H306" s="622"/>
      <c r="I306" s="621"/>
      <c r="J306" s="622"/>
      <c r="K306" s="685" t="s">
        <v>429</v>
      </c>
      <c r="L306" s="686"/>
      <c r="M306" s="685" t="s">
        <v>429</v>
      </c>
      <c r="N306" s="686"/>
      <c r="O306" s="685" t="s">
        <v>429</v>
      </c>
      <c r="P306" s="686"/>
      <c r="Q306" s="685" t="s">
        <v>429</v>
      </c>
      <c r="R306" s="686"/>
      <c r="S306" s="685" t="s">
        <v>429</v>
      </c>
      <c r="T306" s="686"/>
      <c r="U306" s="683"/>
      <c r="V306" s="684"/>
      <c r="W306" s="281"/>
      <c r="X306" s="281"/>
      <c r="Y306" s="281"/>
    </row>
    <row r="307" spans="1:25" ht="24" customHeight="1">
      <c r="A307" s="285">
        <v>21</v>
      </c>
      <c r="B307" s="284"/>
      <c r="C307" s="283"/>
      <c r="D307" s="283"/>
      <c r="E307" s="621"/>
      <c r="F307" s="622"/>
      <c r="G307" s="621"/>
      <c r="H307" s="622"/>
      <c r="I307" s="621"/>
      <c r="J307" s="622"/>
      <c r="K307" s="685" t="s">
        <v>429</v>
      </c>
      <c r="L307" s="686"/>
      <c r="M307" s="685" t="s">
        <v>429</v>
      </c>
      <c r="N307" s="686"/>
      <c r="O307" s="685" t="s">
        <v>429</v>
      </c>
      <c r="P307" s="686"/>
      <c r="Q307" s="685" t="s">
        <v>429</v>
      </c>
      <c r="R307" s="686"/>
      <c r="S307" s="685" t="s">
        <v>429</v>
      </c>
      <c r="T307" s="686"/>
      <c r="U307" s="683"/>
      <c r="V307" s="684"/>
      <c r="W307" s="281"/>
      <c r="X307" s="281"/>
      <c r="Y307" s="281"/>
    </row>
    <row r="308" spans="1:25" ht="24" customHeight="1">
      <c r="A308" s="285">
        <v>22</v>
      </c>
      <c r="B308" s="284"/>
      <c r="C308" s="283"/>
      <c r="D308" s="283"/>
      <c r="E308" s="621"/>
      <c r="F308" s="622"/>
      <c r="G308" s="621"/>
      <c r="H308" s="622"/>
      <c r="I308" s="621"/>
      <c r="J308" s="622"/>
      <c r="K308" s="685" t="s">
        <v>429</v>
      </c>
      <c r="L308" s="686"/>
      <c r="M308" s="685" t="s">
        <v>429</v>
      </c>
      <c r="N308" s="686"/>
      <c r="O308" s="685" t="s">
        <v>429</v>
      </c>
      <c r="P308" s="686"/>
      <c r="Q308" s="685" t="s">
        <v>429</v>
      </c>
      <c r="R308" s="686"/>
      <c r="S308" s="685" t="s">
        <v>429</v>
      </c>
      <c r="T308" s="686"/>
      <c r="U308" s="683"/>
      <c r="V308" s="684"/>
      <c r="W308" s="281"/>
      <c r="X308" s="281"/>
      <c r="Y308" s="281"/>
    </row>
    <row r="309" spans="1:25" ht="24" customHeight="1">
      <c r="A309" s="285">
        <v>23</v>
      </c>
      <c r="B309" s="284"/>
      <c r="C309" s="283"/>
      <c r="D309" s="283"/>
      <c r="E309" s="621"/>
      <c r="F309" s="622"/>
      <c r="G309" s="621"/>
      <c r="H309" s="622"/>
      <c r="I309" s="621"/>
      <c r="J309" s="622"/>
      <c r="K309" s="685" t="s">
        <v>429</v>
      </c>
      <c r="L309" s="686"/>
      <c r="M309" s="685" t="s">
        <v>429</v>
      </c>
      <c r="N309" s="686"/>
      <c r="O309" s="685" t="s">
        <v>429</v>
      </c>
      <c r="P309" s="686"/>
      <c r="Q309" s="685" t="s">
        <v>429</v>
      </c>
      <c r="R309" s="686"/>
      <c r="S309" s="685" t="s">
        <v>429</v>
      </c>
      <c r="T309" s="686"/>
      <c r="U309" s="683"/>
      <c r="V309" s="684"/>
      <c r="W309" s="281"/>
      <c r="X309" s="281"/>
      <c r="Y309" s="281"/>
    </row>
    <row r="310" spans="1:25" ht="24" customHeight="1">
      <c r="A310" s="285">
        <v>24</v>
      </c>
      <c r="B310" s="284"/>
      <c r="C310" s="283"/>
      <c r="D310" s="283"/>
      <c r="E310" s="621"/>
      <c r="F310" s="622"/>
      <c r="G310" s="621"/>
      <c r="H310" s="622"/>
      <c r="I310" s="621"/>
      <c r="J310" s="622"/>
      <c r="K310" s="685" t="s">
        <v>429</v>
      </c>
      <c r="L310" s="686"/>
      <c r="M310" s="685" t="s">
        <v>429</v>
      </c>
      <c r="N310" s="686"/>
      <c r="O310" s="685" t="s">
        <v>429</v>
      </c>
      <c r="P310" s="686"/>
      <c r="Q310" s="685" t="s">
        <v>429</v>
      </c>
      <c r="R310" s="686"/>
      <c r="S310" s="685" t="s">
        <v>429</v>
      </c>
      <c r="T310" s="686"/>
      <c r="U310" s="683"/>
      <c r="V310" s="684"/>
      <c r="W310" s="281"/>
      <c r="X310" s="281"/>
      <c r="Y310" s="281"/>
    </row>
    <row r="311" spans="1:25" ht="24" customHeight="1">
      <c r="A311" s="285">
        <v>25</v>
      </c>
      <c r="B311" s="284"/>
      <c r="C311" s="283"/>
      <c r="D311" s="283"/>
      <c r="E311" s="621"/>
      <c r="F311" s="622"/>
      <c r="G311" s="621"/>
      <c r="H311" s="622"/>
      <c r="I311" s="621"/>
      <c r="J311" s="622"/>
      <c r="K311" s="685" t="s">
        <v>429</v>
      </c>
      <c r="L311" s="686"/>
      <c r="M311" s="685" t="s">
        <v>429</v>
      </c>
      <c r="N311" s="686"/>
      <c r="O311" s="685" t="s">
        <v>429</v>
      </c>
      <c r="P311" s="686"/>
      <c r="Q311" s="685" t="s">
        <v>429</v>
      </c>
      <c r="R311" s="686"/>
      <c r="S311" s="685" t="s">
        <v>429</v>
      </c>
      <c r="T311" s="686"/>
      <c r="U311" s="683"/>
      <c r="V311" s="684"/>
      <c r="W311" s="281"/>
      <c r="X311" s="281"/>
      <c r="Y311" s="281"/>
    </row>
    <row r="312" spans="1:25" ht="24" customHeight="1">
      <c r="A312" s="285">
        <v>26</v>
      </c>
      <c r="B312" s="284"/>
      <c r="C312" s="283"/>
      <c r="D312" s="283"/>
      <c r="E312" s="621"/>
      <c r="F312" s="622"/>
      <c r="G312" s="621"/>
      <c r="H312" s="622"/>
      <c r="I312" s="621"/>
      <c r="J312" s="622"/>
      <c r="K312" s="685" t="s">
        <v>429</v>
      </c>
      <c r="L312" s="686"/>
      <c r="M312" s="685" t="s">
        <v>429</v>
      </c>
      <c r="N312" s="686"/>
      <c r="O312" s="685" t="s">
        <v>429</v>
      </c>
      <c r="P312" s="686"/>
      <c r="Q312" s="685" t="s">
        <v>429</v>
      </c>
      <c r="R312" s="686"/>
      <c r="S312" s="685" t="s">
        <v>429</v>
      </c>
      <c r="T312" s="686"/>
      <c r="U312" s="683"/>
      <c r="V312" s="684"/>
      <c r="W312" s="281"/>
      <c r="X312" s="281"/>
      <c r="Y312" s="281"/>
    </row>
    <row r="313" spans="1:25" ht="24" customHeight="1">
      <c r="A313" s="285">
        <v>27</v>
      </c>
      <c r="B313" s="284"/>
      <c r="C313" s="283"/>
      <c r="D313" s="283"/>
      <c r="E313" s="621"/>
      <c r="F313" s="622"/>
      <c r="G313" s="621"/>
      <c r="H313" s="622"/>
      <c r="I313" s="621"/>
      <c r="J313" s="622"/>
      <c r="K313" s="685" t="s">
        <v>429</v>
      </c>
      <c r="L313" s="686"/>
      <c r="M313" s="685" t="s">
        <v>429</v>
      </c>
      <c r="N313" s="686"/>
      <c r="O313" s="685" t="s">
        <v>429</v>
      </c>
      <c r="P313" s="686"/>
      <c r="Q313" s="685" t="s">
        <v>429</v>
      </c>
      <c r="R313" s="686"/>
      <c r="S313" s="685" t="s">
        <v>429</v>
      </c>
      <c r="T313" s="686"/>
      <c r="U313" s="683"/>
      <c r="V313" s="684"/>
      <c r="W313" s="281"/>
      <c r="X313" s="281"/>
      <c r="Y313" s="281"/>
    </row>
    <row r="314" spans="1:25" ht="24" customHeight="1">
      <c r="A314" s="285">
        <v>28</v>
      </c>
      <c r="B314" s="301"/>
      <c r="C314" s="300"/>
      <c r="D314" s="300"/>
      <c r="E314" s="673"/>
      <c r="F314" s="682"/>
      <c r="G314" s="673"/>
      <c r="H314" s="682"/>
      <c r="I314" s="673"/>
      <c r="J314" s="682"/>
      <c r="K314" s="685" t="s">
        <v>429</v>
      </c>
      <c r="L314" s="686"/>
      <c r="M314" s="685" t="s">
        <v>429</v>
      </c>
      <c r="N314" s="686"/>
      <c r="O314" s="685" t="s">
        <v>429</v>
      </c>
      <c r="P314" s="686"/>
      <c r="Q314" s="685" t="s">
        <v>429</v>
      </c>
      <c r="R314" s="686"/>
      <c r="S314" s="685" t="s">
        <v>429</v>
      </c>
      <c r="T314" s="686"/>
      <c r="U314" s="701"/>
      <c r="V314" s="702"/>
      <c r="W314" s="306"/>
      <c r="X314" s="306"/>
      <c r="Y314" s="306"/>
    </row>
    <row r="315" spans="1:25" ht="24" customHeight="1">
      <c r="A315" s="285">
        <v>29</v>
      </c>
      <c r="B315" s="301"/>
      <c r="C315" s="300"/>
      <c r="D315" s="300"/>
      <c r="E315" s="681"/>
      <c r="F315" s="681"/>
      <c r="G315" s="681"/>
      <c r="H315" s="681"/>
      <c r="I315" s="681"/>
      <c r="J315" s="681"/>
      <c r="K315" s="685" t="s">
        <v>429</v>
      </c>
      <c r="L315" s="686"/>
      <c r="M315" s="685" t="s">
        <v>429</v>
      </c>
      <c r="N315" s="686"/>
      <c r="O315" s="685" t="s">
        <v>429</v>
      </c>
      <c r="P315" s="686"/>
      <c r="Q315" s="685" t="s">
        <v>429</v>
      </c>
      <c r="R315" s="686"/>
      <c r="S315" s="685" t="s">
        <v>429</v>
      </c>
      <c r="T315" s="686"/>
      <c r="U315" s="696"/>
      <c r="V315" s="696"/>
      <c r="W315" s="298"/>
      <c r="X315" s="298"/>
      <c r="Y315" s="298"/>
    </row>
    <row r="316" spans="1:25" ht="24" customHeight="1">
      <c r="A316" s="285">
        <v>30</v>
      </c>
      <c r="B316" s="301"/>
      <c r="C316" s="300"/>
      <c r="D316" s="300"/>
      <c r="E316" s="678"/>
      <c r="F316" s="679"/>
      <c r="G316" s="678"/>
      <c r="H316" s="679"/>
      <c r="I316" s="678"/>
      <c r="J316" s="679"/>
      <c r="K316" s="685" t="s">
        <v>429</v>
      </c>
      <c r="L316" s="686"/>
      <c r="M316" s="685" t="s">
        <v>429</v>
      </c>
      <c r="N316" s="686"/>
      <c r="O316" s="685" t="s">
        <v>429</v>
      </c>
      <c r="P316" s="686"/>
      <c r="Q316" s="685" t="s">
        <v>429</v>
      </c>
      <c r="R316" s="686"/>
      <c r="S316" s="685" t="s">
        <v>429</v>
      </c>
      <c r="T316" s="686"/>
      <c r="U316" s="699"/>
      <c r="V316" s="700"/>
      <c r="W316" s="298"/>
      <c r="X316" s="298"/>
      <c r="Y316" s="298"/>
    </row>
    <row r="317" spans="1:25" ht="24" customHeight="1">
      <c r="A317" s="285">
        <v>31</v>
      </c>
      <c r="B317" s="301"/>
      <c r="C317" s="300"/>
      <c r="D317" s="300"/>
      <c r="E317" s="678"/>
      <c r="F317" s="679"/>
      <c r="G317" s="678"/>
      <c r="H317" s="679"/>
      <c r="I317" s="678"/>
      <c r="J317" s="679"/>
      <c r="K317" s="685" t="s">
        <v>429</v>
      </c>
      <c r="L317" s="686"/>
      <c r="M317" s="685" t="s">
        <v>429</v>
      </c>
      <c r="N317" s="686"/>
      <c r="O317" s="685" t="s">
        <v>429</v>
      </c>
      <c r="P317" s="686"/>
      <c r="Q317" s="685" t="s">
        <v>429</v>
      </c>
      <c r="R317" s="686"/>
      <c r="S317" s="685" t="s">
        <v>429</v>
      </c>
      <c r="T317" s="686"/>
      <c r="U317" s="699"/>
      <c r="V317" s="700"/>
      <c r="W317" s="298"/>
      <c r="X317" s="298"/>
      <c r="Y317" s="298"/>
    </row>
    <row r="318" spans="1:25" ht="24" customHeight="1">
      <c r="A318" s="285">
        <v>32</v>
      </c>
      <c r="B318" s="301"/>
      <c r="C318" s="300"/>
      <c r="D318" s="300"/>
      <c r="E318" s="678"/>
      <c r="F318" s="679"/>
      <c r="G318" s="678"/>
      <c r="H318" s="679"/>
      <c r="I318" s="678"/>
      <c r="J318" s="679"/>
      <c r="K318" s="685" t="s">
        <v>429</v>
      </c>
      <c r="L318" s="686"/>
      <c r="M318" s="685" t="s">
        <v>429</v>
      </c>
      <c r="N318" s="686"/>
      <c r="O318" s="685" t="s">
        <v>429</v>
      </c>
      <c r="P318" s="686"/>
      <c r="Q318" s="685" t="s">
        <v>429</v>
      </c>
      <c r="R318" s="686"/>
      <c r="S318" s="685" t="s">
        <v>429</v>
      </c>
      <c r="T318" s="686"/>
      <c r="U318" s="699"/>
      <c r="V318" s="700"/>
      <c r="W318" s="298"/>
      <c r="X318" s="298"/>
      <c r="Y318" s="298"/>
    </row>
    <row r="319" spans="1:25" ht="20" customHeight="1">
      <c r="A319" s="266"/>
      <c r="B319" s="266"/>
      <c r="C319" s="270"/>
      <c r="D319" s="270"/>
      <c r="E319" s="266"/>
      <c r="F319" s="266"/>
      <c r="G319" s="266"/>
      <c r="H319" s="266"/>
      <c r="I319" s="266"/>
      <c r="J319" s="266"/>
      <c r="K319" s="266"/>
      <c r="L319" s="266"/>
      <c r="M319" s="266"/>
      <c r="N319" s="266"/>
      <c r="O319" s="266"/>
      <c r="P319" s="266"/>
      <c r="Q319" s="266"/>
      <c r="R319" s="266"/>
      <c r="S319" s="266"/>
      <c r="T319" s="266"/>
      <c r="U319" s="266"/>
      <c r="V319" s="266"/>
      <c r="W319" s="266"/>
      <c r="X319" s="266"/>
      <c r="Y319" s="266"/>
    </row>
    <row r="320" spans="1:25" ht="20" customHeight="1">
      <c r="A320" s="675"/>
      <c r="B320" s="675"/>
      <c r="C320" s="675"/>
      <c r="D320" s="675"/>
      <c r="E320" s="675"/>
      <c r="F320" s="675"/>
      <c r="G320" s="267"/>
      <c r="H320" s="675"/>
      <c r="I320" s="675"/>
      <c r="J320" s="675"/>
      <c r="K320" s="675"/>
      <c r="L320" s="675"/>
      <c r="M320" s="675"/>
      <c r="N320" s="675"/>
      <c r="O320" s="675"/>
      <c r="P320" s="675"/>
      <c r="Q320" s="675"/>
      <c r="R320" s="675"/>
      <c r="S320" s="675"/>
      <c r="T320" s="266"/>
      <c r="U320" s="642" t="s">
        <v>407</v>
      </c>
      <c r="V320" s="645"/>
      <c r="W320" s="645"/>
      <c r="X320" s="645"/>
      <c r="Y320" s="643"/>
    </row>
    <row r="321" spans="1:25" ht="20" customHeight="1">
      <c r="A321" s="266"/>
      <c r="B321" s="267"/>
      <c r="C321" s="267"/>
      <c r="D321" s="267"/>
      <c r="E321" s="675"/>
      <c r="F321" s="675"/>
      <c r="G321" s="267"/>
      <c r="H321" s="266"/>
      <c r="I321" s="267"/>
      <c r="J321" s="675"/>
      <c r="K321" s="675"/>
      <c r="L321" s="675"/>
      <c r="M321" s="675"/>
      <c r="N321" s="675"/>
      <c r="O321" s="675"/>
      <c r="P321" s="675"/>
      <c r="Q321" s="675"/>
      <c r="R321" s="675"/>
      <c r="S321" s="675"/>
      <c r="T321" s="266"/>
      <c r="U321" s="279"/>
      <c r="V321" s="266"/>
      <c r="W321" s="266"/>
      <c r="X321" s="266"/>
      <c r="Y321" s="278"/>
    </row>
    <row r="322" spans="1:25" ht="20" customHeight="1">
      <c r="A322" s="268"/>
      <c r="B322" s="267"/>
      <c r="C322" s="267"/>
      <c r="D322" s="267"/>
      <c r="E322" s="677"/>
      <c r="F322" s="677"/>
      <c r="G322" s="269"/>
      <c r="H322" s="268"/>
      <c r="I322" s="267"/>
      <c r="J322" s="675"/>
      <c r="K322" s="675"/>
      <c r="L322" s="675"/>
      <c r="M322" s="675"/>
      <c r="N322" s="675"/>
      <c r="O322" s="675"/>
      <c r="P322" s="675"/>
      <c r="Q322" s="675"/>
      <c r="R322" s="675"/>
      <c r="S322" s="675"/>
      <c r="T322" s="266"/>
      <c r="U322" s="279"/>
      <c r="V322" s="266"/>
      <c r="W322" s="266"/>
      <c r="X322" s="266"/>
      <c r="Y322" s="278"/>
    </row>
    <row r="323" spans="1:25" ht="20" customHeight="1">
      <c r="A323" s="268"/>
      <c r="B323" s="267"/>
      <c r="C323" s="267"/>
      <c r="D323" s="267"/>
      <c r="E323" s="677"/>
      <c r="F323" s="677"/>
      <c r="G323" s="269"/>
      <c r="H323" s="268"/>
      <c r="I323" s="267"/>
      <c r="J323" s="675"/>
      <c r="K323" s="675"/>
      <c r="L323" s="675"/>
      <c r="M323" s="675"/>
      <c r="N323" s="675"/>
      <c r="O323" s="675"/>
      <c r="P323" s="675"/>
      <c r="Q323" s="675"/>
      <c r="R323" s="675"/>
      <c r="S323" s="675"/>
      <c r="T323" s="266"/>
      <c r="U323" s="279"/>
      <c r="V323" s="266"/>
      <c r="W323" s="266"/>
      <c r="X323" s="266"/>
      <c r="Y323" s="278"/>
    </row>
    <row r="324" spans="1:25" ht="20" customHeight="1">
      <c r="A324" s="268"/>
      <c r="B324" s="267"/>
      <c r="C324" s="267"/>
      <c r="D324" s="267"/>
      <c r="E324" s="677"/>
      <c r="F324" s="677"/>
      <c r="G324" s="269"/>
      <c r="H324" s="268"/>
      <c r="I324" s="267"/>
      <c r="J324" s="675"/>
      <c r="K324" s="675"/>
      <c r="L324" s="675"/>
      <c r="M324" s="675"/>
      <c r="N324" s="675"/>
      <c r="O324" s="675"/>
      <c r="P324" s="675"/>
      <c r="Q324" s="675"/>
      <c r="R324" s="675"/>
      <c r="S324" s="675"/>
      <c r="U324" s="277"/>
      <c r="Y324" s="276"/>
    </row>
    <row r="325" spans="1:25" ht="20" customHeight="1">
      <c r="A325" s="268"/>
      <c r="B325" s="267"/>
      <c r="C325" s="267"/>
      <c r="D325" s="267"/>
      <c r="E325" s="677"/>
      <c r="F325" s="677"/>
      <c r="G325" s="269"/>
      <c r="H325" s="268"/>
      <c r="I325" s="267"/>
      <c r="J325" s="675"/>
      <c r="K325" s="675"/>
      <c r="L325" s="675"/>
      <c r="M325" s="675"/>
      <c r="N325" s="675"/>
      <c r="O325" s="675"/>
      <c r="P325" s="675"/>
      <c r="Q325" s="675"/>
      <c r="R325" s="675"/>
      <c r="S325" s="675"/>
      <c r="U325" s="277"/>
      <c r="Y325" s="276"/>
    </row>
    <row r="326" spans="1:25" ht="20" customHeight="1">
      <c r="A326" s="268"/>
      <c r="B326" s="267"/>
      <c r="C326" s="267"/>
      <c r="D326" s="267"/>
      <c r="E326" s="677"/>
      <c r="F326" s="677"/>
      <c r="G326" s="269"/>
      <c r="H326" s="268"/>
      <c r="I326" s="267"/>
      <c r="J326" s="675"/>
      <c r="K326" s="675"/>
      <c r="L326" s="675"/>
      <c r="M326" s="675"/>
      <c r="N326" s="675"/>
      <c r="O326" s="675"/>
      <c r="P326" s="675"/>
      <c r="Q326" s="675"/>
      <c r="R326" s="675"/>
      <c r="S326" s="675"/>
      <c r="T326" s="266"/>
      <c r="U326" s="642" t="s">
        <v>406</v>
      </c>
      <c r="V326" s="645"/>
      <c r="W326" s="645"/>
      <c r="X326" s="645"/>
      <c r="Y326" s="643"/>
    </row>
    <row r="327" spans="1:25" ht="20" customHeight="1">
      <c r="A327" s="268"/>
      <c r="B327" s="267"/>
      <c r="C327" s="267"/>
      <c r="D327" s="267"/>
      <c r="E327" s="677"/>
      <c r="F327" s="677"/>
      <c r="G327" s="269"/>
      <c r="H327" s="268"/>
      <c r="I327" s="267"/>
      <c r="J327" s="675"/>
      <c r="K327" s="675"/>
      <c r="L327" s="675"/>
      <c r="M327" s="675"/>
      <c r="N327" s="675"/>
      <c r="O327" s="675"/>
      <c r="P327" s="675"/>
      <c r="Q327" s="675"/>
      <c r="R327" s="675"/>
      <c r="S327" s="675"/>
      <c r="T327" s="266"/>
      <c r="U327" s="279"/>
      <c r="V327" s="266"/>
      <c r="W327" s="266"/>
      <c r="X327" s="266"/>
      <c r="Y327" s="278"/>
    </row>
    <row r="328" spans="1:25" ht="20" customHeight="1">
      <c r="A328" s="268"/>
      <c r="B328" s="267"/>
      <c r="C328" s="267"/>
      <c r="D328" s="267"/>
      <c r="E328" s="677"/>
      <c r="F328" s="677"/>
      <c r="G328" s="269"/>
      <c r="H328" s="268"/>
      <c r="I328" s="267"/>
      <c r="J328" s="675"/>
      <c r="K328" s="675"/>
      <c r="L328" s="675"/>
      <c r="M328" s="675"/>
      <c r="N328" s="675"/>
      <c r="O328" s="675"/>
      <c r="P328" s="675"/>
      <c r="Q328" s="675"/>
      <c r="R328" s="675"/>
      <c r="S328" s="675"/>
      <c r="U328" s="277"/>
      <c r="Y328" s="276"/>
    </row>
    <row r="329" spans="1:25" ht="20" customHeight="1">
      <c r="A329" s="268"/>
      <c r="B329" s="267"/>
      <c r="C329" s="267"/>
      <c r="D329" s="267"/>
      <c r="E329" s="677"/>
      <c r="F329" s="677"/>
      <c r="G329" s="269"/>
      <c r="H329" s="268"/>
      <c r="I329" s="267"/>
      <c r="J329" s="675"/>
      <c r="K329" s="675"/>
      <c r="L329" s="675"/>
      <c r="M329" s="675"/>
      <c r="N329" s="675"/>
      <c r="O329" s="675"/>
      <c r="P329" s="675"/>
      <c r="Q329" s="675"/>
      <c r="R329" s="675"/>
      <c r="S329" s="675"/>
      <c r="T329" s="266"/>
      <c r="U329" s="273"/>
      <c r="V329" s="272"/>
      <c r="W329" s="272"/>
      <c r="X329" s="272"/>
      <c r="Y329" s="271"/>
    </row>
    <row r="330" spans="1:25" ht="12" customHeight="1">
      <c r="A330" s="268"/>
      <c r="B330" s="267"/>
      <c r="C330" s="270"/>
      <c r="D330" s="267"/>
      <c r="E330" s="269"/>
      <c r="F330" s="269"/>
      <c r="G330" s="269"/>
      <c r="H330" s="268"/>
      <c r="I330" s="267"/>
      <c r="J330" s="267"/>
      <c r="K330" s="267"/>
      <c r="L330" s="267"/>
      <c r="M330" s="267"/>
      <c r="N330" s="267"/>
      <c r="O330" s="267"/>
      <c r="P330" s="267"/>
      <c r="Q330" s="267"/>
      <c r="R330" s="267"/>
      <c r="S330" s="267"/>
      <c r="T330" s="266"/>
      <c r="U330" s="266"/>
      <c r="V330" s="266"/>
      <c r="W330" s="266"/>
      <c r="X330" s="266"/>
      <c r="Y330" s="266"/>
    </row>
    <row r="331" spans="1:25" ht="38" customHeight="1">
      <c r="A331" s="671" t="s">
        <v>441</v>
      </c>
      <c r="B331" s="672"/>
      <c r="C331" s="672"/>
      <c r="D331" s="672"/>
      <c r="E331" s="666" t="s">
        <v>42</v>
      </c>
      <c r="F331" s="666"/>
      <c r="G331" s="667">
        <f>VLOOKUP('Read Me First'!$I$4,'Read Me First'!$L$4:$N$7,3,FALSE)</f>
        <v>45774</v>
      </c>
      <c r="H331" s="668"/>
      <c r="I331" s="669"/>
      <c r="J331" s="666" t="s">
        <v>43</v>
      </c>
      <c r="K331" s="666"/>
      <c r="L331" s="626" t="str">
        <f>VLOOKUP('Read Me First'!$I$4,'Read Me First'!$L$4:$N$7,2,FALSE)</f>
        <v>Horspath, Oxford</v>
      </c>
      <c r="M331" s="662"/>
      <c r="N331" s="662"/>
      <c r="O331" s="662"/>
      <c r="P331" s="662"/>
      <c r="Q331" s="627"/>
      <c r="R331" s="666" t="s">
        <v>420</v>
      </c>
      <c r="S331" s="666"/>
      <c r="T331" s="626" t="str">
        <f>'Read Me First'!$A$1</f>
        <v>OXFORDSHIRE TRACK &amp; FIELD LEAGUE 2025</v>
      </c>
      <c r="U331" s="662"/>
      <c r="V331" s="662"/>
      <c r="W331" s="662"/>
      <c r="X331" s="662"/>
      <c r="Y331" s="627"/>
    </row>
    <row r="332" spans="1:25" s="294" customFormat="1" ht="38" customHeight="1">
      <c r="A332" s="624" t="s">
        <v>25</v>
      </c>
      <c r="B332" s="625"/>
      <c r="C332" s="624" t="str">
        <f>"Discus U15 Girls (" &amp;Data!O$434 &amp; " athletes)"</f>
        <v>Discus U15 Girls (0 athletes)</v>
      </c>
      <c r="D332" s="625"/>
      <c r="E332" s="624" t="s">
        <v>382</v>
      </c>
      <c r="F332" s="625"/>
      <c r="G332" s="629">
        <v>0.45833333333333331</v>
      </c>
      <c r="H332" s="630"/>
      <c r="I332" s="631"/>
      <c r="J332" s="624" t="s">
        <v>385</v>
      </c>
      <c r="K332" s="628"/>
      <c r="L332" s="703">
        <f>Data!$M$336</f>
        <v>31.76</v>
      </c>
      <c r="M332" s="704"/>
      <c r="N332" s="705" t="s">
        <v>426</v>
      </c>
      <c r="O332" s="706"/>
      <c r="P332" s="652">
        <f>Data!$H$336</f>
        <v>22</v>
      </c>
      <c r="Q332" s="653"/>
      <c r="R332" s="624" t="s">
        <v>443</v>
      </c>
      <c r="S332" s="628"/>
      <c r="T332" s="628"/>
      <c r="U332" s="628"/>
      <c r="V332" s="628"/>
      <c r="W332" s="628"/>
      <c r="X332" s="628"/>
      <c r="Y332" s="625"/>
    </row>
    <row r="333" spans="1:25" ht="20" customHeight="1">
      <c r="A333" s="266"/>
      <c r="B333" s="266"/>
      <c r="C333" s="293"/>
      <c r="D333" s="292"/>
      <c r="E333" s="267"/>
      <c r="F333" s="267"/>
      <c r="G333" s="291"/>
      <c r="H333" s="291"/>
      <c r="I333" s="267"/>
      <c r="J333" s="267"/>
      <c r="K333" s="290"/>
      <c r="L333" s="290"/>
      <c r="M333" s="290"/>
      <c r="N333" s="288"/>
      <c r="O333" s="288"/>
      <c r="P333" s="289"/>
      <c r="Q333" s="288"/>
      <c r="R333" s="287"/>
      <c r="S333" s="287"/>
      <c r="T333" s="287"/>
      <c r="U333" s="287"/>
      <c r="V333" s="287"/>
      <c r="W333" s="287"/>
      <c r="X333" s="287"/>
      <c r="Y333" s="287"/>
    </row>
    <row r="334" spans="1:25" ht="38" customHeight="1">
      <c r="A334" s="634" t="s">
        <v>417</v>
      </c>
      <c r="B334" s="634" t="s">
        <v>416</v>
      </c>
      <c r="C334" s="634" t="s">
        <v>415</v>
      </c>
      <c r="D334" s="634" t="s">
        <v>414</v>
      </c>
      <c r="E334" s="689" t="s">
        <v>438</v>
      </c>
      <c r="F334" s="689"/>
      <c r="G334" s="689" t="s">
        <v>437</v>
      </c>
      <c r="H334" s="689"/>
      <c r="I334" s="689" t="s">
        <v>436</v>
      </c>
      <c r="J334" s="689"/>
      <c r="K334" s="689" t="s">
        <v>435</v>
      </c>
      <c r="L334" s="689"/>
      <c r="M334" s="692" t="s">
        <v>434</v>
      </c>
      <c r="N334" s="693"/>
      <c r="O334" s="644" t="s">
        <v>433</v>
      </c>
      <c r="P334" s="644"/>
      <c r="Q334" s="644" t="s">
        <v>432</v>
      </c>
      <c r="R334" s="644"/>
      <c r="S334" s="644" t="s">
        <v>431</v>
      </c>
      <c r="T334" s="644"/>
      <c r="U334" s="689" t="s">
        <v>430</v>
      </c>
      <c r="V334" s="642"/>
      <c r="W334" s="664" t="s">
        <v>410</v>
      </c>
      <c r="X334" s="642" t="s">
        <v>409</v>
      </c>
      <c r="Y334" s="643"/>
    </row>
    <row r="335" spans="1:25" ht="20" customHeight="1">
      <c r="A335" s="635"/>
      <c r="B335" s="635"/>
      <c r="C335" s="635"/>
      <c r="D335" s="635"/>
      <c r="E335" s="644" t="s">
        <v>408</v>
      </c>
      <c r="F335" s="644"/>
      <c r="G335" s="644" t="s">
        <v>408</v>
      </c>
      <c r="H335" s="644"/>
      <c r="I335" s="644" t="s">
        <v>408</v>
      </c>
      <c r="J335" s="644"/>
      <c r="K335" s="644" t="s">
        <v>408</v>
      </c>
      <c r="L335" s="644"/>
      <c r="M335" s="694"/>
      <c r="N335" s="695"/>
      <c r="O335" s="644" t="s">
        <v>408</v>
      </c>
      <c r="P335" s="644"/>
      <c r="Q335" s="644" t="s">
        <v>408</v>
      </c>
      <c r="R335" s="644"/>
      <c r="S335" s="644" t="s">
        <v>408</v>
      </c>
      <c r="T335" s="644"/>
      <c r="U335" s="644" t="s">
        <v>408</v>
      </c>
      <c r="V335" s="642"/>
      <c r="W335" s="665"/>
      <c r="X335" s="281" t="s">
        <v>0</v>
      </c>
      <c r="Y335" s="281" t="s">
        <v>1</v>
      </c>
    </row>
    <row r="336" spans="1:25" ht="24" customHeight="1">
      <c r="A336" s="285">
        <v>1</v>
      </c>
      <c r="B336" s="284" t="str" cm="1">
        <f t="array" ref="B336">IFERROR(_xlfn.TAKE(_xlfn._xlws.FILTER(_xlfn.ANCHORARRAY(Data!AO$154), _xlfn.CHOOSECOLS(_xlfn.ANCHORARRAY(Data!AO$154),1)&lt;&gt;""),16),"")</f>
        <v/>
      </c>
      <c r="C336" s="283"/>
      <c r="D336" s="283"/>
      <c r="E336" s="621"/>
      <c r="F336" s="622"/>
      <c r="G336" s="621"/>
      <c r="H336" s="622"/>
      <c r="I336" s="621"/>
      <c r="J336" s="622"/>
      <c r="K336" s="685" t="s">
        <v>429</v>
      </c>
      <c r="L336" s="686"/>
      <c r="M336" s="685" t="s">
        <v>429</v>
      </c>
      <c r="N336" s="686"/>
      <c r="O336" s="685" t="s">
        <v>429</v>
      </c>
      <c r="P336" s="686"/>
      <c r="Q336" s="685" t="s">
        <v>429</v>
      </c>
      <c r="R336" s="686"/>
      <c r="S336" s="685" t="s">
        <v>429</v>
      </c>
      <c r="T336" s="686"/>
      <c r="U336" s="683"/>
      <c r="V336" s="684"/>
      <c r="W336" s="281"/>
      <c r="X336" s="281"/>
      <c r="Y336" s="281"/>
    </row>
    <row r="337" spans="1:25" ht="24" customHeight="1">
      <c r="A337" s="281">
        <v>2</v>
      </c>
      <c r="B337" s="284"/>
      <c r="C337" s="283"/>
      <c r="D337" s="283"/>
      <c r="E337" s="621"/>
      <c r="F337" s="622"/>
      <c r="G337" s="621"/>
      <c r="H337" s="622"/>
      <c r="I337" s="621"/>
      <c r="J337" s="622"/>
      <c r="K337" s="685" t="s">
        <v>429</v>
      </c>
      <c r="L337" s="686"/>
      <c r="M337" s="685" t="s">
        <v>429</v>
      </c>
      <c r="N337" s="686"/>
      <c r="O337" s="685" t="s">
        <v>429</v>
      </c>
      <c r="P337" s="686"/>
      <c r="Q337" s="685" t="s">
        <v>429</v>
      </c>
      <c r="R337" s="686"/>
      <c r="S337" s="685" t="s">
        <v>429</v>
      </c>
      <c r="T337" s="686"/>
      <c r="U337" s="683"/>
      <c r="V337" s="684"/>
      <c r="W337" s="281"/>
      <c r="X337" s="281"/>
      <c r="Y337" s="281"/>
    </row>
    <row r="338" spans="1:25" ht="24" customHeight="1">
      <c r="A338" s="281">
        <v>3</v>
      </c>
      <c r="B338" s="284"/>
      <c r="C338" s="283"/>
      <c r="D338" s="283"/>
      <c r="E338" s="621"/>
      <c r="F338" s="622"/>
      <c r="G338" s="621"/>
      <c r="H338" s="622"/>
      <c r="I338" s="621"/>
      <c r="J338" s="622"/>
      <c r="K338" s="685" t="s">
        <v>429</v>
      </c>
      <c r="L338" s="686"/>
      <c r="M338" s="685" t="s">
        <v>429</v>
      </c>
      <c r="N338" s="686"/>
      <c r="O338" s="685" t="s">
        <v>429</v>
      </c>
      <c r="P338" s="686"/>
      <c r="Q338" s="685" t="s">
        <v>429</v>
      </c>
      <c r="R338" s="686"/>
      <c r="S338" s="685" t="s">
        <v>429</v>
      </c>
      <c r="T338" s="686"/>
      <c r="U338" s="683"/>
      <c r="V338" s="684"/>
      <c r="W338" s="281"/>
      <c r="X338" s="281"/>
      <c r="Y338" s="281"/>
    </row>
    <row r="339" spans="1:25" ht="24" customHeight="1">
      <c r="A339" s="281">
        <v>4</v>
      </c>
      <c r="B339" s="284"/>
      <c r="C339" s="283"/>
      <c r="D339" s="283"/>
      <c r="E339" s="621"/>
      <c r="F339" s="622"/>
      <c r="G339" s="621"/>
      <c r="H339" s="622"/>
      <c r="I339" s="621"/>
      <c r="J339" s="622"/>
      <c r="K339" s="685" t="s">
        <v>429</v>
      </c>
      <c r="L339" s="686"/>
      <c r="M339" s="685" t="s">
        <v>429</v>
      </c>
      <c r="N339" s="686"/>
      <c r="O339" s="685" t="s">
        <v>429</v>
      </c>
      <c r="P339" s="686"/>
      <c r="Q339" s="685" t="s">
        <v>429</v>
      </c>
      <c r="R339" s="686"/>
      <c r="S339" s="685" t="s">
        <v>429</v>
      </c>
      <c r="T339" s="686"/>
      <c r="U339" s="683"/>
      <c r="V339" s="684"/>
      <c r="W339" s="281"/>
      <c r="X339" s="281"/>
      <c r="Y339" s="281"/>
    </row>
    <row r="340" spans="1:25" ht="24" customHeight="1">
      <c r="A340" s="281">
        <v>5</v>
      </c>
      <c r="B340" s="284"/>
      <c r="C340" s="283"/>
      <c r="D340" s="283"/>
      <c r="E340" s="621"/>
      <c r="F340" s="622"/>
      <c r="G340" s="621"/>
      <c r="H340" s="622"/>
      <c r="I340" s="621"/>
      <c r="J340" s="622"/>
      <c r="K340" s="685" t="s">
        <v>429</v>
      </c>
      <c r="L340" s="686"/>
      <c r="M340" s="685" t="s">
        <v>429</v>
      </c>
      <c r="N340" s="686"/>
      <c r="O340" s="685" t="s">
        <v>429</v>
      </c>
      <c r="P340" s="686"/>
      <c r="Q340" s="685" t="s">
        <v>429</v>
      </c>
      <c r="R340" s="686"/>
      <c r="S340" s="685" t="s">
        <v>429</v>
      </c>
      <c r="T340" s="686"/>
      <c r="U340" s="683"/>
      <c r="V340" s="684"/>
      <c r="W340" s="281"/>
      <c r="X340" s="281"/>
      <c r="Y340" s="281"/>
    </row>
    <row r="341" spans="1:25" ht="24" customHeight="1">
      <c r="A341" s="281">
        <v>6</v>
      </c>
      <c r="B341" s="284"/>
      <c r="C341" s="283"/>
      <c r="D341" s="283"/>
      <c r="E341" s="621"/>
      <c r="F341" s="622"/>
      <c r="G341" s="621"/>
      <c r="H341" s="622"/>
      <c r="I341" s="621"/>
      <c r="J341" s="622"/>
      <c r="K341" s="685" t="s">
        <v>429</v>
      </c>
      <c r="L341" s="686"/>
      <c r="M341" s="685" t="s">
        <v>429</v>
      </c>
      <c r="N341" s="686"/>
      <c r="O341" s="685" t="s">
        <v>429</v>
      </c>
      <c r="P341" s="686"/>
      <c r="Q341" s="685" t="s">
        <v>429</v>
      </c>
      <c r="R341" s="686"/>
      <c r="S341" s="685" t="s">
        <v>429</v>
      </c>
      <c r="T341" s="686"/>
      <c r="U341" s="683"/>
      <c r="V341" s="684"/>
      <c r="W341" s="281"/>
      <c r="X341" s="281"/>
      <c r="Y341" s="281"/>
    </row>
    <row r="342" spans="1:25" ht="24" customHeight="1">
      <c r="A342" s="281">
        <v>7</v>
      </c>
      <c r="B342" s="284"/>
      <c r="C342" s="283"/>
      <c r="D342" s="283"/>
      <c r="E342" s="621"/>
      <c r="F342" s="622"/>
      <c r="G342" s="621"/>
      <c r="H342" s="622"/>
      <c r="I342" s="621"/>
      <c r="J342" s="622"/>
      <c r="K342" s="685" t="s">
        <v>429</v>
      </c>
      <c r="L342" s="686"/>
      <c r="M342" s="685" t="s">
        <v>429</v>
      </c>
      <c r="N342" s="686"/>
      <c r="O342" s="685" t="s">
        <v>429</v>
      </c>
      <c r="P342" s="686"/>
      <c r="Q342" s="685" t="s">
        <v>429</v>
      </c>
      <c r="R342" s="686"/>
      <c r="S342" s="685" t="s">
        <v>429</v>
      </c>
      <c r="T342" s="686"/>
      <c r="U342" s="683"/>
      <c r="V342" s="684"/>
      <c r="W342" s="281"/>
      <c r="X342" s="281"/>
      <c r="Y342" s="281"/>
    </row>
    <row r="343" spans="1:25" ht="24" customHeight="1">
      <c r="A343" s="281">
        <v>8</v>
      </c>
      <c r="B343" s="284"/>
      <c r="C343" s="283"/>
      <c r="D343" s="283"/>
      <c r="E343" s="621"/>
      <c r="F343" s="622"/>
      <c r="G343" s="621"/>
      <c r="H343" s="622"/>
      <c r="I343" s="621"/>
      <c r="J343" s="622"/>
      <c r="K343" s="685" t="s">
        <v>429</v>
      </c>
      <c r="L343" s="686"/>
      <c r="M343" s="685" t="s">
        <v>429</v>
      </c>
      <c r="N343" s="686"/>
      <c r="O343" s="685" t="s">
        <v>429</v>
      </c>
      <c r="P343" s="686"/>
      <c r="Q343" s="685" t="s">
        <v>429</v>
      </c>
      <c r="R343" s="686"/>
      <c r="S343" s="685" t="s">
        <v>429</v>
      </c>
      <c r="T343" s="686"/>
      <c r="U343" s="683"/>
      <c r="V343" s="684"/>
      <c r="W343" s="281"/>
      <c r="X343" s="281"/>
      <c r="Y343" s="281"/>
    </row>
    <row r="344" spans="1:25" ht="24" customHeight="1">
      <c r="A344" s="281">
        <v>9</v>
      </c>
      <c r="B344" s="284"/>
      <c r="C344" s="283"/>
      <c r="D344" s="283"/>
      <c r="E344" s="621"/>
      <c r="F344" s="622"/>
      <c r="G344" s="621"/>
      <c r="H344" s="622"/>
      <c r="I344" s="621"/>
      <c r="J344" s="622"/>
      <c r="K344" s="685" t="s">
        <v>429</v>
      </c>
      <c r="L344" s="686"/>
      <c r="M344" s="685" t="s">
        <v>429</v>
      </c>
      <c r="N344" s="686"/>
      <c r="O344" s="685" t="s">
        <v>429</v>
      </c>
      <c r="P344" s="686"/>
      <c r="Q344" s="685" t="s">
        <v>429</v>
      </c>
      <c r="R344" s="686"/>
      <c r="S344" s="685" t="s">
        <v>429</v>
      </c>
      <c r="T344" s="686"/>
      <c r="U344" s="683"/>
      <c r="V344" s="684"/>
      <c r="W344" s="281"/>
      <c r="X344" s="281"/>
      <c r="Y344" s="281"/>
    </row>
    <row r="345" spans="1:25" ht="24" customHeight="1">
      <c r="A345" s="281">
        <v>10</v>
      </c>
      <c r="B345" s="284"/>
      <c r="C345" s="283"/>
      <c r="D345" s="283"/>
      <c r="E345" s="621"/>
      <c r="F345" s="622"/>
      <c r="G345" s="621"/>
      <c r="H345" s="622"/>
      <c r="I345" s="621"/>
      <c r="J345" s="622"/>
      <c r="K345" s="685" t="s">
        <v>429</v>
      </c>
      <c r="L345" s="686"/>
      <c r="M345" s="685" t="s">
        <v>429</v>
      </c>
      <c r="N345" s="686"/>
      <c r="O345" s="685" t="s">
        <v>429</v>
      </c>
      <c r="P345" s="686"/>
      <c r="Q345" s="685" t="s">
        <v>429</v>
      </c>
      <c r="R345" s="686"/>
      <c r="S345" s="685" t="s">
        <v>429</v>
      </c>
      <c r="T345" s="686"/>
      <c r="U345" s="683"/>
      <c r="V345" s="684"/>
      <c r="W345" s="281"/>
      <c r="X345" s="281"/>
      <c r="Y345" s="281"/>
    </row>
    <row r="346" spans="1:25" ht="24" customHeight="1">
      <c r="A346" s="281">
        <v>11</v>
      </c>
      <c r="B346" s="284"/>
      <c r="C346" s="283"/>
      <c r="D346" s="283"/>
      <c r="E346" s="621"/>
      <c r="F346" s="622"/>
      <c r="G346" s="621"/>
      <c r="H346" s="622"/>
      <c r="I346" s="621"/>
      <c r="J346" s="622"/>
      <c r="K346" s="685" t="s">
        <v>429</v>
      </c>
      <c r="L346" s="686"/>
      <c r="M346" s="685" t="s">
        <v>429</v>
      </c>
      <c r="N346" s="686"/>
      <c r="O346" s="685" t="s">
        <v>429</v>
      </c>
      <c r="P346" s="686"/>
      <c r="Q346" s="685" t="s">
        <v>429</v>
      </c>
      <c r="R346" s="686"/>
      <c r="S346" s="685" t="s">
        <v>429</v>
      </c>
      <c r="T346" s="686"/>
      <c r="U346" s="683"/>
      <c r="V346" s="684"/>
      <c r="W346" s="281"/>
      <c r="X346" s="281"/>
      <c r="Y346" s="281"/>
    </row>
    <row r="347" spans="1:25" ht="24" customHeight="1">
      <c r="A347" s="281">
        <v>12</v>
      </c>
      <c r="B347" s="284"/>
      <c r="C347" s="283"/>
      <c r="D347" s="283"/>
      <c r="E347" s="636"/>
      <c r="F347" s="670"/>
      <c r="G347" s="636"/>
      <c r="H347" s="670"/>
      <c r="I347" s="636"/>
      <c r="J347" s="670"/>
      <c r="K347" s="685" t="s">
        <v>429</v>
      </c>
      <c r="L347" s="686"/>
      <c r="M347" s="685" t="s">
        <v>429</v>
      </c>
      <c r="N347" s="686"/>
      <c r="O347" s="685" t="s">
        <v>429</v>
      </c>
      <c r="P347" s="686"/>
      <c r="Q347" s="685" t="s">
        <v>429</v>
      </c>
      <c r="R347" s="686"/>
      <c r="S347" s="685" t="s">
        <v>429</v>
      </c>
      <c r="T347" s="686"/>
      <c r="U347" s="687"/>
      <c r="V347" s="688"/>
      <c r="W347" s="286"/>
      <c r="X347" s="286"/>
      <c r="Y347" s="286"/>
    </row>
    <row r="348" spans="1:25" ht="24" customHeight="1">
      <c r="A348" s="281">
        <v>13</v>
      </c>
      <c r="B348" s="284"/>
      <c r="C348" s="283"/>
      <c r="D348" s="283"/>
      <c r="E348" s="651"/>
      <c r="F348" s="651"/>
      <c r="G348" s="651"/>
      <c r="H348" s="651"/>
      <c r="I348" s="651"/>
      <c r="J348" s="651"/>
      <c r="K348" s="685" t="s">
        <v>429</v>
      </c>
      <c r="L348" s="686"/>
      <c r="M348" s="685" t="s">
        <v>429</v>
      </c>
      <c r="N348" s="686"/>
      <c r="O348" s="685" t="s">
        <v>429</v>
      </c>
      <c r="P348" s="686"/>
      <c r="Q348" s="685" t="s">
        <v>429</v>
      </c>
      <c r="R348" s="686"/>
      <c r="S348" s="685" t="s">
        <v>429</v>
      </c>
      <c r="T348" s="686"/>
      <c r="U348" s="646"/>
      <c r="V348" s="646"/>
      <c r="W348" s="281"/>
      <c r="X348" s="281"/>
      <c r="Y348" s="281"/>
    </row>
    <row r="349" spans="1:25" ht="24" customHeight="1">
      <c r="A349" s="281">
        <v>14</v>
      </c>
      <c r="B349" s="284"/>
      <c r="C349" s="283"/>
      <c r="D349" s="283"/>
      <c r="E349" s="621"/>
      <c r="F349" s="622"/>
      <c r="G349" s="621"/>
      <c r="H349" s="622"/>
      <c r="I349" s="621"/>
      <c r="J349" s="622"/>
      <c r="K349" s="685" t="s">
        <v>429</v>
      </c>
      <c r="L349" s="686"/>
      <c r="M349" s="685" t="s">
        <v>429</v>
      </c>
      <c r="N349" s="686"/>
      <c r="O349" s="685" t="s">
        <v>429</v>
      </c>
      <c r="P349" s="686"/>
      <c r="Q349" s="685" t="s">
        <v>429</v>
      </c>
      <c r="R349" s="686"/>
      <c r="S349" s="685" t="s">
        <v>429</v>
      </c>
      <c r="T349" s="686"/>
      <c r="U349" s="683"/>
      <c r="V349" s="684"/>
      <c r="W349" s="281"/>
      <c r="X349" s="281"/>
      <c r="Y349" s="281"/>
    </row>
    <row r="350" spans="1:25" ht="24" customHeight="1">
      <c r="A350" s="281">
        <v>15</v>
      </c>
      <c r="B350" s="284"/>
      <c r="C350" s="283"/>
      <c r="D350" s="283"/>
      <c r="E350" s="621"/>
      <c r="F350" s="622"/>
      <c r="G350" s="621"/>
      <c r="H350" s="622"/>
      <c r="I350" s="621"/>
      <c r="J350" s="622"/>
      <c r="K350" s="685" t="s">
        <v>429</v>
      </c>
      <c r="L350" s="686"/>
      <c r="M350" s="685" t="s">
        <v>429</v>
      </c>
      <c r="N350" s="686"/>
      <c r="O350" s="685" t="s">
        <v>429</v>
      </c>
      <c r="P350" s="686"/>
      <c r="Q350" s="685" t="s">
        <v>429</v>
      </c>
      <c r="R350" s="686"/>
      <c r="S350" s="685" t="s">
        <v>429</v>
      </c>
      <c r="T350" s="686"/>
      <c r="U350" s="683"/>
      <c r="V350" s="684"/>
      <c r="W350" s="281"/>
      <c r="X350" s="281"/>
      <c r="Y350" s="281"/>
    </row>
    <row r="351" spans="1:25" ht="24" customHeight="1">
      <c r="A351" s="281">
        <v>16</v>
      </c>
      <c r="B351" s="284"/>
      <c r="C351" s="283"/>
      <c r="D351" s="283"/>
      <c r="E351" s="621"/>
      <c r="F351" s="622"/>
      <c r="G351" s="621"/>
      <c r="H351" s="622"/>
      <c r="I351" s="621"/>
      <c r="J351" s="622"/>
      <c r="K351" s="685" t="s">
        <v>429</v>
      </c>
      <c r="L351" s="686"/>
      <c r="M351" s="685" t="s">
        <v>429</v>
      </c>
      <c r="N351" s="686"/>
      <c r="O351" s="685" t="s">
        <v>429</v>
      </c>
      <c r="P351" s="686"/>
      <c r="Q351" s="685" t="s">
        <v>429</v>
      </c>
      <c r="R351" s="686"/>
      <c r="S351" s="685" t="s">
        <v>429</v>
      </c>
      <c r="T351" s="686"/>
      <c r="U351" s="683"/>
      <c r="V351" s="684"/>
      <c r="W351" s="281"/>
      <c r="X351" s="281"/>
      <c r="Y351" s="281"/>
    </row>
    <row r="352" spans="1:25" ht="20" customHeight="1">
      <c r="A352" s="266"/>
      <c r="B352" s="266"/>
      <c r="C352" s="270"/>
      <c r="D352" s="270"/>
      <c r="E352" s="266"/>
      <c r="F352" s="266"/>
      <c r="G352" s="266"/>
      <c r="H352" s="266"/>
      <c r="I352" s="266"/>
      <c r="J352" s="266"/>
      <c r="K352" s="266"/>
      <c r="L352" s="266"/>
      <c r="M352" s="266"/>
      <c r="N352" s="266"/>
      <c r="O352" s="266"/>
      <c r="P352" s="266"/>
      <c r="Q352" s="266"/>
      <c r="R352" s="266"/>
      <c r="S352" s="266"/>
      <c r="T352" s="266"/>
      <c r="U352" s="266"/>
      <c r="V352" s="266"/>
      <c r="W352" s="266"/>
      <c r="X352" s="266"/>
      <c r="Y352" s="266"/>
    </row>
    <row r="353" spans="1:25" ht="20" customHeight="1">
      <c r="A353" s="644" t="s">
        <v>425</v>
      </c>
      <c r="B353" s="644"/>
      <c r="C353" s="644"/>
      <c r="D353" s="644"/>
      <c r="E353" s="644"/>
      <c r="F353" s="644"/>
      <c r="G353" s="267"/>
      <c r="H353" s="644" t="s">
        <v>424</v>
      </c>
      <c r="I353" s="644"/>
      <c r="J353" s="644"/>
      <c r="K353" s="644"/>
      <c r="L353" s="644"/>
      <c r="M353" s="644"/>
      <c r="N353" s="644"/>
      <c r="O353" s="644"/>
      <c r="P353" s="644"/>
      <c r="Q353" s="644"/>
      <c r="R353" s="644"/>
      <c r="S353" s="644"/>
      <c r="T353" s="266"/>
      <c r="U353" s="642" t="s">
        <v>407</v>
      </c>
      <c r="V353" s="645"/>
      <c r="W353" s="645"/>
      <c r="X353" s="645"/>
      <c r="Y353" s="643"/>
    </row>
    <row r="354" spans="1:25" ht="20" customHeight="1">
      <c r="A354" s="297"/>
      <c r="B354" s="281" t="s">
        <v>423</v>
      </c>
      <c r="C354" s="281" t="s">
        <v>415</v>
      </c>
      <c r="D354" s="281" t="s">
        <v>414</v>
      </c>
      <c r="E354" s="644" t="s">
        <v>442</v>
      </c>
      <c r="F354" s="644"/>
      <c r="G354" s="267"/>
      <c r="H354" s="297"/>
      <c r="I354" s="281" t="s">
        <v>423</v>
      </c>
      <c r="J354" s="642" t="s">
        <v>415</v>
      </c>
      <c r="K354" s="645"/>
      <c r="L354" s="645"/>
      <c r="M354" s="645"/>
      <c r="N354" s="643"/>
      <c r="O354" s="642" t="s">
        <v>414</v>
      </c>
      <c r="P354" s="645"/>
      <c r="Q354" s="645"/>
      <c r="R354" s="644" t="s">
        <v>442</v>
      </c>
      <c r="S354" s="644"/>
      <c r="T354" s="266"/>
      <c r="U354" s="279"/>
      <c r="V354" s="266"/>
      <c r="W354" s="266"/>
      <c r="X354" s="266"/>
      <c r="Y354" s="278"/>
    </row>
    <row r="355" spans="1:25" ht="20" customHeight="1">
      <c r="A355" s="295">
        <v>1</v>
      </c>
      <c r="B355" s="284"/>
      <c r="C355" s="296"/>
      <c r="D355" s="281"/>
      <c r="E355" s="707"/>
      <c r="F355" s="707"/>
      <c r="G355" s="269"/>
      <c r="H355" s="295">
        <v>1</v>
      </c>
      <c r="I355" s="281"/>
      <c r="J355" s="642"/>
      <c r="K355" s="645"/>
      <c r="L355" s="645"/>
      <c r="M355" s="645"/>
      <c r="N355" s="643"/>
      <c r="O355" s="642"/>
      <c r="P355" s="645"/>
      <c r="Q355" s="645"/>
      <c r="R355" s="644"/>
      <c r="S355" s="644"/>
      <c r="T355" s="266"/>
      <c r="U355" s="279"/>
      <c r="V355" s="266"/>
      <c r="W355" s="266"/>
      <c r="X355" s="266"/>
      <c r="Y355" s="278"/>
    </row>
    <row r="356" spans="1:25" ht="20" customHeight="1">
      <c r="A356" s="295">
        <v>2</v>
      </c>
      <c r="B356" s="281"/>
      <c r="C356" s="296"/>
      <c r="D356" s="281"/>
      <c r="E356" s="707"/>
      <c r="F356" s="707"/>
      <c r="G356" s="269"/>
      <c r="H356" s="295">
        <v>2</v>
      </c>
      <c r="I356" s="281"/>
      <c r="J356" s="642"/>
      <c r="K356" s="645"/>
      <c r="L356" s="645"/>
      <c r="M356" s="645"/>
      <c r="N356" s="643"/>
      <c r="O356" s="642"/>
      <c r="P356" s="645"/>
      <c r="Q356" s="645"/>
      <c r="R356" s="644"/>
      <c r="S356" s="644"/>
      <c r="T356" s="266"/>
      <c r="U356" s="279"/>
      <c r="V356" s="266"/>
      <c r="W356" s="266"/>
      <c r="X356" s="266"/>
      <c r="Y356" s="278"/>
    </row>
    <row r="357" spans="1:25" ht="20" customHeight="1">
      <c r="A357" s="295">
        <v>3</v>
      </c>
      <c r="B357" s="281"/>
      <c r="C357" s="296"/>
      <c r="D357" s="281"/>
      <c r="E357" s="707"/>
      <c r="F357" s="707"/>
      <c r="G357" s="269"/>
      <c r="H357" s="295">
        <v>3</v>
      </c>
      <c r="I357" s="281"/>
      <c r="J357" s="642"/>
      <c r="K357" s="645"/>
      <c r="L357" s="645"/>
      <c r="M357" s="645"/>
      <c r="N357" s="643"/>
      <c r="O357" s="642"/>
      <c r="P357" s="645"/>
      <c r="Q357" s="645"/>
      <c r="R357" s="644"/>
      <c r="S357" s="644"/>
      <c r="U357" s="277"/>
      <c r="Y357" s="276"/>
    </row>
    <row r="358" spans="1:25" ht="20" customHeight="1">
      <c r="A358" s="295">
        <v>4</v>
      </c>
      <c r="B358" s="281"/>
      <c r="C358" s="296"/>
      <c r="D358" s="281"/>
      <c r="E358" s="707"/>
      <c r="F358" s="707"/>
      <c r="G358" s="269"/>
      <c r="H358" s="295">
        <v>4</v>
      </c>
      <c r="I358" s="281"/>
      <c r="J358" s="642"/>
      <c r="K358" s="645"/>
      <c r="L358" s="645"/>
      <c r="M358" s="645"/>
      <c r="N358" s="643"/>
      <c r="O358" s="642"/>
      <c r="P358" s="645"/>
      <c r="Q358" s="645"/>
      <c r="R358" s="644"/>
      <c r="S358" s="644"/>
      <c r="U358" s="277"/>
      <c r="Y358" s="276"/>
    </row>
    <row r="359" spans="1:25" ht="20" customHeight="1">
      <c r="A359" s="295">
        <v>5</v>
      </c>
      <c r="B359" s="281"/>
      <c r="C359" s="296"/>
      <c r="D359" s="281"/>
      <c r="E359" s="707"/>
      <c r="F359" s="707"/>
      <c r="G359" s="269"/>
      <c r="H359" s="295">
        <v>5</v>
      </c>
      <c r="I359" s="281"/>
      <c r="J359" s="642"/>
      <c r="K359" s="645"/>
      <c r="L359" s="645"/>
      <c r="M359" s="645"/>
      <c r="N359" s="643"/>
      <c r="O359" s="642"/>
      <c r="P359" s="645"/>
      <c r="Q359" s="645"/>
      <c r="R359" s="644"/>
      <c r="S359" s="644"/>
      <c r="T359" s="266"/>
      <c r="U359" s="642" t="s">
        <v>406</v>
      </c>
      <c r="V359" s="645"/>
      <c r="W359" s="645"/>
      <c r="X359" s="645"/>
      <c r="Y359" s="643"/>
    </row>
    <row r="360" spans="1:25" ht="20" customHeight="1">
      <c r="A360" s="295">
        <v>6</v>
      </c>
      <c r="B360" s="281"/>
      <c r="C360" s="296"/>
      <c r="D360" s="281"/>
      <c r="E360" s="707"/>
      <c r="F360" s="707"/>
      <c r="G360" s="269"/>
      <c r="H360" s="295">
        <v>6</v>
      </c>
      <c r="I360" s="281"/>
      <c r="J360" s="642"/>
      <c r="K360" s="645"/>
      <c r="L360" s="645"/>
      <c r="M360" s="645"/>
      <c r="N360" s="643"/>
      <c r="O360" s="642"/>
      <c r="P360" s="645"/>
      <c r="Q360" s="645"/>
      <c r="R360" s="644"/>
      <c r="S360" s="644"/>
      <c r="T360" s="266"/>
      <c r="U360" s="279"/>
      <c r="V360" s="266"/>
      <c r="W360" s="266"/>
      <c r="X360" s="266"/>
      <c r="Y360" s="278"/>
    </row>
    <row r="361" spans="1:25" ht="20" customHeight="1">
      <c r="A361" s="295">
        <v>7</v>
      </c>
      <c r="B361" s="281"/>
      <c r="C361" s="296"/>
      <c r="D361" s="281"/>
      <c r="E361" s="707"/>
      <c r="F361" s="707"/>
      <c r="G361" s="269"/>
      <c r="H361" s="295">
        <v>7</v>
      </c>
      <c r="I361" s="281"/>
      <c r="J361" s="642"/>
      <c r="K361" s="645"/>
      <c r="L361" s="645"/>
      <c r="M361" s="645"/>
      <c r="N361" s="643"/>
      <c r="O361" s="642"/>
      <c r="P361" s="645"/>
      <c r="Q361" s="645"/>
      <c r="R361" s="644"/>
      <c r="S361" s="644"/>
      <c r="U361" s="277"/>
      <c r="Y361" s="276"/>
    </row>
    <row r="362" spans="1:25" ht="20" customHeight="1">
      <c r="A362" s="295">
        <v>8</v>
      </c>
      <c r="B362" s="281"/>
      <c r="C362" s="296"/>
      <c r="D362" s="281"/>
      <c r="E362" s="707"/>
      <c r="F362" s="707"/>
      <c r="G362" s="269"/>
      <c r="H362" s="295">
        <v>8</v>
      </c>
      <c r="I362" s="281"/>
      <c r="J362" s="642"/>
      <c r="K362" s="645"/>
      <c r="L362" s="645"/>
      <c r="M362" s="645"/>
      <c r="N362" s="643"/>
      <c r="O362" s="642"/>
      <c r="P362" s="645"/>
      <c r="Q362" s="645"/>
      <c r="R362" s="644"/>
      <c r="S362" s="644"/>
      <c r="T362" s="266"/>
      <c r="U362" s="273"/>
      <c r="V362" s="272"/>
      <c r="W362" s="272"/>
      <c r="X362" s="272"/>
      <c r="Y362" s="271"/>
    </row>
    <row r="363" spans="1:25" ht="12" customHeight="1">
      <c r="A363" s="268"/>
      <c r="B363" s="267"/>
      <c r="C363" s="270"/>
      <c r="D363" s="267"/>
      <c r="E363" s="269"/>
      <c r="F363" s="269"/>
      <c r="G363" s="269"/>
      <c r="H363" s="268"/>
      <c r="I363" s="267"/>
      <c r="J363" s="267"/>
      <c r="K363" s="267"/>
      <c r="L363" s="267"/>
      <c r="M363" s="267"/>
      <c r="N363" s="267"/>
      <c r="O363" s="267"/>
      <c r="P363" s="267"/>
      <c r="Q363" s="267"/>
      <c r="R363" s="267"/>
      <c r="S363" s="267"/>
      <c r="T363" s="266"/>
      <c r="U363" s="266"/>
      <c r="V363" s="266"/>
      <c r="W363" s="266"/>
      <c r="X363" s="266"/>
      <c r="Y363" s="266"/>
    </row>
    <row r="364" spans="1:25" ht="38" customHeight="1">
      <c r="A364" s="671" t="s">
        <v>441</v>
      </c>
      <c r="B364" s="672"/>
      <c r="C364" s="672"/>
      <c r="D364" s="672"/>
      <c r="E364" s="666" t="s">
        <v>42</v>
      </c>
      <c r="F364" s="666"/>
      <c r="G364" s="667">
        <f>G331</f>
        <v>45774</v>
      </c>
      <c r="H364" s="668"/>
      <c r="I364" s="669"/>
      <c r="J364" s="666" t="s">
        <v>43</v>
      </c>
      <c r="K364" s="666"/>
      <c r="L364" s="626" t="str">
        <f>L331</f>
        <v>Horspath, Oxford</v>
      </c>
      <c r="M364" s="662"/>
      <c r="N364" s="662"/>
      <c r="O364" s="662"/>
      <c r="P364" s="662"/>
      <c r="Q364" s="627"/>
      <c r="R364" s="666" t="s">
        <v>420</v>
      </c>
      <c r="S364" s="666"/>
      <c r="T364" s="626" t="str">
        <f>T331</f>
        <v>OXFORDSHIRE TRACK &amp; FIELD LEAGUE 2025</v>
      </c>
      <c r="U364" s="662"/>
      <c r="V364" s="662"/>
      <c r="W364" s="662"/>
      <c r="X364" s="662"/>
      <c r="Y364" s="627"/>
    </row>
    <row r="365" spans="1:25" s="294" customFormat="1" ht="38" customHeight="1">
      <c r="A365" s="624" t="s">
        <v>25</v>
      </c>
      <c r="B365" s="625"/>
      <c r="C365" s="624" t="str">
        <f>C332</f>
        <v>Discus U15 Girls (0 athletes)</v>
      </c>
      <c r="D365" s="625"/>
      <c r="E365" s="624" t="s">
        <v>382</v>
      </c>
      <c r="F365" s="625"/>
      <c r="G365" s="629">
        <f>G332</f>
        <v>0.45833333333333331</v>
      </c>
      <c r="H365" s="630"/>
      <c r="I365" s="631"/>
      <c r="J365" s="624" t="s">
        <v>385</v>
      </c>
      <c r="K365" s="628"/>
      <c r="L365" s="703">
        <f>L332</f>
        <v>31.76</v>
      </c>
      <c r="M365" s="704"/>
      <c r="N365" s="705" t="s">
        <v>426</v>
      </c>
      <c r="O365" s="706"/>
      <c r="P365" s="652">
        <f>P332</f>
        <v>22</v>
      </c>
      <c r="Q365" s="653"/>
      <c r="R365" s="624" t="str">
        <f>R332</f>
        <v>Scoring: 3 trials each</v>
      </c>
      <c r="S365" s="628"/>
      <c r="T365" s="628"/>
      <c r="U365" s="628"/>
      <c r="V365" s="628"/>
      <c r="W365" s="628"/>
      <c r="X365" s="628"/>
      <c r="Y365" s="625"/>
    </row>
    <row r="366" spans="1:25" ht="20" customHeight="1">
      <c r="A366" s="266"/>
      <c r="B366" s="266"/>
      <c r="C366" s="293"/>
      <c r="D366" s="292"/>
      <c r="E366" s="267"/>
      <c r="F366" s="267"/>
      <c r="G366" s="291"/>
      <c r="H366" s="291"/>
      <c r="I366" s="267"/>
      <c r="J366" s="267"/>
      <c r="K366" s="290"/>
      <c r="L366" s="290"/>
      <c r="M366" s="290"/>
      <c r="N366" s="288"/>
      <c r="O366" s="288"/>
      <c r="P366" s="289"/>
      <c r="Q366" s="288"/>
      <c r="R366" s="287"/>
      <c r="S366" s="287"/>
      <c r="T366" s="287"/>
      <c r="U366" s="287"/>
      <c r="V366" s="287"/>
      <c r="W366" s="287"/>
      <c r="X366" s="287"/>
      <c r="Y366" s="287"/>
    </row>
    <row r="367" spans="1:25" ht="38" customHeight="1">
      <c r="A367" s="634" t="s">
        <v>417</v>
      </c>
      <c r="B367" s="634" t="s">
        <v>416</v>
      </c>
      <c r="C367" s="634" t="s">
        <v>415</v>
      </c>
      <c r="D367" s="634" t="s">
        <v>414</v>
      </c>
      <c r="E367" s="689" t="s">
        <v>438</v>
      </c>
      <c r="F367" s="689"/>
      <c r="G367" s="689" t="s">
        <v>437</v>
      </c>
      <c r="H367" s="689"/>
      <c r="I367" s="689" t="s">
        <v>436</v>
      </c>
      <c r="J367" s="689"/>
      <c r="K367" s="689" t="s">
        <v>435</v>
      </c>
      <c r="L367" s="689"/>
      <c r="M367" s="692" t="s">
        <v>434</v>
      </c>
      <c r="N367" s="693"/>
      <c r="O367" s="644" t="s">
        <v>433</v>
      </c>
      <c r="P367" s="644"/>
      <c r="Q367" s="644" t="s">
        <v>432</v>
      </c>
      <c r="R367" s="644"/>
      <c r="S367" s="644" t="s">
        <v>431</v>
      </c>
      <c r="T367" s="644"/>
      <c r="U367" s="689" t="s">
        <v>430</v>
      </c>
      <c r="V367" s="642"/>
      <c r="W367" s="664" t="s">
        <v>410</v>
      </c>
      <c r="X367" s="642" t="s">
        <v>409</v>
      </c>
      <c r="Y367" s="643"/>
    </row>
    <row r="368" spans="1:25" ht="20" customHeight="1">
      <c r="A368" s="635"/>
      <c r="B368" s="635"/>
      <c r="C368" s="635"/>
      <c r="D368" s="635"/>
      <c r="E368" s="644" t="s">
        <v>408</v>
      </c>
      <c r="F368" s="644"/>
      <c r="G368" s="644" t="s">
        <v>408</v>
      </c>
      <c r="H368" s="644"/>
      <c r="I368" s="644" t="s">
        <v>408</v>
      </c>
      <c r="J368" s="644"/>
      <c r="K368" s="644" t="s">
        <v>408</v>
      </c>
      <c r="L368" s="644"/>
      <c r="M368" s="694"/>
      <c r="N368" s="695"/>
      <c r="O368" s="644" t="s">
        <v>408</v>
      </c>
      <c r="P368" s="644"/>
      <c r="Q368" s="644" t="s">
        <v>408</v>
      </c>
      <c r="R368" s="644"/>
      <c r="S368" s="644" t="s">
        <v>408</v>
      </c>
      <c r="T368" s="644"/>
      <c r="U368" s="644" t="s">
        <v>408</v>
      </c>
      <c r="V368" s="642"/>
      <c r="W368" s="665"/>
      <c r="X368" s="281" t="s">
        <v>0</v>
      </c>
      <c r="Y368" s="281" t="s">
        <v>1</v>
      </c>
    </row>
    <row r="369" spans="1:25" ht="24" customHeight="1">
      <c r="A369" s="285">
        <v>17</v>
      </c>
      <c r="B369" s="284" t="str" cm="1">
        <f t="array" ref="B369">IFERROR(IF(ROWS(_xlfn._xlws.FILTER(_xlfn.ANCHORARRAY(Data!AO$154), _xlfn.CHOOSECOLS(_xlfn.ANCHORARRAY(Data!AO$154),1)&lt;&gt;""))&gt;16, _xlfn.DROP(_xlfn._xlws.FILTER(_xlfn.ANCHORARRAY(Data!AO$154), _xlfn.CHOOSECOLS(_xlfn.ANCHORARRAY(Data!AO$154),1)&lt;&gt;""), 16),"Less than 16"),"Less than 16")</f>
        <v>Less than 16</v>
      </c>
      <c r="C369" s="283"/>
      <c r="D369" s="283"/>
      <c r="E369" s="621"/>
      <c r="F369" s="622"/>
      <c r="G369" s="621"/>
      <c r="H369" s="622"/>
      <c r="I369" s="621"/>
      <c r="J369" s="622"/>
      <c r="K369" s="685" t="s">
        <v>429</v>
      </c>
      <c r="L369" s="686"/>
      <c r="M369" s="685" t="s">
        <v>429</v>
      </c>
      <c r="N369" s="686"/>
      <c r="O369" s="685" t="s">
        <v>429</v>
      </c>
      <c r="P369" s="686"/>
      <c r="Q369" s="685" t="s">
        <v>429</v>
      </c>
      <c r="R369" s="686"/>
      <c r="S369" s="685" t="s">
        <v>429</v>
      </c>
      <c r="T369" s="686"/>
      <c r="U369" s="683"/>
      <c r="V369" s="684"/>
      <c r="W369" s="281"/>
      <c r="X369" s="281"/>
      <c r="Y369" s="281"/>
    </row>
    <row r="370" spans="1:25" ht="24" customHeight="1">
      <c r="A370" s="285">
        <v>18</v>
      </c>
      <c r="B370" s="284"/>
      <c r="C370" s="283"/>
      <c r="D370" s="283"/>
      <c r="E370" s="621"/>
      <c r="F370" s="622"/>
      <c r="G370" s="621"/>
      <c r="H370" s="622"/>
      <c r="I370" s="621"/>
      <c r="J370" s="622"/>
      <c r="K370" s="685" t="s">
        <v>429</v>
      </c>
      <c r="L370" s="686"/>
      <c r="M370" s="685" t="s">
        <v>429</v>
      </c>
      <c r="N370" s="686"/>
      <c r="O370" s="685" t="s">
        <v>429</v>
      </c>
      <c r="P370" s="686"/>
      <c r="Q370" s="685" t="s">
        <v>429</v>
      </c>
      <c r="R370" s="686"/>
      <c r="S370" s="685" t="s">
        <v>429</v>
      </c>
      <c r="T370" s="686"/>
      <c r="U370" s="683"/>
      <c r="V370" s="684"/>
      <c r="W370" s="281"/>
      <c r="X370" s="281"/>
      <c r="Y370" s="281"/>
    </row>
    <row r="371" spans="1:25" ht="24" customHeight="1">
      <c r="A371" s="285">
        <v>19</v>
      </c>
      <c r="B371" s="284"/>
      <c r="C371" s="283"/>
      <c r="D371" s="283"/>
      <c r="E371" s="621"/>
      <c r="F371" s="622"/>
      <c r="G371" s="621"/>
      <c r="H371" s="622"/>
      <c r="I371" s="621"/>
      <c r="J371" s="622"/>
      <c r="K371" s="685" t="s">
        <v>429</v>
      </c>
      <c r="L371" s="686"/>
      <c r="M371" s="685" t="s">
        <v>429</v>
      </c>
      <c r="N371" s="686"/>
      <c r="O371" s="685" t="s">
        <v>429</v>
      </c>
      <c r="P371" s="686"/>
      <c r="Q371" s="685" t="s">
        <v>429</v>
      </c>
      <c r="R371" s="686"/>
      <c r="S371" s="685" t="s">
        <v>429</v>
      </c>
      <c r="T371" s="686"/>
      <c r="U371" s="683"/>
      <c r="V371" s="684"/>
      <c r="W371" s="281"/>
      <c r="X371" s="281"/>
      <c r="Y371" s="281"/>
    </row>
    <row r="372" spans="1:25" ht="24" customHeight="1">
      <c r="A372" s="285">
        <v>20</v>
      </c>
      <c r="B372" s="284"/>
      <c r="C372" s="283"/>
      <c r="D372" s="283"/>
      <c r="E372" s="621"/>
      <c r="F372" s="622"/>
      <c r="G372" s="621"/>
      <c r="H372" s="622"/>
      <c r="I372" s="621"/>
      <c r="J372" s="622"/>
      <c r="K372" s="685" t="s">
        <v>429</v>
      </c>
      <c r="L372" s="686"/>
      <c r="M372" s="685" t="s">
        <v>429</v>
      </c>
      <c r="N372" s="686"/>
      <c r="O372" s="685" t="s">
        <v>429</v>
      </c>
      <c r="P372" s="686"/>
      <c r="Q372" s="685" t="s">
        <v>429</v>
      </c>
      <c r="R372" s="686"/>
      <c r="S372" s="685" t="s">
        <v>429</v>
      </c>
      <c r="T372" s="686"/>
      <c r="U372" s="683"/>
      <c r="V372" s="684"/>
      <c r="W372" s="281"/>
      <c r="X372" s="281"/>
      <c r="Y372" s="281"/>
    </row>
    <row r="373" spans="1:25" ht="24" customHeight="1">
      <c r="A373" s="285">
        <v>21</v>
      </c>
      <c r="B373" s="284"/>
      <c r="C373" s="283"/>
      <c r="D373" s="283"/>
      <c r="E373" s="621"/>
      <c r="F373" s="622"/>
      <c r="G373" s="621"/>
      <c r="H373" s="622"/>
      <c r="I373" s="621"/>
      <c r="J373" s="622"/>
      <c r="K373" s="685" t="s">
        <v>429</v>
      </c>
      <c r="L373" s="686"/>
      <c r="M373" s="685" t="s">
        <v>429</v>
      </c>
      <c r="N373" s="686"/>
      <c r="O373" s="685" t="s">
        <v>429</v>
      </c>
      <c r="P373" s="686"/>
      <c r="Q373" s="685" t="s">
        <v>429</v>
      </c>
      <c r="R373" s="686"/>
      <c r="S373" s="685" t="s">
        <v>429</v>
      </c>
      <c r="T373" s="686"/>
      <c r="U373" s="683"/>
      <c r="V373" s="684"/>
      <c r="W373" s="281"/>
      <c r="X373" s="281"/>
      <c r="Y373" s="281"/>
    </row>
    <row r="374" spans="1:25" ht="24" customHeight="1">
      <c r="A374" s="285">
        <v>22</v>
      </c>
      <c r="B374" s="284"/>
      <c r="C374" s="283"/>
      <c r="D374" s="283"/>
      <c r="E374" s="621"/>
      <c r="F374" s="622"/>
      <c r="G374" s="621"/>
      <c r="H374" s="622"/>
      <c r="I374" s="621"/>
      <c r="J374" s="622"/>
      <c r="K374" s="685" t="s">
        <v>429</v>
      </c>
      <c r="L374" s="686"/>
      <c r="M374" s="685" t="s">
        <v>429</v>
      </c>
      <c r="N374" s="686"/>
      <c r="O374" s="685" t="s">
        <v>429</v>
      </c>
      <c r="P374" s="686"/>
      <c r="Q374" s="685" t="s">
        <v>429</v>
      </c>
      <c r="R374" s="686"/>
      <c r="S374" s="685" t="s">
        <v>429</v>
      </c>
      <c r="T374" s="686"/>
      <c r="U374" s="683"/>
      <c r="V374" s="684"/>
      <c r="W374" s="281"/>
      <c r="X374" s="281"/>
      <c r="Y374" s="281"/>
    </row>
    <row r="375" spans="1:25" ht="24" customHeight="1">
      <c r="A375" s="285">
        <v>23</v>
      </c>
      <c r="B375" s="284"/>
      <c r="C375" s="283"/>
      <c r="D375" s="283"/>
      <c r="E375" s="621"/>
      <c r="F375" s="622"/>
      <c r="G375" s="621"/>
      <c r="H375" s="622"/>
      <c r="I375" s="621"/>
      <c r="J375" s="622"/>
      <c r="K375" s="685" t="s">
        <v>429</v>
      </c>
      <c r="L375" s="686"/>
      <c r="M375" s="685" t="s">
        <v>429</v>
      </c>
      <c r="N375" s="686"/>
      <c r="O375" s="685" t="s">
        <v>429</v>
      </c>
      <c r="P375" s="686"/>
      <c r="Q375" s="685" t="s">
        <v>429</v>
      </c>
      <c r="R375" s="686"/>
      <c r="S375" s="685" t="s">
        <v>429</v>
      </c>
      <c r="T375" s="686"/>
      <c r="U375" s="683"/>
      <c r="V375" s="684"/>
      <c r="W375" s="281"/>
      <c r="X375" s="281"/>
      <c r="Y375" s="281"/>
    </row>
    <row r="376" spans="1:25" ht="24" customHeight="1">
      <c r="A376" s="285">
        <v>24</v>
      </c>
      <c r="B376" s="284"/>
      <c r="C376" s="283"/>
      <c r="D376" s="283"/>
      <c r="E376" s="621"/>
      <c r="F376" s="622"/>
      <c r="G376" s="621"/>
      <c r="H376" s="622"/>
      <c r="I376" s="621"/>
      <c r="J376" s="622"/>
      <c r="K376" s="685" t="s">
        <v>429</v>
      </c>
      <c r="L376" s="686"/>
      <c r="M376" s="685" t="s">
        <v>429</v>
      </c>
      <c r="N376" s="686"/>
      <c r="O376" s="685" t="s">
        <v>429</v>
      </c>
      <c r="P376" s="686"/>
      <c r="Q376" s="685" t="s">
        <v>429</v>
      </c>
      <c r="R376" s="686"/>
      <c r="S376" s="685" t="s">
        <v>429</v>
      </c>
      <c r="T376" s="686"/>
      <c r="U376" s="683"/>
      <c r="V376" s="684"/>
      <c r="W376" s="281"/>
      <c r="X376" s="281"/>
      <c r="Y376" s="281"/>
    </row>
    <row r="377" spans="1:25" ht="24" customHeight="1">
      <c r="A377" s="285">
        <v>25</v>
      </c>
      <c r="B377" s="284"/>
      <c r="C377" s="283"/>
      <c r="D377" s="283"/>
      <c r="E377" s="621"/>
      <c r="F377" s="622"/>
      <c r="G377" s="621"/>
      <c r="H377" s="622"/>
      <c r="I377" s="621"/>
      <c r="J377" s="622"/>
      <c r="K377" s="685" t="s">
        <v>429</v>
      </c>
      <c r="L377" s="686"/>
      <c r="M377" s="685" t="s">
        <v>429</v>
      </c>
      <c r="N377" s="686"/>
      <c r="O377" s="685" t="s">
        <v>429</v>
      </c>
      <c r="P377" s="686"/>
      <c r="Q377" s="685" t="s">
        <v>429</v>
      </c>
      <c r="R377" s="686"/>
      <c r="S377" s="685" t="s">
        <v>429</v>
      </c>
      <c r="T377" s="686"/>
      <c r="U377" s="683"/>
      <c r="V377" s="684"/>
      <c r="W377" s="281"/>
      <c r="X377" s="281"/>
      <c r="Y377" s="281"/>
    </row>
    <row r="378" spans="1:25" ht="24" customHeight="1">
      <c r="A378" s="285">
        <v>26</v>
      </c>
      <c r="B378" s="284"/>
      <c r="C378" s="283"/>
      <c r="D378" s="283"/>
      <c r="E378" s="621"/>
      <c r="F378" s="622"/>
      <c r="G378" s="621"/>
      <c r="H378" s="622"/>
      <c r="I378" s="621"/>
      <c r="J378" s="622"/>
      <c r="K378" s="685" t="s">
        <v>429</v>
      </c>
      <c r="L378" s="686"/>
      <c r="M378" s="685" t="s">
        <v>429</v>
      </c>
      <c r="N378" s="686"/>
      <c r="O378" s="685" t="s">
        <v>429</v>
      </c>
      <c r="P378" s="686"/>
      <c r="Q378" s="685" t="s">
        <v>429</v>
      </c>
      <c r="R378" s="686"/>
      <c r="S378" s="685" t="s">
        <v>429</v>
      </c>
      <c r="T378" s="686"/>
      <c r="U378" s="683"/>
      <c r="V378" s="684"/>
      <c r="W378" s="281"/>
      <c r="X378" s="281"/>
      <c r="Y378" s="281"/>
    </row>
    <row r="379" spans="1:25" ht="24" customHeight="1">
      <c r="A379" s="285">
        <v>27</v>
      </c>
      <c r="B379" s="284"/>
      <c r="C379" s="283"/>
      <c r="D379" s="283"/>
      <c r="E379" s="621"/>
      <c r="F379" s="622"/>
      <c r="G379" s="621"/>
      <c r="H379" s="622"/>
      <c r="I379" s="621"/>
      <c r="J379" s="622"/>
      <c r="K379" s="685" t="s">
        <v>429</v>
      </c>
      <c r="L379" s="686"/>
      <c r="M379" s="685" t="s">
        <v>429</v>
      </c>
      <c r="N379" s="686"/>
      <c r="O379" s="685" t="s">
        <v>429</v>
      </c>
      <c r="P379" s="686"/>
      <c r="Q379" s="685" t="s">
        <v>429</v>
      </c>
      <c r="R379" s="686"/>
      <c r="S379" s="685" t="s">
        <v>429</v>
      </c>
      <c r="T379" s="686"/>
      <c r="U379" s="683"/>
      <c r="V379" s="684"/>
      <c r="W379" s="281"/>
      <c r="X379" s="281"/>
      <c r="Y379" s="281"/>
    </row>
    <row r="380" spans="1:25" ht="24" customHeight="1">
      <c r="A380" s="285">
        <v>28</v>
      </c>
      <c r="B380" s="301"/>
      <c r="C380" s="300"/>
      <c r="D380" s="300"/>
      <c r="E380" s="673"/>
      <c r="F380" s="682"/>
      <c r="G380" s="673"/>
      <c r="H380" s="682"/>
      <c r="I380" s="673"/>
      <c r="J380" s="682"/>
      <c r="K380" s="685" t="s">
        <v>429</v>
      </c>
      <c r="L380" s="686"/>
      <c r="M380" s="685" t="s">
        <v>429</v>
      </c>
      <c r="N380" s="686"/>
      <c r="O380" s="685" t="s">
        <v>429</v>
      </c>
      <c r="P380" s="686"/>
      <c r="Q380" s="685" t="s">
        <v>429</v>
      </c>
      <c r="R380" s="686"/>
      <c r="S380" s="685" t="s">
        <v>429</v>
      </c>
      <c r="T380" s="686"/>
      <c r="U380" s="701"/>
      <c r="V380" s="702"/>
      <c r="W380" s="306"/>
      <c r="X380" s="306"/>
      <c r="Y380" s="306"/>
    </row>
    <row r="381" spans="1:25" ht="24" customHeight="1">
      <c r="A381" s="285">
        <v>29</v>
      </c>
      <c r="B381" s="301"/>
      <c r="C381" s="300"/>
      <c r="D381" s="300"/>
      <c r="E381" s="681"/>
      <c r="F381" s="681"/>
      <c r="G381" s="681"/>
      <c r="H381" s="681"/>
      <c r="I381" s="681"/>
      <c r="J381" s="681"/>
      <c r="K381" s="685" t="s">
        <v>429</v>
      </c>
      <c r="L381" s="686"/>
      <c r="M381" s="685" t="s">
        <v>429</v>
      </c>
      <c r="N381" s="686"/>
      <c r="O381" s="685" t="s">
        <v>429</v>
      </c>
      <c r="P381" s="686"/>
      <c r="Q381" s="685" t="s">
        <v>429</v>
      </c>
      <c r="R381" s="686"/>
      <c r="S381" s="685" t="s">
        <v>429</v>
      </c>
      <c r="T381" s="686"/>
      <c r="U381" s="696"/>
      <c r="V381" s="696"/>
      <c r="W381" s="298"/>
      <c r="X381" s="298"/>
      <c r="Y381" s="298"/>
    </row>
    <row r="382" spans="1:25" ht="24" customHeight="1">
      <c r="A382" s="285">
        <v>30</v>
      </c>
      <c r="B382" s="301"/>
      <c r="C382" s="300"/>
      <c r="D382" s="300"/>
      <c r="E382" s="678"/>
      <c r="F382" s="679"/>
      <c r="G382" s="678"/>
      <c r="H382" s="679"/>
      <c r="I382" s="678"/>
      <c r="J382" s="679"/>
      <c r="K382" s="685" t="s">
        <v>429</v>
      </c>
      <c r="L382" s="686"/>
      <c r="M382" s="685" t="s">
        <v>429</v>
      </c>
      <c r="N382" s="686"/>
      <c r="O382" s="685" t="s">
        <v>429</v>
      </c>
      <c r="P382" s="686"/>
      <c r="Q382" s="685" t="s">
        <v>429</v>
      </c>
      <c r="R382" s="686"/>
      <c r="S382" s="685" t="s">
        <v>429</v>
      </c>
      <c r="T382" s="686"/>
      <c r="U382" s="699"/>
      <c r="V382" s="700"/>
      <c r="W382" s="298"/>
      <c r="X382" s="298"/>
      <c r="Y382" s="298"/>
    </row>
    <row r="383" spans="1:25" ht="24" customHeight="1">
      <c r="A383" s="285">
        <v>31</v>
      </c>
      <c r="B383" s="301"/>
      <c r="C383" s="300"/>
      <c r="D383" s="300"/>
      <c r="E383" s="678"/>
      <c r="F383" s="679"/>
      <c r="G383" s="678"/>
      <c r="H383" s="679"/>
      <c r="I383" s="678"/>
      <c r="J383" s="679"/>
      <c r="K383" s="685" t="s">
        <v>429</v>
      </c>
      <c r="L383" s="686"/>
      <c r="M383" s="685" t="s">
        <v>429</v>
      </c>
      <c r="N383" s="686"/>
      <c r="O383" s="685" t="s">
        <v>429</v>
      </c>
      <c r="P383" s="686"/>
      <c r="Q383" s="685" t="s">
        <v>429</v>
      </c>
      <c r="R383" s="686"/>
      <c r="S383" s="685" t="s">
        <v>429</v>
      </c>
      <c r="T383" s="686"/>
      <c r="U383" s="699"/>
      <c r="V383" s="700"/>
      <c r="W383" s="298"/>
      <c r="X383" s="298"/>
      <c r="Y383" s="298"/>
    </row>
    <row r="384" spans="1:25" ht="24" customHeight="1">
      <c r="A384" s="285">
        <v>32</v>
      </c>
      <c r="B384" s="301"/>
      <c r="C384" s="300"/>
      <c r="D384" s="300"/>
      <c r="E384" s="678"/>
      <c r="F384" s="679"/>
      <c r="G384" s="678"/>
      <c r="H384" s="679"/>
      <c r="I384" s="678"/>
      <c r="J384" s="679"/>
      <c r="K384" s="685" t="s">
        <v>429</v>
      </c>
      <c r="L384" s="686"/>
      <c r="M384" s="685" t="s">
        <v>429</v>
      </c>
      <c r="N384" s="686"/>
      <c r="O384" s="685" t="s">
        <v>429</v>
      </c>
      <c r="P384" s="686"/>
      <c r="Q384" s="685" t="s">
        <v>429</v>
      </c>
      <c r="R384" s="686"/>
      <c r="S384" s="685" t="s">
        <v>429</v>
      </c>
      <c r="T384" s="686"/>
      <c r="U384" s="699"/>
      <c r="V384" s="700"/>
      <c r="W384" s="298"/>
      <c r="X384" s="298"/>
      <c r="Y384" s="298"/>
    </row>
    <row r="385" spans="1:25" ht="20" customHeight="1">
      <c r="A385" s="266"/>
      <c r="B385" s="266"/>
      <c r="C385" s="270"/>
      <c r="D385" s="270"/>
      <c r="E385" s="266"/>
      <c r="F385" s="266"/>
      <c r="G385" s="266"/>
      <c r="H385" s="266"/>
      <c r="I385" s="266"/>
      <c r="J385" s="266"/>
      <c r="K385" s="266"/>
      <c r="L385" s="266"/>
      <c r="M385" s="266"/>
      <c r="N385" s="266"/>
      <c r="O385" s="266"/>
      <c r="P385" s="266"/>
      <c r="Q385" s="266"/>
      <c r="R385" s="266"/>
      <c r="S385" s="266"/>
      <c r="T385" s="266"/>
      <c r="U385" s="266"/>
      <c r="V385" s="266"/>
      <c r="W385" s="266"/>
      <c r="X385" s="266"/>
      <c r="Y385" s="266"/>
    </row>
    <row r="386" spans="1:25" ht="20" customHeight="1">
      <c r="A386" s="675"/>
      <c r="B386" s="675"/>
      <c r="C386" s="675"/>
      <c r="D386" s="675"/>
      <c r="E386" s="675"/>
      <c r="F386" s="675"/>
      <c r="G386" s="267"/>
      <c r="H386" s="675"/>
      <c r="I386" s="675"/>
      <c r="J386" s="675"/>
      <c r="K386" s="675"/>
      <c r="L386" s="675"/>
      <c r="M386" s="675"/>
      <c r="N386" s="675"/>
      <c r="O386" s="675"/>
      <c r="P386" s="675"/>
      <c r="Q386" s="675"/>
      <c r="R386" s="675"/>
      <c r="S386" s="675"/>
      <c r="T386" s="266"/>
      <c r="U386" s="642" t="s">
        <v>407</v>
      </c>
      <c r="V386" s="645"/>
      <c r="W386" s="645"/>
      <c r="X386" s="645"/>
      <c r="Y386" s="643"/>
    </row>
    <row r="387" spans="1:25" ht="20" customHeight="1">
      <c r="A387" s="266"/>
      <c r="B387" s="267"/>
      <c r="C387" s="267"/>
      <c r="D387" s="267"/>
      <c r="E387" s="675"/>
      <c r="F387" s="675"/>
      <c r="G387" s="267"/>
      <c r="H387" s="266"/>
      <c r="I387" s="267"/>
      <c r="J387" s="675"/>
      <c r="K387" s="675"/>
      <c r="L387" s="675"/>
      <c r="M387" s="675"/>
      <c r="N387" s="675"/>
      <c r="O387" s="675"/>
      <c r="P387" s="675"/>
      <c r="Q387" s="675"/>
      <c r="R387" s="675"/>
      <c r="S387" s="675"/>
      <c r="T387" s="266"/>
      <c r="U387" s="279"/>
      <c r="V387" s="266"/>
      <c r="W387" s="266"/>
      <c r="X387" s="266"/>
      <c r="Y387" s="278"/>
    </row>
    <row r="388" spans="1:25" ht="20" customHeight="1">
      <c r="A388" s="268"/>
      <c r="B388" s="267"/>
      <c r="C388" s="267"/>
      <c r="D388" s="267"/>
      <c r="E388" s="677"/>
      <c r="F388" s="677"/>
      <c r="G388" s="269"/>
      <c r="H388" s="268"/>
      <c r="I388" s="267"/>
      <c r="J388" s="675"/>
      <c r="K388" s="675"/>
      <c r="L388" s="675"/>
      <c r="M388" s="675"/>
      <c r="N388" s="675"/>
      <c r="O388" s="675"/>
      <c r="P388" s="675"/>
      <c r="Q388" s="675"/>
      <c r="R388" s="675"/>
      <c r="S388" s="675"/>
      <c r="T388" s="266"/>
      <c r="U388" s="279"/>
      <c r="V388" s="266"/>
      <c r="W388" s="266"/>
      <c r="X388" s="266"/>
      <c r="Y388" s="278"/>
    </row>
    <row r="389" spans="1:25" ht="20" customHeight="1">
      <c r="A389" s="268"/>
      <c r="B389" s="267"/>
      <c r="C389" s="267"/>
      <c r="D389" s="267"/>
      <c r="E389" s="677"/>
      <c r="F389" s="677"/>
      <c r="G389" s="269"/>
      <c r="H389" s="268"/>
      <c r="I389" s="267"/>
      <c r="J389" s="675"/>
      <c r="K389" s="675"/>
      <c r="L389" s="675"/>
      <c r="M389" s="675"/>
      <c r="N389" s="675"/>
      <c r="O389" s="675"/>
      <c r="P389" s="675"/>
      <c r="Q389" s="675"/>
      <c r="R389" s="675"/>
      <c r="S389" s="675"/>
      <c r="T389" s="266"/>
      <c r="U389" s="279"/>
      <c r="V389" s="266"/>
      <c r="W389" s="266"/>
      <c r="X389" s="266"/>
      <c r="Y389" s="278"/>
    </row>
    <row r="390" spans="1:25" ht="20" customHeight="1">
      <c r="A390" s="268"/>
      <c r="B390" s="267"/>
      <c r="C390" s="267"/>
      <c r="D390" s="267"/>
      <c r="E390" s="677"/>
      <c r="F390" s="677"/>
      <c r="G390" s="269"/>
      <c r="H390" s="268"/>
      <c r="I390" s="267"/>
      <c r="J390" s="675"/>
      <c r="K390" s="675"/>
      <c r="L390" s="675"/>
      <c r="M390" s="675"/>
      <c r="N390" s="675"/>
      <c r="O390" s="675"/>
      <c r="P390" s="675"/>
      <c r="Q390" s="675"/>
      <c r="R390" s="675"/>
      <c r="S390" s="675"/>
      <c r="U390" s="277"/>
      <c r="Y390" s="276"/>
    </row>
    <row r="391" spans="1:25" ht="20" customHeight="1">
      <c r="A391" s="268"/>
      <c r="B391" s="267"/>
      <c r="C391" s="267"/>
      <c r="D391" s="267"/>
      <c r="E391" s="677"/>
      <c r="F391" s="677"/>
      <c r="G391" s="269"/>
      <c r="H391" s="268"/>
      <c r="I391" s="267"/>
      <c r="J391" s="675"/>
      <c r="K391" s="675"/>
      <c r="L391" s="675"/>
      <c r="M391" s="675"/>
      <c r="N391" s="675"/>
      <c r="O391" s="675"/>
      <c r="P391" s="675"/>
      <c r="Q391" s="675"/>
      <c r="R391" s="675"/>
      <c r="S391" s="675"/>
      <c r="U391" s="277"/>
      <c r="Y391" s="276"/>
    </row>
    <row r="392" spans="1:25" ht="20" customHeight="1">
      <c r="A392" s="268"/>
      <c r="B392" s="267"/>
      <c r="C392" s="267"/>
      <c r="D392" s="267"/>
      <c r="E392" s="677"/>
      <c r="F392" s="677"/>
      <c r="G392" s="269"/>
      <c r="H392" s="268"/>
      <c r="I392" s="267"/>
      <c r="J392" s="675"/>
      <c r="K392" s="675"/>
      <c r="L392" s="675"/>
      <c r="M392" s="675"/>
      <c r="N392" s="675"/>
      <c r="O392" s="675"/>
      <c r="P392" s="675"/>
      <c r="Q392" s="675"/>
      <c r="R392" s="675"/>
      <c r="S392" s="675"/>
      <c r="T392" s="266"/>
      <c r="U392" s="642" t="s">
        <v>406</v>
      </c>
      <c r="V392" s="645"/>
      <c r="W392" s="645"/>
      <c r="X392" s="645"/>
      <c r="Y392" s="643"/>
    </row>
    <row r="393" spans="1:25" ht="20" customHeight="1">
      <c r="A393" s="268"/>
      <c r="B393" s="267"/>
      <c r="C393" s="267"/>
      <c r="D393" s="267"/>
      <c r="E393" s="677"/>
      <c r="F393" s="677"/>
      <c r="G393" s="269"/>
      <c r="H393" s="268"/>
      <c r="I393" s="267"/>
      <c r="J393" s="675"/>
      <c r="K393" s="675"/>
      <c r="L393" s="675"/>
      <c r="M393" s="675"/>
      <c r="N393" s="675"/>
      <c r="O393" s="675"/>
      <c r="P393" s="675"/>
      <c r="Q393" s="675"/>
      <c r="R393" s="675"/>
      <c r="S393" s="675"/>
      <c r="T393" s="266"/>
      <c r="U393" s="279"/>
      <c r="V393" s="266"/>
      <c r="W393" s="266"/>
      <c r="X393" s="266"/>
      <c r="Y393" s="278"/>
    </row>
    <row r="394" spans="1:25" ht="20" customHeight="1">
      <c r="A394" s="268"/>
      <c r="B394" s="267"/>
      <c r="C394" s="267"/>
      <c r="D394" s="267"/>
      <c r="E394" s="677"/>
      <c r="F394" s="677"/>
      <c r="G394" s="269"/>
      <c r="H394" s="268"/>
      <c r="I394" s="267"/>
      <c r="J394" s="675"/>
      <c r="K394" s="675"/>
      <c r="L394" s="675"/>
      <c r="M394" s="675"/>
      <c r="N394" s="675"/>
      <c r="O394" s="675"/>
      <c r="P394" s="675"/>
      <c r="Q394" s="675"/>
      <c r="R394" s="675"/>
      <c r="S394" s="675"/>
      <c r="U394" s="277"/>
      <c r="Y394" s="276"/>
    </row>
    <row r="395" spans="1:25" ht="20" customHeight="1">
      <c r="A395" s="268"/>
      <c r="B395" s="267"/>
      <c r="C395" s="267"/>
      <c r="D395" s="267"/>
      <c r="E395" s="677"/>
      <c r="F395" s="677"/>
      <c r="G395" s="269"/>
      <c r="H395" s="268"/>
      <c r="I395" s="267"/>
      <c r="J395" s="675"/>
      <c r="K395" s="675"/>
      <c r="L395" s="675"/>
      <c r="M395" s="675"/>
      <c r="N395" s="675"/>
      <c r="O395" s="675"/>
      <c r="P395" s="675"/>
      <c r="Q395" s="675"/>
      <c r="R395" s="675"/>
      <c r="S395" s="675"/>
      <c r="T395" s="266"/>
      <c r="U395" s="273"/>
      <c r="V395" s="272"/>
      <c r="W395" s="272"/>
      <c r="X395" s="272"/>
      <c r="Y395" s="271"/>
    </row>
    <row r="396" spans="1:25" ht="12" customHeight="1">
      <c r="A396" s="268"/>
      <c r="B396" s="267"/>
      <c r="C396" s="270"/>
      <c r="D396" s="267"/>
      <c r="E396" s="269"/>
      <c r="F396" s="269"/>
      <c r="G396" s="269"/>
      <c r="H396" s="268"/>
      <c r="I396" s="267"/>
      <c r="J396" s="267"/>
      <c r="K396" s="267"/>
      <c r="L396" s="267"/>
      <c r="M396" s="267"/>
      <c r="N396" s="267"/>
      <c r="O396" s="267"/>
      <c r="P396" s="267"/>
      <c r="Q396" s="267"/>
      <c r="R396" s="267"/>
      <c r="S396" s="267"/>
      <c r="T396" s="266"/>
      <c r="U396" s="266"/>
      <c r="V396" s="266"/>
      <c r="W396" s="266"/>
      <c r="X396" s="266"/>
      <c r="Y396" s="266"/>
    </row>
    <row r="397" spans="1:25" ht="38" customHeight="1">
      <c r="A397" s="671" t="s">
        <v>441</v>
      </c>
      <c r="B397" s="672"/>
      <c r="C397" s="672"/>
      <c r="D397" s="672"/>
      <c r="E397" s="666" t="s">
        <v>42</v>
      </c>
      <c r="F397" s="666"/>
      <c r="G397" s="667">
        <f>VLOOKUP('Read Me First'!$I$4,'Read Me First'!$L$4:$N$7,3,FALSE)</f>
        <v>45774</v>
      </c>
      <c r="H397" s="668"/>
      <c r="I397" s="669"/>
      <c r="J397" s="666" t="s">
        <v>43</v>
      </c>
      <c r="K397" s="666"/>
      <c r="L397" s="626" t="str">
        <f>VLOOKUP('Read Me First'!$I$4,'Read Me First'!$L$4:$N$7,2,FALSE)</f>
        <v>Horspath, Oxford</v>
      </c>
      <c r="M397" s="662"/>
      <c r="N397" s="662"/>
      <c r="O397" s="662"/>
      <c r="P397" s="662"/>
      <c r="Q397" s="627"/>
      <c r="R397" s="666" t="s">
        <v>420</v>
      </c>
      <c r="S397" s="666"/>
      <c r="T397" s="626" t="str">
        <f>'Read Me First'!$A$1</f>
        <v>OXFORDSHIRE TRACK &amp; FIELD LEAGUE 2025</v>
      </c>
      <c r="U397" s="662"/>
      <c r="V397" s="662"/>
      <c r="W397" s="662"/>
      <c r="X397" s="662"/>
      <c r="Y397" s="627"/>
    </row>
    <row r="398" spans="1:25" s="294" customFormat="1" ht="38" customHeight="1">
      <c r="A398" s="624" t="s">
        <v>25</v>
      </c>
      <c r="B398" s="625"/>
      <c r="C398" s="624" t="str">
        <f>"Javelin U15 Girls (" &amp;Data!N$434 &amp; " athletes)"</f>
        <v>Javelin U15 Girls (0 athletes)</v>
      </c>
      <c r="D398" s="625"/>
      <c r="E398" s="624" t="s">
        <v>382</v>
      </c>
      <c r="F398" s="625"/>
      <c r="G398" s="629">
        <v>0.58333333333333337</v>
      </c>
      <c r="H398" s="630"/>
      <c r="I398" s="631"/>
      <c r="J398" s="624" t="s">
        <v>385</v>
      </c>
      <c r="K398" s="628"/>
      <c r="L398" s="703">
        <f>Data!$M$335</f>
        <v>32.75</v>
      </c>
      <c r="M398" s="704"/>
      <c r="N398" s="705" t="s">
        <v>426</v>
      </c>
      <c r="O398" s="706"/>
      <c r="P398" s="652">
        <f>Data!$H$335</f>
        <v>26.5</v>
      </c>
      <c r="Q398" s="653"/>
      <c r="R398" s="624" t="s">
        <v>443</v>
      </c>
      <c r="S398" s="628"/>
      <c r="T398" s="628"/>
      <c r="U398" s="628"/>
      <c r="V398" s="628"/>
      <c r="W398" s="628"/>
      <c r="X398" s="628"/>
      <c r="Y398" s="625"/>
    </row>
    <row r="399" spans="1:25" ht="20" customHeight="1">
      <c r="A399" s="266"/>
      <c r="B399" s="266"/>
      <c r="C399" s="293"/>
      <c r="D399" s="292"/>
      <c r="E399" s="267"/>
      <c r="F399" s="267"/>
      <c r="G399" s="291"/>
      <c r="H399" s="291"/>
      <c r="I399" s="267"/>
      <c r="J399" s="267"/>
      <c r="K399" s="290"/>
      <c r="L399" s="290"/>
      <c r="M399" s="290"/>
      <c r="N399" s="288"/>
      <c r="O399" s="288"/>
      <c r="P399" s="289"/>
      <c r="Q399" s="288"/>
      <c r="R399" s="287"/>
      <c r="S399" s="287"/>
      <c r="T399" s="287"/>
      <c r="U399" s="287"/>
      <c r="V399" s="287"/>
      <c r="W399" s="287"/>
      <c r="X399" s="287"/>
      <c r="Y399" s="287"/>
    </row>
    <row r="400" spans="1:25" ht="38" customHeight="1">
      <c r="A400" s="634" t="s">
        <v>417</v>
      </c>
      <c r="B400" s="634" t="s">
        <v>416</v>
      </c>
      <c r="C400" s="634" t="s">
        <v>415</v>
      </c>
      <c r="D400" s="634" t="s">
        <v>414</v>
      </c>
      <c r="E400" s="689" t="s">
        <v>438</v>
      </c>
      <c r="F400" s="689"/>
      <c r="G400" s="689" t="s">
        <v>437</v>
      </c>
      <c r="H400" s="689"/>
      <c r="I400" s="689" t="s">
        <v>436</v>
      </c>
      <c r="J400" s="689"/>
      <c r="K400" s="689" t="s">
        <v>435</v>
      </c>
      <c r="L400" s="689"/>
      <c r="M400" s="692" t="s">
        <v>434</v>
      </c>
      <c r="N400" s="693"/>
      <c r="O400" s="644" t="s">
        <v>433</v>
      </c>
      <c r="P400" s="644"/>
      <c r="Q400" s="644" t="s">
        <v>432</v>
      </c>
      <c r="R400" s="644"/>
      <c r="S400" s="644" t="s">
        <v>431</v>
      </c>
      <c r="T400" s="644"/>
      <c r="U400" s="689" t="s">
        <v>430</v>
      </c>
      <c r="V400" s="642"/>
      <c r="W400" s="664" t="s">
        <v>410</v>
      </c>
      <c r="X400" s="642" t="s">
        <v>409</v>
      </c>
      <c r="Y400" s="643"/>
    </row>
    <row r="401" spans="1:25" ht="20" customHeight="1">
      <c r="A401" s="635"/>
      <c r="B401" s="635"/>
      <c r="C401" s="635"/>
      <c r="D401" s="635"/>
      <c r="E401" s="644" t="s">
        <v>408</v>
      </c>
      <c r="F401" s="644"/>
      <c r="G401" s="644" t="s">
        <v>408</v>
      </c>
      <c r="H401" s="644"/>
      <c r="I401" s="644" t="s">
        <v>408</v>
      </c>
      <c r="J401" s="644"/>
      <c r="K401" s="644" t="s">
        <v>408</v>
      </c>
      <c r="L401" s="644"/>
      <c r="M401" s="694"/>
      <c r="N401" s="695"/>
      <c r="O401" s="644" t="s">
        <v>408</v>
      </c>
      <c r="P401" s="644"/>
      <c r="Q401" s="644" t="s">
        <v>408</v>
      </c>
      <c r="R401" s="644"/>
      <c r="S401" s="644" t="s">
        <v>408</v>
      </c>
      <c r="T401" s="644"/>
      <c r="U401" s="644" t="s">
        <v>408</v>
      </c>
      <c r="V401" s="642"/>
      <c r="W401" s="665"/>
      <c r="X401" s="281" t="s">
        <v>0</v>
      </c>
      <c r="Y401" s="281" t="s">
        <v>1</v>
      </c>
    </row>
    <row r="402" spans="1:25" ht="24" customHeight="1">
      <c r="A402" s="285">
        <v>1</v>
      </c>
      <c r="B402" s="284" t="str" cm="1">
        <f t="array" ref="B402">IFERROR(_xlfn.TAKE(_xlfn._xlws.FILTER(_xlfn.ANCHORARRAY(Data!AX$154), _xlfn.CHOOSECOLS(_xlfn.ANCHORARRAY(Data!AX$154),1)&lt;&gt;""),16),"")</f>
        <v/>
      </c>
      <c r="C402" s="283"/>
      <c r="D402" s="283"/>
      <c r="E402" s="621"/>
      <c r="F402" s="622"/>
      <c r="G402" s="621"/>
      <c r="H402" s="622"/>
      <c r="I402" s="621"/>
      <c r="J402" s="622"/>
      <c r="K402" s="685" t="s">
        <v>429</v>
      </c>
      <c r="L402" s="686"/>
      <c r="M402" s="685" t="s">
        <v>429</v>
      </c>
      <c r="N402" s="686"/>
      <c r="O402" s="685" t="s">
        <v>429</v>
      </c>
      <c r="P402" s="686"/>
      <c r="Q402" s="685" t="s">
        <v>429</v>
      </c>
      <c r="R402" s="686"/>
      <c r="S402" s="685" t="s">
        <v>429</v>
      </c>
      <c r="T402" s="686"/>
      <c r="U402" s="683"/>
      <c r="V402" s="684"/>
      <c r="W402" s="281"/>
      <c r="X402" s="281"/>
      <c r="Y402" s="281"/>
    </row>
    <row r="403" spans="1:25" ht="24" customHeight="1">
      <c r="A403" s="281">
        <v>2</v>
      </c>
      <c r="B403" s="284"/>
      <c r="C403" s="283"/>
      <c r="D403" s="283"/>
      <c r="E403" s="621"/>
      <c r="F403" s="622"/>
      <c r="G403" s="621"/>
      <c r="H403" s="622"/>
      <c r="I403" s="621"/>
      <c r="J403" s="622"/>
      <c r="K403" s="685" t="s">
        <v>429</v>
      </c>
      <c r="L403" s="686"/>
      <c r="M403" s="685" t="s">
        <v>429</v>
      </c>
      <c r="N403" s="686"/>
      <c r="O403" s="685" t="s">
        <v>429</v>
      </c>
      <c r="P403" s="686"/>
      <c r="Q403" s="685" t="s">
        <v>429</v>
      </c>
      <c r="R403" s="686"/>
      <c r="S403" s="685" t="s">
        <v>429</v>
      </c>
      <c r="T403" s="686"/>
      <c r="U403" s="683"/>
      <c r="V403" s="684"/>
      <c r="W403" s="281"/>
      <c r="X403" s="281"/>
      <c r="Y403" s="281"/>
    </row>
    <row r="404" spans="1:25" ht="24" customHeight="1">
      <c r="A404" s="281">
        <v>3</v>
      </c>
      <c r="B404" s="284"/>
      <c r="C404" s="283"/>
      <c r="D404" s="283"/>
      <c r="E404" s="621"/>
      <c r="F404" s="622"/>
      <c r="G404" s="621"/>
      <c r="H404" s="622"/>
      <c r="I404" s="621"/>
      <c r="J404" s="622"/>
      <c r="K404" s="685" t="s">
        <v>429</v>
      </c>
      <c r="L404" s="686"/>
      <c r="M404" s="685" t="s">
        <v>429</v>
      </c>
      <c r="N404" s="686"/>
      <c r="O404" s="685" t="s">
        <v>429</v>
      </c>
      <c r="P404" s="686"/>
      <c r="Q404" s="685" t="s">
        <v>429</v>
      </c>
      <c r="R404" s="686"/>
      <c r="S404" s="685" t="s">
        <v>429</v>
      </c>
      <c r="T404" s="686"/>
      <c r="U404" s="683"/>
      <c r="V404" s="684"/>
      <c r="W404" s="281"/>
      <c r="X404" s="281"/>
      <c r="Y404" s="281"/>
    </row>
    <row r="405" spans="1:25" ht="24" customHeight="1">
      <c r="A405" s="281">
        <v>4</v>
      </c>
      <c r="B405" s="284"/>
      <c r="C405" s="283"/>
      <c r="D405" s="283"/>
      <c r="E405" s="621"/>
      <c r="F405" s="622"/>
      <c r="G405" s="621"/>
      <c r="H405" s="622"/>
      <c r="I405" s="621"/>
      <c r="J405" s="622"/>
      <c r="K405" s="685" t="s">
        <v>429</v>
      </c>
      <c r="L405" s="686"/>
      <c r="M405" s="685" t="s">
        <v>429</v>
      </c>
      <c r="N405" s="686"/>
      <c r="O405" s="685" t="s">
        <v>429</v>
      </c>
      <c r="P405" s="686"/>
      <c r="Q405" s="685" t="s">
        <v>429</v>
      </c>
      <c r="R405" s="686"/>
      <c r="S405" s="685" t="s">
        <v>429</v>
      </c>
      <c r="T405" s="686"/>
      <c r="U405" s="683"/>
      <c r="V405" s="684"/>
      <c r="W405" s="281"/>
      <c r="X405" s="281"/>
      <c r="Y405" s="281"/>
    </row>
    <row r="406" spans="1:25" ht="24" customHeight="1">
      <c r="A406" s="281">
        <v>5</v>
      </c>
      <c r="B406" s="284"/>
      <c r="C406" s="283"/>
      <c r="D406" s="283"/>
      <c r="E406" s="621"/>
      <c r="F406" s="622"/>
      <c r="G406" s="621"/>
      <c r="H406" s="622"/>
      <c r="I406" s="621"/>
      <c r="J406" s="622"/>
      <c r="K406" s="685" t="s">
        <v>429</v>
      </c>
      <c r="L406" s="686"/>
      <c r="M406" s="685" t="s">
        <v>429</v>
      </c>
      <c r="N406" s="686"/>
      <c r="O406" s="685" t="s">
        <v>429</v>
      </c>
      <c r="P406" s="686"/>
      <c r="Q406" s="685" t="s">
        <v>429</v>
      </c>
      <c r="R406" s="686"/>
      <c r="S406" s="685" t="s">
        <v>429</v>
      </c>
      <c r="T406" s="686"/>
      <c r="U406" s="683"/>
      <c r="V406" s="684"/>
      <c r="W406" s="281"/>
      <c r="X406" s="281"/>
      <c r="Y406" s="281"/>
    </row>
    <row r="407" spans="1:25" ht="24" customHeight="1">
      <c r="A407" s="281">
        <v>6</v>
      </c>
      <c r="B407" s="284"/>
      <c r="C407" s="283"/>
      <c r="D407" s="283"/>
      <c r="E407" s="621"/>
      <c r="F407" s="622"/>
      <c r="G407" s="621"/>
      <c r="H407" s="622"/>
      <c r="I407" s="621"/>
      <c r="J407" s="622"/>
      <c r="K407" s="685" t="s">
        <v>429</v>
      </c>
      <c r="L407" s="686"/>
      <c r="M407" s="685" t="s">
        <v>429</v>
      </c>
      <c r="N407" s="686"/>
      <c r="O407" s="685" t="s">
        <v>429</v>
      </c>
      <c r="P407" s="686"/>
      <c r="Q407" s="685" t="s">
        <v>429</v>
      </c>
      <c r="R407" s="686"/>
      <c r="S407" s="685" t="s">
        <v>429</v>
      </c>
      <c r="T407" s="686"/>
      <c r="U407" s="683"/>
      <c r="V407" s="684"/>
      <c r="W407" s="281"/>
      <c r="X407" s="281"/>
      <c r="Y407" s="281"/>
    </row>
    <row r="408" spans="1:25" ht="24" customHeight="1">
      <c r="A408" s="281">
        <v>7</v>
      </c>
      <c r="B408" s="284"/>
      <c r="C408" s="283"/>
      <c r="D408" s="283"/>
      <c r="E408" s="621"/>
      <c r="F408" s="622"/>
      <c r="G408" s="621"/>
      <c r="H408" s="622"/>
      <c r="I408" s="621"/>
      <c r="J408" s="622"/>
      <c r="K408" s="685" t="s">
        <v>429</v>
      </c>
      <c r="L408" s="686"/>
      <c r="M408" s="685" t="s">
        <v>429</v>
      </c>
      <c r="N408" s="686"/>
      <c r="O408" s="685" t="s">
        <v>429</v>
      </c>
      <c r="P408" s="686"/>
      <c r="Q408" s="685" t="s">
        <v>429</v>
      </c>
      <c r="R408" s="686"/>
      <c r="S408" s="685" t="s">
        <v>429</v>
      </c>
      <c r="T408" s="686"/>
      <c r="U408" s="683"/>
      <c r="V408" s="684"/>
      <c r="W408" s="281"/>
      <c r="X408" s="281"/>
      <c r="Y408" s="281"/>
    </row>
    <row r="409" spans="1:25" ht="24" customHeight="1">
      <c r="A409" s="281">
        <v>8</v>
      </c>
      <c r="B409" s="284"/>
      <c r="C409" s="283"/>
      <c r="D409" s="283"/>
      <c r="E409" s="621"/>
      <c r="F409" s="622"/>
      <c r="G409" s="621"/>
      <c r="H409" s="622"/>
      <c r="I409" s="621"/>
      <c r="J409" s="622"/>
      <c r="K409" s="685" t="s">
        <v>429</v>
      </c>
      <c r="L409" s="686"/>
      <c r="M409" s="685" t="s">
        <v>429</v>
      </c>
      <c r="N409" s="686"/>
      <c r="O409" s="685" t="s">
        <v>429</v>
      </c>
      <c r="P409" s="686"/>
      <c r="Q409" s="685" t="s">
        <v>429</v>
      </c>
      <c r="R409" s="686"/>
      <c r="S409" s="685" t="s">
        <v>429</v>
      </c>
      <c r="T409" s="686"/>
      <c r="U409" s="683"/>
      <c r="V409" s="684"/>
      <c r="W409" s="281"/>
      <c r="X409" s="281"/>
      <c r="Y409" s="281"/>
    </row>
    <row r="410" spans="1:25" ht="24" customHeight="1">
      <c r="A410" s="281">
        <v>9</v>
      </c>
      <c r="B410" s="284"/>
      <c r="C410" s="283"/>
      <c r="D410" s="283"/>
      <c r="E410" s="621"/>
      <c r="F410" s="622"/>
      <c r="G410" s="621"/>
      <c r="H410" s="622"/>
      <c r="I410" s="621"/>
      <c r="J410" s="622"/>
      <c r="K410" s="685" t="s">
        <v>429</v>
      </c>
      <c r="L410" s="686"/>
      <c r="M410" s="685" t="s">
        <v>429</v>
      </c>
      <c r="N410" s="686"/>
      <c r="O410" s="685" t="s">
        <v>429</v>
      </c>
      <c r="P410" s="686"/>
      <c r="Q410" s="685" t="s">
        <v>429</v>
      </c>
      <c r="R410" s="686"/>
      <c r="S410" s="685" t="s">
        <v>429</v>
      </c>
      <c r="T410" s="686"/>
      <c r="U410" s="683"/>
      <c r="V410" s="684"/>
      <c r="W410" s="281"/>
      <c r="X410" s="281"/>
      <c r="Y410" s="281"/>
    </row>
    <row r="411" spans="1:25" ht="24" customHeight="1">
      <c r="A411" s="281">
        <v>10</v>
      </c>
      <c r="B411" s="284"/>
      <c r="C411" s="283"/>
      <c r="D411" s="283"/>
      <c r="E411" s="621"/>
      <c r="F411" s="622"/>
      <c r="G411" s="621"/>
      <c r="H411" s="622"/>
      <c r="I411" s="621"/>
      <c r="J411" s="622"/>
      <c r="K411" s="685" t="s">
        <v>429</v>
      </c>
      <c r="L411" s="686"/>
      <c r="M411" s="685" t="s">
        <v>429</v>
      </c>
      <c r="N411" s="686"/>
      <c r="O411" s="685" t="s">
        <v>429</v>
      </c>
      <c r="P411" s="686"/>
      <c r="Q411" s="685" t="s">
        <v>429</v>
      </c>
      <c r="R411" s="686"/>
      <c r="S411" s="685" t="s">
        <v>429</v>
      </c>
      <c r="T411" s="686"/>
      <c r="U411" s="683"/>
      <c r="V411" s="684"/>
      <c r="W411" s="281"/>
      <c r="X411" s="281"/>
      <c r="Y411" s="281"/>
    </row>
    <row r="412" spans="1:25" ht="24" customHeight="1">
      <c r="A412" s="281">
        <v>11</v>
      </c>
      <c r="B412" s="284"/>
      <c r="C412" s="283"/>
      <c r="D412" s="283"/>
      <c r="E412" s="621"/>
      <c r="F412" s="622"/>
      <c r="G412" s="621"/>
      <c r="H412" s="622"/>
      <c r="I412" s="621"/>
      <c r="J412" s="622"/>
      <c r="K412" s="685" t="s">
        <v>429</v>
      </c>
      <c r="L412" s="686"/>
      <c r="M412" s="685" t="s">
        <v>429</v>
      </c>
      <c r="N412" s="686"/>
      <c r="O412" s="685" t="s">
        <v>429</v>
      </c>
      <c r="P412" s="686"/>
      <c r="Q412" s="685" t="s">
        <v>429</v>
      </c>
      <c r="R412" s="686"/>
      <c r="S412" s="685" t="s">
        <v>429</v>
      </c>
      <c r="T412" s="686"/>
      <c r="U412" s="683"/>
      <c r="V412" s="684"/>
      <c r="W412" s="281"/>
      <c r="X412" s="281"/>
      <c r="Y412" s="281"/>
    </row>
    <row r="413" spans="1:25" ht="24" customHeight="1">
      <c r="A413" s="281">
        <v>12</v>
      </c>
      <c r="B413" s="284"/>
      <c r="C413" s="283"/>
      <c r="D413" s="283"/>
      <c r="E413" s="636"/>
      <c r="F413" s="670"/>
      <c r="G413" s="636"/>
      <c r="H413" s="670"/>
      <c r="I413" s="636"/>
      <c r="J413" s="670"/>
      <c r="K413" s="685" t="s">
        <v>429</v>
      </c>
      <c r="L413" s="686"/>
      <c r="M413" s="685" t="s">
        <v>429</v>
      </c>
      <c r="N413" s="686"/>
      <c r="O413" s="685" t="s">
        <v>429</v>
      </c>
      <c r="P413" s="686"/>
      <c r="Q413" s="685" t="s">
        <v>429</v>
      </c>
      <c r="R413" s="686"/>
      <c r="S413" s="685" t="s">
        <v>429</v>
      </c>
      <c r="T413" s="686"/>
      <c r="U413" s="687"/>
      <c r="V413" s="688"/>
      <c r="W413" s="286"/>
      <c r="X413" s="286"/>
      <c r="Y413" s="286"/>
    </row>
    <row r="414" spans="1:25" ht="24" customHeight="1">
      <c r="A414" s="281">
        <v>13</v>
      </c>
      <c r="B414" s="284"/>
      <c r="C414" s="283"/>
      <c r="D414" s="283"/>
      <c r="E414" s="651"/>
      <c r="F414" s="651"/>
      <c r="G414" s="651"/>
      <c r="H414" s="651"/>
      <c r="I414" s="651"/>
      <c r="J414" s="651"/>
      <c r="K414" s="685" t="s">
        <v>429</v>
      </c>
      <c r="L414" s="686"/>
      <c r="M414" s="685" t="s">
        <v>429</v>
      </c>
      <c r="N414" s="686"/>
      <c r="O414" s="685" t="s">
        <v>429</v>
      </c>
      <c r="P414" s="686"/>
      <c r="Q414" s="685" t="s">
        <v>429</v>
      </c>
      <c r="R414" s="686"/>
      <c r="S414" s="685" t="s">
        <v>429</v>
      </c>
      <c r="T414" s="686"/>
      <c r="U414" s="646"/>
      <c r="V414" s="646"/>
      <c r="W414" s="281"/>
      <c r="X414" s="281"/>
      <c r="Y414" s="281"/>
    </row>
    <row r="415" spans="1:25" ht="24" customHeight="1">
      <c r="A415" s="281">
        <v>14</v>
      </c>
      <c r="B415" s="284"/>
      <c r="C415" s="283"/>
      <c r="D415" s="283"/>
      <c r="E415" s="621"/>
      <c r="F415" s="622"/>
      <c r="G415" s="621"/>
      <c r="H415" s="622"/>
      <c r="I415" s="621"/>
      <c r="J415" s="622"/>
      <c r="K415" s="685" t="s">
        <v>429</v>
      </c>
      <c r="L415" s="686"/>
      <c r="M415" s="685" t="s">
        <v>429</v>
      </c>
      <c r="N415" s="686"/>
      <c r="O415" s="685" t="s">
        <v>429</v>
      </c>
      <c r="P415" s="686"/>
      <c r="Q415" s="685" t="s">
        <v>429</v>
      </c>
      <c r="R415" s="686"/>
      <c r="S415" s="685" t="s">
        <v>429</v>
      </c>
      <c r="T415" s="686"/>
      <c r="U415" s="683"/>
      <c r="V415" s="684"/>
      <c r="W415" s="281"/>
      <c r="X415" s="281"/>
      <c r="Y415" s="281"/>
    </row>
    <row r="416" spans="1:25" ht="24" customHeight="1">
      <c r="A416" s="281">
        <v>15</v>
      </c>
      <c r="B416" s="284"/>
      <c r="C416" s="283"/>
      <c r="D416" s="283"/>
      <c r="E416" s="621"/>
      <c r="F416" s="622"/>
      <c r="G416" s="621"/>
      <c r="H416" s="622"/>
      <c r="I416" s="621"/>
      <c r="J416" s="622"/>
      <c r="K416" s="685" t="s">
        <v>429</v>
      </c>
      <c r="L416" s="686"/>
      <c r="M416" s="685" t="s">
        <v>429</v>
      </c>
      <c r="N416" s="686"/>
      <c r="O416" s="685" t="s">
        <v>429</v>
      </c>
      <c r="P416" s="686"/>
      <c r="Q416" s="685" t="s">
        <v>429</v>
      </c>
      <c r="R416" s="686"/>
      <c r="S416" s="685" t="s">
        <v>429</v>
      </c>
      <c r="T416" s="686"/>
      <c r="U416" s="683"/>
      <c r="V416" s="684"/>
      <c r="W416" s="281"/>
      <c r="X416" s="281"/>
      <c r="Y416" s="281"/>
    </row>
    <row r="417" spans="1:25" ht="24" customHeight="1">
      <c r="A417" s="281">
        <v>16</v>
      </c>
      <c r="B417" s="284"/>
      <c r="C417" s="283"/>
      <c r="D417" s="283"/>
      <c r="E417" s="621"/>
      <c r="F417" s="622"/>
      <c r="G417" s="621"/>
      <c r="H417" s="622"/>
      <c r="I417" s="621"/>
      <c r="J417" s="622"/>
      <c r="K417" s="685" t="s">
        <v>429</v>
      </c>
      <c r="L417" s="686"/>
      <c r="M417" s="685" t="s">
        <v>429</v>
      </c>
      <c r="N417" s="686"/>
      <c r="O417" s="685" t="s">
        <v>429</v>
      </c>
      <c r="P417" s="686"/>
      <c r="Q417" s="685" t="s">
        <v>429</v>
      </c>
      <c r="R417" s="686"/>
      <c r="S417" s="685" t="s">
        <v>429</v>
      </c>
      <c r="T417" s="686"/>
      <c r="U417" s="683"/>
      <c r="V417" s="684"/>
      <c r="W417" s="281"/>
      <c r="X417" s="281"/>
      <c r="Y417" s="281"/>
    </row>
    <row r="418" spans="1:25" ht="20" customHeight="1">
      <c r="A418" s="266"/>
      <c r="B418" s="266"/>
      <c r="C418" s="270"/>
      <c r="D418" s="270"/>
      <c r="E418" s="266"/>
      <c r="F418" s="266"/>
      <c r="G418" s="266"/>
      <c r="H418" s="266"/>
      <c r="I418" s="266"/>
      <c r="J418" s="266"/>
      <c r="K418" s="266"/>
      <c r="L418" s="266"/>
      <c r="M418" s="266"/>
      <c r="N418" s="266"/>
      <c r="O418" s="266"/>
      <c r="P418" s="266"/>
      <c r="Q418" s="266"/>
      <c r="R418" s="266"/>
      <c r="S418" s="266"/>
      <c r="T418" s="266"/>
      <c r="U418" s="266"/>
      <c r="V418" s="266"/>
      <c r="W418" s="266"/>
      <c r="X418" s="266"/>
      <c r="Y418" s="266"/>
    </row>
    <row r="419" spans="1:25" ht="20" customHeight="1">
      <c r="A419" s="644" t="s">
        <v>425</v>
      </c>
      <c r="B419" s="644"/>
      <c r="C419" s="644"/>
      <c r="D419" s="644"/>
      <c r="E419" s="644"/>
      <c r="F419" s="644"/>
      <c r="G419" s="267"/>
      <c r="H419" s="644" t="s">
        <v>424</v>
      </c>
      <c r="I419" s="644"/>
      <c r="J419" s="644"/>
      <c r="K419" s="644"/>
      <c r="L419" s="644"/>
      <c r="M419" s="644"/>
      <c r="N419" s="644"/>
      <c r="O419" s="644"/>
      <c r="P419" s="644"/>
      <c r="Q419" s="644"/>
      <c r="R419" s="644"/>
      <c r="S419" s="644"/>
      <c r="T419" s="266"/>
      <c r="U419" s="642" t="s">
        <v>407</v>
      </c>
      <c r="V419" s="645"/>
      <c r="W419" s="645"/>
      <c r="X419" s="645"/>
      <c r="Y419" s="643"/>
    </row>
    <row r="420" spans="1:25" ht="20" customHeight="1">
      <c r="A420" s="297"/>
      <c r="B420" s="281" t="s">
        <v>423</v>
      </c>
      <c r="C420" s="281" t="s">
        <v>415</v>
      </c>
      <c r="D420" s="281" t="s">
        <v>414</v>
      </c>
      <c r="E420" s="644" t="s">
        <v>442</v>
      </c>
      <c r="F420" s="644"/>
      <c r="G420" s="267"/>
      <c r="H420" s="297"/>
      <c r="I420" s="281" t="s">
        <v>423</v>
      </c>
      <c r="J420" s="642" t="s">
        <v>415</v>
      </c>
      <c r="K420" s="645"/>
      <c r="L420" s="645"/>
      <c r="M420" s="645"/>
      <c r="N420" s="643"/>
      <c r="O420" s="642" t="s">
        <v>414</v>
      </c>
      <c r="P420" s="645"/>
      <c r="Q420" s="645"/>
      <c r="R420" s="644" t="s">
        <v>442</v>
      </c>
      <c r="S420" s="644"/>
      <c r="T420" s="266"/>
      <c r="U420" s="279"/>
      <c r="V420" s="266"/>
      <c r="W420" s="266"/>
      <c r="X420" s="266"/>
      <c r="Y420" s="278"/>
    </row>
    <row r="421" spans="1:25" ht="20" customHeight="1">
      <c r="A421" s="295">
        <v>1</v>
      </c>
      <c r="B421" s="284"/>
      <c r="C421" s="296"/>
      <c r="D421" s="281"/>
      <c r="E421" s="707"/>
      <c r="F421" s="707"/>
      <c r="G421" s="269"/>
      <c r="H421" s="295">
        <v>1</v>
      </c>
      <c r="I421" s="281"/>
      <c r="J421" s="642"/>
      <c r="K421" s="645"/>
      <c r="L421" s="645"/>
      <c r="M421" s="645"/>
      <c r="N421" s="643"/>
      <c r="O421" s="642"/>
      <c r="P421" s="645"/>
      <c r="Q421" s="645"/>
      <c r="R421" s="644"/>
      <c r="S421" s="644"/>
      <c r="T421" s="266"/>
      <c r="U421" s="279"/>
      <c r="V421" s="266"/>
      <c r="W421" s="266"/>
      <c r="X421" s="266"/>
      <c r="Y421" s="278"/>
    </row>
    <row r="422" spans="1:25" ht="20" customHeight="1">
      <c r="A422" s="295">
        <v>2</v>
      </c>
      <c r="B422" s="281"/>
      <c r="C422" s="296"/>
      <c r="D422" s="281"/>
      <c r="E422" s="707"/>
      <c r="F422" s="707"/>
      <c r="G422" s="269"/>
      <c r="H422" s="295">
        <v>2</v>
      </c>
      <c r="I422" s="281"/>
      <c r="J422" s="642"/>
      <c r="K422" s="645"/>
      <c r="L422" s="645"/>
      <c r="M422" s="645"/>
      <c r="N422" s="643"/>
      <c r="O422" s="642"/>
      <c r="P422" s="645"/>
      <c r="Q422" s="645"/>
      <c r="R422" s="644"/>
      <c r="S422" s="644"/>
      <c r="T422" s="266"/>
      <c r="U422" s="279"/>
      <c r="V422" s="266"/>
      <c r="W422" s="266"/>
      <c r="X422" s="266"/>
      <c r="Y422" s="278"/>
    </row>
    <row r="423" spans="1:25" ht="20" customHeight="1">
      <c r="A423" s="295">
        <v>3</v>
      </c>
      <c r="B423" s="281"/>
      <c r="C423" s="296"/>
      <c r="D423" s="281"/>
      <c r="E423" s="707"/>
      <c r="F423" s="707"/>
      <c r="G423" s="269"/>
      <c r="H423" s="295">
        <v>3</v>
      </c>
      <c r="I423" s="281"/>
      <c r="J423" s="642"/>
      <c r="K423" s="645"/>
      <c r="L423" s="645"/>
      <c r="M423" s="645"/>
      <c r="N423" s="643"/>
      <c r="O423" s="642"/>
      <c r="P423" s="645"/>
      <c r="Q423" s="645"/>
      <c r="R423" s="644"/>
      <c r="S423" s="644"/>
      <c r="U423" s="277"/>
      <c r="Y423" s="276"/>
    </row>
    <row r="424" spans="1:25" ht="20" customHeight="1">
      <c r="A424" s="295">
        <v>4</v>
      </c>
      <c r="B424" s="281"/>
      <c r="C424" s="296"/>
      <c r="D424" s="281"/>
      <c r="E424" s="707"/>
      <c r="F424" s="707"/>
      <c r="G424" s="269"/>
      <c r="H424" s="295">
        <v>4</v>
      </c>
      <c r="I424" s="281"/>
      <c r="J424" s="642"/>
      <c r="K424" s="645"/>
      <c r="L424" s="645"/>
      <c r="M424" s="645"/>
      <c r="N424" s="643"/>
      <c r="O424" s="642"/>
      <c r="P424" s="645"/>
      <c r="Q424" s="645"/>
      <c r="R424" s="644"/>
      <c r="S424" s="644"/>
      <c r="U424" s="277"/>
      <c r="Y424" s="276"/>
    </row>
    <row r="425" spans="1:25" ht="20" customHeight="1">
      <c r="A425" s="295">
        <v>5</v>
      </c>
      <c r="B425" s="281"/>
      <c r="C425" s="296"/>
      <c r="D425" s="281"/>
      <c r="E425" s="707"/>
      <c r="F425" s="707"/>
      <c r="G425" s="269"/>
      <c r="H425" s="295">
        <v>5</v>
      </c>
      <c r="I425" s="281"/>
      <c r="J425" s="642"/>
      <c r="K425" s="645"/>
      <c r="L425" s="645"/>
      <c r="M425" s="645"/>
      <c r="N425" s="643"/>
      <c r="O425" s="642"/>
      <c r="P425" s="645"/>
      <c r="Q425" s="645"/>
      <c r="R425" s="644"/>
      <c r="S425" s="644"/>
      <c r="T425" s="266"/>
      <c r="U425" s="642" t="s">
        <v>406</v>
      </c>
      <c r="V425" s="645"/>
      <c r="W425" s="645"/>
      <c r="X425" s="645"/>
      <c r="Y425" s="643"/>
    </row>
    <row r="426" spans="1:25" ht="20" customHeight="1">
      <c r="A426" s="295">
        <v>6</v>
      </c>
      <c r="B426" s="281"/>
      <c r="C426" s="296"/>
      <c r="D426" s="281"/>
      <c r="E426" s="707"/>
      <c r="F426" s="707"/>
      <c r="G426" s="269"/>
      <c r="H426" s="295">
        <v>6</v>
      </c>
      <c r="I426" s="281"/>
      <c r="J426" s="642"/>
      <c r="K426" s="645"/>
      <c r="L426" s="645"/>
      <c r="M426" s="645"/>
      <c r="N426" s="643"/>
      <c r="O426" s="642"/>
      <c r="P426" s="645"/>
      <c r="Q426" s="645"/>
      <c r="R426" s="644"/>
      <c r="S426" s="644"/>
      <c r="T426" s="266"/>
      <c r="U426" s="279"/>
      <c r="V426" s="266"/>
      <c r="W426" s="266"/>
      <c r="X426" s="266"/>
      <c r="Y426" s="278"/>
    </row>
    <row r="427" spans="1:25" ht="20" customHeight="1">
      <c r="A427" s="295">
        <v>7</v>
      </c>
      <c r="B427" s="281"/>
      <c r="C427" s="296"/>
      <c r="D427" s="281"/>
      <c r="E427" s="707"/>
      <c r="F427" s="707"/>
      <c r="G427" s="269"/>
      <c r="H427" s="295">
        <v>7</v>
      </c>
      <c r="I427" s="281"/>
      <c r="J427" s="642"/>
      <c r="K427" s="645"/>
      <c r="L427" s="645"/>
      <c r="M427" s="645"/>
      <c r="N427" s="643"/>
      <c r="O427" s="642"/>
      <c r="P427" s="645"/>
      <c r="Q427" s="645"/>
      <c r="R427" s="644"/>
      <c r="S427" s="644"/>
      <c r="U427" s="277"/>
      <c r="Y427" s="276"/>
    </row>
    <row r="428" spans="1:25" ht="20" customHeight="1">
      <c r="A428" s="295">
        <v>8</v>
      </c>
      <c r="B428" s="281"/>
      <c r="C428" s="296"/>
      <c r="D428" s="281"/>
      <c r="E428" s="707"/>
      <c r="F428" s="707"/>
      <c r="G428" s="269"/>
      <c r="H428" s="295">
        <v>8</v>
      </c>
      <c r="I428" s="281"/>
      <c r="J428" s="642"/>
      <c r="K428" s="645"/>
      <c r="L428" s="645"/>
      <c r="M428" s="645"/>
      <c r="N428" s="643"/>
      <c r="O428" s="642"/>
      <c r="P428" s="645"/>
      <c r="Q428" s="645"/>
      <c r="R428" s="644"/>
      <c r="S428" s="644"/>
      <c r="T428" s="266"/>
      <c r="U428" s="273"/>
      <c r="V428" s="272"/>
      <c r="W428" s="272"/>
      <c r="X428" s="272"/>
      <c r="Y428" s="271"/>
    </row>
    <row r="429" spans="1:25" ht="12" customHeight="1">
      <c r="A429" s="268"/>
      <c r="B429" s="267"/>
      <c r="C429" s="270"/>
      <c r="D429" s="267"/>
      <c r="E429" s="269"/>
      <c r="F429" s="269"/>
      <c r="G429" s="269"/>
      <c r="H429" s="268"/>
      <c r="I429" s="267"/>
      <c r="J429" s="267"/>
      <c r="K429" s="267"/>
      <c r="L429" s="267"/>
      <c r="M429" s="267"/>
      <c r="N429" s="267"/>
      <c r="O429" s="267"/>
      <c r="P429" s="267"/>
      <c r="Q429" s="267"/>
      <c r="R429" s="267"/>
      <c r="S429" s="267"/>
      <c r="T429" s="266"/>
      <c r="U429" s="266"/>
      <c r="V429" s="266"/>
      <c r="W429" s="266"/>
      <c r="X429" s="266"/>
      <c r="Y429" s="266"/>
    </row>
    <row r="430" spans="1:25" ht="38" customHeight="1">
      <c r="A430" s="671" t="s">
        <v>441</v>
      </c>
      <c r="B430" s="672"/>
      <c r="C430" s="672"/>
      <c r="D430" s="672"/>
      <c r="E430" s="666" t="s">
        <v>42</v>
      </c>
      <c r="F430" s="666"/>
      <c r="G430" s="667">
        <f>G397</f>
        <v>45774</v>
      </c>
      <c r="H430" s="668"/>
      <c r="I430" s="669"/>
      <c r="J430" s="666" t="s">
        <v>43</v>
      </c>
      <c r="K430" s="666"/>
      <c r="L430" s="626" t="str">
        <f>L397</f>
        <v>Horspath, Oxford</v>
      </c>
      <c r="M430" s="662"/>
      <c r="N430" s="662"/>
      <c r="O430" s="662"/>
      <c r="P430" s="662"/>
      <c r="Q430" s="627"/>
      <c r="R430" s="666" t="s">
        <v>420</v>
      </c>
      <c r="S430" s="666"/>
      <c r="T430" s="626" t="str">
        <f>T397</f>
        <v>OXFORDSHIRE TRACK &amp; FIELD LEAGUE 2025</v>
      </c>
      <c r="U430" s="662"/>
      <c r="V430" s="662"/>
      <c r="W430" s="662"/>
      <c r="X430" s="662"/>
      <c r="Y430" s="627"/>
    </row>
    <row r="431" spans="1:25" s="294" customFormat="1" ht="38" customHeight="1">
      <c r="A431" s="624" t="s">
        <v>25</v>
      </c>
      <c r="B431" s="625"/>
      <c r="C431" s="624" t="str">
        <f>C398</f>
        <v>Javelin U15 Girls (0 athletes)</v>
      </c>
      <c r="D431" s="625"/>
      <c r="E431" s="624" t="s">
        <v>382</v>
      </c>
      <c r="F431" s="625"/>
      <c r="G431" s="629">
        <f>G398</f>
        <v>0.58333333333333337</v>
      </c>
      <c r="H431" s="630"/>
      <c r="I431" s="631"/>
      <c r="J431" s="624" t="s">
        <v>385</v>
      </c>
      <c r="K431" s="628"/>
      <c r="L431" s="703">
        <f>L398</f>
        <v>32.75</v>
      </c>
      <c r="M431" s="704"/>
      <c r="N431" s="705" t="s">
        <v>426</v>
      </c>
      <c r="O431" s="706"/>
      <c r="P431" s="652">
        <f>P398</f>
        <v>26.5</v>
      </c>
      <c r="Q431" s="653"/>
      <c r="R431" s="624" t="str">
        <f>R398</f>
        <v>Scoring: 3 trials each</v>
      </c>
      <c r="S431" s="628"/>
      <c r="T431" s="628"/>
      <c r="U431" s="628"/>
      <c r="V431" s="628"/>
      <c r="W431" s="628"/>
      <c r="X431" s="628"/>
      <c r="Y431" s="625"/>
    </row>
    <row r="432" spans="1:25" ht="20" customHeight="1">
      <c r="A432" s="266"/>
      <c r="B432" s="266"/>
      <c r="C432" s="293"/>
      <c r="D432" s="292"/>
      <c r="E432" s="267"/>
      <c r="F432" s="267"/>
      <c r="G432" s="291"/>
      <c r="H432" s="291"/>
      <c r="I432" s="267"/>
      <c r="J432" s="267"/>
      <c r="K432" s="290"/>
      <c r="L432" s="290"/>
      <c r="M432" s="290"/>
      <c r="N432" s="288"/>
      <c r="O432" s="288"/>
      <c r="P432" s="289"/>
      <c r="Q432" s="288"/>
      <c r="R432" s="287"/>
      <c r="S432" s="287"/>
      <c r="T432" s="287"/>
      <c r="U432" s="287"/>
      <c r="V432" s="287"/>
      <c r="W432" s="287"/>
      <c r="X432" s="287"/>
      <c r="Y432" s="287"/>
    </row>
    <row r="433" spans="1:25" ht="38" customHeight="1">
      <c r="A433" s="634" t="s">
        <v>417</v>
      </c>
      <c r="B433" s="634" t="s">
        <v>416</v>
      </c>
      <c r="C433" s="634" t="s">
        <v>415</v>
      </c>
      <c r="D433" s="634" t="s">
        <v>414</v>
      </c>
      <c r="E433" s="689" t="s">
        <v>438</v>
      </c>
      <c r="F433" s="689"/>
      <c r="G433" s="689" t="s">
        <v>437</v>
      </c>
      <c r="H433" s="689"/>
      <c r="I433" s="689" t="s">
        <v>436</v>
      </c>
      <c r="J433" s="689"/>
      <c r="K433" s="689" t="s">
        <v>435</v>
      </c>
      <c r="L433" s="689"/>
      <c r="M433" s="692" t="s">
        <v>434</v>
      </c>
      <c r="N433" s="693"/>
      <c r="O433" s="644" t="s">
        <v>433</v>
      </c>
      <c r="P433" s="644"/>
      <c r="Q433" s="644" t="s">
        <v>432</v>
      </c>
      <c r="R433" s="644"/>
      <c r="S433" s="644" t="s">
        <v>431</v>
      </c>
      <c r="T433" s="644"/>
      <c r="U433" s="689" t="s">
        <v>430</v>
      </c>
      <c r="V433" s="642"/>
      <c r="W433" s="664" t="s">
        <v>410</v>
      </c>
      <c r="X433" s="642" t="s">
        <v>409</v>
      </c>
      <c r="Y433" s="643"/>
    </row>
    <row r="434" spans="1:25" ht="20" customHeight="1">
      <c r="A434" s="635"/>
      <c r="B434" s="635"/>
      <c r="C434" s="635"/>
      <c r="D434" s="635"/>
      <c r="E434" s="644" t="s">
        <v>408</v>
      </c>
      <c r="F434" s="644"/>
      <c r="G434" s="644" t="s">
        <v>408</v>
      </c>
      <c r="H434" s="644"/>
      <c r="I434" s="644" t="s">
        <v>408</v>
      </c>
      <c r="J434" s="644"/>
      <c r="K434" s="644" t="s">
        <v>408</v>
      </c>
      <c r="L434" s="644"/>
      <c r="M434" s="694"/>
      <c r="N434" s="695"/>
      <c r="O434" s="644" t="s">
        <v>408</v>
      </c>
      <c r="P434" s="644"/>
      <c r="Q434" s="644" t="s">
        <v>408</v>
      </c>
      <c r="R434" s="644"/>
      <c r="S434" s="644" t="s">
        <v>408</v>
      </c>
      <c r="T434" s="644"/>
      <c r="U434" s="644" t="s">
        <v>408</v>
      </c>
      <c r="V434" s="642"/>
      <c r="W434" s="665"/>
      <c r="X434" s="281" t="s">
        <v>0</v>
      </c>
      <c r="Y434" s="281" t="s">
        <v>1</v>
      </c>
    </row>
    <row r="435" spans="1:25" ht="24" customHeight="1">
      <c r="A435" s="285">
        <v>17</v>
      </c>
      <c r="B435" s="284" t="str" cm="1">
        <f t="array" ref="B435">IFERROR(IF(ROWS(_xlfn._xlws.FILTER(_xlfn.ANCHORARRAY(Data!AX$154), _xlfn.CHOOSECOLS(_xlfn.ANCHORARRAY(Data!AX$154),1)&lt;&gt;""))&gt;16, _xlfn.DROP(_xlfn._xlws.FILTER(_xlfn.ANCHORARRAY(Data!AX$154), _xlfn.CHOOSECOLS(_xlfn.ANCHORARRAY(Data!AX$154),1)&lt;&gt;""), 16),"Less than 16"),"Less than 16")</f>
        <v>Less than 16</v>
      </c>
      <c r="C435" s="283"/>
      <c r="D435" s="283"/>
      <c r="E435" s="621"/>
      <c r="F435" s="622"/>
      <c r="G435" s="621"/>
      <c r="H435" s="622"/>
      <c r="I435" s="621"/>
      <c r="J435" s="622"/>
      <c r="K435" s="685" t="s">
        <v>429</v>
      </c>
      <c r="L435" s="686"/>
      <c r="M435" s="685" t="s">
        <v>429</v>
      </c>
      <c r="N435" s="686"/>
      <c r="O435" s="685" t="s">
        <v>429</v>
      </c>
      <c r="P435" s="686"/>
      <c r="Q435" s="685" t="s">
        <v>429</v>
      </c>
      <c r="R435" s="686"/>
      <c r="S435" s="685" t="s">
        <v>429</v>
      </c>
      <c r="T435" s="686"/>
      <c r="U435" s="683"/>
      <c r="V435" s="684"/>
      <c r="W435" s="281"/>
      <c r="X435" s="281"/>
      <c r="Y435" s="281"/>
    </row>
    <row r="436" spans="1:25" ht="24" customHeight="1">
      <c r="A436" s="285">
        <v>18</v>
      </c>
      <c r="B436" s="284"/>
      <c r="C436" s="283"/>
      <c r="D436" s="283"/>
      <c r="E436" s="621"/>
      <c r="F436" s="622"/>
      <c r="G436" s="621"/>
      <c r="H436" s="622"/>
      <c r="I436" s="621"/>
      <c r="J436" s="622"/>
      <c r="K436" s="685" t="s">
        <v>429</v>
      </c>
      <c r="L436" s="686"/>
      <c r="M436" s="685" t="s">
        <v>429</v>
      </c>
      <c r="N436" s="686"/>
      <c r="O436" s="685" t="s">
        <v>429</v>
      </c>
      <c r="P436" s="686"/>
      <c r="Q436" s="685" t="s">
        <v>429</v>
      </c>
      <c r="R436" s="686"/>
      <c r="S436" s="685" t="s">
        <v>429</v>
      </c>
      <c r="T436" s="686"/>
      <c r="U436" s="683"/>
      <c r="V436" s="684"/>
      <c r="W436" s="281"/>
      <c r="X436" s="281"/>
      <c r="Y436" s="281"/>
    </row>
    <row r="437" spans="1:25" ht="24" customHeight="1">
      <c r="A437" s="285">
        <v>19</v>
      </c>
      <c r="B437" s="284"/>
      <c r="C437" s="283"/>
      <c r="D437" s="283"/>
      <c r="E437" s="621"/>
      <c r="F437" s="622"/>
      <c r="G437" s="621"/>
      <c r="H437" s="622"/>
      <c r="I437" s="621"/>
      <c r="J437" s="622"/>
      <c r="K437" s="685" t="s">
        <v>429</v>
      </c>
      <c r="L437" s="686"/>
      <c r="M437" s="685" t="s">
        <v>429</v>
      </c>
      <c r="N437" s="686"/>
      <c r="O437" s="685" t="s">
        <v>429</v>
      </c>
      <c r="P437" s="686"/>
      <c r="Q437" s="685" t="s">
        <v>429</v>
      </c>
      <c r="R437" s="686"/>
      <c r="S437" s="685" t="s">
        <v>429</v>
      </c>
      <c r="T437" s="686"/>
      <c r="U437" s="683"/>
      <c r="V437" s="684"/>
      <c r="W437" s="281"/>
      <c r="X437" s="281"/>
      <c r="Y437" s="281"/>
    </row>
    <row r="438" spans="1:25" ht="24" customHeight="1">
      <c r="A438" s="285">
        <v>20</v>
      </c>
      <c r="B438" s="284"/>
      <c r="C438" s="283"/>
      <c r="D438" s="283"/>
      <c r="E438" s="621"/>
      <c r="F438" s="622"/>
      <c r="G438" s="621"/>
      <c r="H438" s="622"/>
      <c r="I438" s="621"/>
      <c r="J438" s="622"/>
      <c r="K438" s="685" t="s">
        <v>429</v>
      </c>
      <c r="L438" s="686"/>
      <c r="M438" s="685" t="s">
        <v>429</v>
      </c>
      <c r="N438" s="686"/>
      <c r="O438" s="685" t="s">
        <v>429</v>
      </c>
      <c r="P438" s="686"/>
      <c r="Q438" s="685" t="s">
        <v>429</v>
      </c>
      <c r="R438" s="686"/>
      <c r="S438" s="685" t="s">
        <v>429</v>
      </c>
      <c r="T438" s="686"/>
      <c r="U438" s="683"/>
      <c r="V438" s="684"/>
      <c r="W438" s="281"/>
      <c r="X438" s="281"/>
      <c r="Y438" s="281"/>
    </row>
    <row r="439" spans="1:25" ht="24" customHeight="1">
      <c r="A439" s="285">
        <v>21</v>
      </c>
      <c r="B439" s="284"/>
      <c r="C439" s="283"/>
      <c r="D439" s="283"/>
      <c r="E439" s="621"/>
      <c r="F439" s="622"/>
      <c r="G439" s="621"/>
      <c r="H439" s="622"/>
      <c r="I439" s="621"/>
      <c r="J439" s="622"/>
      <c r="K439" s="685" t="s">
        <v>429</v>
      </c>
      <c r="L439" s="686"/>
      <c r="M439" s="685" t="s">
        <v>429</v>
      </c>
      <c r="N439" s="686"/>
      <c r="O439" s="685" t="s">
        <v>429</v>
      </c>
      <c r="P439" s="686"/>
      <c r="Q439" s="685" t="s">
        <v>429</v>
      </c>
      <c r="R439" s="686"/>
      <c r="S439" s="685" t="s">
        <v>429</v>
      </c>
      <c r="T439" s="686"/>
      <c r="U439" s="683"/>
      <c r="V439" s="684"/>
      <c r="W439" s="281"/>
      <c r="X439" s="281"/>
      <c r="Y439" s="281"/>
    </row>
    <row r="440" spans="1:25" ht="24" customHeight="1">
      <c r="A440" s="285">
        <v>22</v>
      </c>
      <c r="B440" s="284"/>
      <c r="C440" s="283"/>
      <c r="D440" s="283"/>
      <c r="E440" s="621"/>
      <c r="F440" s="622"/>
      <c r="G440" s="621"/>
      <c r="H440" s="622"/>
      <c r="I440" s="621"/>
      <c r="J440" s="622"/>
      <c r="K440" s="685" t="s">
        <v>429</v>
      </c>
      <c r="L440" s="686"/>
      <c r="M440" s="685" t="s">
        <v>429</v>
      </c>
      <c r="N440" s="686"/>
      <c r="O440" s="685" t="s">
        <v>429</v>
      </c>
      <c r="P440" s="686"/>
      <c r="Q440" s="685" t="s">
        <v>429</v>
      </c>
      <c r="R440" s="686"/>
      <c r="S440" s="685" t="s">
        <v>429</v>
      </c>
      <c r="T440" s="686"/>
      <c r="U440" s="683"/>
      <c r="V440" s="684"/>
      <c r="W440" s="281"/>
      <c r="X440" s="281"/>
      <c r="Y440" s="281"/>
    </row>
    <row r="441" spans="1:25" ht="24" customHeight="1">
      <c r="A441" s="285">
        <v>23</v>
      </c>
      <c r="B441" s="284"/>
      <c r="C441" s="283"/>
      <c r="D441" s="283"/>
      <c r="E441" s="621"/>
      <c r="F441" s="622"/>
      <c r="G441" s="621"/>
      <c r="H441" s="622"/>
      <c r="I441" s="621"/>
      <c r="J441" s="622"/>
      <c r="K441" s="685" t="s">
        <v>429</v>
      </c>
      <c r="L441" s="686"/>
      <c r="M441" s="685" t="s">
        <v>429</v>
      </c>
      <c r="N441" s="686"/>
      <c r="O441" s="685" t="s">
        <v>429</v>
      </c>
      <c r="P441" s="686"/>
      <c r="Q441" s="685" t="s">
        <v>429</v>
      </c>
      <c r="R441" s="686"/>
      <c r="S441" s="685" t="s">
        <v>429</v>
      </c>
      <c r="T441" s="686"/>
      <c r="U441" s="683"/>
      <c r="V441" s="684"/>
      <c r="W441" s="281"/>
      <c r="X441" s="281"/>
      <c r="Y441" s="281"/>
    </row>
    <row r="442" spans="1:25" ht="24" customHeight="1">
      <c r="A442" s="285">
        <v>24</v>
      </c>
      <c r="B442" s="284"/>
      <c r="C442" s="283"/>
      <c r="D442" s="283"/>
      <c r="E442" s="621"/>
      <c r="F442" s="622"/>
      <c r="G442" s="621"/>
      <c r="H442" s="622"/>
      <c r="I442" s="621"/>
      <c r="J442" s="622"/>
      <c r="K442" s="685" t="s">
        <v>429</v>
      </c>
      <c r="L442" s="686"/>
      <c r="M442" s="685" t="s">
        <v>429</v>
      </c>
      <c r="N442" s="686"/>
      <c r="O442" s="685" t="s">
        <v>429</v>
      </c>
      <c r="P442" s="686"/>
      <c r="Q442" s="685" t="s">
        <v>429</v>
      </c>
      <c r="R442" s="686"/>
      <c r="S442" s="685" t="s">
        <v>429</v>
      </c>
      <c r="T442" s="686"/>
      <c r="U442" s="683"/>
      <c r="V442" s="684"/>
      <c r="W442" s="281"/>
      <c r="X442" s="281"/>
      <c r="Y442" s="281"/>
    </row>
    <row r="443" spans="1:25" ht="24" customHeight="1">
      <c r="A443" s="285">
        <v>25</v>
      </c>
      <c r="B443" s="284"/>
      <c r="C443" s="283"/>
      <c r="D443" s="283"/>
      <c r="E443" s="621"/>
      <c r="F443" s="622"/>
      <c r="G443" s="621"/>
      <c r="H443" s="622"/>
      <c r="I443" s="621"/>
      <c r="J443" s="622"/>
      <c r="K443" s="685" t="s">
        <v>429</v>
      </c>
      <c r="L443" s="686"/>
      <c r="M443" s="685" t="s">
        <v>429</v>
      </c>
      <c r="N443" s="686"/>
      <c r="O443" s="685" t="s">
        <v>429</v>
      </c>
      <c r="P443" s="686"/>
      <c r="Q443" s="685" t="s">
        <v>429</v>
      </c>
      <c r="R443" s="686"/>
      <c r="S443" s="685" t="s">
        <v>429</v>
      </c>
      <c r="T443" s="686"/>
      <c r="U443" s="683"/>
      <c r="V443" s="684"/>
      <c r="W443" s="281"/>
      <c r="X443" s="281"/>
      <c r="Y443" s="281"/>
    </row>
    <row r="444" spans="1:25" ht="24" customHeight="1">
      <c r="A444" s="285">
        <v>26</v>
      </c>
      <c r="B444" s="284"/>
      <c r="C444" s="283"/>
      <c r="D444" s="283"/>
      <c r="E444" s="621"/>
      <c r="F444" s="622"/>
      <c r="G444" s="621"/>
      <c r="H444" s="622"/>
      <c r="I444" s="621"/>
      <c r="J444" s="622"/>
      <c r="K444" s="685" t="s">
        <v>429</v>
      </c>
      <c r="L444" s="686"/>
      <c r="M444" s="685" t="s">
        <v>429</v>
      </c>
      <c r="N444" s="686"/>
      <c r="O444" s="685" t="s">
        <v>429</v>
      </c>
      <c r="P444" s="686"/>
      <c r="Q444" s="685" t="s">
        <v>429</v>
      </c>
      <c r="R444" s="686"/>
      <c r="S444" s="685" t="s">
        <v>429</v>
      </c>
      <c r="T444" s="686"/>
      <c r="U444" s="683"/>
      <c r="V444" s="684"/>
      <c r="W444" s="281"/>
      <c r="X444" s="281"/>
      <c r="Y444" s="281"/>
    </row>
    <row r="445" spans="1:25" ht="24" customHeight="1">
      <c r="A445" s="285">
        <v>27</v>
      </c>
      <c r="B445" s="284"/>
      <c r="C445" s="283"/>
      <c r="D445" s="283"/>
      <c r="E445" s="621"/>
      <c r="F445" s="622"/>
      <c r="G445" s="621"/>
      <c r="H445" s="622"/>
      <c r="I445" s="621"/>
      <c r="J445" s="622"/>
      <c r="K445" s="685" t="s">
        <v>429</v>
      </c>
      <c r="L445" s="686"/>
      <c r="M445" s="685" t="s">
        <v>429</v>
      </c>
      <c r="N445" s="686"/>
      <c r="O445" s="685" t="s">
        <v>429</v>
      </c>
      <c r="P445" s="686"/>
      <c r="Q445" s="685" t="s">
        <v>429</v>
      </c>
      <c r="R445" s="686"/>
      <c r="S445" s="685" t="s">
        <v>429</v>
      </c>
      <c r="T445" s="686"/>
      <c r="U445" s="683"/>
      <c r="V445" s="684"/>
      <c r="W445" s="281"/>
      <c r="X445" s="281"/>
      <c r="Y445" s="281"/>
    </row>
    <row r="446" spans="1:25" ht="24" customHeight="1">
      <c r="A446" s="285">
        <v>28</v>
      </c>
      <c r="B446" s="301"/>
      <c r="C446" s="300"/>
      <c r="D446" s="300"/>
      <c r="E446" s="673"/>
      <c r="F446" s="682"/>
      <c r="G446" s="673"/>
      <c r="H446" s="682"/>
      <c r="I446" s="673"/>
      <c r="J446" s="682"/>
      <c r="K446" s="685" t="s">
        <v>429</v>
      </c>
      <c r="L446" s="686"/>
      <c r="M446" s="685" t="s">
        <v>429</v>
      </c>
      <c r="N446" s="686"/>
      <c r="O446" s="685" t="s">
        <v>429</v>
      </c>
      <c r="P446" s="686"/>
      <c r="Q446" s="685" t="s">
        <v>429</v>
      </c>
      <c r="R446" s="686"/>
      <c r="S446" s="685" t="s">
        <v>429</v>
      </c>
      <c r="T446" s="686"/>
      <c r="U446" s="701"/>
      <c r="V446" s="702"/>
      <c r="W446" s="306"/>
      <c r="X446" s="306"/>
      <c r="Y446" s="306"/>
    </row>
    <row r="447" spans="1:25" ht="24" customHeight="1">
      <c r="A447" s="285">
        <v>29</v>
      </c>
      <c r="B447" s="301"/>
      <c r="C447" s="300"/>
      <c r="D447" s="300"/>
      <c r="E447" s="681"/>
      <c r="F447" s="681"/>
      <c r="G447" s="681"/>
      <c r="H447" s="681"/>
      <c r="I447" s="681"/>
      <c r="J447" s="681"/>
      <c r="K447" s="685" t="s">
        <v>429</v>
      </c>
      <c r="L447" s="686"/>
      <c r="M447" s="685" t="s">
        <v>429</v>
      </c>
      <c r="N447" s="686"/>
      <c r="O447" s="685" t="s">
        <v>429</v>
      </c>
      <c r="P447" s="686"/>
      <c r="Q447" s="685" t="s">
        <v>429</v>
      </c>
      <c r="R447" s="686"/>
      <c r="S447" s="685" t="s">
        <v>429</v>
      </c>
      <c r="T447" s="686"/>
      <c r="U447" s="696"/>
      <c r="V447" s="696"/>
      <c r="W447" s="298"/>
      <c r="X447" s="298"/>
      <c r="Y447" s="298"/>
    </row>
    <row r="448" spans="1:25" ht="24" customHeight="1">
      <c r="A448" s="285">
        <v>30</v>
      </c>
      <c r="B448" s="301"/>
      <c r="C448" s="300"/>
      <c r="D448" s="300"/>
      <c r="E448" s="678"/>
      <c r="F448" s="679"/>
      <c r="G448" s="678"/>
      <c r="H448" s="679"/>
      <c r="I448" s="678"/>
      <c r="J448" s="679"/>
      <c r="K448" s="685" t="s">
        <v>429</v>
      </c>
      <c r="L448" s="686"/>
      <c r="M448" s="685" t="s">
        <v>429</v>
      </c>
      <c r="N448" s="686"/>
      <c r="O448" s="685" t="s">
        <v>429</v>
      </c>
      <c r="P448" s="686"/>
      <c r="Q448" s="685" t="s">
        <v>429</v>
      </c>
      <c r="R448" s="686"/>
      <c r="S448" s="685" t="s">
        <v>429</v>
      </c>
      <c r="T448" s="686"/>
      <c r="U448" s="699"/>
      <c r="V448" s="700"/>
      <c r="W448" s="298"/>
      <c r="X448" s="298"/>
      <c r="Y448" s="298"/>
    </row>
    <row r="449" spans="1:25" ht="24" customHeight="1">
      <c r="A449" s="285">
        <v>31</v>
      </c>
      <c r="B449" s="301"/>
      <c r="C449" s="300"/>
      <c r="D449" s="300"/>
      <c r="E449" s="678"/>
      <c r="F449" s="679"/>
      <c r="G449" s="678"/>
      <c r="H449" s="679"/>
      <c r="I449" s="678"/>
      <c r="J449" s="679"/>
      <c r="K449" s="685" t="s">
        <v>429</v>
      </c>
      <c r="L449" s="686"/>
      <c r="M449" s="685" t="s">
        <v>429</v>
      </c>
      <c r="N449" s="686"/>
      <c r="O449" s="685" t="s">
        <v>429</v>
      </c>
      <c r="P449" s="686"/>
      <c r="Q449" s="685" t="s">
        <v>429</v>
      </c>
      <c r="R449" s="686"/>
      <c r="S449" s="685" t="s">
        <v>429</v>
      </c>
      <c r="T449" s="686"/>
      <c r="U449" s="699"/>
      <c r="V449" s="700"/>
      <c r="W449" s="298"/>
      <c r="X449" s="298"/>
      <c r="Y449" s="298"/>
    </row>
    <row r="450" spans="1:25" ht="24" customHeight="1">
      <c r="A450" s="285">
        <v>32</v>
      </c>
      <c r="B450" s="301"/>
      <c r="C450" s="300"/>
      <c r="D450" s="300"/>
      <c r="E450" s="678"/>
      <c r="F450" s="679"/>
      <c r="G450" s="678"/>
      <c r="H450" s="679"/>
      <c r="I450" s="678"/>
      <c r="J450" s="679"/>
      <c r="K450" s="685" t="s">
        <v>429</v>
      </c>
      <c r="L450" s="686"/>
      <c r="M450" s="685" t="s">
        <v>429</v>
      </c>
      <c r="N450" s="686"/>
      <c r="O450" s="685" t="s">
        <v>429</v>
      </c>
      <c r="P450" s="686"/>
      <c r="Q450" s="685" t="s">
        <v>429</v>
      </c>
      <c r="R450" s="686"/>
      <c r="S450" s="685" t="s">
        <v>429</v>
      </c>
      <c r="T450" s="686"/>
      <c r="U450" s="699"/>
      <c r="V450" s="700"/>
      <c r="W450" s="298"/>
      <c r="X450" s="298"/>
      <c r="Y450" s="298"/>
    </row>
    <row r="451" spans="1:25" ht="20" customHeight="1">
      <c r="A451" s="266"/>
      <c r="B451" s="266"/>
      <c r="C451" s="270"/>
      <c r="D451" s="270"/>
      <c r="E451" s="266"/>
      <c r="F451" s="266"/>
      <c r="G451" s="266"/>
      <c r="H451" s="266"/>
      <c r="I451" s="266"/>
      <c r="J451" s="266"/>
      <c r="K451" s="266"/>
      <c r="L451" s="266"/>
      <c r="M451" s="266"/>
      <c r="N451" s="266"/>
      <c r="O451" s="266"/>
      <c r="P451" s="266"/>
      <c r="Q451" s="266"/>
      <c r="R451" s="266"/>
      <c r="S451" s="266"/>
      <c r="T451" s="266"/>
      <c r="U451" s="266"/>
      <c r="V451" s="266"/>
      <c r="W451" s="266"/>
      <c r="X451" s="266"/>
      <c r="Y451" s="266"/>
    </row>
    <row r="452" spans="1:25" ht="20" customHeight="1">
      <c r="A452" s="675"/>
      <c r="B452" s="675"/>
      <c r="C452" s="675"/>
      <c r="D452" s="675"/>
      <c r="E452" s="675"/>
      <c r="F452" s="675"/>
      <c r="G452" s="267"/>
      <c r="H452" s="675"/>
      <c r="I452" s="675"/>
      <c r="J452" s="675"/>
      <c r="K452" s="675"/>
      <c r="L452" s="675"/>
      <c r="M452" s="675"/>
      <c r="N452" s="675"/>
      <c r="O452" s="675"/>
      <c r="P452" s="675"/>
      <c r="Q452" s="675"/>
      <c r="R452" s="675"/>
      <c r="S452" s="675"/>
      <c r="T452" s="266"/>
      <c r="U452" s="642" t="s">
        <v>407</v>
      </c>
      <c r="V452" s="645"/>
      <c r="W452" s="645"/>
      <c r="X452" s="645"/>
      <c r="Y452" s="643"/>
    </row>
    <row r="453" spans="1:25" ht="20" customHeight="1">
      <c r="A453" s="266"/>
      <c r="B453" s="267"/>
      <c r="C453" s="267"/>
      <c r="D453" s="267"/>
      <c r="E453" s="675"/>
      <c r="F453" s="675"/>
      <c r="G453" s="267"/>
      <c r="H453" s="266"/>
      <c r="I453" s="267"/>
      <c r="J453" s="675"/>
      <c r="K453" s="675"/>
      <c r="L453" s="675"/>
      <c r="M453" s="675"/>
      <c r="N453" s="675"/>
      <c r="O453" s="675"/>
      <c r="P453" s="675"/>
      <c r="Q453" s="675"/>
      <c r="R453" s="675"/>
      <c r="S453" s="675"/>
      <c r="T453" s="266"/>
      <c r="U453" s="279"/>
      <c r="V453" s="266"/>
      <c r="W453" s="266"/>
      <c r="X453" s="266"/>
      <c r="Y453" s="278"/>
    </row>
    <row r="454" spans="1:25" ht="20" customHeight="1">
      <c r="A454" s="268"/>
      <c r="B454" s="267"/>
      <c r="C454" s="267"/>
      <c r="D454" s="267"/>
      <c r="E454" s="677"/>
      <c r="F454" s="677"/>
      <c r="G454" s="269"/>
      <c r="H454" s="268"/>
      <c r="I454" s="267"/>
      <c r="J454" s="675"/>
      <c r="K454" s="675"/>
      <c r="L454" s="675"/>
      <c r="M454" s="675"/>
      <c r="N454" s="675"/>
      <c r="O454" s="675"/>
      <c r="P454" s="675"/>
      <c r="Q454" s="675"/>
      <c r="R454" s="675"/>
      <c r="S454" s="675"/>
      <c r="T454" s="266"/>
      <c r="U454" s="279"/>
      <c r="V454" s="266"/>
      <c r="W454" s="266"/>
      <c r="X454" s="266"/>
      <c r="Y454" s="278"/>
    </row>
    <row r="455" spans="1:25" ht="20" customHeight="1">
      <c r="A455" s="268"/>
      <c r="B455" s="267"/>
      <c r="C455" s="267"/>
      <c r="D455" s="267"/>
      <c r="E455" s="677"/>
      <c r="F455" s="677"/>
      <c r="G455" s="269"/>
      <c r="H455" s="268"/>
      <c r="I455" s="267"/>
      <c r="J455" s="675"/>
      <c r="K455" s="675"/>
      <c r="L455" s="675"/>
      <c r="M455" s="675"/>
      <c r="N455" s="675"/>
      <c r="O455" s="675"/>
      <c r="P455" s="675"/>
      <c r="Q455" s="675"/>
      <c r="R455" s="675"/>
      <c r="S455" s="675"/>
      <c r="T455" s="266"/>
      <c r="U455" s="279"/>
      <c r="V455" s="266"/>
      <c r="W455" s="266"/>
      <c r="X455" s="266"/>
      <c r="Y455" s="278"/>
    </row>
    <row r="456" spans="1:25" ht="20" customHeight="1">
      <c r="A456" s="268"/>
      <c r="B456" s="267"/>
      <c r="C456" s="267"/>
      <c r="D456" s="267"/>
      <c r="E456" s="677"/>
      <c r="F456" s="677"/>
      <c r="G456" s="269"/>
      <c r="H456" s="268"/>
      <c r="I456" s="267"/>
      <c r="J456" s="675"/>
      <c r="K456" s="675"/>
      <c r="L456" s="675"/>
      <c r="M456" s="675"/>
      <c r="N456" s="675"/>
      <c r="O456" s="675"/>
      <c r="P456" s="675"/>
      <c r="Q456" s="675"/>
      <c r="R456" s="675"/>
      <c r="S456" s="675"/>
      <c r="U456" s="277"/>
      <c r="Y456" s="276"/>
    </row>
    <row r="457" spans="1:25" ht="20" customHeight="1">
      <c r="A457" s="268"/>
      <c r="B457" s="267"/>
      <c r="C457" s="267"/>
      <c r="D457" s="267"/>
      <c r="E457" s="677"/>
      <c r="F457" s="677"/>
      <c r="G457" s="269"/>
      <c r="H457" s="268"/>
      <c r="I457" s="267"/>
      <c r="J457" s="675"/>
      <c r="K457" s="675"/>
      <c r="L457" s="675"/>
      <c r="M457" s="675"/>
      <c r="N457" s="675"/>
      <c r="O457" s="675"/>
      <c r="P457" s="675"/>
      <c r="Q457" s="675"/>
      <c r="R457" s="675"/>
      <c r="S457" s="675"/>
      <c r="U457" s="277"/>
      <c r="Y457" s="276"/>
    </row>
    <row r="458" spans="1:25" ht="20" customHeight="1">
      <c r="A458" s="268"/>
      <c r="B458" s="267"/>
      <c r="C458" s="267"/>
      <c r="D458" s="267"/>
      <c r="E458" s="677"/>
      <c r="F458" s="677"/>
      <c r="G458" s="269"/>
      <c r="H458" s="268"/>
      <c r="I458" s="267"/>
      <c r="J458" s="675"/>
      <c r="K458" s="675"/>
      <c r="L458" s="675"/>
      <c r="M458" s="675"/>
      <c r="N458" s="675"/>
      <c r="O458" s="675"/>
      <c r="P458" s="675"/>
      <c r="Q458" s="675"/>
      <c r="R458" s="675"/>
      <c r="S458" s="675"/>
      <c r="T458" s="266"/>
      <c r="U458" s="642" t="s">
        <v>406</v>
      </c>
      <c r="V458" s="645"/>
      <c r="W458" s="645"/>
      <c r="X458" s="645"/>
      <c r="Y458" s="643"/>
    </row>
    <row r="459" spans="1:25" ht="20" customHeight="1">
      <c r="A459" s="268"/>
      <c r="B459" s="267"/>
      <c r="C459" s="267"/>
      <c r="D459" s="267"/>
      <c r="E459" s="677"/>
      <c r="F459" s="677"/>
      <c r="G459" s="269"/>
      <c r="H459" s="268"/>
      <c r="I459" s="267"/>
      <c r="J459" s="675"/>
      <c r="K459" s="675"/>
      <c r="L459" s="675"/>
      <c r="M459" s="675"/>
      <c r="N459" s="675"/>
      <c r="O459" s="675"/>
      <c r="P459" s="675"/>
      <c r="Q459" s="675"/>
      <c r="R459" s="675"/>
      <c r="S459" s="675"/>
      <c r="T459" s="266"/>
      <c r="U459" s="279"/>
      <c r="V459" s="266"/>
      <c r="W459" s="266"/>
      <c r="X459" s="266"/>
      <c r="Y459" s="278"/>
    </row>
    <row r="460" spans="1:25" ht="20" customHeight="1">
      <c r="A460" s="268"/>
      <c r="B460" s="267"/>
      <c r="C460" s="267"/>
      <c r="D460" s="267"/>
      <c r="E460" s="677"/>
      <c r="F460" s="677"/>
      <c r="G460" s="269"/>
      <c r="H460" s="268"/>
      <c r="I460" s="267"/>
      <c r="J460" s="675"/>
      <c r="K460" s="675"/>
      <c r="L460" s="675"/>
      <c r="M460" s="675"/>
      <c r="N460" s="675"/>
      <c r="O460" s="675"/>
      <c r="P460" s="675"/>
      <c r="Q460" s="675"/>
      <c r="R460" s="675"/>
      <c r="S460" s="675"/>
      <c r="U460" s="277"/>
      <c r="Y460" s="276"/>
    </row>
    <row r="461" spans="1:25" ht="20" customHeight="1">
      <c r="A461" s="268"/>
      <c r="B461" s="267"/>
      <c r="C461" s="267"/>
      <c r="D461" s="267"/>
      <c r="E461" s="677"/>
      <c r="F461" s="677"/>
      <c r="G461" s="269"/>
      <c r="H461" s="268"/>
      <c r="I461" s="267"/>
      <c r="J461" s="675"/>
      <c r="K461" s="675"/>
      <c r="L461" s="675"/>
      <c r="M461" s="675"/>
      <c r="N461" s="675"/>
      <c r="O461" s="675"/>
      <c r="P461" s="675"/>
      <c r="Q461" s="675"/>
      <c r="R461" s="675"/>
      <c r="S461" s="675"/>
      <c r="T461" s="266"/>
      <c r="U461" s="273"/>
      <c r="V461" s="272"/>
      <c r="W461" s="272"/>
      <c r="X461" s="272"/>
      <c r="Y461" s="271"/>
    </row>
    <row r="462" spans="1:25" ht="12" customHeight="1">
      <c r="A462" s="268" t="s">
        <v>427</v>
      </c>
      <c r="B462" s="267"/>
      <c r="C462" s="270"/>
      <c r="D462" s="267"/>
      <c r="E462" s="269"/>
      <c r="F462" s="269"/>
      <c r="G462" s="269"/>
      <c r="H462" s="268"/>
      <c r="I462" s="267"/>
      <c r="J462" s="267"/>
      <c r="K462" s="267"/>
      <c r="L462" s="267"/>
      <c r="M462" s="267"/>
      <c r="N462" s="267"/>
      <c r="O462" s="267"/>
      <c r="P462" s="267"/>
      <c r="Q462" s="267"/>
      <c r="R462" s="267"/>
      <c r="S462" s="267"/>
      <c r="T462" s="266"/>
      <c r="U462" s="266"/>
      <c r="V462" s="266"/>
      <c r="W462" s="266"/>
      <c r="X462" s="266"/>
      <c r="Y462" s="266"/>
    </row>
    <row r="463" spans="1:25" ht="38" customHeight="1">
      <c r="A463" s="671" t="s">
        <v>441</v>
      </c>
      <c r="B463" s="672"/>
      <c r="C463" s="672"/>
      <c r="D463" s="672"/>
      <c r="E463" s="666" t="s">
        <v>42</v>
      </c>
      <c r="F463" s="666"/>
      <c r="G463" s="667">
        <f>VLOOKUP('Read Me First'!$I$4,'Read Me First'!$L$4:$N$7,3,FALSE)</f>
        <v>45774</v>
      </c>
      <c r="H463" s="668"/>
      <c r="I463" s="669"/>
      <c r="J463" s="666" t="s">
        <v>43</v>
      </c>
      <c r="K463" s="666"/>
      <c r="L463" s="626" t="str">
        <f>VLOOKUP('Read Me First'!$I$4,'Read Me First'!$L$4:$N$7,2,FALSE)</f>
        <v>Horspath, Oxford</v>
      </c>
      <c r="M463" s="662"/>
      <c r="N463" s="662"/>
      <c r="O463" s="662"/>
      <c r="P463" s="662"/>
      <c r="Q463" s="627"/>
      <c r="R463" s="666" t="s">
        <v>420</v>
      </c>
      <c r="S463" s="666"/>
      <c r="T463" s="626" t="str">
        <f>'Read Me First'!$A$1</f>
        <v>OXFORDSHIRE TRACK &amp; FIELD LEAGUE 2025</v>
      </c>
      <c r="U463" s="662"/>
      <c r="V463" s="662"/>
      <c r="W463" s="662"/>
      <c r="X463" s="662"/>
      <c r="Y463" s="627"/>
    </row>
    <row r="464" spans="1:25" s="294" customFormat="1" ht="38" customHeight="1">
      <c r="A464" s="624" t="s">
        <v>25</v>
      </c>
      <c r="B464" s="625"/>
      <c r="C464" s="624" t="str">
        <f>"Long Jump U15 Girls (" &amp;Data!L$434 &amp; " athletes)"</f>
        <v>Long Jump U15 Girls (0 athletes)</v>
      </c>
      <c r="D464" s="625"/>
      <c r="E464" s="624" t="s">
        <v>382</v>
      </c>
      <c r="F464" s="625"/>
      <c r="G464" s="629">
        <v>0.625</v>
      </c>
      <c r="H464" s="630"/>
      <c r="I464" s="631"/>
      <c r="J464" s="624" t="s">
        <v>385</v>
      </c>
      <c r="K464" s="628"/>
      <c r="L464" s="703">
        <f>Data!$M$333</f>
        <v>5.28</v>
      </c>
      <c r="M464" s="704"/>
      <c r="N464" s="705" t="s">
        <v>426</v>
      </c>
      <c r="O464" s="706"/>
      <c r="P464" s="652">
        <f>Data!$H$333</f>
        <v>4.25</v>
      </c>
      <c r="Q464" s="653"/>
      <c r="R464" s="624" t="s">
        <v>443</v>
      </c>
      <c r="S464" s="628"/>
      <c r="T464" s="628"/>
      <c r="U464" s="628"/>
      <c r="V464" s="628"/>
      <c r="W464" s="628"/>
      <c r="X464" s="628"/>
      <c r="Y464" s="625"/>
    </row>
    <row r="465" spans="1:25" ht="20" customHeight="1">
      <c r="A465" s="266"/>
      <c r="B465" s="266"/>
      <c r="C465" s="293"/>
      <c r="D465" s="292"/>
      <c r="E465" s="267"/>
      <c r="F465" s="267"/>
      <c r="G465" s="291"/>
      <c r="H465" s="291"/>
      <c r="I465" s="267"/>
      <c r="J465" s="267"/>
      <c r="K465" s="290"/>
      <c r="L465" s="290"/>
      <c r="M465" s="290"/>
      <c r="N465" s="288"/>
      <c r="O465" s="288"/>
      <c r="P465" s="289"/>
      <c r="Q465" s="288"/>
      <c r="R465" s="287"/>
      <c r="S465" s="287"/>
      <c r="T465" s="287"/>
      <c r="U465" s="287"/>
      <c r="V465" s="287"/>
      <c r="W465" s="287"/>
      <c r="X465" s="287"/>
      <c r="Y465" s="287"/>
    </row>
    <row r="466" spans="1:25" ht="38" customHeight="1">
      <c r="A466" s="634" t="s">
        <v>417</v>
      </c>
      <c r="B466" s="634" t="s">
        <v>416</v>
      </c>
      <c r="C466" s="634" t="s">
        <v>415</v>
      </c>
      <c r="D466" s="634" t="s">
        <v>414</v>
      </c>
      <c r="E466" s="689" t="s">
        <v>438</v>
      </c>
      <c r="F466" s="689"/>
      <c r="G466" s="689" t="s">
        <v>437</v>
      </c>
      <c r="H466" s="689"/>
      <c r="I466" s="689" t="s">
        <v>436</v>
      </c>
      <c r="J466" s="689"/>
      <c r="K466" s="689" t="s">
        <v>435</v>
      </c>
      <c r="L466" s="689"/>
      <c r="M466" s="692" t="s">
        <v>434</v>
      </c>
      <c r="N466" s="693"/>
      <c r="O466" s="644" t="s">
        <v>433</v>
      </c>
      <c r="P466" s="644"/>
      <c r="Q466" s="644" t="s">
        <v>432</v>
      </c>
      <c r="R466" s="644"/>
      <c r="S466" s="644" t="s">
        <v>431</v>
      </c>
      <c r="T466" s="644"/>
      <c r="U466" s="689" t="s">
        <v>430</v>
      </c>
      <c r="V466" s="642"/>
      <c r="W466" s="664" t="s">
        <v>410</v>
      </c>
      <c r="X466" s="642" t="s">
        <v>409</v>
      </c>
      <c r="Y466" s="643"/>
    </row>
    <row r="467" spans="1:25" ht="20" customHeight="1">
      <c r="A467" s="635"/>
      <c r="B467" s="635"/>
      <c r="C467" s="635"/>
      <c r="D467" s="635"/>
      <c r="E467" s="644" t="s">
        <v>408</v>
      </c>
      <c r="F467" s="644"/>
      <c r="G467" s="644" t="s">
        <v>408</v>
      </c>
      <c r="H467" s="644"/>
      <c r="I467" s="644" t="s">
        <v>408</v>
      </c>
      <c r="J467" s="644"/>
      <c r="K467" s="644" t="s">
        <v>408</v>
      </c>
      <c r="L467" s="644"/>
      <c r="M467" s="694"/>
      <c r="N467" s="695"/>
      <c r="O467" s="644" t="s">
        <v>408</v>
      </c>
      <c r="P467" s="644"/>
      <c r="Q467" s="644" t="s">
        <v>408</v>
      </c>
      <c r="R467" s="644"/>
      <c r="S467" s="644" t="s">
        <v>408</v>
      </c>
      <c r="T467" s="644"/>
      <c r="U467" s="644" t="s">
        <v>408</v>
      </c>
      <c r="V467" s="642"/>
      <c r="W467" s="665"/>
      <c r="X467" s="281" t="s">
        <v>0</v>
      </c>
      <c r="Y467" s="281" t="s">
        <v>1</v>
      </c>
    </row>
    <row r="468" spans="1:25" ht="24" customHeight="1">
      <c r="A468" s="285">
        <v>1</v>
      </c>
      <c r="B468" s="284" t="str" cm="1">
        <f t="array" ref="B468">IFERROR(_xlfn.TAKE(_xlfn._xlws.FILTER(_xlfn.ANCHORARRAY(Data!BG$154), _xlfn.CHOOSECOLS(_xlfn.ANCHORARRAY(Data!BG$154),1)&lt;&gt;""),16),"")</f>
        <v/>
      </c>
      <c r="C468" s="283"/>
      <c r="D468" s="283"/>
      <c r="E468" s="621"/>
      <c r="F468" s="622"/>
      <c r="G468" s="621"/>
      <c r="H468" s="622"/>
      <c r="I468" s="621"/>
      <c r="J468" s="622"/>
      <c r="K468" s="685" t="s">
        <v>429</v>
      </c>
      <c r="L468" s="686"/>
      <c r="M468" s="685" t="s">
        <v>429</v>
      </c>
      <c r="N468" s="686"/>
      <c r="O468" s="685" t="s">
        <v>429</v>
      </c>
      <c r="P468" s="686"/>
      <c r="Q468" s="685" t="s">
        <v>429</v>
      </c>
      <c r="R468" s="686"/>
      <c r="S468" s="685" t="s">
        <v>429</v>
      </c>
      <c r="T468" s="686"/>
      <c r="U468" s="683"/>
      <c r="V468" s="684"/>
      <c r="W468" s="281"/>
      <c r="X468" s="281"/>
      <c r="Y468" s="281"/>
    </row>
    <row r="469" spans="1:25" ht="24" customHeight="1">
      <c r="A469" s="281">
        <v>2</v>
      </c>
      <c r="B469" s="284"/>
      <c r="C469" s="283"/>
      <c r="D469" s="283"/>
      <c r="E469" s="621"/>
      <c r="F469" s="622"/>
      <c r="G469" s="621"/>
      <c r="H469" s="622"/>
      <c r="I469" s="621"/>
      <c r="J469" s="622"/>
      <c r="K469" s="685" t="s">
        <v>429</v>
      </c>
      <c r="L469" s="686"/>
      <c r="M469" s="685" t="s">
        <v>429</v>
      </c>
      <c r="N469" s="686"/>
      <c r="O469" s="685" t="s">
        <v>429</v>
      </c>
      <c r="P469" s="686"/>
      <c r="Q469" s="685" t="s">
        <v>429</v>
      </c>
      <c r="R469" s="686"/>
      <c r="S469" s="685" t="s">
        <v>429</v>
      </c>
      <c r="T469" s="686"/>
      <c r="U469" s="683"/>
      <c r="V469" s="684"/>
      <c r="W469" s="281"/>
      <c r="X469" s="281"/>
      <c r="Y469" s="281"/>
    </row>
    <row r="470" spans="1:25" ht="24" customHeight="1">
      <c r="A470" s="281">
        <v>3</v>
      </c>
      <c r="B470" s="284"/>
      <c r="C470" s="283"/>
      <c r="D470" s="283"/>
      <c r="E470" s="621"/>
      <c r="F470" s="622"/>
      <c r="G470" s="621"/>
      <c r="H470" s="622"/>
      <c r="I470" s="621"/>
      <c r="J470" s="622"/>
      <c r="K470" s="685" t="s">
        <v>429</v>
      </c>
      <c r="L470" s="686"/>
      <c r="M470" s="685" t="s">
        <v>429</v>
      </c>
      <c r="N470" s="686"/>
      <c r="O470" s="685" t="s">
        <v>429</v>
      </c>
      <c r="P470" s="686"/>
      <c r="Q470" s="685" t="s">
        <v>429</v>
      </c>
      <c r="R470" s="686"/>
      <c r="S470" s="685" t="s">
        <v>429</v>
      </c>
      <c r="T470" s="686"/>
      <c r="U470" s="683"/>
      <c r="V470" s="684"/>
      <c r="W470" s="281"/>
      <c r="X470" s="281"/>
      <c r="Y470" s="281"/>
    </row>
    <row r="471" spans="1:25" ht="24" customHeight="1">
      <c r="A471" s="281">
        <v>4</v>
      </c>
      <c r="B471" s="284"/>
      <c r="C471" s="283"/>
      <c r="D471" s="283"/>
      <c r="E471" s="621"/>
      <c r="F471" s="622"/>
      <c r="G471" s="621"/>
      <c r="H471" s="622"/>
      <c r="I471" s="621"/>
      <c r="J471" s="622"/>
      <c r="K471" s="685" t="s">
        <v>429</v>
      </c>
      <c r="L471" s="686"/>
      <c r="M471" s="685" t="s">
        <v>429</v>
      </c>
      <c r="N471" s="686"/>
      <c r="O471" s="685" t="s">
        <v>429</v>
      </c>
      <c r="P471" s="686"/>
      <c r="Q471" s="685" t="s">
        <v>429</v>
      </c>
      <c r="R471" s="686"/>
      <c r="S471" s="685" t="s">
        <v>429</v>
      </c>
      <c r="T471" s="686"/>
      <c r="U471" s="683"/>
      <c r="V471" s="684"/>
      <c r="W471" s="281"/>
      <c r="X471" s="281"/>
      <c r="Y471" s="281"/>
    </row>
    <row r="472" spans="1:25" ht="24" customHeight="1">
      <c r="A472" s="281">
        <v>5</v>
      </c>
      <c r="B472" s="284"/>
      <c r="C472" s="283"/>
      <c r="D472" s="283"/>
      <c r="E472" s="621"/>
      <c r="F472" s="622"/>
      <c r="G472" s="621"/>
      <c r="H472" s="622"/>
      <c r="I472" s="621"/>
      <c r="J472" s="622"/>
      <c r="K472" s="685" t="s">
        <v>429</v>
      </c>
      <c r="L472" s="686"/>
      <c r="M472" s="685" t="s">
        <v>429</v>
      </c>
      <c r="N472" s="686"/>
      <c r="O472" s="685" t="s">
        <v>429</v>
      </c>
      <c r="P472" s="686"/>
      <c r="Q472" s="685" t="s">
        <v>429</v>
      </c>
      <c r="R472" s="686"/>
      <c r="S472" s="685" t="s">
        <v>429</v>
      </c>
      <c r="T472" s="686"/>
      <c r="U472" s="683"/>
      <c r="V472" s="684"/>
      <c r="W472" s="281"/>
      <c r="X472" s="281"/>
      <c r="Y472" s="281"/>
    </row>
    <row r="473" spans="1:25" ht="24" customHeight="1">
      <c r="A473" s="281">
        <v>6</v>
      </c>
      <c r="B473" s="284"/>
      <c r="C473" s="283"/>
      <c r="D473" s="283"/>
      <c r="E473" s="621"/>
      <c r="F473" s="622"/>
      <c r="G473" s="621"/>
      <c r="H473" s="622"/>
      <c r="I473" s="621"/>
      <c r="J473" s="622"/>
      <c r="K473" s="685" t="s">
        <v>429</v>
      </c>
      <c r="L473" s="686"/>
      <c r="M473" s="685" t="s">
        <v>429</v>
      </c>
      <c r="N473" s="686"/>
      <c r="O473" s="685" t="s">
        <v>429</v>
      </c>
      <c r="P473" s="686"/>
      <c r="Q473" s="685" t="s">
        <v>429</v>
      </c>
      <c r="R473" s="686"/>
      <c r="S473" s="685" t="s">
        <v>429</v>
      </c>
      <c r="T473" s="686"/>
      <c r="U473" s="683"/>
      <c r="V473" s="684"/>
      <c r="W473" s="281"/>
      <c r="X473" s="281"/>
      <c r="Y473" s="281"/>
    </row>
    <row r="474" spans="1:25" ht="24" customHeight="1">
      <c r="A474" s="281">
        <v>7</v>
      </c>
      <c r="B474" s="284"/>
      <c r="C474" s="283"/>
      <c r="D474" s="283"/>
      <c r="E474" s="621"/>
      <c r="F474" s="622"/>
      <c r="G474" s="621"/>
      <c r="H474" s="622"/>
      <c r="I474" s="621"/>
      <c r="J474" s="622"/>
      <c r="K474" s="685" t="s">
        <v>429</v>
      </c>
      <c r="L474" s="686"/>
      <c r="M474" s="685" t="s">
        <v>429</v>
      </c>
      <c r="N474" s="686"/>
      <c r="O474" s="685" t="s">
        <v>429</v>
      </c>
      <c r="P474" s="686"/>
      <c r="Q474" s="685" t="s">
        <v>429</v>
      </c>
      <c r="R474" s="686"/>
      <c r="S474" s="685" t="s">
        <v>429</v>
      </c>
      <c r="T474" s="686"/>
      <c r="U474" s="683"/>
      <c r="V474" s="684"/>
      <c r="W474" s="281"/>
      <c r="X474" s="281"/>
      <c r="Y474" s="281"/>
    </row>
    <row r="475" spans="1:25" ht="24" customHeight="1">
      <c r="A475" s="281">
        <v>8</v>
      </c>
      <c r="B475" s="284"/>
      <c r="C475" s="283"/>
      <c r="D475" s="283"/>
      <c r="E475" s="621"/>
      <c r="F475" s="622"/>
      <c r="G475" s="621"/>
      <c r="H475" s="622"/>
      <c r="I475" s="621"/>
      <c r="J475" s="622"/>
      <c r="K475" s="685" t="s">
        <v>429</v>
      </c>
      <c r="L475" s="686"/>
      <c r="M475" s="685" t="s">
        <v>429</v>
      </c>
      <c r="N475" s="686"/>
      <c r="O475" s="685" t="s">
        <v>429</v>
      </c>
      <c r="P475" s="686"/>
      <c r="Q475" s="685" t="s">
        <v>429</v>
      </c>
      <c r="R475" s="686"/>
      <c r="S475" s="685" t="s">
        <v>429</v>
      </c>
      <c r="T475" s="686"/>
      <c r="U475" s="683"/>
      <c r="V475" s="684"/>
      <c r="W475" s="281"/>
      <c r="X475" s="281"/>
      <c r="Y475" s="281"/>
    </row>
    <row r="476" spans="1:25" ht="24" customHeight="1">
      <c r="A476" s="281">
        <v>9</v>
      </c>
      <c r="B476" s="284"/>
      <c r="C476" s="283"/>
      <c r="D476" s="283"/>
      <c r="E476" s="621"/>
      <c r="F476" s="622"/>
      <c r="G476" s="621"/>
      <c r="H476" s="622"/>
      <c r="I476" s="621"/>
      <c r="J476" s="622"/>
      <c r="K476" s="685" t="s">
        <v>429</v>
      </c>
      <c r="L476" s="686"/>
      <c r="M476" s="685" t="s">
        <v>429</v>
      </c>
      <c r="N476" s="686"/>
      <c r="O476" s="685" t="s">
        <v>429</v>
      </c>
      <c r="P476" s="686"/>
      <c r="Q476" s="685" t="s">
        <v>429</v>
      </c>
      <c r="R476" s="686"/>
      <c r="S476" s="685" t="s">
        <v>429</v>
      </c>
      <c r="T476" s="686"/>
      <c r="U476" s="683"/>
      <c r="V476" s="684"/>
      <c r="W476" s="281"/>
      <c r="X476" s="281"/>
      <c r="Y476" s="281"/>
    </row>
    <row r="477" spans="1:25" ht="24" customHeight="1">
      <c r="A477" s="281">
        <v>10</v>
      </c>
      <c r="B477" s="284"/>
      <c r="C477" s="283"/>
      <c r="D477" s="283"/>
      <c r="E477" s="621"/>
      <c r="F477" s="622"/>
      <c r="G477" s="621"/>
      <c r="H477" s="622"/>
      <c r="I477" s="621"/>
      <c r="J477" s="622"/>
      <c r="K477" s="685" t="s">
        <v>429</v>
      </c>
      <c r="L477" s="686"/>
      <c r="M477" s="685" t="s">
        <v>429</v>
      </c>
      <c r="N477" s="686"/>
      <c r="O477" s="685" t="s">
        <v>429</v>
      </c>
      <c r="P477" s="686"/>
      <c r="Q477" s="685" t="s">
        <v>429</v>
      </c>
      <c r="R477" s="686"/>
      <c r="S477" s="685" t="s">
        <v>429</v>
      </c>
      <c r="T477" s="686"/>
      <c r="U477" s="683"/>
      <c r="V477" s="684"/>
      <c r="W477" s="281"/>
      <c r="X477" s="281"/>
      <c r="Y477" s="281"/>
    </row>
    <row r="478" spans="1:25" ht="24" customHeight="1">
      <c r="A478" s="281">
        <v>11</v>
      </c>
      <c r="B478" s="284"/>
      <c r="C478" s="283"/>
      <c r="D478" s="283"/>
      <c r="E478" s="621"/>
      <c r="F478" s="622"/>
      <c r="G478" s="621"/>
      <c r="H478" s="622"/>
      <c r="I478" s="621"/>
      <c r="J478" s="622"/>
      <c r="K478" s="685" t="s">
        <v>429</v>
      </c>
      <c r="L478" s="686"/>
      <c r="M478" s="685" t="s">
        <v>429</v>
      </c>
      <c r="N478" s="686"/>
      <c r="O478" s="685" t="s">
        <v>429</v>
      </c>
      <c r="P478" s="686"/>
      <c r="Q478" s="685" t="s">
        <v>429</v>
      </c>
      <c r="R478" s="686"/>
      <c r="S478" s="685" t="s">
        <v>429</v>
      </c>
      <c r="T478" s="686"/>
      <c r="U478" s="683"/>
      <c r="V478" s="684"/>
      <c r="W478" s="281"/>
      <c r="X478" s="281"/>
      <c r="Y478" s="281"/>
    </row>
    <row r="479" spans="1:25" ht="24" customHeight="1">
      <c r="A479" s="281">
        <v>12</v>
      </c>
      <c r="B479" s="284"/>
      <c r="C479" s="283"/>
      <c r="D479" s="283"/>
      <c r="E479" s="636"/>
      <c r="F479" s="670"/>
      <c r="G479" s="636"/>
      <c r="H479" s="670"/>
      <c r="I479" s="636"/>
      <c r="J479" s="670"/>
      <c r="K479" s="685" t="s">
        <v>429</v>
      </c>
      <c r="L479" s="686"/>
      <c r="M479" s="685" t="s">
        <v>429</v>
      </c>
      <c r="N479" s="686"/>
      <c r="O479" s="685" t="s">
        <v>429</v>
      </c>
      <c r="P479" s="686"/>
      <c r="Q479" s="685" t="s">
        <v>429</v>
      </c>
      <c r="R479" s="686"/>
      <c r="S479" s="685" t="s">
        <v>429</v>
      </c>
      <c r="T479" s="686"/>
      <c r="U479" s="687"/>
      <c r="V479" s="688"/>
      <c r="W479" s="286"/>
      <c r="X479" s="286"/>
      <c r="Y479" s="286"/>
    </row>
    <row r="480" spans="1:25" ht="24" customHeight="1">
      <c r="A480" s="281">
        <v>13</v>
      </c>
      <c r="B480" s="284"/>
      <c r="C480" s="283"/>
      <c r="D480" s="283"/>
      <c r="E480" s="651"/>
      <c r="F480" s="651"/>
      <c r="G480" s="651"/>
      <c r="H480" s="651"/>
      <c r="I480" s="651"/>
      <c r="J480" s="651"/>
      <c r="K480" s="685" t="s">
        <v>429</v>
      </c>
      <c r="L480" s="686"/>
      <c r="M480" s="685" t="s">
        <v>429</v>
      </c>
      <c r="N480" s="686"/>
      <c r="O480" s="685" t="s">
        <v>429</v>
      </c>
      <c r="P480" s="686"/>
      <c r="Q480" s="685" t="s">
        <v>429</v>
      </c>
      <c r="R480" s="686"/>
      <c r="S480" s="685" t="s">
        <v>429</v>
      </c>
      <c r="T480" s="686"/>
      <c r="U480" s="646"/>
      <c r="V480" s="646"/>
      <c r="W480" s="281"/>
      <c r="X480" s="281"/>
      <c r="Y480" s="281"/>
    </row>
    <row r="481" spans="1:25" ht="24" customHeight="1">
      <c r="A481" s="281">
        <v>14</v>
      </c>
      <c r="B481" s="284"/>
      <c r="C481" s="283"/>
      <c r="D481" s="283"/>
      <c r="E481" s="621"/>
      <c r="F481" s="622"/>
      <c r="G481" s="621"/>
      <c r="H481" s="622"/>
      <c r="I481" s="621"/>
      <c r="J481" s="622"/>
      <c r="K481" s="685" t="s">
        <v>429</v>
      </c>
      <c r="L481" s="686"/>
      <c r="M481" s="685" t="s">
        <v>429</v>
      </c>
      <c r="N481" s="686"/>
      <c r="O481" s="685" t="s">
        <v>429</v>
      </c>
      <c r="P481" s="686"/>
      <c r="Q481" s="685" t="s">
        <v>429</v>
      </c>
      <c r="R481" s="686"/>
      <c r="S481" s="685" t="s">
        <v>429</v>
      </c>
      <c r="T481" s="686"/>
      <c r="U481" s="683"/>
      <c r="V481" s="684"/>
      <c r="W481" s="281"/>
      <c r="X481" s="281"/>
      <c r="Y481" s="281"/>
    </row>
    <row r="482" spans="1:25" ht="24" customHeight="1">
      <c r="A482" s="281">
        <v>15</v>
      </c>
      <c r="B482" s="284"/>
      <c r="C482" s="283"/>
      <c r="D482" s="283"/>
      <c r="E482" s="621"/>
      <c r="F482" s="622"/>
      <c r="G482" s="621"/>
      <c r="H482" s="622"/>
      <c r="I482" s="621"/>
      <c r="J482" s="622"/>
      <c r="K482" s="685" t="s">
        <v>429</v>
      </c>
      <c r="L482" s="686"/>
      <c r="M482" s="685" t="s">
        <v>429</v>
      </c>
      <c r="N482" s="686"/>
      <c r="O482" s="685" t="s">
        <v>429</v>
      </c>
      <c r="P482" s="686"/>
      <c r="Q482" s="685" t="s">
        <v>429</v>
      </c>
      <c r="R482" s="686"/>
      <c r="S482" s="685" t="s">
        <v>429</v>
      </c>
      <c r="T482" s="686"/>
      <c r="U482" s="683"/>
      <c r="V482" s="684"/>
      <c r="W482" s="281"/>
      <c r="X482" s="281"/>
      <c r="Y482" s="281"/>
    </row>
    <row r="483" spans="1:25" ht="24" customHeight="1">
      <c r="A483" s="281">
        <v>16</v>
      </c>
      <c r="B483" s="284"/>
      <c r="C483" s="283"/>
      <c r="D483" s="283"/>
      <c r="E483" s="621"/>
      <c r="F483" s="622"/>
      <c r="G483" s="621"/>
      <c r="H483" s="622"/>
      <c r="I483" s="621"/>
      <c r="J483" s="622"/>
      <c r="K483" s="685" t="s">
        <v>429</v>
      </c>
      <c r="L483" s="686"/>
      <c r="M483" s="685" t="s">
        <v>429</v>
      </c>
      <c r="N483" s="686"/>
      <c r="O483" s="685" t="s">
        <v>429</v>
      </c>
      <c r="P483" s="686"/>
      <c r="Q483" s="685" t="s">
        <v>429</v>
      </c>
      <c r="R483" s="686"/>
      <c r="S483" s="685" t="s">
        <v>429</v>
      </c>
      <c r="T483" s="686"/>
      <c r="U483" s="683"/>
      <c r="V483" s="684"/>
      <c r="W483" s="281"/>
      <c r="X483" s="281"/>
      <c r="Y483" s="281"/>
    </row>
    <row r="484" spans="1:25" ht="20" customHeight="1">
      <c r="A484" s="266"/>
      <c r="B484" s="266"/>
      <c r="C484" s="270"/>
      <c r="D484" s="270"/>
      <c r="E484" s="266"/>
      <c r="F484" s="266"/>
      <c r="G484" s="266"/>
      <c r="H484" s="266"/>
      <c r="I484" s="266"/>
      <c r="J484" s="266"/>
      <c r="K484" s="266"/>
      <c r="L484" s="266"/>
      <c r="M484" s="266"/>
      <c r="N484" s="266"/>
      <c r="O484" s="266"/>
      <c r="P484" s="266"/>
      <c r="Q484" s="266"/>
      <c r="R484" s="266"/>
      <c r="S484" s="266"/>
      <c r="T484" s="266"/>
      <c r="U484" s="266"/>
      <c r="V484" s="266"/>
      <c r="W484" s="266"/>
      <c r="X484" s="266"/>
      <c r="Y484" s="266"/>
    </row>
    <row r="485" spans="1:25" ht="20" customHeight="1">
      <c r="A485" s="644" t="s">
        <v>425</v>
      </c>
      <c r="B485" s="644"/>
      <c r="C485" s="644"/>
      <c r="D485" s="644"/>
      <c r="E485" s="644"/>
      <c r="F485" s="644"/>
      <c r="G485" s="267"/>
      <c r="H485" s="644" t="s">
        <v>424</v>
      </c>
      <c r="I485" s="644"/>
      <c r="J485" s="644"/>
      <c r="K485" s="644"/>
      <c r="L485" s="644"/>
      <c r="M485" s="644"/>
      <c r="N485" s="644"/>
      <c r="O485" s="644"/>
      <c r="P485" s="644"/>
      <c r="Q485" s="644"/>
      <c r="R485" s="644"/>
      <c r="S485" s="644"/>
      <c r="T485" s="266"/>
      <c r="U485" s="642" t="s">
        <v>407</v>
      </c>
      <c r="V485" s="645"/>
      <c r="W485" s="645"/>
      <c r="X485" s="645"/>
      <c r="Y485" s="643"/>
    </row>
    <row r="486" spans="1:25" ht="20" customHeight="1">
      <c r="A486" s="297"/>
      <c r="B486" s="281" t="s">
        <v>423</v>
      </c>
      <c r="C486" s="281" t="s">
        <v>415</v>
      </c>
      <c r="D486" s="281" t="s">
        <v>414</v>
      </c>
      <c r="E486" s="644" t="s">
        <v>442</v>
      </c>
      <c r="F486" s="644"/>
      <c r="G486" s="267"/>
      <c r="H486" s="297"/>
      <c r="I486" s="281" t="s">
        <v>423</v>
      </c>
      <c r="J486" s="642" t="s">
        <v>415</v>
      </c>
      <c r="K486" s="645"/>
      <c r="L486" s="645"/>
      <c r="M486" s="645"/>
      <c r="N486" s="643"/>
      <c r="O486" s="642" t="s">
        <v>414</v>
      </c>
      <c r="P486" s="645"/>
      <c r="Q486" s="645"/>
      <c r="R486" s="644" t="s">
        <v>442</v>
      </c>
      <c r="S486" s="644"/>
      <c r="T486" s="266"/>
      <c r="U486" s="279"/>
      <c r="V486" s="266"/>
      <c r="W486" s="266"/>
      <c r="X486" s="266"/>
      <c r="Y486" s="278"/>
    </row>
    <row r="487" spans="1:25" ht="20" customHeight="1">
      <c r="A487" s="295">
        <v>1</v>
      </c>
      <c r="B487" s="284"/>
      <c r="C487" s="296"/>
      <c r="D487" s="281"/>
      <c r="E487" s="707"/>
      <c r="F487" s="707"/>
      <c r="G487" s="269"/>
      <c r="H487" s="295">
        <v>1</v>
      </c>
      <c r="I487" s="281"/>
      <c r="J487" s="642"/>
      <c r="K487" s="645"/>
      <c r="L487" s="645"/>
      <c r="M487" s="645"/>
      <c r="N487" s="643"/>
      <c r="O487" s="642"/>
      <c r="P487" s="645"/>
      <c r="Q487" s="645"/>
      <c r="R487" s="644"/>
      <c r="S487" s="644"/>
      <c r="T487" s="266"/>
      <c r="U487" s="279"/>
      <c r="V487" s="266"/>
      <c r="W487" s="266"/>
      <c r="X487" s="266"/>
      <c r="Y487" s="278"/>
    </row>
    <row r="488" spans="1:25" ht="20" customHeight="1">
      <c r="A488" s="295">
        <v>2</v>
      </c>
      <c r="B488" s="281"/>
      <c r="C488" s="296"/>
      <c r="D488" s="281"/>
      <c r="E488" s="707"/>
      <c r="F488" s="707"/>
      <c r="G488" s="269"/>
      <c r="H488" s="295">
        <v>2</v>
      </c>
      <c r="I488" s="281"/>
      <c r="J488" s="642"/>
      <c r="K488" s="645"/>
      <c r="L488" s="645"/>
      <c r="M488" s="645"/>
      <c r="N488" s="643"/>
      <c r="O488" s="642"/>
      <c r="P488" s="645"/>
      <c r="Q488" s="645"/>
      <c r="R488" s="644"/>
      <c r="S488" s="644"/>
      <c r="T488" s="266"/>
      <c r="U488" s="279"/>
      <c r="V488" s="266"/>
      <c r="W488" s="266"/>
      <c r="X488" s="266"/>
      <c r="Y488" s="278"/>
    </row>
    <row r="489" spans="1:25" ht="20" customHeight="1">
      <c r="A489" s="295">
        <v>3</v>
      </c>
      <c r="B489" s="281"/>
      <c r="C489" s="296"/>
      <c r="D489" s="281"/>
      <c r="E489" s="707"/>
      <c r="F489" s="707"/>
      <c r="G489" s="269"/>
      <c r="H489" s="295">
        <v>3</v>
      </c>
      <c r="I489" s="281"/>
      <c r="J489" s="642"/>
      <c r="K489" s="645"/>
      <c r="L489" s="645"/>
      <c r="M489" s="645"/>
      <c r="N489" s="643"/>
      <c r="O489" s="642"/>
      <c r="P489" s="645"/>
      <c r="Q489" s="645"/>
      <c r="R489" s="644"/>
      <c r="S489" s="644"/>
      <c r="U489" s="277"/>
      <c r="Y489" s="276"/>
    </row>
    <row r="490" spans="1:25" ht="20" customHeight="1">
      <c r="A490" s="295">
        <v>4</v>
      </c>
      <c r="B490" s="281"/>
      <c r="C490" s="296"/>
      <c r="D490" s="281"/>
      <c r="E490" s="707"/>
      <c r="F490" s="707"/>
      <c r="G490" s="269"/>
      <c r="H490" s="295">
        <v>4</v>
      </c>
      <c r="I490" s="281"/>
      <c r="J490" s="642"/>
      <c r="K490" s="645"/>
      <c r="L490" s="645"/>
      <c r="M490" s="645"/>
      <c r="N490" s="643"/>
      <c r="O490" s="642"/>
      <c r="P490" s="645"/>
      <c r="Q490" s="645"/>
      <c r="R490" s="644"/>
      <c r="S490" s="644"/>
      <c r="U490" s="277"/>
      <c r="Y490" s="276"/>
    </row>
    <row r="491" spans="1:25" ht="20" customHeight="1">
      <c r="A491" s="295">
        <v>5</v>
      </c>
      <c r="B491" s="281"/>
      <c r="C491" s="296"/>
      <c r="D491" s="281"/>
      <c r="E491" s="707"/>
      <c r="F491" s="707"/>
      <c r="G491" s="269"/>
      <c r="H491" s="295">
        <v>5</v>
      </c>
      <c r="I491" s="281"/>
      <c r="J491" s="642"/>
      <c r="K491" s="645"/>
      <c r="L491" s="645"/>
      <c r="M491" s="645"/>
      <c r="N491" s="643"/>
      <c r="O491" s="642"/>
      <c r="P491" s="645"/>
      <c r="Q491" s="645"/>
      <c r="R491" s="644"/>
      <c r="S491" s="644"/>
      <c r="T491" s="266"/>
      <c r="U491" s="642" t="s">
        <v>406</v>
      </c>
      <c r="V491" s="645"/>
      <c r="W491" s="645"/>
      <c r="X491" s="645"/>
      <c r="Y491" s="643"/>
    </row>
    <row r="492" spans="1:25" ht="20" customHeight="1">
      <c r="A492" s="295">
        <v>6</v>
      </c>
      <c r="B492" s="281"/>
      <c r="C492" s="296"/>
      <c r="D492" s="281"/>
      <c r="E492" s="707"/>
      <c r="F492" s="707"/>
      <c r="G492" s="269"/>
      <c r="H492" s="295">
        <v>6</v>
      </c>
      <c r="I492" s="281"/>
      <c r="J492" s="642"/>
      <c r="K492" s="645"/>
      <c r="L492" s="645"/>
      <c r="M492" s="645"/>
      <c r="N492" s="643"/>
      <c r="O492" s="642"/>
      <c r="P492" s="645"/>
      <c r="Q492" s="645"/>
      <c r="R492" s="644"/>
      <c r="S492" s="644"/>
      <c r="T492" s="266"/>
      <c r="U492" s="279"/>
      <c r="V492" s="266"/>
      <c r="W492" s="266"/>
      <c r="X492" s="266"/>
      <c r="Y492" s="278"/>
    </row>
    <row r="493" spans="1:25" ht="20" customHeight="1">
      <c r="A493" s="295">
        <v>7</v>
      </c>
      <c r="B493" s="281"/>
      <c r="C493" s="296"/>
      <c r="D493" s="281"/>
      <c r="E493" s="707"/>
      <c r="F493" s="707"/>
      <c r="G493" s="269"/>
      <c r="H493" s="295">
        <v>7</v>
      </c>
      <c r="I493" s="281"/>
      <c r="J493" s="642"/>
      <c r="K493" s="645"/>
      <c r="L493" s="645"/>
      <c r="M493" s="645"/>
      <c r="N493" s="643"/>
      <c r="O493" s="642"/>
      <c r="P493" s="645"/>
      <c r="Q493" s="645"/>
      <c r="R493" s="644"/>
      <c r="S493" s="644"/>
      <c r="U493" s="277"/>
      <c r="Y493" s="276"/>
    </row>
    <row r="494" spans="1:25" ht="20" customHeight="1">
      <c r="A494" s="295">
        <v>8</v>
      </c>
      <c r="B494" s="281"/>
      <c r="C494" s="296"/>
      <c r="D494" s="281"/>
      <c r="E494" s="707"/>
      <c r="F494" s="707"/>
      <c r="G494" s="269"/>
      <c r="H494" s="295">
        <v>8</v>
      </c>
      <c r="I494" s="281"/>
      <c r="J494" s="642"/>
      <c r="K494" s="645"/>
      <c r="L494" s="645"/>
      <c r="M494" s="645"/>
      <c r="N494" s="643"/>
      <c r="O494" s="642"/>
      <c r="P494" s="645"/>
      <c r="Q494" s="645"/>
      <c r="R494" s="644"/>
      <c r="S494" s="644"/>
      <c r="T494" s="266"/>
      <c r="U494" s="273"/>
      <c r="V494" s="272"/>
      <c r="W494" s="272"/>
      <c r="X494" s="272"/>
      <c r="Y494" s="271"/>
    </row>
    <row r="495" spans="1:25" ht="12" customHeight="1">
      <c r="A495" s="268"/>
      <c r="B495" s="267"/>
      <c r="C495" s="270"/>
      <c r="D495" s="267"/>
      <c r="E495" s="269"/>
      <c r="F495" s="269"/>
      <c r="G495" s="269"/>
      <c r="H495" s="268"/>
      <c r="I495" s="267"/>
      <c r="J495" s="267"/>
      <c r="K495" s="267"/>
      <c r="L495" s="267"/>
      <c r="M495" s="267"/>
      <c r="N495" s="267"/>
      <c r="O495" s="267"/>
      <c r="P495" s="267"/>
      <c r="Q495" s="267"/>
      <c r="R495" s="267"/>
      <c r="S495" s="267"/>
      <c r="T495" s="266"/>
      <c r="U495" s="266"/>
      <c r="V495" s="266"/>
      <c r="W495" s="266"/>
      <c r="X495" s="266"/>
      <c r="Y495" s="266"/>
    </row>
    <row r="496" spans="1:25" ht="38" customHeight="1">
      <c r="A496" s="671" t="s">
        <v>441</v>
      </c>
      <c r="B496" s="672"/>
      <c r="C496" s="672"/>
      <c r="D496" s="672"/>
      <c r="E496" s="666" t="s">
        <v>42</v>
      </c>
      <c r="F496" s="666"/>
      <c r="G496" s="667">
        <f>G463</f>
        <v>45774</v>
      </c>
      <c r="H496" s="668"/>
      <c r="I496" s="669"/>
      <c r="J496" s="666" t="s">
        <v>43</v>
      </c>
      <c r="K496" s="666"/>
      <c r="L496" s="626" t="str">
        <f>L463</f>
        <v>Horspath, Oxford</v>
      </c>
      <c r="M496" s="662"/>
      <c r="N496" s="662"/>
      <c r="O496" s="662"/>
      <c r="P496" s="662"/>
      <c r="Q496" s="627"/>
      <c r="R496" s="666" t="s">
        <v>420</v>
      </c>
      <c r="S496" s="666"/>
      <c r="T496" s="626" t="str">
        <f>T463</f>
        <v>OXFORDSHIRE TRACK &amp; FIELD LEAGUE 2025</v>
      </c>
      <c r="U496" s="662"/>
      <c r="V496" s="662"/>
      <c r="W496" s="662"/>
      <c r="X496" s="662"/>
      <c r="Y496" s="627"/>
    </row>
    <row r="497" spans="1:25" s="294" customFormat="1" ht="38" customHeight="1">
      <c r="A497" s="624" t="s">
        <v>25</v>
      </c>
      <c r="B497" s="625"/>
      <c r="C497" s="624" t="str">
        <f>C464</f>
        <v>Long Jump U15 Girls (0 athletes)</v>
      </c>
      <c r="D497" s="625"/>
      <c r="E497" s="624" t="s">
        <v>382</v>
      </c>
      <c r="F497" s="625"/>
      <c r="G497" s="629">
        <f>G464</f>
        <v>0.625</v>
      </c>
      <c r="H497" s="630"/>
      <c r="I497" s="631"/>
      <c r="J497" s="624" t="s">
        <v>385</v>
      </c>
      <c r="K497" s="628"/>
      <c r="L497" s="703">
        <f>L464</f>
        <v>5.28</v>
      </c>
      <c r="M497" s="704"/>
      <c r="N497" s="705" t="s">
        <v>426</v>
      </c>
      <c r="O497" s="706"/>
      <c r="P497" s="652">
        <f>P464</f>
        <v>4.25</v>
      </c>
      <c r="Q497" s="653"/>
      <c r="R497" s="624" t="str">
        <f>R464</f>
        <v>Scoring: 3 trials each</v>
      </c>
      <c r="S497" s="628"/>
      <c r="T497" s="628"/>
      <c r="U497" s="628"/>
      <c r="V497" s="628"/>
      <c r="W497" s="628"/>
      <c r="X497" s="628"/>
      <c r="Y497" s="625"/>
    </row>
    <row r="498" spans="1:25" ht="20" customHeight="1">
      <c r="A498" s="266"/>
      <c r="B498" s="266"/>
      <c r="C498" s="293"/>
      <c r="D498" s="292"/>
      <c r="E498" s="267"/>
      <c r="F498" s="267"/>
      <c r="G498" s="291"/>
      <c r="H498" s="291"/>
      <c r="I498" s="267"/>
      <c r="J498" s="267"/>
      <c r="K498" s="290"/>
      <c r="L498" s="290"/>
      <c r="M498" s="290"/>
      <c r="N498" s="288"/>
      <c r="O498" s="288"/>
      <c r="P498" s="289"/>
      <c r="Q498" s="288"/>
      <c r="R498" s="287"/>
      <c r="S498" s="287"/>
      <c r="T498" s="287"/>
      <c r="U498" s="287"/>
      <c r="V498" s="287"/>
      <c r="W498" s="287"/>
      <c r="X498" s="287"/>
      <c r="Y498" s="287"/>
    </row>
    <row r="499" spans="1:25" ht="38" customHeight="1">
      <c r="A499" s="634" t="s">
        <v>417</v>
      </c>
      <c r="B499" s="634" t="s">
        <v>416</v>
      </c>
      <c r="C499" s="634" t="s">
        <v>415</v>
      </c>
      <c r="D499" s="634" t="s">
        <v>414</v>
      </c>
      <c r="E499" s="689" t="s">
        <v>438</v>
      </c>
      <c r="F499" s="689"/>
      <c r="G499" s="689" t="s">
        <v>437</v>
      </c>
      <c r="H499" s="689"/>
      <c r="I499" s="689" t="s">
        <v>436</v>
      </c>
      <c r="J499" s="689"/>
      <c r="K499" s="689" t="s">
        <v>435</v>
      </c>
      <c r="L499" s="689"/>
      <c r="M499" s="692" t="s">
        <v>434</v>
      </c>
      <c r="N499" s="693"/>
      <c r="O499" s="644" t="s">
        <v>433</v>
      </c>
      <c r="P499" s="644"/>
      <c r="Q499" s="644" t="s">
        <v>432</v>
      </c>
      <c r="R499" s="644"/>
      <c r="S499" s="644" t="s">
        <v>431</v>
      </c>
      <c r="T499" s="644"/>
      <c r="U499" s="689" t="s">
        <v>430</v>
      </c>
      <c r="V499" s="642"/>
      <c r="W499" s="664" t="s">
        <v>410</v>
      </c>
      <c r="X499" s="642" t="s">
        <v>409</v>
      </c>
      <c r="Y499" s="643"/>
    </row>
    <row r="500" spans="1:25" ht="20" customHeight="1">
      <c r="A500" s="635"/>
      <c r="B500" s="635"/>
      <c r="C500" s="635"/>
      <c r="D500" s="635"/>
      <c r="E500" s="644" t="s">
        <v>408</v>
      </c>
      <c r="F500" s="644"/>
      <c r="G500" s="644" t="s">
        <v>408</v>
      </c>
      <c r="H500" s="644"/>
      <c r="I500" s="644" t="s">
        <v>408</v>
      </c>
      <c r="J500" s="644"/>
      <c r="K500" s="644" t="s">
        <v>408</v>
      </c>
      <c r="L500" s="644"/>
      <c r="M500" s="694"/>
      <c r="N500" s="695"/>
      <c r="O500" s="644" t="s">
        <v>408</v>
      </c>
      <c r="P500" s="644"/>
      <c r="Q500" s="644" t="s">
        <v>408</v>
      </c>
      <c r="R500" s="644"/>
      <c r="S500" s="644" t="s">
        <v>408</v>
      </c>
      <c r="T500" s="644"/>
      <c r="U500" s="644" t="s">
        <v>408</v>
      </c>
      <c r="V500" s="642"/>
      <c r="W500" s="665"/>
      <c r="X500" s="281" t="s">
        <v>0</v>
      </c>
      <c r="Y500" s="281" t="s">
        <v>1</v>
      </c>
    </row>
    <row r="501" spans="1:25" ht="24" customHeight="1">
      <c r="A501" s="285">
        <v>17</v>
      </c>
      <c r="B501" s="284" t="str" cm="1">
        <f t="array" ref="B501">IFERROR(IF(ROWS(_xlfn._xlws.FILTER(_xlfn.ANCHORARRAY(Data!BG$154), _xlfn.CHOOSECOLS(_xlfn.ANCHORARRAY(Data!BG$154),1)&lt;&gt;""))&gt;16, _xlfn.DROP(_xlfn._xlws.FILTER(_xlfn.ANCHORARRAY(Data!BG$154), _xlfn.CHOOSECOLS(_xlfn.ANCHORARRAY(Data!BG$154),1)&lt;&gt;""), 16),"Less than 16"),"Less than 16")</f>
        <v>Less than 16</v>
      </c>
      <c r="C501" s="283"/>
      <c r="D501" s="283"/>
      <c r="E501" s="621"/>
      <c r="F501" s="622"/>
      <c r="G501" s="621"/>
      <c r="H501" s="622"/>
      <c r="I501" s="621"/>
      <c r="J501" s="622"/>
      <c r="K501" s="685" t="s">
        <v>429</v>
      </c>
      <c r="L501" s="686"/>
      <c r="M501" s="685" t="s">
        <v>429</v>
      </c>
      <c r="N501" s="686"/>
      <c r="O501" s="685" t="s">
        <v>429</v>
      </c>
      <c r="P501" s="686"/>
      <c r="Q501" s="685" t="s">
        <v>429</v>
      </c>
      <c r="R501" s="686"/>
      <c r="S501" s="685" t="s">
        <v>429</v>
      </c>
      <c r="T501" s="686"/>
      <c r="U501" s="683"/>
      <c r="V501" s="684"/>
      <c r="W501" s="281"/>
      <c r="X501" s="281"/>
      <c r="Y501" s="281"/>
    </row>
    <row r="502" spans="1:25" ht="24" customHeight="1">
      <c r="A502" s="285">
        <v>18</v>
      </c>
      <c r="B502" s="284"/>
      <c r="C502" s="283"/>
      <c r="D502" s="283"/>
      <c r="E502" s="621"/>
      <c r="F502" s="622"/>
      <c r="G502" s="621"/>
      <c r="H502" s="622"/>
      <c r="I502" s="621"/>
      <c r="J502" s="622"/>
      <c r="K502" s="685" t="s">
        <v>429</v>
      </c>
      <c r="L502" s="686"/>
      <c r="M502" s="685" t="s">
        <v>429</v>
      </c>
      <c r="N502" s="686"/>
      <c r="O502" s="685" t="s">
        <v>429</v>
      </c>
      <c r="P502" s="686"/>
      <c r="Q502" s="685" t="s">
        <v>429</v>
      </c>
      <c r="R502" s="686"/>
      <c r="S502" s="685" t="s">
        <v>429</v>
      </c>
      <c r="T502" s="686"/>
      <c r="U502" s="683"/>
      <c r="V502" s="684"/>
      <c r="W502" s="281"/>
      <c r="X502" s="281"/>
      <c r="Y502" s="281"/>
    </row>
    <row r="503" spans="1:25" ht="24" customHeight="1">
      <c r="A503" s="285">
        <v>19</v>
      </c>
      <c r="B503" s="284"/>
      <c r="C503" s="283"/>
      <c r="D503" s="283"/>
      <c r="E503" s="621"/>
      <c r="F503" s="622"/>
      <c r="G503" s="621"/>
      <c r="H503" s="622"/>
      <c r="I503" s="621"/>
      <c r="J503" s="622"/>
      <c r="K503" s="685" t="s">
        <v>429</v>
      </c>
      <c r="L503" s="686"/>
      <c r="M503" s="685" t="s">
        <v>429</v>
      </c>
      <c r="N503" s="686"/>
      <c r="O503" s="685" t="s">
        <v>429</v>
      </c>
      <c r="P503" s="686"/>
      <c r="Q503" s="685" t="s">
        <v>429</v>
      </c>
      <c r="R503" s="686"/>
      <c r="S503" s="685" t="s">
        <v>429</v>
      </c>
      <c r="T503" s="686"/>
      <c r="U503" s="683"/>
      <c r="V503" s="684"/>
      <c r="W503" s="281"/>
      <c r="X503" s="281"/>
      <c r="Y503" s="281"/>
    </row>
    <row r="504" spans="1:25" ht="24" customHeight="1">
      <c r="A504" s="285">
        <v>20</v>
      </c>
      <c r="B504" s="284"/>
      <c r="C504" s="283"/>
      <c r="D504" s="283"/>
      <c r="E504" s="621"/>
      <c r="F504" s="622"/>
      <c r="G504" s="621"/>
      <c r="H504" s="622"/>
      <c r="I504" s="621"/>
      <c r="J504" s="622"/>
      <c r="K504" s="685" t="s">
        <v>429</v>
      </c>
      <c r="L504" s="686"/>
      <c r="M504" s="685" t="s">
        <v>429</v>
      </c>
      <c r="N504" s="686"/>
      <c r="O504" s="685" t="s">
        <v>429</v>
      </c>
      <c r="P504" s="686"/>
      <c r="Q504" s="685" t="s">
        <v>429</v>
      </c>
      <c r="R504" s="686"/>
      <c r="S504" s="685" t="s">
        <v>429</v>
      </c>
      <c r="T504" s="686"/>
      <c r="U504" s="683"/>
      <c r="V504" s="684"/>
      <c r="W504" s="281"/>
      <c r="X504" s="281"/>
      <c r="Y504" s="281"/>
    </row>
    <row r="505" spans="1:25" ht="24" customHeight="1">
      <c r="A505" s="285">
        <v>21</v>
      </c>
      <c r="B505" s="284"/>
      <c r="C505" s="283"/>
      <c r="D505" s="283"/>
      <c r="E505" s="621"/>
      <c r="F505" s="622"/>
      <c r="G505" s="621"/>
      <c r="H505" s="622"/>
      <c r="I505" s="621"/>
      <c r="J505" s="622"/>
      <c r="K505" s="685" t="s">
        <v>429</v>
      </c>
      <c r="L505" s="686"/>
      <c r="M505" s="685" t="s">
        <v>429</v>
      </c>
      <c r="N505" s="686"/>
      <c r="O505" s="685" t="s">
        <v>429</v>
      </c>
      <c r="P505" s="686"/>
      <c r="Q505" s="685" t="s">
        <v>429</v>
      </c>
      <c r="R505" s="686"/>
      <c r="S505" s="685" t="s">
        <v>429</v>
      </c>
      <c r="T505" s="686"/>
      <c r="U505" s="683"/>
      <c r="V505" s="684"/>
      <c r="W505" s="281"/>
      <c r="X505" s="281"/>
      <c r="Y505" s="281"/>
    </row>
    <row r="506" spans="1:25" ht="24" customHeight="1">
      <c r="A506" s="285">
        <v>22</v>
      </c>
      <c r="B506" s="284"/>
      <c r="C506" s="283"/>
      <c r="D506" s="283"/>
      <c r="E506" s="621"/>
      <c r="F506" s="622"/>
      <c r="G506" s="621"/>
      <c r="H506" s="622"/>
      <c r="I506" s="621"/>
      <c r="J506" s="622"/>
      <c r="K506" s="685" t="s">
        <v>429</v>
      </c>
      <c r="L506" s="686"/>
      <c r="M506" s="685" t="s">
        <v>429</v>
      </c>
      <c r="N506" s="686"/>
      <c r="O506" s="685" t="s">
        <v>429</v>
      </c>
      <c r="P506" s="686"/>
      <c r="Q506" s="685" t="s">
        <v>429</v>
      </c>
      <c r="R506" s="686"/>
      <c r="S506" s="685" t="s">
        <v>429</v>
      </c>
      <c r="T506" s="686"/>
      <c r="U506" s="683"/>
      <c r="V506" s="684"/>
      <c r="W506" s="281"/>
      <c r="X506" s="281"/>
      <c r="Y506" s="281"/>
    </row>
    <row r="507" spans="1:25" ht="24" customHeight="1">
      <c r="A507" s="285">
        <v>23</v>
      </c>
      <c r="B507" s="284"/>
      <c r="C507" s="283"/>
      <c r="D507" s="283"/>
      <c r="E507" s="621"/>
      <c r="F507" s="622"/>
      <c r="G507" s="621"/>
      <c r="H507" s="622"/>
      <c r="I507" s="621"/>
      <c r="J507" s="622"/>
      <c r="K507" s="685" t="s">
        <v>429</v>
      </c>
      <c r="L507" s="686"/>
      <c r="M507" s="685" t="s">
        <v>429</v>
      </c>
      <c r="N507" s="686"/>
      <c r="O507" s="685" t="s">
        <v>429</v>
      </c>
      <c r="P507" s="686"/>
      <c r="Q507" s="685" t="s">
        <v>429</v>
      </c>
      <c r="R507" s="686"/>
      <c r="S507" s="685" t="s">
        <v>429</v>
      </c>
      <c r="T507" s="686"/>
      <c r="U507" s="683"/>
      <c r="V507" s="684"/>
      <c r="W507" s="281"/>
      <c r="X507" s="281"/>
      <c r="Y507" s="281"/>
    </row>
    <row r="508" spans="1:25" ht="24" customHeight="1">
      <c r="A508" s="285">
        <v>24</v>
      </c>
      <c r="B508" s="284"/>
      <c r="C508" s="283"/>
      <c r="D508" s="283"/>
      <c r="E508" s="621"/>
      <c r="F508" s="622"/>
      <c r="G508" s="621"/>
      <c r="H508" s="622"/>
      <c r="I508" s="621"/>
      <c r="J508" s="622"/>
      <c r="K508" s="685" t="s">
        <v>429</v>
      </c>
      <c r="L508" s="686"/>
      <c r="M508" s="685" t="s">
        <v>429</v>
      </c>
      <c r="N508" s="686"/>
      <c r="O508" s="685" t="s">
        <v>429</v>
      </c>
      <c r="P508" s="686"/>
      <c r="Q508" s="685" t="s">
        <v>429</v>
      </c>
      <c r="R508" s="686"/>
      <c r="S508" s="685" t="s">
        <v>429</v>
      </c>
      <c r="T508" s="686"/>
      <c r="U508" s="683"/>
      <c r="V508" s="684"/>
      <c r="W508" s="281"/>
      <c r="X508" s="281"/>
      <c r="Y508" s="281"/>
    </row>
    <row r="509" spans="1:25" ht="24" customHeight="1">
      <c r="A509" s="285">
        <v>25</v>
      </c>
      <c r="B509" s="284"/>
      <c r="C509" s="283"/>
      <c r="D509" s="283"/>
      <c r="E509" s="621"/>
      <c r="F509" s="622"/>
      <c r="G509" s="621"/>
      <c r="H509" s="622"/>
      <c r="I509" s="621"/>
      <c r="J509" s="622"/>
      <c r="K509" s="685" t="s">
        <v>429</v>
      </c>
      <c r="L509" s="686"/>
      <c r="M509" s="685" t="s">
        <v>429</v>
      </c>
      <c r="N509" s="686"/>
      <c r="O509" s="685" t="s">
        <v>429</v>
      </c>
      <c r="P509" s="686"/>
      <c r="Q509" s="685" t="s">
        <v>429</v>
      </c>
      <c r="R509" s="686"/>
      <c r="S509" s="685" t="s">
        <v>429</v>
      </c>
      <c r="T509" s="686"/>
      <c r="U509" s="683"/>
      <c r="V509" s="684"/>
      <c r="W509" s="281"/>
      <c r="X509" s="281"/>
      <c r="Y509" s="281"/>
    </row>
    <row r="510" spans="1:25" ht="24" customHeight="1">
      <c r="A510" s="285">
        <v>26</v>
      </c>
      <c r="B510" s="284"/>
      <c r="C510" s="283"/>
      <c r="D510" s="283"/>
      <c r="E510" s="621"/>
      <c r="F510" s="622"/>
      <c r="G510" s="621"/>
      <c r="H510" s="622"/>
      <c r="I510" s="621"/>
      <c r="J510" s="622"/>
      <c r="K510" s="685" t="s">
        <v>429</v>
      </c>
      <c r="L510" s="686"/>
      <c r="M510" s="685" t="s">
        <v>429</v>
      </c>
      <c r="N510" s="686"/>
      <c r="O510" s="685" t="s">
        <v>429</v>
      </c>
      <c r="P510" s="686"/>
      <c r="Q510" s="685" t="s">
        <v>429</v>
      </c>
      <c r="R510" s="686"/>
      <c r="S510" s="685" t="s">
        <v>429</v>
      </c>
      <c r="T510" s="686"/>
      <c r="U510" s="683"/>
      <c r="V510" s="684"/>
      <c r="W510" s="281"/>
      <c r="X510" s="281"/>
      <c r="Y510" s="281"/>
    </row>
    <row r="511" spans="1:25" ht="24" customHeight="1">
      <c r="A511" s="285">
        <v>27</v>
      </c>
      <c r="B511" s="284"/>
      <c r="C511" s="283"/>
      <c r="D511" s="283"/>
      <c r="E511" s="621"/>
      <c r="F511" s="622"/>
      <c r="G511" s="621"/>
      <c r="H511" s="622"/>
      <c r="I511" s="621"/>
      <c r="J511" s="622"/>
      <c r="K511" s="685" t="s">
        <v>429</v>
      </c>
      <c r="L511" s="686"/>
      <c r="M511" s="685" t="s">
        <v>429</v>
      </c>
      <c r="N511" s="686"/>
      <c r="O511" s="685" t="s">
        <v>429</v>
      </c>
      <c r="P511" s="686"/>
      <c r="Q511" s="685" t="s">
        <v>429</v>
      </c>
      <c r="R511" s="686"/>
      <c r="S511" s="685" t="s">
        <v>429</v>
      </c>
      <c r="T511" s="686"/>
      <c r="U511" s="683"/>
      <c r="V511" s="684"/>
      <c r="W511" s="281"/>
      <c r="X511" s="281"/>
      <c r="Y511" s="281"/>
    </row>
    <row r="512" spans="1:25" ht="24" customHeight="1">
      <c r="A512" s="285">
        <v>28</v>
      </c>
      <c r="B512" s="301"/>
      <c r="C512" s="300"/>
      <c r="D512" s="300"/>
      <c r="E512" s="673"/>
      <c r="F512" s="682"/>
      <c r="G512" s="673"/>
      <c r="H512" s="682"/>
      <c r="I512" s="673"/>
      <c r="J512" s="682"/>
      <c r="K512" s="685" t="s">
        <v>429</v>
      </c>
      <c r="L512" s="686"/>
      <c r="M512" s="685" t="s">
        <v>429</v>
      </c>
      <c r="N512" s="686"/>
      <c r="O512" s="685" t="s">
        <v>429</v>
      </c>
      <c r="P512" s="686"/>
      <c r="Q512" s="685" t="s">
        <v>429</v>
      </c>
      <c r="R512" s="686"/>
      <c r="S512" s="685" t="s">
        <v>429</v>
      </c>
      <c r="T512" s="686"/>
      <c r="U512" s="701"/>
      <c r="V512" s="702"/>
      <c r="W512" s="306"/>
      <c r="X512" s="306"/>
      <c r="Y512" s="306"/>
    </row>
    <row r="513" spans="1:25" ht="24" customHeight="1">
      <c r="A513" s="285">
        <v>29</v>
      </c>
      <c r="B513" s="301"/>
      <c r="C513" s="300"/>
      <c r="D513" s="300"/>
      <c r="E513" s="681"/>
      <c r="F513" s="681"/>
      <c r="G513" s="681"/>
      <c r="H513" s="681"/>
      <c r="I513" s="681"/>
      <c r="J513" s="681"/>
      <c r="K513" s="685" t="s">
        <v>429</v>
      </c>
      <c r="L513" s="686"/>
      <c r="M513" s="685" t="s">
        <v>429</v>
      </c>
      <c r="N513" s="686"/>
      <c r="O513" s="685" t="s">
        <v>429</v>
      </c>
      <c r="P513" s="686"/>
      <c r="Q513" s="685" t="s">
        <v>429</v>
      </c>
      <c r="R513" s="686"/>
      <c r="S513" s="685" t="s">
        <v>429</v>
      </c>
      <c r="T513" s="686"/>
      <c r="U513" s="696"/>
      <c r="V513" s="696"/>
      <c r="W513" s="298"/>
      <c r="X513" s="298"/>
      <c r="Y513" s="298"/>
    </row>
    <row r="514" spans="1:25" ht="24" customHeight="1">
      <c r="A514" s="285">
        <v>30</v>
      </c>
      <c r="B514" s="301"/>
      <c r="C514" s="300"/>
      <c r="D514" s="300"/>
      <c r="E514" s="678"/>
      <c r="F514" s="679"/>
      <c r="G514" s="678"/>
      <c r="H514" s="679"/>
      <c r="I514" s="678"/>
      <c r="J514" s="679"/>
      <c r="K514" s="685" t="s">
        <v>429</v>
      </c>
      <c r="L514" s="686"/>
      <c r="M514" s="685" t="s">
        <v>429</v>
      </c>
      <c r="N514" s="686"/>
      <c r="O514" s="685" t="s">
        <v>429</v>
      </c>
      <c r="P514" s="686"/>
      <c r="Q514" s="685" t="s">
        <v>429</v>
      </c>
      <c r="R514" s="686"/>
      <c r="S514" s="685" t="s">
        <v>429</v>
      </c>
      <c r="T514" s="686"/>
      <c r="U514" s="699"/>
      <c r="V514" s="700"/>
      <c r="W514" s="298"/>
      <c r="X514" s="298"/>
      <c r="Y514" s="298"/>
    </row>
    <row r="515" spans="1:25" ht="24" customHeight="1">
      <c r="A515" s="285">
        <v>31</v>
      </c>
      <c r="B515" s="301"/>
      <c r="C515" s="300"/>
      <c r="D515" s="300"/>
      <c r="E515" s="678"/>
      <c r="F515" s="679"/>
      <c r="G515" s="678"/>
      <c r="H515" s="679"/>
      <c r="I515" s="678"/>
      <c r="J515" s="679"/>
      <c r="K515" s="685" t="s">
        <v>429</v>
      </c>
      <c r="L515" s="686"/>
      <c r="M515" s="685" t="s">
        <v>429</v>
      </c>
      <c r="N515" s="686"/>
      <c r="O515" s="685" t="s">
        <v>429</v>
      </c>
      <c r="P515" s="686"/>
      <c r="Q515" s="685" t="s">
        <v>429</v>
      </c>
      <c r="R515" s="686"/>
      <c r="S515" s="685" t="s">
        <v>429</v>
      </c>
      <c r="T515" s="686"/>
      <c r="U515" s="699"/>
      <c r="V515" s="700"/>
      <c r="W515" s="298"/>
      <c r="X515" s="298"/>
      <c r="Y515" s="298"/>
    </row>
    <row r="516" spans="1:25" ht="24" customHeight="1">
      <c r="A516" s="285">
        <v>32</v>
      </c>
      <c r="B516" s="301"/>
      <c r="C516" s="300"/>
      <c r="D516" s="300"/>
      <c r="E516" s="678"/>
      <c r="F516" s="679"/>
      <c r="G516" s="678"/>
      <c r="H516" s="679"/>
      <c r="I516" s="678"/>
      <c r="J516" s="679"/>
      <c r="K516" s="685" t="s">
        <v>429</v>
      </c>
      <c r="L516" s="686"/>
      <c r="M516" s="685" t="s">
        <v>429</v>
      </c>
      <c r="N516" s="686"/>
      <c r="O516" s="685" t="s">
        <v>429</v>
      </c>
      <c r="P516" s="686"/>
      <c r="Q516" s="685" t="s">
        <v>429</v>
      </c>
      <c r="R516" s="686"/>
      <c r="S516" s="685" t="s">
        <v>429</v>
      </c>
      <c r="T516" s="686"/>
      <c r="U516" s="699"/>
      <c r="V516" s="700"/>
      <c r="W516" s="298"/>
      <c r="X516" s="298"/>
      <c r="Y516" s="298"/>
    </row>
    <row r="517" spans="1:25" ht="20" customHeight="1">
      <c r="A517" s="266"/>
      <c r="B517" s="266"/>
      <c r="C517" s="270"/>
      <c r="D517" s="270"/>
      <c r="E517" s="266"/>
      <c r="F517" s="266"/>
      <c r="G517" s="266"/>
      <c r="H517" s="266"/>
      <c r="I517" s="266"/>
      <c r="J517" s="266"/>
      <c r="K517" s="266"/>
      <c r="L517" s="266"/>
      <c r="M517" s="266"/>
      <c r="N517" s="266"/>
      <c r="O517" s="266"/>
      <c r="P517" s="266"/>
      <c r="Q517" s="266"/>
      <c r="R517" s="266"/>
      <c r="S517" s="266"/>
      <c r="T517" s="266"/>
      <c r="U517" s="266"/>
      <c r="V517" s="266"/>
      <c r="W517" s="266"/>
      <c r="X517" s="266"/>
      <c r="Y517" s="266"/>
    </row>
    <row r="518" spans="1:25" ht="20" customHeight="1">
      <c r="A518" s="675"/>
      <c r="B518" s="675"/>
      <c r="C518" s="675"/>
      <c r="D518" s="675"/>
      <c r="E518" s="675"/>
      <c r="F518" s="675"/>
      <c r="G518" s="267"/>
      <c r="H518" s="675"/>
      <c r="I518" s="675"/>
      <c r="J518" s="675"/>
      <c r="K518" s="675"/>
      <c r="L518" s="675"/>
      <c r="M518" s="675"/>
      <c r="N518" s="675"/>
      <c r="O518" s="675"/>
      <c r="P518" s="675"/>
      <c r="Q518" s="675"/>
      <c r="R518" s="675"/>
      <c r="S518" s="675"/>
      <c r="T518" s="266"/>
      <c r="U518" s="642" t="s">
        <v>407</v>
      </c>
      <c r="V518" s="645"/>
      <c r="W518" s="645"/>
      <c r="X518" s="645"/>
      <c r="Y518" s="643"/>
    </row>
    <row r="519" spans="1:25" ht="20" customHeight="1">
      <c r="A519" s="266"/>
      <c r="B519" s="267"/>
      <c r="C519" s="267"/>
      <c r="D519" s="267"/>
      <c r="E519" s="675"/>
      <c r="F519" s="675"/>
      <c r="G519" s="267"/>
      <c r="H519" s="266"/>
      <c r="I519" s="267"/>
      <c r="J519" s="675"/>
      <c r="K519" s="675"/>
      <c r="L519" s="675"/>
      <c r="M519" s="675"/>
      <c r="N519" s="675"/>
      <c r="O519" s="675"/>
      <c r="P519" s="675"/>
      <c r="Q519" s="675"/>
      <c r="R519" s="675"/>
      <c r="S519" s="675"/>
      <c r="T519" s="266"/>
      <c r="U519" s="279"/>
      <c r="V519" s="266"/>
      <c r="W519" s="266"/>
      <c r="X519" s="266"/>
      <c r="Y519" s="278"/>
    </row>
    <row r="520" spans="1:25" ht="20" customHeight="1">
      <c r="A520" s="268"/>
      <c r="B520" s="267"/>
      <c r="C520" s="267"/>
      <c r="D520" s="267"/>
      <c r="E520" s="677"/>
      <c r="F520" s="677"/>
      <c r="G520" s="269"/>
      <c r="H520" s="268"/>
      <c r="I520" s="267"/>
      <c r="J520" s="675"/>
      <c r="K520" s="675"/>
      <c r="L520" s="675"/>
      <c r="M520" s="675"/>
      <c r="N520" s="675"/>
      <c r="O520" s="675"/>
      <c r="P520" s="675"/>
      <c r="Q520" s="675"/>
      <c r="R520" s="675"/>
      <c r="S520" s="675"/>
      <c r="T520" s="266"/>
      <c r="U520" s="279"/>
      <c r="V520" s="266"/>
      <c r="W520" s="266"/>
      <c r="X520" s="266"/>
      <c r="Y520" s="278"/>
    </row>
    <row r="521" spans="1:25" ht="20" customHeight="1">
      <c r="A521" s="268"/>
      <c r="B521" s="267"/>
      <c r="C521" s="267"/>
      <c r="D521" s="267"/>
      <c r="E521" s="677"/>
      <c r="F521" s="677"/>
      <c r="G521" s="269"/>
      <c r="H521" s="268"/>
      <c r="I521" s="267"/>
      <c r="J521" s="675"/>
      <c r="K521" s="675"/>
      <c r="L521" s="675"/>
      <c r="M521" s="675"/>
      <c r="N521" s="675"/>
      <c r="O521" s="675"/>
      <c r="P521" s="675"/>
      <c r="Q521" s="675"/>
      <c r="R521" s="675"/>
      <c r="S521" s="675"/>
      <c r="T521" s="266"/>
      <c r="U521" s="279"/>
      <c r="V521" s="266"/>
      <c r="W521" s="266"/>
      <c r="X521" s="266"/>
      <c r="Y521" s="278"/>
    </row>
    <row r="522" spans="1:25" ht="20" customHeight="1">
      <c r="A522" s="268"/>
      <c r="B522" s="267"/>
      <c r="C522" s="267"/>
      <c r="D522" s="267"/>
      <c r="E522" s="677"/>
      <c r="F522" s="677"/>
      <c r="G522" s="269"/>
      <c r="H522" s="268"/>
      <c r="I522" s="267"/>
      <c r="J522" s="675"/>
      <c r="K522" s="675"/>
      <c r="L522" s="675"/>
      <c r="M522" s="675"/>
      <c r="N522" s="675"/>
      <c r="O522" s="675"/>
      <c r="P522" s="675"/>
      <c r="Q522" s="675"/>
      <c r="R522" s="675"/>
      <c r="S522" s="675"/>
      <c r="U522" s="277"/>
      <c r="Y522" s="276"/>
    </row>
    <row r="523" spans="1:25" ht="20" customHeight="1">
      <c r="A523" s="268"/>
      <c r="B523" s="267"/>
      <c r="C523" s="267"/>
      <c r="D523" s="267"/>
      <c r="E523" s="677"/>
      <c r="F523" s="677"/>
      <c r="G523" s="269"/>
      <c r="H523" s="268"/>
      <c r="I523" s="267"/>
      <c r="J523" s="675"/>
      <c r="K523" s="675"/>
      <c r="L523" s="675"/>
      <c r="M523" s="675"/>
      <c r="N523" s="675"/>
      <c r="O523" s="675"/>
      <c r="P523" s="675"/>
      <c r="Q523" s="675"/>
      <c r="R523" s="675"/>
      <c r="S523" s="675"/>
      <c r="U523" s="277"/>
      <c r="Y523" s="276"/>
    </row>
    <row r="524" spans="1:25" ht="20" customHeight="1">
      <c r="A524" s="268"/>
      <c r="B524" s="267"/>
      <c r="C524" s="267"/>
      <c r="D524" s="267"/>
      <c r="E524" s="677"/>
      <c r="F524" s="677"/>
      <c r="G524" s="269"/>
      <c r="H524" s="268"/>
      <c r="I524" s="267"/>
      <c r="J524" s="675"/>
      <c r="K524" s="675"/>
      <c r="L524" s="675"/>
      <c r="M524" s="675"/>
      <c r="N524" s="675"/>
      <c r="O524" s="675"/>
      <c r="P524" s="675"/>
      <c r="Q524" s="675"/>
      <c r="R524" s="675"/>
      <c r="S524" s="675"/>
      <c r="T524" s="266"/>
      <c r="U524" s="642" t="s">
        <v>406</v>
      </c>
      <c r="V524" s="645"/>
      <c r="W524" s="645"/>
      <c r="X524" s="645"/>
      <c r="Y524" s="643"/>
    </row>
    <row r="525" spans="1:25" ht="20" customHeight="1">
      <c r="A525" s="268"/>
      <c r="B525" s="267"/>
      <c r="C525" s="267"/>
      <c r="D525" s="267"/>
      <c r="E525" s="677"/>
      <c r="F525" s="677"/>
      <c r="G525" s="269"/>
      <c r="H525" s="268"/>
      <c r="I525" s="267"/>
      <c r="J525" s="675"/>
      <c r="K525" s="675"/>
      <c r="L525" s="675"/>
      <c r="M525" s="675"/>
      <c r="N525" s="675"/>
      <c r="O525" s="675"/>
      <c r="P525" s="675"/>
      <c r="Q525" s="675"/>
      <c r="R525" s="675"/>
      <c r="S525" s="675"/>
      <c r="T525" s="266"/>
      <c r="U525" s="279"/>
      <c r="V525" s="266"/>
      <c r="W525" s="266"/>
      <c r="X525" s="266"/>
      <c r="Y525" s="278"/>
    </row>
    <row r="526" spans="1:25" ht="20" customHeight="1">
      <c r="A526" s="268"/>
      <c r="B526" s="267"/>
      <c r="C526" s="267"/>
      <c r="D526" s="267"/>
      <c r="E526" s="677"/>
      <c r="F526" s="677"/>
      <c r="G526" s="269"/>
      <c r="H526" s="268"/>
      <c r="I526" s="267"/>
      <c r="J526" s="675"/>
      <c r="K526" s="675"/>
      <c r="L526" s="675"/>
      <c r="M526" s="675"/>
      <c r="N526" s="675"/>
      <c r="O526" s="675"/>
      <c r="P526" s="675"/>
      <c r="Q526" s="675"/>
      <c r="R526" s="675"/>
      <c r="S526" s="675"/>
      <c r="U526" s="277"/>
      <c r="Y526" s="276"/>
    </row>
    <row r="527" spans="1:25" ht="20" customHeight="1">
      <c r="A527" s="268"/>
      <c r="B527" s="267"/>
      <c r="C527" s="267"/>
      <c r="D527" s="267"/>
      <c r="E527" s="677"/>
      <c r="F527" s="677"/>
      <c r="G527" s="269"/>
      <c r="H527" s="268"/>
      <c r="I527" s="267"/>
      <c r="J527" s="675"/>
      <c r="K527" s="675"/>
      <c r="L527" s="675"/>
      <c r="M527" s="675"/>
      <c r="N527" s="675"/>
      <c r="O527" s="675"/>
      <c r="P527" s="675"/>
      <c r="Q527" s="675"/>
      <c r="R527" s="675"/>
      <c r="S527" s="675"/>
      <c r="T527" s="266"/>
      <c r="U527" s="273"/>
      <c r="V527" s="272"/>
      <c r="W527" s="272"/>
      <c r="X527" s="272"/>
      <c r="Y527" s="271"/>
    </row>
    <row r="528" spans="1:25" ht="12" customHeight="1">
      <c r="A528" s="268" t="s">
        <v>427</v>
      </c>
      <c r="B528" s="267"/>
      <c r="C528" s="270"/>
      <c r="D528" s="267"/>
      <c r="E528" s="269"/>
      <c r="F528" s="269"/>
      <c r="G528" s="269"/>
      <c r="H528" s="268"/>
      <c r="I528" s="267"/>
      <c r="J528" s="267"/>
      <c r="K528" s="267"/>
      <c r="L528" s="267"/>
      <c r="M528" s="267"/>
      <c r="N528" s="267"/>
      <c r="O528" s="267"/>
      <c r="P528" s="267"/>
      <c r="Q528" s="267"/>
      <c r="R528" s="267"/>
      <c r="S528" s="267"/>
      <c r="T528" s="266"/>
      <c r="U528" s="266"/>
      <c r="V528" s="266"/>
      <c r="W528" s="266"/>
      <c r="X528" s="266"/>
      <c r="Y528" s="266"/>
    </row>
    <row r="529" spans="1:25" ht="38" customHeight="1">
      <c r="A529" s="671" t="s">
        <v>441</v>
      </c>
      <c r="B529" s="672"/>
      <c r="C529" s="672"/>
      <c r="D529" s="672"/>
      <c r="E529" s="666" t="s">
        <v>42</v>
      </c>
      <c r="F529" s="666"/>
      <c r="G529" s="667">
        <f>VLOOKUP('Read Me First'!$I$4,'Read Me First'!$L$4:$N$7,3,FALSE)</f>
        <v>45774</v>
      </c>
      <c r="H529" s="668"/>
      <c r="I529" s="669"/>
      <c r="J529" s="666" t="s">
        <v>43</v>
      </c>
      <c r="K529" s="666"/>
      <c r="L529" s="626" t="str">
        <f>VLOOKUP('Read Me First'!$I$4,'Read Me First'!$L$4:$N$7,2,FALSE)</f>
        <v>Horspath, Oxford</v>
      </c>
      <c r="M529" s="662"/>
      <c r="N529" s="662"/>
      <c r="O529" s="662"/>
      <c r="P529" s="662"/>
      <c r="Q529" s="627"/>
      <c r="R529" s="666" t="s">
        <v>420</v>
      </c>
      <c r="S529" s="666"/>
      <c r="T529" s="626" t="str">
        <f>'Read Me First'!$A$1</f>
        <v>OXFORDSHIRE TRACK &amp; FIELD LEAGUE 2025</v>
      </c>
      <c r="U529" s="662"/>
      <c r="V529" s="662"/>
      <c r="W529" s="662"/>
      <c r="X529" s="662"/>
      <c r="Y529" s="627"/>
    </row>
    <row r="530" spans="1:25" s="294" customFormat="1" ht="38" customHeight="1">
      <c r="A530" s="624" t="s">
        <v>25</v>
      </c>
      <c r="B530" s="625"/>
      <c r="C530" s="624" t="str">
        <f>"Shot U17 &amp; U20 Women (" &amp;Data!P$445 &amp; IF(Data!P$456 =0,"", " &amp; " &amp;Data!P$456) &amp; " athletes)"</f>
        <v>Shot U17 &amp; U20 Women (0 athletes)</v>
      </c>
      <c r="D530" s="625"/>
      <c r="E530" s="624" t="s">
        <v>382</v>
      </c>
      <c r="F530" s="625"/>
      <c r="G530" s="629">
        <v>0.5</v>
      </c>
      <c r="H530" s="630"/>
      <c r="I530" s="631"/>
      <c r="J530" s="626" t="s">
        <v>419</v>
      </c>
      <c r="K530" s="662"/>
      <c r="L530" s="703">
        <f>Data!$M$352</f>
        <v>12.6</v>
      </c>
      <c r="M530" s="704"/>
      <c r="N530" s="640" t="s">
        <v>418</v>
      </c>
      <c r="O530" s="641"/>
      <c r="P530" s="652">
        <f>Data!$H$352</f>
        <v>9.4</v>
      </c>
      <c r="Q530" s="653"/>
      <c r="R530" s="624" t="s">
        <v>443</v>
      </c>
      <c r="S530" s="628"/>
      <c r="T530" s="628"/>
      <c r="U530" s="628"/>
      <c r="V530" s="628"/>
      <c r="W530" s="628"/>
      <c r="X530" s="628"/>
      <c r="Y530" s="625"/>
    </row>
    <row r="531" spans="1:25" ht="20" customHeight="1">
      <c r="A531" s="266"/>
      <c r="B531" s="266"/>
      <c r="C531" s="293"/>
      <c r="D531" s="292"/>
      <c r="E531" s="267"/>
      <c r="F531" s="267"/>
      <c r="G531" s="291"/>
      <c r="H531" s="291"/>
      <c r="I531" s="267"/>
      <c r="J531" s="267"/>
      <c r="K531" s="290"/>
      <c r="L531" s="290"/>
      <c r="M531" s="290"/>
      <c r="N531" s="288"/>
      <c r="O531" s="288"/>
      <c r="P531" s="289"/>
      <c r="Q531" s="288"/>
      <c r="R531" s="287"/>
      <c r="S531" s="287"/>
      <c r="T531" s="287"/>
      <c r="U531" s="287"/>
      <c r="V531" s="287"/>
      <c r="W531" s="287"/>
      <c r="X531" s="287"/>
      <c r="Y531" s="287"/>
    </row>
    <row r="532" spans="1:25" ht="38" customHeight="1">
      <c r="A532" s="634" t="s">
        <v>417</v>
      </c>
      <c r="B532" s="634" t="s">
        <v>416</v>
      </c>
      <c r="C532" s="634" t="s">
        <v>415</v>
      </c>
      <c r="D532" s="634" t="s">
        <v>414</v>
      </c>
      <c r="E532" s="689" t="s">
        <v>438</v>
      </c>
      <c r="F532" s="689"/>
      <c r="G532" s="689" t="s">
        <v>437</v>
      </c>
      <c r="H532" s="689"/>
      <c r="I532" s="689" t="s">
        <v>436</v>
      </c>
      <c r="J532" s="689"/>
      <c r="K532" s="689" t="s">
        <v>435</v>
      </c>
      <c r="L532" s="689"/>
      <c r="M532" s="692" t="s">
        <v>434</v>
      </c>
      <c r="N532" s="693"/>
      <c r="O532" s="644" t="s">
        <v>433</v>
      </c>
      <c r="P532" s="644"/>
      <c r="Q532" s="644" t="s">
        <v>432</v>
      </c>
      <c r="R532" s="644"/>
      <c r="S532" s="644" t="s">
        <v>431</v>
      </c>
      <c r="T532" s="644"/>
      <c r="U532" s="689" t="s">
        <v>430</v>
      </c>
      <c r="V532" s="642"/>
      <c r="W532" s="664" t="s">
        <v>410</v>
      </c>
      <c r="X532" s="642" t="s">
        <v>409</v>
      </c>
      <c r="Y532" s="643"/>
    </row>
    <row r="533" spans="1:25" ht="20" customHeight="1">
      <c r="A533" s="635"/>
      <c r="B533" s="635"/>
      <c r="C533" s="635"/>
      <c r="D533" s="635"/>
      <c r="E533" s="644" t="s">
        <v>408</v>
      </c>
      <c r="F533" s="644"/>
      <c r="G533" s="644" t="s">
        <v>408</v>
      </c>
      <c r="H533" s="644"/>
      <c r="I533" s="644" t="s">
        <v>408</v>
      </c>
      <c r="J533" s="644"/>
      <c r="K533" s="644" t="s">
        <v>408</v>
      </c>
      <c r="L533" s="644"/>
      <c r="M533" s="694"/>
      <c r="N533" s="695"/>
      <c r="O533" s="644" t="s">
        <v>408</v>
      </c>
      <c r="P533" s="644"/>
      <c r="Q533" s="644" t="s">
        <v>408</v>
      </c>
      <c r="R533" s="644"/>
      <c r="S533" s="644" t="s">
        <v>408</v>
      </c>
      <c r="T533" s="644"/>
      <c r="U533" s="644" t="s">
        <v>408</v>
      </c>
      <c r="V533" s="642"/>
      <c r="W533" s="665"/>
      <c r="X533" s="281" t="s">
        <v>0</v>
      </c>
      <c r="Y533" s="281" t="s">
        <v>1</v>
      </c>
    </row>
    <row r="534" spans="1:25" ht="24" customHeight="1">
      <c r="A534" s="285">
        <v>1</v>
      </c>
      <c r="B534" s="284" t="str" cm="1">
        <f t="array" ref="B534:B535">IFERROR(_xlfn.TAKE(_xlfn.VSTACK(_xlfn._xlws.FILTER(_xlfn.ANCHORARRAY(Data!AF$184), _xlfn.CHOOSECOLS(_xlfn.ANCHORARRAY(Data!AF$184),1)&lt;&gt;"",""),_xlfn._xlws.FILTER(_xlfn.ANCHORARRAY(Data!AF$214), _xlfn.CHOOSECOLS(_xlfn.ANCHORARRAY(Data!AF$214),1)&lt;&gt;"","")),16),"")</f>
        <v/>
      </c>
      <c r="C534" s="283"/>
      <c r="D534" s="283"/>
      <c r="E534" s="621"/>
      <c r="F534" s="622"/>
      <c r="G534" s="621"/>
      <c r="H534" s="622"/>
      <c r="I534" s="621"/>
      <c r="J534" s="622"/>
      <c r="K534" s="685" t="s">
        <v>429</v>
      </c>
      <c r="L534" s="686"/>
      <c r="M534" s="685" t="s">
        <v>429</v>
      </c>
      <c r="N534" s="686"/>
      <c r="O534" s="685" t="s">
        <v>429</v>
      </c>
      <c r="P534" s="686"/>
      <c r="Q534" s="685" t="s">
        <v>429</v>
      </c>
      <c r="R534" s="686"/>
      <c r="S534" s="685" t="s">
        <v>429</v>
      </c>
      <c r="T534" s="686"/>
      <c r="U534" s="683"/>
      <c r="V534" s="684"/>
      <c r="W534" s="281"/>
      <c r="X534" s="281"/>
      <c r="Y534" s="281"/>
    </row>
    <row r="535" spans="1:25" ht="24" customHeight="1">
      <c r="A535" s="281">
        <v>2</v>
      </c>
      <c r="B535" s="284" t="str">
        <v/>
      </c>
      <c r="C535" s="283"/>
      <c r="D535" s="283"/>
      <c r="E535" s="621"/>
      <c r="F535" s="622"/>
      <c r="G535" s="621"/>
      <c r="H535" s="622"/>
      <c r="I535" s="621"/>
      <c r="J535" s="622"/>
      <c r="K535" s="685" t="s">
        <v>429</v>
      </c>
      <c r="L535" s="686"/>
      <c r="M535" s="685" t="s">
        <v>429</v>
      </c>
      <c r="N535" s="686"/>
      <c r="O535" s="685" t="s">
        <v>429</v>
      </c>
      <c r="P535" s="686"/>
      <c r="Q535" s="685" t="s">
        <v>429</v>
      </c>
      <c r="R535" s="686"/>
      <c r="S535" s="685" t="s">
        <v>429</v>
      </c>
      <c r="T535" s="686"/>
      <c r="U535" s="683"/>
      <c r="V535" s="684"/>
      <c r="W535" s="281"/>
      <c r="X535" s="281"/>
      <c r="Y535" s="281"/>
    </row>
    <row r="536" spans="1:25" ht="24" customHeight="1">
      <c r="A536" s="281">
        <v>3</v>
      </c>
      <c r="B536" s="284"/>
      <c r="C536" s="283"/>
      <c r="D536" s="283"/>
      <c r="E536" s="621"/>
      <c r="F536" s="622"/>
      <c r="G536" s="621"/>
      <c r="H536" s="622"/>
      <c r="I536" s="621"/>
      <c r="J536" s="622"/>
      <c r="K536" s="685" t="s">
        <v>429</v>
      </c>
      <c r="L536" s="686"/>
      <c r="M536" s="685" t="s">
        <v>429</v>
      </c>
      <c r="N536" s="686"/>
      <c r="O536" s="685" t="s">
        <v>429</v>
      </c>
      <c r="P536" s="686"/>
      <c r="Q536" s="685" t="s">
        <v>429</v>
      </c>
      <c r="R536" s="686"/>
      <c r="S536" s="685" t="s">
        <v>429</v>
      </c>
      <c r="T536" s="686"/>
      <c r="U536" s="683"/>
      <c r="V536" s="684"/>
      <c r="W536" s="281"/>
      <c r="X536" s="281"/>
      <c r="Y536" s="281"/>
    </row>
    <row r="537" spans="1:25" ht="24" customHeight="1">
      <c r="A537" s="281">
        <v>4</v>
      </c>
      <c r="B537" s="284"/>
      <c r="C537" s="283"/>
      <c r="D537" s="283"/>
      <c r="E537" s="621"/>
      <c r="F537" s="622"/>
      <c r="G537" s="621"/>
      <c r="H537" s="622"/>
      <c r="I537" s="621"/>
      <c r="J537" s="622"/>
      <c r="K537" s="685" t="s">
        <v>429</v>
      </c>
      <c r="L537" s="686"/>
      <c r="M537" s="685" t="s">
        <v>429</v>
      </c>
      <c r="N537" s="686"/>
      <c r="O537" s="685" t="s">
        <v>429</v>
      </c>
      <c r="P537" s="686"/>
      <c r="Q537" s="685" t="s">
        <v>429</v>
      </c>
      <c r="R537" s="686"/>
      <c r="S537" s="685" t="s">
        <v>429</v>
      </c>
      <c r="T537" s="686"/>
      <c r="U537" s="683"/>
      <c r="V537" s="684"/>
      <c r="W537" s="281"/>
      <c r="X537" s="281"/>
      <c r="Y537" s="281"/>
    </row>
    <row r="538" spans="1:25" ht="24" customHeight="1">
      <c r="A538" s="281">
        <v>5</v>
      </c>
      <c r="B538" s="284"/>
      <c r="C538" s="283"/>
      <c r="D538" s="283"/>
      <c r="E538" s="621"/>
      <c r="F538" s="622"/>
      <c r="G538" s="621"/>
      <c r="H538" s="622"/>
      <c r="I538" s="621"/>
      <c r="J538" s="622"/>
      <c r="K538" s="685" t="s">
        <v>429</v>
      </c>
      <c r="L538" s="686"/>
      <c r="M538" s="685" t="s">
        <v>429</v>
      </c>
      <c r="N538" s="686"/>
      <c r="O538" s="685" t="s">
        <v>429</v>
      </c>
      <c r="P538" s="686"/>
      <c r="Q538" s="685" t="s">
        <v>429</v>
      </c>
      <c r="R538" s="686"/>
      <c r="S538" s="685" t="s">
        <v>429</v>
      </c>
      <c r="T538" s="686"/>
      <c r="U538" s="683"/>
      <c r="V538" s="684"/>
      <c r="W538" s="281"/>
      <c r="X538" s="281"/>
      <c r="Y538" s="281"/>
    </row>
    <row r="539" spans="1:25" ht="24" customHeight="1">
      <c r="A539" s="281">
        <v>6</v>
      </c>
      <c r="B539" s="284"/>
      <c r="C539" s="283"/>
      <c r="D539" s="283"/>
      <c r="E539" s="621"/>
      <c r="F539" s="622"/>
      <c r="G539" s="621"/>
      <c r="H539" s="622"/>
      <c r="I539" s="621"/>
      <c r="J539" s="622"/>
      <c r="K539" s="685" t="s">
        <v>429</v>
      </c>
      <c r="L539" s="686"/>
      <c r="M539" s="685" t="s">
        <v>429</v>
      </c>
      <c r="N539" s="686"/>
      <c r="O539" s="685" t="s">
        <v>429</v>
      </c>
      <c r="P539" s="686"/>
      <c r="Q539" s="685" t="s">
        <v>429</v>
      </c>
      <c r="R539" s="686"/>
      <c r="S539" s="685" t="s">
        <v>429</v>
      </c>
      <c r="T539" s="686"/>
      <c r="U539" s="683"/>
      <c r="V539" s="684"/>
      <c r="W539" s="281"/>
      <c r="X539" s="281"/>
      <c r="Y539" s="281"/>
    </row>
    <row r="540" spans="1:25" ht="24" customHeight="1">
      <c r="A540" s="281">
        <v>7</v>
      </c>
      <c r="B540" s="284"/>
      <c r="C540" s="283"/>
      <c r="D540" s="283"/>
      <c r="E540" s="621"/>
      <c r="F540" s="622"/>
      <c r="G540" s="621"/>
      <c r="H540" s="622"/>
      <c r="I540" s="621"/>
      <c r="J540" s="622"/>
      <c r="K540" s="685" t="s">
        <v>429</v>
      </c>
      <c r="L540" s="686"/>
      <c r="M540" s="685" t="s">
        <v>429</v>
      </c>
      <c r="N540" s="686"/>
      <c r="O540" s="685" t="s">
        <v>429</v>
      </c>
      <c r="P540" s="686"/>
      <c r="Q540" s="685" t="s">
        <v>429</v>
      </c>
      <c r="R540" s="686"/>
      <c r="S540" s="685" t="s">
        <v>429</v>
      </c>
      <c r="T540" s="686"/>
      <c r="U540" s="683"/>
      <c r="V540" s="684"/>
      <c r="W540" s="281"/>
      <c r="X540" s="281"/>
      <c r="Y540" s="281"/>
    </row>
    <row r="541" spans="1:25" ht="24" customHeight="1">
      <c r="A541" s="281">
        <v>8</v>
      </c>
      <c r="B541" s="284"/>
      <c r="C541" s="283"/>
      <c r="D541" s="283"/>
      <c r="E541" s="621"/>
      <c r="F541" s="622"/>
      <c r="G541" s="621"/>
      <c r="H541" s="622"/>
      <c r="I541" s="621"/>
      <c r="J541" s="622"/>
      <c r="K541" s="685" t="s">
        <v>429</v>
      </c>
      <c r="L541" s="686"/>
      <c r="M541" s="685" t="s">
        <v>429</v>
      </c>
      <c r="N541" s="686"/>
      <c r="O541" s="685" t="s">
        <v>429</v>
      </c>
      <c r="P541" s="686"/>
      <c r="Q541" s="685" t="s">
        <v>429</v>
      </c>
      <c r="R541" s="686"/>
      <c r="S541" s="685" t="s">
        <v>429</v>
      </c>
      <c r="T541" s="686"/>
      <c r="U541" s="683"/>
      <c r="V541" s="684"/>
      <c r="W541" s="281"/>
      <c r="X541" s="281"/>
      <c r="Y541" s="281"/>
    </row>
    <row r="542" spans="1:25" ht="24" customHeight="1">
      <c r="A542" s="281">
        <v>9</v>
      </c>
      <c r="B542" s="284"/>
      <c r="C542" s="283"/>
      <c r="D542" s="283"/>
      <c r="E542" s="621"/>
      <c r="F542" s="622"/>
      <c r="G542" s="621"/>
      <c r="H542" s="622"/>
      <c r="I542" s="621"/>
      <c r="J542" s="622"/>
      <c r="K542" s="685" t="s">
        <v>429</v>
      </c>
      <c r="L542" s="686"/>
      <c r="M542" s="685" t="s">
        <v>429</v>
      </c>
      <c r="N542" s="686"/>
      <c r="O542" s="685" t="s">
        <v>429</v>
      </c>
      <c r="P542" s="686"/>
      <c r="Q542" s="685" t="s">
        <v>429</v>
      </c>
      <c r="R542" s="686"/>
      <c r="S542" s="685" t="s">
        <v>429</v>
      </c>
      <c r="T542" s="686"/>
      <c r="U542" s="683"/>
      <c r="V542" s="684"/>
      <c r="W542" s="281"/>
      <c r="X542" s="281"/>
      <c r="Y542" s="281"/>
    </row>
    <row r="543" spans="1:25" ht="24" customHeight="1">
      <c r="A543" s="281">
        <v>10</v>
      </c>
      <c r="B543" s="284"/>
      <c r="C543" s="283"/>
      <c r="D543" s="283"/>
      <c r="E543" s="621"/>
      <c r="F543" s="622"/>
      <c r="G543" s="621"/>
      <c r="H543" s="622"/>
      <c r="I543" s="621"/>
      <c r="J543" s="622"/>
      <c r="K543" s="685" t="s">
        <v>429</v>
      </c>
      <c r="L543" s="686"/>
      <c r="M543" s="685" t="s">
        <v>429</v>
      </c>
      <c r="N543" s="686"/>
      <c r="O543" s="685" t="s">
        <v>429</v>
      </c>
      <c r="P543" s="686"/>
      <c r="Q543" s="685" t="s">
        <v>429</v>
      </c>
      <c r="R543" s="686"/>
      <c r="S543" s="685" t="s">
        <v>429</v>
      </c>
      <c r="T543" s="686"/>
      <c r="U543" s="683"/>
      <c r="V543" s="684"/>
      <c r="W543" s="281"/>
      <c r="X543" s="281"/>
      <c r="Y543" s="281"/>
    </row>
    <row r="544" spans="1:25" ht="24" customHeight="1">
      <c r="A544" s="281">
        <v>11</v>
      </c>
      <c r="B544" s="284"/>
      <c r="C544" s="283"/>
      <c r="D544" s="283"/>
      <c r="E544" s="621"/>
      <c r="F544" s="622"/>
      <c r="G544" s="621"/>
      <c r="H544" s="622"/>
      <c r="I544" s="621"/>
      <c r="J544" s="622"/>
      <c r="K544" s="685" t="s">
        <v>429</v>
      </c>
      <c r="L544" s="686"/>
      <c r="M544" s="685" t="s">
        <v>429</v>
      </c>
      <c r="N544" s="686"/>
      <c r="O544" s="685" t="s">
        <v>429</v>
      </c>
      <c r="P544" s="686"/>
      <c r="Q544" s="685" t="s">
        <v>429</v>
      </c>
      <c r="R544" s="686"/>
      <c r="S544" s="685" t="s">
        <v>429</v>
      </c>
      <c r="T544" s="686"/>
      <c r="U544" s="683"/>
      <c r="V544" s="684"/>
      <c r="W544" s="281"/>
      <c r="X544" s="281"/>
      <c r="Y544" s="281"/>
    </row>
    <row r="545" spans="1:25" ht="24" customHeight="1">
      <c r="A545" s="281">
        <v>12</v>
      </c>
      <c r="B545" s="284"/>
      <c r="C545" s="283"/>
      <c r="D545" s="283"/>
      <c r="E545" s="636"/>
      <c r="F545" s="670"/>
      <c r="G545" s="636"/>
      <c r="H545" s="670"/>
      <c r="I545" s="636"/>
      <c r="J545" s="670"/>
      <c r="K545" s="685" t="s">
        <v>429</v>
      </c>
      <c r="L545" s="686"/>
      <c r="M545" s="685" t="s">
        <v>429</v>
      </c>
      <c r="N545" s="686"/>
      <c r="O545" s="685" t="s">
        <v>429</v>
      </c>
      <c r="P545" s="686"/>
      <c r="Q545" s="685" t="s">
        <v>429</v>
      </c>
      <c r="R545" s="686"/>
      <c r="S545" s="685" t="s">
        <v>429</v>
      </c>
      <c r="T545" s="686"/>
      <c r="U545" s="687"/>
      <c r="V545" s="688"/>
      <c r="W545" s="286"/>
      <c r="X545" s="286"/>
      <c r="Y545" s="286"/>
    </row>
    <row r="546" spans="1:25" ht="24" customHeight="1">
      <c r="A546" s="281">
        <v>13</v>
      </c>
      <c r="B546" s="284"/>
      <c r="C546" s="283"/>
      <c r="D546" s="283"/>
      <c r="E546" s="651"/>
      <c r="F546" s="651"/>
      <c r="G546" s="651"/>
      <c r="H546" s="651"/>
      <c r="I546" s="651"/>
      <c r="J546" s="651"/>
      <c r="K546" s="685" t="s">
        <v>429</v>
      </c>
      <c r="L546" s="686"/>
      <c r="M546" s="685" t="s">
        <v>429</v>
      </c>
      <c r="N546" s="686"/>
      <c r="O546" s="685" t="s">
        <v>429</v>
      </c>
      <c r="P546" s="686"/>
      <c r="Q546" s="685" t="s">
        <v>429</v>
      </c>
      <c r="R546" s="686"/>
      <c r="S546" s="685" t="s">
        <v>429</v>
      </c>
      <c r="T546" s="686"/>
      <c r="U546" s="646"/>
      <c r="V546" s="646"/>
      <c r="W546" s="281"/>
      <c r="X546" s="281"/>
      <c r="Y546" s="281"/>
    </row>
    <row r="547" spans="1:25" ht="24" customHeight="1">
      <c r="A547" s="281">
        <v>14</v>
      </c>
      <c r="B547" s="284"/>
      <c r="C547" s="283"/>
      <c r="D547" s="283"/>
      <c r="E547" s="621"/>
      <c r="F547" s="622"/>
      <c r="G547" s="621"/>
      <c r="H547" s="622"/>
      <c r="I547" s="621"/>
      <c r="J547" s="622"/>
      <c r="K547" s="685" t="s">
        <v>429</v>
      </c>
      <c r="L547" s="686"/>
      <c r="M547" s="685" t="s">
        <v>429</v>
      </c>
      <c r="N547" s="686"/>
      <c r="O547" s="685" t="s">
        <v>429</v>
      </c>
      <c r="P547" s="686"/>
      <c r="Q547" s="685" t="s">
        <v>429</v>
      </c>
      <c r="R547" s="686"/>
      <c r="S547" s="685" t="s">
        <v>429</v>
      </c>
      <c r="T547" s="686"/>
      <c r="U547" s="683"/>
      <c r="V547" s="684"/>
      <c r="W547" s="281"/>
      <c r="X547" s="281"/>
      <c r="Y547" s="281"/>
    </row>
    <row r="548" spans="1:25" ht="24" customHeight="1">
      <c r="A548" s="281">
        <v>15</v>
      </c>
      <c r="B548" s="284"/>
      <c r="C548" s="283"/>
      <c r="D548" s="283"/>
      <c r="E548" s="621"/>
      <c r="F548" s="622"/>
      <c r="G548" s="621"/>
      <c r="H548" s="622"/>
      <c r="I548" s="621"/>
      <c r="J548" s="622"/>
      <c r="K548" s="685" t="s">
        <v>429</v>
      </c>
      <c r="L548" s="686"/>
      <c r="M548" s="685" t="s">
        <v>429</v>
      </c>
      <c r="N548" s="686"/>
      <c r="O548" s="685" t="s">
        <v>429</v>
      </c>
      <c r="P548" s="686"/>
      <c r="Q548" s="685" t="s">
        <v>429</v>
      </c>
      <c r="R548" s="686"/>
      <c r="S548" s="685" t="s">
        <v>429</v>
      </c>
      <c r="T548" s="686"/>
      <c r="U548" s="683"/>
      <c r="V548" s="684"/>
      <c r="W548" s="281"/>
      <c r="X548" s="281"/>
      <c r="Y548" s="281"/>
    </row>
    <row r="549" spans="1:25" ht="24" customHeight="1">
      <c r="A549" s="281">
        <v>16</v>
      </c>
      <c r="B549" s="284"/>
      <c r="C549" s="283"/>
      <c r="D549" s="283"/>
      <c r="E549" s="621"/>
      <c r="F549" s="622"/>
      <c r="G549" s="621"/>
      <c r="H549" s="622"/>
      <c r="I549" s="621"/>
      <c r="J549" s="622"/>
      <c r="K549" s="685" t="s">
        <v>429</v>
      </c>
      <c r="L549" s="686"/>
      <c r="M549" s="685" t="s">
        <v>429</v>
      </c>
      <c r="N549" s="686"/>
      <c r="O549" s="685" t="s">
        <v>429</v>
      </c>
      <c r="P549" s="686"/>
      <c r="Q549" s="685" t="s">
        <v>429</v>
      </c>
      <c r="R549" s="686"/>
      <c r="S549" s="685" t="s">
        <v>429</v>
      </c>
      <c r="T549" s="686"/>
      <c r="U549" s="683"/>
      <c r="V549" s="684"/>
      <c r="W549" s="281"/>
      <c r="X549" s="281"/>
      <c r="Y549" s="281"/>
    </row>
    <row r="550" spans="1:25" ht="20" customHeight="1">
      <c r="A550" s="266"/>
      <c r="B550" s="266"/>
      <c r="C550" s="270"/>
      <c r="D550" s="270"/>
      <c r="E550" s="266"/>
      <c r="F550" s="266"/>
      <c r="G550" s="266"/>
      <c r="H550" s="266"/>
      <c r="I550" s="266"/>
      <c r="J550" s="266"/>
      <c r="K550" s="266"/>
      <c r="L550" s="266"/>
      <c r="M550" s="266"/>
      <c r="N550" s="266"/>
      <c r="O550" s="266"/>
      <c r="P550" s="266"/>
      <c r="Q550" s="266"/>
      <c r="R550" s="266"/>
      <c r="S550" s="266"/>
      <c r="T550" s="266"/>
      <c r="U550" s="266"/>
      <c r="V550" s="266"/>
      <c r="W550" s="266"/>
      <c r="X550" s="266"/>
      <c r="Y550" s="266"/>
    </row>
    <row r="551" spans="1:25" ht="20" customHeight="1">
      <c r="A551" s="644" t="s">
        <v>425</v>
      </c>
      <c r="B551" s="644"/>
      <c r="C551" s="644"/>
      <c r="D551" s="644"/>
      <c r="E551" s="644"/>
      <c r="F551" s="644"/>
      <c r="G551" s="267"/>
      <c r="H551" s="644" t="s">
        <v>424</v>
      </c>
      <c r="I551" s="644"/>
      <c r="J551" s="644"/>
      <c r="K551" s="644"/>
      <c r="L551" s="644"/>
      <c r="M551" s="644"/>
      <c r="N551" s="644"/>
      <c r="O551" s="644"/>
      <c r="P551" s="644"/>
      <c r="Q551" s="644"/>
      <c r="R551" s="644"/>
      <c r="S551" s="644"/>
      <c r="T551" s="266"/>
      <c r="U551" s="642" t="s">
        <v>407</v>
      </c>
      <c r="V551" s="645"/>
      <c r="W551" s="645"/>
      <c r="X551" s="645"/>
      <c r="Y551" s="643"/>
    </row>
    <row r="552" spans="1:25" ht="20" customHeight="1">
      <c r="A552" s="297"/>
      <c r="B552" s="281" t="s">
        <v>423</v>
      </c>
      <c r="C552" s="281" t="s">
        <v>415</v>
      </c>
      <c r="D552" s="281" t="s">
        <v>414</v>
      </c>
      <c r="E552" s="644" t="s">
        <v>442</v>
      </c>
      <c r="F552" s="644"/>
      <c r="G552" s="267"/>
      <c r="H552" s="297"/>
      <c r="I552" s="281" t="s">
        <v>423</v>
      </c>
      <c r="J552" s="642" t="s">
        <v>415</v>
      </c>
      <c r="K552" s="645"/>
      <c r="L552" s="645"/>
      <c r="M552" s="645"/>
      <c r="N552" s="643"/>
      <c r="O552" s="642" t="s">
        <v>414</v>
      </c>
      <c r="P552" s="645"/>
      <c r="Q552" s="645"/>
      <c r="R552" s="644" t="s">
        <v>442</v>
      </c>
      <c r="S552" s="644"/>
      <c r="T552" s="266"/>
      <c r="U552" s="279"/>
      <c r="V552" s="266"/>
      <c r="W552" s="266"/>
      <c r="X552" s="266"/>
      <c r="Y552" s="278"/>
    </row>
    <row r="553" spans="1:25" ht="20" customHeight="1">
      <c r="A553" s="295">
        <v>1</v>
      </c>
      <c r="B553" s="284"/>
      <c r="C553" s="296"/>
      <c r="D553" s="281"/>
      <c r="E553" s="707"/>
      <c r="F553" s="707"/>
      <c r="G553" s="269"/>
      <c r="H553" s="295">
        <v>1</v>
      </c>
      <c r="I553" s="281"/>
      <c r="J553" s="642"/>
      <c r="K553" s="645"/>
      <c r="L553" s="645"/>
      <c r="M553" s="645"/>
      <c r="N553" s="643"/>
      <c r="O553" s="642"/>
      <c r="P553" s="645"/>
      <c r="Q553" s="645"/>
      <c r="R553" s="644"/>
      <c r="S553" s="644"/>
      <c r="T553" s="266"/>
      <c r="U553" s="279"/>
      <c r="V553" s="266"/>
      <c r="W553" s="266"/>
      <c r="X553" s="266"/>
      <c r="Y553" s="278"/>
    </row>
    <row r="554" spans="1:25" ht="20" customHeight="1">
      <c r="A554" s="295">
        <v>2</v>
      </c>
      <c r="B554" s="281"/>
      <c r="C554" s="296"/>
      <c r="D554" s="281"/>
      <c r="E554" s="707"/>
      <c r="F554" s="707"/>
      <c r="G554" s="269"/>
      <c r="H554" s="295">
        <v>2</v>
      </c>
      <c r="I554" s="281"/>
      <c r="J554" s="642"/>
      <c r="K554" s="645"/>
      <c r="L554" s="645"/>
      <c r="M554" s="645"/>
      <c r="N554" s="643"/>
      <c r="O554" s="642"/>
      <c r="P554" s="645"/>
      <c r="Q554" s="645"/>
      <c r="R554" s="644"/>
      <c r="S554" s="644"/>
      <c r="T554" s="266"/>
      <c r="U554" s="279"/>
      <c r="V554" s="266"/>
      <c r="W554" s="266"/>
      <c r="X554" s="266"/>
      <c r="Y554" s="278"/>
    </row>
    <row r="555" spans="1:25" ht="20" customHeight="1">
      <c r="A555" s="295">
        <v>3</v>
      </c>
      <c r="B555" s="281"/>
      <c r="C555" s="296"/>
      <c r="D555" s="281"/>
      <c r="E555" s="707"/>
      <c r="F555" s="707"/>
      <c r="G555" s="269"/>
      <c r="H555" s="295">
        <v>3</v>
      </c>
      <c r="I555" s="281"/>
      <c r="J555" s="642"/>
      <c r="K555" s="645"/>
      <c r="L555" s="645"/>
      <c r="M555" s="645"/>
      <c r="N555" s="643"/>
      <c r="O555" s="642"/>
      <c r="P555" s="645"/>
      <c r="Q555" s="645"/>
      <c r="R555" s="644"/>
      <c r="S555" s="644"/>
      <c r="U555" s="277"/>
      <c r="Y555" s="276"/>
    </row>
    <row r="556" spans="1:25" ht="20" customHeight="1">
      <c r="A556" s="295">
        <v>4</v>
      </c>
      <c r="B556" s="281"/>
      <c r="C556" s="296"/>
      <c r="D556" s="281"/>
      <c r="E556" s="707"/>
      <c r="F556" s="707"/>
      <c r="G556" s="269"/>
      <c r="H556" s="295">
        <v>4</v>
      </c>
      <c r="I556" s="281"/>
      <c r="J556" s="642"/>
      <c r="K556" s="645"/>
      <c r="L556" s="645"/>
      <c r="M556" s="645"/>
      <c r="N556" s="643"/>
      <c r="O556" s="642"/>
      <c r="P556" s="645"/>
      <c r="Q556" s="645"/>
      <c r="R556" s="644"/>
      <c r="S556" s="644"/>
      <c r="U556" s="277"/>
      <c r="Y556" s="276"/>
    </row>
    <row r="557" spans="1:25" ht="20" customHeight="1">
      <c r="A557" s="295">
        <v>5</v>
      </c>
      <c r="B557" s="281"/>
      <c r="C557" s="296"/>
      <c r="D557" s="281"/>
      <c r="E557" s="707"/>
      <c r="F557" s="707"/>
      <c r="G557" s="269"/>
      <c r="H557" s="295">
        <v>5</v>
      </c>
      <c r="I557" s="281"/>
      <c r="J557" s="642"/>
      <c r="K557" s="645"/>
      <c r="L557" s="645"/>
      <c r="M557" s="645"/>
      <c r="N557" s="643"/>
      <c r="O557" s="642"/>
      <c r="P557" s="645"/>
      <c r="Q557" s="645"/>
      <c r="R557" s="644"/>
      <c r="S557" s="644"/>
      <c r="T557" s="266"/>
      <c r="U557" s="642" t="s">
        <v>406</v>
      </c>
      <c r="V557" s="645"/>
      <c r="W557" s="645"/>
      <c r="X557" s="645"/>
      <c r="Y557" s="643"/>
    </row>
    <row r="558" spans="1:25" ht="20" customHeight="1">
      <c r="A558" s="295">
        <v>6</v>
      </c>
      <c r="B558" s="281"/>
      <c r="C558" s="296"/>
      <c r="D558" s="281"/>
      <c r="E558" s="707"/>
      <c r="F558" s="707"/>
      <c r="G558" s="269"/>
      <c r="H558" s="295">
        <v>6</v>
      </c>
      <c r="I558" s="281"/>
      <c r="J558" s="642"/>
      <c r="K558" s="645"/>
      <c r="L558" s="645"/>
      <c r="M558" s="645"/>
      <c r="N558" s="643"/>
      <c r="O558" s="642"/>
      <c r="P558" s="645"/>
      <c r="Q558" s="645"/>
      <c r="R558" s="644"/>
      <c r="S558" s="644"/>
      <c r="T558" s="266"/>
      <c r="U558" s="279"/>
      <c r="V558" s="266"/>
      <c r="W558" s="266"/>
      <c r="X558" s="266"/>
      <c r="Y558" s="278"/>
    </row>
    <row r="559" spans="1:25" ht="20" customHeight="1">
      <c r="A559" s="295">
        <v>7</v>
      </c>
      <c r="B559" s="281"/>
      <c r="C559" s="296"/>
      <c r="D559" s="281"/>
      <c r="E559" s="707"/>
      <c r="F559" s="707"/>
      <c r="G559" s="269"/>
      <c r="H559" s="295">
        <v>7</v>
      </c>
      <c r="I559" s="281"/>
      <c r="J559" s="642"/>
      <c r="K559" s="645"/>
      <c r="L559" s="645"/>
      <c r="M559" s="645"/>
      <c r="N559" s="643"/>
      <c r="O559" s="642"/>
      <c r="P559" s="645"/>
      <c r="Q559" s="645"/>
      <c r="R559" s="644"/>
      <c r="S559" s="644"/>
      <c r="U559" s="277"/>
      <c r="Y559" s="276"/>
    </row>
    <row r="560" spans="1:25" ht="20" customHeight="1">
      <c r="A560" s="295">
        <v>8</v>
      </c>
      <c r="B560" s="281"/>
      <c r="C560" s="296"/>
      <c r="D560" s="281"/>
      <c r="E560" s="707"/>
      <c r="F560" s="707"/>
      <c r="G560" s="269"/>
      <c r="H560" s="295">
        <v>8</v>
      </c>
      <c r="I560" s="281"/>
      <c r="J560" s="642"/>
      <c r="K560" s="645"/>
      <c r="L560" s="645"/>
      <c r="M560" s="645"/>
      <c r="N560" s="643"/>
      <c r="O560" s="642"/>
      <c r="P560" s="645"/>
      <c r="Q560" s="645"/>
      <c r="R560" s="644"/>
      <c r="S560" s="644"/>
      <c r="T560" s="266"/>
      <c r="U560" s="273"/>
      <c r="V560" s="272"/>
      <c r="W560" s="272"/>
      <c r="X560" s="272"/>
      <c r="Y560" s="271"/>
    </row>
    <row r="561" spans="1:25" ht="12" customHeight="1">
      <c r="A561" s="268"/>
      <c r="B561" s="267"/>
      <c r="C561" s="270"/>
      <c r="D561" s="267"/>
      <c r="E561" s="269"/>
      <c r="F561" s="269"/>
      <c r="G561" s="269"/>
      <c r="H561" s="268"/>
      <c r="I561" s="267"/>
      <c r="J561" s="267"/>
      <c r="K561" s="267"/>
      <c r="L561" s="267"/>
      <c r="M561" s="267"/>
      <c r="N561" s="267"/>
      <c r="O561" s="267"/>
      <c r="P561" s="267"/>
      <c r="Q561" s="267"/>
      <c r="R561" s="267"/>
      <c r="S561" s="267"/>
      <c r="T561" s="266"/>
      <c r="U561" s="266"/>
      <c r="V561" s="266"/>
      <c r="W561" s="266"/>
      <c r="X561" s="266"/>
      <c r="Y561" s="266"/>
    </row>
    <row r="562" spans="1:25" ht="38" customHeight="1">
      <c r="A562" s="671" t="s">
        <v>441</v>
      </c>
      <c r="B562" s="672"/>
      <c r="C562" s="672"/>
      <c r="D562" s="672"/>
      <c r="E562" s="666" t="s">
        <v>42</v>
      </c>
      <c r="F562" s="666"/>
      <c r="G562" s="667">
        <f>G529</f>
        <v>45774</v>
      </c>
      <c r="H562" s="668"/>
      <c r="I562" s="669"/>
      <c r="J562" s="666" t="s">
        <v>43</v>
      </c>
      <c r="K562" s="666"/>
      <c r="L562" s="626" t="str">
        <f>L529</f>
        <v>Horspath, Oxford</v>
      </c>
      <c r="M562" s="662"/>
      <c r="N562" s="662"/>
      <c r="O562" s="662"/>
      <c r="P562" s="662"/>
      <c r="Q562" s="627"/>
      <c r="R562" s="666" t="s">
        <v>420</v>
      </c>
      <c r="S562" s="666"/>
      <c r="T562" s="626" t="str">
        <f>T529</f>
        <v>OXFORDSHIRE TRACK &amp; FIELD LEAGUE 2025</v>
      </c>
      <c r="U562" s="662"/>
      <c r="V562" s="662"/>
      <c r="W562" s="662"/>
      <c r="X562" s="662"/>
      <c r="Y562" s="627"/>
    </row>
    <row r="563" spans="1:25" s="294" customFormat="1" ht="38" customHeight="1">
      <c r="A563" s="624" t="s">
        <v>25</v>
      </c>
      <c r="B563" s="625"/>
      <c r="C563" s="626" t="str">
        <f>C530</f>
        <v>Shot U17 &amp; U20 Women (0 athletes)</v>
      </c>
      <c r="D563" s="627"/>
      <c r="E563" s="624" t="s">
        <v>382</v>
      </c>
      <c r="F563" s="625"/>
      <c r="G563" s="629">
        <f>G530</f>
        <v>0.5</v>
      </c>
      <c r="H563" s="630"/>
      <c r="I563" s="631"/>
      <c r="J563" s="626" t="s">
        <v>419</v>
      </c>
      <c r="K563" s="662"/>
      <c r="L563" s="703">
        <f>L530</f>
        <v>12.6</v>
      </c>
      <c r="M563" s="704"/>
      <c r="N563" s="640" t="s">
        <v>418</v>
      </c>
      <c r="O563" s="641"/>
      <c r="P563" s="652">
        <f>P530</f>
        <v>9.4</v>
      </c>
      <c r="Q563" s="653"/>
      <c r="R563" s="624" t="str">
        <f>R530</f>
        <v>Scoring: 3 trials each</v>
      </c>
      <c r="S563" s="628"/>
      <c r="T563" s="628"/>
      <c r="U563" s="628"/>
      <c r="V563" s="628"/>
      <c r="W563" s="628"/>
      <c r="X563" s="628"/>
      <c r="Y563" s="625"/>
    </row>
    <row r="564" spans="1:25" ht="20" customHeight="1">
      <c r="A564" s="266"/>
      <c r="B564" s="266"/>
      <c r="C564" s="293"/>
      <c r="D564" s="292"/>
      <c r="E564" s="267"/>
      <c r="F564" s="267"/>
      <c r="G564" s="291"/>
      <c r="H564" s="291"/>
      <c r="I564" s="267"/>
      <c r="J564" s="267"/>
      <c r="K564" s="290"/>
      <c r="L564" s="290"/>
      <c r="M564" s="290"/>
      <c r="N564" s="288"/>
      <c r="O564" s="288"/>
      <c r="P564" s="289"/>
      <c r="Q564" s="288"/>
      <c r="R564" s="287"/>
      <c r="S564" s="287"/>
      <c r="T564" s="287"/>
      <c r="U564" s="287"/>
      <c r="V564" s="287"/>
      <c r="W564" s="287"/>
      <c r="X564" s="287"/>
      <c r="Y564" s="287"/>
    </row>
    <row r="565" spans="1:25" ht="38" customHeight="1">
      <c r="A565" s="634" t="s">
        <v>417</v>
      </c>
      <c r="B565" s="634" t="s">
        <v>416</v>
      </c>
      <c r="C565" s="634" t="s">
        <v>415</v>
      </c>
      <c r="D565" s="634" t="s">
        <v>414</v>
      </c>
      <c r="E565" s="689" t="s">
        <v>438</v>
      </c>
      <c r="F565" s="689"/>
      <c r="G565" s="689" t="s">
        <v>437</v>
      </c>
      <c r="H565" s="689"/>
      <c r="I565" s="689" t="s">
        <v>436</v>
      </c>
      <c r="J565" s="689"/>
      <c r="K565" s="689" t="s">
        <v>435</v>
      </c>
      <c r="L565" s="689"/>
      <c r="M565" s="692" t="s">
        <v>434</v>
      </c>
      <c r="N565" s="693"/>
      <c r="O565" s="644" t="s">
        <v>433</v>
      </c>
      <c r="P565" s="644"/>
      <c r="Q565" s="644" t="s">
        <v>432</v>
      </c>
      <c r="R565" s="644"/>
      <c r="S565" s="644" t="s">
        <v>431</v>
      </c>
      <c r="T565" s="644"/>
      <c r="U565" s="689" t="s">
        <v>430</v>
      </c>
      <c r="V565" s="642"/>
      <c r="W565" s="664" t="s">
        <v>410</v>
      </c>
      <c r="X565" s="642" t="s">
        <v>409</v>
      </c>
      <c r="Y565" s="643"/>
    </row>
    <row r="566" spans="1:25" ht="20" customHeight="1">
      <c r="A566" s="635"/>
      <c r="B566" s="635"/>
      <c r="C566" s="635"/>
      <c r="D566" s="635"/>
      <c r="E566" s="644" t="s">
        <v>408</v>
      </c>
      <c r="F566" s="644"/>
      <c r="G566" s="644" t="s">
        <v>408</v>
      </c>
      <c r="H566" s="644"/>
      <c r="I566" s="644" t="s">
        <v>408</v>
      </c>
      <c r="J566" s="644"/>
      <c r="K566" s="644" t="s">
        <v>408</v>
      </c>
      <c r="L566" s="644"/>
      <c r="M566" s="694"/>
      <c r="N566" s="695"/>
      <c r="O566" s="644" t="s">
        <v>408</v>
      </c>
      <c r="P566" s="644"/>
      <c r="Q566" s="644" t="s">
        <v>408</v>
      </c>
      <c r="R566" s="644"/>
      <c r="S566" s="644" t="s">
        <v>408</v>
      </c>
      <c r="T566" s="644"/>
      <c r="U566" s="644" t="s">
        <v>408</v>
      </c>
      <c r="V566" s="642"/>
      <c r="W566" s="665"/>
      <c r="X566" s="281" t="s">
        <v>0</v>
      </c>
      <c r="Y566" s="281" t="s">
        <v>1</v>
      </c>
    </row>
    <row r="567" spans="1:25" ht="24" customHeight="1">
      <c r="A567" s="285">
        <v>17</v>
      </c>
      <c r="B567" s="284" t="str" cm="1">
        <f t="array" ref="B567">IFERROR(IF(Data!P$445+Data!P$456&gt;16, _xlfn.DROP(_xlfn.VSTACK(_xlfn._xlws.FILTER(_xlfn.ANCHORARRAY(Data!AF$184), _xlfn.CHOOSECOLS(_xlfn.ANCHORARRAY(Data!AF$184),1)&lt;&gt;"",""),_xlfn._xlws.FILTER(_xlfn.ANCHORARRAY(Data!AF$214), _xlfn.CHOOSECOLS(_xlfn.ANCHORARRAY(Data!AF$214),1)&lt;&gt;"","")), 16),"Less than 16"),"")</f>
        <v>Less than 16</v>
      </c>
      <c r="C567" s="283"/>
      <c r="D567" s="283"/>
      <c r="E567" s="621"/>
      <c r="F567" s="622"/>
      <c r="G567" s="621"/>
      <c r="H567" s="622"/>
      <c r="I567" s="621"/>
      <c r="J567" s="622"/>
      <c r="K567" s="685" t="s">
        <v>429</v>
      </c>
      <c r="L567" s="686"/>
      <c r="M567" s="685" t="s">
        <v>429</v>
      </c>
      <c r="N567" s="686"/>
      <c r="O567" s="685" t="s">
        <v>429</v>
      </c>
      <c r="P567" s="686"/>
      <c r="Q567" s="685" t="s">
        <v>429</v>
      </c>
      <c r="R567" s="686"/>
      <c r="S567" s="685" t="s">
        <v>429</v>
      </c>
      <c r="T567" s="686"/>
      <c r="U567" s="683"/>
      <c r="V567" s="684"/>
      <c r="W567" s="281"/>
      <c r="X567" s="281"/>
      <c r="Y567" s="281"/>
    </row>
    <row r="568" spans="1:25" ht="24" customHeight="1">
      <c r="A568" s="285">
        <v>18</v>
      </c>
      <c r="B568" s="284"/>
      <c r="C568" s="283"/>
      <c r="D568" s="283"/>
      <c r="E568" s="621"/>
      <c r="F568" s="622"/>
      <c r="G568" s="621"/>
      <c r="H568" s="622"/>
      <c r="I568" s="621"/>
      <c r="J568" s="622"/>
      <c r="K568" s="685" t="s">
        <v>429</v>
      </c>
      <c r="L568" s="686"/>
      <c r="M568" s="690" t="s">
        <v>429</v>
      </c>
      <c r="N568" s="691"/>
      <c r="O568" s="690" t="s">
        <v>429</v>
      </c>
      <c r="P568" s="691"/>
      <c r="Q568" s="685" t="s">
        <v>429</v>
      </c>
      <c r="R568" s="686"/>
      <c r="S568" s="685" t="s">
        <v>429</v>
      </c>
      <c r="T568" s="686"/>
      <c r="U568" s="683"/>
      <c r="V568" s="684"/>
      <c r="W568" s="281"/>
      <c r="X568" s="281"/>
      <c r="Y568" s="281"/>
    </row>
    <row r="569" spans="1:25" ht="24" customHeight="1">
      <c r="A569" s="285">
        <v>19</v>
      </c>
      <c r="B569" s="284"/>
      <c r="C569" s="283"/>
      <c r="D569" s="283"/>
      <c r="E569" s="621"/>
      <c r="F569" s="622"/>
      <c r="G569" s="621"/>
      <c r="H569" s="622"/>
      <c r="I569" s="621"/>
      <c r="J569" s="622"/>
      <c r="K569" s="685" t="s">
        <v>429</v>
      </c>
      <c r="L569" s="686"/>
      <c r="M569" s="685" t="s">
        <v>429</v>
      </c>
      <c r="N569" s="686"/>
      <c r="O569" s="685" t="s">
        <v>429</v>
      </c>
      <c r="P569" s="686"/>
      <c r="Q569" s="685" t="s">
        <v>429</v>
      </c>
      <c r="R569" s="686"/>
      <c r="S569" s="685" t="s">
        <v>429</v>
      </c>
      <c r="T569" s="686"/>
      <c r="U569" s="683"/>
      <c r="V569" s="684"/>
      <c r="W569" s="281"/>
      <c r="X569" s="281"/>
      <c r="Y569" s="281"/>
    </row>
    <row r="570" spans="1:25" ht="24" customHeight="1">
      <c r="A570" s="285">
        <v>20</v>
      </c>
      <c r="B570" s="284"/>
      <c r="C570" s="283"/>
      <c r="D570" s="283"/>
      <c r="E570" s="621"/>
      <c r="F570" s="622"/>
      <c r="G570" s="621"/>
      <c r="H570" s="622"/>
      <c r="I570" s="621"/>
      <c r="J570" s="622"/>
      <c r="K570" s="685" t="s">
        <v>429</v>
      </c>
      <c r="L570" s="686"/>
      <c r="M570" s="685" t="s">
        <v>429</v>
      </c>
      <c r="N570" s="686"/>
      <c r="O570" s="685" t="s">
        <v>429</v>
      </c>
      <c r="P570" s="686"/>
      <c r="Q570" s="685" t="s">
        <v>429</v>
      </c>
      <c r="R570" s="686"/>
      <c r="S570" s="685" t="s">
        <v>429</v>
      </c>
      <c r="T570" s="686"/>
      <c r="U570" s="683"/>
      <c r="V570" s="684"/>
      <c r="W570" s="281"/>
      <c r="X570" s="281"/>
      <c r="Y570" s="281"/>
    </row>
    <row r="571" spans="1:25" ht="24" customHeight="1">
      <c r="A571" s="285">
        <v>21</v>
      </c>
      <c r="B571" s="284"/>
      <c r="C571" s="283"/>
      <c r="D571" s="283"/>
      <c r="E571" s="621"/>
      <c r="F571" s="622"/>
      <c r="G571" s="621"/>
      <c r="H571" s="622"/>
      <c r="I571" s="621"/>
      <c r="J571" s="622"/>
      <c r="K571" s="685" t="s">
        <v>429</v>
      </c>
      <c r="L571" s="686"/>
      <c r="M571" s="685" t="s">
        <v>429</v>
      </c>
      <c r="N571" s="686"/>
      <c r="O571" s="685" t="s">
        <v>429</v>
      </c>
      <c r="P571" s="686"/>
      <c r="Q571" s="685" t="s">
        <v>429</v>
      </c>
      <c r="R571" s="686"/>
      <c r="S571" s="685" t="s">
        <v>429</v>
      </c>
      <c r="T571" s="686"/>
      <c r="U571" s="683"/>
      <c r="V571" s="684"/>
      <c r="W571" s="281"/>
      <c r="X571" s="281"/>
      <c r="Y571" s="281"/>
    </row>
    <row r="572" spans="1:25" ht="24" customHeight="1">
      <c r="A572" s="285">
        <v>22</v>
      </c>
      <c r="B572" s="284"/>
      <c r="C572" s="283"/>
      <c r="D572" s="283"/>
      <c r="E572" s="621"/>
      <c r="F572" s="622"/>
      <c r="G572" s="621"/>
      <c r="H572" s="622"/>
      <c r="I572" s="621"/>
      <c r="J572" s="622"/>
      <c r="K572" s="685" t="s">
        <v>429</v>
      </c>
      <c r="L572" s="686"/>
      <c r="M572" s="685" t="s">
        <v>429</v>
      </c>
      <c r="N572" s="686"/>
      <c r="O572" s="685" t="s">
        <v>429</v>
      </c>
      <c r="P572" s="686"/>
      <c r="Q572" s="685" t="s">
        <v>429</v>
      </c>
      <c r="R572" s="686"/>
      <c r="S572" s="685" t="s">
        <v>429</v>
      </c>
      <c r="T572" s="686"/>
      <c r="U572" s="683"/>
      <c r="V572" s="684"/>
      <c r="W572" s="281"/>
      <c r="X572" s="281"/>
      <c r="Y572" s="281"/>
    </row>
    <row r="573" spans="1:25" ht="24" customHeight="1">
      <c r="A573" s="285">
        <v>23</v>
      </c>
      <c r="B573" s="284"/>
      <c r="C573" s="283"/>
      <c r="D573" s="283"/>
      <c r="E573" s="621"/>
      <c r="F573" s="622"/>
      <c r="G573" s="621"/>
      <c r="H573" s="622"/>
      <c r="I573" s="621"/>
      <c r="J573" s="622"/>
      <c r="K573" s="685" t="s">
        <v>429</v>
      </c>
      <c r="L573" s="686"/>
      <c r="M573" s="685" t="s">
        <v>429</v>
      </c>
      <c r="N573" s="686"/>
      <c r="O573" s="685" t="s">
        <v>429</v>
      </c>
      <c r="P573" s="686"/>
      <c r="Q573" s="685" t="s">
        <v>429</v>
      </c>
      <c r="R573" s="686"/>
      <c r="S573" s="685" t="s">
        <v>429</v>
      </c>
      <c r="T573" s="686"/>
      <c r="U573" s="683"/>
      <c r="V573" s="684"/>
      <c r="W573" s="281"/>
      <c r="X573" s="281"/>
      <c r="Y573" s="281"/>
    </row>
    <row r="574" spans="1:25" ht="24" customHeight="1">
      <c r="A574" s="285">
        <v>24</v>
      </c>
      <c r="B574" s="284"/>
      <c r="C574" s="283"/>
      <c r="D574" s="283"/>
      <c r="E574" s="621"/>
      <c r="F574" s="622"/>
      <c r="G574" s="621"/>
      <c r="H574" s="622"/>
      <c r="I574" s="621"/>
      <c r="J574" s="622"/>
      <c r="K574" s="685" t="s">
        <v>429</v>
      </c>
      <c r="L574" s="686"/>
      <c r="M574" s="685" t="s">
        <v>429</v>
      </c>
      <c r="N574" s="686"/>
      <c r="O574" s="685" t="s">
        <v>429</v>
      </c>
      <c r="P574" s="686"/>
      <c r="Q574" s="685" t="s">
        <v>429</v>
      </c>
      <c r="R574" s="686"/>
      <c r="S574" s="685" t="s">
        <v>429</v>
      </c>
      <c r="T574" s="686"/>
      <c r="U574" s="683"/>
      <c r="V574" s="684"/>
      <c r="W574" s="281"/>
      <c r="X574" s="281"/>
      <c r="Y574" s="281"/>
    </row>
    <row r="575" spans="1:25" ht="24" customHeight="1">
      <c r="A575" s="285">
        <v>25</v>
      </c>
      <c r="B575" s="284"/>
      <c r="C575" s="283"/>
      <c r="D575" s="283"/>
      <c r="E575" s="621"/>
      <c r="F575" s="622"/>
      <c r="G575" s="621"/>
      <c r="H575" s="622"/>
      <c r="I575" s="621"/>
      <c r="J575" s="622"/>
      <c r="K575" s="685" t="s">
        <v>429</v>
      </c>
      <c r="L575" s="686"/>
      <c r="M575" s="685" t="s">
        <v>429</v>
      </c>
      <c r="N575" s="686"/>
      <c r="O575" s="685" t="s">
        <v>429</v>
      </c>
      <c r="P575" s="686"/>
      <c r="Q575" s="685" t="s">
        <v>429</v>
      </c>
      <c r="R575" s="686"/>
      <c r="S575" s="685" t="s">
        <v>429</v>
      </c>
      <c r="T575" s="686"/>
      <c r="U575" s="683"/>
      <c r="V575" s="684"/>
      <c r="W575" s="281"/>
      <c r="X575" s="281"/>
      <c r="Y575" s="281"/>
    </row>
    <row r="576" spans="1:25" ht="24" customHeight="1">
      <c r="A576" s="285">
        <v>26</v>
      </c>
      <c r="B576" s="284"/>
      <c r="C576" s="283"/>
      <c r="D576" s="283"/>
      <c r="E576" s="621"/>
      <c r="F576" s="622"/>
      <c r="G576" s="621"/>
      <c r="H576" s="622"/>
      <c r="I576" s="621"/>
      <c r="J576" s="622"/>
      <c r="K576" s="685" t="s">
        <v>429</v>
      </c>
      <c r="L576" s="686"/>
      <c r="M576" s="685" t="s">
        <v>429</v>
      </c>
      <c r="N576" s="686"/>
      <c r="O576" s="685" t="s">
        <v>429</v>
      </c>
      <c r="P576" s="686"/>
      <c r="Q576" s="685" t="s">
        <v>429</v>
      </c>
      <c r="R576" s="686"/>
      <c r="S576" s="685" t="s">
        <v>429</v>
      </c>
      <c r="T576" s="686"/>
      <c r="U576" s="683"/>
      <c r="V576" s="684"/>
      <c r="W576" s="281"/>
      <c r="X576" s="281"/>
      <c r="Y576" s="281"/>
    </row>
    <row r="577" spans="1:25" ht="24" customHeight="1">
      <c r="A577" s="285">
        <v>27</v>
      </c>
      <c r="B577" s="284"/>
      <c r="C577" s="283"/>
      <c r="D577" s="283"/>
      <c r="E577" s="621"/>
      <c r="F577" s="622"/>
      <c r="G577" s="621"/>
      <c r="H577" s="622"/>
      <c r="I577" s="621"/>
      <c r="J577" s="622"/>
      <c r="K577" s="685" t="s">
        <v>429</v>
      </c>
      <c r="L577" s="686"/>
      <c r="M577" s="685" t="s">
        <v>429</v>
      </c>
      <c r="N577" s="686"/>
      <c r="O577" s="685" t="s">
        <v>429</v>
      </c>
      <c r="P577" s="686"/>
      <c r="Q577" s="685" t="s">
        <v>429</v>
      </c>
      <c r="R577" s="686"/>
      <c r="S577" s="685" t="s">
        <v>429</v>
      </c>
      <c r="T577" s="686"/>
      <c r="U577" s="683"/>
      <c r="V577" s="684"/>
      <c r="W577" s="281"/>
      <c r="X577" s="281"/>
      <c r="Y577" s="281"/>
    </row>
    <row r="578" spans="1:25" ht="24" customHeight="1">
      <c r="A578" s="285">
        <v>28</v>
      </c>
      <c r="B578" s="284"/>
      <c r="C578" s="283"/>
      <c r="D578" s="283"/>
      <c r="E578" s="636"/>
      <c r="F578" s="670"/>
      <c r="G578" s="636"/>
      <c r="H578" s="670"/>
      <c r="I578" s="636"/>
      <c r="J578" s="670"/>
      <c r="K578" s="685" t="s">
        <v>429</v>
      </c>
      <c r="L578" s="686"/>
      <c r="M578" s="685" t="s">
        <v>429</v>
      </c>
      <c r="N578" s="686"/>
      <c r="O578" s="685" t="s">
        <v>429</v>
      </c>
      <c r="P578" s="686"/>
      <c r="Q578" s="685" t="s">
        <v>429</v>
      </c>
      <c r="R578" s="686"/>
      <c r="S578" s="685" t="s">
        <v>429</v>
      </c>
      <c r="T578" s="686"/>
      <c r="U578" s="687"/>
      <c r="V578" s="688"/>
      <c r="W578" s="286"/>
      <c r="X578" s="286"/>
      <c r="Y578" s="286"/>
    </row>
    <row r="579" spans="1:25" ht="24" customHeight="1">
      <c r="A579" s="285">
        <v>29</v>
      </c>
      <c r="B579" s="284"/>
      <c r="C579" s="283"/>
      <c r="D579" s="283"/>
      <c r="E579" s="651"/>
      <c r="F579" s="651"/>
      <c r="G579" s="651"/>
      <c r="H579" s="651"/>
      <c r="I579" s="651"/>
      <c r="J579" s="651"/>
      <c r="K579" s="685" t="s">
        <v>429</v>
      </c>
      <c r="L579" s="686"/>
      <c r="M579" s="685" t="s">
        <v>429</v>
      </c>
      <c r="N579" s="686"/>
      <c r="O579" s="685" t="s">
        <v>429</v>
      </c>
      <c r="P579" s="686"/>
      <c r="Q579" s="685" t="s">
        <v>429</v>
      </c>
      <c r="R579" s="686"/>
      <c r="S579" s="685" t="s">
        <v>429</v>
      </c>
      <c r="T579" s="686"/>
      <c r="U579" s="646"/>
      <c r="V579" s="646"/>
      <c r="W579" s="281"/>
      <c r="X579" s="281"/>
      <c r="Y579" s="281"/>
    </row>
    <row r="580" spans="1:25" ht="24" customHeight="1">
      <c r="A580" s="285">
        <v>30</v>
      </c>
      <c r="B580" s="284"/>
      <c r="C580" s="283"/>
      <c r="D580" s="283"/>
      <c r="E580" s="621"/>
      <c r="F580" s="622"/>
      <c r="G580" s="621"/>
      <c r="H580" s="622"/>
      <c r="I580" s="621"/>
      <c r="J580" s="622"/>
      <c r="K580" s="685" t="s">
        <v>429</v>
      </c>
      <c r="L580" s="686"/>
      <c r="M580" s="685" t="s">
        <v>429</v>
      </c>
      <c r="N580" s="686"/>
      <c r="O580" s="685" t="s">
        <v>429</v>
      </c>
      <c r="P580" s="686"/>
      <c r="Q580" s="685" t="s">
        <v>429</v>
      </c>
      <c r="R580" s="686"/>
      <c r="S580" s="685" t="s">
        <v>429</v>
      </c>
      <c r="T580" s="686"/>
      <c r="U580" s="683"/>
      <c r="V580" s="684"/>
      <c r="W580" s="281"/>
      <c r="X580" s="281"/>
      <c r="Y580" s="281"/>
    </row>
    <row r="581" spans="1:25" ht="24" customHeight="1">
      <c r="A581" s="285">
        <v>31</v>
      </c>
      <c r="B581" s="284"/>
      <c r="C581" s="283"/>
      <c r="D581" s="283"/>
      <c r="E581" s="621"/>
      <c r="F581" s="622"/>
      <c r="G581" s="621"/>
      <c r="H581" s="622"/>
      <c r="I581" s="621"/>
      <c r="J581" s="622"/>
      <c r="K581" s="685" t="s">
        <v>429</v>
      </c>
      <c r="L581" s="686"/>
      <c r="M581" s="685" t="s">
        <v>429</v>
      </c>
      <c r="N581" s="686"/>
      <c r="O581" s="685" t="s">
        <v>429</v>
      </c>
      <c r="P581" s="686"/>
      <c r="Q581" s="685" t="s">
        <v>429</v>
      </c>
      <c r="R581" s="686"/>
      <c r="S581" s="685" t="s">
        <v>429</v>
      </c>
      <c r="T581" s="686"/>
      <c r="U581" s="683"/>
      <c r="V581" s="684"/>
      <c r="W581" s="281"/>
      <c r="X581" s="281"/>
      <c r="Y581" s="281"/>
    </row>
    <row r="582" spans="1:25" ht="24" customHeight="1">
      <c r="A582" s="285">
        <v>32</v>
      </c>
      <c r="B582" s="284"/>
      <c r="C582" s="283"/>
      <c r="D582" s="283"/>
      <c r="E582" s="621"/>
      <c r="F582" s="622"/>
      <c r="G582" s="621"/>
      <c r="H582" s="622"/>
      <c r="I582" s="621"/>
      <c r="J582" s="622"/>
      <c r="K582" s="685" t="s">
        <v>429</v>
      </c>
      <c r="L582" s="686"/>
      <c r="M582" s="685" t="s">
        <v>429</v>
      </c>
      <c r="N582" s="686"/>
      <c r="O582" s="685" t="s">
        <v>429</v>
      </c>
      <c r="P582" s="686"/>
      <c r="Q582" s="685" t="s">
        <v>429</v>
      </c>
      <c r="R582" s="686"/>
      <c r="S582" s="685" t="s">
        <v>429</v>
      </c>
      <c r="T582" s="686"/>
      <c r="U582" s="683"/>
      <c r="V582" s="684"/>
      <c r="W582" s="281"/>
      <c r="X582" s="281"/>
      <c r="Y582" s="281"/>
    </row>
    <row r="583" spans="1:25" ht="20" customHeight="1">
      <c r="A583" s="266"/>
      <c r="B583" s="267"/>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row>
    <row r="584" spans="1:25" ht="20" customHeight="1">
      <c r="A584" s="266"/>
      <c r="B584" s="267"/>
      <c r="C584" s="266"/>
      <c r="D584" s="266"/>
      <c r="E584" s="266"/>
      <c r="F584" s="266"/>
      <c r="G584" s="267"/>
      <c r="H584" s="266"/>
      <c r="I584" s="266"/>
      <c r="J584" s="266"/>
      <c r="K584" s="266"/>
      <c r="L584" s="266"/>
      <c r="M584" s="266"/>
      <c r="N584" s="266"/>
      <c r="O584" s="266"/>
      <c r="P584" s="266"/>
      <c r="Q584" s="266"/>
      <c r="R584" s="266"/>
      <c r="S584" s="266"/>
      <c r="T584" s="266"/>
      <c r="U584" s="642" t="s">
        <v>407</v>
      </c>
      <c r="V584" s="645"/>
      <c r="W584" s="645"/>
      <c r="X584" s="645"/>
      <c r="Y584" s="643"/>
    </row>
    <row r="585" spans="1:25" ht="20" customHeight="1">
      <c r="A585" s="266"/>
      <c r="B585" s="267"/>
      <c r="C585" s="266"/>
      <c r="D585" s="266"/>
      <c r="E585" s="266"/>
      <c r="F585" s="266"/>
      <c r="G585" s="267"/>
      <c r="H585" s="266"/>
      <c r="I585" s="267"/>
      <c r="J585" s="266"/>
      <c r="K585" s="266"/>
      <c r="L585" s="266"/>
      <c r="M585" s="266"/>
      <c r="N585" s="266"/>
      <c r="O585" s="266"/>
      <c r="P585" s="266"/>
      <c r="Q585" s="266"/>
      <c r="R585" s="266"/>
      <c r="S585" s="266"/>
      <c r="T585" s="266"/>
      <c r="U585" s="279"/>
      <c r="V585" s="266"/>
      <c r="W585" s="266"/>
      <c r="X585" s="266"/>
      <c r="Y585" s="278"/>
    </row>
    <row r="586" spans="1:25" ht="20" customHeight="1">
      <c r="A586" s="268"/>
      <c r="B586" s="267"/>
      <c r="C586" s="266"/>
      <c r="D586" s="266"/>
      <c r="E586" s="275"/>
      <c r="F586" s="275"/>
      <c r="G586" s="269"/>
      <c r="H586" s="268"/>
      <c r="I586" s="267"/>
      <c r="J586" s="266"/>
      <c r="K586" s="266"/>
      <c r="L586" s="266"/>
      <c r="M586" s="266"/>
      <c r="N586" s="266"/>
      <c r="O586" s="266"/>
      <c r="P586" s="266"/>
      <c r="Q586" s="266"/>
      <c r="R586" s="266"/>
      <c r="S586" s="266"/>
      <c r="T586" s="266"/>
      <c r="U586" s="279"/>
      <c r="V586" s="266"/>
      <c r="W586" s="266"/>
      <c r="X586" s="266"/>
      <c r="Y586" s="278"/>
    </row>
    <row r="587" spans="1:25" ht="20" customHeight="1">
      <c r="A587" s="268"/>
      <c r="B587" s="267"/>
      <c r="C587" s="266"/>
      <c r="D587" s="266"/>
      <c r="E587" s="275"/>
      <c r="F587" s="275"/>
      <c r="G587" s="269"/>
      <c r="H587" s="268"/>
      <c r="I587" s="267"/>
      <c r="J587" s="266"/>
      <c r="K587" s="266"/>
      <c r="L587" s="266"/>
      <c r="M587" s="266"/>
      <c r="N587" s="266"/>
      <c r="O587" s="266"/>
      <c r="P587" s="266"/>
      <c r="Q587" s="266"/>
      <c r="R587" s="266"/>
      <c r="S587" s="266"/>
      <c r="T587" s="266"/>
      <c r="U587" s="279"/>
      <c r="V587" s="266"/>
      <c r="W587" s="266"/>
      <c r="X587" s="266"/>
      <c r="Y587" s="278"/>
    </row>
    <row r="588" spans="1:25" ht="20" customHeight="1">
      <c r="A588" s="268"/>
      <c r="B588" s="267"/>
      <c r="C588" s="266"/>
      <c r="D588" s="266"/>
      <c r="E588" s="275"/>
      <c r="F588" s="275"/>
      <c r="G588" s="269"/>
      <c r="H588" s="268"/>
      <c r="I588" s="267"/>
      <c r="J588" s="266"/>
      <c r="K588" s="266"/>
      <c r="L588" s="266"/>
      <c r="M588" s="266"/>
      <c r="N588" s="266"/>
      <c r="O588" s="266"/>
      <c r="P588" s="266"/>
      <c r="Q588" s="266"/>
      <c r="R588" s="266"/>
      <c r="S588" s="266"/>
      <c r="U588" s="277"/>
      <c r="Y588" s="276"/>
    </row>
    <row r="589" spans="1:25" ht="20" customHeight="1">
      <c r="A589" s="268"/>
      <c r="B589" s="267"/>
      <c r="C589" s="266"/>
      <c r="D589" s="266"/>
      <c r="E589" s="275"/>
      <c r="F589" s="275"/>
      <c r="G589" s="269"/>
      <c r="H589" s="268"/>
      <c r="I589" s="267"/>
      <c r="J589" s="266"/>
      <c r="K589" s="266"/>
      <c r="L589" s="266"/>
      <c r="M589" s="266"/>
      <c r="N589" s="266"/>
      <c r="O589" s="266"/>
      <c r="P589" s="266"/>
      <c r="Q589" s="266"/>
      <c r="R589" s="266"/>
      <c r="S589" s="266"/>
      <c r="U589" s="277"/>
      <c r="Y589" s="276"/>
    </row>
    <row r="590" spans="1:25" ht="20" customHeight="1">
      <c r="A590" s="268"/>
      <c r="B590" s="267"/>
      <c r="C590" s="266"/>
      <c r="D590" s="266"/>
      <c r="E590" s="275"/>
      <c r="F590" s="275"/>
      <c r="G590" s="269"/>
      <c r="H590" s="268"/>
      <c r="I590" s="267"/>
      <c r="J590" s="266"/>
      <c r="K590" s="266"/>
      <c r="L590" s="266"/>
      <c r="M590" s="266"/>
      <c r="N590" s="266"/>
      <c r="O590" s="266"/>
      <c r="P590" s="266"/>
      <c r="Q590" s="266"/>
      <c r="R590" s="266"/>
      <c r="S590" s="266"/>
      <c r="T590" s="266"/>
      <c r="U590" s="642" t="s">
        <v>406</v>
      </c>
      <c r="V590" s="645"/>
      <c r="W590" s="645"/>
      <c r="X590" s="645"/>
      <c r="Y590" s="643"/>
    </row>
    <row r="591" spans="1:25" ht="20" customHeight="1">
      <c r="A591" s="268"/>
      <c r="B591" s="267"/>
      <c r="C591" s="266"/>
      <c r="D591" s="266"/>
      <c r="E591" s="275"/>
      <c r="F591" s="275"/>
      <c r="G591" s="269"/>
      <c r="H591" s="268"/>
      <c r="I591" s="267"/>
      <c r="J591" s="266"/>
      <c r="K591" s="266"/>
      <c r="L591" s="266"/>
      <c r="M591" s="266"/>
      <c r="N591" s="266"/>
      <c r="O591" s="266"/>
      <c r="P591" s="266"/>
      <c r="Q591" s="266"/>
      <c r="R591" s="266"/>
      <c r="S591" s="266"/>
      <c r="T591" s="266"/>
      <c r="U591" s="279"/>
      <c r="V591" s="266"/>
      <c r="W591" s="266"/>
      <c r="X591" s="266"/>
      <c r="Y591" s="278"/>
    </row>
    <row r="592" spans="1:25" ht="20" customHeight="1">
      <c r="A592" s="268"/>
      <c r="B592" s="267"/>
      <c r="C592" s="266"/>
      <c r="D592" s="266"/>
      <c r="E592" s="275"/>
      <c r="F592" s="275"/>
      <c r="G592" s="269"/>
      <c r="H592" s="268"/>
      <c r="I592" s="267"/>
      <c r="J592" s="266"/>
      <c r="K592" s="266"/>
      <c r="L592" s="266"/>
      <c r="M592" s="266"/>
      <c r="N592" s="266"/>
      <c r="O592" s="266"/>
      <c r="P592" s="266"/>
      <c r="Q592" s="266"/>
      <c r="R592" s="266"/>
      <c r="S592" s="266"/>
      <c r="U592" s="277"/>
      <c r="Y592" s="276"/>
    </row>
    <row r="593" spans="1:25" ht="20" customHeight="1">
      <c r="A593" s="268"/>
      <c r="B593" s="267"/>
      <c r="C593" s="266"/>
      <c r="D593" s="266"/>
      <c r="E593" s="275"/>
      <c r="F593" s="275"/>
      <c r="G593" s="269"/>
      <c r="H593" s="268"/>
      <c r="I593" s="267"/>
      <c r="J593" s="266"/>
      <c r="K593" s="266"/>
      <c r="L593" s="266"/>
      <c r="M593" s="266"/>
      <c r="N593" s="266"/>
      <c r="O593" s="266"/>
      <c r="P593" s="266"/>
      <c r="Q593" s="266"/>
      <c r="R593" s="266"/>
      <c r="S593" s="266"/>
      <c r="T593" s="266"/>
      <c r="U593" s="273"/>
      <c r="V593" s="272"/>
      <c r="W593" s="272"/>
      <c r="X593" s="272"/>
      <c r="Y593" s="271"/>
    </row>
    <row r="594" spans="1:25" ht="12" customHeight="1">
      <c r="A594" s="268" t="s">
        <v>427</v>
      </c>
      <c r="B594" s="267"/>
      <c r="C594" s="270"/>
      <c r="D594" s="267"/>
      <c r="E594" s="269"/>
      <c r="F594" s="269"/>
      <c r="G594" s="269"/>
      <c r="H594" s="268"/>
      <c r="I594" s="267"/>
      <c r="J594" s="267"/>
      <c r="K594" s="267"/>
      <c r="L594" s="267"/>
      <c r="M594" s="267"/>
      <c r="N594" s="267"/>
      <c r="O594" s="267"/>
      <c r="P594" s="267"/>
      <c r="Q594" s="267"/>
      <c r="R594" s="267"/>
      <c r="S594" s="267"/>
      <c r="T594" s="266"/>
      <c r="U594" s="266"/>
      <c r="V594" s="266"/>
      <c r="W594" s="266"/>
      <c r="X594" s="266"/>
      <c r="Y594" s="266"/>
    </row>
    <row r="595" spans="1:25" ht="38" customHeight="1">
      <c r="A595" s="671" t="s">
        <v>441</v>
      </c>
      <c r="B595" s="672"/>
      <c r="C595" s="672"/>
      <c r="D595" s="672"/>
      <c r="E595" s="666" t="s">
        <v>42</v>
      </c>
      <c r="F595" s="666"/>
      <c r="G595" s="667">
        <f>VLOOKUP('Read Me First'!$I$4,'Read Me First'!$L$4:$N$7,3,FALSE)</f>
        <v>45774</v>
      </c>
      <c r="H595" s="668"/>
      <c r="I595" s="669"/>
      <c r="J595" s="666" t="s">
        <v>43</v>
      </c>
      <c r="K595" s="666"/>
      <c r="L595" s="626" t="str">
        <f>VLOOKUP('Read Me First'!$I$4,'Read Me First'!$L$4:$N$7,2,FALSE)</f>
        <v>Horspath, Oxford</v>
      </c>
      <c r="M595" s="662"/>
      <c r="N595" s="662"/>
      <c r="O595" s="662"/>
      <c r="P595" s="662"/>
      <c r="Q595" s="627"/>
      <c r="R595" s="666" t="s">
        <v>420</v>
      </c>
      <c r="S595" s="666"/>
      <c r="T595" s="626" t="str">
        <f>'Read Me First'!$A$1</f>
        <v>OXFORDSHIRE TRACK &amp; FIELD LEAGUE 2025</v>
      </c>
      <c r="U595" s="662"/>
      <c r="V595" s="662"/>
      <c r="W595" s="662"/>
      <c r="X595" s="662"/>
      <c r="Y595" s="627"/>
    </row>
    <row r="596" spans="1:25" s="294" customFormat="1" ht="38" customHeight="1">
      <c r="A596" s="624" t="s">
        <v>25</v>
      </c>
      <c r="B596" s="625"/>
      <c r="C596" s="626" t="str">
        <f>"Discus U17 &amp; U20 Women (" &amp;Data!O$445 &amp; IF(Data!O$456 =0,"", " &amp; " &amp;Data!O$456) &amp; " athletes)"</f>
        <v>Discus U17 &amp; U20 Women (0 athletes)</v>
      </c>
      <c r="D596" s="627"/>
      <c r="E596" s="624" t="s">
        <v>382</v>
      </c>
      <c r="F596" s="625"/>
      <c r="G596" s="629">
        <v>0.45833333333333331</v>
      </c>
      <c r="H596" s="630"/>
      <c r="I596" s="631"/>
      <c r="J596" s="626" t="s">
        <v>419</v>
      </c>
      <c r="K596" s="662"/>
      <c r="L596" s="703">
        <f>Data!$M$351</f>
        <v>36.619999999999997</v>
      </c>
      <c r="M596" s="704"/>
      <c r="N596" s="640" t="s">
        <v>418</v>
      </c>
      <c r="O596" s="641"/>
      <c r="P596" s="652">
        <f>Data!$H$351</f>
        <v>26</v>
      </c>
      <c r="Q596" s="653"/>
      <c r="R596" s="624" t="s">
        <v>443</v>
      </c>
      <c r="S596" s="628"/>
      <c r="T596" s="628"/>
      <c r="U596" s="628"/>
      <c r="V596" s="628"/>
      <c r="W596" s="628"/>
      <c r="X596" s="628"/>
      <c r="Y596" s="625"/>
    </row>
    <row r="597" spans="1:25" ht="20" customHeight="1">
      <c r="A597" s="266"/>
      <c r="B597" s="266"/>
      <c r="C597" s="293"/>
      <c r="D597" s="292"/>
      <c r="E597" s="267"/>
      <c r="F597" s="267"/>
      <c r="G597" s="291"/>
      <c r="H597" s="291"/>
      <c r="I597" s="267"/>
      <c r="J597" s="267"/>
      <c r="K597" s="290"/>
      <c r="L597" s="290"/>
      <c r="M597" s="290"/>
      <c r="N597" s="288"/>
      <c r="O597" s="288"/>
      <c r="P597" s="289"/>
      <c r="Q597" s="288"/>
      <c r="R597" s="287"/>
      <c r="S597" s="287"/>
      <c r="T597" s="287"/>
      <c r="U597" s="287"/>
      <c r="V597" s="287"/>
      <c r="W597" s="287"/>
      <c r="X597" s="287"/>
      <c r="Y597" s="287"/>
    </row>
    <row r="598" spans="1:25" ht="38" customHeight="1">
      <c r="A598" s="634" t="s">
        <v>417</v>
      </c>
      <c r="B598" s="634" t="s">
        <v>416</v>
      </c>
      <c r="C598" s="634" t="s">
        <v>415</v>
      </c>
      <c r="D598" s="634" t="s">
        <v>414</v>
      </c>
      <c r="E598" s="689" t="s">
        <v>438</v>
      </c>
      <c r="F598" s="689"/>
      <c r="G598" s="689" t="s">
        <v>437</v>
      </c>
      <c r="H598" s="689"/>
      <c r="I598" s="689" t="s">
        <v>436</v>
      </c>
      <c r="J598" s="689"/>
      <c r="K598" s="689" t="s">
        <v>435</v>
      </c>
      <c r="L598" s="689"/>
      <c r="M598" s="692" t="s">
        <v>434</v>
      </c>
      <c r="N598" s="693"/>
      <c r="O598" s="644" t="s">
        <v>433</v>
      </c>
      <c r="P598" s="644"/>
      <c r="Q598" s="644" t="s">
        <v>432</v>
      </c>
      <c r="R598" s="644"/>
      <c r="S598" s="644" t="s">
        <v>431</v>
      </c>
      <c r="T598" s="644"/>
      <c r="U598" s="689" t="s">
        <v>430</v>
      </c>
      <c r="V598" s="642"/>
      <c r="W598" s="664" t="s">
        <v>410</v>
      </c>
      <c r="X598" s="642" t="s">
        <v>409</v>
      </c>
      <c r="Y598" s="643"/>
    </row>
    <row r="599" spans="1:25" ht="20" customHeight="1">
      <c r="A599" s="635"/>
      <c r="B599" s="635"/>
      <c r="C599" s="635"/>
      <c r="D599" s="635"/>
      <c r="E599" s="644" t="s">
        <v>408</v>
      </c>
      <c r="F599" s="644"/>
      <c r="G599" s="644" t="s">
        <v>408</v>
      </c>
      <c r="H599" s="644"/>
      <c r="I599" s="644" t="s">
        <v>408</v>
      </c>
      <c r="J599" s="644"/>
      <c r="K599" s="644" t="s">
        <v>408</v>
      </c>
      <c r="L599" s="644"/>
      <c r="M599" s="694"/>
      <c r="N599" s="695"/>
      <c r="O599" s="644" t="s">
        <v>408</v>
      </c>
      <c r="P599" s="644"/>
      <c r="Q599" s="644" t="s">
        <v>408</v>
      </c>
      <c r="R599" s="644"/>
      <c r="S599" s="644" t="s">
        <v>408</v>
      </c>
      <c r="T599" s="644"/>
      <c r="U599" s="644" t="s">
        <v>408</v>
      </c>
      <c r="V599" s="642"/>
      <c r="W599" s="665"/>
      <c r="X599" s="281" t="s">
        <v>0</v>
      </c>
      <c r="Y599" s="281" t="s">
        <v>1</v>
      </c>
    </row>
    <row r="600" spans="1:25" ht="24" customHeight="1">
      <c r="A600" s="285">
        <v>1</v>
      </c>
      <c r="B600" s="284" t="str" cm="1">
        <f t="array" ref="B600:B601">IFERROR(_xlfn.TAKE(_xlfn.VSTACK(_xlfn._xlws.FILTER(_xlfn.ANCHORARRAY(Data!AO$184), _xlfn.CHOOSECOLS(_xlfn.ANCHORARRAY(Data!AO$184),1)&lt;&gt;"",""),_xlfn._xlws.FILTER(_xlfn.ANCHORARRAY(Data!AO$214), _xlfn.CHOOSECOLS(_xlfn.ANCHORARRAY(Data!AO$214),1)&lt;&gt;"","")),16),"")</f>
        <v/>
      </c>
      <c r="C600" s="283"/>
      <c r="D600" s="283"/>
      <c r="E600" s="621"/>
      <c r="F600" s="622"/>
      <c r="G600" s="621"/>
      <c r="H600" s="622"/>
      <c r="I600" s="621"/>
      <c r="J600" s="622"/>
      <c r="K600" s="685" t="s">
        <v>429</v>
      </c>
      <c r="L600" s="686"/>
      <c r="M600" s="685" t="s">
        <v>429</v>
      </c>
      <c r="N600" s="686"/>
      <c r="O600" s="685" t="s">
        <v>429</v>
      </c>
      <c r="P600" s="686"/>
      <c r="Q600" s="685" t="s">
        <v>429</v>
      </c>
      <c r="R600" s="686"/>
      <c r="S600" s="685" t="s">
        <v>429</v>
      </c>
      <c r="T600" s="686"/>
      <c r="U600" s="683"/>
      <c r="V600" s="684"/>
      <c r="W600" s="281"/>
      <c r="X600" s="281"/>
      <c r="Y600" s="281"/>
    </row>
    <row r="601" spans="1:25" ht="24" customHeight="1">
      <c r="A601" s="281">
        <v>2</v>
      </c>
      <c r="B601" s="284" t="str">
        <v/>
      </c>
      <c r="C601" s="283"/>
      <c r="D601" s="283"/>
      <c r="E601" s="621"/>
      <c r="F601" s="622"/>
      <c r="G601" s="621"/>
      <c r="H601" s="622"/>
      <c r="I601" s="621"/>
      <c r="J601" s="622"/>
      <c r="K601" s="685" t="s">
        <v>429</v>
      </c>
      <c r="L601" s="686"/>
      <c r="M601" s="685" t="s">
        <v>429</v>
      </c>
      <c r="N601" s="686"/>
      <c r="O601" s="685" t="s">
        <v>429</v>
      </c>
      <c r="P601" s="686"/>
      <c r="Q601" s="685" t="s">
        <v>429</v>
      </c>
      <c r="R601" s="686"/>
      <c r="S601" s="685" t="s">
        <v>429</v>
      </c>
      <c r="T601" s="686"/>
      <c r="U601" s="683"/>
      <c r="V601" s="684"/>
      <c r="W601" s="281"/>
      <c r="X601" s="281"/>
      <c r="Y601" s="281"/>
    </row>
    <row r="602" spans="1:25" ht="24" customHeight="1">
      <c r="A602" s="281">
        <v>3</v>
      </c>
      <c r="B602" s="284"/>
      <c r="C602" s="283"/>
      <c r="D602" s="283"/>
      <c r="E602" s="621"/>
      <c r="F602" s="622"/>
      <c r="G602" s="621"/>
      <c r="H602" s="622"/>
      <c r="I602" s="621"/>
      <c r="J602" s="622"/>
      <c r="K602" s="685" t="s">
        <v>429</v>
      </c>
      <c r="L602" s="686"/>
      <c r="M602" s="685" t="s">
        <v>429</v>
      </c>
      <c r="N602" s="686"/>
      <c r="O602" s="685" t="s">
        <v>429</v>
      </c>
      <c r="P602" s="686"/>
      <c r="Q602" s="685" t="s">
        <v>429</v>
      </c>
      <c r="R602" s="686"/>
      <c r="S602" s="685" t="s">
        <v>429</v>
      </c>
      <c r="T602" s="686"/>
      <c r="U602" s="683"/>
      <c r="V602" s="684"/>
      <c r="W602" s="281"/>
      <c r="X602" s="281"/>
      <c r="Y602" s="281"/>
    </row>
    <row r="603" spans="1:25" ht="24" customHeight="1">
      <c r="A603" s="281">
        <v>4</v>
      </c>
      <c r="B603" s="284"/>
      <c r="C603" s="283"/>
      <c r="D603" s="283"/>
      <c r="E603" s="621"/>
      <c r="F603" s="622"/>
      <c r="G603" s="621"/>
      <c r="H603" s="622"/>
      <c r="I603" s="621"/>
      <c r="J603" s="622"/>
      <c r="K603" s="685" t="s">
        <v>429</v>
      </c>
      <c r="L603" s="686"/>
      <c r="M603" s="685" t="s">
        <v>429</v>
      </c>
      <c r="N603" s="686"/>
      <c r="O603" s="685" t="s">
        <v>429</v>
      </c>
      <c r="P603" s="686"/>
      <c r="Q603" s="685" t="s">
        <v>429</v>
      </c>
      <c r="R603" s="686"/>
      <c r="S603" s="685" t="s">
        <v>429</v>
      </c>
      <c r="T603" s="686"/>
      <c r="U603" s="683"/>
      <c r="V603" s="684"/>
      <c r="W603" s="281"/>
      <c r="X603" s="281"/>
      <c r="Y603" s="281"/>
    </row>
    <row r="604" spans="1:25" ht="24" customHeight="1">
      <c r="A604" s="281">
        <v>5</v>
      </c>
      <c r="B604" s="284"/>
      <c r="C604" s="283"/>
      <c r="D604" s="283"/>
      <c r="E604" s="621"/>
      <c r="F604" s="622"/>
      <c r="G604" s="621"/>
      <c r="H604" s="622"/>
      <c r="I604" s="621"/>
      <c r="J604" s="622"/>
      <c r="K604" s="685" t="s">
        <v>429</v>
      </c>
      <c r="L604" s="686"/>
      <c r="M604" s="685" t="s">
        <v>429</v>
      </c>
      <c r="N604" s="686"/>
      <c r="O604" s="685" t="s">
        <v>429</v>
      </c>
      <c r="P604" s="686"/>
      <c r="Q604" s="685" t="s">
        <v>429</v>
      </c>
      <c r="R604" s="686"/>
      <c r="S604" s="685" t="s">
        <v>429</v>
      </c>
      <c r="T604" s="686"/>
      <c r="U604" s="683"/>
      <c r="V604" s="684"/>
      <c r="W604" s="281"/>
      <c r="X604" s="281"/>
      <c r="Y604" s="281"/>
    </row>
    <row r="605" spans="1:25" ht="24" customHeight="1">
      <c r="A605" s="281">
        <v>6</v>
      </c>
      <c r="B605" s="284"/>
      <c r="C605" s="283"/>
      <c r="D605" s="283"/>
      <c r="E605" s="621"/>
      <c r="F605" s="622"/>
      <c r="G605" s="621"/>
      <c r="H605" s="622"/>
      <c r="I605" s="621"/>
      <c r="J605" s="622"/>
      <c r="K605" s="685" t="s">
        <v>429</v>
      </c>
      <c r="L605" s="686"/>
      <c r="M605" s="685" t="s">
        <v>429</v>
      </c>
      <c r="N605" s="686"/>
      <c r="O605" s="685" t="s">
        <v>429</v>
      </c>
      <c r="P605" s="686"/>
      <c r="Q605" s="685" t="s">
        <v>429</v>
      </c>
      <c r="R605" s="686"/>
      <c r="S605" s="685" t="s">
        <v>429</v>
      </c>
      <c r="T605" s="686"/>
      <c r="U605" s="683"/>
      <c r="V605" s="684"/>
      <c r="W605" s="281"/>
      <c r="X605" s="281"/>
      <c r="Y605" s="281"/>
    </row>
    <row r="606" spans="1:25" ht="24" customHeight="1">
      <c r="A606" s="281">
        <v>7</v>
      </c>
      <c r="B606" s="284"/>
      <c r="C606" s="283"/>
      <c r="D606" s="283"/>
      <c r="E606" s="621"/>
      <c r="F606" s="622"/>
      <c r="G606" s="621"/>
      <c r="H606" s="622"/>
      <c r="I606" s="621"/>
      <c r="J606" s="622"/>
      <c r="K606" s="685" t="s">
        <v>429</v>
      </c>
      <c r="L606" s="686"/>
      <c r="M606" s="685" t="s">
        <v>429</v>
      </c>
      <c r="N606" s="686"/>
      <c r="O606" s="685" t="s">
        <v>429</v>
      </c>
      <c r="P606" s="686"/>
      <c r="Q606" s="685" t="s">
        <v>429</v>
      </c>
      <c r="R606" s="686"/>
      <c r="S606" s="685" t="s">
        <v>429</v>
      </c>
      <c r="T606" s="686"/>
      <c r="U606" s="683"/>
      <c r="V606" s="684"/>
      <c r="W606" s="281"/>
      <c r="X606" s="281"/>
      <c r="Y606" s="281"/>
    </row>
    <row r="607" spans="1:25" ht="24" customHeight="1">
      <c r="A607" s="281">
        <v>8</v>
      </c>
      <c r="B607" s="284"/>
      <c r="C607" s="283"/>
      <c r="D607" s="283"/>
      <c r="E607" s="621"/>
      <c r="F607" s="622"/>
      <c r="G607" s="621"/>
      <c r="H607" s="622"/>
      <c r="I607" s="621"/>
      <c r="J607" s="622"/>
      <c r="K607" s="685" t="s">
        <v>429</v>
      </c>
      <c r="L607" s="686"/>
      <c r="M607" s="685" t="s">
        <v>429</v>
      </c>
      <c r="N607" s="686"/>
      <c r="O607" s="685" t="s">
        <v>429</v>
      </c>
      <c r="P607" s="686"/>
      <c r="Q607" s="685" t="s">
        <v>429</v>
      </c>
      <c r="R607" s="686"/>
      <c r="S607" s="685" t="s">
        <v>429</v>
      </c>
      <c r="T607" s="686"/>
      <c r="U607" s="683"/>
      <c r="V607" s="684"/>
      <c r="W607" s="281"/>
      <c r="X607" s="281"/>
      <c r="Y607" s="281"/>
    </row>
    <row r="608" spans="1:25" ht="24" customHeight="1">
      <c r="A608" s="281">
        <v>9</v>
      </c>
      <c r="B608" s="284"/>
      <c r="C608" s="283"/>
      <c r="D608" s="283"/>
      <c r="E608" s="621"/>
      <c r="F608" s="622"/>
      <c r="G608" s="621"/>
      <c r="H608" s="622"/>
      <c r="I608" s="621"/>
      <c r="J608" s="622"/>
      <c r="K608" s="685" t="s">
        <v>429</v>
      </c>
      <c r="L608" s="686"/>
      <c r="M608" s="685" t="s">
        <v>429</v>
      </c>
      <c r="N608" s="686"/>
      <c r="O608" s="685" t="s">
        <v>429</v>
      </c>
      <c r="P608" s="686"/>
      <c r="Q608" s="685" t="s">
        <v>429</v>
      </c>
      <c r="R608" s="686"/>
      <c r="S608" s="685" t="s">
        <v>429</v>
      </c>
      <c r="T608" s="686"/>
      <c r="U608" s="683"/>
      <c r="V608" s="684"/>
      <c r="W608" s="281"/>
      <c r="X608" s="281"/>
      <c r="Y608" s="281"/>
    </row>
    <row r="609" spans="1:25" ht="24" customHeight="1">
      <c r="A609" s="281">
        <v>10</v>
      </c>
      <c r="B609" s="284"/>
      <c r="C609" s="283"/>
      <c r="D609" s="283"/>
      <c r="E609" s="621"/>
      <c r="F609" s="622"/>
      <c r="G609" s="621"/>
      <c r="H609" s="622"/>
      <c r="I609" s="621"/>
      <c r="J609" s="622"/>
      <c r="K609" s="685" t="s">
        <v>429</v>
      </c>
      <c r="L609" s="686"/>
      <c r="M609" s="685" t="s">
        <v>429</v>
      </c>
      <c r="N609" s="686"/>
      <c r="O609" s="685" t="s">
        <v>429</v>
      </c>
      <c r="P609" s="686"/>
      <c r="Q609" s="685" t="s">
        <v>429</v>
      </c>
      <c r="R609" s="686"/>
      <c r="S609" s="685" t="s">
        <v>429</v>
      </c>
      <c r="T609" s="686"/>
      <c r="U609" s="683"/>
      <c r="V609" s="684"/>
      <c r="W609" s="281"/>
      <c r="X609" s="281"/>
      <c r="Y609" s="281"/>
    </row>
    <row r="610" spans="1:25" ht="24" customHeight="1">
      <c r="A610" s="281">
        <v>11</v>
      </c>
      <c r="B610" s="284"/>
      <c r="C610" s="283"/>
      <c r="D610" s="283"/>
      <c r="E610" s="621"/>
      <c r="F610" s="622"/>
      <c r="G610" s="621"/>
      <c r="H610" s="622"/>
      <c r="I610" s="621"/>
      <c r="J610" s="622"/>
      <c r="K610" s="685" t="s">
        <v>429</v>
      </c>
      <c r="L610" s="686"/>
      <c r="M610" s="685" t="s">
        <v>429</v>
      </c>
      <c r="N610" s="686"/>
      <c r="O610" s="685" t="s">
        <v>429</v>
      </c>
      <c r="P610" s="686"/>
      <c r="Q610" s="685" t="s">
        <v>429</v>
      </c>
      <c r="R610" s="686"/>
      <c r="S610" s="685" t="s">
        <v>429</v>
      </c>
      <c r="T610" s="686"/>
      <c r="U610" s="683"/>
      <c r="V610" s="684"/>
      <c r="W610" s="281"/>
      <c r="X610" s="281"/>
      <c r="Y610" s="281"/>
    </row>
    <row r="611" spans="1:25" ht="24" customHeight="1">
      <c r="A611" s="281">
        <v>12</v>
      </c>
      <c r="B611" s="284"/>
      <c r="C611" s="283"/>
      <c r="D611" s="283"/>
      <c r="E611" s="636"/>
      <c r="F611" s="670"/>
      <c r="G611" s="636"/>
      <c r="H611" s="670"/>
      <c r="I611" s="636"/>
      <c r="J611" s="670"/>
      <c r="K611" s="685" t="s">
        <v>429</v>
      </c>
      <c r="L611" s="686"/>
      <c r="M611" s="685" t="s">
        <v>429</v>
      </c>
      <c r="N611" s="686"/>
      <c r="O611" s="685" t="s">
        <v>429</v>
      </c>
      <c r="P611" s="686"/>
      <c r="Q611" s="685" t="s">
        <v>429</v>
      </c>
      <c r="R611" s="686"/>
      <c r="S611" s="685" t="s">
        <v>429</v>
      </c>
      <c r="T611" s="686"/>
      <c r="U611" s="687"/>
      <c r="V611" s="688"/>
      <c r="W611" s="286"/>
      <c r="X611" s="286"/>
      <c r="Y611" s="286"/>
    </row>
    <row r="612" spans="1:25" ht="24" customHeight="1">
      <c r="A612" s="281">
        <v>13</v>
      </c>
      <c r="B612" s="284"/>
      <c r="C612" s="283"/>
      <c r="D612" s="283"/>
      <c r="E612" s="651"/>
      <c r="F612" s="651"/>
      <c r="G612" s="651"/>
      <c r="H612" s="651"/>
      <c r="I612" s="651"/>
      <c r="J612" s="651"/>
      <c r="K612" s="685" t="s">
        <v>429</v>
      </c>
      <c r="L612" s="686"/>
      <c r="M612" s="685" t="s">
        <v>429</v>
      </c>
      <c r="N612" s="686"/>
      <c r="O612" s="685" t="s">
        <v>429</v>
      </c>
      <c r="P612" s="686"/>
      <c r="Q612" s="685" t="s">
        <v>429</v>
      </c>
      <c r="R612" s="686"/>
      <c r="S612" s="685" t="s">
        <v>429</v>
      </c>
      <c r="T612" s="686"/>
      <c r="U612" s="646"/>
      <c r="V612" s="646"/>
      <c r="W612" s="281"/>
      <c r="X612" s="281"/>
      <c r="Y612" s="281"/>
    </row>
    <row r="613" spans="1:25" ht="24" customHeight="1">
      <c r="A613" s="281">
        <v>14</v>
      </c>
      <c r="B613" s="284"/>
      <c r="C613" s="283"/>
      <c r="D613" s="283"/>
      <c r="E613" s="621"/>
      <c r="F613" s="622"/>
      <c r="G613" s="621"/>
      <c r="H613" s="622"/>
      <c r="I613" s="621"/>
      <c r="J613" s="622"/>
      <c r="K613" s="685" t="s">
        <v>429</v>
      </c>
      <c r="L613" s="686"/>
      <c r="M613" s="685" t="s">
        <v>429</v>
      </c>
      <c r="N613" s="686"/>
      <c r="O613" s="685" t="s">
        <v>429</v>
      </c>
      <c r="P613" s="686"/>
      <c r="Q613" s="685" t="s">
        <v>429</v>
      </c>
      <c r="R613" s="686"/>
      <c r="S613" s="685" t="s">
        <v>429</v>
      </c>
      <c r="T613" s="686"/>
      <c r="U613" s="683"/>
      <c r="V613" s="684"/>
      <c r="W613" s="281"/>
      <c r="X613" s="281"/>
      <c r="Y613" s="281"/>
    </row>
    <row r="614" spans="1:25" ht="24" customHeight="1">
      <c r="A614" s="281">
        <v>15</v>
      </c>
      <c r="B614" s="284"/>
      <c r="C614" s="283"/>
      <c r="D614" s="283"/>
      <c r="E614" s="621"/>
      <c r="F614" s="622"/>
      <c r="G614" s="621"/>
      <c r="H614" s="622"/>
      <c r="I614" s="621"/>
      <c r="J614" s="622"/>
      <c r="K614" s="685" t="s">
        <v>429</v>
      </c>
      <c r="L614" s="686"/>
      <c r="M614" s="685" t="s">
        <v>429</v>
      </c>
      <c r="N614" s="686"/>
      <c r="O614" s="685" t="s">
        <v>429</v>
      </c>
      <c r="P614" s="686"/>
      <c r="Q614" s="685" t="s">
        <v>429</v>
      </c>
      <c r="R614" s="686"/>
      <c r="S614" s="685" t="s">
        <v>429</v>
      </c>
      <c r="T614" s="686"/>
      <c r="U614" s="683"/>
      <c r="V614" s="684"/>
      <c r="W614" s="281"/>
      <c r="X614" s="281"/>
      <c r="Y614" s="281"/>
    </row>
    <row r="615" spans="1:25" ht="24" customHeight="1">
      <c r="A615" s="281">
        <v>16</v>
      </c>
      <c r="B615" s="284"/>
      <c r="C615" s="283"/>
      <c r="D615" s="283"/>
      <c r="E615" s="621"/>
      <c r="F615" s="622"/>
      <c r="G615" s="621"/>
      <c r="H615" s="622"/>
      <c r="I615" s="621"/>
      <c r="J615" s="622"/>
      <c r="K615" s="685" t="s">
        <v>429</v>
      </c>
      <c r="L615" s="686"/>
      <c r="M615" s="685" t="s">
        <v>429</v>
      </c>
      <c r="N615" s="686"/>
      <c r="O615" s="685" t="s">
        <v>429</v>
      </c>
      <c r="P615" s="686"/>
      <c r="Q615" s="685" t="s">
        <v>429</v>
      </c>
      <c r="R615" s="686"/>
      <c r="S615" s="685" t="s">
        <v>429</v>
      </c>
      <c r="T615" s="686"/>
      <c r="U615" s="683"/>
      <c r="V615" s="684"/>
      <c r="W615" s="281"/>
      <c r="X615" s="281"/>
      <c r="Y615" s="281"/>
    </row>
    <row r="616" spans="1:25" ht="20" customHeight="1">
      <c r="A616" s="266"/>
      <c r="B616" s="266"/>
      <c r="C616" s="270"/>
      <c r="D616" s="270"/>
      <c r="E616" s="266"/>
      <c r="F616" s="266"/>
      <c r="G616" s="266"/>
      <c r="H616" s="266"/>
      <c r="I616" s="266"/>
      <c r="J616" s="266"/>
      <c r="K616" s="266"/>
      <c r="L616" s="266"/>
      <c r="M616" s="266"/>
      <c r="N616" s="266"/>
      <c r="O616" s="266"/>
      <c r="P616" s="266"/>
      <c r="Q616" s="266"/>
      <c r="R616" s="266"/>
      <c r="S616" s="266"/>
      <c r="T616" s="266"/>
      <c r="U616" s="266"/>
      <c r="V616" s="266"/>
      <c r="W616" s="266"/>
      <c r="X616" s="266"/>
      <c r="Y616" s="266"/>
    </row>
    <row r="617" spans="1:25" ht="20" customHeight="1">
      <c r="A617" s="644" t="s">
        <v>425</v>
      </c>
      <c r="B617" s="644"/>
      <c r="C617" s="644"/>
      <c r="D617" s="644"/>
      <c r="E617" s="644"/>
      <c r="F617" s="644"/>
      <c r="G617" s="267"/>
      <c r="H617" s="644" t="s">
        <v>424</v>
      </c>
      <c r="I617" s="644"/>
      <c r="J617" s="644"/>
      <c r="K617" s="644"/>
      <c r="L617" s="644"/>
      <c r="M617" s="644"/>
      <c r="N617" s="644"/>
      <c r="O617" s="644"/>
      <c r="P617" s="644"/>
      <c r="Q617" s="644"/>
      <c r="R617" s="644"/>
      <c r="S617" s="644"/>
      <c r="T617" s="266"/>
      <c r="U617" s="642" t="s">
        <v>407</v>
      </c>
      <c r="V617" s="645"/>
      <c r="W617" s="645"/>
      <c r="X617" s="645"/>
      <c r="Y617" s="643"/>
    </row>
    <row r="618" spans="1:25" ht="20" customHeight="1">
      <c r="A618" s="297"/>
      <c r="B618" s="281" t="s">
        <v>423</v>
      </c>
      <c r="C618" s="281" t="s">
        <v>415</v>
      </c>
      <c r="D618" s="281" t="s">
        <v>414</v>
      </c>
      <c r="E618" s="644" t="s">
        <v>442</v>
      </c>
      <c r="F618" s="644"/>
      <c r="G618" s="267"/>
      <c r="H618" s="297"/>
      <c r="I618" s="281" t="s">
        <v>423</v>
      </c>
      <c r="J618" s="642" t="s">
        <v>415</v>
      </c>
      <c r="K618" s="645"/>
      <c r="L618" s="645"/>
      <c r="M618" s="645"/>
      <c r="N618" s="643"/>
      <c r="O618" s="642" t="s">
        <v>414</v>
      </c>
      <c r="P618" s="645"/>
      <c r="Q618" s="645"/>
      <c r="R618" s="644" t="s">
        <v>442</v>
      </c>
      <c r="S618" s="644"/>
      <c r="T618" s="266"/>
      <c r="U618" s="279"/>
      <c r="V618" s="266"/>
      <c r="W618" s="266"/>
      <c r="X618" s="266"/>
      <c r="Y618" s="278"/>
    </row>
    <row r="619" spans="1:25" ht="20" customHeight="1">
      <c r="A619" s="295">
        <v>1</v>
      </c>
      <c r="B619" s="284"/>
      <c r="C619" s="296"/>
      <c r="D619" s="281"/>
      <c r="E619" s="707"/>
      <c r="F619" s="707"/>
      <c r="G619" s="269"/>
      <c r="H619" s="295">
        <v>1</v>
      </c>
      <c r="I619" s="281"/>
      <c r="J619" s="642"/>
      <c r="K619" s="645"/>
      <c r="L619" s="645"/>
      <c r="M619" s="645"/>
      <c r="N619" s="643"/>
      <c r="O619" s="642"/>
      <c r="P619" s="645"/>
      <c r="Q619" s="645"/>
      <c r="R619" s="644"/>
      <c r="S619" s="644"/>
      <c r="T619" s="266"/>
      <c r="U619" s="279"/>
      <c r="V619" s="266"/>
      <c r="W619" s="266"/>
      <c r="X619" s="266"/>
      <c r="Y619" s="278"/>
    </row>
    <row r="620" spans="1:25" ht="20" customHeight="1">
      <c r="A620" s="295">
        <v>2</v>
      </c>
      <c r="B620" s="281"/>
      <c r="C620" s="296"/>
      <c r="D620" s="281"/>
      <c r="E620" s="707"/>
      <c r="F620" s="707"/>
      <c r="G620" s="269"/>
      <c r="H620" s="295">
        <v>2</v>
      </c>
      <c r="I620" s="281"/>
      <c r="J620" s="642"/>
      <c r="K620" s="645"/>
      <c r="L620" s="645"/>
      <c r="M620" s="645"/>
      <c r="N620" s="643"/>
      <c r="O620" s="642"/>
      <c r="P620" s="645"/>
      <c r="Q620" s="645"/>
      <c r="R620" s="644"/>
      <c r="S620" s="644"/>
      <c r="T620" s="266"/>
      <c r="U620" s="279"/>
      <c r="V620" s="266"/>
      <c r="W620" s="266"/>
      <c r="X620" s="266"/>
      <c r="Y620" s="278"/>
    </row>
    <row r="621" spans="1:25" ht="20" customHeight="1">
      <c r="A621" s="295">
        <v>3</v>
      </c>
      <c r="B621" s="281"/>
      <c r="C621" s="296"/>
      <c r="D621" s="281"/>
      <c r="E621" s="707"/>
      <c r="F621" s="707"/>
      <c r="G621" s="269"/>
      <c r="H621" s="295">
        <v>3</v>
      </c>
      <c r="I621" s="281"/>
      <c r="J621" s="642"/>
      <c r="K621" s="645"/>
      <c r="L621" s="645"/>
      <c r="M621" s="645"/>
      <c r="N621" s="643"/>
      <c r="O621" s="642"/>
      <c r="P621" s="645"/>
      <c r="Q621" s="645"/>
      <c r="R621" s="644"/>
      <c r="S621" s="644"/>
      <c r="U621" s="277"/>
      <c r="Y621" s="276"/>
    </row>
    <row r="622" spans="1:25" ht="20" customHeight="1">
      <c r="A622" s="295">
        <v>4</v>
      </c>
      <c r="B622" s="281"/>
      <c r="C622" s="296"/>
      <c r="D622" s="281"/>
      <c r="E622" s="707"/>
      <c r="F622" s="707"/>
      <c r="G622" s="269"/>
      <c r="H622" s="295">
        <v>4</v>
      </c>
      <c r="I622" s="281"/>
      <c r="J622" s="642"/>
      <c r="K622" s="645"/>
      <c r="L622" s="645"/>
      <c r="M622" s="645"/>
      <c r="N622" s="643"/>
      <c r="O622" s="642"/>
      <c r="P622" s="645"/>
      <c r="Q622" s="645"/>
      <c r="R622" s="644"/>
      <c r="S622" s="644"/>
      <c r="U622" s="277"/>
      <c r="Y622" s="276"/>
    </row>
    <row r="623" spans="1:25" ht="20" customHeight="1">
      <c r="A623" s="295">
        <v>5</v>
      </c>
      <c r="B623" s="281"/>
      <c r="C623" s="296"/>
      <c r="D623" s="281"/>
      <c r="E623" s="707"/>
      <c r="F623" s="707"/>
      <c r="G623" s="269"/>
      <c r="H623" s="295">
        <v>5</v>
      </c>
      <c r="I623" s="281"/>
      <c r="J623" s="642"/>
      <c r="K623" s="645"/>
      <c r="L623" s="645"/>
      <c r="M623" s="645"/>
      <c r="N623" s="643"/>
      <c r="O623" s="642"/>
      <c r="P623" s="645"/>
      <c r="Q623" s="645"/>
      <c r="R623" s="644"/>
      <c r="S623" s="644"/>
      <c r="T623" s="266"/>
      <c r="U623" s="642" t="s">
        <v>406</v>
      </c>
      <c r="V623" s="645"/>
      <c r="W623" s="645"/>
      <c r="X623" s="645"/>
      <c r="Y623" s="643"/>
    </row>
    <row r="624" spans="1:25" ht="20" customHeight="1">
      <c r="A624" s="295">
        <v>6</v>
      </c>
      <c r="B624" s="281"/>
      <c r="C624" s="296"/>
      <c r="D624" s="281"/>
      <c r="E624" s="707"/>
      <c r="F624" s="707"/>
      <c r="G624" s="269"/>
      <c r="H624" s="295">
        <v>6</v>
      </c>
      <c r="I624" s="281"/>
      <c r="J624" s="642"/>
      <c r="K624" s="645"/>
      <c r="L624" s="645"/>
      <c r="M624" s="645"/>
      <c r="N624" s="643"/>
      <c r="O624" s="642"/>
      <c r="P624" s="645"/>
      <c r="Q624" s="645"/>
      <c r="R624" s="644"/>
      <c r="S624" s="644"/>
      <c r="T624" s="266"/>
      <c r="U624" s="279"/>
      <c r="V624" s="266"/>
      <c r="W624" s="266"/>
      <c r="X624" s="266"/>
      <c r="Y624" s="278"/>
    </row>
    <row r="625" spans="1:25" ht="20" customHeight="1">
      <c r="A625" s="295">
        <v>7</v>
      </c>
      <c r="B625" s="281"/>
      <c r="C625" s="296"/>
      <c r="D625" s="281"/>
      <c r="E625" s="707"/>
      <c r="F625" s="707"/>
      <c r="G625" s="269"/>
      <c r="H625" s="295">
        <v>7</v>
      </c>
      <c r="I625" s="281"/>
      <c r="J625" s="642"/>
      <c r="K625" s="645"/>
      <c r="L625" s="645"/>
      <c r="M625" s="645"/>
      <c r="N625" s="643"/>
      <c r="O625" s="642"/>
      <c r="P625" s="645"/>
      <c r="Q625" s="645"/>
      <c r="R625" s="644"/>
      <c r="S625" s="644"/>
      <c r="U625" s="277"/>
      <c r="Y625" s="276"/>
    </row>
    <row r="626" spans="1:25" ht="20" customHeight="1">
      <c r="A626" s="295">
        <v>8</v>
      </c>
      <c r="B626" s="281"/>
      <c r="C626" s="296"/>
      <c r="D626" s="281"/>
      <c r="E626" s="707"/>
      <c r="F626" s="707"/>
      <c r="G626" s="269"/>
      <c r="H626" s="295">
        <v>8</v>
      </c>
      <c r="I626" s="281"/>
      <c r="J626" s="642"/>
      <c r="K626" s="645"/>
      <c r="L626" s="645"/>
      <c r="M626" s="645"/>
      <c r="N626" s="643"/>
      <c r="O626" s="642"/>
      <c r="P626" s="645"/>
      <c r="Q626" s="645"/>
      <c r="R626" s="644"/>
      <c r="S626" s="644"/>
      <c r="T626" s="266"/>
      <c r="U626" s="273"/>
      <c r="V626" s="272"/>
      <c r="W626" s="272"/>
      <c r="X626" s="272"/>
      <c r="Y626" s="271"/>
    </row>
    <row r="627" spans="1:25" ht="12" customHeight="1">
      <c r="A627" s="268"/>
      <c r="B627" s="267"/>
      <c r="C627" s="270"/>
      <c r="D627" s="267"/>
      <c r="E627" s="269"/>
      <c r="F627" s="269"/>
      <c r="G627" s="269"/>
      <c r="H627" s="268"/>
      <c r="I627" s="267"/>
      <c r="J627" s="267"/>
      <c r="K627" s="267"/>
      <c r="L627" s="267"/>
      <c r="M627" s="267"/>
      <c r="N627" s="267"/>
      <c r="O627" s="267"/>
      <c r="P627" s="267"/>
      <c r="Q627" s="267"/>
      <c r="R627" s="267"/>
      <c r="S627" s="267"/>
      <c r="T627" s="266"/>
      <c r="U627" s="266"/>
      <c r="V627" s="266"/>
      <c r="W627" s="266"/>
      <c r="X627" s="266"/>
      <c r="Y627" s="266"/>
    </row>
    <row r="628" spans="1:25" ht="38" customHeight="1">
      <c r="A628" s="671" t="s">
        <v>441</v>
      </c>
      <c r="B628" s="672"/>
      <c r="C628" s="672"/>
      <c r="D628" s="672"/>
      <c r="E628" s="666" t="s">
        <v>42</v>
      </c>
      <c r="F628" s="666"/>
      <c r="G628" s="667">
        <f>G595</f>
        <v>45774</v>
      </c>
      <c r="H628" s="668"/>
      <c r="I628" s="669"/>
      <c r="J628" s="666" t="s">
        <v>43</v>
      </c>
      <c r="K628" s="666"/>
      <c r="L628" s="626" t="str">
        <f>L595</f>
        <v>Horspath, Oxford</v>
      </c>
      <c r="M628" s="662"/>
      <c r="N628" s="662"/>
      <c r="O628" s="662"/>
      <c r="P628" s="662"/>
      <c r="Q628" s="627"/>
      <c r="R628" s="666" t="s">
        <v>420</v>
      </c>
      <c r="S628" s="666"/>
      <c r="T628" s="626" t="str">
        <f>T595</f>
        <v>OXFORDSHIRE TRACK &amp; FIELD LEAGUE 2025</v>
      </c>
      <c r="U628" s="662"/>
      <c r="V628" s="662"/>
      <c r="W628" s="662"/>
      <c r="X628" s="662"/>
      <c r="Y628" s="627"/>
    </row>
    <row r="629" spans="1:25" s="294" customFormat="1" ht="38" customHeight="1">
      <c r="A629" s="624" t="s">
        <v>25</v>
      </c>
      <c r="B629" s="625"/>
      <c r="C629" s="626" t="str">
        <f>C596</f>
        <v>Discus U17 &amp; U20 Women (0 athletes)</v>
      </c>
      <c r="D629" s="627"/>
      <c r="E629" s="624" t="s">
        <v>382</v>
      </c>
      <c r="F629" s="625"/>
      <c r="G629" s="629">
        <f>G596</f>
        <v>0.45833333333333331</v>
      </c>
      <c r="H629" s="630"/>
      <c r="I629" s="631"/>
      <c r="J629" s="626" t="s">
        <v>419</v>
      </c>
      <c r="K629" s="662"/>
      <c r="L629" s="703">
        <f>L596</f>
        <v>36.619999999999997</v>
      </c>
      <c r="M629" s="704"/>
      <c r="N629" s="640" t="s">
        <v>418</v>
      </c>
      <c r="O629" s="641"/>
      <c r="P629" s="652">
        <f>P596</f>
        <v>26</v>
      </c>
      <c r="Q629" s="653"/>
      <c r="R629" s="624" t="str">
        <f>R596</f>
        <v>Scoring: 3 trials each</v>
      </c>
      <c r="S629" s="628"/>
      <c r="T629" s="628"/>
      <c r="U629" s="628"/>
      <c r="V629" s="628"/>
      <c r="W629" s="628"/>
      <c r="X629" s="628"/>
      <c r="Y629" s="625"/>
    </row>
    <row r="630" spans="1:25" ht="20" customHeight="1">
      <c r="A630" s="266"/>
      <c r="B630" s="266"/>
      <c r="C630" s="293"/>
      <c r="D630" s="292"/>
      <c r="E630" s="267"/>
      <c r="F630" s="267"/>
      <c r="G630" s="291"/>
      <c r="H630" s="291"/>
      <c r="I630" s="267"/>
      <c r="J630" s="267"/>
      <c r="K630" s="290"/>
      <c r="L630" s="290"/>
      <c r="M630" s="290"/>
      <c r="N630" s="288"/>
      <c r="O630" s="288"/>
      <c r="P630" s="289"/>
      <c r="Q630" s="288"/>
      <c r="R630" s="287"/>
      <c r="S630" s="287"/>
      <c r="T630" s="287"/>
      <c r="U630" s="287"/>
      <c r="V630" s="287"/>
      <c r="W630" s="287"/>
      <c r="X630" s="287"/>
      <c r="Y630" s="287"/>
    </row>
    <row r="631" spans="1:25" ht="38" customHeight="1">
      <c r="A631" s="634" t="s">
        <v>417</v>
      </c>
      <c r="B631" s="634" t="s">
        <v>416</v>
      </c>
      <c r="C631" s="634" t="s">
        <v>415</v>
      </c>
      <c r="D631" s="634" t="s">
        <v>414</v>
      </c>
      <c r="E631" s="689" t="s">
        <v>438</v>
      </c>
      <c r="F631" s="689"/>
      <c r="G631" s="689" t="s">
        <v>437</v>
      </c>
      <c r="H631" s="689"/>
      <c r="I631" s="689" t="s">
        <v>436</v>
      </c>
      <c r="J631" s="689"/>
      <c r="K631" s="689" t="s">
        <v>435</v>
      </c>
      <c r="L631" s="689"/>
      <c r="M631" s="692" t="s">
        <v>434</v>
      </c>
      <c r="N631" s="693"/>
      <c r="O631" s="644" t="s">
        <v>433</v>
      </c>
      <c r="P631" s="644"/>
      <c r="Q631" s="644" t="s">
        <v>432</v>
      </c>
      <c r="R631" s="644"/>
      <c r="S631" s="644" t="s">
        <v>431</v>
      </c>
      <c r="T631" s="644"/>
      <c r="U631" s="689" t="s">
        <v>430</v>
      </c>
      <c r="V631" s="642"/>
      <c r="W631" s="664" t="s">
        <v>410</v>
      </c>
      <c r="X631" s="642" t="s">
        <v>409</v>
      </c>
      <c r="Y631" s="643"/>
    </row>
    <row r="632" spans="1:25" ht="20" customHeight="1">
      <c r="A632" s="635"/>
      <c r="B632" s="635"/>
      <c r="C632" s="635"/>
      <c r="D632" s="635"/>
      <c r="E632" s="644" t="s">
        <v>408</v>
      </c>
      <c r="F632" s="644"/>
      <c r="G632" s="644" t="s">
        <v>408</v>
      </c>
      <c r="H632" s="644"/>
      <c r="I632" s="644" t="s">
        <v>408</v>
      </c>
      <c r="J632" s="644"/>
      <c r="K632" s="644" t="s">
        <v>408</v>
      </c>
      <c r="L632" s="644"/>
      <c r="M632" s="694"/>
      <c r="N632" s="695"/>
      <c r="O632" s="644" t="s">
        <v>408</v>
      </c>
      <c r="P632" s="644"/>
      <c r="Q632" s="644" t="s">
        <v>408</v>
      </c>
      <c r="R632" s="644"/>
      <c r="S632" s="644" t="s">
        <v>408</v>
      </c>
      <c r="T632" s="644"/>
      <c r="U632" s="644" t="s">
        <v>408</v>
      </c>
      <c r="V632" s="642"/>
      <c r="W632" s="665"/>
      <c r="X632" s="281" t="s">
        <v>0</v>
      </c>
      <c r="Y632" s="281" t="s">
        <v>1</v>
      </c>
    </row>
    <row r="633" spans="1:25" ht="24" customHeight="1">
      <c r="A633" s="285">
        <v>17</v>
      </c>
      <c r="B633" s="284" t="str" cm="1">
        <f t="array" ref="B633">IFERROR(IF(Data!O$445+Data!O$456&gt;16, _xlfn.DROP(_xlfn.VSTACK(_xlfn._xlws.FILTER(_xlfn.ANCHORARRAY(Data!AO$184), _xlfn.CHOOSECOLS(_xlfn.ANCHORARRAY(Data!AO$184),1)&lt;&gt;"",""),_xlfn._xlws.FILTER(_xlfn.ANCHORARRAY(Data!AO$214), _xlfn.CHOOSECOLS(_xlfn.ANCHORARRAY(Data!AO$214),1)&lt;&gt;"","")), 16),"Less than 16"),"")</f>
        <v>Less than 16</v>
      </c>
      <c r="C633" s="283"/>
      <c r="D633" s="283"/>
      <c r="E633" s="621"/>
      <c r="F633" s="622"/>
      <c r="G633" s="621"/>
      <c r="H633" s="622"/>
      <c r="I633" s="621"/>
      <c r="J633" s="622"/>
      <c r="K633" s="685" t="s">
        <v>429</v>
      </c>
      <c r="L633" s="686"/>
      <c r="M633" s="685" t="s">
        <v>429</v>
      </c>
      <c r="N633" s="686"/>
      <c r="O633" s="685" t="s">
        <v>429</v>
      </c>
      <c r="P633" s="686"/>
      <c r="Q633" s="685" t="s">
        <v>429</v>
      </c>
      <c r="R633" s="686"/>
      <c r="S633" s="685" t="s">
        <v>429</v>
      </c>
      <c r="T633" s="686"/>
      <c r="U633" s="683"/>
      <c r="V633" s="684"/>
      <c r="W633" s="281"/>
      <c r="X633" s="281"/>
      <c r="Y633" s="281"/>
    </row>
    <row r="634" spans="1:25" ht="24" customHeight="1">
      <c r="A634" s="285">
        <v>18</v>
      </c>
      <c r="B634" s="284"/>
      <c r="C634" s="283"/>
      <c r="D634" s="283"/>
      <c r="E634" s="621"/>
      <c r="F634" s="622"/>
      <c r="G634" s="621"/>
      <c r="H634" s="622"/>
      <c r="I634" s="621"/>
      <c r="J634" s="622"/>
      <c r="K634" s="685" t="s">
        <v>429</v>
      </c>
      <c r="L634" s="686"/>
      <c r="M634" s="690" t="s">
        <v>429</v>
      </c>
      <c r="N634" s="691"/>
      <c r="O634" s="690" t="s">
        <v>429</v>
      </c>
      <c r="P634" s="691"/>
      <c r="Q634" s="685" t="s">
        <v>429</v>
      </c>
      <c r="R634" s="686"/>
      <c r="S634" s="685" t="s">
        <v>429</v>
      </c>
      <c r="T634" s="686"/>
      <c r="U634" s="683"/>
      <c r="V634" s="684"/>
      <c r="W634" s="281"/>
      <c r="X634" s="281"/>
      <c r="Y634" s="281"/>
    </row>
    <row r="635" spans="1:25" ht="24" customHeight="1">
      <c r="A635" s="285">
        <v>19</v>
      </c>
      <c r="B635" s="284"/>
      <c r="C635" s="283"/>
      <c r="D635" s="283"/>
      <c r="E635" s="621"/>
      <c r="F635" s="622"/>
      <c r="G635" s="621"/>
      <c r="H635" s="622"/>
      <c r="I635" s="621"/>
      <c r="J635" s="622"/>
      <c r="K635" s="685" t="s">
        <v>429</v>
      </c>
      <c r="L635" s="686"/>
      <c r="M635" s="685" t="s">
        <v>429</v>
      </c>
      <c r="N635" s="686"/>
      <c r="O635" s="685" t="s">
        <v>429</v>
      </c>
      <c r="P635" s="686"/>
      <c r="Q635" s="685" t="s">
        <v>429</v>
      </c>
      <c r="R635" s="686"/>
      <c r="S635" s="685" t="s">
        <v>429</v>
      </c>
      <c r="T635" s="686"/>
      <c r="U635" s="683"/>
      <c r="V635" s="684"/>
      <c r="W635" s="281"/>
      <c r="X635" s="281"/>
      <c r="Y635" s="281"/>
    </row>
    <row r="636" spans="1:25" ht="24" customHeight="1">
      <c r="A636" s="285">
        <v>20</v>
      </c>
      <c r="B636" s="284"/>
      <c r="C636" s="283"/>
      <c r="D636" s="283"/>
      <c r="E636" s="621"/>
      <c r="F636" s="622"/>
      <c r="G636" s="621"/>
      <c r="H636" s="622"/>
      <c r="I636" s="621"/>
      <c r="J636" s="622"/>
      <c r="K636" s="685" t="s">
        <v>429</v>
      </c>
      <c r="L636" s="686"/>
      <c r="M636" s="685" t="s">
        <v>429</v>
      </c>
      <c r="N636" s="686"/>
      <c r="O636" s="685" t="s">
        <v>429</v>
      </c>
      <c r="P636" s="686"/>
      <c r="Q636" s="685" t="s">
        <v>429</v>
      </c>
      <c r="R636" s="686"/>
      <c r="S636" s="685" t="s">
        <v>429</v>
      </c>
      <c r="T636" s="686"/>
      <c r="U636" s="683"/>
      <c r="V636" s="684"/>
      <c r="W636" s="281"/>
      <c r="X636" s="281"/>
      <c r="Y636" s="281"/>
    </row>
    <row r="637" spans="1:25" ht="24" customHeight="1">
      <c r="A637" s="285">
        <v>21</v>
      </c>
      <c r="B637" s="284"/>
      <c r="C637" s="283"/>
      <c r="D637" s="283"/>
      <c r="E637" s="621"/>
      <c r="F637" s="622"/>
      <c r="G637" s="621"/>
      <c r="H637" s="622"/>
      <c r="I637" s="621"/>
      <c r="J637" s="622"/>
      <c r="K637" s="685" t="s">
        <v>429</v>
      </c>
      <c r="L637" s="686"/>
      <c r="M637" s="685" t="s">
        <v>429</v>
      </c>
      <c r="N637" s="686"/>
      <c r="O637" s="685" t="s">
        <v>429</v>
      </c>
      <c r="P637" s="686"/>
      <c r="Q637" s="685" t="s">
        <v>429</v>
      </c>
      <c r="R637" s="686"/>
      <c r="S637" s="685" t="s">
        <v>429</v>
      </c>
      <c r="T637" s="686"/>
      <c r="U637" s="683"/>
      <c r="V637" s="684"/>
      <c r="W637" s="281"/>
      <c r="X637" s="281"/>
      <c r="Y637" s="281"/>
    </row>
    <row r="638" spans="1:25" ht="24" customHeight="1">
      <c r="A638" s="285">
        <v>22</v>
      </c>
      <c r="B638" s="284"/>
      <c r="C638" s="283"/>
      <c r="D638" s="283"/>
      <c r="E638" s="621"/>
      <c r="F638" s="622"/>
      <c r="G638" s="621"/>
      <c r="H638" s="622"/>
      <c r="I638" s="621"/>
      <c r="J638" s="622"/>
      <c r="K638" s="685" t="s">
        <v>429</v>
      </c>
      <c r="L638" s="686"/>
      <c r="M638" s="685" t="s">
        <v>429</v>
      </c>
      <c r="N638" s="686"/>
      <c r="O638" s="685" t="s">
        <v>429</v>
      </c>
      <c r="P638" s="686"/>
      <c r="Q638" s="685" t="s">
        <v>429</v>
      </c>
      <c r="R638" s="686"/>
      <c r="S638" s="685" t="s">
        <v>429</v>
      </c>
      <c r="T638" s="686"/>
      <c r="U638" s="683"/>
      <c r="V638" s="684"/>
      <c r="W638" s="281"/>
      <c r="X638" s="281"/>
      <c r="Y638" s="281"/>
    </row>
    <row r="639" spans="1:25" ht="24" customHeight="1">
      <c r="A639" s="285">
        <v>23</v>
      </c>
      <c r="B639" s="284"/>
      <c r="C639" s="283"/>
      <c r="D639" s="283"/>
      <c r="E639" s="621"/>
      <c r="F639" s="622"/>
      <c r="G639" s="621"/>
      <c r="H639" s="622"/>
      <c r="I639" s="621"/>
      <c r="J639" s="622"/>
      <c r="K639" s="685" t="s">
        <v>429</v>
      </c>
      <c r="L639" s="686"/>
      <c r="M639" s="685" t="s">
        <v>429</v>
      </c>
      <c r="N639" s="686"/>
      <c r="O639" s="685" t="s">
        <v>429</v>
      </c>
      <c r="P639" s="686"/>
      <c r="Q639" s="685" t="s">
        <v>429</v>
      </c>
      <c r="R639" s="686"/>
      <c r="S639" s="685" t="s">
        <v>429</v>
      </c>
      <c r="T639" s="686"/>
      <c r="U639" s="683"/>
      <c r="V639" s="684"/>
      <c r="W639" s="281"/>
      <c r="X639" s="281"/>
      <c r="Y639" s="281"/>
    </row>
    <row r="640" spans="1:25" ht="24" customHeight="1">
      <c r="A640" s="285">
        <v>24</v>
      </c>
      <c r="B640" s="284"/>
      <c r="C640" s="283"/>
      <c r="D640" s="283"/>
      <c r="E640" s="621"/>
      <c r="F640" s="622"/>
      <c r="G640" s="621"/>
      <c r="H640" s="622"/>
      <c r="I640" s="621"/>
      <c r="J640" s="622"/>
      <c r="K640" s="685" t="s">
        <v>429</v>
      </c>
      <c r="L640" s="686"/>
      <c r="M640" s="685" t="s">
        <v>429</v>
      </c>
      <c r="N640" s="686"/>
      <c r="O640" s="685" t="s">
        <v>429</v>
      </c>
      <c r="P640" s="686"/>
      <c r="Q640" s="685" t="s">
        <v>429</v>
      </c>
      <c r="R640" s="686"/>
      <c r="S640" s="685" t="s">
        <v>429</v>
      </c>
      <c r="T640" s="686"/>
      <c r="U640" s="683"/>
      <c r="V640" s="684"/>
      <c r="W640" s="281"/>
      <c r="X640" s="281"/>
      <c r="Y640" s="281"/>
    </row>
    <row r="641" spans="1:25" ht="24" customHeight="1">
      <c r="A641" s="285">
        <v>25</v>
      </c>
      <c r="B641" s="284"/>
      <c r="C641" s="283"/>
      <c r="D641" s="283"/>
      <c r="E641" s="621"/>
      <c r="F641" s="622"/>
      <c r="G641" s="621"/>
      <c r="H641" s="622"/>
      <c r="I641" s="621"/>
      <c r="J641" s="622"/>
      <c r="K641" s="685" t="s">
        <v>429</v>
      </c>
      <c r="L641" s="686"/>
      <c r="M641" s="685" t="s">
        <v>429</v>
      </c>
      <c r="N641" s="686"/>
      <c r="O641" s="685" t="s">
        <v>429</v>
      </c>
      <c r="P641" s="686"/>
      <c r="Q641" s="685" t="s">
        <v>429</v>
      </c>
      <c r="R641" s="686"/>
      <c r="S641" s="685" t="s">
        <v>429</v>
      </c>
      <c r="T641" s="686"/>
      <c r="U641" s="683"/>
      <c r="V641" s="684"/>
      <c r="W641" s="281"/>
      <c r="X641" s="281"/>
      <c r="Y641" s="281"/>
    </row>
    <row r="642" spans="1:25" ht="24" customHeight="1">
      <c r="A642" s="285">
        <v>26</v>
      </c>
      <c r="B642" s="284"/>
      <c r="C642" s="283"/>
      <c r="D642" s="283"/>
      <c r="E642" s="621"/>
      <c r="F642" s="622"/>
      <c r="G642" s="621"/>
      <c r="H642" s="622"/>
      <c r="I642" s="621"/>
      <c r="J642" s="622"/>
      <c r="K642" s="685" t="s">
        <v>429</v>
      </c>
      <c r="L642" s="686"/>
      <c r="M642" s="685" t="s">
        <v>429</v>
      </c>
      <c r="N642" s="686"/>
      <c r="O642" s="685" t="s">
        <v>429</v>
      </c>
      <c r="P642" s="686"/>
      <c r="Q642" s="685" t="s">
        <v>429</v>
      </c>
      <c r="R642" s="686"/>
      <c r="S642" s="685" t="s">
        <v>429</v>
      </c>
      <c r="T642" s="686"/>
      <c r="U642" s="683"/>
      <c r="V642" s="684"/>
      <c r="W642" s="281"/>
      <c r="X642" s="281"/>
      <c r="Y642" s="281"/>
    </row>
    <row r="643" spans="1:25" ht="24" customHeight="1">
      <c r="A643" s="285">
        <v>27</v>
      </c>
      <c r="B643" s="284"/>
      <c r="C643" s="283"/>
      <c r="D643" s="283"/>
      <c r="E643" s="621"/>
      <c r="F643" s="622"/>
      <c r="G643" s="621"/>
      <c r="H643" s="622"/>
      <c r="I643" s="621"/>
      <c r="J643" s="622"/>
      <c r="K643" s="685" t="s">
        <v>429</v>
      </c>
      <c r="L643" s="686"/>
      <c r="M643" s="685" t="s">
        <v>429</v>
      </c>
      <c r="N643" s="686"/>
      <c r="O643" s="685" t="s">
        <v>429</v>
      </c>
      <c r="P643" s="686"/>
      <c r="Q643" s="685" t="s">
        <v>429</v>
      </c>
      <c r="R643" s="686"/>
      <c r="S643" s="685" t="s">
        <v>429</v>
      </c>
      <c r="T643" s="686"/>
      <c r="U643" s="683"/>
      <c r="V643" s="684"/>
      <c r="W643" s="281"/>
      <c r="X643" s="281"/>
      <c r="Y643" s="281"/>
    </row>
    <row r="644" spans="1:25" ht="24" customHeight="1">
      <c r="A644" s="285">
        <v>28</v>
      </c>
      <c r="B644" s="284"/>
      <c r="C644" s="283"/>
      <c r="D644" s="283"/>
      <c r="E644" s="636"/>
      <c r="F644" s="670"/>
      <c r="G644" s="636"/>
      <c r="H644" s="670"/>
      <c r="I644" s="636"/>
      <c r="J644" s="670"/>
      <c r="K644" s="685" t="s">
        <v>429</v>
      </c>
      <c r="L644" s="686"/>
      <c r="M644" s="685" t="s">
        <v>429</v>
      </c>
      <c r="N644" s="686"/>
      <c r="O644" s="685" t="s">
        <v>429</v>
      </c>
      <c r="P644" s="686"/>
      <c r="Q644" s="685" t="s">
        <v>429</v>
      </c>
      <c r="R644" s="686"/>
      <c r="S644" s="685" t="s">
        <v>429</v>
      </c>
      <c r="T644" s="686"/>
      <c r="U644" s="687"/>
      <c r="V644" s="688"/>
      <c r="W644" s="286"/>
      <c r="X644" s="286"/>
      <c r="Y644" s="286"/>
    </row>
    <row r="645" spans="1:25" ht="24" customHeight="1">
      <c r="A645" s="285">
        <v>29</v>
      </c>
      <c r="B645" s="284"/>
      <c r="C645" s="283"/>
      <c r="D645" s="283"/>
      <c r="E645" s="651"/>
      <c r="F645" s="651"/>
      <c r="G645" s="651"/>
      <c r="H645" s="651"/>
      <c r="I645" s="651"/>
      <c r="J645" s="651"/>
      <c r="K645" s="685" t="s">
        <v>429</v>
      </c>
      <c r="L645" s="686"/>
      <c r="M645" s="685" t="s">
        <v>429</v>
      </c>
      <c r="N645" s="686"/>
      <c r="O645" s="685" t="s">
        <v>429</v>
      </c>
      <c r="P645" s="686"/>
      <c r="Q645" s="685" t="s">
        <v>429</v>
      </c>
      <c r="R645" s="686"/>
      <c r="S645" s="685" t="s">
        <v>429</v>
      </c>
      <c r="T645" s="686"/>
      <c r="U645" s="646"/>
      <c r="V645" s="646"/>
      <c r="W645" s="281"/>
      <c r="X645" s="281"/>
      <c r="Y645" s="281"/>
    </row>
    <row r="646" spans="1:25" ht="24" customHeight="1">
      <c r="A646" s="285">
        <v>30</v>
      </c>
      <c r="B646" s="284"/>
      <c r="C646" s="283"/>
      <c r="D646" s="283"/>
      <c r="E646" s="621"/>
      <c r="F646" s="622"/>
      <c r="G646" s="621"/>
      <c r="H646" s="622"/>
      <c r="I646" s="621"/>
      <c r="J646" s="622"/>
      <c r="K646" s="685" t="s">
        <v>429</v>
      </c>
      <c r="L646" s="686"/>
      <c r="M646" s="685" t="s">
        <v>429</v>
      </c>
      <c r="N646" s="686"/>
      <c r="O646" s="685" t="s">
        <v>429</v>
      </c>
      <c r="P646" s="686"/>
      <c r="Q646" s="685" t="s">
        <v>429</v>
      </c>
      <c r="R646" s="686"/>
      <c r="S646" s="685" t="s">
        <v>429</v>
      </c>
      <c r="T646" s="686"/>
      <c r="U646" s="683"/>
      <c r="V646" s="684"/>
      <c r="W646" s="281"/>
      <c r="X646" s="281"/>
      <c r="Y646" s="281"/>
    </row>
    <row r="647" spans="1:25" ht="24" customHeight="1">
      <c r="A647" s="285">
        <v>31</v>
      </c>
      <c r="B647" s="284"/>
      <c r="C647" s="283"/>
      <c r="D647" s="283"/>
      <c r="E647" s="621"/>
      <c r="F647" s="622"/>
      <c r="G647" s="621"/>
      <c r="H647" s="622"/>
      <c r="I647" s="621"/>
      <c r="J647" s="622"/>
      <c r="K647" s="685" t="s">
        <v>429</v>
      </c>
      <c r="L647" s="686"/>
      <c r="M647" s="685" t="s">
        <v>429</v>
      </c>
      <c r="N647" s="686"/>
      <c r="O647" s="685" t="s">
        <v>429</v>
      </c>
      <c r="P647" s="686"/>
      <c r="Q647" s="685" t="s">
        <v>429</v>
      </c>
      <c r="R647" s="686"/>
      <c r="S647" s="685" t="s">
        <v>429</v>
      </c>
      <c r="T647" s="686"/>
      <c r="U647" s="683"/>
      <c r="V647" s="684"/>
      <c r="W647" s="281"/>
      <c r="X647" s="281"/>
      <c r="Y647" s="281"/>
    </row>
    <row r="648" spans="1:25" ht="24" customHeight="1">
      <c r="A648" s="285">
        <v>32</v>
      </c>
      <c r="B648" s="284"/>
      <c r="C648" s="283"/>
      <c r="D648" s="283"/>
      <c r="E648" s="621"/>
      <c r="F648" s="622"/>
      <c r="G648" s="621"/>
      <c r="H648" s="622"/>
      <c r="I648" s="621"/>
      <c r="J648" s="622"/>
      <c r="K648" s="685" t="s">
        <v>429</v>
      </c>
      <c r="L648" s="686"/>
      <c r="M648" s="685" t="s">
        <v>429</v>
      </c>
      <c r="N648" s="686"/>
      <c r="O648" s="685" t="s">
        <v>429</v>
      </c>
      <c r="P648" s="686"/>
      <c r="Q648" s="685" t="s">
        <v>429</v>
      </c>
      <c r="R648" s="686"/>
      <c r="S648" s="685" t="s">
        <v>429</v>
      </c>
      <c r="T648" s="686"/>
      <c r="U648" s="683"/>
      <c r="V648" s="684"/>
      <c r="W648" s="281"/>
      <c r="X648" s="281"/>
      <c r="Y648" s="281"/>
    </row>
    <row r="649" spans="1:25" ht="20" customHeight="1">
      <c r="A649" s="266"/>
      <c r="B649" s="267"/>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row>
    <row r="650" spans="1:25" ht="20" customHeight="1">
      <c r="A650" s="266"/>
      <c r="B650" s="267"/>
      <c r="C650" s="266"/>
      <c r="D650" s="266"/>
      <c r="E650" s="266"/>
      <c r="F650" s="266"/>
      <c r="G650" s="267"/>
      <c r="H650" s="266"/>
      <c r="I650" s="266"/>
      <c r="J650" s="266"/>
      <c r="K650" s="266"/>
      <c r="L650" s="266"/>
      <c r="M650" s="266"/>
      <c r="N650" s="266"/>
      <c r="O650" s="266"/>
      <c r="P650" s="266"/>
      <c r="Q650" s="266"/>
      <c r="R650" s="266"/>
      <c r="S650" s="266"/>
      <c r="T650" s="266"/>
      <c r="U650" s="642" t="s">
        <v>407</v>
      </c>
      <c r="V650" s="645"/>
      <c r="W650" s="645"/>
      <c r="X650" s="645"/>
      <c r="Y650" s="643"/>
    </row>
    <row r="651" spans="1:25" ht="20" customHeight="1">
      <c r="A651" s="266"/>
      <c r="B651" s="267"/>
      <c r="C651" s="266"/>
      <c r="D651" s="266"/>
      <c r="E651" s="266"/>
      <c r="F651" s="266"/>
      <c r="G651" s="267"/>
      <c r="H651" s="266"/>
      <c r="I651" s="267"/>
      <c r="J651" s="266"/>
      <c r="K651" s="266"/>
      <c r="L651" s="266"/>
      <c r="M651" s="266"/>
      <c r="N651" s="266"/>
      <c r="O651" s="266"/>
      <c r="P651" s="266"/>
      <c r="Q651" s="266"/>
      <c r="R651" s="266"/>
      <c r="S651" s="266"/>
      <c r="T651" s="266"/>
      <c r="U651" s="279"/>
      <c r="V651" s="266"/>
      <c r="W651" s="266"/>
      <c r="X651" s="266"/>
      <c r="Y651" s="278"/>
    </row>
    <row r="652" spans="1:25" ht="20" customHeight="1">
      <c r="A652" s="268"/>
      <c r="B652" s="267"/>
      <c r="C652" s="266"/>
      <c r="D652" s="266"/>
      <c r="E652" s="275"/>
      <c r="F652" s="275"/>
      <c r="G652" s="269"/>
      <c r="H652" s="268"/>
      <c r="I652" s="267"/>
      <c r="J652" s="266"/>
      <c r="K652" s="266"/>
      <c r="L652" s="266"/>
      <c r="M652" s="266"/>
      <c r="N652" s="266"/>
      <c r="O652" s="266"/>
      <c r="P652" s="266"/>
      <c r="Q652" s="266"/>
      <c r="R652" s="266"/>
      <c r="S652" s="266"/>
      <c r="T652" s="266"/>
      <c r="U652" s="279"/>
      <c r="V652" s="266"/>
      <c r="W652" s="266"/>
      <c r="X652" s="266"/>
      <c r="Y652" s="278"/>
    </row>
    <row r="653" spans="1:25" ht="20" customHeight="1">
      <c r="A653" s="268"/>
      <c r="B653" s="267"/>
      <c r="C653" s="266"/>
      <c r="D653" s="266"/>
      <c r="E653" s="275"/>
      <c r="F653" s="275"/>
      <c r="G653" s="269"/>
      <c r="H653" s="268"/>
      <c r="I653" s="267"/>
      <c r="J653" s="266"/>
      <c r="K653" s="266"/>
      <c r="L653" s="266"/>
      <c r="M653" s="266"/>
      <c r="N653" s="266"/>
      <c r="O653" s="266"/>
      <c r="P653" s="266"/>
      <c r="Q653" s="266"/>
      <c r="R653" s="266"/>
      <c r="S653" s="266"/>
      <c r="T653" s="266"/>
      <c r="U653" s="279"/>
      <c r="V653" s="266"/>
      <c r="W653" s="266"/>
      <c r="X653" s="266"/>
      <c r="Y653" s="278"/>
    </row>
    <row r="654" spans="1:25" ht="20" customHeight="1">
      <c r="A654" s="268"/>
      <c r="B654" s="267"/>
      <c r="C654" s="266"/>
      <c r="D654" s="266"/>
      <c r="E654" s="275"/>
      <c r="F654" s="275"/>
      <c r="G654" s="269"/>
      <c r="H654" s="268"/>
      <c r="I654" s="267"/>
      <c r="J654" s="266"/>
      <c r="K654" s="266"/>
      <c r="L654" s="266"/>
      <c r="M654" s="266"/>
      <c r="N654" s="266"/>
      <c r="O654" s="266"/>
      <c r="P654" s="266"/>
      <c r="Q654" s="266"/>
      <c r="R654" s="266"/>
      <c r="S654" s="266"/>
      <c r="U654" s="277"/>
      <c r="Y654" s="276"/>
    </row>
    <row r="655" spans="1:25" ht="20" customHeight="1">
      <c r="A655" s="268"/>
      <c r="B655" s="267"/>
      <c r="C655" s="266"/>
      <c r="D655" s="266"/>
      <c r="E655" s="275"/>
      <c r="F655" s="275"/>
      <c r="G655" s="269"/>
      <c r="H655" s="268"/>
      <c r="I655" s="267"/>
      <c r="J655" s="266"/>
      <c r="K655" s="266"/>
      <c r="L655" s="266"/>
      <c r="M655" s="266"/>
      <c r="N655" s="266"/>
      <c r="O655" s="266"/>
      <c r="P655" s="266"/>
      <c r="Q655" s="266"/>
      <c r="R655" s="266"/>
      <c r="S655" s="266"/>
      <c r="U655" s="277"/>
      <c r="Y655" s="276"/>
    </row>
    <row r="656" spans="1:25" ht="20" customHeight="1">
      <c r="A656" s="268"/>
      <c r="B656" s="267"/>
      <c r="C656" s="266"/>
      <c r="D656" s="266"/>
      <c r="E656" s="275"/>
      <c r="F656" s="275"/>
      <c r="G656" s="269"/>
      <c r="H656" s="268"/>
      <c r="I656" s="267"/>
      <c r="J656" s="266"/>
      <c r="K656" s="266"/>
      <c r="L656" s="266"/>
      <c r="M656" s="266"/>
      <c r="N656" s="266"/>
      <c r="O656" s="266"/>
      <c r="P656" s="266"/>
      <c r="Q656" s="266"/>
      <c r="R656" s="266"/>
      <c r="S656" s="266"/>
      <c r="T656" s="266"/>
      <c r="U656" s="642" t="s">
        <v>406</v>
      </c>
      <c r="V656" s="645"/>
      <c r="W656" s="645"/>
      <c r="X656" s="645"/>
      <c r="Y656" s="643"/>
    </row>
    <row r="657" spans="1:25" ht="20" customHeight="1">
      <c r="A657" s="268"/>
      <c r="B657" s="267"/>
      <c r="C657" s="266"/>
      <c r="D657" s="266"/>
      <c r="E657" s="275"/>
      <c r="F657" s="275"/>
      <c r="G657" s="269"/>
      <c r="H657" s="268"/>
      <c r="I657" s="267"/>
      <c r="J657" s="266"/>
      <c r="K657" s="266"/>
      <c r="L657" s="266"/>
      <c r="M657" s="266"/>
      <c r="N657" s="266"/>
      <c r="O657" s="266"/>
      <c r="P657" s="266"/>
      <c r="Q657" s="266"/>
      <c r="R657" s="266"/>
      <c r="S657" s="266"/>
      <c r="T657" s="266"/>
      <c r="U657" s="279"/>
      <c r="V657" s="266"/>
      <c r="W657" s="266"/>
      <c r="X657" s="266"/>
      <c r="Y657" s="278"/>
    </row>
    <row r="658" spans="1:25" ht="20" customHeight="1">
      <c r="A658" s="268"/>
      <c r="B658" s="267"/>
      <c r="C658" s="266"/>
      <c r="D658" s="266"/>
      <c r="E658" s="275"/>
      <c r="F658" s="275"/>
      <c r="G658" s="269"/>
      <c r="H658" s="268"/>
      <c r="I658" s="267"/>
      <c r="J658" s="266"/>
      <c r="K658" s="266"/>
      <c r="L658" s="266"/>
      <c r="M658" s="266"/>
      <c r="N658" s="266"/>
      <c r="O658" s="266"/>
      <c r="P658" s="266"/>
      <c r="Q658" s="266"/>
      <c r="R658" s="266"/>
      <c r="S658" s="266"/>
      <c r="U658" s="277"/>
      <c r="Y658" s="276"/>
    </row>
    <row r="659" spans="1:25" ht="20" customHeight="1">
      <c r="A659" s="268"/>
      <c r="B659" s="267"/>
      <c r="C659" s="266"/>
      <c r="D659" s="266"/>
      <c r="E659" s="275"/>
      <c r="F659" s="275"/>
      <c r="G659" s="269"/>
      <c r="H659" s="268"/>
      <c r="I659" s="267"/>
      <c r="J659" s="266"/>
      <c r="K659" s="266"/>
      <c r="L659" s="266"/>
      <c r="M659" s="266"/>
      <c r="N659" s="266"/>
      <c r="O659" s="266"/>
      <c r="P659" s="266"/>
      <c r="Q659" s="266"/>
      <c r="R659" s="266"/>
      <c r="S659" s="266"/>
      <c r="T659" s="266"/>
      <c r="U659" s="273"/>
      <c r="V659" s="272"/>
      <c r="W659" s="272"/>
      <c r="X659" s="272"/>
      <c r="Y659" s="271"/>
    </row>
    <row r="660" spans="1:25" ht="12" customHeight="1">
      <c r="A660" s="268" t="s">
        <v>427</v>
      </c>
      <c r="B660" s="267"/>
      <c r="C660" s="270"/>
      <c r="D660" s="267"/>
      <c r="E660" s="269"/>
      <c r="F660" s="269"/>
      <c r="G660" s="269"/>
      <c r="H660" s="268"/>
      <c r="I660" s="267"/>
      <c r="J660" s="267"/>
      <c r="K660" s="267"/>
      <c r="L660" s="267"/>
      <c r="M660" s="267"/>
      <c r="N660" s="267"/>
      <c r="O660" s="267"/>
      <c r="P660" s="267"/>
      <c r="Q660" s="267"/>
      <c r="R660" s="267"/>
      <c r="S660" s="267"/>
      <c r="T660" s="266"/>
      <c r="U660" s="266"/>
      <c r="V660" s="266"/>
      <c r="W660" s="266"/>
      <c r="X660" s="266"/>
      <c r="Y660" s="266"/>
    </row>
    <row r="661" spans="1:25" ht="38" customHeight="1">
      <c r="A661" s="671" t="s">
        <v>441</v>
      </c>
      <c r="B661" s="672"/>
      <c r="C661" s="672"/>
      <c r="D661" s="672"/>
      <c r="E661" s="666" t="s">
        <v>42</v>
      </c>
      <c r="F661" s="666"/>
      <c r="G661" s="667">
        <f>VLOOKUP('Read Me First'!$I$4,'Read Me First'!$L$4:$N$7,3,FALSE)</f>
        <v>45774</v>
      </c>
      <c r="H661" s="668"/>
      <c r="I661" s="669"/>
      <c r="J661" s="666" t="s">
        <v>43</v>
      </c>
      <c r="K661" s="666"/>
      <c r="L661" s="626" t="str">
        <f>VLOOKUP('Read Me First'!$I$4,'Read Me First'!$L$4:$N$7,2,FALSE)</f>
        <v>Horspath, Oxford</v>
      </c>
      <c r="M661" s="662"/>
      <c r="N661" s="662"/>
      <c r="O661" s="662"/>
      <c r="P661" s="662"/>
      <c r="Q661" s="627"/>
      <c r="R661" s="666" t="s">
        <v>420</v>
      </c>
      <c r="S661" s="666"/>
      <c r="T661" s="626" t="str">
        <f>'Read Me First'!$A$1</f>
        <v>OXFORDSHIRE TRACK &amp; FIELD LEAGUE 2025</v>
      </c>
      <c r="U661" s="662"/>
      <c r="V661" s="662"/>
      <c r="W661" s="662"/>
      <c r="X661" s="662"/>
      <c r="Y661" s="627"/>
    </row>
    <row r="662" spans="1:25" s="294" customFormat="1" ht="38" customHeight="1">
      <c r="A662" s="624" t="s">
        <v>25</v>
      </c>
      <c r="B662" s="625"/>
      <c r="C662" s="626" t="str">
        <f>"Javelin U17 &amp; U20 Women (" &amp;Data!N$445 &amp; IF(Data!N$456 =0,"", " &amp; " &amp;Data!N$456) &amp; " athletes)"</f>
        <v>Javelin U17 &amp; U20 Women (0 athletes)</v>
      </c>
      <c r="D662" s="627"/>
      <c r="E662" s="624" t="s">
        <v>382</v>
      </c>
      <c r="F662" s="625"/>
      <c r="G662" s="629">
        <v>0.58333333333333337</v>
      </c>
      <c r="H662" s="630"/>
      <c r="I662" s="631"/>
      <c r="J662" s="626" t="s">
        <v>419</v>
      </c>
      <c r="K662" s="662"/>
      <c r="L662" s="703">
        <f>Data!$M$350</f>
        <v>42.05</v>
      </c>
      <c r="M662" s="704"/>
      <c r="N662" s="640" t="s">
        <v>418</v>
      </c>
      <c r="O662" s="641"/>
      <c r="P662" s="652">
        <f>Data!$H$350</f>
        <v>34</v>
      </c>
      <c r="Q662" s="653"/>
      <c r="R662" s="624" t="s">
        <v>443</v>
      </c>
      <c r="S662" s="628"/>
      <c r="T662" s="628"/>
      <c r="U662" s="628"/>
      <c r="V662" s="628"/>
      <c r="W662" s="628"/>
      <c r="X662" s="628"/>
      <c r="Y662" s="625"/>
    </row>
    <row r="663" spans="1:25" ht="20" customHeight="1">
      <c r="A663" s="266"/>
      <c r="B663" s="266"/>
      <c r="C663" s="293"/>
      <c r="D663" s="292"/>
      <c r="E663" s="267"/>
      <c r="F663" s="267"/>
      <c r="G663" s="291"/>
      <c r="H663" s="291"/>
      <c r="I663" s="267"/>
      <c r="J663" s="267"/>
      <c r="K663" s="290"/>
      <c r="L663" s="290"/>
      <c r="M663" s="290"/>
      <c r="N663" s="288"/>
      <c r="O663" s="288"/>
      <c r="P663" s="289"/>
      <c r="Q663" s="288"/>
      <c r="R663" s="287"/>
      <c r="S663" s="287"/>
      <c r="T663" s="287"/>
      <c r="U663" s="287"/>
      <c r="V663" s="287"/>
      <c r="W663" s="287"/>
      <c r="X663" s="287"/>
      <c r="Y663" s="287"/>
    </row>
    <row r="664" spans="1:25" ht="38" customHeight="1">
      <c r="A664" s="634" t="s">
        <v>417</v>
      </c>
      <c r="B664" s="634" t="s">
        <v>416</v>
      </c>
      <c r="C664" s="634" t="s">
        <v>415</v>
      </c>
      <c r="D664" s="634" t="s">
        <v>414</v>
      </c>
      <c r="E664" s="689" t="s">
        <v>438</v>
      </c>
      <c r="F664" s="689"/>
      <c r="G664" s="689" t="s">
        <v>437</v>
      </c>
      <c r="H664" s="689"/>
      <c r="I664" s="689" t="s">
        <v>436</v>
      </c>
      <c r="J664" s="689"/>
      <c r="K664" s="689" t="s">
        <v>435</v>
      </c>
      <c r="L664" s="689"/>
      <c r="M664" s="692" t="s">
        <v>434</v>
      </c>
      <c r="N664" s="693"/>
      <c r="O664" s="644" t="s">
        <v>433</v>
      </c>
      <c r="P664" s="644"/>
      <c r="Q664" s="644" t="s">
        <v>432</v>
      </c>
      <c r="R664" s="644"/>
      <c r="S664" s="644" t="s">
        <v>431</v>
      </c>
      <c r="T664" s="644"/>
      <c r="U664" s="689" t="s">
        <v>430</v>
      </c>
      <c r="V664" s="642"/>
      <c r="W664" s="664" t="s">
        <v>410</v>
      </c>
      <c r="X664" s="642" t="s">
        <v>409</v>
      </c>
      <c r="Y664" s="643"/>
    </row>
    <row r="665" spans="1:25" ht="20" customHeight="1">
      <c r="A665" s="635"/>
      <c r="B665" s="635"/>
      <c r="C665" s="635"/>
      <c r="D665" s="635"/>
      <c r="E665" s="644" t="s">
        <v>408</v>
      </c>
      <c r="F665" s="644"/>
      <c r="G665" s="644" t="s">
        <v>408</v>
      </c>
      <c r="H665" s="644"/>
      <c r="I665" s="644" t="s">
        <v>408</v>
      </c>
      <c r="J665" s="644"/>
      <c r="K665" s="644" t="s">
        <v>408</v>
      </c>
      <c r="L665" s="644"/>
      <c r="M665" s="694"/>
      <c r="N665" s="695"/>
      <c r="O665" s="644" t="s">
        <v>408</v>
      </c>
      <c r="P665" s="644"/>
      <c r="Q665" s="644" t="s">
        <v>408</v>
      </c>
      <c r="R665" s="644"/>
      <c r="S665" s="644" t="s">
        <v>408</v>
      </c>
      <c r="T665" s="644"/>
      <c r="U665" s="644" t="s">
        <v>408</v>
      </c>
      <c r="V665" s="642"/>
      <c r="W665" s="665"/>
      <c r="X665" s="281" t="s">
        <v>0</v>
      </c>
      <c r="Y665" s="281" t="s">
        <v>1</v>
      </c>
    </row>
    <row r="666" spans="1:25" ht="24" customHeight="1">
      <c r="A666" s="285">
        <v>1</v>
      </c>
      <c r="B666" s="284" t="str" cm="1">
        <f t="array" ref="B666:B667">IFERROR(_xlfn.TAKE(_xlfn.VSTACK(_xlfn._xlws.FILTER(_xlfn.ANCHORARRAY(Data!AX$184), _xlfn.CHOOSECOLS(_xlfn.ANCHORARRAY(Data!AX$184),1)&lt;&gt;"",""),_xlfn._xlws.FILTER(_xlfn.ANCHORARRAY(Data!AX$214), _xlfn.CHOOSECOLS(_xlfn.ANCHORARRAY(Data!AX$214),1)&lt;&gt;"","")),16),"")</f>
        <v/>
      </c>
      <c r="C666" s="283"/>
      <c r="D666" s="283"/>
      <c r="E666" s="621"/>
      <c r="F666" s="622"/>
      <c r="G666" s="621"/>
      <c r="H666" s="622"/>
      <c r="I666" s="621"/>
      <c r="J666" s="622"/>
      <c r="K666" s="685" t="s">
        <v>429</v>
      </c>
      <c r="L666" s="686"/>
      <c r="M666" s="685" t="s">
        <v>429</v>
      </c>
      <c r="N666" s="686"/>
      <c r="O666" s="685" t="s">
        <v>429</v>
      </c>
      <c r="P666" s="686"/>
      <c r="Q666" s="685" t="s">
        <v>429</v>
      </c>
      <c r="R666" s="686"/>
      <c r="S666" s="685" t="s">
        <v>429</v>
      </c>
      <c r="T666" s="686"/>
      <c r="U666" s="683"/>
      <c r="V666" s="684"/>
      <c r="W666" s="281"/>
      <c r="X666" s="281"/>
      <c r="Y666" s="281"/>
    </row>
    <row r="667" spans="1:25" ht="24" customHeight="1">
      <c r="A667" s="281">
        <v>2</v>
      </c>
      <c r="B667" s="284" t="str">
        <v/>
      </c>
      <c r="C667" s="283"/>
      <c r="D667" s="283"/>
      <c r="E667" s="621"/>
      <c r="F667" s="622"/>
      <c r="G667" s="621"/>
      <c r="H667" s="622"/>
      <c r="I667" s="621"/>
      <c r="J667" s="622"/>
      <c r="K667" s="685" t="s">
        <v>429</v>
      </c>
      <c r="L667" s="686"/>
      <c r="M667" s="685" t="s">
        <v>429</v>
      </c>
      <c r="N667" s="686"/>
      <c r="O667" s="685" t="s">
        <v>429</v>
      </c>
      <c r="P667" s="686"/>
      <c r="Q667" s="685" t="s">
        <v>429</v>
      </c>
      <c r="R667" s="686"/>
      <c r="S667" s="685" t="s">
        <v>429</v>
      </c>
      <c r="T667" s="686"/>
      <c r="U667" s="683"/>
      <c r="V667" s="684"/>
      <c r="W667" s="281"/>
      <c r="X667" s="281"/>
      <c r="Y667" s="281"/>
    </row>
    <row r="668" spans="1:25" ht="24" customHeight="1">
      <c r="A668" s="281">
        <v>3</v>
      </c>
      <c r="B668" s="284"/>
      <c r="C668" s="283"/>
      <c r="D668" s="283"/>
      <c r="E668" s="621"/>
      <c r="F668" s="622"/>
      <c r="G668" s="621"/>
      <c r="H668" s="622"/>
      <c r="I668" s="621"/>
      <c r="J668" s="622"/>
      <c r="K668" s="685" t="s">
        <v>429</v>
      </c>
      <c r="L668" s="686"/>
      <c r="M668" s="685" t="s">
        <v>429</v>
      </c>
      <c r="N668" s="686"/>
      <c r="O668" s="685" t="s">
        <v>429</v>
      </c>
      <c r="P668" s="686"/>
      <c r="Q668" s="685" t="s">
        <v>429</v>
      </c>
      <c r="R668" s="686"/>
      <c r="S668" s="685" t="s">
        <v>429</v>
      </c>
      <c r="T668" s="686"/>
      <c r="U668" s="683"/>
      <c r="V668" s="684"/>
      <c r="W668" s="281"/>
      <c r="X668" s="281"/>
      <c r="Y668" s="281"/>
    </row>
    <row r="669" spans="1:25" ht="24" customHeight="1">
      <c r="A669" s="281">
        <v>4</v>
      </c>
      <c r="B669" s="284"/>
      <c r="C669" s="283"/>
      <c r="D669" s="283"/>
      <c r="E669" s="621"/>
      <c r="F669" s="622"/>
      <c r="G669" s="621"/>
      <c r="H669" s="622"/>
      <c r="I669" s="621"/>
      <c r="J669" s="622"/>
      <c r="K669" s="685" t="s">
        <v>429</v>
      </c>
      <c r="L669" s="686"/>
      <c r="M669" s="685" t="s">
        <v>429</v>
      </c>
      <c r="N669" s="686"/>
      <c r="O669" s="685" t="s">
        <v>429</v>
      </c>
      <c r="P669" s="686"/>
      <c r="Q669" s="685" t="s">
        <v>429</v>
      </c>
      <c r="R669" s="686"/>
      <c r="S669" s="685" t="s">
        <v>429</v>
      </c>
      <c r="T669" s="686"/>
      <c r="U669" s="683"/>
      <c r="V669" s="684"/>
      <c r="W669" s="281"/>
      <c r="X669" s="281"/>
      <c r="Y669" s="281"/>
    </row>
    <row r="670" spans="1:25" ht="24" customHeight="1">
      <c r="A670" s="281">
        <v>5</v>
      </c>
      <c r="B670" s="284"/>
      <c r="C670" s="283"/>
      <c r="D670" s="283"/>
      <c r="E670" s="621"/>
      <c r="F670" s="622"/>
      <c r="G670" s="621"/>
      <c r="H670" s="622"/>
      <c r="I670" s="621"/>
      <c r="J670" s="622"/>
      <c r="K670" s="685" t="s">
        <v>429</v>
      </c>
      <c r="L670" s="686"/>
      <c r="M670" s="685" t="s">
        <v>429</v>
      </c>
      <c r="N670" s="686"/>
      <c r="O670" s="685" t="s">
        <v>429</v>
      </c>
      <c r="P670" s="686"/>
      <c r="Q670" s="685" t="s">
        <v>429</v>
      </c>
      <c r="R670" s="686"/>
      <c r="S670" s="685" t="s">
        <v>429</v>
      </c>
      <c r="T670" s="686"/>
      <c r="U670" s="683"/>
      <c r="V670" s="684"/>
      <c r="W670" s="281"/>
      <c r="X670" s="281"/>
      <c r="Y670" s="281"/>
    </row>
    <row r="671" spans="1:25" ht="24" customHeight="1">
      <c r="A671" s="281">
        <v>6</v>
      </c>
      <c r="B671" s="284"/>
      <c r="C671" s="283"/>
      <c r="D671" s="283"/>
      <c r="E671" s="621"/>
      <c r="F671" s="622"/>
      <c r="G671" s="621"/>
      <c r="H671" s="622"/>
      <c r="I671" s="621"/>
      <c r="J671" s="622"/>
      <c r="K671" s="685" t="s">
        <v>429</v>
      </c>
      <c r="L671" s="686"/>
      <c r="M671" s="685" t="s">
        <v>429</v>
      </c>
      <c r="N671" s="686"/>
      <c r="O671" s="685" t="s">
        <v>429</v>
      </c>
      <c r="P671" s="686"/>
      <c r="Q671" s="685" t="s">
        <v>429</v>
      </c>
      <c r="R671" s="686"/>
      <c r="S671" s="685" t="s">
        <v>429</v>
      </c>
      <c r="T671" s="686"/>
      <c r="U671" s="683"/>
      <c r="V671" s="684"/>
      <c r="W671" s="281"/>
      <c r="X671" s="281"/>
      <c r="Y671" s="281"/>
    </row>
    <row r="672" spans="1:25" ht="24" customHeight="1">
      <c r="A672" s="281">
        <v>7</v>
      </c>
      <c r="B672" s="284"/>
      <c r="C672" s="283"/>
      <c r="D672" s="283"/>
      <c r="E672" s="621"/>
      <c r="F672" s="622"/>
      <c r="G672" s="621"/>
      <c r="H672" s="622"/>
      <c r="I672" s="621"/>
      <c r="J672" s="622"/>
      <c r="K672" s="685" t="s">
        <v>429</v>
      </c>
      <c r="L672" s="686"/>
      <c r="M672" s="685" t="s">
        <v>429</v>
      </c>
      <c r="N672" s="686"/>
      <c r="O672" s="685" t="s">
        <v>429</v>
      </c>
      <c r="P672" s="686"/>
      <c r="Q672" s="685" t="s">
        <v>429</v>
      </c>
      <c r="R672" s="686"/>
      <c r="S672" s="685" t="s">
        <v>429</v>
      </c>
      <c r="T672" s="686"/>
      <c r="U672" s="683"/>
      <c r="V672" s="684"/>
      <c r="W672" s="281"/>
      <c r="X672" s="281"/>
      <c r="Y672" s="281"/>
    </row>
    <row r="673" spans="1:25" ht="24" customHeight="1">
      <c r="A673" s="281">
        <v>8</v>
      </c>
      <c r="B673" s="284"/>
      <c r="C673" s="283"/>
      <c r="D673" s="283"/>
      <c r="E673" s="621"/>
      <c r="F673" s="622"/>
      <c r="G673" s="621"/>
      <c r="H673" s="622"/>
      <c r="I673" s="621"/>
      <c r="J673" s="622"/>
      <c r="K673" s="685" t="s">
        <v>429</v>
      </c>
      <c r="L673" s="686"/>
      <c r="M673" s="685" t="s">
        <v>429</v>
      </c>
      <c r="N673" s="686"/>
      <c r="O673" s="685" t="s">
        <v>429</v>
      </c>
      <c r="P673" s="686"/>
      <c r="Q673" s="685" t="s">
        <v>429</v>
      </c>
      <c r="R673" s="686"/>
      <c r="S673" s="685" t="s">
        <v>429</v>
      </c>
      <c r="T673" s="686"/>
      <c r="U673" s="683"/>
      <c r="V673" s="684"/>
      <c r="W673" s="281"/>
      <c r="X673" s="281"/>
      <c r="Y673" s="281"/>
    </row>
    <row r="674" spans="1:25" ht="24" customHeight="1">
      <c r="A674" s="281">
        <v>9</v>
      </c>
      <c r="B674" s="284"/>
      <c r="C674" s="283"/>
      <c r="D674" s="283"/>
      <c r="E674" s="621"/>
      <c r="F674" s="622"/>
      <c r="G674" s="621"/>
      <c r="H674" s="622"/>
      <c r="I674" s="621"/>
      <c r="J674" s="622"/>
      <c r="K674" s="685" t="s">
        <v>429</v>
      </c>
      <c r="L674" s="686"/>
      <c r="M674" s="685" t="s">
        <v>429</v>
      </c>
      <c r="N674" s="686"/>
      <c r="O674" s="685" t="s">
        <v>429</v>
      </c>
      <c r="P674" s="686"/>
      <c r="Q674" s="685" t="s">
        <v>429</v>
      </c>
      <c r="R674" s="686"/>
      <c r="S674" s="685" t="s">
        <v>429</v>
      </c>
      <c r="T674" s="686"/>
      <c r="U674" s="683"/>
      <c r="V674" s="684"/>
      <c r="W674" s="281"/>
      <c r="X674" s="281"/>
      <c r="Y674" s="281"/>
    </row>
    <row r="675" spans="1:25" ht="24" customHeight="1">
      <c r="A675" s="281">
        <v>10</v>
      </c>
      <c r="B675" s="284"/>
      <c r="C675" s="283"/>
      <c r="D675" s="283"/>
      <c r="E675" s="621"/>
      <c r="F675" s="622"/>
      <c r="G675" s="621"/>
      <c r="H675" s="622"/>
      <c r="I675" s="621"/>
      <c r="J675" s="622"/>
      <c r="K675" s="685" t="s">
        <v>429</v>
      </c>
      <c r="L675" s="686"/>
      <c r="M675" s="685" t="s">
        <v>429</v>
      </c>
      <c r="N675" s="686"/>
      <c r="O675" s="685" t="s">
        <v>429</v>
      </c>
      <c r="P675" s="686"/>
      <c r="Q675" s="685" t="s">
        <v>429</v>
      </c>
      <c r="R675" s="686"/>
      <c r="S675" s="685" t="s">
        <v>429</v>
      </c>
      <c r="T675" s="686"/>
      <c r="U675" s="683"/>
      <c r="V675" s="684"/>
      <c r="W675" s="281"/>
      <c r="X675" s="281"/>
      <c r="Y675" s="281"/>
    </row>
    <row r="676" spans="1:25" ht="24" customHeight="1">
      <c r="A676" s="281">
        <v>11</v>
      </c>
      <c r="B676" s="284"/>
      <c r="C676" s="283"/>
      <c r="D676" s="283"/>
      <c r="E676" s="621"/>
      <c r="F676" s="622"/>
      <c r="G676" s="621"/>
      <c r="H676" s="622"/>
      <c r="I676" s="621"/>
      <c r="J676" s="622"/>
      <c r="K676" s="685" t="s">
        <v>429</v>
      </c>
      <c r="L676" s="686"/>
      <c r="M676" s="685" t="s">
        <v>429</v>
      </c>
      <c r="N676" s="686"/>
      <c r="O676" s="685" t="s">
        <v>429</v>
      </c>
      <c r="P676" s="686"/>
      <c r="Q676" s="685" t="s">
        <v>429</v>
      </c>
      <c r="R676" s="686"/>
      <c r="S676" s="685" t="s">
        <v>429</v>
      </c>
      <c r="T676" s="686"/>
      <c r="U676" s="683"/>
      <c r="V676" s="684"/>
      <c r="W676" s="281"/>
      <c r="X676" s="281"/>
      <c r="Y676" s="281"/>
    </row>
    <row r="677" spans="1:25" ht="24" customHeight="1">
      <c r="A677" s="281">
        <v>12</v>
      </c>
      <c r="B677" s="284"/>
      <c r="C677" s="283"/>
      <c r="D677" s="283"/>
      <c r="E677" s="636"/>
      <c r="F677" s="670"/>
      <c r="G677" s="636"/>
      <c r="H677" s="670"/>
      <c r="I677" s="636"/>
      <c r="J677" s="670"/>
      <c r="K677" s="685" t="s">
        <v>429</v>
      </c>
      <c r="L677" s="686"/>
      <c r="M677" s="685" t="s">
        <v>429</v>
      </c>
      <c r="N677" s="686"/>
      <c r="O677" s="685" t="s">
        <v>429</v>
      </c>
      <c r="P677" s="686"/>
      <c r="Q677" s="685" t="s">
        <v>429</v>
      </c>
      <c r="R677" s="686"/>
      <c r="S677" s="685" t="s">
        <v>429</v>
      </c>
      <c r="T677" s="686"/>
      <c r="U677" s="687"/>
      <c r="V677" s="688"/>
      <c r="W677" s="286"/>
      <c r="X677" s="286"/>
      <c r="Y677" s="286"/>
    </row>
    <row r="678" spans="1:25" ht="24" customHeight="1">
      <c r="A678" s="281">
        <v>13</v>
      </c>
      <c r="B678" s="284"/>
      <c r="C678" s="283"/>
      <c r="D678" s="283"/>
      <c r="E678" s="651"/>
      <c r="F678" s="651"/>
      <c r="G678" s="651"/>
      <c r="H678" s="651"/>
      <c r="I678" s="651"/>
      <c r="J678" s="651"/>
      <c r="K678" s="685" t="s">
        <v>429</v>
      </c>
      <c r="L678" s="686"/>
      <c r="M678" s="685" t="s">
        <v>429</v>
      </c>
      <c r="N678" s="686"/>
      <c r="O678" s="685" t="s">
        <v>429</v>
      </c>
      <c r="P678" s="686"/>
      <c r="Q678" s="685" t="s">
        <v>429</v>
      </c>
      <c r="R678" s="686"/>
      <c r="S678" s="685" t="s">
        <v>429</v>
      </c>
      <c r="T678" s="686"/>
      <c r="U678" s="646"/>
      <c r="V678" s="646"/>
      <c r="W678" s="281"/>
      <c r="X678" s="281"/>
      <c r="Y678" s="281"/>
    </row>
    <row r="679" spans="1:25" ht="24" customHeight="1">
      <c r="A679" s="281">
        <v>14</v>
      </c>
      <c r="B679" s="284"/>
      <c r="C679" s="283"/>
      <c r="D679" s="283"/>
      <c r="E679" s="621"/>
      <c r="F679" s="622"/>
      <c r="G679" s="621"/>
      <c r="H679" s="622"/>
      <c r="I679" s="621"/>
      <c r="J679" s="622"/>
      <c r="K679" s="685" t="s">
        <v>429</v>
      </c>
      <c r="L679" s="686"/>
      <c r="M679" s="685" t="s">
        <v>429</v>
      </c>
      <c r="N679" s="686"/>
      <c r="O679" s="685" t="s">
        <v>429</v>
      </c>
      <c r="P679" s="686"/>
      <c r="Q679" s="685" t="s">
        <v>429</v>
      </c>
      <c r="R679" s="686"/>
      <c r="S679" s="685" t="s">
        <v>429</v>
      </c>
      <c r="T679" s="686"/>
      <c r="U679" s="683"/>
      <c r="V679" s="684"/>
      <c r="W679" s="281"/>
      <c r="X679" s="281"/>
      <c r="Y679" s="281"/>
    </row>
    <row r="680" spans="1:25" ht="24" customHeight="1">
      <c r="A680" s="281">
        <v>15</v>
      </c>
      <c r="B680" s="284"/>
      <c r="C680" s="283"/>
      <c r="D680" s="283"/>
      <c r="E680" s="621"/>
      <c r="F680" s="622"/>
      <c r="G680" s="621"/>
      <c r="H680" s="622"/>
      <c r="I680" s="621"/>
      <c r="J680" s="622"/>
      <c r="K680" s="685" t="s">
        <v>429</v>
      </c>
      <c r="L680" s="686"/>
      <c r="M680" s="685" t="s">
        <v>429</v>
      </c>
      <c r="N680" s="686"/>
      <c r="O680" s="685" t="s">
        <v>429</v>
      </c>
      <c r="P680" s="686"/>
      <c r="Q680" s="685" t="s">
        <v>429</v>
      </c>
      <c r="R680" s="686"/>
      <c r="S680" s="685" t="s">
        <v>429</v>
      </c>
      <c r="T680" s="686"/>
      <c r="U680" s="683"/>
      <c r="V680" s="684"/>
      <c r="W680" s="281"/>
      <c r="X680" s="281"/>
      <c r="Y680" s="281"/>
    </row>
    <row r="681" spans="1:25" ht="24" customHeight="1">
      <c r="A681" s="281">
        <v>16</v>
      </c>
      <c r="B681" s="284"/>
      <c r="C681" s="283"/>
      <c r="D681" s="283"/>
      <c r="E681" s="621"/>
      <c r="F681" s="622"/>
      <c r="G681" s="621"/>
      <c r="H681" s="622"/>
      <c r="I681" s="621"/>
      <c r="J681" s="622"/>
      <c r="K681" s="685" t="s">
        <v>429</v>
      </c>
      <c r="L681" s="686"/>
      <c r="M681" s="685" t="s">
        <v>429</v>
      </c>
      <c r="N681" s="686"/>
      <c r="O681" s="685" t="s">
        <v>429</v>
      </c>
      <c r="P681" s="686"/>
      <c r="Q681" s="685" t="s">
        <v>429</v>
      </c>
      <c r="R681" s="686"/>
      <c r="S681" s="685" t="s">
        <v>429</v>
      </c>
      <c r="T681" s="686"/>
      <c r="U681" s="683"/>
      <c r="V681" s="684"/>
      <c r="W681" s="281"/>
      <c r="X681" s="281"/>
      <c r="Y681" s="281"/>
    </row>
    <row r="682" spans="1:25" ht="20" customHeight="1">
      <c r="A682" s="266"/>
      <c r="B682" s="266"/>
      <c r="C682" s="270"/>
      <c r="D682" s="270"/>
      <c r="E682" s="266"/>
      <c r="F682" s="266"/>
      <c r="G682" s="266"/>
      <c r="H682" s="266"/>
      <c r="I682" s="266"/>
      <c r="J682" s="266"/>
      <c r="K682" s="266"/>
      <c r="L682" s="266"/>
      <c r="M682" s="266"/>
      <c r="N682" s="266"/>
      <c r="O682" s="266"/>
      <c r="P682" s="266"/>
      <c r="Q682" s="266"/>
      <c r="R682" s="266"/>
      <c r="S682" s="266"/>
      <c r="T682" s="266"/>
      <c r="U682" s="266"/>
      <c r="V682" s="266"/>
      <c r="W682" s="266"/>
      <c r="X682" s="266"/>
      <c r="Y682" s="266"/>
    </row>
    <row r="683" spans="1:25" ht="20" customHeight="1">
      <c r="A683" s="644" t="s">
        <v>425</v>
      </c>
      <c r="B683" s="644"/>
      <c r="C683" s="644"/>
      <c r="D683" s="644"/>
      <c r="E683" s="644"/>
      <c r="F683" s="644"/>
      <c r="G683" s="267"/>
      <c r="H683" s="644" t="s">
        <v>424</v>
      </c>
      <c r="I683" s="644"/>
      <c r="J683" s="644"/>
      <c r="K683" s="644"/>
      <c r="L683" s="644"/>
      <c r="M683" s="644"/>
      <c r="N683" s="644"/>
      <c r="O683" s="644"/>
      <c r="P683" s="644"/>
      <c r="Q683" s="644"/>
      <c r="R683" s="644"/>
      <c r="S683" s="644"/>
      <c r="T683" s="266"/>
      <c r="U683" s="642" t="s">
        <v>407</v>
      </c>
      <c r="V683" s="645"/>
      <c r="W683" s="645"/>
      <c r="X683" s="645"/>
      <c r="Y683" s="643"/>
    </row>
    <row r="684" spans="1:25" ht="20" customHeight="1">
      <c r="A684" s="297"/>
      <c r="B684" s="281" t="s">
        <v>423</v>
      </c>
      <c r="C684" s="281" t="s">
        <v>415</v>
      </c>
      <c r="D684" s="281" t="s">
        <v>414</v>
      </c>
      <c r="E684" s="644" t="s">
        <v>442</v>
      </c>
      <c r="F684" s="644"/>
      <c r="G684" s="267"/>
      <c r="H684" s="297"/>
      <c r="I684" s="281" t="s">
        <v>423</v>
      </c>
      <c r="J684" s="642" t="s">
        <v>415</v>
      </c>
      <c r="K684" s="645"/>
      <c r="L684" s="645"/>
      <c r="M684" s="645"/>
      <c r="N684" s="643"/>
      <c r="O684" s="642" t="s">
        <v>414</v>
      </c>
      <c r="P684" s="645"/>
      <c r="Q684" s="645"/>
      <c r="R684" s="644" t="s">
        <v>442</v>
      </c>
      <c r="S684" s="644"/>
      <c r="T684" s="266"/>
      <c r="U684" s="279"/>
      <c r="V684" s="266"/>
      <c r="W684" s="266"/>
      <c r="X684" s="266"/>
      <c r="Y684" s="278"/>
    </row>
    <row r="685" spans="1:25" ht="20" customHeight="1">
      <c r="A685" s="295">
        <v>1</v>
      </c>
      <c r="B685" s="284"/>
      <c r="C685" s="296"/>
      <c r="D685" s="281"/>
      <c r="E685" s="707"/>
      <c r="F685" s="707"/>
      <c r="G685" s="269"/>
      <c r="H685" s="295">
        <v>1</v>
      </c>
      <c r="I685" s="281"/>
      <c r="J685" s="642"/>
      <c r="K685" s="645"/>
      <c r="L685" s="645"/>
      <c r="M685" s="645"/>
      <c r="N685" s="643"/>
      <c r="O685" s="642"/>
      <c r="P685" s="645"/>
      <c r="Q685" s="645"/>
      <c r="R685" s="644"/>
      <c r="S685" s="644"/>
      <c r="T685" s="266"/>
      <c r="U685" s="279"/>
      <c r="V685" s="266"/>
      <c r="W685" s="266"/>
      <c r="X685" s="266"/>
      <c r="Y685" s="278"/>
    </row>
    <row r="686" spans="1:25" ht="20" customHeight="1">
      <c r="A686" s="295">
        <v>2</v>
      </c>
      <c r="B686" s="281"/>
      <c r="C686" s="296"/>
      <c r="D686" s="281"/>
      <c r="E686" s="707"/>
      <c r="F686" s="707"/>
      <c r="G686" s="269"/>
      <c r="H686" s="295">
        <v>2</v>
      </c>
      <c r="I686" s="281"/>
      <c r="J686" s="642"/>
      <c r="K686" s="645"/>
      <c r="L686" s="645"/>
      <c r="M686" s="645"/>
      <c r="N686" s="643"/>
      <c r="O686" s="642"/>
      <c r="P686" s="645"/>
      <c r="Q686" s="645"/>
      <c r="R686" s="644"/>
      <c r="S686" s="644"/>
      <c r="T686" s="266"/>
      <c r="U686" s="279"/>
      <c r="V686" s="266"/>
      <c r="W686" s="266"/>
      <c r="X686" s="266"/>
      <c r="Y686" s="278"/>
    </row>
    <row r="687" spans="1:25" ht="20" customHeight="1">
      <c r="A687" s="295">
        <v>3</v>
      </c>
      <c r="B687" s="281"/>
      <c r="C687" s="296"/>
      <c r="D687" s="281"/>
      <c r="E687" s="707"/>
      <c r="F687" s="707"/>
      <c r="G687" s="269"/>
      <c r="H687" s="295">
        <v>3</v>
      </c>
      <c r="I687" s="281"/>
      <c r="J687" s="642"/>
      <c r="K687" s="645"/>
      <c r="L687" s="645"/>
      <c r="M687" s="645"/>
      <c r="N687" s="643"/>
      <c r="O687" s="642"/>
      <c r="P687" s="645"/>
      <c r="Q687" s="645"/>
      <c r="R687" s="644"/>
      <c r="S687" s="644"/>
      <c r="U687" s="277"/>
      <c r="Y687" s="276"/>
    </row>
    <row r="688" spans="1:25" ht="20" customHeight="1">
      <c r="A688" s="295">
        <v>4</v>
      </c>
      <c r="B688" s="281"/>
      <c r="C688" s="296"/>
      <c r="D688" s="281"/>
      <c r="E688" s="707"/>
      <c r="F688" s="707"/>
      <c r="G688" s="269"/>
      <c r="H688" s="295">
        <v>4</v>
      </c>
      <c r="I688" s="281"/>
      <c r="J688" s="642"/>
      <c r="K688" s="645"/>
      <c r="L688" s="645"/>
      <c r="M688" s="645"/>
      <c r="N688" s="643"/>
      <c r="O688" s="642"/>
      <c r="P688" s="645"/>
      <c r="Q688" s="645"/>
      <c r="R688" s="644"/>
      <c r="S688" s="644"/>
      <c r="U688" s="277"/>
      <c r="Y688" s="276"/>
    </row>
    <row r="689" spans="1:25" ht="20" customHeight="1">
      <c r="A689" s="295">
        <v>5</v>
      </c>
      <c r="B689" s="281"/>
      <c r="C689" s="296"/>
      <c r="D689" s="281"/>
      <c r="E689" s="707"/>
      <c r="F689" s="707"/>
      <c r="G689" s="269"/>
      <c r="H689" s="295">
        <v>5</v>
      </c>
      <c r="I689" s="281"/>
      <c r="J689" s="642"/>
      <c r="K689" s="645"/>
      <c r="L689" s="645"/>
      <c r="M689" s="645"/>
      <c r="N689" s="643"/>
      <c r="O689" s="642"/>
      <c r="P689" s="645"/>
      <c r="Q689" s="645"/>
      <c r="R689" s="644"/>
      <c r="S689" s="644"/>
      <c r="T689" s="266"/>
      <c r="U689" s="642" t="s">
        <v>406</v>
      </c>
      <c r="V689" s="645"/>
      <c r="W689" s="645"/>
      <c r="X689" s="645"/>
      <c r="Y689" s="643"/>
    </row>
    <row r="690" spans="1:25" ht="20" customHeight="1">
      <c r="A690" s="295">
        <v>6</v>
      </c>
      <c r="B690" s="281"/>
      <c r="C690" s="296"/>
      <c r="D690" s="281"/>
      <c r="E690" s="707"/>
      <c r="F690" s="707"/>
      <c r="G690" s="269"/>
      <c r="H690" s="295">
        <v>6</v>
      </c>
      <c r="I690" s="281"/>
      <c r="J690" s="642"/>
      <c r="K690" s="645"/>
      <c r="L690" s="645"/>
      <c r="M690" s="645"/>
      <c r="N690" s="643"/>
      <c r="O690" s="642"/>
      <c r="P690" s="645"/>
      <c r="Q690" s="645"/>
      <c r="R690" s="644"/>
      <c r="S690" s="644"/>
      <c r="T690" s="266"/>
      <c r="U690" s="279"/>
      <c r="V690" s="266"/>
      <c r="W690" s="266"/>
      <c r="X690" s="266"/>
      <c r="Y690" s="278"/>
    </row>
    <row r="691" spans="1:25" ht="20" customHeight="1">
      <c r="A691" s="295">
        <v>7</v>
      </c>
      <c r="B691" s="281"/>
      <c r="C691" s="296"/>
      <c r="D691" s="281"/>
      <c r="E691" s="707"/>
      <c r="F691" s="707"/>
      <c r="G691" s="269"/>
      <c r="H691" s="295">
        <v>7</v>
      </c>
      <c r="I691" s="281"/>
      <c r="J691" s="642"/>
      <c r="K691" s="645"/>
      <c r="L691" s="645"/>
      <c r="M691" s="645"/>
      <c r="N691" s="643"/>
      <c r="O691" s="642"/>
      <c r="P691" s="645"/>
      <c r="Q691" s="645"/>
      <c r="R691" s="644"/>
      <c r="S691" s="644"/>
      <c r="U691" s="277"/>
      <c r="Y691" s="276"/>
    </row>
    <row r="692" spans="1:25" ht="20" customHeight="1">
      <c r="A692" s="295">
        <v>8</v>
      </c>
      <c r="B692" s="281"/>
      <c r="C692" s="296"/>
      <c r="D692" s="281"/>
      <c r="E692" s="707"/>
      <c r="F692" s="707"/>
      <c r="G692" s="269"/>
      <c r="H692" s="295">
        <v>8</v>
      </c>
      <c r="I692" s="281"/>
      <c r="J692" s="642"/>
      <c r="K692" s="645"/>
      <c r="L692" s="645"/>
      <c r="M692" s="645"/>
      <c r="N692" s="643"/>
      <c r="O692" s="642"/>
      <c r="P692" s="645"/>
      <c r="Q692" s="645"/>
      <c r="R692" s="644"/>
      <c r="S692" s="644"/>
      <c r="T692" s="266"/>
      <c r="U692" s="273"/>
      <c r="V692" s="272"/>
      <c r="W692" s="272"/>
      <c r="X692" s="272"/>
      <c r="Y692" s="271"/>
    </row>
    <row r="693" spans="1:25" ht="12" customHeight="1">
      <c r="A693" s="268"/>
      <c r="B693" s="267"/>
      <c r="C693" s="270"/>
      <c r="D693" s="267"/>
      <c r="E693" s="269"/>
      <c r="F693" s="269"/>
      <c r="G693" s="269"/>
      <c r="H693" s="268"/>
      <c r="I693" s="267"/>
      <c r="J693" s="267"/>
      <c r="K693" s="267"/>
      <c r="L693" s="267"/>
      <c r="M693" s="267"/>
      <c r="N693" s="267"/>
      <c r="O693" s="267"/>
      <c r="P693" s="267"/>
      <c r="Q693" s="267"/>
      <c r="R693" s="267"/>
      <c r="S693" s="267"/>
      <c r="T693" s="266"/>
      <c r="U693" s="266"/>
      <c r="V693" s="266"/>
      <c r="W693" s="266"/>
      <c r="X693" s="266"/>
      <c r="Y693" s="266"/>
    </row>
    <row r="694" spans="1:25" ht="38" customHeight="1">
      <c r="A694" s="671" t="s">
        <v>441</v>
      </c>
      <c r="B694" s="672"/>
      <c r="C694" s="672"/>
      <c r="D694" s="672"/>
      <c r="E694" s="666" t="s">
        <v>42</v>
      </c>
      <c r="F694" s="666"/>
      <c r="G694" s="667">
        <f>G661</f>
        <v>45774</v>
      </c>
      <c r="H694" s="668"/>
      <c r="I694" s="669"/>
      <c r="J694" s="666" t="s">
        <v>43</v>
      </c>
      <c r="K694" s="666"/>
      <c r="L694" s="626" t="str">
        <f>L661</f>
        <v>Horspath, Oxford</v>
      </c>
      <c r="M694" s="662"/>
      <c r="N694" s="662"/>
      <c r="O694" s="662"/>
      <c r="P694" s="662"/>
      <c r="Q694" s="627"/>
      <c r="R694" s="666" t="s">
        <v>420</v>
      </c>
      <c r="S694" s="666"/>
      <c r="T694" s="626" t="str">
        <f>T661</f>
        <v>OXFORDSHIRE TRACK &amp; FIELD LEAGUE 2025</v>
      </c>
      <c r="U694" s="662"/>
      <c r="V694" s="662"/>
      <c r="W694" s="662"/>
      <c r="X694" s="662"/>
      <c r="Y694" s="627"/>
    </row>
    <row r="695" spans="1:25" s="294" customFormat="1" ht="38" customHeight="1">
      <c r="A695" s="624" t="s">
        <v>25</v>
      </c>
      <c r="B695" s="625"/>
      <c r="C695" s="626" t="str">
        <f>C662</f>
        <v>Javelin U17 &amp; U20 Women (0 athletes)</v>
      </c>
      <c r="D695" s="627"/>
      <c r="E695" s="624" t="s">
        <v>382</v>
      </c>
      <c r="F695" s="625"/>
      <c r="G695" s="629">
        <f>G662</f>
        <v>0.58333333333333337</v>
      </c>
      <c r="H695" s="630"/>
      <c r="I695" s="631"/>
      <c r="J695" s="626" t="s">
        <v>419</v>
      </c>
      <c r="K695" s="662"/>
      <c r="L695" s="703">
        <f>L662</f>
        <v>42.05</v>
      </c>
      <c r="M695" s="704"/>
      <c r="N695" s="640" t="s">
        <v>418</v>
      </c>
      <c r="O695" s="641"/>
      <c r="P695" s="652">
        <f>P662</f>
        <v>34</v>
      </c>
      <c r="Q695" s="653"/>
      <c r="R695" s="624" t="str">
        <f>R662</f>
        <v>Scoring: 3 trials each</v>
      </c>
      <c r="S695" s="628"/>
      <c r="T695" s="628"/>
      <c r="U695" s="628"/>
      <c r="V695" s="628"/>
      <c r="W695" s="628"/>
      <c r="X695" s="628"/>
      <c r="Y695" s="625"/>
    </row>
    <row r="696" spans="1:25" ht="20" customHeight="1">
      <c r="A696" s="266"/>
      <c r="B696" s="266"/>
      <c r="C696" s="293"/>
      <c r="D696" s="292"/>
      <c r="E696" s="267"/>
      <c r="F696" s="267"/>
      <c r="G696" s="291"/>
      <c r="H696" s="291"/>
      <c r="I696" s="267"/>
      <c r="J696" s="267"/>
      <c r="K696" s="290"/>
      <c r="L696" s="290"/>
      <c r="M696" s="290"/>
      <c r="N696" s="288"/>
      <c r="O696" s="288"/>
      <c r="P696" s="289"/>
      <c r="Q696" s="288"/>
      <c r="R696" s="287"/>
      <c r="S696" s="287"/>
      <c r="T696" s="287"/>
      <c r="U696" s="287"/>
      <c r="V696" s="287"/>
      <c r="W696" s="287"/>
      <c r="X696" s="287"/>
      <c r="Y696" s="287"/>
    </row>
    <row r="697" spans="1:25" ht="38" customHeight="1">
      <c r="A697" s="634" t="s">
        <v>417</v>
      </c>
      <c r="B697" s="634" t="s">
        <v>416</v>
      </c>
      <c r="C697" s="634" t="s">
        <v>415</v>
      </c>
      <c r="D697" s="634" t="s">
        <v>414</v>
      </c>
      <c r="E697" s="689" t="s">
        <v>438</v>
      </c>
      <c r="F697" s="689"/>
      <c r="G697" s="689" t="s">
        <v>437</v>
      </c>
      <c r="H697" s="689"/>
      <c r="I697" s="689" t="s">
        <v>436</v>
      </c>
      <c r="J697" s="689"/>
      <c r="K697" s="689" t="s">
        <v>435</v>
      </c>
      <c r="L697" s="689"/>
      <c r="M697" s="692" t="s">
        <v>434</v>
      </c>
      <c r="N697" s="693"/>
      <c r="O697" s="644" t="s">
        <v>433</v>
      </c>
      <c r="P697" s="644"/>
      <c r="Q697" s="644" t="s">
        <v>432</v>
      </c>
      <c r="R697" s="644"/>
      <c r="S697" s="644" t="s">
        <v>431</v>
      </c>
      <c r="T697" s="644"/>
      <c r="U697" s="689" t="s">
        <v>430</v>
      </c>
      <c r="V697" s="642"/>
      <c r="W697" s="664" t="s">
        <v>410</v>
      </c>
      <c r="X697" s="642" t="s">
        <v>409</v>
      </c>
      <c r="Y697" s="643"/>
    </row>
    <row r="698" spans="1:25" ht="20" customHeight="1">
      <c r="A698" s="635"/>
      <c r="B698" s="635"/>
      <c r="C698" s="635"/>
      <c r="D698" s="635"/>
      <c r="E698" s="644" t="s">
        <v>408</v>
      </c>
      <c r="F698" s="644"/>
      <c r="G698" s="644" t="s">
        <v>408</v>
      </c>
      <c r="H698" s="644"/>
      <c r="I698" s="644" t="s">
        <v>408</v>
      </c>
      <c r="J698" s="644"/>
      <c r="K698" s="644" t="s">
        <v>408</v>
      </c>
      <c r="L698" s="644"/>
      <c r="M698" s="694"/>
      <c r="N698" s="695"/>
      <c r="O698" s="644" t="s">
        <v>408</v>
      </c>
      <c r="P698" s="644"/>
      <c r="Q698" s="644" t="s">
        <v>408</v>
      </c>
      <c r="R698" s="644"/>
      <c r="S698" s="644" t="s">
        <v>408</v>
      </c>
      <c r="T698" s="644"/>
      <c r="U698" s="644" t="s">
        <v>408</v>
      </c>
      <c r="V698" s="642"/>
      <c r="W698" s="665"/>
      <c r="X698" s="281" t="s">
        <v>0</v>
      </c>
      <c r="Y698" s="281" t="s">
        <v>1</v>
      </c>
    </row>
    <row r="699" spans="1:25" ht="24" customHeight="1">
      <c r="A699" s="285">
        <v>17</v>
      </c>
      <c r="B699" s="284" t="str" cm="1">
        <f t="array" ref="B699">IFERROR(IF(Data!N$445+Data!N$456&gt;16, _xlfn.DROP(_xlfn.VSTACK(_xlfn._xlws.FILTER(_xlfn.ANCHORARRAY(Data!AX$184), _xlfn.CHOOSECOLS(_xlfn.ANCHORARRAY(Data!AX$184),1)&lt;&gt;"",""),_xlfn._xlws.FILTER(_xlfn.ANCHORARRAY(Data!AX$214), _xlfn.CHOOSECOLS(_xlfn.ANCHORARRAY(Data!AX$214),1)&lt;&gt;"","")), 16),"Less than 16"),"")</f>
        <v>Less than 16</v>
      </c>
      <c r="C699" s="283"/>
      <c r="D699" s="283"/>
      <c r="E699" s="621"/>
      <c r="F699" s="622"/>
      <c r="G699" s="621"/>
      <c r="H699" s="622"/>
      <c r="I699" s="621"/>
      <c r="J699" s="622"/>
      <c r="K699" s="685" t="s">
        <v>429</v>
      </c>
      <c r="L699" s="686"/>
      <c r="M699" s="685" t="s">
        <v>429</v>
      </c>
      <c r="N699" s="686"/>
      <c r="O699" s="685" t="s">
        <v>429</v>
      </c>
      <c r="P699" s="686"/>
      <c r="Q699" s="685" t="s">
        <v>429</v>
      </c>
      <c r="R699" s="686"/>
      <c r="S699" s="685" t="s">
        <v>429</v>
      </c>
      <c r="T699" s="686"/>
      <c r="U699" s="683"/>
      <c r="V699" s="684"/>
      <c r="W699" s="281"/>
      <c r="X699" s="281"/>
      <c r="Y699" s="281"/>
    </row>
    <row r="700" spans="1:25" ht="24" customHeight="1">
      <c r="A700" s="285">
        <v>18</v>
      </c>
      <c r="B700" s="284"/>
      <c r="C700" s="283"/>
      <c r="D700" s="283"/>
      <c r="E700" s="621"/>
      <c r="F700" s="622"/>
      <c r="G700" s="621"/>
      <c r="H700" s="622"/>
      <c r="I700" s="621"/>
      <c r="J700" s="622"/>
      <c r="K700" s="685" t="s">
        <v>429</v>
      </c>
      <c r="L700" s="686"/>
      <c r="M700" s="690" t="s">
        <v>429</v>
      </c>
      <c r="N700" s="691"/>
      <c r="O700" s="690" t="s">
        <v>429</v>
      </c>
      <c r="P700" s="691"/>
      <c r="Q700" s="685" t="s">
        <v>429</v>
      </c>
      <c r="R700" s="686"/>
      <c r="S700" s="685" t="s">
        <v>429</v>
      </c>
      <c r="T700" s="686"/>
      <c r="U700" s="683"/>
      <c r="V700" s="684"/>
      <c r="W700" s="281"/>
      <c r="X700" s="281"/>
      <c r="Y700" s="281"/>
    </row>
    <row r="701" spans="1:25" ht="24" customHeight="1">
      <c r="A701" s="285">
        <v>19</v>
      </c>
      <c r="B701" s="284"/>
      <c r="C701" s="283"/>
      <c r="D701" s="283"/>
      <c r="E701" s="621"/>
      <c r="F701" s="622"/>
      <c r="G701" s="621"/>
      <c r="H701" s="622"/>
      <c r="I701" s="621"/>
      <c r="J701" s="622"/>
      <c r="K701" s="685" t="s">
        <v>429</v>
      </c>
      <c r="L701" s="686"/>
      <c r="M701" s="685" t="s">
        <v>429</v>
      </c>
      <c r="N701" s="686"/>
      <c r="O701" s="685" t="s">
        <v>429</v>
      </c>
      <c r="P701" s="686"/>
      <c r="Q701" s="685" t="s">
        <v>429</v>
      </c>
      <c r="R701" s="686"/>
      <c r="S701" s="685" t="s">
        <v>429</v>
      </c>
      <c r="T701" s="686"/>
      <c r="U701" s="683"/>
      <c r="V701" s="684"/>
      <c r="W701" s="281"/>
      <c r="X701" s="281"/>
      <c r="Y701" s="281"/>
    </row>
    <row r="702" spans="1:25" ht="24" customHeight="1">
      <c r="A702" s="285">
        <v>20</v>
      </c>
      <c r="B702" s="284"/>
      <c r="C702" s="283"/>
      <c r="D702" s="283"/>
      <c r="E702" s="621"/>
      <c r="F702" s="622"/>
      <c r="G702" s="621"/>
      <c r="H702" s="622"/>
      <c r="I702" s="621"/>
      <c r="J702" s="622"/>
      <c r="K702" s="685" t="s">
        <v>429</v>
      </c>
      <c r="L702" s="686"/>
      <c r="M702" s="685" t="s">
        <v>429</v>
      </c>
      <c r="N702" s="686"/>
      <c r="O702" s="685" t="s">
        <v>429</v>
      </c>
      <c r="P702" s="686"/>
      <c r="Q702" s="685" t="s">
        <v>429</v>
      </c>
      <c r="R702" s="686"/>
      <c r="S702" s="685" t="s">
        <v>429</v>
      </c>
      <c r="T702" s="686"/>
      <c r="U702" s="683"/>
      <c r="V702" s="684"/>
      <c r="W702" s="281"/>
      <c r="X702" s="281"/>
      <c r="Y702" s="281"/>
    </row>
    <row r="703" spans="1:25" ht="24" customHeight="1">
      <c r="A703" s="285">
        <v>21</v>
      </c>
      <c r="B703" s="284"/>
      <c r="C703" s="283"/>
      <c r="D703" s="283"/>
      <c r="E703" s="621"/>
      <c r="F703" s="622"/>
      <c r="G703" s="621"/>
      <c r="H703" s="622"/>
      <c r="I703" s="621"/>
      <c r="J703" s="622"/>
      <c r="K703" s="685" t="s">
        <v>429</v>
      </c>
      <c r="L703" s="686"/>
      <c r="M703" s="685" t="s">
        <v>429</v>
      </c>
      <c r="N703" s="686"/>
      <c r="O703" s="685" t="s">
        <v>429</v>
      </c>
      <c r="P703" s="686"/>
      <c r="Q703" s="685" t="s">
        <v>429</v>
      </c>
      <c r="R703" s="686"/>
      <c r="S703" s="685" t="s">
        <v>429</v>
      </c>
      <c r="T703" s="686"/>
      <c r="U703" s="683"/>
      <c r="V703" s="684"/>
      <c r="W703" s="281"/>
      <c r="X703" s="281"/>
      <c r="Y703" s="281"/>
    </row>
    <row r="704" spans="1:25" ht="24" customHeight="1">
      <c r="A704" s="285">
        <v>22</v>
      </c>
      <c r="B704" s="284"/>
      <c r="C704" s="283"/>
      <c r="D704" s="283"/>
      <c r="E704" s="621"/>
      <c r="F704" s="622"/>
      <c r="G704" s="621"/>
      <c r="H704" s="622"/>
      <c r="I704" s="621"/>
      <c r="J704" s="622"/>
      <c r="K704" s="685" t="s">
        <v>429</v>
      </c>
      <c r="L704" s="686"/>
      <c r="M704" s="685" t="s">
        <v>429</v>
      </c>
      <c r="N704" s="686"/>
      <c r="O704" s="685" t="s">
        <v>429</v>
      </c>
      <c r="P704" s="686"/>
      <c r="Q704" s="685" t="s">
        <v>429</v>
      </c>
      <c r="R704" s="686"/>
      <c r="S704" s="685" t="s">
        <v>429</v>
      </c>
      <c r="T704" s="686"/>
      <c r="U704" s="683"/>
      <c r="V704" s="684"/>
      <c r="W704" s="281"/>
      <c r="X704" s="281"/>
      <c r="Y704" s="281"/>
    </row>
    <row r="705" spans="1:25" ht="24" customHeight="1">
      <c r="A705" s="285">
        <v>23</v>
      </c>
      <c r="B705" s="284"/>
      <c r="C705" s="283"/>
      <c r="D705" s="283"/>
      <c r="E705" s="621"/>
      <c r="F705" s="622"/>
      <c r="G705" s="621"/>
      <c r="H705" s="622"/>
      <c r="I705" s="621"/>
      <c r="J705" s="622"/>
      <c r="K705" s="685" t="s">
        <v>429</v>
      </c>
      <c r="L705" s="686"/>
      <c r="M705" s="685" t="s">
        <v>429</v>
      </c>
      <c r="N705" s="686"/>
      <c r="O705" s="685" t="s">
        <v>429</v>
      </c>
      <c r="P705" s="686"/>
      <c r="Q705" s="685" t="s">
        <v>429</v>
      </c>
      <c r="R705" s="686"/>
      <c r="S705" s="685" t="s">
        <v>429</v>
      </c>
      <c r="T705" s="686"/>
      <c r="U705" s="683"/>
      <c r="V705" s="684"/>
      <c r="W705" s="281"/>
      <c r="X705" s="281"/>
      <c r="Y705" s="281"/>
    </row>
    <row r="706" spans="1:25" ht="24" customHeight="1">
      <c r="A706" s="285">
        <v>24</v>
      </c>
      <c r="B706" s="284"/>
      <c r="C706" s="283"/>
      <c r="D706" s="283"/>
      <c r="E706" s="621"/>
      <c r="F706" s="622"/>
      <c r="G706" s="621"/>
      <c r="H706" s="622"/>
      <c r="I706" s="621"/>
      <c r="J706" s="622"/>
      <c r="K706" s="685" t="s">
        <v>429</v>
      </c>
      <c r="L706" s="686"/>
      <c r="M706" s="685" t="s">
        <v>429</v>
      </c>
      <c r="N706" s="686"/>
      <c r="O706" s="685" t="s">
        <v>429</v>
      </c>
      <c r="P706" s="686"/>
      <c r="Q706" s="685" t="s">
        <v>429</v>
      </c>
      <c r="R706" s="686"/>
      <c r="S706" s="685" t="s">
        <v>429</v>
      </c>
      <c r="T706" s="686"/>
      <c r="U706" s="683"/>
      <c r="V706" s="684"/>
      <c r="W706" s="281"/>
      <c r="X706" s="281"/>
      <c r="Y706" s="281"/>
    </row>
    <row r="707" spans="1:25" ht="24" customHeight="1">
      <c r="A707" s="285">
        <v>25</v>
      </c>
      <c r="B707" s="284"/>
      <c r="C707" s="283"/>
      <c r="D707" s="283"/>
      <c r="E707" s="621"/>
      <c r="F707" s="622"/>
      <c r="G707" s="621"/>
      <c r="H707" s="622"/>
      <c r="I707" s="621"/>
      <c r="J707" s="622"/>
      <c r="K707" s="685" t="s">
        <v>429</v>
      </c>
      <c r="L707" s="686"/>
      <c r="M707" s="685" t="s">
        <v>429</v>
      </c>
      <c r="N707" s="686"/>
      <c r="O707" s="685" t="s">
        <v>429</v>
      </c>
      <c r="P707" s="686"/>
      <c r="Q707" s="685" t="s">
        <v>429</v>
      </c>
      <c r="R707" s="686"/>
      <c r="S707" s="685" t="s">
        <v>429</v>
      </c>
      <c r="T707" s="686"/>
      <c r="U707" s="683"/>
      <c r="V707" s="684"/>
      <c r="W707" s="281"/>
      <c r="X707" s="281"/>
      <c r="Y707" s="281"/>
    </row>
    <row r="708" spans="1:25" ht="24" customHeight="1">
      <c r="A708" s="285">
        <v>26</v>
      </c>
      <c r="B708" s="284"/>
      <c r="C708" s="283"/>
      <c r="D708" s="283"/>
      <c r="E708" s="621"/>
      <c r="F708" s="622"/>
      <c r="G708" s="621"/>
      <c r="H708" s="622"/>
      <c r="I708" s="621"/>
      <c r="J708" s="622"/>
      <c r="K708" s="685" t="s">
        <v>429</v>
      </c>
      <c r="L708" s="686"/>
      <c r="M708" s="685" t="s">
        <v>429</v>
      </c>
      <c r="N708" s="686"/>
      <c r="O708" s="685" t="s">
        <v>429</v>
      </c>
      <c r="P708" s="686"/>
      <c r="Q708" s="685" t="s">
        <v>429</v>
      </c>
      <c r="R708" s="686"/>
      <c r="S708" s="685" t="s">
        <v>429</v>
      </c>
      <c r="T708" s="686"/>
      <c r="U708" s="683"/>
      <c r="V708" s="684"/>
      <c r="W708" s="281"/>
      <c r="X708" s="281"/>
      <c r="Y708" s="281"/>
    </row>
    <row r="709" spans="1:25" ht="24" customHeight="1">
      <c r="A709" s="285">
        <v>27</v>
      </c>
      <c r="B709" s="284"/>
      <c r="C709" s="283"/>
      <c r="D709" s="283"/>
      <c r="E709" s="621"/>
      <c r="F709" s="622"/>
      <c r="G709" s="621"/>
      <c r="H709" s="622"/>
      <c r="I709" s="621"/>
      <c r="J709" s="622"/>
      <c r="K709" s="685" t="s">
        <v>429</v>
      </c>
      <c r="L709" s="686"/>
      <c r="M709" s="685" t="s">
        <v>429</v>
      </c>
      <c r="N709" s="686"/>
      <c r="O709" s="685" t="s">
        <v>429</v>
      </c>
      <c r="P709" s="686"/>
      <c r="Q709" s="685" t="s">
        <v>429</v>
      </c>
      <c r="R709" s="686"/>
      <c r="S709" s="685" t="s">
        <v>429</v>
      </c>
      <c r="T709" s="686"/>
      <c r="U709" s="683"/>
      <c r="V709" s="684"/>
      <c r="W709" s="281"/>
      <c r="X709" s="281"/>
      <c r="Y709" s="281"/>
    </row>
    <row r="710" spans="1:25" ht="24" customHeight="1">
      <c r="A710" s="285">
        <v>28</v>
      </c>
      <c r="B710" s="284"/>
      <c r="C710" s="283"/>
      <c r="D710" s="283"/>
      <c r="E710" s="636"/>
      <c r="F710" s="670"/>
      <c r="G710" s="636"/>
      <c r="H710" s="670"/>
      <c r="I710" s="636"/>
      <c r="J710" s="670"/>
      <c r="K710" s="685" t="s">
        <v>429</v>
      </c>
      <c r="L710" s="686"/>
      <c r="M710" s="685" t="s">
        <v>429</v>
      </c>
      <c r="N710" s="686"/>
      <c r="O710" s="685" t="s">
        <v>429</v>
      </c>
      <c r="P710" s="686"/>
      <c r="Q710" s="685" t="s">
        <v>429</v>
      </c>
      <c r="R710" s="686"/>
      <c r="S710" s="685" t="s">
        <v>429</v>
      </c>
      <c r="T710" s="686"/>
      <c r="U710" s="687"/>
      <c r="V710" s="688"/>
      <c r="W710" s="286"/>
      <c r="X710" s="286"/>
      <c r="Y710" s="286"/>
    </row>
    <row r="711" spans="1:25" ht="24" customHeight="1">
      <c r="A711" s="285">
        <v>29</v>
      </c>
      <c r="B711" s="284"/>
      <c r="C711" s="283"/>
      <c r="D711" s="283"/>
      <c r="E711" s="651"/>
      <c r="F711" s="651"/>
      <c r="G711" s="651"/>
      <c r="H711" s="651"/>
      <c r="I711" s="651"/>
      <c r="J711" s="651"/>
      <c r="K711" s="685" t="s">
        <v>429</v>
      </c>
      <c r="L711" s="686"/>
      <c r="M711" s="685" t="s">
        <v>429</v>
      </c>
      <c r="N711" s="686"/>
      <c r="O711" s="685" t="s">
        <v>429</v>
      </c>
      <c r="P711" s="686"/>
      <c r="Q711" s="685" t="s">
        <v>429</v>
      </c>
      <c r="R711" s="686"/>
      <c r="S711" s="685" t="s">
        <v>429</v>
      </c>
      <c r="T711" s="686"/>
      <c r="U711" s="646"/>
      <c r="V711" s="646"/>
      <c r="W711" s="281"/>
      <c r="X711" s="281"/>
      <c r="Y711" s="281"/>
    </row>
    <row r="712" spans="1:25" ht="24" customHeight="1">
      <c r="A712" s="285">
        <v>30</v>
      </c>
      <c r="B712" s="284"/>
      <c r="C712" s="283"/>
      <c r="D712" s="283"/>
      <c r="E712" s="621"/>
      <c r="F712" s="622"/>
      <c r="G712" s="621"/>
      <c r="H712" s="622"/>
      <c r="I712" s="621"/>
      <c r="J712" s="622"/>
      <c r="K712" s="685" t="s">
        <v>429</v>
      </c>
      <c r="L712" s="686"/>
      <c r="M712" s="685" t="s">
        <v>429</v>
      </c>
      <c r="N712" s="686"/>
      <c r="O712" s="685" t="s">
        <v>429</v>
      </c>
      <c r="P712" s="686"/>
      <c r="Q712" s="685" t="s">
        <v>429</v>
      </c>
      <c r="R712" s="686"/>
      <c r="S712" s="685" t="s">
        <v>429</v>
      </c>
      <c r="T712" s="686"/>
      <c r="U712" s="683"/>
      <c r="V712" s="684"/>
      <c r="W712" s="281"/>
      <c r="X712" s="281"/>
      <c r="Y712" s="281"/>
    </row>
    <row r="713" spans="1:25" ht="24" customHeight="1">
      <c r="A713" s="285">
        <v>31</v>
      </c>
      <c r="B713" s="284"/>
      <c r="C713" s="283"/>
      <c r="D713" s="283"/>
      <c r="E713" s="621"/>
      <c r="F713" s="622"/>
      <c r="G713" s="621"/>
      <c r="H713" s="622"/>
      <c r="I713" s="621"/>
      <c r="J713" s="622"/>
      <c r="K713" s="685" t="s">
        <v>429</v>
      </c>
      <c r="L713" s="686"/>
      <c r="M713" s="685" t="s">
        <v>429</v>
      </c>
      <c r="N713" s="686"/>
      <c r="O713" s="685" t="s">
        <v>429</v>
      </c>
      <c r="P713" s="686"/>
      <c r="Q713" s="685" t="s">
        <v>429</v>
      </c>
      <c r="R713" s="686"/>
      <c r="S713" s="685" t="s">
        <v>429</v>
      </c>
      <c r="T713" s="686"/>
      <c r="U713" s="683"/>
      <c r="V713" s="684"/>
      <c r="W713" s="281"/>
      <c r="X713" s="281"/>
      <c r="Y713" s="281"/>
    </row>
    <row r="714" spans="1:25" ht="24" customHeight="1">
      <c r="A714" s="285">
        <v>32</v>
      </c>
      <c r="B714" s="284"/>
      <c r="C714" s="283"/>
      <c r="D714" s="283"/>
      <c r="E714" s="621"/>
      <c r="F714" s="622"/>
      <c r="G714" s="621"/>
      <c r="H714" s="622"/>
      <c r="I714" s="621"/>
      <c r="J714" s="622"/>
      <c r="K714" s="685" t="s">
        <v>429</v>
      </c>
      <c r="L714" s="686"/>
      <c r="M714" s="685" t="s">
        <v>429</v>
      </c>
      <c r="N714" s="686"/>
      <c r="O714" s="685" t="s">
        <v>429</v>
      </c>
      <c r="P714" s="686"/>
      <c r="Q714" s="685" t="s">
        <v>429</v>
      </c>
      <c r="R714" s="686"/>
      <c r="S714" s="685" t="s">
        <v>429</v>
      </c>
      <c r="T714" s="686"/>
      <c r="U714" s="683"/>
      <c r="V714" s="684"/>
      <c r="W714" s="281"/>
      <c r="X714" s="281"/>
      <c r="Y714" s="281"/>
    </row>
    <row r="715" spans="1:25" ht="20" customHeight="1">
      <c r="A715" s="266"/>
      <c r="B715" s="267"/>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row>
    <row r="716" spans="1:25" ht="20" customHeight="1">
      <c r="A716" s="266"/>
      <c r="B716" s="267"/>
      <c r="C716" s="266"/>
      <c r="D716" s="266"/>
      <c r="E716" s="266"/>
      <c r="F716" s="266"/>
      <c r="G716" s="267"/>
      <c r="H716" s="266"/>
      <c r="I716" s="266"/>
      <c r="J716" s="266"/>
      <c r="K716" s="266"/>
      <c r="L716" s="266"/>
      <c r="M716" s="266"/>
      <c r="N716" s="266"/>
      <c r="O716" s="266"/>
      <c r="P716" s="266"/>
      <c r="Q716" s="266"/>
      <c r="R716" s="266"/>
      <c r="S716" s="266"/>
      <c r="T716" s="266"/>
      <c r="U716" s="642" t="s">
        <v>407</v>
      </c>
      <c r="V716" s="645"/>
      <c r="W716" s="645"/>
      <c r="X716" s="645"/>
      <c r="Y716" s="643"/>
    </row>
    <row r="717" spans="1:25" ht="20" customHeight="1">
      <c r="A717" s="266"/>
      <c r="B717" s="267"/>
      <c r="C717" s="266"/>
      <c r="D717" s="266"/>
      <c r="E717" s="266"/>
      <c r="F717" s="266"/>
      <c r="G717" s="267"/>
      <c r="H717" s="266"/>
      <c r="I717" s="267"/>
      <c r="J717" s="266"/>
      <c r="K717" s="266"/>
      <c r="L717" s="266"/>
      <c r="M717" s="266"/>
      <c r="N717" s="266"/>
      <c r="O717" s="266"/>
      <c r="P717" s="266"/>
      <c r="Q717" s="266"/>
      <c r="R717" s="266"/>
      <c r="S717" s="266"/>
      <c r="T717" s="266"/>
      <c r="U717" s="279"/>
      <c r="V717" s="266"/>
      <c r="W717" s="266"/>
      <c r="X717" s="266"/>
      <c r="Y717" s="278"/>
    </row>
    <row r="718" spans="1:25" ht="20" customHeight="1">
      <c r="A718" s="268"/>
      <c r="B718" s="267"/>
      <c r="C718" s="266"/>
      <c r="D718" s="266"/>
      <c r="E718" s="275"/>
      <c r="F718" s="275"/>
      <c r="G718" s="269"/>
      <c r="H718" s="268"/>
      <c r="I718" s="267"/>
      <c r="J718" s="266"/>
      <c r="K718" s="266"/>
      <c r="L718" s="266"/>
      <c r="M718" s="266"/>
      <c r="N718" s="266"/>
      <c r="O718" s="266"/>
      <c r="P718" s="266"/>
      <c r="Q718" s="266"/>
      <c r="R718" s="266"/>
      <c r="S718" s="266"/>
      <c r="T718" s="266"/>
      <c r="U718" s="279"/>
      <c r="V718" s="266"/>
      <c r="W718" s="266"/>
      <c r="X718" s="266"/>
      <c r="Y718" s="278"/>
    </row>
    <row r="719" spans="1:25" ht="20" customHeight="1">
      <c r="A719" s="268"/>
      <c r="B719" s="267"/>
      <c r="C719" s="266"/>
      <c r="D719" s="266"/>
      <c r="E719" s="275"/>
      <c r="F719" s="275"/>
      <c r="G719" s="269"/>
      <c r="H719" s="268"/>
      <c r="I719" s="267"/>
      <c r="J719" s="266"/>
      <c r="K719" s="266"/>
      <c r="L719" s="266"/>
      <c r="M719" s="266"/>
      <c r="N719" s="266"/>
      <c r="O719" s="266"/>
      <c r="P719" s="266"/>
      <c r="Q719" s="266"/>
      <c r="R719" s="266"/>
      <c r="S719" s="266"/>
      <c r="T719" s="266"/>
      <c r="U719" s="279"/>
      <c r="V719" s="266"/>
      <c r="W719" s="266"/>
      <c r="X719" s="266"/>
      <c r="Y719" s="278"/>
    </row>
    <row r="720" spans="1:25" ht="20" customHeight="1">
      <c r="A720" s="268"/>
      <c r="B720" s="267"/>
      <c r="C720" s="266"/>
      <c r="D720" s="266"/>
      <c r="E720" s="275"/>
      <c r="F720" s="275"/>
      <c r="G720" s="269"/>
      <c r="H720" s="268"/>
      <c r="I720" s="267"/>
      <c r="J720" s="266"/>
      <c r="K720" s="266"/>
      <c r="L720" s="266"/>
      <c r="M720" s="266"/>
      <c r="N720" s="266"/>
      <c r="O720" s="266"/>
      <c r="P720" s="266"/>
      <c r="Q720" s="266"/>
      <c r="R720" s="266"/>
      <c r="S720" s="266"/>
      <c r="U720" s="277"/>
      <c r="Y720" s="276"/>
    </row>
    <row r="721" spans="1:25" ht="20" customHeight="1">
      <c r="A721" s="268"/>
      <c r="B721" s="267"/>
      <c r="C721" s="266"/>
      <c r="D721" s="266"/>
      <c r="E721" s="275"/>
      <c r="F721" s="275"/>
      <c r="G721" s="269"/>
      <c r="H721" s="268"/>
      <c r="I721" s="267"/>
      <c r="J721" s="266"/>
      <c r="K721" s="266"/>
      <c r="L721" s="266"/>
      <c r="M721" s="266"/>
      <c r="N721" s="266"/>
      <c r="O721" s="266"/>
      <c r="P721" s="266"/>
      <c r="Q721" s="266"/>
      <c r="R721" s="266"/>
      <c r="S721" s="266"/>
      <c r="U721" s="277"/>
      <c r="Y721" s="276"/>
    </row>
    <row r="722" spans="1:25" ht="20" customHeight="1">
      <c r="A722" s="268"/>
      <c r="B722" s="267"/>
      <c r="C722" s="266"/>
      <c r="D722" s="266"/>
      <c r="E722" s="275"/>
      <c r="F722" s="275"/>
      <c r="G722" s="269"/>
      <c r="H722" s="268"/>
      <c r="I722" s="267"/>
      <c r="J722" s="266"/>
      <c r="K722" s="266"/>
      <c r="L722" s="266"/>
      <c r="M722" s="266"/>
      <c r="N722" s="266"/>
      <c r="O722" s="266"/>
      <c r="P722" s="266"/>
      <c r="Q722" s="266"/>
      <c r="R722" s="266"/>
      <c r="S722" s="266"/>
      <c r="T722" s="266"/>
      <c r="U722" s="642" t="s">
        <v>406</v>
      </c>
      <c r="V722" s="645"/>
      <c r="W722" s="645"/>
      <c r="X722" s="645"/>
      <c r="Y722" s="643"/>
    </row>
    <row r="723" spans="1:25" ht="20" customHeight="1">
      <c r="A723" s="268"/>
      <c r="B723" s="267"/>
      <c r="C723" s="266"/>
      <c r="D723" s="266"/>
      <c r="E723" s="275"/>
      <c r="F723" s="275"/>
      <c r="G723" s="269"/>
      <c r="H723" s="268"/>
      <c r="I723" s="267"/>
      <c r="J723" s="266"/>
      <c r="K723" s="266"/>
      <c r="L723" s="266"/>
      <c r="M723" s="266"/>
      <c r="N723" s="266"/>
      <c r="O723" s="266"/>
      <c r="P723" s="266"/>
      <c r="Q723" s="266"/>
      <c r="R723" s="266"/>
      <c r="S723" s="266"/>
      <c r="T723" s="266"/>
      <c r="U723" s="279"/>
      <c r="V723" s="266"/>
      <c r="W723" s="266"/>
      <c r="X723" s="266"/>
      <c r="Y723" s="278"/>
    </row>
    <row r="724" spans="1:25" ht="20" customHeight="1">
      <c r="A724" s="268"/>
      <c r="B724" s="267"/>
      <c r="C724" s="266"/>
      <c r="D724" s="266"/>
      <c r="E724" s="275"/>
      <c r="F724" s="275"/>
      <c r="G724" s="269"/>
      <c r="H724" s="268"/>
      <c r="I724" s="267"/>
      <c r="J724" s="266"/>
      <c r="K724" s="266"/>
      <c r="L724" s="266"/>
      <c r="M724" s="266"/>
      <c r="N724" s="266"/>
      <c r="O724" s="266"/>
      <c r="P724" s="266"/>
      <c r="Q724" s="266"/>
      <c r="R724" s="266"/>
      <c r="S724" s="266"/>
      <c r="U724" s="277"/>
      <c r="Y724" s="276"/>
    </row>
    <row r="725" spans="1:25" ht="20" customHeight="1">
      <c r="A725" s="268"/>
      <c r="B725" s="267"/>
      <c r="C725" s="266"/>
      <c r="D725" s="266"/>
      <c r="E725" s="275"/>
      <c r="F725" s="275"/>
      <c r="G725" s="269"/>
      <c r="H725" s="268"/>
      <c r="I725" s="267"/>
      <c r="J725" s="266"/>
      <c r="K725" s="266"/>
      <c r="L725" s="266"/>
      <c r="M725" s="266"/>
      <c r="N725" s="266"/>
      <c r="O725" s="266"/>
      <c r="P725" s="266"/>
      <c r="Q725" s="266"/>
      <c r="R725" s="266"/>
      <c r="S725" s="266"/>
      <c r="T725" s="266"/>
      <c r="U725" s="273"/>
      <c r="V725" s="272"/>
      <c r="W725" s="272"/>
      <c r="X725" s="272"/>
      <c r="Y725" s="271"/>
    </row>
    <row r="726" spans="1:25" ht="12" customHeight="1">
      <c r="A726" s="268" t="s">
        <v>427</v>
      </c>
      <c r="B726" s="267"/>
      <c r="C726" s="270"/>
      <c r="D726" s="267"/>
      <c r="E726" s="269"/>
      <c r="F726" s="269"/>
      <c r="G726" s="269"/>
      <c r="H726" s="268"/>
      <c r="I726" s="267"/>
      <c r="J726" s="267"/>
      <c r="K726" s="267"/>
      <c r="L726" s="267"/>
      <c r="M726" s="267"/>
      <c r="N726" s="267"/>
      <c r="O726" s="267"/>
      <c r="P726" s="267"/>
      <c r="Q726" s="267"/>
      <c r="R726" s="267"/>
      <c r="S726" s="267"/>
      <c r="T726" s="266"/>
      <c r="U726" s="266"/>
      <c r="V726" s="266"/>
      <c r="W726" s="266"/>
      <c r="X726" s="266"/>
      <c r="Y726" s="266"/>
    </row>
    <row r="727" spans="1:25" ht="38" customHeight="1">
      <c r="A727" s="671" t="s">
        <v>441</v>
      </c>
      <c r="B727" s="672"/>
      <c r="C727" s="672"/>
      <c r="D727" s="672"/>
      <c r="E727" s="666" t="s">
        <v>42</v>
      </c>
      <c r="F727" s="666"/>
      <c r="G727" s="667">
        <f>VLOOKUP('Read Me First'!$I$4,'Read Me First'!$L$4:$N$7,3,FALSE)</f>
        <v>45774</v>
      </c>
      <c r="H727" s="668"/>
      <c r="I727" s="669"/>
      <c r="J727" s="666" t="s">
        <v>43</v>
      </c>
      <c r="K727" s="666"/>
      <c r="L727" s="626" t="str">
        <f>VLOOKUP('Read Me First'!$I$4,'Read Me First'!$L$4:$N$7,2,FALSE)</f>
        <v>Horspath, Oxford</v>
      </c>
      <c r="M727" s="662"/>
      <c r="N727" s="662"/>
      <c r="O727" s="662"/>
      <c r="P727" s="662"/>
      <c r="Q727" s="627"/>
      <c r="R727" s="666" t="s">
        <v>420</v>
      </c>
      <c r="S727" s="666"/>
      <c r="T727" s="626" t="str">
        <f>'Read Me First'!$A$1</f>
        <v>OXFORDSHIRE TRACK &amp; FIELD LEAGUE 2025</v>
      </c>
      <c r="U727" s="662"/>
      <c r="V727" s="662"/>
      <c r="W727" s="662"/>
      <c r="X727" s="662"/>
      <c r="Y727" s="627"/>
    </row>
    <row r="728" spans="1:25" s="294" customFormat="1" ht="38" customHeight="1">
      <c r="A728" s="624" t="s">
        <v>25</v>
      </c>
      <c r="B728" s="625"/>
      <c r="C728" s="626" t="str">
        <f>"Long Jump U17 &amp; U20 Women (" &amp;Data!L$445 &amp; IF(Data!L$456 =0,"", " &amp; " &amp;Data!L$456) &amp; " athletes)"</f>
        <v>Long Jump U17 &amp; U20 Women (0 athletes)</v>
      </c>
      <c r="D728" s="627"/>
      <c r="E728" s="624" t="s">
        <v>382</v>
      </c>
      <c r="F728" s="625"/>
      <c r="G728" s="629">
        <v>0.625</v>
      </c>
      <c r="H728" s="630"/>
      <c r="I728" s="631"/>
      <c r="J728" s="626" t="s">
        <v>419</v>
      </c>
      <c r="K728" s="662"/>
      <c r="L728" s="703">
        <f>Data!$M$348</f>
        <v>5.4</v>
      </c>
      <c r="M728" s="704"/>
      <c r="N728" s="640" t="s">
        <v>418</v>
      </c>
      <c r="O728" s="641"/>
      <c r="P728" s="652">
        <f>Data!$H$348</f>
        <v>4.75</v>
      </c>
      <c r="Q728" s="653"/>
      <c r="R728" s="624" t="s">
        <v>443</v>
      </c>
      <c r="S728" s="628"/>
      <c r="T728" s="628"/>
      <c r="U728" s="628"/>
      <c r="V728" s="628"/>
      <c r="W728" s="628"/>
      <c r="X728" s="628"/>
      <c r="Y728" s="625"/>
    </row>
    <row r="729" spans="1:25" ht="20" customHeight="1">
      <c r="A729" s="266"/>
      <c r="B729" s="266"/>
      <c r="C729" s="293"/>
      <c r="D729" s="292"/>
      <c r="E729" s="267"/>
      <c r="F729" s="267"/>
      <c r="G729" s="291"/>
      <c r="H729" s="291"/>
      <c r="I729" s="267"/>
      <c r="J729" s="267"/>
      <c r="K729" s="290"/>
      <c r="L729" s="290"/>
      <c r="M729" s="290"/>
      <c r="N729" s="288"/>
      <c r="O729" s="288"/>
      <c r="P729" s="289"/>
      <c r="Q729" s="288"/>
      <c r="R729" s="287"/>
      <c r="S729" s="287"/>
      <c r="T729" s="287"/>
      <c r="U729" s="287"/>
      <c r="V729" s="287"/>
      <c r="W729" s="287"/>
      <c r="X729" s="287"/>
      <c r="Y729" s="287"/>
    </row>
    <row r="730" spans="1:25" ht="38" customHeight="1">
      <c r="A730" s="634" t="s">
        <v>417</v>
      </c>
      <c r="B730" s="634" t="s">
        <v>416</v>
      </c>
      <c r="C730" s="634" t="s">
        <v>415</v>
      </c>
      <c r="D730" s="634" t="s">
        <v>414</v>
      </c>
      <c r="E730" s="689" t="s">
        <v>438</v>
      </c>
      <c r="F730" s="689"/>
      <c r="G730" s="689" t="s">
        <v>437</v>
      </c>
      <c r="H730" s="689"/>
      <c r="I730" s="689" t="s">
        <v>436</v>
      </c>
      <c r="J730" s="689"/>
      <c r="K730" s="689" t="s">
        <v>435</v>
      </c>
      <c r="L730" s="689"/>
      <c r="M730" s="692" t="s">
        <v>434</v>
      </c>
      <c r="N730" s="693"/>
      <c r="O730" s="644" t="s">
        <v>433</v>
      </c>
      <c r="P730" s="644"/>
      <c r="Q730" s="644" t="s">
        <v>432</v>
      </c>
      <c r="R730" s="644"/>
      <c r="S730" s="644" t="s">
        <v>431</v>
      </c>
      <c r="T730" s="644"/>
      <c r="U730" s="689" t="s">
        <v>430</v>
      </c>
      <c r="V730" s="642"/>
      <c r="W730" s="664" t="s">
        <v>410</v>
      </c>
      <c r="X730" s="642" t="s">
        <v>409</v>
      </c>
      <c r="Y730" s="643"/>
    </row>
    <row r="731" spans="1:25" ht="20" customHeight="1">
      <c r="A731" s="635"/>
      <c r="B731" s="635"/>
      <c r="C731" s="635"/>
      <c r="D731" s="635"/>
      <c r="E731" s="644" t="s">
        <v>408</v>
      </c>
      <c r="F731" s="644"/>
      <c r="G731" s="644" t="s">
        <v>408</v>
      </c>
      <c r="H731" s="644"/>
      <c r="I731" s="644" t="s">
        <v>408</v>
      </c>
      <c r="J731" s="644"/>
      <c r="K731" s="644" t="s">
        <v>408</v>
      </c>
      <c r="L731" s="644"/>
      <c r="M731" s="694"/>
      <c r="N731" s="695"/>
      <c r="O731" s="644" t="s">
        <v>408</v>
      </c>
      <c r="P731" s="644"/>
      <c r="Q731" s="644" t="s">
        <v>408</v>
      </c>
      <c r="R731" s="644"/>
      <c r="S731" s="644" t="s">
        <v>408</v>
      </c>
      <c r="T731" s="644"/>
      <c r="U731" s="644" t="s">
        <v>408</v>
      </c>
      <c r="V731" s="642"/>
      <c r="W731" s="665"/>
      <c r="X731" s="281" t="s">
        <v>0</v>
      </c>
      <c r="Y731" s="281" t="s">
        <v>1</v>
      </c>
    </row>
    <row r="732" spans="1:25" ht="24" customHeight="1">
      <c r="A732" s="285">
        <v>1</v>
      </c>
      <c r="B732" s="284" t="str" cm="1">
        <f t="array" ref="B732:B733">IFERROR(_xlfn.TAKE(_xlfn.VSTACK(_xlfn._xlws.FILTER(_xlfn.ANCHORARRAY(Data!BG$184), _xlfn.CHOOSECOLS(_xlfn.ANCHORARRAY(Data!BG$184),1)&lt;&gt;"", ""),_xlfn._xlws.FILTER(_xlfn.ANCHORARRAY(Data!BG$214), _xlfn.CHOOSECOLS(_xlfn.ANCHORARRAY(Data!BG$214),1)&lt;&gt;"","")),16),"")</f>
        <v/>
      </c>
      <c r="C732" s="283"/>
      <c r="D732" s="283"/>
      <c r="E732" s="621"/>
      <c r="F732" s="622"/>
      <c r="G732" s="621"/>
      <c r="H732" s="622"/>
      <c r="I732" s="621"/>
      <c r="J732" s="622"/>
      <c r="K732" s="685" t="s">
        <v>429</v>
      </c>
      <c r="L732" s="686"/>
      <c r="M732" s="685" t="s">
        <v>429</v>
      </c>
      <c r="N732" s="686"/>
      <c r="O732" s="685" t="s">
        <v>429</v>
      </c>
      <c r="P732" s="686"/>
      <c r="Q732" s="685" t="s">
        <v>429</v>
      </c>
      <c r="R732" s="686"/>
      <c r="S732" s="685" t="s">
        <v>429</v>
      </c>
      <c r="T732" s="686"/>
      <c r="U732" s="683"/>
      <c r="V732" s="684"/>
      <c r="W732" s="281"/>
      <c r="X732" s="281"/>
      <c r="Y732" s="281"/>
    </row>
    <row r="733" spans="1:25" ht="24" customHeight="1">
      <c r="A733" s="281">
        <v>2</v>
      </c>
      <c r="B733" s="284" t="str">
        <v/>
      </c>
      <c r="C733" s="283"/>
      <c r="D733" s="283"/>
      <c r="E733" s="621"/>
      <c r="F733" s="622"/>
      <c r="G733" s="621"/>
      <c r="H733" s="622"/>
      <c r="I733" s="621"/>
      <c r="J733" s="622"/>
      <c r="K733" s="685" t="s">
        <v>429</v>
      </c>
      <c r="L733" s="686"/>
      <c r="M733" s="685" t="s">
        <v>429</v>
      </c>
      <c r="N733" s="686"/>
      <c r="O733" s="685" t="s">
        <v>429</v>
      </c>
      <c r="P733" s="686"/>
      <c r="Q733" s="685" t="s">
        <v>429</v>
      </c>
      <c r="R733" s="686"/>
      <c r="S733" s="685" t="s">
        <v>429</v>
      </c>
      <c r="T733" s="686"/>
      <c r="U733" s="683"/>
      <c r="V733" s="684"/>
      <c r="W733" s="281"/>
      <c r="X733" s="281"/>
      <c r="Y733" s="281"/>
    </row>
    <row r="734" spans="1:25" ht="24" customHeight="1">
      <c r="A734" s="281">
        <v>3</v>
      </c>
      <c r="B734" s="284"/>
      <c r="C734" s="283"/>
      <c r="D734" s="283"/>
      <c r="E734" s="621"/>
      <c r="F734" s="622"/>
      <c r="G734" s="621"/>
      <c r="H734" s="622"/>
      <c r="I734" s="621"/>
      <c r="J734" s="622"/>
      <c r="K734" s="685" t="s">
        <v>429</v>
      </c>
      <c r="L734" s="686"/>
      <c r="M734" s="685" t="s">
        <v>429</v>
      </c>
      <c r="N734" s="686"/>
      <c r="O734" s="685" t="s">
        <v>429</v>
      </c>
      <c r="P734" s="686"/>
      <c r="Q734" s="685" t="s">
        <v>429</v>
      </c>
      <c r="R734" s="686"/>
      <c r="S734" s="685" t="s">
        <v>429</v>
      </c>
      <c r="T734" s="686"/>
      <c r="U734" s="683"/>
      <c r="V734" s="684"/>
      <c r="W734" s="281"/>
      <c r="X734" s="281"/>
      <c r="Y734" s="281"/>
    </row>
    <row r="735" spans="1:25" ht="24" customHeight="1">
      <c r="A735" s="281">
        <v>4</v>
      </c>
      <c r="B735" s="284"/>
      <c r="C735" s="283"/>
      <c r="D735" s="283"/>
      <c r="E735" s="621"/>
      <c r="F735" s="622"/>
      <c r="G735" s="621"/>
      <c r="H735" s="622"/>
      <c r="I735" s="621"/>
      <c r="J735" s="622"/>
      <c r="K735" s="685" t="s">
        <v>429</v>
      </c>
      <c r="L735" s="686"/>
      <c r="M735" s="685" t="s">
        <v>429</v>
      </c>
      <c r="N735" s="686"/>
      <c r="O735" s="685" t="s">
        <v>429</v>
      </c>
      <c r="P735" s="686"/>
      <c r="Q735" s="685" t="s">
        <v>429</v>
      </c>
      <c r="R735" s="686"/>
      <c r="S735" s="685" t="s">
        <v>429</v>
      </c>
      <c r="T735" s="686"/>
      <c r="U735" s="683"/>
      <c r="V735" s="684"/>
      <c r="W735" s="281"/>
      <c r="X735" s="281"/>
      <c r="Y735" s="281"/>
    </row>
    <row r="736" spans="1:25" ht="24" customHeight="1">
      <c r="A736" s="281">
        <v>5</v>
      </c>
      <c r="B736" s="284"/>
      <c r="C736" s="283"/>
      <c r="D736" s="283"/>
      <c r="E736" s="621"/>
      <c r="F736" s="622"/>
      <c r="G736" s="621"/>
      <c r="H736" s="622"/>
      <c r="I736" s="621"/>
      <c r="J736" s="622"/>
      <c r="K736" s="685" t="s">
        <v>429</v>
      </c>
      <c r="L736" s="686"/>
      <c r="M736" s="685" t="s">
        <v>429</v>
      </c>
      <c r="N736" s="686"/>
      <c r="O736" s="685" t="s">
        <v>429</v>
      </c>
      <c r="P736" s="686"/>
      <c r="Q736" s="685" t="s">
        <v>429</v>
      </c>
      <c r="R736" s="686"/>
      <c r="S736" s="685" t="s">
        <v>429</v>
      </c>
      <c r="T736" s="686"/>
      <c r="U736" s="683"/>
      <c r="V736" s="684"/>
      <c r="W736" s="281"/>
      <c r="X736" s="281"/>
      <c r="Y736" s="281"/>
    </row>
    <row r="737" spans="1:25" ht="24" customHeight="1">
      <c r="A737" s="281">
        <v>6</v>
      </c>
      <c r="B737" s="284"/>
      <c r="C737" s="283"/>
      <c r="D737" s="283"/>
      <c r="E737" s="621"/>
      <c r="F737" s="622"/>
      <c r="G737" s="621"/>
      <c r="H737" s="622"/>
      <c r="I737" s="621"/>
      <c r="J737" s="622"/>
      <c r="K737" s="685" t="s">
        <v>429</v>
      </c>
      <c r="L737" s="686"/>
      <c r="M737" s="685" t="s">
        <v>429</v>
      </c>
      <c r="N737" s="686"/>
      <c r="O737" s="685" t="s">
        <v>429</v>
      </c>
      <c r="P737" s="686"/>
      <c r="Q737" s="685" t="s">
        <v>429</v>
      </c>
      <c r="R737" s="686"/>
      <c r="S737" s="685" t="s">
        <v>429</v>
      </c>
      <c r="T737" s="686"/>
      <c r="U737" s="683"/>
      <c r="V737" s="684"/>
      <c r="W737" s="281"/>
      <c r="X737" s="281"/>
      <c r="Y737" s="281"/>
    </row>
    <row r="738" spans="1:25" ht="24" customHeight="1">
      <c r="A738" s="281">
        <v>7</v>
      </c>
      <c r="B738" s="284"/>
      <c r="C738" s="283"/>
      <c r="D738" s="283"/>
      <c r="E738" s="621"/>
      <c r="F738" s="622"/>
      <c r="G738" s="621"/>
      <c r="H738" s="622"/>
      <c r="I738" s="621"/>
      <c r="J738" s="622"/>
      <c r="K738" s="685" t="s">
        <v>429</v>
      </c>
      <c r="L738" s="686"/>
      <c r="M738" s="685" t="s">
        <v>429</v>
      </c>
      <c r="N738" s="686"/>
      <c r="O738" s="685" t="s">
        <v>429</v>
      </c>
      <c r="P738" s="686"/>
      <c r="Q738" s="685" t="s">
        <v>429</v>
      </c>
      <c r="R738" s="686"/>
      <c r="S738" s="685" t="s">
        <v>429</v>
      </c>
      <c r="T738" s="686"/>
      <c r="U738" s="683"/>
      <c r="V738" s="684"/>
      <c r="W738" s="281"/>
      <c r="X738" s="281"/>
      <c r="Y738" s="281"/>
    </row>
    <row r="739" spans="1:25" ht="24" customHeight="1">
      <c r="A739" s="281">
        <v>8</v>
      </c>
      <c r="B739" s="284"/>
      <c r="C739" s="283"/>
      <c r="D739" s="283"/>
      <c r="E739" s="621"/>
      <c r="F739" s="622"/>
      <c r="G739" s="621"/>
      <c r="H739" s="622"/>
      <c r="I739" s="621"/>
      <c r="J739" s="622"/>
      <c r="K739" s="685" t="s">
        <v>429</v>
      </c>
      <c r="L739" s="686"/>
      <c r="M739" s="685" t="s">
        <v>429</v>
      </c>
      <c r="N739" s="686"/>
      <c r="O739" s="685" t="s">
        <v>429</v>
      </c>
      <c r="P739" s="686"/>
      <c r="Q739" s="685" t="s">
        <v>429</v>
      </c>
      <c r="R739" s="686"/>
      <c r="S739" s="685" t="s">
        <v>429</v>
      </c>
      <c r="T739" s="686"/>
      <c r="U739" s="683"/>
      <c r="V739" s="684"/>
      <c r="W739" s="281"/>
      <c r="X739" s="281"/>
      <c r="Y739" s="281"/>
    </row>
    <row r="740" spans="1:25" ht="24" customHeight="1">
      <c r="A740" s="281">
        <v>9</v>
      </c>
      <c r="B740" s="284"/>
      <c r="C740" s="283"/>
      <c r="D740" s="283"/>
      <c r="E740" s="621"/>
      <c r="F740" s="622"/>
      <c r="G740" s="621"/>
      <c r="H740" s="622"/>
      <c r="I740" s="621"/>
      <c r="J740" s="622"/>
      <c r="K740" s="685" t="s">
        <v>429</v>
      </c>
      <c r="L740" s="686"/>
      <c r="M740" s="685" t="s">
        <v>429</v>
      </c>
      <c r="N740" s="686"/>
      <c r="O740" s="685" t="s">
        <v>429</v>
      </c>
      <c r="P740" s="686"/>
      <c r="Q740" s="685" t="s">
        <v>429</v>
      </c>
      <c r="R740" s="686"/>
      <c r="S740" s="685" t="s">
        <v>429</v>
      </c>
      <c r="T740" s="686"/>
      <c r="U740" s="683"/>
      <c r="V740" s="684"/>
      <c r="W740" s="281"/>
      <c r="X740" s="281"/>
      <c r="Y740" s="281"/>
    </row>
    <row r="741" spans="1:25" ht="24" customHeight="1">
      <c r="A741" s="281">
        <v>10</v>
      </c>
      <c r="B741" s="284"/>
      <c r="C741" s="283"/>
      <c r="D741" s="283"/>
      <c r="E741" s="621"/>
      <c r="F741" s="622"/>
      <c r="G741" s="621"/>
      <c r="H741" s="622"/>
      <c r="I741" s="621"/>
      <c r="J741" s="622"/>
      <c r="K741" s="685" t="s">
        <v>429</v>
      </c>
      <c r="L741" s="686"/>
      <c r="M741" s="685" t="s">
        <v>429</v>
      </c>
      <c r="N741" s="686"/>
      <c r="O741" s="685" t="s">
        <v>429</v>
      </c>
      <c r="P741" s="686"/>
      <c r="Q741" s="685" t="s">
        <v>429</v>
      </c>
      <c r="R741" s="686"/>
      <c r="S741" s="685" t="s">
        <v>429</v>
      </c>
      <c r="T741" s="686"/>
      <c r="U741" s="683"/>
      <c r="V741" s="684"/>
      <c r="W741" s="281"/>
      <c r="X741" s="281"/>
      <c r="Y741" s="281"/>
    </row>
    <row r="742" spans="1:25" ht="24" customHeight="1">
      <c r="A742" s="281">
        <v>11</v>
      </c>
      <c r="B742" s="284"/>
      <c r="C742" s="283"/>
      <c r="D742" s="283"/>
      <c r="E742" s="621"/>
      <c r="F742" s="622"/>
      <c r="G742" s="621"/>
      <c r="H742" s="622"/>
      <c r="I742" s="621"/>
      <c r="J742" s="622"/>
      <c r="K742" s="685" t="s">
        <v>429</v>
      </c>
      <c r="L742" s="686"/>
      <c r="M742" s="685" t="s">
        <v>429</v>
      </c>
      <c r="N742" s="686"/>
      <c r="O742" s="685" t="s">
        <v>429</v>
      </c>
      <c r="P742" s="686"/>
      <c r="Q742" s="685" t="s">
        <v>429</v>
      </c>
      <c r="R742" s="686"/>
      <c r="S742" s="685" t="s">
        <v>429</v>
      </c>
      <c r="T742" s="686"/>
      <c r="U742" s="683"/>
      <c r="V742" s="684"/>
      <c r="W742" s="281"/>
      <c r="X742" s="281"/>
      <c r="Y742" s="281"/>
    </row>
    <row r="743" spans="1:25" ht="24" customHeight="1">
      <c r="A743" s="281">
        <v>12</v>
      </c>
      <c r="B743" s="284"/>
      <c r="C743" s="283"/>
      <c r="D743" s="283"/>
      <c r="E743" s="636"/>
      <c r="F743" s="670"/>
      <c r="G743" s="636"/>
      <c r="H743" s="670"/>
      <c r="I743" s="636"/>
      <c r="J743" s="670"/>
      <c r="K743" s="685" t="s">
        <v>429</v>
      </c>
      <c r="L743" s="686"/>
      <c r="M743" s="685" t="s">
        <v>429</v>
      </c>
      <c r="N743" s="686"/>
      <c r="O743" s="685" t="s">
        <v>429</v>
      </c>
      <c r="P743" s="686"/>
      <c r="Q743" s="685" t="s">
        <v>429</v>
      </c>
      <c r="R743" s="686"/>
      <c r="S743" s="685" t="s">
        <v>429</v>
      </c>
      <c r="T743" s="686"/>
      <c r="U743" s="687"/>
      <c r="V743" s="688"/>
      <c r="W743" s="286"/>
      <c r="X743" s="286"/>
      <c r="Y743" s="286"/>
    </row>
    <row r="744" spans="1:25" ht="24" customHeight="1">
      <c r="A744" s="281">
        <v>13</v>
      </c>
      <c r="B744" s="284"/>
      <c r="C744" s="283"/>
      <c r="D744" s="283"/>
      <c r="E744" s="651"/>
      <c r="F744" s="651"/>
      <c r="G744" s="651"/>
      <c r="H744" s="651"/>
      <c r="I744" s="651"/>
      <c r="J744" s="651"/>
      <c r="K744" s="685" t="s">
        <v>429</v>
      </c>
      <c r="L744" s="686"/>
      <c r="M744" s="685" t="s">
        <v>429</v>
      </c>
      <c r="N744" s="686"/>
      <c r="O744" s="685" t="s">
        <v>429</v>
      </c>
      <c r="P744" s="686"/>
      <c r="Q744" s="685" t="s">
        <v>429</v>
      </c>
      <c r="R744" s="686"/>
      <c r="S744" s="685" t="s">
        <v>429</v>
      </c>
      <c r="T744" s="686"/>
      <c r="U744" s="646"/>
      <c r="V744" s="646"/>
      <c r="W744" s="281"/>
      <c r="X744" s="281"/>
      <c r="Y744" s="281"/>
    </row>
    <row r="745" spans="1:25" ht="24" customHeight="1">
      <c r="A745" s="281">
        <v>14</v>
      </c>
      <c r="B745" s="284"/>
      <c r="C745" s="283"/>
      <c r="D745" s="283"/>
      <c r="E745" s="621"/>
      <c r="F745" s="622"/>
      <c r="G745" s="621"/>
      <c r="H745" s="622"/>
      <c r="I745" s="621"/>
      <c r="J745" s="622"/>
      <c r="K745" s="685" t="s">
        <v>429</v>
      </c>
      <c r="L745" s="686"/>
      <c r="M745" s="685" t="s">
        <v>429</v>
      </c>
      <c r="N745" s="686"/>
      <c r="O745" s="685" t="s">
        <v>429</v>
      </c>
      <c r="P745" s="686"/>
      <c r="Q745" s="685" t="s">
        <v>429</v>
      </c>
      <c r="R745" s="686"/>
      <c r="S745" s="685" t="s">
        <v>429</v>
      </c>
      <c r="T745" s="686"/>
      <c r="U745" s="683"/>
      <c r="V745" s="684"/>
      <c r="W745" s="281"/>
      <c r="X745" s="281"/>
      <c r="Y745" s="281"/>
    </row>
    <row r="746" spans="1:25" ht="24" customHeight="1">
      <c r="A746" s="281">
        <v>15</v>
      </c>
      <c r="B746" s="284"/>
      <c r="C746" s="283"/>
      <c r="D746" s="283"/>
      <c r="E746" s="621"/>
      <c r="F746" s="622"/>
      <c r="G746" s="621"/>
      <c r="H746" s="622"/>
      <c r="I746" s="621"/>
      <c r="J746" s="622"/>
      <c r="K746" s="685" t="s">
        <v>429</v>
      </c>
      <c r="L746" s="686"/>
      <c r="M746" s="685" t="s">
        <v>429</v>
      </c>
      <c r="N746" s="686"/>
      <c r="O746" s="685" t="s">
        <v>429</v>
      </c>
      <c r="P746" s="686"/>
      <c r="Q746" s="685" t="s">
        <v>429</v>
      </c>
      <c r="R746" s="686"/>
      <c r="S746" s="685" t="s">
        <v>429</v>
      </c>
      <c r="T746" s="686"/>
      <c r="U746" s="683"/>
      <c r="V746" s="684"/>
      <c r="W746" s="281"/>
      <c r="X746" s="281"/>
      <c r="Y746" s="281"/>
    </row>
    <row r="747" spans="1:25" ht="24" customHeight="1">
      <c r="A747" s="281">
        <v>16</v>
      </c>
      <c r="B747" s="284"/>
      <c r="C747" s="283"/>
      <c r="D747" s="283"/>
      <c r="E747" s="621"/>
      <c r="F747" s="622"/>
      <c r="G747" s="621"/>
      <c r="H747" s="622"/>
      <c r="I747" s="621"/>
      <c r="J747" s="622"/>
      <c r="K747" s="685" t="s">
        <v>429</v>
      </c>
      <c r="L747" s="686"/>
      <c r="M747" s="685" t="s">
        <v>429</v>
      </c>
      <c r="N747" s="686"/>
      <c r="O747" s="685" t="s">
        <v>429</v>
      </c>
      <c r="P747" s="686"/>
      <c r="Q747" s="685" t="s">
        <v>429</v>
      </c>
      <c r="R747" s="686"/>
      <c r="S747" s="685" t="s">
        <v>429</v>
      </c>
      <c r="T747" s="686"/>
      <c r="U747" s="683"/>
      <c r="V747" s="684"/>
      <c r="W747" s="281"/>
      <c r="X747" s="281"/>
      <c r="Y747" s="281"/>
    </row>
    <row r="748" spans="1:25" ht="20" customHeight="1">
      <c r="A748" s="266"/>
      <c r="B748" s="266"/>
      <c r="C748" s="270"/>
      <c r="D748" s="270"/>
      <c r="E748" s="266"/>
      <c r="F748" s="266"/>
      <c r="G748" s="266"/>
      <c r="H748" s="266"/>
      <c r="I748" s="266"/>
      <c r="J748" s="266"/>
      <c r="K748" s="266"/>
      <c r="L748" s="266"/>
      <c r="M748" s="266"/>
      <c r="N748" s="266"/>
      <c r="O748" s="266"/>
      <c r="P748" s="266"/>
      <c r="Q748" s="266"/>
      <c r="R748" s="266"/>
      <c r="S748" s="266"/>
      <c r="T748" s="266"/>
      <c r="U748" s="266"/>
      <c r="V748" s="266"/>
      <c r="W748" s="266"/>
      <c r="X748" s="266"/>
      <c r="Y748" s="266"/>
    </row>
    <row r="749" spans="1:25" ht="20" customHeight="1">
      <c r="A749" s="644" t="s">
        <v>425</v>
      </c>
      <c r="B749" s="644"/>
      <c r="C749" s="644"/>
      <c r="D749" s="644"/>
      <c r="E749" s="644"/>
      <c r="F749" s="644"/>
      <c r="G749" s="267"/>
      <c r="H749" s="644" t="s">
        <v>424</v>
      </c>
      <c r="I749" s="644"/>
      <c r="J749" s="644"/>
      <c r="K749" s="644"/>
      <c r="L749" s="644"/>
      <c r="M749" s="644"/>
      <c r="N749" s="644"/>
      <c r="O749" s="644"/>
      <c r="P749" s="644"/>
      <c r="Q749" s="644"/>
      <c r="R749" s="644"/>
      <c r="S749" s="644"/>
      <c r="T749" s="266"/>
      <c r="U749" s="642" t="s">
        <v>407</v>
      </c>
      <c r="V749" s="645"/>
      <c r="W749" s="645"/>
      <c r="X749" s="645"/>
      <c r="Y749" s="643"/>
    </row>
    <row r="750" spans="1:25" ht="20" customHeight="1">
      <c r="A750" s="297"/>
      <c r="B750" s="281" t="s">
        <v>423</v>
      </c>
      <c r="C750" s="281" t="s">
        <v>415</v>
      </c>
      <c r="D750" s="281" t="s">
        <v>414</v>
      </c>
      <c r="E750" s="644" t="s">
        <v>442</v>
      </c>
      <c r="F750" s="644"/>
      <c r="G750" s="267"/>
      <c r="H750" s="297"/>
      <c r="I750" s="281" t="s">
        <v>423</v>
      </c>
      <c r="J750" s="642" t="s">
        <v>415</v>
      </c>
      <c r="K750" s="645"/>
      <c r="L750" s="645"/>
      <c r="M750" s="645"/>
      <c r="N750" s="643"/>
      <c r="O750" s="642" t="s">
        <v>414</v>
      </c>
      <c r="P750" s="645"/>
      <c r="Q750" s="645"/>
      <c r="R750" s="644" t="s">
        <v>442</v>
      </c>
      <c r="S750" s="644"/>
      <c r="T750" s="266"/>
      <c r="U750" s="279"/>
      <c r="V750" s="266"/>
      <c r="W750" s="266"/>
      <c r="X750" s="266"/>
      <c r="Y750" s="278"/>
    </row>
    <row r="751" spans="1:25" ht="20" customHeight="1">
      <c r="A751" s="295">
        <v>1</v>
      </c>
      <c r="B751" s="284"/>
      <c r="C751" s="296"/>
      <c r="D751" s="281"/>
      <c r="E751" s="707"/>
      <c r="F751" s="707"/>
      <c r="G751" s="269"/>
      <c r="H751" s="295">
        <v>1</v>
      </c>
      <c r="I751" s="281"/>
      <c r="J751" s="642"/>
      <c r="K751" s="645"/>
      <c r="L751" s="645"/>
      <c r="M751" s="645"/>
      <c r="N751" s="643"/>
      <c r="O751" s="642"/>
      <c r="P751" s="645"/>
      <c r="Q751" s="645"/>
      <c r="R751" s="644"/>
      <c r="S751" s="644"/>
      <c r="T751" s="266"/>
      <c r="U751" s="279"/>
      <c r="V751" s="266"/>
      <c r="W751" s="266"/>
      <c r="X751" s="266"/>
      <c r="Y751" s="278"/>
    </row>
    <row r="752" spans="1:25" ht="20" customHeight="1">
      <c r="A752" s="295">
        <v>2</v>
      </c>
      <c r="B752" s="281"/>
      <c r="C752" s="296"/>
      <c r="D752" s="281"/>
      <c r="E752" s="707"/>
      <c r="F752" s="707"/>
      <c r="G752" s="269"/>
      <c r="H752" s="295">
        <v>2</v>
      </c>
      <c r="I752" s="281"/>
      <c r="J752" s="642"/>
      <c r="K752" s="645"/>
      <c r="L752" s="645"/>
      <c r="M752" s="645"/>
      <c r="N752" s="643"/>
      <c r="O752" s="642"/>
      <c r="P752" s="645"/>
      <c r="Q752" s="645"/>
      <c r="R752" s="644"/>
      <c r="S752" s="644"/>
      <c r="T752" s="266"/>
      <c r="U752" s="279"/>
      <c r="V752" s="266"/>
      <c r="W752" s="266"/>
      <c r="X752" s="266"/>
      <c r="Y752" s="278"/>
    </row>
    <row r="753" spans="1:25" ht="20" customHeight="1">
      <c r="A753" s="295">
        <v>3</v>
      </c>
      <c r="B753" s="281"/>
      <c r="C753" s="296"/>
      <c r="D753" s="281"/>
      <c r="E753" s="707"/>
      <c r="F753" s="707"/>
      <c r="G753" s="269"/>
      <c r="H753" s="295">
        <v>3</v>
      </c>
      <c r="I753" s="281"/>
      <c r="J753" s="642"/>
      <c r="K753" s="645"/>
      <c r="L753" s="645"/>
      <c r="M753" s="645"/>
      <c r="N753" s="643"/>
      <c r="O753" s="642"/>
      <c r="P753" s="645"/>
      <c r="Q753" s="645"/>
      <c r="R753" s="644"/>
      <c r="S753" s="644"/>
      <c r="U753" s="277"/>
      <c r="Y753" s="276"/>
    </row>
    <row r="754" spans="1:25" ht="20" customHeight="1">
      <c r="A754" s="295">
        <v>4</v>
      </c>
      <c r="B754" s="281"/>
      <c r="C754" s="296"/>
      <c r="D754" s="281"/>
      <c r="E754" s="707"/>
      <c r="F754" s="707"/>
      <c r="G754" s="269"/>
      <c r="H754" s="295">
        <v>4</v>
      </c>
      <c r="I754" s="281"/>
      <c r="J754" s="642"/>
      <c r="K754" s="645"/>
      <c r="L754" s="645"/>
      <c r="M754" s="645"/>
      <c r="N754" s="643"/>
      <c r="O754" s="642"/>
      <c r="P754" s="645"/>
      <c r="Q754" s="645"/>
      <c r="R754" s="644"/>
      <c r="S754" s="644"/>
      <c r="U754" s="277"/>
      <c r="Y754" s="276"/>
    </row>
    <row r="755" spans="1:25" ht="20" customHeight="1">
      <c r="A755" s="295">
        <v>5</v>
      </c>
      <c r="B755" s="281"/>
      <c r="C755" s="296"/>
      <c r="D755" s="281"/>
      <c r="E755" s="707"/>
      <c r="F755" s="707"/>
      <c r="G755" s="269"/>
      <c r="H755" s="295">
        <v>5</v>
      </c>
      <c r="I755" s="281"/>
      <c r="J755" s="642"/>
      <c r="K755" s="645"/>
      <c r="L755" s="645"/>
      <c r="M755" s="645"/>
      <c r="N755" s="643"/>
      <c r="O755" s="642"/>
      <c r="P755" s="645"/>
      <c r="Q755" s="645"/>
      <c r="R755" s="644"/>
      <c r="S755" s="644"/>
      <c r="T755" s="266"/>
      <c r="U755" s="642" t="s">
        <v>406</v>
      </c>
      <c r="V755" s="645"/>
      <c r="W755" s="645"/>
      <c r="X755" s="645"/>
      <c r="Y755" s="643"/>
    </row>
    <row r="756" spans="1:25" ht="20" customHeight="1">
      <c r="A756" s="295">
        <v>6</v>
      </c>
      <c r="B756" s="281"/>
      <c r="C756" s="296"/>
      <c r="D756" s="281"/>
      <c r="E756" s="707"/>
      <c r="F756" s="707"/>
      <c r="G756" s="269"/>
      <c r="H756" s="295">
        <v>6</v>
      </c>
      <c r="I756" s="281"/>
      <c r="J756" s="642"/>
      <c r="K756" s="645"/>
      <c r="L756" s="645"/>
      <c r="M756" s="645"/>
      <c r="N756" s="643"/>
      <c r="O756" s="642"/>
      <c r="P756" s="645"/>
      <c r="Q756" s="645"/>
      <c r="R756" s="644"/>
      <c r="S756" s="644"/>
      <c r="T756" s="266"/>
      <c r="U756" s="279"/>
      <c r="V756" s="266"/>
      <c r="W756" s="266"/>
      <c r="X756" s="266"/>
      <c r="Y756" s="278"/>
    </row>
    <row r="757" spans="1:25" ht="20" customHeight="1">
      <c r="A757" s="295">
        <v>7</v>
      </c>
      <c r="B757" s="281"/>
      <c r="C757" s="296"/>
      <c r="D757" s="281"/>
      <c r="E757" s="707"/>
      <c r="F757" s="707"/>
      <c r="G757" s="269"/>
      <c r="H757" s="295">
        <v>7</v>
      </c>
      <c r="I757" s="281"/>
      <c r="J757" s="642"/>
      <c r="K757" s="645"/>
      <c r="L757" s="645"/>
      <c r="M757" s="645"/>
      <c r="N757" s="643"/>
      <c r="O757" s="642"/>
      <c r="P757" s="645"/>
      <c r="Q757" s="645"/>
      <c r="R757" s="644"/>
      <c r="S757" s="644"/>
      <c r="U757" s="277"/>
      <c r="Y757" s="276"/>
    </row>
    <row r="758" spans="1:25" ht="20" customHeight="1">
      <c r="A758" s="295">
        <v>8</v>
      </c>
      <c r="B758" s="281"/>
      <c r="C758" s="296"/>
      <c r="D758" s="281"/>
      <c r="E758" s="707"/>
      <c r="F758" s="707"/>
      <c r="G758" s="269"/>
      <c r="H758" s="295">
        <v>8</v>
      </c>
      <c r="I758" s="281"/>
      <c r="J758" s="642"/>
      <c r="K758" s="645"/>
      <c r="L758" s="645"/>
      <c r="M758" s="645"/>
      <c r="N758" s="643"/>
      <c r="O758" s="642"/>
      <c r="P758" s="645"/>
      <c r="Q758" s="645"/>
      <c r="R758" s="644"/>
      <c r="S758" s="644"/>
      <c r="T758" s="266"/>
      <c r="U758" s="273"/>
      <c r="V758" s="272"/>
      <c r="W758" s="272"/>
      <c r="X758" s="272"/>
      <c r="Y758" s="271"/>
    </row>
    <row r="759" spans="1:25" ht="12" customHeight="1">
      <c r="A759" s="268"/>
      <c r="B759" s="267"/>
      <c r="C759" s="270"/>
      <c r="D759" s="267"/>
      <c r="E759" s="269"/>
      <c r="F759" s="269"/>
      <c r="G759" s="269"/>
      <c r="H759" s="268"/>
      <c r="I759" s="267"/>
      <c r="J759" s="267"/>
      <c r="K759" s="267"/>
      <c r="L759" s="267"/>
      <c r="M759" s="267"/>
      <c r="N759" s="267"/>
      <c r="O759" s="267"/>
      <c r="P759" s="267"/>
      <c r="Q759" s="267"/>
      <c r="R759" s="267"/>
      <c r="S759" s="267"/>
      <c r="T759" s="266"/>
      <c r="U759" s="266"/>
      <c r="V759" s="266"/>
      <c r="W759" s="266"/>
      <c r="X759" s="266"/>
      <c r="Y759" s="266"/>
    </row>
    <row r="760" spans="1:25" ht="38" customHeight="1">
      <c r="A760" s="671" t="s">
        <v>441</v>
      </c>
      <c r="B760" s="672"/>
      <c r="C760" s="672"/>
      <c r="D760" s="672"/>
      <c r="E760" s="666" t="s">
        <v>42</v>
      </c>
      <c r="F760" s="666"/>
      <c r="G760" s="667">
        <f>G727</f>
        <v>45774</v>
      </c>
      <c r="H760" s="668"/>
      <c r="I760" s="669"/>
      <c r="J760" s="666" t="s">
        <v>43</v>
      </c>
      <c r="K760" s="666"/>
      <c r="L760" s="626" t="str">
        <f>L727</f>
        <v>Horspath, Oxford</v>
      </c>
      <c r="M760" s="662"/>
      <c r="N760" s="662"/>
      <c r="O760" s="662"/>
      <c r="P760" s="662"/>
      <c r="Q760" s="627"/>
      <c r="R760" s="666" t="s">
        <v>420</v>
      </c>
      <c r="S760" s="666"/>
      <c r="T760" s="626" t="str">
        <f>T727</f>
        <v>OXFORDSHIRE TRACK &amp; FIELD LEAGUE 2025</v>
      </c>
      <c r="U760" s="662"/>
      <c r="V760" s="662"/>
      <c r="W760" s="662"/>
      <c r="X760" s="662"/>
      <c r="Y760" s="627"/>
    </row>
    <row r="761" spans="1:25" s="294" customFormat="1" ht="38" customHeight="1">
      <c r="A761" s="624" t="s">
        <v>25</v>
      </c>
      <c r="B761" s="625"/>
      <c r="C761" s="626" t="str">
        <f>C728</f>
        <v>Long Jump U17 &amp; U20 Women (0 athletes)</v>
      </c>
      <c r="D761" s="627"/>
      <c r="E761" s="624" t="s">
        <v>382</v>
      </c>
      <c r="F761" s="625"/>
      <c r="G761" s="629">
        <f>G728</f>
        <v>0.625</v>
      </c>
      <c r="H761" s="630"/>
      <c r="I761" s="631"/>
      <c r="J761" s="626" t="s">
        <v>419</v>
      </c>
      <c r="K761" s="662"/>
      <c r="L761" s="703">
        <f>L728</f>
        <v>5.4</v>
      </c>
      <c r="M761" s="704"/>
      <c r="N761" s="640" t="s">
        <v>418</v>
      </c>
      <c r="O761" s="641"/>
      <c r="P761" s="652">
        <f>P728</f>
        <v>4.75</v>
      </c>
      <c r="Q761" s="653"/>
      <c r="R761" s="624" t="str">
        <f>R728</f>
        <v>Scoring: 3 trials each</v>
      </c>
      <c r="S761" s="628"/>
      <c r="T761" s="628"/>
      <c r="U761" s="628"/>
      <c r="V761" s="628"/>
      <c r="W761" s="628"/>
      <c r="X761" s="628"/>
      <c r="Y761" s="625"/>
    </row>
    <row r="762" spans="1:25" ht="20" customHeight="1">
      <c r="A762" s="266"/>
      <c r="B762" s="266"/>
      <c r="C762" s="293"/>
      <c r="D762" s="292"/>
      <c r="E762" s="267"/>
      <c r="F762" s="267"/>
      <c r="G762" s="291"/>
      <c r="H762" s="291"/>
      <c r="I762" s="267"/>
      <c r="J762" s="267"/>
      <c r="K762" s="290"/>
      <c r="L762" s="290"/>
      <c r="M762" s="290"/>
      <c r="N762" s="288"/>
      <c r="O762" s="288"/>
      <c r="P762" s="289"/>
      <c r="Q762" s="288"/>
      <c r="R762" s="287"/>
      <c r="S762" s="287"/>
      <c r="T762" s="287"/>
      <c r="U762" s="287"/>
      <c r="V762" s="287"/>
      <c r="W762" s="287"/>
      <c r="X762" s="287"/>
      <c r="Y762" s="287"/>
    </row>
    <row r="763" spans="1:25" ht="38" customHeight="1">
      <c r="A763" s="634" t="s">
        <v>417</v>
      </c>
      <c r="B763" s="634" t="s">
        <v>416</v>
      </c>
      <c r="C763" s="634" t="s">
        <v>415</v>
      </c>
      <c r="D763" s="634" t="s">
        <v>414</v>
      </c>
      <c r="E763" s="689" t="s">
        <v>438</v>
      </c>
      <c r="F763" s="689"/>
      <c r="G763" s="689" t="s">
        <v>437</v>
      </c>
      <c r="H763" s="689"/>
      <c r="I763" s="689" t="s">
        <v>436</v>
      </c>
      <c r="J763" s="689"/>
      <c r="K763" s="689" t="s">
        <v>435</v>
      </c>
      <c r="L763" s="689"/>
      <c r="M763" s="692" t="s">
        <v>434</v>
      </c>
      <c r="N763" s="693"/>
      <c r="O763" s="644" t="s">
        <v>433</v>
      </c>
      <c r="P763" s="644"/>
      <c r="Q763" s="644" t="s">
        <v>432</v>
      </c>
      <c r="R763" s="644"/>
      <c r="S763" s="644" t="s">
        <v>431</v>
      </c>
      <c r="T763" s="644"/>
      <c r="U763" s="689" t="s">
        <v>430</v>
      </c>
      <c r="V763" s="642"/>
      <c r="W763" s="664" t="s">
        <v>410</v>
      </c>
      <c r="X763" s="642" t="s">
        <v>409</v>
      </c>
      <c r="Y763" s="643"/>
    </row>
    <row r="764" spans="1:25" ht="20" customHeight="1">
      <c r="A764" s="635"/>
      <c r="B764" s="635"/>
      <c r="C764" s="635"/>
      <c r="D764" s="635"/>
      <c r="E764" s="644" t="s">
        <v>408</v>
      </c>
      <c r="F764" s="644"/>
      <c r="G764" s="644" t="s">
        <v>408</v>
      </c>
      <c r="H764" s="644"/>
      <c r="I764" s="644" t="s">
        <v>408</v>
      </c>
      <c r="J764" s="644"/>
      <c r="K764" s="644" t="s">
        <v>408</v>
      </c>
      <c r="L764" s="644"/>
      <c r="M764" s="694"/>
      <c r="N764" s="695"/>
      <c r="O764" s="644" t="s">
        <v>408</v>
      </c>
      <c r="P764" s="644"/>
      <c r="Q764" s="644" t="s">
        <v>408</v>
      </c>
      <c r="R764" s="644"/>
      <c r="S764" s="644" t="s">
        <v>408</v>
      </c>
      <c r="T764" s="644"/>
      <c r="U764" s="644" t="s">
        <v>408</v>
      </c>
      <c r="V764" s="642"/>
      <c r="W764" s="665"/>
      <c r="X764" s="281" t="s">
        <v>0</v>
      </c>
      <c r="Y764" s="281" t="s">
        <v>1</v>
      </c>
    </row>
    <row r="765" spans="1:25" ht="24" customHeight="1">
      <c r="A765" s="285">
        <v>17</v>
      </c>
      <c r="B765" s="284" t="str" cm="1">
        <f t="array" ref="B765">IFERROR(IF(Data!L$445+Data!L$456&gt;16, _xlfn.DROP(_xlfn.VSTACK(_xlfn._xlws.FILTER(_xlfn.ANCHORARRAY(Data!BG$184), _xlfn.CHOOSECOLS(_xlfn.ANCHORARRAY(Data!BG$184),1)&lt;&gt;"",""),_xlfn._xlws.FILTER(_xlfn.ANCHORARRAY(Data!BG$214), _xlfn.CHOOSECOLS(_xlfn.ANCHORARRAY(Data!BG$214),1)&lt;&gt;"","")), 16),"Less than 16"),"")</f>
        <v>Less than 16</v>
      </c>
      <c r="C765" s="283"/>
      <c r="D765" s="283"/>
      <c r="E765" s="621"/>
      <c r="F765" s="622"/>
      <c r="G765" s="621"/>
      <c r="H765" s="622"/>
      <c r="I765" s="621"/>
      <c r="J765" s="622"/>
      <c r="K765" s="685" t="s">
        <v>429</v>
      </c>
      <c r="L765" s="686"/>
      <c r="M765" s="685" t="s">
        <v>429</v>
      </c>
      <c r="N765" s="686"/>
      <c r="O765" s="685" t="s">
        <v>429</v>
      </c>
      <c r="P765" s="686"/>
      <c r="Q765" s="685" t="s">
        <v>429</v>
      </c>
      <c r="R765" s="686"/>
      <c r="S765" s="685" t="s">
        <v>429</v>
      </c>
      <c r="T765" s="686"/>
      <c r="U765" s="683"/>
      <c r="V765" s="684"/>
      <c r="W765" s="281"/>
      <c r="X765" s="281"/>
      <c r="Y765" s="281"/>
    </row>
    <row r="766" spans="1:25" ht="24" customHeight="1">
      <c r="A766" s="285">
        <v>18</v>
      </c>
      <c r="B766" s="284"/>
      <c r="C766" s="283"/>
      <c r="D766" s="283"/>
      <c r="E766" s="621"/>
      <c r="F766" s="622"/>
      <c r="G766" s="621"/>
      <c r="H766" s="622"/>
      <c r="I766" s="621"/>
      <c r="J766" s="622"/>
      <c r="K766" s="685" t="s">
        <v>429</v>
      </c>
      <c r="L766" s="686"/>
      <c r="M766" s="690" t="s">
        <v>429</v>
      </c>
      <c r="N766" s="691"/>
      <c r="O766" s="690" t="s">
        <v>429</v>
      </c>
      <c r="P766" s="691"/>
      <c r="Q766" s="685" t="s">
        <v>429</v>
      </c>
      <c r="R766" s="686"/>
      <c r="S766" s="685" t="s">
        <v>429</v>
      </c>
      <c r="T766" s="686"/>
      <c r="U766" s="683"/>
      <c r="V766" s="684"/>
      <c r="W766" s="281"/>
      <c r="X766" s="281"/>
      <c r="Y766" s="281"/>
    </row>
    <row r="767" spans="1:25" ht="24" customHeight="1">
      <c r="A767" s="285">
        <v>19</v>
      </c>
      <c r="B767" s="284"/>
      <c r="C767" s="283"/>
      <c r="D767" s="283"/>
      <c r="E767" s="621"/>
      <c r="F767" s="622"/>
      <c r="G767" s="621"/>
      <c r="H767" s="622"/>
      <c r="I767" s="621"/>
      <c r="J767" s="622"/>
      <c r="K767" s="685" t="s">
        <v>429</v>
      </c>
      <c r="L767" s="686"/>
      <c r="M767" s="685" t="s">
        <v>429</v>
      </c>
      <c r="N767" s="686"/>
      <c r="O767" s="685" t="s">
        <v>429</v>
      </c>
      <c r="P767" s="686"/>
      <c r="Q767" s="685" t="s">
        <v>429</v>
      </c>
      <c r="R767" s="686"/>
      <c r="S767" s="685" t="s">
        <v>429</v>
      </c>
      <c r="T767" s="686"/>
      <c r="U767" s="683"/>
      <c r="V767" s="684"/>
      <c r="W767" s="281"/>
      <c r="X767" s="281"/>
      <c r="Y767" s="281"/>
    </row>
    <row r="768" spans="1:25" ht="24" customHeight="1">
      <c r="A768" s="285">
        <v>20</v>
      </c>
      <c r="B768" s="284"/>
      <c r="C768" s="283"/>
      <c r="D768" s="283"/>
      <c r="E768" s="621"/>
      <c r="F768" s="622"/>
      <c r="G768" s="621"/>
      <c r="H768" s="622"/>
      <c r="I768" s="621"/>
      <c r="J768" s="622"/>
      <c r="K768" s="685" t="s">
        <v>429</v>
      </c>
      <c r="L768" s="686"/>
      <c r="M768" s="685" t="s">
        <v>429</v>
      </c>
      <c r="N768" s="686"/>
      <c r="O768" s="685" t="s">
        <v>429</v>
      </c>
      <c r="P768" s="686"/>
      <c r="Q768" s="685" t="s">
        <v>429</v>
      </c>
      <c r="R768" s="686"/>
      <c r="S768" s="685" t="s">
        <v>429</v>
      </c>
      <c r="T768" s="686"/>
      <c r="U768" s="683"/>
      <c r="V768" s="684"/>
      <c r="W768" s="281"/>
      <c r="X768" s="281"/>
      <c r="Y768" s="281"/>
    </row>
    <row r="769" spans="1:25" ht="24" customHeight="1">
      <c r="A769" s="285">
        <v>21</v>
      </c>
      <c r="B769" s="284"/>
      <c r="C769" s="283"/>
      <c r="D769" s="283"/>
      <c r="E769" s="621"/>
      <c r="F769" s="622"/>
      <c r="G769" s="621"/>
      <c r="H769" s="622"/>
      <c r="I769" s="621"/>
      <c r="J769" s="622"/>
      <c r="K769" s="685" t="s">
        <v>429</v>
      </c>
      <c r="L769" s="686"/>
      <c r="M769" s="685" t="s">
        <v>429</v>
      </c>
      <c r="N769" s="686"/>
      <c r="O769" s="685" t="s">
        <v>429</v>
      </c>
      <c r="P769" s="686"/>
      <c r="Q769" s="685" t="s">
        <v>429</v>
      </c>
      <c r="R769" s="686"/>
      <c r="S769" s="685" t="s">
        <v>429</v>
      </c>
      <c r="T769" s="686"/>
      <c r="U769" s="683"/>
      <c r="V769" s="684"/>
      <c r="W769" s="281"/>
      <c r="X769" s="281"/>
      <c r="Y769" s="281"/>
    </row>
    <row r="770" spans="1:25" ht="24" customHeight="1">
      <c r="A770" s="285">
        <v>22</v>
      </c>
      <c r="B770" s="284"/>
      <c r="C770" s="283"/>
      <c r="D770" s="283"/>
      <c r="E770" s="621"/>
      <c r="F770" s="622"/>
      <c r="G770" s="621"/>
      <c r="H770" s="622"/>
      <c r="I770" s="621"/>
      <c r="J770" s="622"/>
      <c r="K770" s="685" t="s">
        <v>429</v>
      </c>
      <c r="L770" s="686"/>
      <c r="M770" s="685" t="s">
        <v>429</v>
      </c>
      <c r="N770" s="686"/>
      <c r="O770" s="685" t="s">
        <v>429</v>
      </c>
      <c r="P770" s="686"/>
      <c r="Q770" s="685" t="s">
        <v>429</v>
      </c>
      <c r="R770" s="686"/>
      <c r="S770" s="685" t="s">
        <v>429</v>
      </c>
      <c r="T770" s="686"/>
      <c r="U770" s="683"/>
      <c r="V770" s="684"/>
      <c r="W770" s="281"/>
      <c r="X770" s="281"/>
      <c r="Y770" s="281"/>
    </row>
    <row r="771" spans="1:25" ht="24" customHeight="1">
      <c r="A771" s="285">
        <v>23</v>
      </c>
      <c r="B771" s="284"/>
      <c r="C771" s="283"/>
      <c r="D771" s="283"/>
      <c r="E771" s="621"/>
      <c r="F771" s="622"/>
      <c r="G771" s="621"/>
      <c r="H771" s="622"/>
      <c r="I771" s="621"/>
      <c r="J771" s="622"/>
      <c r="K771" s="685" t="s">
        <v>429</v>
      </c>
      <c r="L771" s="686"/>
      <c r="M771" s="685" t="s">
        <v>429</v>
      </c>
      <c r="N771" s="686"/>
      <c r="O771" s="685" t="s">
        <v>429</v>
      </c>
      <c r="P771" s="686"/>
      <c r="Q771" s="685" t="s">
        <v>429</v>
      </c>
      <c r="R771" s="686"/>
      <c r="S771" s="685" t="s">
        <v>429</v>
      </c>
      <c r="T771" s="686"/>
      <c r="U771" s="683"/>
      <c r="V771" s="684"/>
      <c r="W771" s="281"/>
      <c r="X771" s="281"/>
      <c r="Y771" s="281"/>
    </row>
    <row r="772" spans="1:25" ht="24" customHeight="1">
      <c r="A772" s="285">
        <v>24</v>
      </c>
      <c r="B772" s="284"/>
      <c r="C772" s="283"/>
      <c r="D772" s="283"/>
      <c r="E772" s="621"/>
      <c r="F772" s="622"/>
      <c r="G772" s="621"/>
      <c r="H772" s="622"/>
      <c r="I772" s="621"/>
      <c r="J772" s="622"/>
      <c r="K772" s="685" t="s">
        <v>429</v>
      </c>
      <c r="L772" s="686"/>
      <c r="M772" s="685" t="s">
        <v>429</v>
      </c>
      <c r="N772" s="686"/>
      <c r="O772" s="685" t="s">
        <v>429</v>
      </c>
      <c r="P772" s="686"/>
      <c r="Q772" s="685" t="s">
        <v>429</v>
      </c>
      <c r="R772" s="686"/>
      <c r="S772" s="685" t="s">
        <v>429</v>
      </c>
      <c r="T772" s="686"/>
      <c r="U772" s="683"/>
      <c r="V772" s="684"/>
      <c r="W772" s="281"/>
      <c r="X772" s="281"/>
      <c r="Y772" s="281"/>
    </row>
    <row r="773" spans="1:25" ht="24" customHeight="1">
      <c r="A773" s="285">
        <v>25</v>
      </c>
      <c r="B773" s="284"/>
      <c r="C773" s="283"/>
      <c r="D773" s="283"/>
      <c r="E773" s="621"/>
      <c r="F773" s="622"/>
      <c r="G773" s="621"/>
      <c r="H773" s="622"/>
      <c r="I773" s="621"/>
      <c r="J773" s="622"/>
      <c r="K773" s="685" t="s">
        <v>429</v>
      </c>
      <c r="L773" s="686"/>
      <c r="M773" s="685" t="s">
        <v>429</v>
      </c>
      <c r="N773" s="686"/>
      <c r="O773" s="685" t="s">
        <v>429</v>
      </c>
      <c r="P773" s="686"/>
      <c r="Q773" s="685" t="s">
        <v>429</v>
      </c>
      <c r="R773" s="686"/>
      <c r="S773" s="685" t="s">
        <v>429</v>
      </c>
      <c r="T773" s="686"/>
      <c r="U773" s="683"/>
      <c r="V773" s="684"/>
      <c r="W773" s="281"/>
      <c r="X773" s="281"/>
      <c r="Y773" s="281"/>
    </row>
    <row r="774" spans="1:25" ht="24" customHeight="1">
      <c r="A774" s="285">
        <v>26</v>
      </c>
      <c r="B774" s="284"/>
      <c r="C774" s="283"/>
      <c r="D774" s="283"/>
      <c r="E774" s="621"/>
      <c r="F774" s="622"/>
      <c r="G774" s="621"/>
      <c r="H774" s="622"/>
      <c r="I774" s="621"/>
      <c r="J774" s="622"/>
      <c r="K774" s="685" t="s">
        <v>429</v>
      </c>
      <c r="L774" s="686"/>
      <c r="M774" s="685" t="s">
        <v>429</v>
      </c>
      <c r="N774" s="686"/>
      <c r="O774" s="685" t="s">
        <v>429</v>
      </c>
      <c r="P774" s="686"/>
      <c r="Q774" s="685" t="s">
        <v>429</v>
      </c>
      <c r="R774" s="686"/>
      <c r="S774" s="685" t="s">
        <v>429</v>
      </c>
      <c r="T774" s="686"/>
      <c r="U774" s="683"/>
      <c r="V774" s="684"/>
      <c r="W774" s="281"/>
      <c r="X774" s="281"/>
      <c r="Y774" s="281"/>
    </row>
    <row r="775" spans="1:25" ht="24" customHeight="1">
      <c r="A775" s="285">
        <v>27</v>
      </c>
      <c r="B775" s="284"/>
      <c r="C775" s="283"/>
      <c r="D775" s="283"/>
      <c r="E775" s="621"/>
      <c r="F775" s="622"/>
      <c r="G775" s="621"/>
      <c r="H775" s="622"/>
      <c r="I775" s="621"/>
      <c r="J775" s="622"/>
      <c r="K775" s="685" t="s">
        <v>429</v>
      </c>
      <c r="L775" s="686"/>
      <c r="M775" s="685" t="s">
        <v>429</v>
      </c>
      <c r="N775" s="686"/>
      <c r="O775" s="685" t="s">
        <v>429</v>
      </c>
      <c r="P775" s="686"/>
      <c r="Q775" s="685" t="s">
        <v>429</v>
      </c>
      <c r="R775" s="686"/>
      <c r="S775" s="685" t="s">
        <v>429</v>
      </c>
      <c r="T775" s="686"/>
      <c r="U775" s="683"/>
      <c r="V775" s="684"/>
      <c r="W775" s="281"/>
      <c r="X775" s="281"/>
      <c r="Y775" s="281"/>
    </row>
    <row r="776" spans="1:25" ht="24" customHeight="1">
      <c r="A776" s="285">
        <v>28</v>
      </c>
      <c r="B776" s="284"/>
      <c r="C776" s="283"/>
      <c r="D776" s="283"/>
      <c r="E776" s="636"/>
      <c r="F776" s="670"/>
      <c r="G776" s="636"/>
      <c r="H776" s="670"/>
      <c r="I776" s="636"/>
      <c r="J776" s="670"/>
      <c r="K776" s="685" t="s">
        <v>429</v>
      </c>
      <c r="L776" s="686"/>
      <c r="M776" s="685" t="s">
        <v>429</v>
      </c>
      <c r="N776" s="686"/>
      <c r="O776" s="685" t="s">
        <v>429</v>
      </c>
      <c r="P776" s="686"/>
      <c r="Q776" s="685" t="s">
        <v>429</v>
      </c>
      <c r="R776" s="686"/>
      <c r="S776" s="685" t="s">
        <v>429</v>
      </c>
      <c r="T776" s="686"/>
      <c r="U776" s="687"/>
      <c r="V776" s="688"/>
      <c r="W776" s="286"/>
      <c r="X776" s="286"/>
      <c r="Y776" s="286"/>
    </row>
    <row r="777" spans="1:25" ht="24" customHeight="1">
      <c r="A777" s="285">
        <v>29</v>
      </c>
      <c r="B777" s="284"/>
      <c r="C777" s="283"/>
      <c r="D777" s="283"/>
      <c r="E777" s="651"/>
      <c r="F777" s="651"/>
      <c r="G777" s="651"/>
      <c r="H777" s="651"/>
      <c r="I777" s="651"/>
      <c r="J777" s="651"/>
      <c r="K777" s="685" t="s">
        <v>429</v>
      </c>
      <c r="L777" s="686"/>
      <c r="M777" s="685" t="s">
        <v>429</v>
      </c>
      <c r="N777" s="686"/>
      <c r="O777" s="685" t="s">
        <v>429</v>
      </c>
      <c r="P777" s="686"/>
      <c r="Q777" s="685" t="s">
        <v>429</v>
      </c>
      <c r="R777" s="686"/>
      <c r="S777" s="685" t="s">
        <v>429</v>
      </c>
      <c r="T777" s="686"/>
      <c r="U777" s="646"/>
      <c r="V777" s="646"/>
      <c r="W777" s="281"/>
      <c r="X777" s="281"/>
      <c r="Y777" s="281"/>
    </row>
    <row r="778" spans="1:25" ht="24" customHeight="1">
      <c r="A778" s="285">
        <v>30</v>
      </c>
      <c r="B778" s="284"/>
      <c r="C778" s="283"/>
      <c r="D778" s="283"/>
      <c r="E778" s="621"/>
      <c r="F778" s="622"/>
      <c r="G778" s="621"/>
      <c r="H778" s="622"/>
      <c r="I778" s="621"/>
      <c r="J778" s="622"/>
      <c r="K778" s="685" t="s">
        <v>429</v>
      </c>
      <c r="L778" s="686"/>
      <c r="M778" s="685" t="s">
        <v>429</v>
      </c>
      <c r="N778" s="686"/>
      <c r="O778" s="685" t="s">
        <v>429</v>
      </c>
      <c r="P778" s="686"/>
      <c r="Q778" s="685" t="s">
        <v>429</v>
      </c>
      <c r="R778" s="686"/>
      <c r="S778" s="685" t="s">
        <v>429</v>
      </c>
      <c r="T778" s="686"/>
      <c r="U778" s="683"/>
      <c r="V778" s="684"/>
      <c r="W778" s="281"/>
      <c r="X778" s="281"/>
      <c r="Y778" s="281"/>
    </row>
    <row r="779" spans="1:25" ht="24" customHeight="1">
      <c r="A779" s="285">
        <v>31</v>
      </c>
      <c r="B779" s="284"/>
      <c r="C779" s="283"/>
      <c r="D779" s="283"/>
      <c r="E779" s="621"/>
      <c r="F779" s="622"/>
      <c r="G779" s="621"/>
      <c r="H779" s="622"/>
      <c r="I779" s="621"/>
      <c r="J779" s="622"/>
      <c r="K779" s="685" t="s">
        <v>429</v>
      </c>
      <c r="L779" s="686"/>
      <c r="M779" s="685" t="s">
        <v>429</v>
      </c>
      <c r="N779" s="686"/>
      <c r="O779" s="685" t="s">
        <v>429</v>
      </c>
      <c r="P779" s="686"/>
      <c r="Q779" s="685" t="s">
        <v>429</v>
      </c>
      <c r="R779" s="686"/>
      <c r="S779" s="685" t="s">
        <v>429</v>
      </c>
      <c r="T779" s="686"/>
      <c r="U779" s="683"/>
      <c r="V779" s="684"/>
      <c r="W779" s="281"/>
      <c r="X779" s="281"/>
      <c r="Y779" s="281"/>
    </row>
    <row r="780" spans="1:25" ht="24" customHeight="1">
      <c r="A780" s="285">
        <v>32</v>
      </c>
      <c r="B780" s="284"/>
      <c r="C780" s="283"/>
      <c r="D780" s="283"/>
      <c r="E780" s="621"/>
      <c r="F780" s="622"/>
      <c r="G780" s="621"/>
      <c r="H780" s="622"/>
      <c r="I780" s="621"/>
      <c r="J780" s="622"/>
      <c r="K780" s="685" t="s">
        <v>429</v>
      </c>
      <c r="L780" s="686"/>
      <c r="M780" s="685" t="s">
        <v>429</v>
      </c>
      <c r="N780" s="686"/>
      <c r="O780" s="685" t="s">
        <v>429</v>
      </c>
      <c r="P780" s="686"/>
      <c r="Q780" s="685" t="s">
        <v>429</v>
      </c>
      <c r="R780" s="686"/>
      <c r="S780" s="685" t="s">
        <v>429</v>
      </c>
      <c r="T780" s="686"/>
      <c r="U780" s="683"/>
      <c r="V780" s="684"/>
      <c r="W780" s="281"/>
      <c r="X780" s="281"/>
      <c r="Y780" s="281"/>
    </row>
    <row r="781" spans="1:25" ht="20" customHeight="1">
      <c r="A781" s="266"/>
      <c r="B781" s="267"/>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row>
    <row r="782" spans="1:25" ht="20" customHeight="1">
      <c r="A782" s="266"/>
      <c r="B782" s="267"/>
      <c r="C782" s="266"/>
      <c r="D782" s="266"/>
      <c r="E782" s="266"/>
      <c r="F782" s="266"/>
      <c r="G782" s="267"/>
      <c r="H782" s="266"/>
      <c r="I782" s="266"/>
      <c r="J782" s="266"/>
      <c r="K782" s="266"/>
      <c r="L782" s="266"/>
      <c r="M782" s="266"/>
      <c r="N782" s="266"/>
      <c r="O782" s="266"/>
      <c r="P782" s="266"/>
      <c r="Q782" s="266"/>
      <c r="R782" s="266"/>
      <c r="S782" s="266"/>
      <c r="T782" s="266"/>
      <c r="U782" s="642" t="s">
        <v>407</v>
      </c>
      <c r="V782" s="645"/>
      <c r="W782" s="645"/>
      <c r="X782" s="645"/>
      <c r="Y782" s="643"/>
    </row>
    <row r="783" spans="1:25" ht="20" customHeight="1">
      <c r="A783" s="266"/>
      <c r="B783" s="267"/>
      <c r="C783" s="266"/>
      <c r="D783" s="266"/>
      <c r="E783" s="266"/>
      <c r="F783" s="266"/>
      <c r="G783" s="267"/>
      <c r="H783" s="266"/>
      <c r="I783" s="267"/>
      <c r="J783" s="266"/>
      <c r="K783" s="266"/>
      <c r="L783" s="266"/>
      <c r="M783" s="266"/>
      <c r="N783" s="266"/>
      <c r="O783" s="266"/>
      <c r="P783" s="266"/>
      <c r="Q783" s="266"/>
      <c r="R783" s="266"/>
      <c r="S783" s="266"/>
      <c r="T783" s="266"/>
      <c r="U783" s="279"/>
      <c r="V783" s="266"/>
      <c r="W783" s="266"/>
      <c r="X783" s="266"/>
      <c r="Y783" s="278"/>
    </row>
    <row r="784" spans="1:25" ht="20" customHeight="1">
      <c r="A784" s="268"/>
      <c r="B784" s="267"/>
      <c r="C784" s="266"/>
      <c r="D784" s="266"/>
      <c r="E784" s="275"/>
      <c r="F784" s="275"/>
      <c r="G784" s="269"/>
      <c r="H784" s="268"/>
      <c r="I784" s="267"/>
      <c r="J784" s="266"/>
      <c r="K784" s="266"/>
      <c r="L784" s="266"/>
      <c r="M784" s="266"/>
      <c r="N784" s="266"/>
      <c r="O784" s="266"/>
      <c r="P784" s="266"/>
      <c r="Q784" s="266"/>
      <c r="R784" s="266"/>
      <c r="S784" s="266"/>
      <c r="T784" s="266"/>
      <c r="U784" s="279"/>
      <c r="V784" s="266"/>
      <c r="W784" s="266"/>
      <c r="X784" s="266"/>
      <c r="Y784" s="278"/>
    </row>
    <row r="785" spans="1:25" ht="20" customHeight="1">
      <c r="A785" s="268"/>
      <c r="B785" s="267"/>
      <c r="C785" s="266"/>
      <c r="D785" s="266"/>
      <c r="E785" s="275"/>
      <c r="F785" s="275"/>
      <c r="G785" s="269"/>
      <c r="H785" s="268"/>
      <c r="I785" s="267"/>
      <c r="J785" s="266"/>
      <c r="K785" s="266"/>
      <c r="L785" s="266"/>
      <c r="M785" s="266"/>
      <c r="N785" s="266"/>
      <c r="O785" s="266"/>
      <c r="P785" s="266"/>
      <c r="Q785" s="266"/>
      <c r="R785" s="266"/>
      <c r="S785" s="266"/>
      <c r="T785" s="266"/>
      <c r="U785" s="279"/>
      <c r="V785" s="266"/>
      <c r="W785" s="266"/>
      <c r="X785" s="266"/>
      <c r="Y785" s="278"/>
    </row>
    <row r="786" spans="1:25" ht="20" customHeight="1">
      <c r="A786" s="268"/>
      <c r="B786" s="267"/>
      <c r="C786" s="266"/>
      <c r="D786" s="266"/>
      <c r="E786" s="275"/>
      <c r="F786" s="275"/>
      <c r="G786" s="269"/>
      <c r="H786" s="268"/>
      <c r="I786" s="267"/>
      <c r="J786" s="266"/>
      <c r="K786" s="266"/>
      <c r="L786" s="266"/>
      <c r="M786" s="266"/>
      <c r="N786" s="266"/>
      <c r="O786" s="266"/>
      <c r="P786" s="266"/>
      <c r="Q786" s="266"/>
      <c r="R786" s="266"/>
      <c r="S786" s="266"/>
      <c r="U786" s="277"/>
      <c r="Y786" s="276"/>
    </row>
    <row r="787" spans="1:25" ht="20" customHeight="1">
      <c r="A787" s="268"/>
      <c r="B787" s="267"/>
      <c r="C787" s="266"/>
      <c r="D787" s="266"/>
      <c r="E787" s="275"/>
      <c r="F787" s="275"/>
      <c r="G787" s="269"/>
      <c r="H787" s="268"/>
      <c r="I787" s="267"/>
      <c r="J787" s="266"/>
      <c r="K787" s="266"/>
      <c r="L787" s="266"/>
      <c r="M787" s="266"/>
      <c r="N787" s="266"/>
      <c r="O787" s="266"/>
      <c r="P787" s="266"/>
      <c r="Q787" s="266"/>
      <c r="R787" s="266"/>
      <c r="S787" s="266"/>
      <c r="U787" s="277"/>
      <c r="Y787" s="276"/>
    </row>
    <row r="788" spans="1:25" ht="20" customHeight="1">
      <c r="A788" s="268"/>
      <c r="B788" s="267"/>
      <c r="C788" s="266"/>
      <c r="D788" s="266"/>
      <c r="E788" s="275"/>
      <c r="F788" s="275"/>
      <c r="G788" s="269"/>
      <c r="H788" s="268"/>
      <c r="I788" s="267"/>
      <c r="J788" s="266"/>
      <c r="K788" s="266"/>
      <c r="L788" s="266"/>
      <c r="M788" s="266"/>
      <c r="N788" s="266"/>
      <c r="O788" s="266"/>
      <c r="P788" s="266"/>
      <c r="Q788" s="266"/>
      <c r="R788" s="266"/>
      <c r="S788" s="266"/>
      <c r="T788" s="266"/>
      <c r="U788" s="642" t="s">
        <v>406</v>
      </c>
      <c r="V788" s="645"/>
      <c r="W788" s="645"/>
      <c r="X788" s="645"/>
      <c r="Y788" s="643"/>
    </row>
    <row r="789" spans="1:25" ht="20" customHeight="1">
      <c r="A789" s="268"/>
      <c r="B789" s="267"/>
      <c r="C789" s="266"/>
      <c r="D789" s="266"/>
      <c r="E789" s="275"/>
      <c r="F789" s="275"/>
      <c r="G789" s="269"/>
      <c r="H789" s="268"/>
      <c r="I789" s="267"/>
      <c r="J789" s="266"/>
      <c r="K789" s="266"/>
      <c r="L789" s="266"/>
      <c r="M789" s="266"/>
      <c r="N789" s="266"/>
      <c r="O789" s="266"/>
      <c r="P789" s="266"/>
      <c r="Q789" s="266"/>
      <c r="R789" s="266"/>
      <c r="S789" s="266"/>
      <c r="T789" s="266"/>
      <c r="U789" s="279"/>
      <c r="V789" s="266"/>
      <c r="W789" s="266"/>
      <c r="X789" s="266"/>
      <c r="Y789" s="278"/>
    </row>
    <row r="790" spans="1:25" ht="20" customHeight="1">
      <c r="A790" s="268"/>
      <c r="B790" s="267"/>
      <c r="C790" s="266"/>
      <c r="D790" s="266"/>
      <c r="E790" s="275"/>
      <c r="F790" s="275"/>
      <c r="G790" s="269"/>
      <c r="H790" s="268"/>
      <c r="I790" s="267"/>
      <c r="J790" s="266"/>
      <c r="K790" s="266"/>
      <c r="L790" s="266"/>
      <c r="M790" s="266"/>
      <c r="N790" s="266"/>
      <c r="O790" s="266"/>
      <c r="P790" s="266"/>
      <c r="Q790" s="266"/>
      <c r="R790" s="266"/>
      <c r="S790" s="266"/>
      <c r="U790" s="277"/>
      <c r="Y790" s="276"/>
    </row>
    <row r="791" spans="1:25" ht="20" customHeight="1">
      <c r="A791" s="268"/>
      <c r="B791" s="267"/>
      <c r="C791" s="266"/>
      <c r="D791" s="266"/>
      <c r="E791" s="275"/>
      <c r="F791" s="275"/>
      <c r="G791" s="269"/>
      <c r="H791" s="268"/>
      <c r="I791" s="267"/>
      <c r="J791" s="266"/>
      <c r="K791" s="266"/>
      <c r="L791" s="266"/>
      <c r="M791" s="266"/>
      <c r="N791" s="266"/>
      <c r="O791" s="266"/>
      <c r="P791" s="266"/>
      <c r="Q791" s="266"/>
      <c r="R791" s="266"/>
      <c r="S791" s="266"/>
      <c r="T791" s="266"/>
      <c r="U791" s="273"/>
      <c r="V791" s="272"/>
      <c r="W791" s="272"/>
      <c r="X791" s="272"/>
      <c r="Y791" s="271"/>
    </row>
    <row r="792" spans="1:25" ht="12" customHeight="1">
      <c r="A792" s="268" t="s">
        <v>427</v>
      </c>
      <c r="B792" s="267"/>
      <c r="C792" s="270"/>
      <c r="D792" s="267"/>
      <c r="E792" s="269"/>
      <c r="F792" s="269"/>
      <c r="G792" s="269"/>
      <c r="H792" s="268"/>
      <c r="I792" s="267"/>
      <c r="J792" s="267"/>
      <c r="K792" s="267"/>
      <c r="L792" s="267"/>
      <c r="M792" s="267"/>
      <c r="N792" s="267"/>
      <c r="O792" s="267"/>
      <c r="P792" s="267"/>
      <c r="Q792" s="267"/>
      <c r="R792" s="267"/>
      <c r="S792" s="267"/>
      <c r="T792" s="266"/>
      <c r="U792" s="266"/>
      <c r="V792" s="266"/>
      <c r="W792" s="266"/>
      <c r="X792" s="266"/>
      <c r="Y792" s="266"/>
    </row>
    <row r="793" spans="1:25" ht="38" customHeight="1">
      <c r="A793" s="671" t="s">
        <v>441</v>
      </c>
      <c r="B793" s="672"/>
      <c r="C793" s="672"/>
      <c r="D793" s="672"/>
      <c r="E793" s="666" t="s">
        <v>42</v>
      </c>
      <c r="F793" s="666"/>
      <c r="G793" s="667">
        <f>VLOOKUP('Read Me First'!$I$4,'Read Me First'!$L$4:$N$7,3,FALSE)</f>
        <v>45774</v>
      </c>
      <c r="H793" s="668"/>
      <c r="I793" s="669"/>
      <c r="J793" s="666" t="s">
        <v>43</v>
      </c>
      <c r="K793" s="666"/>
      <c r="L793" s="626" t="str">
        <f>VLOOKUP('Read Me First'!$I$4,'Read Me First'!$L$4:$N$7,2,FALSE)</f>
        <v>Horspath, Oxford</v>
      </c>
      <c r="M793" s="662"/>
      <c r="N793" s="662"/>
      <c r="O793" s="662"/>
      <c r="P793" s="662"/>
      <c r="Q793" s="627"/>
      <c r="R793" s="666" t="s">
        <v>420</v>
      </c>
      <c r="S793" s="666"/>
      <c r="T793" s="626" t="str">
        <f>'Read Me First'!$A$1</f>
        <v>OXFORDSHIRE TRACK &amp; FIELD LEAGUE 2025</v>
      </c>
      <c r="U793" s="662"/>
      <c r="V793" s="662"/>
      <c r="W793" s="662"/>
      <c r="X793" s="662"/>
      <c r="Y793" s="627"/>
    </row>
    <row r="794" spans="1:25" s="294" customFormat="1" ht="38" customHeight="1">
      <c r="A794" s="624" t="s">
        <v>25</v>
      </c>
      <c r="B794" s="625"/>
      <c r="C794" s="626" t="str">
        <f>"Triple Jump U15/U17/U20 Women (" &amp;Data!M$434 &amp; "/" &amp; Data!M$445 &amp; "/" &amp; Data!M$456 &amp; " athletes)"</f>
        <v>Triple Jump U15/U17/U20 Women (0/0/0 athletes)</v>
      </c>
      <c r="D794" s="627"/>
      <c r="E794" s="624" t="s">
        <v>382</v>
      </c>
      <c r="F794" s="625"/>
      <c r="G794" s="629">
        <v>0.41666666666666669</v>
      </c>
      <c r="H794" s="630"/>
      <c r="I794" s="631"/>
      <c r="J794" s="626" t="s">
        <v>440</v>
      </c>
      <c r="K794" s="662"/>
      <c r="L794" s="638" t="str">
        <f>Data!$M$334&amp;"/"&amp;Data!$M$349</f>
        <v>9.6/10.49</v>
      </c>
      <c r="M794" s="639"/>
      <c r="N794" s="640" t="s">
        <v>439</v>
      </c>
      <c r="O794" s="641"/>
      <c r="P794" s="652" t="str">
        <f>Data!$H$334&amp;"/"&amp;Data!$H$349</f>
        <v>8.5/9.5</v>
      </c>
      <c r="Q794" s="653"/>
      <c r="R794" s="624" t="s">
        <v>443</v>
      </c>
      <c r="S794" s="628"/>
      <c r="T794" s="628"/>
      <c r="U794" s="628"/>
      <c r="V794" s="628"/>
      <c r="W794" s="628"/>
      <c r="X794" s="628"/>
      <c r="Y794" s="625"/>
    </row>
    <row r="795" spans="1:25" ht="20" customHeight="1">
      <c r="A795" s="266"/>
      <c r="B795" s="266"/>
      <c r="C795" s="293"/>
      <c r="D795" s="292"/>
      <c r="E795" s="267"/>
      <c r="F795" s="267"/>
      <c r="G795" s="291"/>
      <c r="H795" s="291"/>
      <c r="I795" s="267"/>
      <c r="J795" s="267"/>
      <c r="K795" s="290"/>
      <c r="L795" s="290"/>
      <c r="M795" s="290"/>
      <c r="N795" s="288"/>
      <c r="O795" s="288"/>
      <c r="P795" s="289"/>
      <c r="Q795" s="288"/>
      <c r="R795" s="287"/>
      <c r="S795" s="287"/>
      <c r="T795" s="287"/>
      <c r="U795" s="287"/>
      <c r="V795" s="287"/>
      <c r="W795" s="287"/>
      <c r="X795" s="287"/>
      <c r="Y795" s="287"/>
    </row>
    <row r="796" spans="1:25" ht="38" customHeight="1">
      <c r="A796" s="634" t="s">
        <v>417</v>
      </c>
      <c r="B796" s="634" t="s">
        <v>416</v>
      </c>
      <c r="C796" s="634" t="s">
        <v>415</v>
      </c>
      <c r="D796" s="634" t="s">
        <v>414</v>
      </c>
      <c r="E796" s="689" t="s">
        <v>438</v>
      </c>
      <c r="F796" s="689"/>
      <c r="G796" s="689" t="s">
        <v>437</v>
      </c>
      <c r="H796" s="689"/>
      <c r="I796" s="689" t="s">
        <v>436</v>
      </c>
      <c r="J796" s="689"/>
      <c r="K796" s="689" t="s">
        <v>435</v>
      </c>
      <c r="L796" s="689"/>
      <c r="M796" s="692" t="s">
        <v>434</v>
      </c>
      <c r="N796" s="693"/>
      <c r="O796" s="644" t="s">
        <v>433</v>
      </c>
      <c r="P796" s="644"/>
      <c r="Q796" s="644" t="s">
        <v>432</v>
      </c>
      <c r="R796" s="644"/>
      <c r="S796" s="644" t="s">
        <v>431</v>
      </c>
      <c r="T796" s="644"/>
      <c r="U796" s="689" t="s">
        <v>430</v>
      </c>
      <c r="V796" s="642"/>
      <c r="W796" s="664" t="s">
        <v>410</v>
      </c>
      <c r="X796" s="642" t="s">
        <v>409</v>
      </c>
      <c r="Y796" s="643"/>
    </row>
    <row r="797" spans="1:25" ht="20" customHeight="1">
      <c r="A797" s="635"/>
      <c r="B797" s="635"/>
      <c r="C797" s="635"/>
      <c r="D797" s="635"/>
      <c r="E797" s="644" t="s">
        <v>408</v>
      </c>
      <c r="F797" s="644"/>
      <c r="G797" s="644" t="s">
        <v>408</v>
      </c>
      <c r="H797" s="644"/>
      <c r="I797" s="644" t="s">
        <v>408</v>
      </c>
      <c r="J797" s="644"/>
      <c r="K797" s="644" t="s">
        <v>408</v>
      </c>
      <c r="L797" s="644"/>
      <c r="M797" s="694"/>
      <c r="N797" s="695"/>
      <c r="O797" s="644" t="s">
        <v>408</v>
      </c>
      <c r="P797" s="644"/>
      <c r="Q797" s="644" t="s">
        <v>408</v>
      </c>
      <c r="R797" s="644"/>
      <c r="S797" s="644" t="s">
        <v>408</v>
      </c>
      <c r="T797" s="644"/>
      <c r="U797" s="644" t="s">
        <v>408</v>
      </c>
      <c r="V797" s="642"/>
      <c r="W797" s="665"/>
      <c r="X797" s="281" t="s">
        <v>0</v>
      </c>
      <c r="Y797" s="281" t="s">
        <v>1</v>
      </c>
    </row>
    <row r="798" spans="1:25" ht="24" customHeight="1">
      <c r="A798" s="285">
        <v>1</v>
      </c>
      <c r="B798" s="284" t="str" cm="1">
        <f t="array" ref="B798:B800">IFERROR(_xlfn.TAKE(_xlfn.VSTACK(_xlfn._xlws.FILTER(_xlfn.ANCHORARRAY(Data!BP$154), _xlfn.CHOOSECOLS(_xlfn.ANCHORARRAY(Data!BP$154),1)&lt;&gt;"", ""),_xlfn._xlws.FILTER(_xlfn.ANCHORARRAY(Data!BP$184), _xlfn.CHOOSECOLS(_xlfn.ANCHORARRAY(Data!BP$184),1)&lt;&gt;"", ""),_xlfn._xlws.FILTER(_xlfn.ANCHORARRAY(Data!BP$214), _xlfn.CHOOSECOLS(_xlfn.ANCHORARRAY(Data!BP$214),1)&lt;&gt;"","")),16),"")</f>
        <v/>
      </c>
      <c r="C798" s="283"/>
      <c r="D798" s="283"/>
      <c r="E798" s="621"/>
      <c r="F798" s="622"/>
      <c r="G798" s="621"/>
      <c r="H798" s="622"/>
      <c r="I798" s="621"/>
      <c r="J798" s="622"/>
      <c r="K798" s="685" t="s">
        <v>429</v>
      </c>
      <c r="L798" s="686"/>
      <c r="M798" s="685" t="s">
        <v>429</v>
      </c>
      <c r="N798" s="686"/>
      <c r="O798" s="685" t="s">
        <v>429</v>
      </c>
      <c r="P798" s="686"/>
      <c r="Q798" s="685" t="s">
        <v>429</v>
      </c>
      <c r="R798" s="686"/>
      <c r="S798" s="685" t="s">
        <v>429</v>
      </c>
      <c r="T798" s="686"/>
      <c r="U798" s="683"/>
      <c r="V798" s="684"/>
      <c r="W798" s="298" t="s">
        <v>428</v>
      </c>
      <c r="X798" s="298" t="s">
        <v>428</v>
      </c>
      <c r="Y798" s="298" t="s">
        <v>428</v>
      </c>
    </row>
    <row r="799" spans="1:25" ht="24" customHeight="1">
      <c r="A799" s="281">
        <v>2</v>
      </c>
      <c r="B799" s="284" t="str">
        <v/>
      </c>
      <c r="C799" s="283"/>
      <c r="D799" s="283"/>
      <c r="E799" s="621"/>
      <c r="F799" s="622"/>
      <c r="G799" s="621"/>
      <c r="H799" s="622"/>
      <c r="I799" s="621"/>
      <c r="J799" s="622"/>
      <c r="K799" s="685" t="s">
        <v>429</v>
      </c>
      <c r="L799" s="686"/>
      <c r="M799" s="685" t="s">
        <v>429</v>
      </c>
      <c r="N799" s="686"/>
      <c r="O799" s="685" t="s">
        <v>429</v>
      </c>
      <c r="P799" s="686"/>
      <c r="Q799" s="685" t="s">
        <v>429</v>
      </c>
      <c r="R799" s="686"/>
      <c r="S799" s="685" t="s">
        <v>429</v>
      </c>
      <c r="T799" s="686"/>
      <c r="U799" s="683"/>
      <c r="V799" s="684"/>
      <c r="W799" s="298" t="s">
        <v>428</v>
      </c>
      <c r="X799" s="298" t="s">
        <v>428</v>
      </c>
      <c r="Y799" s="298" t="s">
        <v>428</v>
      </c>
    </row>
    <row r="800" spans="1:25" ht="24" customHeight="1">
      <c r="A800" s="281">
        <v>3</v>
      </c>
      <c r="B800" s="284" t="str">
        <v/>
      </c>
      <c r="C800" s="283"/>
      <c r="D800" s="283"/>
      <c r="E800" s="621"/>
      <c r="F800" s="622"/>
      <c r="G800" s="621"/>
      <c r="H800" s="622"/>
      <c r="I800" s="621"/>
      <c r="J800" s="622"/>
      <c r="K800" s="685" t="s">
        <v>429</v>
      </c>
      <c r="L800" s="686"/>
      <c r="M800" s="685" t="s">
        <v>429</v>
      </c>
      <c r="N800" s="686"/>
      <c r="O800" s="685" t="s">
        <v>429</v>
      </c>
      <c r="P800" s="686"/>
      <c r="Q800" s="685" t="s">
        <v>429</v>
      </c>
      <c r="R800" s="686"/>
      <c r="S800" s="685" t="s">
        <v>429</v>
      </c>
      <c r="T800" s="686"/>
      <c r="U800" s="683"/>
      <c r="V800" s="684"/>
      <c r="W800" s="298" t="s">
        <v>428</v>
      </c>
      <c r="X800" s="298" t="s">
        <v>428</v>
      </c>
      <c r="Y800" s="298" t="s">
        <v>428</v>
      </c>
    </row>
    <row r="801" spans="1:25" ht="24" customHeight="1">
      <c r="A801" s="281">
        <v>4</v>
      </c>
      <c r="B801" s="284"/>
      <c r="C801" s="283"/>
      <c r="D801" s="283"/>
      <c r="E801" s="621"/>
      <c r="F801" s="622"/>
      <c r="G801" s="621"/>
      <c r="H801" s="622"/>
      <c r="I801" s="621"/>
      <c r="J801" s="622"/>
      <c r="K801" s="685" t="s">
        <v>429</v>
      </c>
      <c r="L801" s="686"/>
      <c r="M801" s="685" t="s">
        <v>429</v>
      </c>
      <c r="N801" s="686"/>
      <c r="O801" s="685" t="s">
        <v>429</v>
      </c>
      <c r="P801" s="686"/>
      <c r="Q801" s="685" t="s">
        <v>429</v>
      </c>
      <c r="R801" s="686"/>
      <c r="S801" s="685" t="s">
        <v>429</v>
      </c>
      <c r="T801" s="686"/>
      <c r="U801" s="683"/>
      <c r="V801" s="684"/>
      <c r="W801" s="298" t="s">
        <v>428</v>
      </c>
      <c r="X801" s="298" t="s">
        <v>428</v>
      </c>
      <c r="Y801" s="298" t="s">
        <v>428</v>
      </c>
    </row>
    <row r="802" spans="1:25" ht="24" customHeight="1">
      <c r="A802" s="281">
        <v>5</v>
      </c>
      <c r="B802" s="284"/>
      <c r="C802" s="283"/>
      <c r="D802" s="283"/>
      <c r="E802" s="621"/>
      <c r="F802" s="622"/>
      <c r="G802" s="621"/>
      <c r="H802" s="622"/>
      <c r="I802" s="621"/>
      <c r="J802" s="622"/>
      <c r="K802" s="685" t="s">
        <v>429</v>
      </c>
      <c r="L802" s="686"/>
      <c r="M802" s="685" t="s">
        <v>429</v>
      </c>
      <c r="N802" s="686"/>
      <c r="O802" s="685" t="s">
        <v>429</v>
      </c>
      <c r="P802" s="686"/>
      <c r="Q802" s="685" t="s">
        <v>429</v>
      </c>
      <c r="R802" s="686"/>
      <c r="S802" s="685" t="s">
        <v>429</v>
      </c>
      <c r="T802" s="686"/>
      <c r="U802" s="683"/>
      <c r="V802" s="684"/>
      <c r="W802" s="298" t="s">
        <v>428</v>
      </c>
      <c r="X802" s="298" t="s">
        <v>428</v>
      </c>
      <c r="Y802" s="298" t="s">
        <v>428</v>
      </c>
    </row>
    <row r="803" spans="1:25" ht="24" customHeight="1">
      <c r="A803" s="281">
        <v>6</v>
      </c>
      <c r="B803" s="284"/>
      <c r="C803" s="283"/>
      <c r="D803" s="283"/>
      <c r="E803" s="621"/>
      <c r="F803" s="622"/>
      <c r="G803" s="621"/>
      <c r="H803" s="622"/>
      <c r="I803" s="621"/>
      <c r="J803" s="622"/>
      <c r="K803" s="685" t="s">
        <v>429</v>
      </c>
      <c r="L803" s="686"/>
      <c r="M803" s="685" t="s">
        <v>429</v>
      </c>
      <c r="N803" s="686"/>
      <c r="O803" s="685" t="s">
        <v>429</v>
      </c>
      <c r="P803" s="686"/>
      <c r="Q803" s="685" t="s">
        <v>429</v>
      </c>
      <c r="R803" s="686"/>
      <c r="S803" s="685" t="s">
        <v>429</v>
      </c>
      <c r="T803" s="686"/>
      <c r="U803" s="683"/>
      <c r="V803" s="684"/>
      <c r="W803" s="298" t="s">
        <v>428</v>
      </c>
      <c r="X803" s="298" t="s">
        <v>428</v>
      </c>
      <c r="Y803" s="298" t="s">
        <v>428</v>
      </c>
    </row>
    <row r="804" spans="1:25" ht="24" customHeight="1">
      <c r="A804" s="281">
        <v>7</v>
      </c>
      <c r="B804" s="284"/>
      <c r="C804" s="283"/>
      <c r="D804" s="283"/>
      <c r="E804" s="621"/>
      <c r="F804" s="622"/>
      <c r="G804" s="621"/>
      <c r="H804" s="622"/>
      <c r="I804" s="621"/>
      <c r="J804" s="622"/>
      <c r="K804" s="685" t="s">
        <v>429</v>
      </c>
      <c r="L804" s="686"/>
      <c r="M804" s="685" t="s">
        <v>429</v>
      </c>
      <c r="N804" s="686"/>
      <c r="O804" s="685" t="s">
        <v>429</v>
      </c>
      <c r="P804" s="686"/>
      <c r="Q804" s="685" t="s">
        <v>429</v>
      </c>
      <c r="R804" s="686"/>
      <c r="S804" s="685" t="s">
        <v>429</v>
      </c>
      <c r="T804" s="686"/>
      <c r="U804" s="683"/>
      <c r="V804" s="684"/>
      <c r="W804" s="298" t="s">
        <v>428</v>
      </c>
      <c r="X804" s="298" t="s">
        <v>428</v>
      </c>
      <c r="Y804" s="298" t="s">
        <v>428</v>
      </c>
    </row>
    <row r="805" spans="1:25" ht="24" customHeight="1">
      <c r="A805" s="281">
        <v>8</v>
      </c>
      <c r="B805" s="284"/>
      <c r="C805" s="283"/>
      <c r="D805" s="283"/>
      <c r="E805" s="621"/>
      <c r="F805" s="622"/>
      <c r="G805" s="621"/>
      <c r="H805" s="622"/>
      <c r="I805" s="621"/>
      <c r="J805" s="622"/>
      <c r="K805" s="685" t="s">
        <v>429</v>
      </c>
      <c r="L805" s="686"/>
      <c r="M805" s="685" t="s">
        <v>429</v>
      </c>
      <c r="N805" s="686"/>
      <c r="O805" s="685" t="s">
        <v>429</v>
      </c>
      <c r="P805" s="686"/>
      <c r="Q805" s="685" t="s">
        <v>429</v>
      </c>
      <c r="R805" s="686"/>
      <c r="S805" s="685" t="s">
        <v>429</v>
      </c>
      <c r="T805" s="686"/>
      <c r="U805" s="683"/>
      <c r="V805" s="684"/>
      <c r="W805" s="298" t="s">
        <v>428</v>
      </c>
      <c r="X805" s="298" t="s">
        <v>428</v>
      </c>
      <c r="Y805" s="298" t="s">
        <v>428</v>
      </c>
    </row>
    <row r="806" spans="1:25" ht="24" customHeight="1">
      <c r="A806" s="281">
        <v>9</v>
      </c>
      <c r="B806" s="284"/>
      <c r="C806" s="283"/>
      <c r="D806" s="283"/>
      <c r="E806" s="621"/>
      <c r="F806" s="622"/>
      <c r="G806" s="621"/>
      <c r="H806" s="622"/>
      <c r="I806" s="621"/>
      <c r="J806" s="622"/>
      <c r="K806" s="685" t="s">
        <v>429</v>
      </c>
      <c r="L806" s="686"/>
      <c r="M806" s="685" t="s">
        <v>429</v>
      </c>
      <c r="N806" s="686"/>
      <c r="O806" s="685" t="s">
        <v>429</v>
      </c>
      <c r="P806" s="686"/>
      <c r="Q806" s="685" t="s">
        <v>429</v>
      </c>
      <c r="R806" s="686"/>
      <c r="S806" s="685" t="s">
        <v>429</v>
      </c>
      <c r="T806" s="686"/>
      <c r="U806" s="683"/>
      <c r="V806" s="684"/>
      <c r="W806" s="298" t="s">
        <v>428</v>
      </c>
      <c r="X806" s="298" t="s">
        <v>428</v>
      </c>
      <c r="Y806" s="298" t="s">
        <v>428</v>
      </c>
    </row>
    <row r="807" spans="1:25" ht="24" customHeight="1">
      <c r="A807" s="281">
        <v>10</v>
      </c>
      <c r="B807" s="284"/>
      <c r="C807" s="283"/>
      <c r="D807" s="283"/>
      <c r="E807" s="621"/>
      <c r="F807" s="622"/>
      <c r="G807" s="621"/>
      <c r="H807" s="622"/>
      <c r="I807" s="621"/>
      <c r="J807" s="622"/>
      <c r="K807" s="685" t="s">
        <v>429</v>
      </c>
      <c r="L807" s="686"/>
      <c r="M807" s="685" t="s">
        <v>429</v>
      </c>
      <c r="N807" s="686"/>
      <c r="O807" s="685" t="s">
        <v>429</v>
      </c>
      <c r="P807" s="686"/>
      <c r="Q807" s="685" t="s">
        <v>429</v>
      </c>
      <c r="R807" s="686"/>
      <c r="S807" s="685" t="s">
        <v>429</v>
      </c>
      <c r="T807" s="686"/>
      <c r="U807" s="683"/>
      <c r="V807" s="684"/>
      <c r="W807" s="298" t="s">
        <v>428</v>
      </c>
      <c r="X807" s="298" t="s">
        <v>428</v>
      </c>
      <c r="Y807" s="298" t="s">
        <v>428</v>
      </c>
    </row>
    <row r="808" spans="1:25" ht="24" customHeight="1">
      <c r="A808" s="281">
        <v>11</v>
      </c>
      <c r="B808" s="284"/>
      <c r="C808" s="283"/>
      <c r="D808" s="283"/>
      <c r="E808" s="621"/>
      <c r="F808" s="622"/>
      <c r="G808" s="621"/>
      <c r="H808" s="622"/>
      <c r="I808" s="621"/>
      <c r="J808" s="622"/>
      <c r="K808" s="685" t="s">
        <v>429</v>
      </c>
      <c r="L808" s="686"/>
      <c r="M808" s="685" t="s">
        <v>429</v>
      </c>
      <c r="N808" s="686"/>
      <c r="O808" s="685" t="s">
        <v>429</v>
      </c>
      <c r="P808" s="686"/>
      <c r="Q808" s="685" t="s">
        <v>429</v>
      </c>
      <c r="R808" s="686"/>
      <c r="S808" s="685" t="s">
        <v>429</v>
      </c>
      <c r="T808" s="686"/>
      <c r="U808" s="683"/>
      <c r="V808" s="684"/>
      <c r="W808" s="298" t="s">
        <v>428</v>
      </c>
      <c r="X808" s="298" t="s">
        <v>428</v>
      </c>
      <c r="Y808" s="298" t="s">
        <v>428</v>
      </c>
    </row>
    <row r="809" spans="1:25" ht="24" customHeight="1">
      <c r="A809" s="281">
        <v>12</v>
      </c>
      <c r="B809" s="284"/>
      <c r="C809" s="283"/>
      <c r="D809" s="283"/>
      <c r="E809" s="636"/>
      <c r="F809" s="670"/>
      <c r="G809" s="636"/>
      <c r="H809" s="670"/>
      <c r="I809" s="636"/>
      <c r="J809" s="670"/>
      <c r="K809" s="685" t="s">
        <v>429</v>
      </c>
      <c r="L809" s="686"/>
      <c r="M809" s="685" t="s">
        <v>429</v>
      </c>
      <c r="N809" s="686"/>
      <c r="O809" s="685" t="s">
        <v>429</v>
      </c>
      <c r="P809" s="686"/>
      <c r="Q809" s="685" t="s">
        <v>429</v>
      </c>
      <c r="R809" s="686"/>
      <c r="S809" s="685" t="s">
        <v>429</v>
      </c>
      <c r="T809" s="686"/>
      <c r="U809" s="687"/>
      <c r="V809" s="688"/>
      <c r="W809" s="298" t="s">
        <v>428</v>
      </c>
      <c r="X809" s="298" t="s">
        <v>428</v>
      </c>
      <c r="Y809" s="298" t="s">
        <v>428</v>
      </c>
    </row>
    <row r="810" spans="1:25" ht="24" customHeight="1">
      <c r="A810" s="281">
        <v>13</v>
      </c>
      <c r="B810" s="284"/>
      <c r="C810" s="283"/>
      <c r="D810" s="283"/>
      <c r="E810" s="651"/>
      <c r="F810" s="651"/>
      <c r="G810" s="651"/>
      <c r="H810" s="651"/>
      <c r="I810" s="651"/>
      <c r="J810" s="651"/>
      <c r="K810" s="685" t="s">
        <v>429</v>
      </c>
      <c r="L810" s="686"/>
      <c r="M810" s="685" t="s">
        <v>429</v>
      </c>
      <c r="N810" s="686"/>
      <c r="O810" s="685" t="s">
        <v>429</v>
      </c>
      <c r="P810" s="686"/>
      <c r="Q810" s="685" t="s">
        <v>429</v>
      </c>
      <c r="R810" s="686"/>
      <c r="S810" s="685" t="s">
        <v>429</v>
      </c>
      <c r="T810" s="686"/>
      <c r="U810" s="646"/>
      <c r="V810" s="646"/>
      <c r="W810" s="298" t="s">
        <v>428</v>
      </c>
      <c r="X810" s="298" t="s">
        <v>428</v>
      </c>
      <c r="Y810" s="298" t="s">
        <v>428</v>
      </c>
    </row>
    <row r="811" spans="1:25" ht="24" customHeight="1">
      <c r="A811" s="281">
        <v>14</v>
      </c>
      <c r="B811" s="284"/>
      <c r="C811" s="283"/>
      <c r="D811" s="283"/>
      <c r="E811" s="621"/>
      <c r="F811" s="622"/>
      <c r="G811" s="621"/>
      <c r="H811" s="622"/>
      <c r="I811" s="621"/>
      <c r="J811" s="622"/>
      <c r="K811" s="685" t="s">
        <v>429</v>
      </c>
      <c r="L811" s="686"/>
      <c r="M811" s="685" t="s">
        <v>429</v>
      </c>
      <c r="N811" s="686"/>
      <c r="O811" s="685" t="s">
        <v>429</v>
      </c>
      <c r="P811" s="686"/>
      <c r="Q811" s="685" t="s">
        <v>429</v>
      </c>
      <c r="R811" s="686"/>
      <c r="S811" s="685" t="s">
        <v>429</v>
      </c>
      <c r="T811" s="686"/>
      <c r="U811" s="683"/>
      <c r="V811" s="684"/>
      <c r="W811" s="298" t="s">
        <v>428</v>
      </c>
      <c r="X811" s="298" t="s">
        <v>428</v>
      </c>
      <c r="Y811" s="298" t="s">
        <v>428</v>
      </c>
    </row>
    <row r="812" spans="1:25" ht="24" customHeight="1">
      <c r="A812" s="281">
        <v>15</v>
      </c>
      <c r="B812" s="284"/>
      <c r="C812" s="283"/>
      <c r="D812" s="283"/>
      <c r="E812" s="621"/>
      <c r="F812" s="622"/>
      <c r="G812" s="621"/>
      <c r="H812" s="622"/>
      <c r="I812" s="621"/>
      <c r="J812" s="622"/>
      <c r="K812" s="685" t="s">
        <v>429</v>
      </c>
      <c r="L812" s="686"/>
      <c r="M812" s="685" t="s">
        <v>429</v>
      </c>
      <c r="N812" s="686"/>
      <c r="O812" s="685" t="s">
        <v>429</v>
      </c>
      <c r="P812" s="686"/>
      <c r="Q812" s="685" t="s">
        <v>429</v>
      </c>
      <c r="R812" s="686"/>
      <c r="S812" s="685" t="s">
        <v>429</v>
      </c>
      <c r="T812" s="686"/>
      <c r="U812" s="683"/>
      <c r="V812" s="684"/>
      <c r="W812" s="298" t="s">
        <v>428</v>
      </c>
      <c r="X812" s="298" t="s">
        <v>428</v>
      </c>
      <c r="Y812" s="298" t="s">
        <v>428</v>
      </c>
    </row>
    <row r="813" spans="1:25" ht="24" customHeight="1">
      <c r="A813" s="281">
        <v>16</v>
      </c>
      <c r="B813" s="284"/>
      <c r="C813" s="283"/>
      <c r="D813" s="283"/>
      <c r="E813" s="621"/>
      <c r="F813" s="622"/>
      <c r="G813" s="621"/>
      <c r="H813" s="622"/>
      <c r="I813" s="621"/>
      <c r="J813" s="622"/>
      <c r="K813" s="685" t="s">
        <v>429</v>
      </c>
      <c r="L813" s="686"/>
      <c r="M813" s="685" t="s">
        <v>429</v>
      </c>
      <c r="N813" s="686"/>
      <c r="O813" s="685" t="s">
        <v>429</v>
      </c>
      <c r="P813" s="686"/>
      <c r="Q813" s="685" t="s">
        <v>429</v>
      </c>
      <c r="R813" s="686"/>
      <c r="S813" s="685" t="s">
        <v>429</v>
      </c>
      <c r="T813" s="686"/>
      <c r="U813" s="683"/>
      <c r="V813" s="684"/>
      <c r="W813" s="298" t="s">
        <v>428</v>
      </c>
      <c r="X813" s="298" t="s">
        <v>428</v>
      </c>
      <c r="Y813" s="298" t="s">
        <v>428</v>
      </c>
    </row>
    <row r="814" spans="1:25" ht="20" customHeight="1">
      <c r="A814" s="266"/>
      <c r="B814" s="266"/>
      <c r="C814" s="270"/>
      <c r="D814" s="270"/>
      <c r="E814" s="266"/>
      <c r="F814" s="266"/>
      <c r="G814" s="266"/>
      <c r="H814" s="266"/>
      <c r="I814" s="266"/>
      <c r="J814" s="266"/>
      <c r="K814" s="266"/>
      <c r="L814" s="266"/>
      <c r="M814" s="266"/>
      <c r="N814" s="266"/>
      <c r="O814" s="266"/>
      <c r="P814" s="266"/>
      <c r="Q814" s="266"/>
      <c r="R814" s="266"/>
      <c r="S814" s="266"/>
      <c r="T814" s="266"/>
      <c r="U814" s="266"/>
      <c r="V814" s="266"/>
      <c r="W814" s="266"/>
      <c r="X814" s="266"/>
      <c r="Y814" s="266"/>
    </row>
    <row r="815" spans="1:25" ht="20" customHeight="1">
      <c r="A815" s="644" t="s">
        <v>425</v>
      </c>
      <c r="B815" s="644"/>
      <c r="C815" s="644"/>
      <c r="D815" s="644"/>
      <c r="E815" s="644"/>
      <c r="F815" s="644"/>
      <c r="G815" s="267"/>
      <c r="H815" s="644" t="s">
        <v>424</v>
      </c>
      <c r="I815" s="644"/>
      <c r="J815" s="644"/>
      <c r="K815" s="644"/>
      <c r="L815" s="644"/>
      <c r="M815" s="644"/>
      <c r="N815" s="644"/>
      <c r="O815" s="644"/>
      <c r="P815" s="644"/>
      <c r="Q815" s="644"/>
      <c r="R815" s="644"/>
      <c r="S815" s="644"/>
      <c r="T815" s="266"/>
      <c r="U815" s="642" t="s">
        <v>407</v>
      </c>
      <c r="V815" s="645"/>
      <c r="W815" s="645"/>
      <c r="X815" s="645"/>
      <c r="Y815" s="643"/>
    </row>
    <row r="816" spans="1:25" ht="20" customHeight="1">
      <c r="A816" s="297"/>
      <c r="B816" s="281" t="s">
        <v>423</v>
      </c>
      <c r="C816" s="281" t="s">
        <v>415</v>
      </c>
      <c r="D816" s="281" t="s">
        <v>414</v>
      </c>
      <c r="E816" s="644" t="s">
        <v>442</v>
      </c>
      <c r="F816" s="644"/>
      <c r="G816" s="267"/>
      <c r="H816" s="297"/>
      <c r="I816" s="281" t="s">
        <v>423</v>
      </c>
      <c r="J816" s="642" t="s">
        <v>415</v>
      </c>
      <c r="K816" s="645"/>
      <c r="L816" s="645"/>
      <c r="M816" s="645"/>
      <c r="N816" s="643"/>
      <c r="O816" s="642" t="s">
        <v>414</v>
      </c>
      <c r="P816" s="645"/>
      <c r="Q816" s="645"/>
      <c r="R816" s="644" t="s">
        <v>442</v>
      </c>
      <c r="S816" s="644"/>
      <c r="T816" s="266"/>
      <c r="U816" s="279"/>
      <c r="V816" s="266"/>
      <c r="W816" s="266"/>
      <c r="X816" s="266"/>
      <c r="Y816" s="278"/>
    </row>
    <row r="817" spans="1:25" ht="20" customHeight="1">
      <c r="A817" s="295">
        <v>1</v>
      </c>
      <c r="B817" s="301" t="s">
        <v>428</v>
      </c>
      <c r="C817" s="298" t="s">
        <v>429</v>
      </c>
      <c r="D817" s="298" t="s">
        <v>429</v>
      </c>
      <c r="E817" s="696" t="s">
        <v>429</v>
      </c>
      <c r="F817" s="696"/>
      <c r="G817" s="269"/>
      <c r="H817" s="295">
        <v>1</v>
      </c>
      <c r="I817" s="298" t="s">
        <v>428</v>
      </c>
      <c r="J817" s="685" t="s">
        <v>429</v>
      </c>
      <c r="K817" s="697"/>
      <c r="L817" s="697"/>
      <c r="M817" s="697"/>
      <c r="N817" s="686"/>
      <c r="O817" s="685" t="s">
        <v>429</v>
      </c>
      <c r="P817" s="697"/>
      <c r="Q817" s="697"/>
      <c r="R817" s="698" t="s">
        <v>429</v>
      </c>
      <c r="S817" s="698"/>
      <c r="T817" s="266"/>
      <c r="U817" s="279"/>
      <c r="V817" s="266"/>
      <c r="W817" s="266"/>
      <c r="X817" s="266"/>
      <c r="Y817" s="278"/>
    </row>
    <row r="818" spans="1:25" ht="20" customHeight="1">
      <c r="A818" s="295">
        <v>2</v>
      </c>
      <c r="B818" s="301" t="s">
        <v>428</v>
      </c>
      <c r="C818" s="298" t="s">
        <v>429</v>
      </c>
      <c r="D818" s="298" t="s">
        <v>429</v>
      </c>
      <c r="E818" s="696" t="s">
        <v>429</v>
      </c>
      <c r="F818" s="696"/>
      <c r="G818" s="269"/>
      <c r="H818" s="295">
        <v>2</v>
      </c>
      <c r="I818" s="298" t="s">
        <v>428</v>
      </c>
      <c r="J818" s="685" t="s">
        <v>429</v>
      </c>
      <c r="K818" s="697"/>
      <c r="L818" s="697"/>
      <c r="M818" s="697"/>
      <c r="N818" s="686"/>
      <c r="O818" s="685" t="s">
        <v>429</v>
      </c>
      <c r="P818" s="697"/>
      <c r="Q818" s="697"/>
      <c r="R818" s="698" t="s">
        <v>429</v>
      </c>
      <c r="S818" s="698"/>
      <c r="T818" s="266"/>
      <c r="U818" s="279"/>
      <c r="V818" s="266"/>
      <c r="W818" s="266"/>
      <c r="X818" s="266"/>
      <c r="Y818" s="278"/>
    </row>
    <row r="819" spans="1:25" ht="20" customHeight="1">
      <c r="A819" s="295">
        <v>3</v>
      </c>
      <c r="B819" s="301" t="s">
        <v>428</v>
      </c>
      <c r="C819" s="298" t="s">
        <v>429</v>
      </c>
      <c r="D819" s="298" t="s">
        <v>429</v>
      </c>
      <c r="E819" s="696" t="s">
        <v>429</v>
      </c>
      <c r="F819" s="696"/>
      <c r="G819" s="269"/>
      <c r="H819" s="295">
        <v>3</v>
      </c>
      <c r="I819" s="298" t="s">
        <v>428</v>
      </c>
      <c r="J819" s="685" t="s">
        <v>429</v>
      </c>
      <c r="K819" s="697"/>
      <c r="L819" s="697"/>
      <c r="M819" s="697"/>
      <c r="N819" s="686"/>
      <c r="O819" s="685" t="s">
        <v>429</v>
      </c>
      <c r="P819" s="697"/>
      <c r="Q819" s="697"/>
      <c r="R819" s="698" t="s">
        <v>429</v>
      </c>
      <c r="S819" s="698"/>
      <c r="U819" s="277"/>
      <c r="Y819" s="276"/>
    </row>
    <row r="820" spans="1:25" ht="20" customHeight="1">
      <c r="A820" s="295">
        <v>4</v>
      </c>
      <c r="B820" s="301" t="s">
        <v>428</v>
      </c>
      <c r="C820" s="298" t="s">
        <v>429</v>
      </c>
      <c r="D820" s="298" t="s">
        <v>429</v>
      </c>
      <c r="E820" s="696" t="s">
        <v>429</v>
      </c>
      <c r="F820" s="696"/>
      <c r="G820" s="269"/>
      <c r="H820" s="295">
        <v>4</v>
      </c>
      <c r="I820" s="298" t="s">
        <v>428</v>
      </c>
      <c r="J820" s="685" t="s">
        <v>429</v>
      </c>
      <c r="K820" s="697"/>
      <c r="L820" s="697"/>
      <c r="M820" s="697"/>
      <c r="N820" s="686"/>
      <c r="O820" s="685" t="s">
        <v>429</v>
      </c>
      <c r="P820" s="697"/>
      <c r="Q820" s="697"/>
      <c r="R820" s="698" t="s">
        <v>429</v>
      </c>
      <c r="S820" s="698"/>
      <c r="U820" s="305"/>
      <c r="V820" s="304"/>
      <c r="W820" s="304"/>
      <c r="X820" s="304"/>
      <c r="Y820" s="303"/>
    </row>
    <row r="821" spans="1:25" ht="20" customHeight="1">
      <c r="A821" s="295">
        <v>5</v>
      </c>
      <c r="B821" s="301" t="s">
        <v>428</v>
      </c>
      <c r="C821" s="298" t="s">
        <v>429</v>
      </c>
      <c r="D821" s="298" t="s">
        <v>429</v>
      </c>
      <c r="E821" s="696" t="s">
        <v>429</v>
      </c>
      <c r="F821" s="696"/>
      <c r="G821" s="269"/>
      <c r="H821" s="295">
        <v>5</v>
      </c>
      <c r="I821" s="298" t="s">
        <v>428</v>
      </c>
      <c r="J821" s="685" t="s">
        <v>429</v>
      </c>
      <c r="K821" s="697"/>
      <c r="L821" s="697"/>
      <c r="M821" s="697"/>
      <c r="N821" s="686"/>
      <c r="O821" s="685" t="s">
        <v>429</v>
      </c>
      <c r="P821" s="697"/>
      <c r="Q821" s="697"/>
      <c r="R821" s="698" t="s">
        <v>429</v>
      </c>
      <c r="S821" s="698"/>
      <c r="T821" s="266"/>
      <c r="U821" s="642" t="s">
        <v>406</v>
      </c>
      <c r="V821" s="645"/>
      <c r="W821" s="645"/>
      <c r="X821" s="645"/>
      <c r="Y821" s="643"/>
    </row>
    <row r="822" spans="1:25" ht="20" customHeight="1">
      <c r="A822" s="295">
        <v>6</v>
      </c>
      <c r="B822" s="301" t="s">
        <v>428</v>
      </c>
      <c r="C822" s="298" t="s">
        <v>429</v>
      </c>
      <c r="D822" s="298" t="s">
        <v>429</v>
      </c>
      <c r="E822" s="696" t="s">
        <v>429</v>
      </c>
      <c r="F822" s="696"/>
      <c r="G822" s="269"/>
      <c r="H822" s="295">
        <v>6</v>
      </c>
      <c r="I822" s="298" t="s">
        <v>428</v>
      </c>
      <c r="J822" s="685" t="s">
        <v>429</v>
      </c>
      <c r="K822" s="697"/>
      <c r="L822" s="697"/>
      <c r="M822" s="697"/>
      <c r="N822" s="686"/>
      <c r="O822" s="685" t="s">
        <v>429</v>
      </c>
      <c r="P822" s="697"/>
      <c r="Q822" s="697"/>
      <c r="R822" s="698" t="s">
        <v>429</v>
      </c>
      <c r="S822" s="698"/>
      <c r="T822" s="266"/>
      <c r="U822" s="279"/>
      <c r="V822" s="266"/>
      <c r="W822" s="266"/>
      <c r="X822" s="266"/>
      <c r="Y822" s="278"/>
    </row>
    <row r="823" spans="1:25" ht="20" customHeight="1">
      <c r="A823" s="295">
        <v>7</v>
      </c>
      <c r="B823" s="301" t="s">
        <v>428</v>
      </c>
      <c r="C823" s="298" t="s">
        <v>429</v>
      </c>
      <c r="D823" s="298" t="s">
        <v>429</v>
      </c>
      <c r="E823" s="696" t="s">
        <v>429</v>
      </c>
      <c r="F823" s="696"/>
      <c r="G823" s="269"/>
      <c r="H823" s="295">
        <v>7</v>
      </c>
      <c r="I823" s="298" t="s">
        <v>428</v>
      </c>
      <c r="J823" s="685" t="s">
        <v>429</v>
      </c>
      <c r="K823" s="697"/>
      <c r="L823" s="697"/>
      <c r="M823" s="697"/>
      <c r="N823" s="686"/>
      <c r="O823" s="685" t="s">
        <v>429</v>
      </c>
      <c r="P823" s="697"/>
      <c r="Q823" s="697"/>
      <c r="R823" s="698" t="s">
        <v>429</v>
      </c>
      <c r="S823" s="698"/>
      <c r="U823" s="277"/>
      <c r="Y823" s="276"/>
    </row>
    <row r="824" spans="1:25" ht="20" customHeight="1">
      <c r="A824" s="295">
        <v>8</v>
      </c>
      <c r="B824" s="301" t="s">
        <v>428</v>
      </c>
      <c r="C824" s="298" t="s">
        <v>429</v>
      </c>
      <c r="D824" s="298" t="s">
        <v>429</v>
      </c>
      <c r="E824" s="696" t="s">
        <v>429</v>
      </c>
      <c r="F824" s="696"/>
      <c r="G824" s="269"/>
      <c r="H824" s="295">
        <v>8</v>
      </c>
      <c r="I824" s="298" t="s">
        <v>428</v>
      </c>
      <c r="J824" s="685" t="s">
        <v>429</v>
      </c>
      <c r="K824" s="697"/>
      <c r="L824" s="697"/>
      <c r="M824" s="697"/>
      <c r="N824" s="686"/>
      <c r="O824" s="685" t="s">
        <v>429</v>
      </c>
      <c r="P824" s="697"/>
      <c r="Q824" s="697"/>
      <c r="R824" s="698" t="s">
        <v>429</v>
      </c>
      <c r="S824" s="698"/>
      <c r="T824" s="266"/>
      <c r="U824" s="273"/>
      <c r="V824" s="272"/>
      <c r="W824" s="272"/>
      <c r="X824" s="272"/>
      <c r="Y824" s="271"/>
    </row>
    <row r="825" spans="1:25" ht="12" customHeight="1">
      <c r="A825" s="268"/>
      <c r="B825" s="267"/>
      <c r="C825" s="270"/>
      <c r="D825" s="267"/>
      <c r="E825" s="269"/>
      <c r="F825" s="269"/>
      <c r="G825" s="269"/>
      <c r="H825" s="268"/>
      <c r="I825" s="267"/>
      <c r="J825" s="267"/>
      <c r="K825" s="267"/>
      <c r="L825" s="267"/>
      <c r="M825" s="267"/>
      <c r="N825" s="267"/>
      <c r="O825" s="267"/>
      <c r="P825" s="267"/>
      <c r="Q825" s="267"/>
      <c r="R825" s="267"/>
      <c r="S825" s="267"/>
      <c r="T825" s="266"/>
      <c r="U825" s="266"/>
      <c r="V825" s="266"/>
      <c r="W825" s="266"/>
      <c r="X825" s="266"/>
      <c r="Y825" s="266"/>
    </row>
    <row r="826" spans="1:25" ht="38" customHeight="1">
      <c r="A826" s="671" t="s">
        <v>441</v>
      </c>
      <c r="B826" s="672"/>
      <c r="C826" s="672"/>
      <c r="D826" s="672"/>
      <c r="E826" s="666" t="s">
        <v>42</v>
      </c>
      <c r="F826" s="666"/>
      <c r="G826" s="667">
        <f>G793</f>
        <v>45774</v>
      </c>
      <c r="H826" s="668"/>
      <c r="I826" s="669"/>
      <c r="J826" s="666" t="s">
        <v>43</v>
      </c>
      <c r="K826" s="666"/>
      <c r="L826" s="626" t="str">
        <f>L793</f>
        <v>Horspath, Oxford</v>
      </c>
      <c r="M826" s="662"/>
      <c r="N826" s="662"/>
      <c r="O826" s="662"/>
      <c r="P826" s="662"/>
      <c r="Q826" s="627"/>
      <c r="R826" s="666" t="s">
        <v>420</v>
      </c>
      <c r="S826" s="666"/>
      <c r="T826" s="626" t="str">
        <f>T793</f>
        <v>OXFORDSHIRE TRACK &amp; FIELD LEAGUE 2025</v>
      </c>
      <c r="U826" s="662"/>
      <c r="V826" s="662"/>
      <c r="W826" s="662"/>
      <c r="X826" s="662"/>
      <c r="Y826" s="627"/>
    </row>
    <row r="827" spans="1:25" s="294" customFormat="1" ht="38" customHeight="1">
      <c r="A827" s="624" t="s">
        <v>25</v>
      </c>
      <c r="B827" s="625"/>
      <c r="C827" s="626" t="str">
        <f>C794</f>
        <v>Triple Jump U15/U17/U20 Women (0/0/0 athletes)</v>
      </c>
      <c r="D827" s="627"/>
      <c r="E827" s="624" t="s">
        <v>382</v>
      </c>
      <c r="F827" s="625"/>
      <c r="G827" s="629">
        <f>G794</f>
        <v>0.41666666666666669</v>
      </c>
      <c r="H827" s="630"/>
      <c r="I827" s="631"/>
      <c r="J827" s="626" t="s">
        <v>440</v>
      </c>
      <c r="K827" s="662"/>
      <c r="L827" s="638" t="str">
        <f>L794</f>
        <v>9.6/10.49</v>
      </c>
      <c r="M827" s="639"/>
      <c r="N827" s="640" t="s">
        <v>439</v>
      </c>
      <c r="O827" s="641"/>
      <c r="P827" s="652" t="str">
        <f>P794</f>
        <v>8.5/9.5</v>
      </c>
      <c r="Q827" s="653"/>
      <c r="R827" s="624" t="str">
        <f>R794</f>
        <v>Scoring: 3 trials each</v>
      </c>
      <c r="S827" s="628"/>
      <c r="T827" s="628"/>
      <c r="U827" s="628"/>
      <c r="V827" s="628"/>
      <c r="W827" s="628"/>
      <c r="X827" s="628"/>
      <c r="Y827" s="625"/>
    </row>
    <row r="828" spans="1:25" ht="20" customHeight="1">
      <c r="A828" s="266"/>
      <c r="B828" s="266"/>
      <c r="C828" s="293"/>
      <c r="D828" s="292"/>
      <c r="E828" s="267"/>
      <c r="F828" s="267"/>
      <c r="G828" s="291"/>
      <c r="H828" s="291"/>
      <c r="I828" s="267"/>
      <c r="J828" s="267"/>
      <c r="K828" s="290"/>
      <c r="L828" s="290"/>
      <c r="M828" s="290"/>
      <c r="N828" s="288"/>
      <c r="O828" s="288"/>
      <c r="P828" s="289"/>
      <c r="Q828" s="288"/>
      <c r="R828" s="287"/>
      <c r="S828" s="287"/>
      <c r="T828" s="287"/>
      <c r="U828" s="287"/>
      <c r="V828" s="287"/>
      <c r="W828" s="287"/>
      <c r="X828" s="287"/>
      <c r="Y828" s="287"/>
    </row>
    <row r="829" spans="1:25" ht="38" customHeight="1">
      <c r="A829" s="634" t="s">
        <v>417</v>
      </c>
      <c r="B829" s="634" t="s">
        <v>416</v>
      </c>
      <c r="C829" s="634" t="s">
        <v>415</v>
      </c>
      <c r="D829" s="634" t="s">
        <v>414</v>
      </c>
      <c r="E829" s="689" t="s">
        <v>438</v>
      </c>
      <c r="F829" s="689"/>
      <c r="G829" s="689" t="s">
        <v>437</v>
      </c>
      <c r="H829" s="689"/>
      <c r="I829" s="689" t="s">
        <v>436</v>
      </c>
      <c r="J829" s="689"/>
      <c r="K829" s="689" t="s">
        <v>435</v>
      </c>
      <c r="L829" s="689"/>
      <c r="M829" s="692" t="s">
        <v>434</v>
      </c>
      <c r="N829" s="693"/>
      <c r="O829" s="644" t="s">
        <v>433</v>
      </c>
      <c r="P829" s="644"/>
      <c r="Q829" s="644" t="s">
        <v>432</v>
      </c>
      <c r="R829" s="644"/>
      <c r="S829" s="644" t="s">
        <v>431</v>
      </c>
      <c r="T829" s="644"/>
      <c r="U829" s="689" t="s">
        <v>430</v>
      </c>
      <c r="V829" s="642"/>
      <c r="W829" s="664" t="s">
        <v>410</v>
      </c>
      <c r="X829" s="642" t="s">
        <v>409</v>
      </c>
      <c r="Y829" s="643"/>
    </row>
    <row r="830" spans="1:25" ht="20" customHeight="1">
      <c r="A830" s="635"/>
      <c r="B830" s="635"/>
      <c r="C830" s="635"/>
      <c r="D830" s="635"/>
      <c r="E830" s="644" t="s">
        <v>408</v>
      </c>
      <c r="F830" s="644"/>
      <c r="G830" s="644" t="s">
        <v>408</v>
      </c>
      <c r="H830" s="644"/>
      <c r="I830" s="644" t="s">
        <v>408</v>
      </c>
      <c r="J830" s="644"/>
      <c r="K830" s="644" t="s">
        <v>408</v>
      </c>
      <c r="L830" s="644"/>
      <c r="M830" s="694"/>
      <c r="N830" s="695"/>
      <c r="O830" s="644" t="s">
        <v>408</v>
      </c>
      <c r="P830" s="644"/>
      <c r="Q830" s="644" t="s">
        <v>408</v>
      </c>
      <c r="R830" s="644"/>
      <c r="S830" s="644" t="s">
        <v>408</v>
      </c>
      <c r="T830" s="644"/>
      <c r="U830" s="644" t="s">
        <v>408</v>
      </c>
      <c r="V830" s="642"/>
      <c r="W830" s="665"/>
      <c r="X830" s="281" t="s">
        <v>0</v>
      </c>
      <c r="Y830" s="281" t="s">
        <v>1</v>
      </c>
    </row>
    <row r="831" spans="1:25" ht="24" customHeight="1">
      <c r="A831" s="285">
        <v>17</v>
      </c>
      <c r="B831" s="284" t="str" cm="1">
        <f t="array" ref="B831">IFERROR(IF(Data!M$434+Data!M$445+Data!M$456&gt;16, _xlfn.DROP(_xlfn.VSTACK(_xlfn._xlws.FILTER(_xlfn.ANCHORARRAY(Data!BP$154), _xlfn.CHOOSECOLS(_xlfn.ANCHORARRAY(Data!BP$154),1)&lt;&gt;"", ""),_xlfn._xlws.FILTER(_xlfn.ANCHORARRAY(Data!BP$184), _xlfn.CHOOSECOLS(_xlfn.ANCHORARRAY(Data!BP$184),1)&lt;&gt;"", ""),_xlfn._xlws.FILTER(_xlfn.ANCHORARRAY(Data!BP$214), _xlfn.CHOOSECOLS(_xlfn.ANCHORARRAY(Data!BP$214),1)&lt;&gt;"","")), 16),"Less than 16"),"")</f>
        <v>Less than 16</v>
      </c>
      <c r="C831" s="283"/>
      <c r="D831" s="283"/>
      <c r="E831" s="621"/>
      <c r="F831" s="622"/>
      <c r="G831" s="621"/>
      <c r="H831" s="622"/>
      <c r="I831" s="621"/>
      <c r="J831" s="622"/>
      <c r="K831" s="685" t="s">
        <v>429</v>
      </c>
      <c r="L831" s="686"/>
      <c r="M831" s="685" t="s">
        <v>429</v>
      </c>
      <c r="N831" s="686"/>
      <c r="O831" s="685" t="s">
        <v>429</v>
      </c>
      <c r="P831" s="686"/>
      <c r="Q831" s="685" t="s">
        <v>429</v>
      </c>
      <c r="R831" s="686"/>
      <c r="S831" s="685" t="s">
        <v>429</v>
      </c>
      <c r="T831" s="686"/>
      <c r="U831" s="683"/>
      <c r="V831" s="684"/>
      <c r="W831" s="298" t="s">
        <v>428</v>
      </c>
      <c r="X831" s="298" t="s">
        <v>428</v>
      </c>
      <c r="Y831" s="298" t="s">
        <v>428</v>
      </c>
    </row>
    <row r="832" spans="1:25" ht="24" customHeight="1">
      <c r="A832" s="285">
        <v>18</v>
      </c>
      <c r="B832" s="284"/>
      <c r="C832" s="283"/>
      <c r="D832" s="283"/>
      <c r="E832" s="621"/>
      <c r="F832" s="622"/>
      <c r="G832" s="621"/>
      <c r="H832" s="622"/>
      <c r="I832" s="621"/>
      <c r="J832" s="622"/>
      <c r="K832" s="685" t="s">
        <v>429</v>
      </c>
      <c r="L832" s="686"/>
      <c r="M832" s="690" t="s">
        <v>429</v>
      </c>
      <c r="N832" s="691"/>
      <c r="O832" s="690" t="s">
        <v>429</v>
      </c>
      <c r="P832" s="691"/>
      <c r="Q832" s="685" t="s">
        <v>429</v>
      </c>
      <c r="R832" s="686"/>
      <c r="S832" s="685" t="s">
        <v>429</v>
      </c>
      <c r="T832" s="686"/>
      <c r="U832" s="683"/>
      <c r="V832" s="684"/>
      <c r="W832" s="298" t="s">
        <v>428</v>
      </c>
      <c r="X832" s="298" t="s">
        <v>428</v>
      </c>
      <c r="Y832" s="298" t="s">
        <v>428</v>
      </c>
    </row>
    <row r="833" spans="1:25" ht="24" customHeight="1">
      <c r="A833" s="285">
        <v>19</v>
      </c>
      <c r="B833" s="284"/>
      <c r="C833" s="283"/>
      <c r="D833" s="283"/>
      <c r="E833" s="621"/>
      <c r="F833" s="622"/>
      <c r="G833" s="621"/>
      <c r="H833" s="622"/>
      <c r="I833" s="621"/>
      <c r="J833" s="622"/>
      <c r="K833" s="685" t="s">
        <v>429</v>
      </c>
      <c r="L833" s="686"/>
      <c r="M833" s="685" t="s">
        <v>429</v>
      </c>
      <c r="N833" s="686"/>
      <c r="O833" s="685" t="s">
        <v>429</v>
      </c>
      <c r="P833" s="686"/>
      <c r="Q833" s="685" t="s">
        <v>429</v>
      </c>
      <c r="R833" s="686"/>
      <c r="S833" s="685" t="s">
        <v>429</v>
      </c>
      <c r="T833" s="686"/>
      <c r="U833" s="683"/>
      <c r="V833" s="684"/>
      <c r="W833" s="298" t="s">
        <v>428</v>
      </c>
      <c r="X833" s="298" t="s">
        <v>428</v>
      </c>
      <c r="Y833" s="298" t="s">
        <v>428</v>
      </c>
    </row>
    <row r="834" spans="1:25" ht="24" customHeight="1">
      <c r="A834" s="285">
        <v>20</v>
      </c>
      <c r="B834" s="284"/>
      <c r="C834" s="283"/>
      <c r="D834" s="283"/>
      <c r="E834" s="621"/>
      <c r="F834" s="622"/>
      <c r="G834" s="621"/>
      <c r="H834" s="622"/>
      <c r="I834" s="621"/>
      <c r="J834" s="622"/>
      <c r="K834" s="685" t="s">
        <v>429</v>
      </c>
      <c r="L834" s="686"/>
      <c r="M834" s="685" t="s">
        <v>429</v>
      </c>
      <c r="N834" s="686"/>
      <c r="O834" s="685" t="s">
        <v>429</v>
      </c>
      <c r="P834" s="686"/>
      <c r="Q834" s="685" t="s">
        <v>429</v>
      </c>
      <c r="R834" s="686"/>
      <c r="S834" s="685" t="s">
        <v>429</v>
      </c>
      <c r="T834" s="686"/>
      <c r="U834" s="683"/>
      <c r="V834" s="684"/>
      <c r="W834" s="298" t="s">
        <v>428</v>
      </c>
      <c r="X834" s="298" t="s">
        <v>428</v>
      </c>
      <c r="Y834" s="298" t="s">
        <v>428</v>
      </c>
    </row>
    <row r="835" spans="1:25" ht="24" customHeight="1">
      <c r="A835" s="285">
        <v>21</v>
      </c>
      <c r="B835" s="284"/>
      <c r="C835" s="283"/>
      <c r="D835" s="283"/>
      <c r="E835" s="621"/>
      <c r="F835" s="622"/>
      <c r="G835" s="621"/>
      <c r="H835" s="622"/>
      <c r="I835" s="621"/>
      <c r="J835" s="622"/>
      <c r="K835" s="685" t="s">
        <v>429</v>
      </c>
      <c r="L835" s="686"/>
      <c r="M835" s="685" t="s">
        <v>429</v>
      </c>
      <c r="N835" s="686"/>
      <c r="O835" s="685" t="s">
        <v>429</v>
      </c>
      <c r="P835" s="686"/>
      <c r="Q835" s="685" t="s">
        <v>429</v>
      </c>
      <c r="R835" s="686"/>
      <c r="S835" s="685" t="s">
        <v>429</v>
      </c>
      <c r="T835" s="686"/>
      <c r="U835" s="683"/>
      <c r="V835" s="684"/>
      <c r="W835" s="298" t="s">
        <v>428</v>
      </c>
      <c r="X835" s="298" t="s">
        <v>428</v>
      </c>
      <c r="Y835" s="298" t="s">
        <v>428</v>
      </c>
    </row>
    <row r="836" spans="1:25" ht="24" customHeight="1">
      <c r="A836" s="285">
        <v>22</v>
      </c>
      <c r="B836" s="284"/>
      <c r="C836" s="283"/>
      <c r="D836" s="283"/>
      <c r="E836" s="621"/>
      <c r="F836" s="622"/>
      <c r="G836" s="621"/>
      <c r="H836" s="622"/>
      <c r="I836" s="621"/>
      <c r="J836" s="622"/>
      <c r="K836" s="685" t="s">
        <v>429</v>
      </c>
      <c r="L836" s="686"/>
      <c r="M836" s="685" t="s">
        <v>429</v>
      </c>
      <c r="N836" s="686"/>
      <c r="O836" s="685" t="s">
        <v>429</v>
      </c>
      <c r="P836" s="686"/>
      <c r="Q836" s="685" t="s">
        <v>429</v>
      </c>
      <c r="R836" s="686"/>
      <c r="S836" s="685" t="s">
        <v>429</v>
      </c>
      <c r="T836" s="686"/>
      <c r="U836" s="683"/>
      <c r="V836" s="684"/>
      <c r="W836" s="298" t="s">
        <v>428</v>
      </c>
      <c r="X836" s="298" t="s">
        <v>428</v>
      </c>
      <c r="Y836" s="298" t="s">
        <v>428</v>
      </c>
    </row>
    <row r="837" spans="1:25" ht="24" customHeight="1">
      <c r="A837" s="285">
        <v>23</v>
      </c>
      <c r="B837" s="284"/>
      <c r="C837" s="283"/>
      <c r="D837" s="283"/>
      <c r="E837" s="621"/>
      <c r="F837" s="622"/>
      <c r="G837" s="621"/>
      <c r="H837" s="622"/>
      <c r="I837" s="621"/>
      <c r="J837" s="622"/>
      <c r="K837" s="685" t="s">
        <v>429</v>
      </c>
      <c r="L837" s="686"/>
      <c r="M837" s="685" t="s">
        <v>429</v>
      </c>
      <c r="N837" s="686"/>
      <c r="O837" s="685" t="s">
        <v>429</v>
      </c>
      <c r="P837" s="686"/>
      <c r="Q837" s="685" t="s">
        <v>429</v>
      </c>
      <c r="R837" s="686"/>
      <c r="S837" s="685" t="s">
        <v>429</v>
      </c>
      <c r="T837" s="686"/>
      <c r="U837" s="683"/>
      <c r="V837" s="684"/>
      <c r="W837" s="298" t="s">
        <v>428</v>
      </c>
      <c r="X837" s="298" t="s">
        <v>428</v>
      </c>
      <c r="Y837" s="298" t="s">
        <v>428</v>
      </c>
    </row>
    <row r="838" spans="1:25" ht="24" customHeight="1">
      <c r="A838" s="285">
        <v>24</v>
      </c>
      <c r="B838" s="284"/>
      <c r="C838" s="283"/>
      <c r="D838" s="283"/>
      <c r="E838" s="621"/>
      <c r="F838" s="622"/>
      <c r="G838" s="621"/>
      <c r="H838" s="622"/>
      <c r="I838" s="621"/>
      <c r="J838" s="622"/>
      <c r="K838" s="685" t="s">
        <v>429</v>
      </c>
      <c r="L838" s="686"/>
      <c r="M838" s="685" t="s">
        <v>429</v>
      </c>
      <c r="N838" s="686"/>
      <c r="O838" s="685" t="s">
        <v>429</v>
      </c>
      <c r="P838" s="686"/>
      <c r="Q838" s="685" t="s">
        <v>429</v>
      </c>
      <c r="R838" s="686"/>
      <c r="S838" s="685" t="s">
        <v>429</v>
      </c>
      <c r="T838" s="686"/>
      <c r="U838" s="683"/>
      <c r="V838" s="684"/>
      <c r="W838" s="298" t="s">
        <v>428</v>
      </c>
      <c r="X838" s="298" t="s">
        <v>428</v>
      </c>
      <c r="Y838" s="298" t="s">
        <v>428</v>
      </c>
    </row>
    <row r="839" spans="1:25" ht="24" customHeight="1">
      <c r="A839" s="285">
        <v>25</v>
      </c>
      <c r="B839" s="284"/>
      <c r="C839" s="283"/>
      <c r="D839" s="283"/>
      <c r="E839" s="621"/>
      <c r="F839" s="622"/>
      <c r="G839" s="621"/>
      <c r="H839" s="622"/>
      <c r="I839" s="621"/>
      <c r="J839" s="622"/>
      <c r="K839" s="685" t="s">
        <v>429</v>
      </c>
      <c r="L839" s="686"/>
      <c r="M839" s="685" t="s">
        <v>429</v>
      </c>
      <c r="N839" s="686"/>
      <c r="O839" s="685" t="s">
        <v>429</v>
      </c>
      <c r="P839" s="686"/>
      <c r="Q839" s="685" t="s">
        <v>429</v>
      </c>
      <c r="R839" s="686"/>
      <c r="S839" s="685" t="s">
        <v>429</v>
      </c>
      <c r="T839" s="686"/>
      <c r="U839" s="683"/>
      <c r="V839" s="684"/>
      <c r="W839" s="298" t="s">
        <v>428</v>
      </c>
      <c r="X839" s="298" t="s">
        <v>428</v>
      </c>
      <c r="Y839" s="298" t="s">
        <v>428</v>
      </c>
    </row>
    <row r="840" spans="1:25" ht="24" customHeight="1">
      <c r="A840" s="285">
        <v>26</v>
      </c>
      <c r="B840" s="284"/>
      <c r="C840" s="283"/>
      <c r="D840" s="283"/>
      <c r="E840" s="621"/>
      <c r="F840" s="622"/>
      <c r="G840" s="621"/>
      <c r="H840" s="622"/>
      <c r="I840" s="621"/>
      <c r="J840" s="622"/>
      <c r="K840" s="685" t="s">
        <v>429</v>
      </c>
      <c r="L840" s="686"/>
      <c r="M840" s="685" t="s">
        <v>429</v>
      </c>
      <c r="N840" s="686"/>
      <c r="O840" s="685" t="s">
        <v>429</v>
      </c>
      <c r="P840" s="686"/>
      <c r="Q840" s="685" t="s">
        <v>429</v>
      </c>
      <c r="R840" s="686"/>
      <c r="S840" s="685" t="s">
        <v>429</v>
      </c>
      <c r="T840" s="686"/>
      <c r="U840" s="683"/>
      <c r="V840" s="684"/>
      <c r="W840" s="298" t="s">
        <v>428</v>
      </c>
      <c r="X840" s="298" t="s">
        <v>428</v>
      </c>
      <c r="Y840" s="298" t="s">
        <v>428</v>
      </c>
    </row>
    <row r="841" spans="1:25" ht="24" customHeight="1">
      <c r="A841" s="285">
        <v>27</v>
      </c>
      <c r="B841" s="284"/>
      <c r="C841" s="283"/>
      <c r="D841" s="283"/>
      <c r="E841" s="621"/>
      <c r="F841" s="622"/>
      <c r="G841" s="621"/>
      <c r="H841" s="622"/>
      <c r="I841" s="621"/>
      <c r="J841" s="622"/>
      <c r="K841" s="685" t="s">
        <v>429</v>
      </c>
      <c r="L841" s="686"/>
      <c r="M841" s="685" t="s">
        <v>429</v>
      </c>
      <c r="N841" s="686"/>
      <c r="O841" s="685" t="s">
        <v>429</v>
      </c>
      <c r="P841" s="686"/>
      <c r="Q841" s="685" t="s">
        <v>429</v>
      </c>
      <c r="R841" s="686"/>
      <c r="S841" s="685" t="s">
        <v>429</v>
      </c>
      <c r="T841" s="686"/>
      <c r="U841" s="683"/>
      <c r="V841" s="684"/>
      <c r="W841" s="298" t="s">
        <v>428</v>
      </c>
      <c r="X841" s="298" t="s">
        <v>428</v>
      </c>
      <c r="Y841" s="298" t="s">
        <v>428</v>
      </c>
    </row>
    <row r="842" spans="1:25" ht="24" customHeight="1">
      <c r="A842" s="285">
        <v>28</v>
      </c>
      <c r="B842" s="284"/>
      <c r="C842" s="283"/>
      <c r="D842" s="283"/>
      <c r="E842" s="636"/>
      <c r="F842" s="670"/>
      <c r="G842" s="636"/>
      <c r="H842" s="670"/>
      <c r="I842" s="636"/>
      <c r="J842" s="670"/>
      <c r="K842" s="685" t="s">
        <v>429</v>
      </c>
      <c r="L842" s="686"/>
      <c r="M842" s="685" t="s">
        <v>429</v>
      </c>
      <c r="N842" s="686"/>
      <c r="O842" s="685" t="s">
        <v>429</v>
      </c>
      <c r="P842" s="686"/>
      <c r="Q842" s="685" t="s">
        <v>429</v>
      </c>
      <c r="R842" s="686"/>
      <c r="S842" s="685" t="s">
        <v>429</v>
      </c>
      <c r="T842" s="686"/>
      <c r="U842" s="687"/>
      <c r="V842" s="688"/>
      <c r="W842" s="298" t="s">
        <v>428</v>
      </c>
      <c r="X842" s="298" t="s">
        <v>428</v>
      </c>
      <c r="Y842" s="298" t="s">
        <v>428</v>
      </c>
    </row>
    <row r="843" spans="1:25" ht="24" customHeight="1">
      <c r="A843" s="285">
        <v>29</v>
      </c>
      <c r="B843" s="284"/>
      <c r="C843" s="283"/>
      <c r="D843" s="283"/>
      <c r="E843" s="651"/>
      <c r="F843" s="651"/>
      <c r="G843" s="651"/>
      <c r="H843" s="651"/>
      <c r="I843" s="651"/>
      <c r="J843" s="651"/>
      <c r="K843" s="685" t="s">
        <v>429</v>
      </c>
      <c r="L843" s="686"/>
      <c r="M843" s="685" t="s">
        <v>429</v>
      </c>
      <c r="N843" s="686"/>
      <c r="O843" s="685" t="s">
        <v>429</v>
      </c>
      <c r="P843" s="686"/>
      <c r="Q843" s="685" t="s">
        <v>429</v>
      </c>
      <c r="R843" s="686"/>
      <c r="S843" s="685" t="s">
        <v>429</v>
      </c>
      <c r="T843" s="686"/>
      <c r="U843" s="646"/>
      <c r="V843" s="646"/>
      <c r="W843" s="298" t="s">
        <v>428</v>
      </c>
      <c r="X843" s="298" t="s">
        <v>428</v>
      </c>
      <c r="Y843" s="298" t="s">
        <v>428</v>
      </c>
    </row>
    <row r="844" spans="1:25" ht="24" customHeight="1">
      <c r="A844" s="285">
        <v>30</v>
      </c>
      <c r="B844" s="284"/>
      <c r="C844" s="283"/>
      <c r="D844" s="283"/>
      <c r="E844" s="621"/>
      <c r="F844" s="622"/>
      <c r="G844" s="621"/>
      <c r="H844" s="622"/>
      <c r="I844" s="621"/>
      <c r="J844" s="622"/>
      <c r="K844" s="685" t="s">
        <v>429</v>
      </c>
      <c r="L844" s="686"/>
      <c r="M844" s="685" t="s">
        <v>429</v>
      </c>
      <c r="N844" s="686"/>
      <c r="O844" s="685" t="s">
        <v>429</v>
      </c>
      <c r="P844" s="686"/>
      <c r="Q844" s="685" t="s">
        <v>429</v>
      </c>
      <c r="R844" s="686"/>
      <c r="S844" s="685" t="s">
        <v>429</v>
      </c>
      <c r="T844" s="686"/>
      <c r="U844" s="683"/>
      <c r="V844" s="684"/>
      <c r="W844" s="298" t="s">
        <v>428</v>
      </c>
      <c r="X844" s="298" t="s">
        <v>428</v>
      </c>
      <c r="Y844" s="298" t="s">
        <v>428</v>
      </c>
    </row>
    <row r="845" spans="1:25" ht="24" customHeight="1">
      <c r="A845" s="285">
        <v>31</v>
      </c>
      <c r="B845" s="284"/>
      <c r="C845" s="283"/>
      <c r="D845" s="283"/>
      <c r="E845" s="621"/>
      <c r="F845" s="622"/>
      <c r="G845" s="621"/>
      <c r="H845" s="622"/>
      <c r="I845" s="621"/>
      <c r="J845" s="622"/>
      <c r="K845" s="685" t="s">
        <v>429</v>
      </c>
      <c r="L845" s="686"/>
      <c r="M845" s="685" t="s">
        <v>429</v>
      </c>
      <c r="N845" s="686"/>
      <c r="O845" s="685" t="s">
        <v>429</v>
      </c>
      <c r="P845" s="686"/>
      <c r="Q845" s="685" t="s">
        <v>429</v>
      </c>
      <c r="R845" s="686"/>
      <c r="S845" s="685" t="s">
        <v>429</v>
      </c>
      <c r="T845" s="686"/>
      <c r="U845" s="683"/>
      <c r="V845" s="684"/>
      <c r="W845" s="298" t="s">
        <v>428</v>
      </c>
      <c r="X845" s="298" t="s">
        <v>428</v>
      </c>
      <c r="Y845" s="298" t="s">
        <v>428</v>
      </c>
    </row>
    <row r="846" spans="1:25" ht="24" customHeight="1">
      <c r="A846" s="285">
        <v>32</v>
      </c>
      <c r="B846" s="284"/>
      <c r="C846" s="283"/>
      <c r="D846" s="283"/>
      <c r="E846" s="621"/>
      <c r="F846" s="622"/>
      <c r="G846" s="621"/>
      <c r="H846" s="622"/>
      <c r="I846" s="621"/>
      <c r="J846" s="622"/>
      <c r="K846" s="685" t="s">
        <v>429</v>
      </c>
      <c r="L846" s="686"/>
      <c r="M846" s="685" t="s">
        <v>429</v>
      </c>
      <c r="N846" s="686"/>
      <c r="O846" s="685" t="s">
        <v>429</v>
      </c>
      <c r="P846" s="686"/>
      <c r="Q846" s="685" t="s">
        <v>429</v>
      </c>
      <c r="R846" s="686"/>
      <c r="S846" s="685" t="s">
        <v>429</v>
      </c>
      <c r="T846" s="686"/>
      <c r="U846" s="683"/>
      <c r="V846" s="684"/>
      <c r="W846" s="298" t="s">
        <v>428</v>
      </c>
      <c r="X846" s="298" t="s">
        <v>428</v>
      </c>
      <c r="Y846" s="298" t="s">
        <v>428</v>
      </c>
    </row>
    <row r="847" spans="1:25" ht="20" customHeight="1">
      <c r="A847" s="266"/>
      <c r="B847" s="267"/>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row>
    <row r="848" spans="1:25" ht="20" customHeight="1">
      <c r="A848" s="266"/>
      <c r="B848" s="266"/>
      <c r="C848" s="266"/>
      <c r="D848" s="266"/>
      <c r="E848" s="266"/>
      <c r="F848" s="266"/>
      <c r="G848" s="267"/>
      <c r="H848" s="266"/>
      <c r="I848" s="266"/>
      <c r="J848" s="266"/>
      <c r="K848" s="266"/>
      <c r="L848" s="266"/>
      <c r="M848" s="266"/>
      <c r="N848" s="266"/>
      <c r="O848" s="266"/>
      <c r="P848" s="266"/>
      <c r="Q848" s="266"/>
      <c r="R848" s="266"/>
      <c r="S848" s="266"/>
      <c r="T848" s="266"/>
      <c r="U848" s="642" t="s">
        <v>407</v>
      </c>
      <c r="V848" s="645"/>
      <c r="W848" s="645"/>
      <c r="X848" s="645"/>
      <c r="Y848" s="643"/>
    </row>
    <row r="849" spans="1:25" ht="20" customHeight="1">
      <c r="A849" s="266"/>
      <c r="B849" s="267"/>
      <c r="C849" s="267"/>
      <c r="D849" s="267"/>
      <c r="E849" s="266"/>
      <c r="F849" s="266"/>
      <c r="G849" s="267"/>
      <c r="H849" s="266"/>
      <c r="I849" s="267"/>
      <c r="J849" s="266"/>
      <c r="K849" s="266"/>
      <c r="L849" s="266"/>
      <c r="M849" s="266"/>
      <c r="N849" s="266"/>
      <c r="O849" s="266"/>
      <c r="P849" s="266"/>
      <c r="Q849" s="266"/>
      <c r="R849" s="266"/>
      <c r="S849" s="266"/>
      <c r="T849" s="266"/>
      <c r="U849" s="279"/>
      <c r="V849" s="266"/>
      <c r="W849" s="266"/>
      <c r="X849" s="266"/>
      <c r="Y849" s="278"/>
    </row>
    <row r="850" spans="1:25" ht="20" customHeight="1">
      <c r="A850" s="268"/>
      <c r="B850" s="280"/>
      <c r="C850" s="270"/>
      <c r="D850" s="267"/>
      <c r="E850" s="275"/>
      <c r="F850" s="275"/>
      <c r="G850" s="269"/>
      <c r="H850" s="268"/>
      <c r="I850" s="267"/>
      <c r="J850" s="266"/>
      <c r="K850" s="266"/>
      <c r="L850" s="266"/>
      <c r="M850" s="266"/>
      <c r="N850" s="266"/>
      <c r="O850" s="266"/>
      <c r="P850" s="266"/>
      <c r="Q850" s="266"/>
      <c r="R850" s="266"/>
      <c r="S850" s="266"/>
      <c r="T850" s="266"/>
      <c r="U850" s="279"/>
      <c r="V850" s="266"/>
      <c r="W850" s="266"/>
      <c r="X850" s="266"/>
      <c r="Y850" s="278"/>
    </row>
    <row r="851" spans="1:25" ht="20" customHeight="1">
      <c r="A851" s="268"/>
      <c r="B851" s="267"/>
      <c r="C851" s="270"/>
      <c r="D851" s="267"/>
      <c r="E851" s="275"/>
      <c r="F851" s="275"/>
      <c r="G851" s="269"/>
      <c r="H851" s="268"/>
      <c r="I851" s="267"/>
      <c r="J851" s="266"/>
      <c r="K851" s="266"/>
      <c r="L851" s="266"/>
      <c r="M851" s="266"/>
      <c r="N851" s="266"/>
      <c r="O851" s="266"/>
      <c r="P851" s="266"/>
      <c r="Q851" s="266"/>
      <c r="R851" s="266"/>
      <c r="S851" s="266"/>
      <c r="T851" s="266"/>
      <c r="U851" s="279"/>
      <c r="V851" s="266"/>
      <c r="W851" s="266"/>
      <c r="X851" s="266"/>
      <c r="Y851" s="278"/>
    </row>
    <row r="852" spans="1:25" ht="20" customHeight="1">
      <c r="A852" s="268"/>
      <c r="B852" s="267"/>
      <c r="C852" s="270"/>
      <c r="D852" s="267"/>
      <c r="E852" s="275"/>
      <c r="F852" s="275"/>
      <c r="G852" s="269"/>
      <c r="H852" s="268"/>
      <c r="I852" s="267"/>
      <c r="J852" s="266"/>
      <c r="K852" s="266"/>
      <c r="L852" s="266"/>
      <c r="M852" s="266"/>
      <c r="N852" s="266"/>
      <c r="O852" s="266"/>
      <c r="P852" s="266"/>
      <c r="Q852" s="266"/>
      <c r="R852" s="266"/>
      <c r="S852" s="266"/>
      <c r="U852" s="277"/>
      <c r="Y852" s="276"/>
    </row>
    <row r="853" spans="1:25" ht="20" customHeight="1">
      <c r="A853" s="268"/>
      <c r="B853" s="267"/>
      <c r="C853" s="270"/>
      <c r="D853" s="267"/>
      <c r="E853" s="275"/>
      <c r="F853" s="275"/>
      <c r="G853" s="269"/>
      <c r="H853" s="268"/>
      <c r="I853" s="267"/>
      <c r="J853" s="266"/>
      <c r="K853" s="266"/>
      <c r="L853" s="266"/>
      <c r="M853" s="266"/>
      <c r="N853" s="266"/>
      <c r="O853" s="266"/>
      <c r="P853" s="266"/>
      <c r="Q853" s="266"/>
      <c r="R853" s="266"/>
      <c r="S853" s="266"/>
      <c r="U853" s="277"/>
      <c r="Y853" s="276"/>
    </row>
    <row r="854" spans="1:25" ht="20" customHeight="1">
      <c r="A854" s="268"/>
      <c r="B854" s="267"/>
      <c r="C854" s="270"/>
      <c r="D854" s="267"/>
      <c r="E854" s="275"/>
      <c r="F854" s="275"/>
      <c r="G854" s="269"/>
      <c r="H854" s="268"/>
      <c r="I854" s="267"/>
      <c r="J854" s="266"/>
      <c r="K854" s="266"/>
      <c r="L854" s="266"/>
      <c r="M854" s="266"/>
      <c r="N854" s="266"/>
      <c r="O854" s="266"/>
      <c r="P854" s="266"/>
      <c r="Q854" s="266"/>
      <c r="R854" s="266"/>
      <c r="S854" s="266"/>
      <c r="T854" s="266"/>
      <c r="U854" s="642" t="s">
        <v>406</v>
      </c>
      <c r="V854" s="645"/>
      <c r="W854" s="645"/>
      <c r="X854" s="645"/>
      <c r="Y854" s="643"/>
    </row>
    <row r="855" spans="1:25" ht="20" customHeight="1">
      <c r="A855" s="268"/>
      <c r="B855" s="267"/>
      <c r="C855" s="270"/>
      <c r="D855" s="267"/>
      <c r="E855" s="275"/>
      <c r="F855" s="275"/>
      <c r="G855" s="269"/>
      <c r="H855" s="268"/>
      <c r="I855" s="267"/>
      <c r="J855" s="266"/>
      <c r="K855" s="266"/>
      <c r="L855" s="266"/>
      <c r="M855" s="266"/>
      <c r="N855" s="266"/>
      <c r="O855" s="266"/>
      <c r="P855" s="266"/>
      <c r="Q855" s="266"/>
      <c r="R855" s="266"/>
      <c r="S855" s="266"/>
      <c r="T855" s="266"/>
      <c r="U855" s="279"/>
      <c r="V855" s="266"/>
      <c r="W855" s="266"/>
      <c r="X855" s="266"/>
      <c r="Y855" s="278"/>
    </row>
    <row r="856" spans="1:25" ht="20" customHeight="1">
      <c r="A856" s="268"/>
      <c r="B856" s="267"/>
      <c r="C856" s="270"/>
      <c r="D856" s="267"/>
      <c r="E856" s="275"/>
      <c r="F856" s="275"/>
      <c r="G856" s="269"/>
      <c r="H856" s="268"/>
      <c r="I856" s="267"/>
      <c r="J856" s="266"/>
      <c r="K856" s="266"/>
      <c r="L856" s="266"/>
      <c r="M856" s="266"/>
      <c r="N856" s="266"/>
      <c r="O856" s="266"/>
      <c r="P856" s="266"/>
      <c r="Q856" s="266"/>
      <c r="R856" s="266"/>
      <c r="S856" s="266"/>
      <c r="U856" s="277"/>
      <c r="Y856" s="276"/>
    </row>
    <row r="857" spans="1:25" ht="20" customHeight="1">
      <c r="A857" s="268"/>
      <c r="B857" s="267"/>
      <c r="C857" s="270"/>
      <c r="D857" s="267"/>
      <c r="E857" s="275"/>
      <c r="F857" s="275"/>
      <c r="G857" s="269"/>
      <c r="H857" s="268"/>
      <c r="I857" s="267"/>
      <c r="J857" s="266"/>
      <c r="K857" s="266"/>
      <c r="L857" s="266"/>
      <c r="M857" s="266"/>
      <c r="N857" s="266"/>
      <c r="O857" s="266"/>
      <c r="P857" s="266"/>
      <c r="Q857" s="266"/>
      <c r="R857" s="266"/>
      <c r="S857" s="266"/>
      <c r="T857" s="266"/>
      <c r="U857" s="273"/>
      <c r="V857" s="272"/>
      <c r="W857" s="272"/>
      <c r="X857" s="272"/>
      <c r="Y857" s="271"/>
    </row>
    <row r="858" spans="1:25" ht="12" customHeight="1">
      <c r="A858" s="268" t="s">
        <v>427</v>
      </c>
      <c r="B858" s="267"/>
      <c r="C858" s="270"/>
      <c r="D858" s="267"/>
      <c r="E858" s="269"/>
      <c r="F858" s="269"/>
      <c r="G858" s="269"/>
      <c r="H858" s="268"/>
      <c r="I858" s="267"/>
      <c r="J858" s="267"/>
      <c r="K858" s="267"/>
      <c r="L858" s="267"/>
      <c r="M858" s="267"/>
      <c r="N858" s="267"/>
      <c r="O858" s="267"/>
      <c r="P858" s="267"/>
      <c r="Q858" s="267"/>
      <c r="R858" s="267"/>
      <c r="S858" s="267"/>
      <c r="T858" s="266"/>
      <c r="U858" s="266"/>
      <c r="V858" s="266"/>
      <c r="W858" s="266"/>
      <c r="X858" s="266"/>
      <c r="Y858" s="266"/>
    </row>
  </sheetData>
  <sheetProtection sheet="1" objects="1" scenarios="1"/>
  <mergeCells count="5608">
    <mergeCell ref="E844:F844"/>
    <mergeCell ref="G844:H844"/>
    <mergeCell ref="I844:J844"/>
    <mergeCell ref="K844:L844"/>
    <mergeCell ref="M844:N844"/>
    <mergeCell ref="O844:P844"/>
    <mergeCell ref="E845:F845"/>
    <mergeCell ref="G845:H845"/>
    <mergeCell ref="I845:J845"/>
    <mergeCell ref="K845:L845"/>
    <mergeCell ref="M845:N845"/>
    <mergeCell ref="O845:P845"/>
    <mergeCell ref="O846:P846"/>
    <mergeCell ref="Q846:R846"/>
    <mergeCell ref="S846:T846"/>
    <mergeCell ref="Q844:R844"/>
    <mergeCell ref="S844:T844"/>
    <mergeCell ref="U844:V844"/>
    <mergeCell ref="Q845:R845"/>
    <mergeCell ref="U854:Y854"/>
    <mergeCell ref="U846:V846"/>
    <mergeCell ref="U848:Y848"/>
    <mergeCell ref="S845:T845"/>
    <mergeCell ref="U845:V845"/>
    <mergeCell ref="E846:F846"/>
    <mergeCell ref="G846:H846"/>
    <mergeCell ref="I846:J846"/>
    <mergeCell ref="K846:L846"/>
    <mergeCell ref="M846:N846"/>
    <mergeCell ref="S841:T841"/>
    <mergeCell ref="U841:V841"/>
    <mergeCell ref="E842:F842"/>
    <mergeCell ref="G842:H842"/>
    <mergeCell ref="I842:J842"/>
    <mergeCell ref="K842:L842"/>
    <mergeCell ref="M842:N842"/>
    <mergeCell ref="O842:P842"/>
    <mergeCell ref="Q842:R842"/>
    <mergeCell ref="S842:T842"/>
    <mergeCell ref="U842:V842"/>
    <mergeCell ref="E843:F843"/>
    <mergeCell ref="G843:H843"/>
    <mergeCell ref="I843:J843"/>
    <mergeCell ref="K843:L843"/>
    <mergeCell ref="M843:N843"/>
    <mergeCell ref="O843:P843"/>
    <mergeCell ref="Q843:R843"/>
    <mergeCell ref="S843:T843"/>
    <mergeCell ref="U843:V843"/>
    <mergeCell ref="U838:V838"/>
    <mergeCell ref="E839:F839"/>
    <mergeCell ref="G839:H839"/>
    <mergeCell ref="I839:J839"/>
    <mergeCell ref="K839:L839"/>
    <mergeCell ref="M839:N839"/>
    <mergeCell ref="O839:P839"/>
    <mergeCell ref="Q839:R839"/>
    <mergeCell ref="S839:T839"/>
    <mergeCell ref="U839:V839"/>
    <mergeCell ref="E840:F840"/>
    <mergeCell ref="G840:H840"/>
    <mergeCell ref="I840:J840"/>
    <mergeCell ref="K840:L840"/>
    <mergeCell ref="M840:N840"/>
    <mergeCell ref="O840:P840"/>
    <mergeCell ref="Q840:R840"/>
    <mergeCell ref="S840:T840"/>
    <mergeCell ref="U840:V840"/>
    <mergeCell ref="S838:T838"/>
    <mergeCell ref="E841:F841"/>
    <mergeCell ref="G841:H841"/>
    <mergeCell ref="I841:J841"/>
    <mergeCell ref="K841:L841"/>
    <mergeCell ref="M841:N841"/>
    <mergeCell ref="O841:P841"/>
    <mergeCell ref="Q841:R841"/>
    <mergeCell ref="E836:F836"/>
    <mergeCell ref="G836:H836"/>
    <mergeCell ref="I836:J836"/>
    <mergeCell ref="K836:L836"/>
    <mergeCell ref="M836:N836"/>
    <mergeCell ref="O836:P836"/>
    <mergeCell ref="Q836:R836"/>
    <mergeCell ref="S836:T836"/>
    <mergeCell ref="U836:V836"/>
    <mergeCell ref="E837:F837"/>
    <mergeCell ref="G837:H837"/>
    <mergeCell ref="I837:J837"/>
    <mergeCell ref="K837:L837"/>
    <mergeCell ref="M837:N837"/>
    <mergeCell ref="O837:P837"/>
    <mergeCell ref="Q837:R837"/>
    <mergeCell ref="S837:T837"/>
    <mergeCell ref="U837:V837"/>
    <mergeCell ref="E838:F838"/>
    <mergeCell ref="G838:H838"/>
    <mergeCell ref="I838:J838"/>
    <mergeCell ref="K838:L838"/>
    <mergeCell ref="M838:N838"/>
    <mergeCell ref="O838:P838"/>
    <mergeCell ref="Q838:R838"/>
    <mergeCell ref="S833:T833"/>
    <mergeCell ref="U833:V833"/>
    <mergeCell ref="E834:F834"/>
    <mergeCell ref="G834:H834"/>
    <mergeCell ref="I834:J834"/>
    <mergeCell ref="K834:L834"/>
    <mergeCell ref="M834:N834"/>
    <mergeCell ref="O834:P834"/>
    <mergeCell ref="Q834:R834"/>
    <mergeCell ref="S834:T834"/>
    <mergeCell ref="U834:V834"/>
    <mergeCell ref="E835:F835"/>
    <mergeCell ref="G835:H835"/>
    <mergeCell ref="I835:J835"/>
    <mergeCell ref="K835:L835"/>
    <mergeCell ref="M835:N835"/>
    <mergeCell ref="O835:P835"/>
    <mergeCell ref="Q835:R835"/>
    <mergeCell ref="S835:T835"/>
    <mergeCell ref="U835:V835"/>
    <mergeCell ref="E833:F833"/>
    <mergeCell ref="G833:H833"/>
    <mergeCell ref="I833:J833"/>
    <mergeCell ref="K833:L833"/>
    <mergeCell ref="M833:N833"/>
    <mergeCell ref="O833:P833"/>
    <mergeCell ref="Q833:R833"/>
    <mergeCell ref="G830:H830"/>
    <mergeCell ref="I830:J830"/>
    <mergeCell ref="K830:L830"/>
    <mergeCell ref="O830:P830"/>
    <mergeCell ref="Q830:R830"/>
    <mergeCell ref="S830:T830"/>
    <mergeCell ref="U830:V830"/>
    <mergeCell ref="E831:F831"/>
    <mergeCell ref="G831:H831"/>
    <mergeCell ref="I831:J831"/>
    <mergeCell ref="K831:L831"/>
    <mergeCell ref="M831:N831"/>
    <mergeCell ref="O831:P831"/>
    <mergeCell ref="Q831:R831"/>
    <mergeCell ref="S831:T831"/>
    <mergeCell ref="U831:V831"/>
    <mergeCell ref="E832:F832"/>
    <mergeCell ref="G832:H832"/>
    <mergeCell ref="I832:J832"/>
    <mergeCell ref="K832:L832"/>
    <mergeCell ref="M832:N832"/>
    <mergeCell ref="O832:P832"/>
    <mergeCell ref="Q832:R832"/>
    <mergeCell ref="S832:T832"/>
    <mergeCell ref="U832:V832"/>
    <mergeCell ref="A826:D826"/>
    <mergeCell ref="E826:F826"/>
    <mergeCell ref="G826:I826"/>
    <mergeCell ref="J826:K826"/>
    <mergeCell ref="L826:Q826"/>
    <mergeCell ref="R826:S826"/>
    <mergeCell ref="T826:Y826"/>
    <mergeCell ref="A827:B827"/>
    <mergeCell ref="C827:D827"/>
    <mergeCell ref="E827:F827"/>
    <mergeCell ref="G827:I827"/>
    <mergeCell ref="J827:K827"/>
    <mergeCell ref="L827:M827"/>
    <mergeCell ref="N827:O827"/>
    <mergeCell ref="P827:Q827"/>
    <mergeCell ref="R827:Y827"/>
    <mergeCell ref="A829:A830"/>
    <mergeCell ref="B829:B830"/>
    <mergeCell ref="C829:C830"/>
    <mergeCell ref="D829:D830"/>
    <mergeCell ref="E829:F829"/>
    <mergeCell ref="G829:H829"/>
    <mergeCell ref="I829:J829"/>
    <mergeCell ref="K829:L829"/>
    <mergeCell ref="M829:N830"/>
    <mergeCell ref="O829:P829"/>
    <mergeCell ref="Q829:R829"/>
    <mergeCell ref="S829:T829"/>
    <mergeCell ref="U829:V829"/>
    <mergeCell ref="W829:W830"/>
    <mergeCell ref="X829:Y829"/>
    <mergeCell ref="E830:F830"/>
    <mergeCell ref="E821:F821"/>
    <mergeCell ref="J821:N821"/>
    <mergeCell ref="O821:Q821"/>
    <mergeCell ref="R821:S821"/>
    <mergeCell ref="U821:Y821"/>
    <mergeCell ref="E822:F822"/>
    <mergeCell ref="J822:N822"/>
    <mergeCell ref="O822:Q822"/>
    <mergeCell ref="R822:S822"/>
    <mergeCell ref="E823:F823"/>
    <mergeCell ref="J823:N823"/>
    <mergeCell ref="O823:Q823"/>
    <mergeCell ref="R823:S823"/>
    <mergeCell ref="E824:F824"/>
    <mergeCell ref="J824:N824"/>
    <mergeCell ref="O824:Q824"/>
    <mergeCell ref="R824:S824"/>
    <mergeCell ref="A815:F815"/>
    <mergeCell ref="H815:S815"/>
    <mergeCell ref="U815:Y815"/>
    <mergeCell ref="E816:F816"/>
    <mergeCell ref="J816:N816"/>
    <mergeCell ref="O816:Q816"/>
    <mergeCell ref="R816:S816"/>
    <mergeCell ref="O812:P812"/>
    <mergeCell ref="Q812:R812"/>
    <mergeCell ref="E819:F819"/>
    <mergeCell ref="J819:N819"/>
    <mergeCell ref="O819:Q819"/>
    <mergeCell ref="R819:S819"/>
    <mergeCell ref="E820:F820"/>
    <mergeCell ref="J820:N820"/>
    <mergeCell ref="O820:Q820"/>
    <mergeCell ref="R820:S820"/>
    <mergeCell ref="O811:P811"/>
    <mergeCell ref="Q811:R811"/>
    <mergeCell ref="S811:T811"/>
    <mergeCell ref="U811:V811"/>
    <mergeCell ref="E812:F812"/>
    <mergeCell ref="G812:H812"/>
    <mergeCell ref="I812:J812"/>
    <mergeCell ref="K812:L812"/>
    <mergeCell ref="M812:N812"/>
    <mergeCell ref="S812:T812"/>
    <mergeCell ref="U812:V812"/>
    <mergeCell ref="E813:F813"/>
    <mergeCell ref="G813:H813"/>
    <mergeCell ref="I813:J813"/>
    <mergeCell ref="K813:L813"/>
    <mergeCell ref="M813:N813"/>
    <mergeCell ref="O813:P813"/>
    <mergeCell ref="Q813:R813"/>
    <mergeCell ref="S813:T813"/>
    <mergeCell ref="U813:V813"/>
    <mergeCell ref="E808:F808"/>
    <mergeCell ref="G808:H808"/>
    <mergeCell ref="I808:J808"/>
    <mergeCell ref="K808:L808"/>
    <mergeCell ref="M808:N808"/>
    <mergeCell ref="O808:P808"/>
    <mergeCell ref="Q808:R808"/>
    <mergeCell ref="S808:T808"/>
    <mergeCell ref="U808:V808"/>
    <mergeCell ref="E817:F817"/>
    <mergeCell ref="J817:N817"/>
    <mergeCell ref="O817:Q817"/>
    <mergeCell ref="R817:S817"/>
    <mergeCell ref="E818:F818"/>
    <mergeCell ref="J818:N818"/>
    <mergeCell ref="O818:Q818"/>
    <mergeCell ref="R818:S818"/>
    <mergeCell ref="U809:V809"/>
    <mergeCell ref="E810:F810"/>
    <mergeCell ref="G810:H810"/>
    <mergeCell ref="I810:J810"/>
    <mergeCell ref="K810:L810"/>
    <mergeCell ref="M810:N810"/>
    <mergeCell ref="O810:P810"/>
    <mergeCell ref="Q810:R810"/>
    <mergeCell ref="S810:T810"/>
    <mergeCell ref="U810:V810"/>
    <mergeCell ref="E811:F811"/>
    <mergeCell ref="G811:H811"/>
    <mergeCell ref="I811:J811"/>
    <mergeCell ref="K811:L811"/>
    <mergeCell ref="M811:N811"/>
    <mergeCell ref="M806:N806"/>
    <mergeCell ref="O806:P806"/>
    <mergeCell ref="Q806:R806"/>
    <mergeCell ref="S806:T806"/>
    <mergeCell ref="U806:V806"/>
    <mergeCell ref="E804:F804"/>
    <mergeCell ref="G804:H804"/>
    <mergeCell ref="I804:J804"/>
    <mergeCell ref="K804:L804"/>
    <mergeCell ref="E807:F807"/>
    <mergeCell ref="G807:H807"/>
    <mergeCell ref="I807:J807"/>
    <mergeCell ref="K807:L807"/>
    <mergeCell ref="M807:N807"/>
    <mergeCell ref="O807:P807"/>
    <mergeCell ref="Q807:R807"/>
    <mergeCell ref="S807:T807"/>
    <mergeCell ref="U807:V807"/>
    <mergeCell ref="E803:F803"/>
    <mergeCell ref="G803:H803"/>
    <mergeCell ref="I803:J803"/>
    <mergeCell ref="K803:L803"/>
    <mergeCell ref="M803:N803"/>
    <mergeCell ref="O803:P803"/>
    <mergeCell ref="Q803:R803"/>
    <mergeCell ref="S803:T803"/>
    <mergeCell ref="U803:V803"/>
    <mergeCell ref="E809:F809"/>
    <mergeCell ref="G809:H809"/>
    <mergeCell ref="I809:J809"/>
    <mergeCell ref="K809:L809"/>
    <mergeCell ref="M809:N809"/>
    <mergeCell ref="O809:P809"/>
    <mergeCell ref="Q809:R809"/>
    <mergeCell ref="S809:T809"/>
    <mergeCell ref="S804:T804"/>
    <mergeCell ref="U804:V804"/>
    <mergeCell ref="E805:F805"/>
    <mergeCell ref="G805:H805"/>
    <mergeCell ref="I805:J805"/>
    <mergeCell ref="K805:L805"/>
    <mergeCell ref="M805:N805"/>
    <mergeCell ref="O805:P805"/>
    <mergeCell ref="Q805:R805"/>
    <mergeCell ref="S805:T805"/>
    <mergeCell ref="U805:V805"/>
    <mergeCell ref="E806:F806"/>
    <mergeCell ref="G806:H806"/>
    <mergeCell ref="I806:J806"/>
    <mergeCell ref="K806:L806"/>
    <mergeCell ref="M800:N800"/>
    <mergeCell ref="O800:P800"/>
    <mergeCell ref="Q800:R800"/>
    <mergeCell ref="S800:T800"/>
    <mergeCell ref="U800:V800"/>
    <mergeCell ref="E801:F801"/>
    <mergeCell ref="G801:H801"/>
    <mergeCell ref="I801:J801"/>
    <mergeCell ref="K801:L801"/>
    <mergeCell ref="M801:N801"/>
    <mergeCell ref="O801:P801"/>
    <mergeCell ref="Q801:R801"/>
    <mergeCell ref="S801:T801"/>
    <mergeCell ref="U801:V801"/>
    <mergeCell ref="E802:F802"/>
    <mergeCell ref="G802:H802"/>
    <mergeCell ref="I802:J802"/>
    <mergeCell ref="K802:L802"/>
    <mergeCell ref="M802:N802"/>
    <mergeCell ref="O802:P802"/>
    <mergeCell ref="Q802:R802"/>
    <mergeCell ref="S802:T802"/>
    <mergeCell ref="U802:V802"/>
    <mergeCell ref="K796:L796"/>
    <mergeCell ref="M796:N797"/>
    <mergeCell ref="O796:P796"/>
    <mergeCell ref="Q796:R796"/>
    <mergeCell ref="S796:T796"/>
    <mergeCell ref="U796:V796"/>
    <mergeCell ref="W796:W797"/>
    <mergeCell ref="X796:Y796"/>
    <mergeCell ref="E797:F797"/>
    <mergeCell ref="G797:H797"/>
    <mergeCell ref="I797:J797"/>
    <mergeCell ref="K797:L797"/>
    <mergeCell ref="O797:P797"/>
    <mergeCell ref="Q797:R797"/>
    <mergeCell ref="S797:T797"/>
    <mergeCell ref="U797:V797"/>
    <mergeCell ref="M804:N804"/>
    <mergeCell ref="O804:P804"/>
    <mergeCell ref="Q804:R804"/>
    <mergeCell ref="E799:F799"/>
    <mergeCell ref="G799:H799"/>
    <mergeCell ref="I799:J799"/>
    <mergeCell ref="K799:L799"/>
    <mergeCell ref="M799:N799"/>
    <mergeCell ref="O799:P799"/>
    <mergeCell ref="Q799:R799"/>
    <mergeCell ref="S799:T799"/>
    <mergeCell ref="U799:V799"/>
    <mergeCell ref="E800:F800"/>
    <mergeCell ref="G800:H800"/>
    <mergeCell ref="I800:J800"/>
    <mergeCell ref="K800:L800"/>
    <mergeCell ref="E798:F798"/>
    <mergeCell ref="G798:H798"/>
    <mergeCell ref="I798:J798"/>
    <mergeCell ref="K798:L798"/>
    <mergeCell ref="M798:N798"/>
    <mergeCell ref="O798:P798"/>
    <mergeCell ref="Q798:R798"/>
    <mergeCell ref="S798:T798"/>
    <mergeCell ref="U798:V798"/>
    <mergeCell ref="A793:D793"/>
    <mergeCell ref="E793:F793"/>
    <mergeCell ref="G793:I793"/>
    <mergeCell ref="J793:K793"/>
    <mergeCell ref="L793:Q793"/>
    <mergeCell ref="R793:S793"/>
    <mergeCell ref="T793:Y793"/>
    <mergeCell ref="A794:B794"/>
    <mergeCell ref="C794:D794"/>
    <mergeCell ref="E794:F794"/>
    <mergeCell ref="G794:I794"/>
    <mergeCell ref="J794:K794"/>
    <mergeCell ref="L794:M794"/>
    <mergeCell ref="N794:O794"/>
    <mergeCell ref="P794:Q794"/>
    <mergeCell ref="R794:Y794"/>
    <mergeCell ref="A796:A797"/>
    <mergeCell ref="B796:B797"/>
    <mergeCell ref="C796:C797"/>
    <mergeCell ref="D796:D797"/>
    <mergeCell ref="E796:F796"/>
    <mergeCell ref="G796:H796"/>
    <mergeCell ref="I796:J796"/>
    <mergeCell ref="E778:F778"/>
    <mergeCell ref="G778:H778"/>
    <mergeCell ref="I778:J778"/>
    <mergeCell ref="K778:L778"/>
    <mergeCell ref="M778:N778"/>
    <mergeCell ref="O778:P778"/>
    <mergeCell ref="E779:F779"/>
    <mergeCell ref="G779:H779"/>
    <mergeCell ref="I779:J779"/>
    <mergeCell ref="K779:L779"/>
    <mergeCell ref="M779:N779"/>
    <mergeCell ref="O779:P779"/>
    <mergeCell ref="O780:P780"/>
    <mergeCell ref="Q780:R780"/>
    <mergeCell ref="S780:T780"/>
    <mergeCell ref="Q778:R778"/>
    <mergeCell ref="S778:T778"/>
    <mergeCell ref="U778:V778"/>
    <mergeCell ref="Q779:R779"/>
    <mergeCell ref="U788:Y788"/>
    <mergeCell ref="U780:V780"/>
    <mergeCell ref="U782:Y782"/>
    <mergeCell ref="S779:T779"/>
    <mergeCell ref="U779:V779"/>
    <mergeCell ref="E780:F780"/>
    <mergeCell ref="G780:H780"/>
    <mergeCell ref="I780:J780"/>
    <mergeCell ref="K780:L780"/>
    <mergeCell ref="M780:N780"/>
    <mergeCell ref="S775:T775"/>
    <mergeCell ref="U775:V775"/>
    <mergeCell ref="E776:F776"/>
    <mergeCell ref="G776:H776"/>
    <mergeCell ref="I776:J776"/>
    <mergeCell ref="K776:L776"/>
    <mergeCell ref="M776:N776"/>
    <mergeCell ref="O776:P776"/>
    <mergeCell ref="Q776:R776"/>
    <mergeCell ref="S776:T776"/>
    <mergeCell ref="U776:V776"/>
    <mergeCell ref="E777:F777"/>
    <mergeCell ref="G777:H777"/>
    <mergeCell ref="I777:J777"/>
    <mergeCell ref="K777:L777"/>
    <mergeCell ref="M777:N777"/>
    <mergeCell ref="O777:P777"/>
    <mergeCell ref="Q777:R777"/>
    <mergeCell ref="S777:T777"/>
    <mergeCell ref="U777:V777"/>
    <mergeCell ref="U772:V772"/>
    <mergeCell ref="E773:F773"/>
    <mergeCell ref="G773:H773"/>
    <mergeCell ref="I773:J773"/>
    <mergeCell ref="K773:L773"/>
    <mergeCell ref="M773:N773"/>
    <mergeCell ref="O773:P773"/>
    <mergeCell ref="Q773:R773"/>
    <mergeCell ref="S773:T773"/>
    <mergeCell ref="U773:V773"/>
    <mergeCell ref="E774:F774"/>
    <mergeCell ref="G774:H774"/>
    <mergeCell ref="I774:J774"/>
    <mergeCell ref="K774:L774"/>
    <mergeCell ref="M774:N774"/>
    <mergeCell ref="O774:P774"/>
    <mergeCell ref="Q774:R774"/>
    <mergeCell ref="S774:T774"/>
    <mergeCell ref="U774:V774"/>
    <mergeCell ref="S772:T772"/>
    <mergeCell ref="E775:F775"/>
    <mergeCell ref="G775:H775"/>
    <mergeCell ref="I775:J775"/>
    <mergeCell ref="K775:L775"/>
    <mergeCell ref="M775:N775"/>
    <mergeCell ref="O775:P775"/>
    <mergeCell ref="Q775:R775"/>
    <mergeCell ref="E770:F770"/>
    <mergeCell ref="G770:H770"/>
    <mergeCell ref="I770:J770"/>
    <mergeCell ref="K770:L770"/>
    <mergeCell ref="M770:N770"/>
    <mergeCell ref="O770:P770"/>
    <mergeCell ref="Q770:R770"/>
    <mergeCell ref="S770:T770"/>
    <mergeCell ref="U770:V770"/>
    <mergeCell ref="E771:F771"/>
    <mergeCell ref="G771:H771"/>
    <mergeCell ref="I771:J771"/>
    <mergeCell ref="K771:L771"/>
    <mergeCell ref="M771:N771"/>
    <mergeCell ref="O771:P771"/>
    <mergeCell ref="Q771:R771"/>
    <mergeCell ref="S771:T771"/>
    <mergeCell ref="U771:V771"/>
    <mergeCell ref="E772:F772"/>
    <mergeCell ref="G772:H772"/>
    <mergeCell ref="I772:J772"/>
    <mergeCell ref="K772:L772"/>
    <mergeCell ref="M772:N772"/>
    <mergeCell ref="O772:P772"/>
    <mergeCell ref="Q772:R772"/>
    <mergeCell ref="S767:T767"/>
    <mergeCell ref="U767:V767"/>
    <mergeCell ref="E768:F768"/>
    <mergeCell ref="G768:H768"/>
    <mergeCell ref="I768:J768"/>
    <mergeCell ref="K768:L768"/>
    <mergeCell ref="M768:N768"/>
    <mergeCell ref="O768:P768"/>
    <mergeCell ref="Q768:R768"/>
    <mergeCell ref="S768:T768"/>
    <mergeCell ref="U768:V768"/>
    <mergeCell ref="E769:F769"/>
    <mergeCell ref="G769:H769"/>
    <mergeCell ref="I769:J769"/>
    <mergeCell ref="K769:L769"/>
    <mergeCell ref="M769:N769"/>
    <mergeCell ref="O769:P769"/>
    <mergeCell ref="Q769:R769"/>
    <mergeCell ref="S769:T769"/>
    <mergeCell ref="U769:V769"/>
    <mergeCell ref="E767:F767"/>
    <mergeCell ref="G767:H767"/>
    <mergeCell ref="I767:J767"/>
    <mergeCell ref="K767:L767"/>
    <mergeCell ref="M767:N767"/>
    <mergeCell ref="O767:P767"/>
    <mergeCell ref="Q767:R767"/>
    <mergeCell ref="G764:H764"/>
    <mergeCell ref="I764:J764"/>
    <mergeCell ref="K764:L764"/>
    <mergeCell ref="O764:P764"/>
    <mergeCell ref="Q764:R764"/>
    <mergeCell ref="S764:T764"/>
    <mergeCell ref="U764:V764"/>
    <mergeCell ref="E765:F765"/>
    <mergeCell ref="G765:H765"/>
    <mergeCell ref="I765:J765"/>
    <mergeCell ref="K765:L765"/>
    <mergeCell ref="M765:N765"/>
    <mergeCell ref="O765:P765"/>
    <mergeCell ref="Q765:R765"/>
    <mergeCell ref="S765:T765"/>
    <mergeCell ref="U765:V765"/>
    <mergeCell ref="E766:F766"/>
    <mergeCell ref="G766:H766"/>
    <mergeCell ref="I766:J766"/>
    <mergeCell ref="K766:L766"/>
    <mergeCell ref="M766:N766"/>
    <mergeCell ref="O766:P766"/>
    <mergeCell ref="Q766:R766"/>
    <mergeCell ref="S766:T766"/>
    <mergeCell ref="U766:V766"/>
    <mergeCell ref="A760:D760"/>
    <mergeCell ref="E760:F760"/>
    <mergeCell ref="G760:I760"/>
    <mergeCell ref="J760:K760"/>
    <mergeCell ref="L760:Q760"/>
    <mergeCell ref="R760:S760"/>
    <mergeCell ref="T760:Y760"/>
    <mergeCell ref="A761:B761"/>
    <mergeCell ref="C761:D761"/>
    <mergeCell ref="E761:F761"/>
    <mergeCell ref="G761:I761"/>
    <mergeCell ref="J761:K761"/>
    <mergeCell ref="L761:M761"/>
    <mergeCell ref="N761:O761"/>
    <mergeCell ref="P761:Q761"/>
    <mergeCell ref="R761:Y761"/>
    <mergeCell ref="A763:A764"/>
    <mergeCell ref="B763:B764"/>
    <mergeCell ref="C763:C764"/>
    <mergeCell ref="D763:D764"/>
    <mergeCell ref="E763:F763"/>
    <mergeCell ref="G763:H763"/>
    <mergeCell ref="I763:J763"/>
    <mergeCell ref="K763:L763"/>
    <mergeCell ref="M763:N764"/>
    <mergeCell ref="O763:P763"/>
    <mergeCell ref="Q763:R763"/>
    <mergeCell ref="S763:T763"/>
    <mergeCell ref="U763:V763"/>
    <mergeCell ref="W763:W764"/>
    <mergeCell ref="X763:Y763"/>
    <mergeCell ref="E764:F764"/>
    <mergeCell ref="E755:F755"/>
    <mergeCell ref="J755:N755"/>
    <mergeCell ref="O755:Q755"/>
    <mergeCell ref="R755:S755"/>
    <mergeCell ref="U755:Y755"/>
    <mergeCell ref="E756:F756"/>
    <mergeCell ref="J756:N756"/>
    <mergeCell ref="O756:Q756"/>
    <mergeCell ref="R756:S756"/>
    <mergeCell ref="E757:F757"/>
    <mergeCell ref="J757:N757"/>
    <mergeCell ref="O757:Q757"/>
    <mergeCell ref="R757:S757"/>
    <mergeCell ref="E758:F758"/>
    <mergeCell ref="J758:N758"/>
    <mergeCell ref="O758:Q758"/>
    <mergeCell ref="R758:S758"/>
    <mergeCell ref="A749:F749"/>
    <mergeCell ref="H749:S749"/>
    <mergeCell ref="U749:Y749"/>
    <mergeCell ref="E750:F750"/>
    <mergeCell ref="J750:N750"/>
    <mergeCell ref="O750:Q750"/>
    <mergeCell ref="R750:S750"/>
    <mergeCell ref="O746:P746"/>
    <mergeCell ref="Q746:R746"/>
    <mergeCell ref="E753:F753"/>
    <mergeCell ref="J753:N753"/>
    <mergeCell ref="O753:Q753"/>
    <mergeCell ref="R753:S753"/>
    <mergeCell ref="E754:F754"/>
    <mergeCell ref="J754:N754"/>
    <mergeCell ref="O754:Q754"/>
    <mergeCell ref="R754:S754"/>
    <mergeCell ref="O745:P745"/>
    <mergeCell ref="Q745:R745"/>
    <mergeCell ref="S745:T745"/>
    <mergeCell ref="U745:V745"/>
    <mergeCell ref="E746:F746"/>
    <mergeCell ref="G746:H746"/>
    <mergeCell ref="I746:J746"/>
    <mergeCell ref="K746:L746"/>
    <mergeCell ref="M746:N746"/>
    <mergeCell ref="S746:T746"/>
    <mergeCell ref="U746:V746"/>
    <mergeCell ref="E747:F747"/>
    <mergeCell ref="G747:H747"/>
    <mergeCell ref="I747:J747"/>
    <mergeCell ref="K747:L747"/>
    <mergeCell ref="M747:N747"/>
    <mergeCell ref="O747:P747"/>
    <mergeCell ref="Q747:R747"/>
    <mergeCell ref="S747:T747"/>
    <mergeCell ref="U747:V747"/>
    <mergeCell ref="E742:F742"/>
    <mergeCell ref="G742:H742"/>
    <mergeCell ref="I742:J742"/>
    <mergeCell ref="K742:L742"/>
    <mergeCell ref="M742:N742"/>
    <mergeCell ref="O742:P742"/>
    <mergeCell ref="Q742:R742"/>
    <mergeCell ref="S742:T742"/>
    <mergeCell ref="U742:V742"/>
    <mergeCell ref="E751:F751"/>
    <mergeCell ref="J751:N751"/>
    <mergeCell ref="O751:Q751"/>
    <mergeCell ref="R751:S751"/>
    <mergeCell ref="E752:F752"/>
    <mergeCell ref="J752:N752"/>
    <mergeCell ref="O752:Q752"/>
    <mergeCell ref="R752:S752"/>
    <mergeCell ref="U743:V743"/>
    <mergeCell ref="E744:F744"/>
    <mergeCell ref="G744:H744"/>
    <mergeCell ref="I744:J744"/>
    <mergeCell ref="K744:L744"/>
    <mergeCell ref="M744:N744"/>
    <mergeCell ref="O744:P744"/>
    <mergeCell ref="Q744:R744"/>
    <mergeCell ref="S744:T744"/>
    <mergeCell ref="U744:V744"/>
    <mergeCell ref="E745:F745"/>
    <mergeCell ref="G745:H745"/>
    <mergeCell ref="I745:J745"/>
    <mergeCell ref="K745:L745"/>
    <mergeCell ref="M745:N745"/>
    <mergeCell ref="M740:N740"/>
    <mergeCell ref="O740:P740"/>
    <mergeCell ref="Q740:R740"/>
    <mergeCell ref="S740:T740"/>
    <mergeCell ref="U740:V740"/>
    <mergeCell ref="E738:F738"/>
    <mergeCell ref="G738:H738"/>
    <mergeCell ref="I738:J738"/>
    <mergeCell ref="K738:L738"/>
    <mergeCell ref="E741:F741"/>
    <mergeCell ref="G741:H741"/>
    <mergeCell ref="I741:J741"/>
    <mergeCell ref="K741:L741"/>
    <mergeCell ref="M741:N741"/>
    <mergeCell ref="O741:P741"/>
    <mergeCell ref="Q741:R741"/>
    <mergeCell ref="S741:T741"/>
    <mergeCell ref="U741:V741"/>
    <mergeCell ref="E737:F737"/>
    <mergeCell ref="G737:H737"/>
    <mergeCell ref="I737:J737"/>
    <mergeCell ref="K737:L737"/>
    <mergeCell ref="M737:N737"/>
    <mergeCell ref="O737:P737"/>
    <mergeCell ref="Q737:R737"/>
    <mergeCell ref="S737:T737"/>
    <mergeCell ref="U737:V737"/>
    <mergeCell ref="E743:F743"/>
    <mergeCell ref="G743:H743"/>
    <mergeCell ref="I743:J743"/>
    <mergeCell ref="K743:L743"/>
    <mergeCell ref="M743:N743"/>
    <mergeCell ref="O743:P743"/>
    <mergeCell ref="Q743:R743"/>
    <mergeCell ref="S743:T743"/>
    <mergeCell ref="S738:T738"/>
    <mergeCell ref="U738:V738"/>
    <mergeCell ref="E739:F739"/>
    <mergeCell ref="G739:H739"/>
    <mergeCell ref="I739:J739"/>
    <mergeCell ref="K739:L739"/>
    <mergeCell ref="M739:N739"/>
    <mergeCell ref="O739:P739"/>
    <mergeCell ref="Q739:R739"/>
    <mergeCell ref="S739:T739"/>
    <mergeCell ref="U739:V739"/>
    <mergeCell ref="E740:F740"/>
    <mergeCell ref="G740:H740"/>
    <mergeCell ref="I740:J740"/>
    <mergeCell ref="K740:L740"/>
    <mergeCell ref="M734:N734"/>
    <mergeCell ref="O734:P734"/>
    <mergeCell ref="Q734:R734"/>
    <mergeCell ref="S734:T734"/>
    <mergeCell ref="U734:V734"/>
    <mergeCell ref="E735:F735"/>
    <mergeCell ref="G735:H735"/>
    <mergeCell ref="I735:J735"/>
    <mergeCell ref="K735:L735"/>
    <mergeCell ref="M735:N735"/>
    <mergeCell ref="O735:P735"/>
    <mergeCell ref="Q735:R735"/>
    <mergeCell ref="S735:T735"/>
    <mergeCell ref="U735:V735"/>
    <mergeCell ref="E736:F736"/>
    <mergeCell ref="G736:H736"/>
    <mergeCell ref="I736:J736"/>
    <mergeCell ref="K736:L736"/>
    <mergeCell ref="M736:N736"/>
    <mergeCell ref="O736:P736"/>
    <mergeCell ref="Q736:R736"/>
    <mergeCell ref="S736:T736"/>
    <mergeCell ref="U736:V736"/>
    <mergeCell ref="K730:L730"/>
    <mergeCell ref="M730:N731"/>
    <mergeCell ref="O730:P730"/>
    <mergeCell ref="Q730:R730"/>
    <mergeCell ref="S730:T730"/>
    <mergeCell ref="U730:V730"/>
    <mergeCell ref="W730:W731"/>
    <mergeCell ref="X730:Y730"/>
    <mergeCell ref="E731:F731"/>
    <mergeCell ref="G731:H731"/>
    <mergeCell ref="I731:J731"/>
    <mergeCell ref="K731:L731"/>
    <mergeCell ref="O731:P731"/>
    <mergeCell ref="Q731:R731"/>
    <mergeCell ref="S731:T731"/>
    <mergeCell ref="U731:V731"/>
    <mergeCell ref="M738:N738"/>
    <mergeCell ref="O738:P738"/>
    <mergeCell ref="Q738:R738"/>
    <mergeCell ref="E733:F733"/>
    <mergeCell ref="G733:H733"/>
    <mergeCell ref="I733:J733"/>
    <mergeCell ref="K733:L733"/>
    <mergeCell ref="M733:N733"/>
    <mergeCell ref="O733:P733"/>
    <mergeCell ref="Q733:R733"/>
    <mergeCell ref="S733:T733"/>
    <mergeCell ref="U733:V733"/>
    <mergeCell ref="E734:F734"/>
    <mergeCell ref="G734:H734"/>
    <mergeCell ref="I734:J734"/>
    <mergeCell ref="K734:L734"/>
    <mergeCell ref="E732:F732"/>
    <mergeCell ref="G732:H732"/>
    <mergeCell ref="I732:J732"/>
    <mergeCell ref="K732:L732"/>
    <mergeCell ref="M732:N732"/>
    <mergeCell ref="O732:P732"/>
    <mergeCell ref="Q732:R732"/>
    <mergeCell ref="S732:T732"/>
    <mergeCell ref="U732:V732"/>
    <mergeCell ref="A727:D727"/>
    <mergeCell ref="E727:F727"/>
    <mergeCell ref="G727:I727"/>
    <mergeCell ref="J727:K727"/>
    <mergeCell ref="L727:Q727"/>
    <mergeCell ref="R727:S727"/>
    <mergeCell ref="T727:Y727"/>
    <mergeCell ref="A728:B728"/>
    <mergeCell ref="C728:D728"/>
    <mergeCell ref="E728:F728"/>
    <mergeCell ref="G728:I728"/>
    <mergeCell ref="J728:K728"/>
    <mergeCell ref="L728:M728"/>
    <mergeCell ref="N728:O728"/>
    <mergeCell ref="P728:Q728"/>
    <mergeCell ref="R728:Y728"/>
    <mergeCell ref="A730:A731"/>
    <mergeCell ref="B730:B731"/>
    <mergeCell ref="C730:C731"/>
    <mergeCell ref="D730:D731"/>
    <mergeCell ref="E730:F730"/>
    <mergeCell ref="G730:H730"/>
    <mergeCell ref="I730:J730"/>
    <mergeCell ref="E712:F712"/>
    <mergeCell ref="G712:H712"/>
    <mergeCell ref="I712:J712"/>
    <mergeCell ref="K712:L712"/>
    <mergeCell ref="M712:N712"/>
    <mergeCell ref="O712:P712"/>
    <mergeCell ref="E713:F713"/>
    <mergeCell ref="G713:H713"/>
    <mergeCell ref="I713:J713"/>
    <mergeCell ref="K713:L713"/>
    <mergeCell ref="M713:N713"/>
    <mergeCell ref="O713:P713"/>
    <mergeCell ref="O714:P714"/>
    <mergeCell ref="Q714:R714"/>
    <mergeCell ref="S714:T714"/>
    <mergeCell ref="Q712:R712"/>
    <mergeCell ref="S712:T712"/>
    <mergeCell ref="U712:V712"/>
    <mergeCell ref="Q713:R713"/>
    <mergeCell ref="U722:Y722"/>
    <mergeCell ref="U714:V714"/>
    <mergeCell ref="U716:Y716"/>
    <mergeCell ref="S713:T713"/>
    <mergeCell ref="U713:V713"/>
    <mergeCell ref="E714:F714"/>
    <mergeCell ref="G714:H714"/>
    <mergeCell ref="I714:J714"/>
    <mergeCell ref="K714:L714"/>
    <mergeCell ref="M714:N714"/>
    <mergeCell ref="S709:T709"/>
    <mergeCell ref="U709:V709"/>
    <mergeCell ref="E710:F710"/>
    <mergeCell ref="G710:H710"/>
    <mergeCell ref="I710:J710"/>
    <mergeCell ref="K710:L710"/>
    <mergeCell ref="M710:N710"/>
    <mergeCell ref="O710:P710"/>
    <mergeCell ref="Q710:R710"/>
    <mergeCell ref="S710:T710"/>
    <mergeCell ref="U710:V710"/>
    <mergeCell ref="E711:F711"/>
    <mergeCell ref="G711:H711"/>
    <mergeCell ref="I711:J711"/>
    <mergeCell ref="K711:L711"/>
    <mergeCell ref="M711:N711"/>
    <mergeCell ref="O711:P711"/>
    <mergeCell ref="Q711:R711"/>
    <mergeCell ref="S711:T711"/>
    <mergeCell ref="U711:V711"/>
    <mergeCell ref="U706:V706"/>
    <mergeCell ref="E707:F707"/>
    <mergeCell ref="G707:H707"/>
    <mergeCell ref="I707:J707"/>
    <mergeCell ref="K707:L707"/>
    <mergeCell ref="M707:N707"/>
    <mergeCell ref="O707:P707"/>
    <mergeCell ref="Q707:R707"/>
    <mergeCell ref="S707:T707"/>
    <mergeCell ref="U707:V707"/>
    <mergeCell ref="E708:F708"/>
    <mergeCell ref="G708:H708"/>
    <mergeCell ref="I708:J708"/>
    <mergeCell ref="K708:L708"/>
    <mergeCell ref="M708:N708"/>
    <mergeCell ref="O708:P708"/>
    <mergeCell ref="Q708:R708"/>
    <mergeCell ref="S708:T708"/>
    <mergeCell ref="U708:V708"/>
    <mergeCell ref="S706:T706"/>
    <mergeCell ref="E709:F709"/>
    <mergeCell ref="G709:H709"/>
    <mergeCell ref="I709:J709"/>
    <mergeCell ref="K709:L709"/>
    <mergeCell ref="M709:N709"/>
    <mergeCell ref="O709:P709"/>
    <mergeCell ref="Q709:R709"/>
    <mergeCell ref="E704:F704"/>
    <mergeCell ref="G704:H704"/>
    <mergeCell ref="I704:J704"/>
    <mergeCell ref="K704:L704"/>
    <mergeCell ref="M704:N704"/>
    <mergeCell ref="O704:P704"/>
    <mergeCell ref="Q704:R704"/>
    <mergeCell ref="S704:T704"/>
    <mergeCell ref="U704:V704"/>
    <mergeCell ref="E705:F705"/>
    <mergeCell ref="G705:H705"/>
    <mergeCell ref="I705:J705"/>
    <mergeCell ref="K705:L705"/>
    <mergeCell ref="M705:N705"/>
    <mergeCell ref="O705:P705"/>
    <mergeCell ref="Q705:R705"/>
    <mergeCell ref="S705:T705"/>
    <mergeCell ref="U705:V705"/>
    <mergeCell ref="E706:F706"/>
    <mergeCell ref="G706:H706"/>
    <mergeCell ref="I706:J706"/>
    <mergeCell ref="K706:L706"/>
    <mergeCell ref="M706:N706"/>
    <mergeCell ref="O706:P706"/>
    <mergeCell ref="Q706:R706"/>
    <mergeCell ref="S701:T701"/>
    <mergeCell ref="U701:V701"/>
    <mergeCell ref="E702:F702"/>
    <mergeCell ref="G702:H702"/>
    <mergeCell ref="I702:J702"/>
    <mergeCell ref="K702:L702"/>
    <mergeCell ref="M702:N702"/>
    <mergeCell ref="O702:P702"/>
    <mergeCell ref="Q702:R702"/>
    <mergeCell ref="S702:T702"/>
    <mergeCell ref="U702:V702"/>
    <mergeCell ref="E703:F703"/>
    <mergeCell ref="G703:H703"/>
    <mergeCell ref="I703:J703"/>
    <mergeCell ref="K703:L703"/>
    <mergeCell ref="M703:N703"/>
    <mergeCell ref="O703:P703"/>
    <mergeCell ref="Q703:R703"/>
    <mergeCell ref="S703:T703"/>
    <mergeCell ref="U703:V703"/>
    <mergeCell ref="E701:F701"/>
    <mergeCell ref="G701:H701"/>
    <mergeCell ref="I701:J701"/>
    <mergeCell ref="K701:L701"/>
    <mergeCell ref="M701:N701"/>
    <mergeCell ref="O701:P701"/>
    <mergeCell ref="Q701:R701"/>
    <mergeCell ref="G698:H698"/>
    <mergeCell ref="I698:J698"/>
    <mergeCell ref="K698:L698"/>
    <mergeCell ref="O698:P698"/>
    <mergeCell ref="Q698:R698"/>
    <mergeCell ref="S698:T698"/>
    <mergeCell ref="U698:V698"/>
    <mergeCell ref="E699:F699"/>
    <mergeCell ref="G699:H699"/>
    <mergeCell ref="I699:J699"/>
    <mergeCell ref="K699:L699"/>
    <mergeCell ref="M699:N699"/>
    <mergeCell ref="O699:P699"/>
    <mergeCell ref="Q699:R699"/>
    <mergeCell ref="S699:T699"/>
    <mergeCell ref="U699:V699"/>
    <mergeCell ref="E700:F700"/>
    <mergeCell ref="G700:H700"/>
    <mergeCell ref="I700:J700"/>
    <mergeCell ref="K700:L700"/>
    <mergeCell ref="M700:N700"/>
    <mergeCell ref="O700:P700"/>
    <mergeCell ref="Q700:R700"/>
    <mergeCell ref="S700:T700"/>
    <mergeCell ref="U700:V700"/>
    <mergeCell ref="A694:D694"/>
    <mergeCell ref="E694:F694"/>
    <mergeCell ref="G694:I694"/>
    <mergeCell ref="J694:K694"/>
    <mergeCell ref="L694:Q694"/>
    <mergeCell ref="R694:S694"/>
    <mergeCell ref="T694:Y694"/>
    <mergeCell ref="A695:B695"/>
    <mergeCell ref="C695:D695"/>
    <mergeCell ref="E695:F695"/>
    <mergeCell ref="G695:I695"/>
    <mergeCell ref="J695:K695"/>
    <mergeCell ref="L695:M695"/>
    <mergeCell ref="N695:O695"/>
    <mergeCell ref="P695:Q695"/>
    <mergeCell ref="R695:Y695"/>
    <mergeCell ref="A697:A698"/>
    <mergeCell ref="B697:B698"/>
    <mergeCell ref="C697:C698"/>
    <mergeCell ref="D697:D698"/>
    <mergeCell ref="E697:F697"/>
    <mergeCell ref="G697:H697"/>
    <mergeCell ref="I697:J697"/>
    <mergeCell ref="K697:L697"/>
    <mergeCell ref="M697:N698"/>
    <mergeCell ref="O697:P697"/>
    <mergeCell ref="Q697:R697"/>
    <mergeCell ref="S697:T697"/>
    <mergeCell ref="U697:V697"/>
    <mergeCell ref="W697:W698"/>
    <mergeCell ref="X697:Y697"/>
    <mergeCell ref="E698:F698"/>
    <mergeCell ref="E689:F689"/>
    <mergeCell ref="J689:N689"/>
    <mergeCell ref="O689:Q689"/>
    <mergeCell ref="R689:S689"/>
    <mergeCell ref="U689:Y689"/>
    <mergeCell ref="E690:F690"/>
    <mergeCell ref="J690:N690"/>
    <mergeCell ref="O690:Q690"/>
    <mergeCell ref="R690:S690"/>
    <mergeCell ref="E691:F691"/>
    <mergeCell ref="J691:N691"/>
    <mergeCell ref="O691:Q691"/>
    <mergeCell ref="R691:S691"/>
    <mergeCell ref="E692:F692"/>
    <mergeCell ref="J692:N692"/>
    <mergeCell ref="O692:Q692"/>
    <mergeCell ref="R692:S692"/>
    <mergeCell ref="A683:F683"/>
    <mergeCell ref="H683:S683"/>
    <mergeCell ref="U683:Y683"/>
    <mergeCell ref="E684:F684"/>
    <mergeCell ref="J684:N684"/>
    <mergeCell ref="O684:Q684"/>
    <mergeCell ref="R684:S684"/>
    <mergeCell ref="O680:P680"/>
    <mergeCell ref="Q680:R680"/>
    <mergeCell ref="E687:F687"/>
    <mergeCell ref="J687:N687"/>
    <mergeCell ref="O687:Q687"/>
    <mergeCell ref="R687:S687"/>
    <mergeCell ref="E688:F688"/>
    <mergeCell ref="J688:N688"/>
    <mergeCell ref="O688:Q688"/>
    <mergeCell ref="R688:S688"/>
    <mergeCell ref="O679:P679"/>
    <mergeCell ref="Q679:R679"/>
    <mergeCell ref="S679:T679"/>
    <mergeCell ref="U679:V679"/>
    <mergeCell ref="E680:F680"/>
    <mergeCell ref="G680:H680"/>
    <mergeCell ref="I680:J680"/>
    <mergeCell ref="K680:L680"/>
    <mergeCell ref="M680:N680"/>
    <mergeCell ref="S680:T680"/>
    <mergeCell ref="U680:V680"/>
    <mergeCell ref="E681:F681"/>
    <mergeCell ref="G681:H681"/>
    <mergeCell ref="I681:J681"/>
    <mergeCell ref="K681:L681"/>
    <mergeCell ref="M681:N681"/>
    <mergeCell ref="O681:P681"/>
    <mergeCell ref="Q681:R681"/>
    <mergeCell ref="S681:T681"/>
    <mergeCell ref="U681:V681"/>
    <mergeCell ref="E676:F676"/>
    <mergeCell ref="G676:H676"/>
    <mergeCell ref="I676:J676"/>
    <mergeCell ref="K676:L676"/>
    <mergeCell ref="M676:N676"/>
    <mergeCell ref="O676:P676"/>
    <mergeCell ref="Q676:R676"/>
    <mergeCell ref="S676:T676"/>
    <mergeCell ref="U676:V676"/>
    <mergeCell ref="E685:F685"/>
    <mergeCell ref="J685:N685"/>
    <mergeCell ref="O685:Q685"/>
    <mergeCell ref="R685:S685"/>
    <mergeCell ref="E686:F686"/>
    <mergeCell ref="J686:N686"/>
    <mergeCell ref="O686:Q686"/>
    <mergeCell ref="R686:S686"/>
    <mergeCell ref="U677:V677"/>
    <mergeCell ref="E678:F678"/>
    <mergeCell ref="G678:H678"/>
    <mergeCell ref="I678:J678"/>
    <mergeCell ref="K678:L678"/>
    <mergeCell ref="M678:N678"/>
    <mergeCell ref="O678:P678"/>
    <mergeCell ref="Q678:R678"/>
    <mergeCell ref="S678:T678"/>
    <mergeCell ref="U678:V678"/>
    <mergeCell ref="E679:F679"/>
    <mergeCell ref="G679:H679"/>
    <mergeCell ref="I679:J679"/>
    <mergeCell ref="K679:L679"/>
    <mergeCell ref="M679:N679"/>
    <mergeCell ref="M674:N674"/>
    <mergeCell ref="O674:P674"/>
    <mergeCell ref="Q674:R674"/>
    <mergeCell ref="S674:T674"/>
    <mergeCell ref="U674:V674"/>
    <mergeCell ref="E672:F672"/>
    <mergeCell ref="G672:H672"/>
    <mergeCell ref="I672:J672"/>
    <mergeCell ref="K672:L672"/>
    <mergeCell ref="E675:F675"/>
    <mergeCell ref="G675:H675"/>
    <mergeCell ref="I675:J675"/>
    <mergeCell ref="K675:L675"/>
    <mergeCell ref="M675:N675"/>
    <mergeCell ref="O675:P675"/>
    <mergeCell ref="Q675:R675"/>
    <mergeCell ref="S675:T675"/>
    <mergeCell ref="U675:V675"/>
    <mergeCell ref="E671:F671"/>
    <mergeCell ref="G671:H671"/>
    <mergeCell ref="I671:J671"/>
    <mergeCell ref="K671:L671"/>
    <mergeCell ref="M671:N671"/>
    <mergeCell ref="O671:P671"/>
    <mergeCell ref="Q671:R671"/>
    <mergeCell ref="S671:T671"/>
    <mergeCell ref="U671:V671"/>
    <mergeCell ref="E677:F677"/>
    <mergeCell ref="G677:H677"/>
    <mergeCell ref="I677:J677"/>
    <mergeCell ref="K677:L677"/>
    <mergeCell ref="M677:N677"/>
    <mergeCell ref="O677:P677"/>
    <mergeCell ref="Q677:R677"/>
    <mergeCell ref="S677:T677"/>
    <mergeCell ref="S672:T672"/>
    <mergeCell ref="U672:V672"/>
    <mergeCell ref="E673:F673"/>
    <mergeCell ref="G673:H673"/>
    <mergeCell ref="I673:J673"/>
    <mergeCell ref="K673:L673"/>
    <mergeCell ref="M673:N673"/>
    <mergeCell ref="O673:P673"/>
    <mergeCell ref="Q673:R673"/>
    <mergeCell ref="S673:T673"/>
    <mergeCell ref="U673:V673"/>
    <mergeCell ref="E674:F674"/>
    <mergeCell ref="G674:H674"/>
    <mergeCell ref="I674:J674"/>
    <mergeCell ref="K674:L674"/>
    <mergeCell ref="M668:N668"/>
    <mergeCell ref="O668:P668"/>
    <mergeCell ref="Q668:R668"/>
    <mergeCell ref="S668:T668"/>
    <mergeCell ref="U668:V668"/>
    <mergeCell ref="E669:F669"/>
    <mergeCell ref="G669:H669"/>
    <mergeCell ref="I669:J669"/>
    <mergeCell ref="K669:L669"/>
    <mergeCell ref="M669:N669"/>
    <mergeCell ref="O669:P669"/>
    <mergeCell ref="Q669:R669"/>
    <mergeCell ref="S669:T669"/>
    <mergeCell ref="U669:V669"/>
    <mergeCell ref="E670:F670"/>
    <mergeCell ref="G670:H670"/>
    <mergeCell ref="I670:J670"/>
    <mergeCell ref="K670:L670"/>
    <mergeCell ref="M670:N670"/>
    <mergeCell ref="O670:P670"/>
    <mergeCell ref="Q670:R670"/>
    <mergeCell ref="S670:T670"/>
    <mergeCell ref="U670:V670"/>
    <mergeCell ref="K664:L664"/>
    <mergeCell ref="M664:N665"/>
    <mergeCell ref="O664:P664"/>
    <mergeCell ref="Q664:R664"/>
    <mergeCell ref="S664:T664"/>
    <mergeCell ref="U664:V664"/>
    <mergeCell ref="W664:W665"/>
    <mergeCell ref="X664:Y664"/>
    <mergeCell ref="E665:F665"/>
    <mergeCell ref="G665:H665"/>
    <mergeCell ref="I665:J665"/>
    <mergeCell ref="K665:L665"/>
    <mergeCell ref="O665:P665"/>
    <mergeCell ref="Q665:R665"/>
    <mergeCell ref="S665:T665"/>
    <mergeCell ref="U665:V665"/>
    <mergeCell ref="M672:N672"/>
    <mergeCell ref="O672:P672"/>
    <mergeCell ref="Q672:R672"/>
    <mergeCell ref="E667:F667"/>
    <mergeCell ref="G667:H667"/>
    <mergeCell ref="I667:J667"/>
    <mergeCell ref="K667:L667"/>
    <mergeCell ref="M667:N667"/>
    <mergeCell ref="O667:P667"/>
    <mergeCell ref="Q667:R667"/>
    <mergeCell ref="S667:T667"/>
    <mergeCell ref="U667:V667"/>
    <mergeCell ref="E668:F668"/>
    <mergeCell ref="G668:H668"/>
    <mergeCell ref="I668:J668"/>
    <mergeCell ref="K668:L668"/>
    <mergeCell ref="E666:F666"/>
    <mergeCell ref="G666:H666"/>
    <mergeCell ref="I666:J666"/>
    <mergeCell ref="K666:L666"/>
    <mergeCell ref="M666:N666"/>
    <mergeCell ref="O666:P666"/>
    <mergeCell ref="Q666:R666"/>
    <mergeCell ref="S666:T666"/>
    <mergeCell ref="U666:V666"/>
    <mergeCell ref="A661:D661"/>
    <mergeCell ref="E661:F661"/>
    <mergeCell ref="G661:I661"/>
    <mergeCell ref="J661:K661"/>
    <mergeCell ref="L661:Q661"/>
    <mergeCell ref="R661:S661"/>
    <mergeCell ref="T661:Y661"/>
    <mergeCell ref="A662:B662"/>
    <mergeCell ref="C662:D662"/>
    <mergeCell ref="E662:F662"/>
    <mergeCell ref="G662:I662"/>
    <mergeCell ref="J662:K662"/>
    <mergeCell ref="L662:M662"/>
    <mergeCell ref="N662:O662"/>
    <mergeCell ref="P662:Q662"/>
    <mergeCell ref="R662:Y662"/>
    <mergeCell ref="A664:A665"/>
    <mergeCell ref="B664:B665"/>
    <mergeCell ref="C664:C665"/>
    <mergeCell ref="D664:D665"/>
    <mergeCell ref="E664:F664"/>
    <mergeCell ref="G664:H664"/>
    <mergeCell ref="I664:J664"/>
    <mergeCell ref="E646:F646"/>
    <mergeCell ref="G646:H646"/>
    <mergeCell ref="I646:J646"/>
    <mergeCell ref="K646:L646"/>
    <mergeCell ref="M646:N646"/>
    <mergeCell ref="O646:P646"/>
    <mergeCell ref="E647:F647"/>
    <mergeCell ref="G647:H647"/>
    <mergeCell ref="I647:J647"/>
    <mergeCell ref="K647:L647"/>
    <mergeCell ref="M647:N647"/>
    <mergeCell ref="O647:P647"/>
    <mergeCell ref="O648:P648"/>
    <mergeCell ref="Q648:R648"/>
    <mergeCell ref="S648:T648"/>
    <mergeCell ref="Q646:R646"/>
    <mergeCell ref="S646:T646"/>
    <mergeCell ref="U646:V646"/>
    <mergeCell ref="Q647:R647"/>
    <mergeCell ref="U656:Y656"/>
    <mergeCell ref="U648:V648"/>
    <mergeCell ref="U650:Y650"/>
    <mergeCell ref="S647:T647"/>
    <mergeCell ref="U647:V647"/>
    <mergeCell ref="E648:F648"/>
    <mergeCell ref="G648:H648"/>
    <mergeCell ref="I648:J648"/>
    <mergeCell ref="K648:L648"/>
    <mergeCell ref="M648:N648"/>
    <mergeCell ref="S643:T643"/>
    <mergeCell ref="U643:V643"/>
    <mergeCell ref="E644:F644"/>
    <mergeCell ref="G644:H644"/>
    <mergeCell ref="I644:J644"/>
    <mergeCell ref="K644:L644"/>
    <mergeCell ref="M644:N644"/>
    <mergeCell ref="O644:P644"/>
    <mergeCell ref="Q644:R644"/>
    <mergeCell ref="S644:T644"/>
    <mergeCell ref="U644:V644"/>
    <mergeCell ref="E645:F645"/>
    <mergeCell ref="G645:H645"/>
    <mergeCell ref="I645:J645"/>
    <mergeCell ref="K645:L645"/>
    <mergeCell ref="M645:N645"/>
    <mergeCell ref="O645:P645"/>
    <mergeCell ref="Q645:R645"/>
    <mergeCell ref="S645:T645"/>
    <mergeCell ref="U645:V645"/>
    <mergeCell ref="U640:V640"/>
    <mergeCell ref="E641:F641"/>
    <mergeCell ref="G641:H641"/>
    <mergeCell ref="I641:J641"/>
    <mergeCell ref="K641:L641"/>
    <mergeCell ref="M641:N641"/>
    <mergeCell ref="O641:P641"/>
    <mergeCell ref="Q641:R641"/>
    <mergeCell ref="S641:T641"/>
    <mergeCell ref="U641:V641"/>
    <mergeCell ref="E642:F642"/>
    <mergeCell ref="G642:H642"/>
    <mergeCell ref="I642:J642"/>
    <mergeCell ref="K642:L642"/>
    <mergeCell ref="M642:N642"/>
    <mergeCell ref="O642:P642"/>
    <mergeCell ref="Q642:R642"/>
    <mergeCell ref="S642:T642"/>
    <mergeCell ref="U642:V642"/>
    <mergeCell ref="S640:T640"/>
    <mergeCell ref="E643:F643"/>
    <mergeCell ref="G643:H643"/>
    <mergeCell ref="I643:J643"/>
    <mergeCell ref="K643:L643"/>
    <mergeCell ref="M643:N643"/>
    <mergeCell ref="O643:P643"/>
    <mergeCell ref="Q643:R643"/>
    <mergeCell ref="E638:F638"/>
    <mergeCell ref="G638:H638"/>
    <mergeCell ref="I638:J638"/>
    <mergeCell ref="K638:L638"/>
    <mergeCell ref="M638:N638"/>
    <mergeCell ref="O638:P638"/>
    <mergeCell ref="Q638:R638"/>
    <mergeCell ref="S638:T638"/>
    <mergeCell ref="U638:V638"/>
    <mergeCell ref="E639:F639"/>
    <mergeCell ref="G639:H639"/>
    <mergeCell ref="I639:J639"/>
    <mergeCell ref="K639:L639"/>
    <mergeCell ref="M639:N639"/>
    <mergeCell ref="O639:P639"/>
    <mergeCell ref="Q639:R639"/>
    <mergeCell ref="S639:T639"/>
    <mergeCell ref="U639:V639"/>
    <mergeCell ref="E640:F640"/>
    <mergeCell ref="G640:H640"/>
    <mergeCell ref="I640:J640"/>
    <mergeCell ref="K640:L640"/>
    <mergeCell ref="M640:N640"/>
    <mergeCell ref="O640:P640"/>
    <mergeCell ref="Q640:R640"/>
    <mergeCell ref="S635:T635"/>
    <mergeCell ref="U635:V635"/>
    <mergeCell ref="E636:F636"/>
    <mergeCell ref="G636:H636"/>
    <mergeCell ref="I636:J636"/>
    <mergeCell ref="K636:L636"/>
    <mergeCell ref="M636:N636"/>
    <mergeCell ref="O636:P636"/>
    <mergeCell ref="Q636:R636"/>
    <mergeCell ref="S636:T636"/>
    <mergeCell ref="U636:V636"/>
    <mergeCell ref="E637:F637"/>
    <mergeCell ref="G637:H637"/>
    <mergeCell ref="I637:J637"/>
    <mergeCell ref="K637:L637"/>
    <mergeCell ref="M637:N637"/>
    <mergeCell ref="O637:P637"/>
    <mergeCell ref="Q637:R637"/>
    <mergeCell ref="S637:T637"/>
    <mergeCell ref="U637:V637"/>
    <mergeCell ref="E635:F635"/>
    <mergeCell ref="G635:H635"/>
    <mergeCell ref="I635:J635"/>
    <mergeCell ref="K635:L635"/>
    <mergeCell ref="M635:N635"/>
    <mergeCell ref="O635:P635"/>
    <mergeCell ref="Q635:R635"/>
    <mergeCell ref="G632:H632"/>
    <mergeCell ref="I632:J632"/>
    <mergeCell ref="K632:L632"/>
    <mergeCell ref="O632:P632"/>
    <mergeCell ref="Q632:R632"/>
    <mergeCell ref="S632:T632"/>
    <mergeCell ref="U632:V632"/>
    <mergeCell ref="E633:F633"/>
    <mergeCell ref="G633:H633"/>
    <mergeCell ref="I633:J633"/>
    <mergeCell ref="K633:L633"/>
    <mergeCell ref="M633:N633"/>
    <mergeCell ref="O633:P633"/>
    <mergeCell ref="Q633:R633"/>
    <mergeCell ref="S633:T633"/>
    <mergeCell ref="U633:V633"/>
    <mergeCell ref="E634:F634"/>
    <mergeCell ref="G634:H634"/>
    <mergeCell ref="I634:J634"/>
    <mergeCell ref="K634:L634"/>
    <mergeCell ref="M634:N634"/>
    <mergeCell ref="O634:P634"/>
    <mergeCell ref="Q634:R634"/>
    <mergeCell ref="S634:T634"/>
    <mergeCell ref="U634:V634"/>
    <mergeCell ref="A628:D628"/>
    <mergeCell ref="E628:F628"/>
    <mergeCell ref="G628:I628"/>
    <mergeCell ref="J628:K628"/>
    <mergeCell ref="L628:Q628"/>
    <mergeCell ref="R628:S628"/>
    <mergeCell ref="T628:Y628"/>
    <mergeCell ref="A629:B629"/>
    <mergeCell ref="C629:D629"/>
    <mergeCell ref="E629:F629"/>
    <mergeCell ref="G629:I629"/>
    <mergeCell ref="J629:K629"/>
    <mergeCell ref="L629:M629"/>
    <mergeCell ref="N629:O629"/>
    <mergeCell ref="P629:Q629"/>
    <mergeCell ref="R629:Y629"/>
    <mergeCell ref="A631:A632"/>
    <mergeCell ref="B631:B632"/>
    <mergeCell ref="C631:C632"/>
    <mergeCell ref="D631:D632"/>
    <mergeCell ref="E631:F631"/>
    <mergeCell ref="G631:H631"/>
    <mergeCell ref="I631:J631"/>
    <mergeCell ref="K631:L631"/>
    <mergeCell ref="M631:N632"/>
    <mergeCell ref="O631:P631"/>
    <mergeCell ref="Q631:R631"/>
    <mergeCell ref="S631:T631"/>
    <mergeCell ref="U631:V631"/>
    <mergeCell ref="W631:W632"/>
    <mergeCell ref="X631:Y631"/>
    <mergeCell ref="E632:F632"/>
    <mergeCell ref="E623:F623"/>
    <mergeCell ref="J623:N623"/>
    <mergeCell ref="O623:Q623"/>
    <mergeCell ref="R623:S623"/>
    <mergeCell ref="U623:Y623"/>
    <mergeCell ref="E624:F624"/>
    <mergeCell ref="J624:N624"/>
    <mergeCell ref="O624:Q624"/>
    <mergeCell ref="R624:S624"/>
    <mergeCell ref="E625:F625"/>
    <mergeCell ref="J625:N625"/>
    <mergeCell ref="O625:Q625"/>
    <mergeCell ref="R625:S625"/>
    <mergeCell ref="E626:F626"/>
    <mergeCell ref="J626:N626"/>
    <mergeCell ref="O626:Q626"/>
    <mergeCell ref="R626:S626"/>
    <mergeCell ref="A617:F617"/>
    <mergeCell ref="H617:S617"/>
    <mergeCell ref="U617:Y617"/>
    <mergeCell ref="E618:F618"/>
    <mergeCell ref="J618:N618"/>
    <mergeCell ref="O618:Q618"/>
    <mergeCell ref="R618:S618"/>
    <mergeCell ref="O614:P614"/>
    <mergeCell ref="Q614:R614"/>
    <mergeCell ref="E621:F621"/>
    <mergeCell ref="J621:N621"/>
    <mergeCell ref="O621:Q621"/>
    <mergeCell ref="R621:S621"/>
    <mergeCell ref="E622:F622"/>
    <mergeCell ref="J622:N622"/>
    <mergeCell ref="O622:Q622"/>
    <mergeCell ref="R622:S622"/>
    <mergeCell ref="O613:P613"/>
    <mergeCell ref="Q613:R613"/>
    <mergeCell ref="S613:T613"/>
    <mergeCell ref="U613:V613"/>
    <mergeCell ref="E614:F614"/>
    <mergeCell ref="G614:H614"/>
    <mergeCell ref="I614:J614"/>
    <mergeCell ref="K614:L614"/>
    <mergeCell ref="M614:N614"/>
    <mergeCell ref="S614:T614"/>
    <mergeCell ref="U614:V614"/>
    <mergeCell ref="E615:F615"/>
    <mergeCell ref="G615:H615"/>
    <mergeCell ref="I615:J615"/>
    <mergeCell ref="K615:L615"/>
    <mergeCell ref="M615:N615"/>
    <mergeCell ref="O615:P615"/>
    <mergeCell ref="Q615:R615"/>
    <mergeCell ref="S615:T615"/>
    <mergeCell ref="U615:V615"/>
    <mergeCell ref="E610:F610"/>
    <mergeCell ref="G610:H610"/>
    <mergeCell ref="I610:J610"/>
    <mergeCell ref="K610:L610"/>
    <mergeCell ref="M610:N610"/>
    <mergeCell ref="O610:P610"/>
    <mergeCell ref="Q610:R610"/>
    <mergeCell ref="S610:T610"/>
    <mergeCell ref="U610:V610"/>
    <mergeCell ref="E619:F619"/>
    <mergeCell ref="J619:N619"/>
    <mergeCell ref="O619:Q619"/>
    <mergeCell ref="R619:S619"/>
    <mergeCell ref="E620:F620"/>
    <mergeCell ref="J620:N620"/>
    <mergeCell ref="O620:Q620"/>
    <mergeCell ref="R620:S620"/>
    <mergeCell ref="U611:V611"/>
    <mergeCell ref="E612:F612"/>
    <mergeCell ref="G612:H612"/>
    <mergeCell ref="I612:J612"/>
    <mergeCell ref="K612:L612"/>
    <mergeCell ref="M612:N612"/>
    <mergeCell ref="O612:P612"/>
    <mergeCell ref="Q612:R612"/>
    <mergeCell ref="S612:T612"/>
    <mergeCell ref="U612:V612"/>
    <mergeCell ref="E613:F613"/>
    <mergeCell ref="G613:H613"/>
    <mergeCell ref="I613:J613"/>
    <mergeCell ref="K613:L613"/>
    <mergeCell ref="M613:N613"/>
    <mergeCell ref="M608:N608"/>
    <mergeCell ref="O608:P608"/>
    <mergeCell ref="Q608:R608"/>
    <mergeCell ref="S608:T608"/>
    <mergeCell ref="U608:V608"/>
    <mergeCell ref="E606:F606"/>
    <mergeCell ref="G606:H606"/>
    <mergeCell ref="I606:J606"/>
    <mergeCell ref="K606:L606"/>
    <mergeCell ref="E609:F609"/>
    <mergeCell ref="G609:H609"/>
    <mergeCell ref="I609:J609"/>
    <mergeCell ref="K609:L609"/>
    <mergeCell ref="M609:N609"/>
    <mergeCell ref="O609:P609"/>
    <mergeCell ref="Q609:R609"/>
    <mergeCell ref="S609:T609"/>
    <mergeCell ref="U609:V609"/>
    <mergeCell ref="E605:F605"/>
    <mergeCell ref="G605:H605"/>
    <mergeCell ref="I605:J605"/>
    <mergeCell ref="K605:L605"/>
    <mergeCell ref="M605:N605"/>
    <mergeCell ref="O605:P605"/>
    <mergeCell ref="Q605:R605"/>
    <mergeCell ref="S605:T605"/>
    <mergeCell ref="U605:V605"/>
    <mergeCell ref="E611:F611"/>
    <mergeCell ref="G611:H611"/>
    <mergeCell ref="I611:J611"/>
    <mergeCell ref="K611:L611"/>
    <mergeCell ref="M611:N611"/>
    <mergeCell ref="O611:P611"/>
    <mergeCell ref="Q611:R611"/>
    <mergeCell ref="S611:T611"/>
    <mergeCell ref="S606:T606"/>
    <mergeCell ref="U606:V606"/>
    <mergeCell ref="E607:F607"/>
    <mergeCell ref="G607:H607"/>
    <mergeCell ref="I607:J607"/>
    <mergeCell ref="K607:L607"/>
    <mergeCell ref="M607:N607"/>
    <mergeCell ref="O607:P607"/>
    <mergeCell ref="Q607:R607"/>
    <mergeCell ref="S607:T607"/>
    <mergeCell ref="U607:V607"/>
    <mergeCell ref="E608:F608"/>
    <mergeCell ref="G608:H608"/>
    <mergeCell ref="I608:J608"/>
    <mergeCell ref="K608:L608"/>
    <mergeCell ref="M602:N602"/>
    <mergeCell ref="O602:P602"/>
    <mergeCell ref="Q602:R602"/>
    <mergeCell ref="S602:T602"/>
    <mergeCell ref="U602:V602"/>
    <mergeCell ref="E603:F603"/>
    <mergeCell ref="G603:H603"/>
    <mergeCell ref="I603:J603"/>
    <mergeCell ref="K603:L603"/>
    <mergeCell ref="M603:N603"/>
    <mergeCell ref="O603:P603"/>
    <mergeCell ref="Q603:R603"/>
    <mergeCell ref="S603:T603"/>
    <mergeCell ref="U603:V603"/>
    <mergeCell ref="E604:F604"/>
    <mergeCell ref="G604:H604"/>
    <mergeCell ref="I604:J604"/>
    <mergeCell ref="K604:L604"/>
    <mergeCell ref="M604:N604"/>
    <mergeCell ref="O604:P604"/>
    <mergeCell ref="Q604:R604"/>
    <mergeCell ref="S604:T604"/>
    <mergeCell ref="U604:V604"/>
    <mergeCell ref="K598:L598"/>
    <mergeCell ref="M598:N599"/>
    <mergeCell ref="O598:P598"/>
    <mergeCell ref="Q598:R598"/>
    <mergeCell ref="S598:T598"/>
    <mergeCell ref="U598:V598"/>
    <mergeCell ref="W598:W599"/>
    <mergeCell ref="X598:Y598"/>
    <mergeCell ref="E599:F599"/>
    <mergeCell ref="G599:H599"/>
    <mergeCell ref="I599:J599"/>
    <mergeCell ref="K599:L599"/>
    <mergeCell ref="O599:P599"/>
    <mergeCell ref="Q599:R599"/>
    <mergeCell ref="S599:T599"/>
    <mergeCell ref="U599:V599"/>
    <mergeCell ref="M606:N606"/>
    <mergeCell ref="O606:P606"/>
    <mergeCell ref="Q606:R606"/>
    <mergeCell ref="E601:F601"/>
    <mergeCell ref="G601:H601"/>
    <mergeCell ref="I601:J601"/>
    <mergeCell ref="K601:L601"/>
    <mergeCell ref="M601:N601"/>
    <mergeCell ref="O601:P601"/>
    <mergeCell ref="Q601:R601"/>
    <mergeCell ref="S601:T601"/>
    <mergeCell ref="U601:V601"/>
    <mergeCell ref="E602:F602"/>
    <mergeCell ref="G602:H602"/>
    <mergeCell ref="I602:J602"/>
    <mergeCell ref="K602:L602"/>
    <mergeCell ref="E600:F600"/>
    <mergeCell ref="G600:H600"/>
    <mergeCell ref="I600:J600"/>
    <mergeCell ref="K600:L600"/>
    <mergeCell ref="M600:N600"/>
    <mergeCell ref="O600:P600"/>
    <mergeCell ref="Q600:R600"/>
    <mergeCell ref="S600:T600"/>
    <mergeCell ref="U600:V600"/>
    <mergeCell ref="A595:D595"/>
    <mergeCell ref="E595:F595"/>
    <mergeCell ref="G595:I595"/>
    <mergeCell ref="J595:K595"/>
    <mergeCell ref="L595:Q595"/>
    <mergeCell ref="R595:S595"/>
    <mergeCell ref="T595:Y595"/>
    <mergeCell ref="A596:B596"/>
    <mergeCell ref="C596:D596"/>
    <mergeCell ref="E596:F596"/>
    <mergeCell ref="G596:I596"/>
    <mergeCell ref="J596:K596"/>
    <mergeCell ref="L596:M596"/>
    <mergeCell ref="N596:O596"/>
    <mergeCell ref="P596:Q596"/>
    <mergeCell ref="R596:Y596"/>
    <mergeCell ref="A598:A599"/>
    <mergeCell ref="B598:B599"/>
    <mergeCell ref="C598:C599"/>
    <mergeCell ref="D598:D599"/>
    <mergeCell ref="E598:F598"/>
    <mergeCell ref="G598:H598"/>
    <mergeCell ref="I598:J598"/>
    <mergeCell ref="E580:F580"/>
    <mergeCell ref="G580:H580"/>
    <mergeCell ref="I580:J580"/>
    <mergeCell ref="K580:L580"/>
    <mergeCell ref="M580:N580"/>
    <mergeCell ref="O580:P580"/>
    <mergeCell ref="E581:F581"/>
    <mergeCell ref="G581:H581"/>
    <mergeCell ref="I581:J581"/>
    <mergeCell ref="K581:L581"/>
    <mergeCell ref="M581:N581"/>
    <mergeCell ref="O581:P581"/>
    <mergeCell ref="O582:P582"/>
    <mergeCell ref="Q582:R582"/>
    <mergeCell ref="S582:T582"/>
    <mergeCell ref="Q580:R580"/>
    <mergeCell ref="S580:T580"/>
    <mergeCell ref="U580:V580"/>
    <mergeCell ref="Q581:R581"/>
    <mergeCell ref="U590:Y590"/>
    <mergeCell ref="U582:V582"/>
    <mergeCell ref="U584:Y584"/>
    <mergeCell ref="S581:T581"/>
    <mergeCell ref="U581:V581"/>
    <mergeCell ref="E582:F582"/>
    <mergeCell ref="G582:H582"/>
    <mergeCell ref="I582:J582"/>
    <mergeCell ref="K582:L582"/>
    <mergeCell ref="M582:N582"/>
    <mergeCell ref="S577:T577"/>
    <mergeCell ref="U577:V577"/>
    <mergeCell ref="E578:F578"/>
    <mergeCell ref="G578:H578"/>
    <mergeCell ref="I578:J578"/>
    <mergeCell ref="K578:L578"/>
    <mergeCell ref="M578:N578"/>
    <mergeCell ref="O578:P578"/>
    <mergeCell ref="Q578:R578"/>
    <mergeCell ref="S578:T578"/>
    <mergeCell ref="U578:V578"/>
    <mergeCell ref="E579:F579"/>
    <mergeCell ref="G579:H579"/>
    <mergeCell ref="I579:J579"/>
    <mergeCell ref="K579:L579"/>
    <mergeCell ref="M579:N579"/>
    <mergeCell ref="O579:P579"/>
    <mergeCell ref="Q579:R579"/>
    <mergeCell ref="S579:T579"/>
    <mergeCell ref="U579:V579"/>
    <mergeCell ref="U574:V574"/>
    <mergeCell ref="E575:F575"/>
    <mergeCell ref="G575:H575"/>
    <mergeCell ref="I575:J575"/>
    <mergeCell ref="K575:L575"/>
    <mergeCell ref="M575:N575"/>
    <mergeCell ref="O575:P575"/>
    <mergeCell ref="Q575:R575"/>
    <mergeCell ref="S575:T575"/>
    <mergeCell ref="U575:V575"/>
    <mergeCell ref="E576:F576"/>
    <mergeCell ref="G576:H576"/>
    <mergeCell ref="I576:J576"/>
    <mergeCell ref="K576:L576"/>
    <mergeCell ref="M576:N576"/>
    <mergeCell ref="O576:P576"/>
    <mergeCell ref="Q576:R576"/>
    <mergeCell ref="S576:T576"/>
    <mergeCell ref="U576:V576"/>
    <mergeCell ref="S574:T574"/>
    <mergeCell ref="E577:F577"/>
    <mergeCell ref="G577:H577"/>
    <mergeCell ref="I577:J577"/>
    <mergeCell ref="K577:L577"/>
    <mergeCell ref="M577:N577"/>
    <mergeCell ref="O577:P577"/>
    <mergeCell ref="Q577:R577"/>
    <mergeCell ref="E572:F572"/>
    <mergeCell ref="G572:H572"/>
    <mergeCell ref="I572:J572"/>
    <mergeCell ref="K572:L572"/>
    <mergeCell ref="M572:N572"/>
    <mergeCell ref="O572:P572"/>
    <mergeCell ref="Q572:R572"/>
    <mergeCell ref="S572:T572"/>
    <mergeCell ref="U572:V572"/>
    <mergeCell ref="E573:F573"/>
    <mergeCell ref="G573:H573"/>
    <mergeCell ref="I573:J573"/>
    <mergeCell ref="K573:L573"/>
    <mergeCell ref="M573:N573"/>
    <mergeCell ref="O573:P573"/>
    <mergeCell ref="Q573:R573"/>
    <mergeCell ref="S573:T573"/>
    <mergeCell ref="U573:V573"/>
    <mergeCell ref="E574:F574"/>
    <mergeCell ref="G574:H574"/>
    <mergeCell ref="I574:J574"/>
    <mergeCell ref="K574:L574"/>
    <mergeCell ref="M574:N574"/>
    <mergeCell ref="O574:P574"/>
    <mergeCell ref="Q574:R574"/>
    <mergeCell ref="S569:T569"/>
    <mergeCell ref="U569:V569"/>
    <mergeCell ref="E570:F570"/>
    <mergeCell ref="G570:H570"/>
    <mergeCell ref="I570:J570"/>
    <mergeCell ref="K570:L570"/>
    <mergeCell ref="M570:N570"/>
    <mergeCell ref="O570:P570"/>
    <mergeCell ref="Q570:R570"/>
    <mergeCell ref="S570:T570"/>
    <mergeCell ref="U570:V570"/>
    <mergeCell ref="E571:F571"/>
    <mergeCell ref="G571:H571"/>
    <mergeCell ref="I571:J571"/>
    <mergeCell ref="K571:L571"/>
    <mergeCell ref="M571:N571"/>
    <mergeCell ref="O571:P571"/>
    <mergeCell ref="Q571:R571"/>
    <mergeCell ref="S571:T571"/>
    <mergeCell ref="U571:V571"/>
    <mergeCell ref="E569:F569"/>
    <mergeCell ref="G569:H569"/>
    <mergeCell ref="I569:J569"/>
    <mergeCell ref="K569:L569"/>
    <mergeCell ref="M569:N569"/>
    <mergeCell ref="O569:P569"/>
    <mergeCell ref="Q569:R569"/>
    <mergeCell ref="G566:H566"/>
    <mergeCell ref="I566:J566"/>
    <mergeCell ref="K566:L566"/>
    <mergeCell ref="O566:P566"/>
    <mergeCell ref="Q566:R566"/>
    <mergeCell ref="S566:T566"/>
    <mergeCell ref="U566:V566"/>
    <mergeCell ref="E567:F567"/>
    <mergeCell ref="G567:H567"/>
    <mergeCell ref="I567:J567"/>
    <mergeCell ref="K567:L567"/>
    <mergeCell ref="M567:N567"/>
    <mergeCell ref="O567:P567"/>
    <mergeCell ref="Q567:R567"/>
    <mergeCell ref="S567:T567"/>
    <mergeCell ref="U567:V567"/>
    <mergeCell ref="E568:F568"/>
    <mergeCell ref="G568:H568"/>
    <mergeCell ref="I568:J568"/>
    <mergeCell ref="K568:L568"/>
    <mergeCell ref="M568:N568"/>
    <mergeCell ref="O568:P568"/>
    <mergeCell ref="Q568:R568"/>
    <mergeCell ref="S568:T568"/>
    <mergeCell ref="U568:V568"/>
    <mergeCell ref="A562:D562"/>
    <mergeCell ref="E562:F562"/>
    <mergeCell ref="G562:I562"/>
    <mergeCell ref="J562:K562"/>
    <mergeCell ref="L562:Q562"/>
    <mergeCell ref="R562:S562"/>
    <mergeCell ref="T562:Y562"/>
    <mergeCell ref="A563:B563"/>
    <mergeCell ref="C563:D563"/>
    <mergeCell ref="E563:F563"/>
    <mergeCell ref="G563:I563"/>
    <mergeCell ref="J563:K563"/>
    <mergeCell ref="L563:M563"/>
    <mergeCell ref="N563:O563"/>
    <mergeCell ref="P563:Q563"/>
    <mergeCell ref="R563:Y563"/>
    <mergeCell ref="A565:A566"/>
    <mergeCell ref="B565:B566"/>
    <mergeCell ref="C565:C566"/>
    <mergeCell ref="D565:D566"/>
    <mergeCell ref="E565:F565"/>
    <mergeCell ref="G565:H565"/>
    <mergeCell ref="I565:J565"/>
    <mergeCell ref="K565:L565"/>
    <mergeCell ref="M565:N566"/>
    <mergeCell ref="O565:P565"/>
    <mergeCell ref="Q565:R565"/>
    <mergeCell ref="S565:T565"/>
    <mergeCell ref="U565:V565"/>
    <mergeCell ref="W565:W566"/>
    <mergeCell ref="X565:Y565"/>
    <mergeCell ref="E566:F566"/>
    <mergeCell ref="E557:F557"/>
    <mergeCell ref="J557:N557"/>
    <mergeCell ref="O557:Q557"/>
    <mergeCell ref="R557:S557"/>
    <mergeCell ref="U557:Y557"/>
    <mergeCell ref="E558:F558"/>
    <mergeCell ref="J558:N558"/>
    <mergeCell ref="O558:Q558"/>
    <mergeCell ref="R558:S558"/>
    <mergeCell ref="E559:F559"/>
    <mergeCell ref="J559:N559"/>
    <mergeCell ref="O559:Q559"/>
    <mergeCell ref="R559:S559"/>
    <mergeCell ref="E560:F560"/>
    <mergeCell ref="J560:N560"/>
    <mergeCell ref="O560:Q560"/>
    <mergeCell ref="R560:S560"/>
    <mergeCell ref="A551:F551"/>
    <mergeCell ref="H551:S551"/>
    <mergeCell ref="U551:Y551"/>
    <mergeCell ref="E552:F552"/>
    <mergeCell ref="J552:N552"/>
    <mergeCell ref="O552:Q552"/>
    <mergeCell ref="R552:S552"/>
    <mergeCell ref="O548:P548"/>
    <mergeCell ref="Q548:R548"/>
    <mergeCell ref="E555:F555"/>
    <mergeCell ref="J555:N555"/>
    <mergeCell ref="O555:Q555"/>
    <mergeCell ref="R555:S555"/>
    <mergeCell ref="E556:F556"/>
    <mergeCell ref="J556:N556"/>
    <mergeCell ref="O556:Q556"/>
    <mergeCell ref="R556:S556"/>
    <mergeCell ref="O547:P547"/>
    <mergeCell ref="Q547:R547"/>
    <mergeCell ref="S547:T547"/>
    <mergeCell ref="U547:V547"/>
    <mergeCell ref="E548:F548"/>
    <mergeCell ref="G548:H548"/>
    <mergeCell ref="I548:J548"/>
    <mergeCell ref="K548:L548"/>
    <mergeCell ref="M548:N548"/>
    <mergeCell ref="S548:T548"/>
    <mergeCell ref="U548:V548"/>
    <mergeCell ref="E549:F549"/>
    <mergeCell ref="G549:H549"/>
    <mergeCell ref="I549:J549"/>
    <mergeCell ref="K549:L549"/>
    <mergeCell ref="M549:N549"/>
    <mergeCell ref="O549:P549"/>
    <mergeCell ref="Q549:R549"/>
    <mergeCell ref="S549:T549"/>
    <mergeCell ref="U549:V549"/>
    <mergeCell ref="E544:F544"/>
    <mergeCell ref="G544:H544"/>
    <mergeCell ref="I544:J544"/>
    <mergeCell ref="K544:L544"/>
    <mergeCell ref="M544:N544"/>
    <mergeCell ref="O544:P544"/>
    <mergeCell ref="Q544:R544"/>
    <mergeCell ref="S544:T544"/>
    <mergeCell ref="U544:V544"/>
    <mergeCell ref="E553:F553"/>
    <mergeCell ref="J553:N553"/>
    <mergeCell ref="O553:Q553"/>
    <mergeCell ref="R553:S553"/>
    <mergeCell ref="E554:F554"/>
    <mergeCell ref="J554:N554"/>
    <mergeCell ref="O554:Q554"/>
    <mergeCell ref="R554:S554"/>
    <mergeCell ref="U545:V545"/>
    <mergeCell ref="E546:F546"/>
    <mergeCell ref="G546:H546"/>
    <mergeCell ref="I546:J546"/>
    <mergeCell ref="K546:L546"/>
    <mergeCell ref="M546:N546"/>
    <mergeCell ref="O546:P546"/>
    <mergeCell ref="Q546:R546"/>
    <mergeCell ref="S546:T546"/>
    <mergeCell ref="U546:V546"/>
    <mergeCell ref="E547:F547"/>
    <mergeCell ref="G547:H547"/>
    <mergeCell ref="I547:J547"/>
    <mergeCell ref="K547:L547"/>
    <mergeCell ref="M547:N547"/>
    <mergeCell ref="M542:N542"/>
    <mergeCell ref="O542:P542"/>
    <mergeCell ref="Q542:R542"/>
    <mergeCell ref="S542:T542"/>
    <mergeCell ref="U542:V542"/>
    <mergeCell ref="E540:F540"/>
    <mergeCell ref="G540:H540"/>
    <mergeCell ref="I540:J540"/>
    <mergeCell ref="K540:L540"/>
    <mergeCell ref="E543:F543"/>
    <mergeCell ref="G543:H543"/>
    <mergeCell ref="I543:J543"/>
    <mergeCell ref="K543:L543"/>
    <mergeCell ref="M543:N543"/>
    <mergeCell ref="O543:P543"/>
    <mergeCell ref="Q543:R543"/>
    <mergeCell ref="S543:T543"/>
    <mergeCell ref="U543:V543"/>
    <mergeCell ref="E539:F539"/>
    <mergeCell ref="G539:H539"/>
    <mergeCell ref="I539:J539"/>
    <mergeCell ref="K539:L539"/>
    <mergeCell ref="M539:N539"/>
    <mergeCell ref="O539:P539"/>
    <mergeCell ref="Q539:R539"/>
    <mergeCell ref="S539:T539"/>
    <mergeCell ref="U539:V539"/>
    <mergeCell ref="E545:F545"/>
    <mergeCell ref="G545:H545"/>
    <mergeCell ref="I545:J545"/>
    <mergeCell ref="K545:L545"/>
    <mergeCell ref="M545:N545"/>
    <mergeCell ref="O545:P545"/>
    <mergeCell ref="Q545:R545"/>
    <mergeCell ref="S545:T545"/>
    <mergeCell ref="S540:T540"/>
    <mergeCell ref="U540:V540"/>
    <mergeCell ref="E541:F541"/>
    <mergeCell ref="G541:H541"/>
    <mergeCell ref="I541:J541"/>
    <mergeCell ref="K541:L541"/>
    <mergeCell ref="M541:N541"/>
    <mergeCell ref="O541:P541"/>
    <mergeCell ref="Q541:R541"/>
    <mergeCell ref="S541:T541"/>
    <mergeCell ref="U541:V541"/>
    <mergeCell ref="E542:F542"/>
    <mergeCell ref="G542:H542"/>
    <mergeCell ref="I542:J542"/>
    <mergeCell ref="K542:L542"/>
    <mergeCell ref="M536:N536"/>
    <mergeCell ref="O536:P536"/>
    <mergeCell ref="Q536:R536"/>
    <mergeCell ref="S536:T536"/>
    <mergeCell ref="U536:V536"/>
    <mergeCell ref="E537:F537"/>
    <mergeCell ref="G537:H537"/>
    <mergeCell ref="I537:J537"/>
    <mergeCell ref="K537:L537"/>
    <mergeCell ref="M537:N537"/>
    <mergeCell ref="O537:P537"/>
    <mergeCell ref="Q537:R537"/>
    <mergeCell ref="S537:T537"/>
    <mergeCell ref="U537:V537"/>
    <mergeCell ref="E538:F538"/>
    <mergeCell ref="G538:H538"/>
    <mergeCell ref="I538:J538"/>
    <mergeCell ref="K538:L538"/>
    <mergeCell ref="M538:N538"/>
    <mergeCell ref="O538:P538"/>
    <mergeCell ref="Q538:R538"/>
    <mergeCell ref="S538:T538"/>
    <mergeCell ref="U538:V538"/>
    <mergeCell ref="K532:L532"/>
    <mergeCell ref="M532:N533"/>
    <mergeCell ref="O532:P532"/>
    <mergeCell ref="Q532:R532"/>
    <mergeCell ref="S532:T532"/>
    <mergeCell ref="U532:V532"/>
    <mergeCell ref="W532:W533"/>
    <mergeCell ref="X532:Y532"/>
    <mergeCell ref="E533:F533"/>
    <mergeCell ref="G533:H533"/>
    <mergeCell ref="I533:J533"/>
    <mergeCell ref="K533:L533"/>
    <mergeCell ref="O533:P533"/>
    <mergeCell ref="Q533:R533"/>
    <mergeCell ref="S533:T533"/>
    <mergeCell ref="U533:V533"/>
    <mergeCell ref="M540:N540"/>
    <mergeCell ref="O540:P540"/>
    <mergeCell ref="Q540:R540"/>
    <mergeCell ref="E535:F535"/>
    <mergeCell ref="G535:H535"/>
    <mergeCell ref="I535:J535"/>
    <mergeCell ref="K535:L535"/>
    <mergeCell ref="M535:N535"/>
    <mergeCell ref="O535:P535"/>
    <mergeCell ref="Q535:R535"/>
    <mergeCell ref="S535:T535"/>
    <mergeCell ref="U535:V535"/>
    <mergeCell ref="E536:F536"/>
    <mergeCell ref="G536:H536"/>
    <mergeCell ref="I536:J536"/>
    <mergeCell ref="K536:L536"/>
    <mergeCell ref="E534:F534"/>
    <mergeCell ref="G534:H534"/>
    <mergeCell ref="I534:J534"/>
    <mergeCell ref="K534:L534"/>
    <mergeCell ref="M534:N534"/>
    <mergeCell ref="O534:P534"/>
    <mergeCell ref="Q534:R534"/>
    <mergeCell ref="S534:T534"/>
    <mergeCell ref="U534:V534"/>
    <mergeCell ref="A529:D529"/>
    <mergeCell ref="E529:F529"/>
    <mergeCell ref="G529:I529"/>
    <mergeCell ref="J529:K529"/>
    <mergeCell ref="L529:Q529"/>
    <mergeCell ref="R529:S529"/>
    <mergeCell ref="T529:Y529"/>
    <mergeCell ref="A530:B530"/>
    <mergeCell ref="C530:D530"/>
    <mergeCell ref="E530:F530"/>
    <mergeCell ref="G530:I530"/>
    <mergeCell ref="J530:K530"/>
    <mergeCell ref="L530:M530"/>
    <mergeCell ref="N530:O530"/>
    <mergeCell ref="P530:Q530"/>
    <mergeCell ref="R530:Y530"/>
    <mergeCell ref="A532:A533"/>
    <mergeCell ref="B532:B533"/>
    <mergeCell ref="C532:C533"/>
    <mergeCell ref="D532:D533"/>
    <mergeCell ref="E532:F532"/>
    <mergeCell ref="G532:H532"/>
    <mergeCell ref="I532:J532"/>
    <mergeCell ref="E524:F524"/>
    <mergeCell ref="J524:N524"/>
    <mergeCell ref="O524:Q524"/>
    <mergeCell ref="R524:S524"/>
    <mergeCell ref="U524:Y524"/>
    <mergeCell ref="E525:F525"/>
    <mergeCell ref="J525:N525"/>
    <mergeCell ref="O525:Q525"/>
    <mergeCell ref="R525:S525"/>
    <mergeCell ref="E526:F526"/>
    <mergeCell ref="J526:N526"/>
    <mergeCell ref="O526:Q526"/>
    <mergeCell ref="R526:S526"/>
    <mergeCell ref="E527:F527"/>
    <mergeCell ref="J527:N527"/>
    <mergeCell ref="O527:Q527"/>
    <mergeCell ref="R527:S527"/>
    <mergeCell ref="H518:S518"/>
    <mergeCell ref="U518:Y518"/>
    <mergeCell ref="E519:F519"/>
    <mergeCell ref="J519:N519"/>
    <mergeCell ref="O519:Q519"/>
    <mergeCell ref="R519:S519"/>
    <mergeCell ref="E520:F520"/>
    <mergeCell ref="J520:N520"/>
    <mergeCell ref="O520:Q520"/>
    <mergeCell ref="R520:S520"/>
    <mergeCell ref="E521:F521"/>
    <mergeCell ref="J521:N521"/>
    <mergeCell ref="O521:Q521"/>
    <mergeCell ref="R521:S521"/>
    <mergeCell ref="E522:F522"/>
    <mergeCell ref="J522:N522"/>
    <mergeCell ref="O522:Q522"/>
    <mergeCell ref="R522:S522"/>
    <mergeCell ref="E523:F523"/>
    <mergeCell ref="J523:N523"/>
    <mergeCell ref="O523:Q523"/>
    <mergeCell ref="R523:S523"/>
    <mergeCell ref="E514:F514"/>
    <mergeCell ref="G514:H514"/>
    <mergeCell ref="I514:J514"/>
    <mergeCell ref="K514:L514"/>
    <mergeCell ref="M514:N514"/>
    <mergeCell ref="O514:P514"/>
    <mergeCell ref="Q514:R514"/>
    <mergeCell ref="S514:T514"/>
    <mergeCell ref="U514:V514"/>
    <mergeCell ref="E515:F515"/>
    <mergeCell ref="G515:H515"/>
    <mergeCell ref="I515:J515"/>
    <mergeCell ref="K515:L515"/>
    <mergeCell ref="M515:N515"/>
    <mergeCell ref="O515:P515"/>
    <mergeCell ref="Q515:R515"/>
    <mergeCell ref="S515:T515"/>
    <mergeCell ref="U515:V515"/>
    <mergeCell ref="E516:F516"/>
    <mergeCell ref="G516:H516"/>
    <mergeCell ref="I516:J516"/>
    <mergeCell ref="K516:L516"/>
    <mergeCell ref="M516:N516"/>
    <mergeCell ref="O516:P516"/>
    <mergeCell ref="Q516:R516"/>
    <mergeCell ref="S516:T516"/>
    <mergeCell ref="U516:V516"/>
    <mergeCell ref="A518:F518"/>
    <mergeCell ref="S511:T511"/>
    <mergeCell ref="U511:V511"/>
    <mergeCell ref="E512:F512"/>
    <mergeCell ref="G512:H512"/>
    <mergeCell ref="I512:J512"/>
    <mergeCell ref="K512:L512"/>
    <mergeCell ref="M512:N512"/>
    <mergeCell ref="O512:P512"/>
    <mergeCell ref="Q512:R512"/>
    <mergeCell ref="S512:T512"/>
    <mergeCell ref="U512:V512"/>
    <mergeCell ref="E513:F513"/>
    <mergeCell ref="G513:H513"/>
    <mergeCell ref="I513:J513"/>
    <mergeCell ref="K513:L513"/>
    <mergeCell ref="M513:N513"/>
    <mergeCell ref="O513:P513"/>
    <mergeCell ref="Q513:R513"/>
    <mergeCell ref="S513:T513"/>
    <mergeCell ref="U513:V513"/>
    <mergeCell ref="E511:F511"/>
    <mergeCell ref="G511:H511"/>
    <mergeCell ref="I511:J511"/>
    <mergeCell ref="K511:L511"/>
    <mergeCell ref="M511:N511"/>
    <mergeCell ref="O511:P511"/>
    <mergeCell ref="Q511:R511"/>
    <mergeCell ref="U508:V508"/>
    <mergeCell ref="E509:F509"/>
    <mergeCell ref="G509:H509"/>
    <mergeCell ref="I509:J509"/>
    <mergeCell ref="K509:L509"/>
    <mergeCell ref="M509:N509"/>
    <mergeCell ref="O509:P509"/>
    <mergeCell ref="Q509:R509"/>
    <mergeCell ref="S509:T509"/>
    <mergeCell ref="U509:V509"/>
    <mergeCell ref="E510:F510"/>
    <mergeCell ref="G510:H510"/>
    <mergeCell ref="I510:J510"/>
    <mergeCell ref="K510:L510"/>
    <mergeCell ref="M510:N510"/>
    <mergeCell ref="O510:P510"/>
    <mergeCell ref="Q510:R510"/>
    <mergeCell ref="S510:T510"/>
    <mergeCell ref="U510:V510"/>
    <mergeCell ref="E508:F508"/>
    <mergeCell ref="G508:H508"/>
    <mergeCell ref="I508:J508"/>
    <mergeCell ref="K508:L508"/>
    <mergeCell ref="M508:N508"/>
    <mergeCell ref="O508:P508"/>
    <mergeCell ref="Q508:R508"/>
    <mergeCell ref="S508:T508"/>
    <mergeCell ref="E506:F506"/>
    <mergeCell ref="G506:H506"/>
    <mergeCell ref="I506:J506"/>
    <mergeCell ref="K506:L506"/>
    <mergeCell ref="M506:N506"/>
    <mergeCell ref="O506:P506"/>
    <mergeCell ref="Q506:R506"/>
    <mergeCell ref="S506:T506"/>
    <mergeCell ref="U506:V506"/>
    <mergeCell ref="E507:F507"/>
    <mergeCell ref="G507:H507"/>
    <mergeCell ref="I507:J507"/>
    <mergeCell ref="K507:L507"/>
    <mergeCell ref="M507:N507"/>
    <mergeCell ref="O507:P507"/>
    <mergeCell ref="Q507:R507"/>
    <mergeCell ref="S507:T507"/>
    <mergeCell ref="U507:V507"/>
    <mergeCell ref="S503:T503"/>
    <mergeCell ref="U503:V503"/>
    <mergeCell ref="E504:F504"/>
    <mergeCell ref="G504:H504"/>
    <mergeCell ref="I504:J504"/>
    <mergeCell ref="K504:L504"/>
    <mergeCell ref="M504:N504"/>
    <mergeCell ref="O504:P504"/>
    <mergeCell ref="Q504:R504"/>
    <mergeCell ref="S504:T504"/>
    <mergeCell ref="U504:V504"/>
    <mergeCell ref="E505:F505"/>
    <mergeCell ref="G505:H505"/>
    <mergeCell ref="I505:J505"/>
    <mergeCell ref="K505:L505"/>
    <mergeCell ref="M505:N505"/>
    <mergeCell ref="O505:P505"/>
    <mergeCell ref="Q505:R505"/>
    <mergeCell ref="S505:T505"/>
    <mergeCell ref="U505:V505"/>
    <mergeCell ref="E503:F503"/>
    <mergeCell ref="G503:H503"/>
    <mergeCell ref="I503:J503"/>
    <mergeCell ref="K503:L503"/>
    <mergeCell ref="M503:N503"/>
    <mergeCell ref="O503:P503"/>
    <mergeCell ref="Q503:R503"/>
    <mergeCell ref="G500:H500"/>
    <mergeCell ref="I500:J500"/>
    <mergeCell ref="K500:L500"/>
    <mergeCell ref="O500:P500"/>
    <mergeCell ref="Q500:R500"/>
    <mergeCell ref="S500:T500"/>
    <mergeCell ref="U500:V500"/>
    <mergeCell ref="E501:F501"/>
    <mergeCell ref="G501:H501"/>
    <mergeCell ref="I501:J501"/>
    <mergeCell ref="K501:L501"/>
    <mergeCell ref="M501:N501"/>
    <mergeCell ref="O501:P501"/>
    <mergeCell ref="Q501:R501"/>
    <mergeCell ref="S501:T501"/>
    <mergeCell ref="U501:V501"/>
    <mergeCell ref="E502:F502"/>
    <mergeCell ref="G502:H502"/>
    <mergeCell ref="I502:J502"/>
    <mergeCell ref="K502:L502"/>
    <mergeCell ref="M502:N502"/>
    <mergeCell ref="O502:P502"/>
    <mergeCell ref="Q502:R502"/>
    <mergeCell ref="S502:T502"/>
    <mergeCell ref="U502:V502"/>
    <mergeCell ref="A496:D496"/>
    <mergeCell ref="E496:F496"/>
    <mergeCell ref="G496:I496"/>
    <mergeCell ref="J496:K496"/>
    <mergeCell ref="L496:Q496"/>
    <mergeCell ref="R496:S496"/>
    <mergeCell ref="T496:Y496"/>
    <mergeCell ref="A497:B497"/>
    <mergeCell ref="C497:D497"/>
    <mergeCell ref="E497:F497"/>
    <mergeCell ref="G497:I497"/>
    <mergeCell ref="J497:K497"/>
    <mergeCell ref="L497:M497"/>
    <mergeCell ref="N497:O497"/>
    <mergeCell ref="P497:Q497"/>
    <mergeCell ref="R497:Y497"/>
    <mergeCell ref="A499:A500"/>
    <mergeCell ref="B499:B500"/>
    <mergeCell ref="C499:C500"/>
    <mergeCell ref="D499:D500"/>
    <mergeCell ref="E499:F499"/>
    <mergeCell ref="G499:H499"/>
    <mergeCell ref="I499:J499"/>
    <mergeCell ref="K499:L499"/>
    <mergeCell ref="M499:N500"/>
    <mergeCell ref="O499:P499"/>
    <mergeCell ref="Q499:R499"/>
    <mergeCell ref="S499:T499"/>
    <mergeCell ref="U499:V499"/>
    <mergeCell ref="W499:W500"/>
    <mergeCell ref="X499:Y499"/>
    <mergeCell ref="E500:F500"/>
    <mergeCell ref="E491:F491"/>
    <mergeCell ref="J491:N491"/>
    <mergeCell ref="O491:Q491"/>
    <mergeCell ref="R491:S491"/>
    <mergeCell ref="U491:Y491"/>
    <mergeCell ref="E492:F492"/>
    <mergeCell ref="J492:N492"/>
    <mergeCell ref="O492:Q492"/>
    <mergeCell ref="R492:S492"/>
    <mergeCell ref="E493:F493"/>
    <mergeCell ref="J493:N493"/>
    <mergeCell ref="O493:Q493"/>
    <mergeCell ref="R493:S493"/>
    <mergeCell ref="E494:F494"/>
    <mergeCell ref="J494:N494"/>
    <mergeCell ref="O494:Q494"/>
    <mergeCell ref="R494:S494"/>
    <mergeCell ref="A485:F485"/>
    <mergeCell ref="H485:S485"/>
    <mergeCell ref="U485:Y485"/>
    <mergeCell ref="E486:F486"/>
    <mergeCell ref="J486:N486"/>
    <mergeCell ref="O486:Q486"/>
    <mergeCell ref="R486:S486"/>
    <mergeCell ref="O482:P482"/>
    <mergeCell ref="Q482:R482"/>
    <mergeCell ref="E489:F489"/>
    <mergeCell ref="J489:N489"/>
    <mergeCell ref="O489:Q489"/>
    <mergeCell ref="R489:S489"/>
    <mergeCell ref="E490:F490"/>
    <mergeCell ref="J490:N490"/>
    <mergeCell ref="O490:Q490"/>
    <mergeCell ref="R490:S490"/>
    <mergeCell ref="O481:P481"/>
    <mergeCell ref="Q481:R481"/>
    <mergeCell ref="S481:T481"/>
    <mergeCell ref="U481:V481"/>
    <mergeCell ref="E482:F482"/>
    <mergeCell ref="G482:H482"/>
    <mergeCell ref="I482:J482"/>
    <mergeCell ref="K482:L482"/>
    <mergeCell ref="M482:N482"/>
    <mergeCell ref="S482:T482"/>
    <mergeCell ref="U482:V482"/>
    <mergeCell ref="E483:F483"/>
    <mergeCell ref="G483:H483"/>
    <mergeCell ref="I483:J483"/>
    <mergeCell ref="K483:L483"/>
    <mergeCell ref="M483:N483"/>
    <mergeCell ref="O483:P483"/>
    <mergeCell ref="Q483:R483"/>
    <mergeCell ref="S483:T483"/>
    <mergeCell ref="U483:V483"/>
    <mergeCell ref="E478:F478"/>
    <mergeCell ref="G478:H478"/>
    <mergeCell ref="I478:J478"/>
    <mergeCell ref="K478:L478"/>
    <mergeCell ref="M478:N478"/>
    <mergeCell ref="O478:P478"/>
    <mergeCell ref="Q478:R478"/>
    <mergeCell ref="S478:T478"/>
    <mergeCell ref="U478:V478"/>
    <mergeCell ref="E487:F487"/>
    <mergeCell ref="J487:N487"/>
    <mergeCell ref="O487:Q487"/>
    <mergeCell ref="R487:S487"/>
    <mergeCell ref="E488:F488"/>
    <mergeCell ref="J488:N488"/>
    <mergeCell ref="O488:Q488"/>
    <mergeCell ref="R488:S488"/>
    <mergeCell ref="U479:V479"/>
    <mergeCell ref="E480:F480"/>
    <mergeCell ref="G480:H480"/>
    <mergeCell ref="I480:J480"/>
    <mergeCell ref="K480:L480"/>
    <mergeCell ref="M480:N480"/>
    <mergeCell ref="O480:P480"/>
    <mergeCell ref="Q480:R480"/>
    <mergeCell ref="S480:T480"/>
    <mergeCell ref="U480:V480"/>
    <mergeCell ref="E481:F481"/>
    <mergeCell ref="G481:H481"/>
    <mergeCell ref="I481:J481"/>
    <mergeCell ref="K481:L481"/>
    <mergeCell ref="M481:N481"/>
    <mergeCell ref="M476:N476"/>
    <mergeCell ref="O476:P476"/>
    <mergeCell ref="Q476:R476"/>
    <mergeCell ref="S476:T476"/>
    <mergeCell ref="U476:V476"/>
    <mergeCell ref="E474:F474"/>
    <mergeCell ref="G474:H474"/>
    <mergeCell ref="I474:J474"/>
    <mergeCell ref="K474:L474"/>
    <mergeCell ref="E477:F477"/>
    <mergeCell ref="G477:H477"/>
    <mergeCell ref="I477:J477"/>
    <mergeCell ref="K477:L477"/>
    <mergeCell ref="M477:N477"/>
    <mergeCell ref="O477:P477"/>
    <mergeCell ref="Q477:R477"/>
    <mergeCell ref="S477:T477"/>
    <mergeCell ref="U477:V477"/>
    <mergeCell ref="E473:F473"/>
    <mergeCell ref="G473:H473"/>
    <mergeCell ref="I473:J473"/>
    <mergeCell ref="K473:L473"/>
    <mergeCell ref="M473:N473"/>
    <mergeCell ref="O473:P473"/>
    <mergeCell ref="Q473:R473"/>
    <mergeCell ref="S473:T473"/>
    <mergeCell ref="U473:V473"/>
    <mergeCell ref="E479:F479"/>
    <mergeCell ref="G479:H479"/>
    <mergeCell ref="I479:J479"/>
    <mergeCell ref="K479:L479"/>
    <mergeCell ref="M479:N479"/>
    <mergeCell ref="O479:P479"/>
    <mergeCell ref="Q479:R479"/>
    <mergeCell ref="S479:T479"/>
    <mergeCell ref="S474:T474"/>
    <mergeCell ref="U474:V474"/>
    <mergeCell ref="E475:F475"/>
    <mergeCell ref="G475:H475"/>
    <mergeCell ref="I475:J475"/>
    <mergeCell ref="K475:L475"/>
    <mergeCell ref="M475:N475"/>
    <mergeCell ref="O475:P475"/>
    <mergeCell ref="Q475:R475"/>
    <mergeCell ref="S475:T475"/>
    <mergeCell ref="U475:V475"/>
    <mergeCell ref="E476:F476"/>
    <mergeCell ref="G476:H476"/>
    <mergeCell ref="I476:J476"/>
    <mergeCell ref="K476:L476"/>
    <mergeCell ref="M470:N470"/>
    <mergeCell ref="O470:P470"/>
    <mergeCell ref="Q470:R470"/>
    <mergeCell ref="S470:T470"/>
    <mergeCell ref="U470:V470"/>
    <mergeCell ref="E471:F471"/>
    <mergeCell ref="G471:H471"/>
    <mergeCell ref="I471:J471"/>
    <mergeCell ref="K471:L471"/>
    <mergeCell ref="M471:N471"/>
    <mergeCell ref="O471:P471"/>
    <mergeCell ref="Q471:R471"/>
    <mergeCell ref="S471:T471"/>
    <mergeCell ref="U471:V471"/>
    <mergeCell ref="E472:F472"/>
    <mergeCell ref="G472:H472"/>
    <mergeCell ref="I472:J472"/>
    <mergeCell ref="K472:L472"/>
    <mergeCell ref="M472:N472"/>
    <mergeCell ref="O472:P472"/>
    <mergeCell ref="Q472:R472"/>
    <mergeCell ref="S472:T472"/>
    <mergeCell ref="U472:V472"/>
    <mergeCell ref="K466:L466"/>
    <mergeCell ref="M466:N467"/>
    <mergeCell ref="O466:P466"/>
    <mergeCell ref="Q466:R466"/>
    <mergeCell ref="S466:T466"/>
    <mergeCell ref="U466:V466"/>
    <mergeCell ref="W466:W467"/>
    <mergeCell ref="X466:Y466"/>
    <mergeCell ref="E467:F467"/>
    <mergeCell ref="G467:H467"/>
    <mergeCell ref="I467:J467"/>
    <mergeCell ref="K467:L467"/>
    <mergeCell ref="O467:P467"/>
    <mergeCell ref="Q467:R467"/>
    <mergeCell ref="S467:T467"/>
    <mergeCell ref="U467:V467"/>
    <mergeCell ref="M474:N474"/>
    <mergeCell ref="O474:P474"/>
    <mergeCell ref="Q474:R474"/>
    <mergeCell ref="E469:F469"/>
    <mergeCell ref="G469:H469"/>
    <mergeCell ref="I469:J469"/>
    <mergeCell ref="K469:L469"/>
    <mergeCell ref="M469:N469"/>
    <mergeCell ref="O469:P469"/>
    <mergeCell ref="Q469:R469"/>
    <mergeCell ref="S469:T469"/>
    <mergeCell ref="U469:V469"/>
    <mergeCell ref="E470:F470"/>
    <mergeCell ref="G470:H470"/>
    <mergeCell ref="I470:J470"/>
    <mergeCell ref="K470:L470"/>
    <mergeCell ref="E468:F468"/>
    <mergeCell ref="G468:H468"/>
    <mergeCell ref="I468:J468"/>
    <mergeCell ref="K468:L468"/>
    <mergeCell ref="M468:N468"/>
    <mergeCell ref="O468:P468"/>
    <mergeCell ref="Q468:R468"/>
    <mergeCell ref="S468:T468"/>
    <mergeCell ref="U468:V468"/>
    <mergeCell ref="A463:D463"/>
    <mergeCell ref="E463:F463"/>
    <mergeCell ref="G463:I463"/>
    <mergeCell ref="J463:K463"/>
    <mergeCell ref="L463:Q463"/>
    <mergeCell ref="R463:S463"/>
    <mergeCell ref="T463:Y463"/>
    <mergeCell ref="A464:B464"/>
    <mergeCell ref="C464:D464"/>
    <mergeCell ref="E464:F464"/>
    <mergeCell ref="G464:I464"/>
    <mergeCell ref="J464:K464"/>
    <mergeCell ref="L464:M464"/>
    <mergeCell ref="N464:O464"/>
    <mergeCell ref="P464:Q464"/>
    <mergeCell ref="R464:Y464"/>
    <mergeCell ref="A466:A467"/>
    <mergeCell ref="B466:B467"/>
    <mergeCell ref="C466:C467"/>
    <mergeCell ref="D466:D467"/>
    <mergeCell ref="E466:F466"/>
    <mergeCell ref="G466:H466"/>
    <mergeCell ref="I466:J466"/>
    <mergeCell ref="E458:F458"/>
    <mergeCell ref="J458:N458"/>
    <mergeCell ref="O458:Q458"/>
    <mergeCell ref="R458:S458"/>
    <mergeCell ref="U458:Y458"/>
    <mergeCell ref="E459:F459"/>
    <mergeCell ref="J459:N459"/>
    <mergeCell ref="O459:Q459"/>
    <mergeCell ref="R459:S459"/>
    <mergeCell ref="E460:F460"/>
    <mergeCell ref="J460:N460"/>
    <mergeCell ref="O460:Q460"/>
    <mergeCell ref="R460:S460"/>
    <mergeCell ref="E461:F461"/>
    <mergeCell ref="J461:N461"/>
    <mergeCell ref="O461:Q461"/>
    <mergeCell ref="R461:S461"/>
    <mergeCell ref="H452:S452"/>
    <mergeCell ref="U452:Y452"/>
    <mergeCell ref="E453:F453"/>
    <mergeCell ref="J453:N453"/>
    <mergeCell ref="O453:Q453"/>
    <mergeCell ref="R453:S453"/>
    <mergeCell ref="E454:F454"/>
    <mergeCell ref="J454:N454"/>
    <mergeCell ref="O454:Q454"/>
    <mergeCell ref="R454:S454"/>
    <mergeCell ref="E455:F455"/>
    <mergeCell ref="J455:N455"/>
    <mergeCell ref="O455:Q455"/>
    <mergeCell ref="R455:S455"/>
    <mergeCell ref="E456:F456"/>
    <mergeCell ref="J456:N456"/>
    <mergeCell ref="O456:Q456"/>
    <mergeCell ref="R456:S456"/>
    <mergeCell ref="E457:F457"/>
    <mergeCell ref="J457:N457"/>
    <mergeCell ref="O457:Q457"/>
    <mergeCell ref="R457:S457"/>
    <mergeCell ref="E448:F448"/>
    <mergeCell ref="G448:H448"/>
    <mergeCell ref="I448:J448"/>
    <mergeCell ref="K448:L448"/>
    <mergeCell ref="M448:N448"/>
    <mergeCell ref="O448:P448"/>
    <mergeCell ref="Q448:R448"/>
    <mergeCell ref="S448:T448"/>
    <mergeCell ref="U448:V448"/>
    <mergeCell ref="E449:F449"/>
    <mergeCell ref="G449:H449"/>
    <mergeCell ref="I449:J449"/>
    <mergeCell ref="K449:L449"/>
    <mergeCell ref="M449:N449"/>
    <mergeCell ref="O449:P449"/>
    <mergeCell ref="Q449:R449"/>
    <mergeCell ref="S449:T449"/>
    <mergeCell ref="U449:V449"/>
    <mergeCell ref="E450:F450"/>
    <mergeCell ref="G450:H450"/>
    <mergeCell ref="I450:J450"/>
    <mergeCell ref="K450:L450"/>
    <mergeCell ref="M450:N450"/>
    <mergeCell ref="O450:P450"/>
    <mergeCell ref="Q450:R450"/>
    <mergeCell ref="S450:T450"/>
    <mergeCell ref="U450:V450"/>
    <mergeCell ref="A452:F452"/>
    <mergeCell ref="S445:T445"/>
    <mergeCell ref="U445:V445"/>
    <mergeCell ref="E446:F446"/>
    <mergeCell ref="G446:H446"/>
    <mergeCell ref="I446:J446"/>
    <mergeCell ref="K446:L446"/>
    <mergeCell ref="M446:N446"/>
    <mergeCell ref="O446:P446"/>
    <mergeCell ref="Q446:R446"/>
    <mergeCell ref="S446:T446"/>
    <mergeCell ref="U446:V446"/>
    <mergeCell ref="E447:F447"/>
    <mergeCell ref="G447:H447"/>
    <mergeCell ref="I447:J447"/>
    <mergeCell ref="K447:L447"/>
    <mergeCell ref="M447:N447"/>
    <mergeCell ref="O447:P447"/>
    <mergeCell ref="Q447:R447"/>
    <mergeCell ref="S447:T447"/>
    <mergeCell ref="U447:V447"/>
    <mergeCell ref="E445:F445"/>
    <mergeCell ref="G445:H445"/>
    <mergeCell ref="I445:J445"/>
    <mergeCell ref="K445:L445"/>
    <mergeCell ref="M445:N445"/>
    <mergeCell ref="O445:P445"/>
    <mergeCell ref="Q445:R445"/>
    <mergeCell ref="U442:V442"/>
    <mergeCell ref="E443:F443"/>
    <mergeCell ref="G443:H443"/>
    <mergeCell ref="I443:J443"/>
    <mergeCell ref="K443:L443"/>
    <mergeCell ref="M443:N443"/>
    <mergeCell ref="O443:P443"/>
    <mergeCell ref="Q443:R443"/>
    <mergeCell ref="S443:T443"/>
    <mergeCell ref="U443:V443"/>
    <mergeCell ref="E444:F444"/>
    <mergeCell ref="G444:H444"/>
    <mergeCell ref="I444:J444"/>
    <mergeCell ref="K444:L444"/>
    <mergeCell ref="M444:N444"/>
    <mergeCell ref="O444:P444"/>
    <mergeCell ref="Q444:R444"/>
    <mergeCell ref="S444:T444"/>
    <mergeCell ref="U444:V444"/>
    <mergeCell ref="E442:F442"/>
    <mergeCell ref="G442:H442"/>
    <mergeCell ref="I442:J442"/>
    <mergeCell ref="K442:L442"/>
    <mergeCell ref="M442:N442"/>
    <mergeCell ref="O442:P442"/>
    <mergeCell ref="Q442:R442"/>
    <mergeCell ref="S442:T442"/>
    <mergeCell ref="E440:F440"/>
    <mergeCell ref="G440:H440"/>
    <mergeCell ref="I440:J440"/>
    <mergeCell ref="K440:L440"/>
    <mergeCell ref="M440:N440"/>
    <mergeCell ref="O440:P440"/>
    <mergeCell ref="Q440:R440"/>
    <mergeCell ref="S440:T440"/>
    <mergeCell ref="U440:V440"/>
    <mergeCell ref="E441:F441"/>
    <mergeCell ref="G441:H441"/>
    <mergeCell ref="I441:J441"/>
    <mergeCell ref="K441:L441"/>
    <mergeCell ref="M441:N441"/>
    <mergeCell ref="O441:P441"/>
    <mergeCell ref="Q441:R441"/>
    <mergeCell ref="S441:T441"/>
    <mergeCell ref="U441:V441"/>
    <mergeCell ref="S437:T437"/>
    <mergeCell ref="U437:V437"/>
    <mergeCell ref="E438:F438"/>
    <mergeCell ref="G438:H438"/>
    <mergeCell ref="I438:J438"/>
    <mergeCell ref="K438:L438"/>
    <mergeCell ref="M438:N438"/>
    <mergeCell ref="O438:P438"/>
    <mergeCell ref="Q438:R438"/>
    <mergeCell ref="S438:T438"/>
    <mergeCell ref="U438:V438"/>
    <mergeCell ref="E439:F439"/>
    <mergeCell ref="G439:H439"/>
    <mergeCell ref="I439:J439"/>
    <mergeCell ref="K439:L439"/>
    <mergeCell ref="M439:N439"/>
    <mergeCell ref="O439:P439"/>
    <mergeCell ref="Q439:R439"/>
    <mergeCell ref="S439:T439"/>
    <mergeCell ref="U439:V439"/>
    <mergeCell ref="E437:F437"/>
    <mergeCell ref="G437:H437"/>
    <mergeCell ref="I437:J437"/>
    <mergeCell ref="K437:L437"/>
    <mergeCell ref="M437:N437"/>
    <mergeCell ref="O437:P437"/>
    <mergeCell ref="Q437:R437"/>
    <mergeCell ref="G434:H434"/>
    <mergeCell ref="I434:J434"/>
    <mergeCell ref="K434:L434"/>
    <mergeCell ref="O434:P434"/>
    <mergeCell ref="Q434:R434"/>
    <mergeCell ref="S434:T434"/>
    <mergeCell ref="U434:V434"/>
    <mergeCell ref="E435:F435"/>
    <mergeCell ref="G435:H435"/>
    <mergeCell ref="I435:J435"/>
    <mergeCell ref="K435:L435"/>
    <mergeCell ref="M435:N435"/>
    <mergeCell ref="O435:P435"/>
    <mergeCell ref="Q435:R435"/>
    <mergeCell ref="S435:T435"/>
    <mergeCell ref="U435:V435"/>
    <mergeCell ref="E436:F436"/>
    <mergeCell ref="G436:H436"/>
    <mergeCell ref="I436:J436"/>
    <mergeCell ref="K436:L436"/>
    <mergeCell ref="M436:N436"/>
    <mergeCell ref="O436:P436"/>
    <mergeCell ref="Q436:R436"/>
    <mergeCell ref="S436:T436"/>
    <mergeCell ref="U436:V436"/>
    <mergeCell ref="A430:D430"/>
    <mergeCell ref="E430:F430"/>
    <mergeCell ref="G430:I430"/>
    <mergeCell ref="J430:K430"/>
    <mergeCell ref="L430:Q430"/>
    <mergeCell ref="R430:S430"/>
    <mergeCell ref="T430:Y430"/>
    <mergeCell ref="A431:B431"/>
    <mergeCell ref="C431:D431"/>
    <mergeCell ref="E431:F431"/>
    <mergeCell ref="G431:I431"/>
    <mergeCell ref="J431:K431"/>
    <mergeCell ref="L431:M431"/>
    <mergeCell ref="N431:O431"/>
    <mergeCell ref="P431:Q431"/>
    <mergeCell ref="R431:Y431"/>
    <mergeCell ref="A433:A434"/>
    <mergeCell ref="B433:B434"/>
    <mergeCell ref="C433:C434"/>
    <mergeCell ref="D433:D434"/>
    <mergeCell ref="E433:F433"/>
    <mergeCell ref="G433:H433"/>
    <mergeCell ref="I433:J433"/>
    <mergeCell ref="K433:L433"/>
    <mergeCell ref="M433:N434"/>
    <mergeCell ref="O433:P433"/>
    <mergeCell ref="Q433:R433"/>
    <mergeCell ref="S433:T433"/>
    <mergeCell ref="U433:V433"/>
    <mergeCell ref="W433:W434"/>
    <mergeCell ref="X433:Y433"/>
    <mergeCell ref="E434:F434"/>
    <mergeCell ref="E425:F425"/>
    <mergeCell ref="J425:N425"/>
    <mergeCell ref="O425:Q425"/>
    <mergeCell ref="R425:S425"/>
    <mergeCell ref="U425:Y425"/>
    <mergeCell ref="E426:F426"/>
    <mergeCell ref="J426:N426"/>
    <mergeCell ref="O426:Q426"/>
    <mergeCell ref="R426:S426"/>
    <mergeCell ref="E427:F427"/>
    <mergeCell ref="J427:N427"/>
    <mergeCell ref="O427:Q427"/>
    <mergeCell ref="R427:S427"/>
    <mergeCell ref="E428:F428"/>
    <mergeCell ref="J428:N428"/>
    <mergeCell ref="O428:Q428"/>
    <mergeCell ref="R428:S428"/>
    <mergeCell ref="A419:F419"/>
    <mergeCell ref="H419:S419"/>
    <mergeCell ref="U419:Y419"/>
    <mergeCell ref="E420:F420"/>
    <mergeCell ref="J420:N420"/>
    <mergeCell ref="O420:Q420"/>
    <mergeCell ref="R420:S420"/>
    <mergeCell ref="O416:P416"/>
    <mergeCell ref="Q416:R416"/>
    <mergeCell ref="E423:F423"/>
    <mergeCell ref="J423:N423"/>
    <mergeCell ref="O423:Q423"/>
    <mergeCell ref="R423:S423"/>
    <mergeCell ref="E424:F424"/>
    <mergeCell ref="J424:N424"/>
    <mergeCell ref="O424:Q424"/>
    <mergeCell ref="R424:S424"/>
    <mergeCell ref="O415:P415"/>
    <mergeCell ref="Q415:R415"/>
    <mergeCell ref="S415:T415"/>
    <mergeCell ref="U415:V415"/>
    <mergeCell ref="E416:F416"/>
    <mergeCell ref="G416:H416"/>
    <mergeCell ref="I416:J416"/>
    <mergeCell ref="K416:L416"/>
    <mergeCell ref="M416:N416"/>
    <mergeCell ref="S416:T416"/>
    <mergeCell ref="U416:V416"/>
    <mergeCell ref="E417:F417"/>
    <mergeCell ref="G417:H417"/>
    <mergeCell ref="I417:J417"/>
    <mergeCell ref="K417:L417"/>
    <mergeCell ref="M417:N417"/>
    <mergeCell ref="O417:P417"/>
    <mergeCell ref="Q417:R417"/>
    <mergeCell ref="S417:T417"/>
    <mergeCell ref="U417:V417"/>
    <mergeCell ref="E412:F412"/>
    <mergeCell ref="G412:H412"/>
    <mergeCell ref="I412:J412"/>
    <mergeCell ref="K412:L412"/>
    <mergeCell ref="M412:N412"/>
    <mergeCell ref="O412:P412"/>
    <mergeCell ref="Q412:R412"/>
    <mergeCell ref="S412:T412"/>
    <mergeCell ref="U412:V412"/>
    <mergeCell ref="E421:F421"/>
    <mergeCell ref="J421:N421"/>
    <mergeCell ref="O421:Q421"/>
    <mergeCell ref="R421:S421"/>
    <mergeCell ref="E422:F422"/>
    <mergeCell ref="J422:N422"/>
    <mergeCell ref="O422:Q422"/>
    <mergeCell ref="R422:S422"/>
    <mergeCell ref="U413:V413"/>
    <mergeCell ref="E414:F414"/>
    <mergeCell ref="G414:H414"/>
    <mergeCell ref="I414:J414"/>
    <mergeCell ref="K414:L414"/>
    <mergeCell ref="M414:N414"/>
    <mergeCell ref="O414:P414"/>
    <mergeCell ref="Q414:R414"/>
    <mergeCell ref="S414:T414"/>
    <mergeCell ref="U414:V414"/>
    <mergeCell ref="E415:F415"/>
    <mergeCell ref="G415:H415"/>
    <mergeCell ref="I415:J415"/>
    <mergeCell ref="K415:L415"/>
    <mergeCell ref="M415:N415"/>
    <mergeCell ref="M410:N410"/>
    <mergeCell ref="O410:P410"/>
    <mergeCell ref="Q410:R410"/>
    <mergeCell ref="S410:T410"/>
    <mergeCell ref="U410:V410"/>
    <mergeCell ref="E408:F408"/>
    <mergeCell ref="G408:H408"/>
    <mergeCell ref="I408:J408"/>
    <mergeCell ref="K408:L408"/>
    <mergeCell ref="E411:F411"/>
    <mergeCell ref="G411:H411"/>
    <mergeCell ref="I411:J411"/>
    <mergeCell ref="K411:L411"/>
    <mergeCell ref="M411:N411"/>
    <mergeCell ref="O411:P411"/>
    <mergeCell ref="Q411:R411"/>
    <mergeCell ref="S411:T411"/>
    <mergeCell ref="U411:V411"/>
    <mergeCell ref="E407:F407"/>
    <mergeCell ref="G407:H407"/>
    <mergeCell ref="I407:J407"/>
    <mergeCell ref="K407:L407"/>
    <mergeCell ref="M407:N407"/>
    <mergeCell ref="O407:P407"/>
    <mergeCell ref="Q407:R407"/>
    <mergeCell ref="S407:T407"/>
    <mergeCell ref="U407:V407"/>
    <mergeCell ref="E413:F413"/>
    <mergeCell ref="G413:H413"/>
    <mergeCell ref="I413:J413"/>
    <mergeCell ref="K413:L413"/>
    <mergeCell ref="M413:N413"/>
    <mergeCell ref="O413:P413"/>
    <mergeCell ref="Q413:R413"/>
    <mergeCell ref="S413:T413"/>
    <mergeCell ref="S408:T408"/>
    <mergeCell ref="U408:V408"/>
    <mergeCell ref="E409:F409"/>
    <mergeCell ref="G409:H409"/>
    <mergeCell ref="I409:J409"/>
    <mergeCell ref="K409:L409"/>
    <mergeCell ref="M409:N409"/>
    <mergeCell ref="O409:P409"/>
    <mergeCell ref="Q409:R409"/>
    <mergeCell ref="S409:T409"/>
    <mergeCell ref="U409:V409"/>
    <mergeCell ref="E410:F410"/>
    <mergeCell ref="G410:H410"/>
    <mergeCell ref="I410:J410"/>
    <mergeCell ref="K410:L410"/>
    <mergeCell ref="M404:N404"/>
    <mergeCell ref="O404:P404"/>
    <mergeCell ref="Q404:R404"/>
    <mergeCell ref="S404:T404"/>
    <mergeCell ref="U404:V404"/>
    <mergeCell ref="E405:F405"/>
    <mergeCell ref="G405:H405"/>
    <mergeCell ref="I405:J405"/>
    <mergeCell ref="K405:L405"/>
    <mergeCell ref="M405:N405"/>
    <mergeCell ref="O405:P405"/>
    <mergeCell ref="Q405:R405"/>
    <mergeCell ref="S405:T405"/>
    <mergeCell ref="U405:V405"/>
    <mergeCell ref="E406:F406"/>
    <mergeCell ref="G406:H406"/>
    <mergeCell ref="I406:J406"/>
    <mergeCell ref="K406:L406"/>
    <mergeCell ref="M406:N406"/>
    <mergeCell ref="O406:P406"/>
    <mergeCell ref="Q406:R406"/>
    <mergeCell ref="S406:T406"/>
    <mergeCell ref="U406:V406"/>
    <mergeCell ref="K400:L400"/>
    <mergeCell ref="M400:N401"/>
    <mergeCell ref="O400:P400"/>
    <mergeCell ref="Q400:R400"/>
    <mergeCell ref="S400:T400"/>
    <mergeCell ref="U400:V400"/>
    <mergeCell ref="W400:W401"/>
    <mergeCell ref="X400:Y400"/>
    <mergeCell ref="E401:F401"/>
    <mergeCell ref="G401:H401"/>
    <mergeCell ref="I401:J401"/>
    <mergeCell ref="K401:L401"/>
    <mergeCell ref="O401:P401"/>
    <mergeCell ref="Q401:R401"/>
    <mergeCell ref="S401:T401"/>
    <mergeCell ref="U401:V401"/>
    <mergeCell ref="M408:N408"/>
    <mergeCell ref="O408:P408"/>
    <mergeCell ref="Q408:R408"/>
    <mergeCell ref="E403:F403"/>
    <mergeCell ref="G403:H403"/>
    <mergeCell ref="I403:J403"/>
    <mergeCell ref="K403:L403"/>
    <mergeCell ref="M403:N403"/>
    <mergeCell ref="O403:P403"/>
    <mergeCell ref="Q403:R403"/>
    <mergeCell ref="S403:T403"/>
    <mergeCell ref="U403:V403"/>
    <mergeCell ref="E404:F404"/>
    <mergeCell ref="G404:H404"/>
    <mergeCell ref="I404:J404"/>
    <mergeCell ref="K404:L404"/>
    <mergeCell ref="E402:F402"/>
    <mergeCell ref="G402:H402"/>
    <mergeCell ref="I402:J402"/>
    <mergeCell ref="K402:L402"/>
    <mergeCell ref="M402:N402"/>
    <mergeCell ref="O402:P402"/>
    <mergeCell ref="Q402:R402"/>
    <mergeCell ref="S402:T402"/>
    <mergeCell ref="U402:V402"/>
    <mergeCell ref="A397:D397"/>
    <mergeCell ref="E397:F397"/>
    <mergeCell ref="G397:I397"/>
    <mergeCell ref="J397:K397"/>
    <mergeCell ref="L397:Q397"/>
    <mergeCell ref="R397:S397"/>
    <mergeCell ref="T397:Y397"/>
    <mergeCell ref="A398:B398"/>
    <mergeCell ref="C398:D398"/>
    <mergeCell ref="E398:F398"/>
    <mergeCell ref="G398:I398"/>
    <mergeCell ref="J398:K398"/>
    <mergeCell ref="L398:M398"/>
    <mergeCell ref="N398:O398"/>
    <mergeCell ref="P398:Q398"/>
    <mergeCell ref="R398:Y398"/>
    <mergeCell ref="A400:A401"/>
    <mergeCell ref="B400:B401"/>
    <mergeCell ref="C400:C401"/>
    <mergeCell ref="D400:D401"/>
    <mergeCell ref="E400:F400"/>
    <mergeCell ref="G400:H400"/>
    <mergeCell ref="I400:J400"/>
    <mergeCell ref="E392:F392"/>
    <mergeCell ref="J392:N392"/>
    <mergeCell ref="O392:Q392"/>
    <mergeCell ref="R392:S392"/>
    <mergeCell ref="U392:Y392"/>
    <mergeCell ref="E393:F393"/>
    <mergeCell ref="J393:N393"/>
    <mergeCell ref="O393:Q393"/>
    <mergeCell ref="R393:S393"/>
    <mergeCell ref="E394:F394"/>
    <mergeCell ref="J394:N394"/>
    <mergeCell ref="O394:Q394"/>
    <mergeCell ref="R394:S394"/>
    <mergeCell ref="E395:F395"/>
    <mergeCell ref="J395:N395"/>
    <mergeCell ref="O395:Q395"/>
    <mergeCell ref="R395:S395"/>
    <mergeCell ref="H386:S386"/>
    <mergeCell ref="U386:Y386"/>
    <mergeCell ref="E387:F387"/>
    <mergeCell ref="J387:N387"/>
    <mergeCell ref="O387:Q387"/>
    <mergeCell ref="R387:S387"/>
    <mergeCell ref="E388:F388"/>
    <mergeCell ref="J388:N388"/>
    <mergeCell ref="O388:Q388"/>
    <mergeCell ref="R388:S388"/>
    <mergeCell ref="E389:F389"/>
    <mergeCell ref="J389:N389"/>
    <mergeCell ref="O389:Q389"/>
    <mergeCell ref="R389:S389"/>
    <mergeCell ref="E390:F390"/>
    <mergeCell ref="J390:N390"/>
    <mergeCell ref="O390:Q390"/>
    <mergeCell ref="R390:S390"/>
    <mergeCell ref="E391:F391"/>
    <mergeCell ref="J391:N391"/>
    <mergeCell ref="O391:Q391"/>
    <mergeCell ref="R391:S391"/>
    <mergeCell ref="E382:F382"/>
    <mergeCell ref="G382:H382"/>
    <mergeCell ref="I382:J382"/>
    <mergeCell ref="K382:L382"/>
    <mergeCell ref="M382:N382"/>
    <mergeCell ref="O382:P382"/>
    <mergeCell ref="Q382:R382"/>
    <mergeCell ref="S382:T382"/>
    <mergeCell ref="U382:V382"/>
    <mergeCell ref="E383:F383"/>
    <mergeCell ref="G383:H383"/>
    <mergeCell ref="I383:J383"/>
    <mergeCell ref="K383:L383"/>
    <mergeCell ref="M383:N383"/>
    <mergeCell ref="O383:P383"/>
    <mergeCell ref="Q383:R383"/>
    <mergeCell ref="S383:T383"/>
    <mergeCell ref="U383:V383"/>
    <mergeCell ref="E384:F384"/>
    <mergeCell ref="G384:H384"/>
    <mergeCell ref="I384:J384"/>
    <mergeCell ref="K384:L384"/>
    <mergeCell ref="M384:N384"/>
    <mergeCell ref="O384:P384"/>
    <mergeCell ref="Q384:R384"/>
    <mergeCell ref="S384:T384"/>
    <mergeCell ref="U384:V384"/>
    <mergeCell ref="A386:F386"/>
    <mergeCell ref="S379:T379"/>
    <mergeCell ref="U379:V379"/>
    <mergeCell ref="E380:F380"/>
    <mergeCell ref="G380:H380"/>
    <mergeCell ref="I380:J380"/>
    <mergeCell ref="K380:L380"/>
    <mergeCell ref="M380:N380"/>
    <mergeCell ref="O380:P380"/>
    <mergeCell ref="Q380:R380"/>
    <mergeCell ref="S380:T380"/>
    <mergeCell ref="U380:V380"/>
    <mergeCell ref="E381:F381"/>
    <mergeCell ref="G381:H381"/>
    <mergeCell ref="I381:J381"/>
    <mergeCell ref="K381:L381"/>
    <mergeCell ref="M381:N381"/>
    <mergeCell ref="O381:P381"/>
    <mergeCell ref="Q381:R381"/>
    <mergeCell ref="S381:T381"/>
    <mergeCell ref="U381:V381"/>
    <mergeCell ref="E379:F379"/>
    <mergeCell ref="G379:H379"/>
    <mergeCell ref="I379:J379"/>
    <mergeCell ref="K379:L379"/>
    <mergeCell ref="M379:N379"/>
    <mergeCell ref="O379:P379"/>
    <mergeCell ref="Q379:R379"/>
    <mergeCell ref="U376:V376"/>
    <mergeCell ref="E377:F377"/>
    <mergeCell ref="G377:H377"/>
    <mergeCell ref="I377:J377"/>
    <mergeCell ref="K377:L377"/>
    <mergeCell ref="M377:N377"/>
    <mergeCell ref="O377:P377"/>
    <mergeCell ref="Q377:R377"/>
    <mergeCell ref="S377:T377"/>
    <mergeCell ref="U377:V377"/>
    <mergeCell ref="E378:F378"/>
    <mergeCell ref="G378:H378"/>
    <mergeCell ref="I378:J378"/>
    <mergeCell ref="K378:L378"/>
    <mergeCell ref="M378:N378"/>
    <mergeCell ref="O378:P378"/>
    <mergeCell ref="Q378:R378"/>
    <mergeCell ref="S378:T378"/>
    <mergeCell ref="U378:V378"/>
    <mergeCell ref="E376:F376"/>
    <mergeCell ref="G376:H376"/>
    <mergeCell ref="I376:J376"/>
    <mergeCell ref="K376:L376"/>
    <mergeCell ref="M376:N376"/>
    <mergeCell ref="O376:P376"/>
    <mergeCell ref="Q376:R376"/>
    <mergeCell ref="S376:T376"/>
    <mergeCell ref="E374:F374"/>
    <mergeCell ref="G374:H374"/>
    <mergeCell ref="I374:J374"/>
    <mergeCell ref="K374:L374"/>
    <mergeCell ref="M374:N374"/>
    <mergeCell ref="O374:P374"/>
    <mergeCell ref="Q374:R374"/>
    <mergeCell ref="S374:T374"/>
    <mergeCell ref="U374:V374"/>
    <mergeCell ref="E375:F375"/>
    <mergeCell ref="G375:H375"/>
    <mergeCell ref="I375:J375"/>
    <mergeCell ref="K375:L375"/>
    <mergeCell ref="M375:N375"/>
    <mergeCell ref="O375:P375"/>
    <mergeCell ref="Q375:R375"/>
    <mergeCell ref="S375:T375"/>
    <mergeCell ref="U375:V375"/>
    <mergeCell ref="S371:T371"/>
    <mergeCell ref="U371:V371"/>
    <mergeCell ref="E372:F372"/>
    <mergeCell ref="G372:H372"/>
    <mergeCell ref="I372:J372"/>
    <mergeCell ref="K372:L372"/>
    <mergeCell ref="M372:N372"/>
    <mergeCell ref="O372:P372"/>
    <mergeCell ref="Q372:R372"/>
    <mergeCell ref="S372:T372"/>
    <mergeCell ref="U372:V372"/>
    <mergeCell ref="E373:F373"/>
    <mergeCell ref="G373:H373"/>
    <mergeCell ref="I373:J373"/>
    <mergeCell ref="K373:L373"/>
    <mergeCell ref="M373:N373"/>
    <mergeCell ref="O373:P373"/>
    <mergeCell ref="Q373:R373"/>
    <mergeCell ref="S373:T373"/>
    <mergeCell ref="U373:V373"/>
    <mergeCell ref="E371:F371"/>
    <mergeCell ref="G371:H371"/>
    <mergeCell ref="I371:J371"/>
    <mergeCell ref="K371:L371"/>
    <mergeCell ref="M371:N371"/>
    <mergeCell ref="O371:P371"/>
    <mergeCell ref="Q371:R371"/>
    <mergeCell ref="G368:H368"/>
    <mergeCell ref="I368:J368"/>
    <mergeCell ref="K368:L368"/>
    <mergeCell ref="O368:P368"/>
    <mergeCell ref="Q368:R368"/>
    <mergeCell ref="S368:T368"/>
    <mergeCell ref="U368:V368"/>
    <mergeCell ref="E369:F369"/>
    <mergeCell ref="G369:H369"/>
    <mergeCell ref="I369:J369"/>
    <mergeCell ref="K369:L369"/>
    <mergeCell ref="M369:N369"/>
    <mergeCell ref="O369:P369"/>
    <mergeCell ref="Q369:R369"/>
    <mergeCell ref="S369:T369"/>
    <mergeCell ref="U369:V369"/>
    <mergeCell ref="E370:F370"/>
    <mergeCell ref="G370:H370"/>
    <mergeCell ref="I370:J370"/>
    <mergeCell ref="K370:L370"/>
    <mergeCell ref="M370:N370"/>
    <mergeCell ref="O370:P370"/>
    <mergeCell ref="Q370:R370"/>
    <mergeCell ref="S370:T370"/>
    <mergeCell ref="U370:V370"/>
    <mergeCell ref="A364:D364"/>
    <mergeCell ref="E364:F364"/>
    <mergeCell ref="G364:I364"/>
    <mergeCell ref="J364:K364"/>
    <mergeCell ref="L364:Q364"/>
    <mergeCell ref="R364:S364"/>
    <mergeCell ref="T364:Y364"/>
    <mergeCell ref="A365:B365"/>
    <mergeCell ref="C365:D365"/>
    <mergeCell ref="E365:F365"/>
    <mergeCell ref="G365:I365"/>
    <mergeCell ref="J365:K365"/>
    <mergeCell ref="L365:M365"/>
    <mergeCell ref="N365:O365"/>
    <mergeCell ref="P365:Q365"/>
    <mergeCell ref="R365:Y365"/>
    <mergeCell ref="A367:A368"/>
    <mergeCell ref="B367:B368"/>
    <mergeCell ref="C367:C368"/>
    <mergeCell ref="D367:D368"/>
    <mergeCell ref="E367:F367"/>
    <mergeCell ref="G367:H367"/>
    <mergeCell ref="I367:J367"/>
    <mergeCell ref="K367:L367"/>
    <mergeCell ref="M367:N368"/>
    <mergeCell ref="O367:P367"/>
    <mergeCell ref="Q367:R367"/>
    <mergeCell ref="S367:T367"/>
    <mergeCell ref="U367:V367"/>
    <mergeCell ref="W367:W368"/>
    <mergeCell ref="X367:Y367"/>
    <mergeCell ref="E368:F368"/>
    <mergeCell ref="E359:F359"/>
    <mergeCell ref="J359:N359"/>
    <mergeCell ref="O359:Q359"/>
    <mergeCell ref="R359:S359"/>
    <mergeCell ref="U359:Y359"/>
    <mergeCell ref="E360:F360"/>
    <mergeCell ref="J360:N360"/>
    <mergeCell ref="O360:Q360"/>
    <mergeCell ref="R360:S360"/>
    <mergeCell ref="E361:F361"/>
    <mergeCell ref="J361:N361"/>
    <mergeCell ref="O361:Q361"/>
    <mergeCell ref="R361:S361"/>
    <mergeCell ref="E362:F362"/>
    <mergeCell ref="J362:N362"/>
    <mergeCell ref="O362:Q362"/>
    <mergeCell ref="R362:S362"/>
    <mergeCell ref="A353:F353"/>
    <mergeCell ref="H353:S353"/>
    <mergeCell ref="U353:Y353"/>
    <mergeCell ref="E354:F354"/>
    <mergeCell ref="J354:N354"/>
    <mergeCell ref="O354:Q354"/>
    <mergeCell ref="R354:S354"/>
    <mergeCell ref="O350:P350"/>
    <mergeCell ref="Q350:R350"/>
    <mergeCell ref="E357:F357"/>
    <mergeCell ref="J357:N357"/>
    <mergeCell ref="O357:Q357"/>
    <mergeCell ref="R357:S357"/>
    <mergeCell ref="E358:F358"/>
    <mergeCell ref="J358:N358"/>
    <mergeCell ref="O358:Q358"/>
    <mergeCell ref="R358:S358"/>
    <mergeCell ref="O349:P349"/>
    <mergeCell ref="Q349:R349"/>
    <mergeCell ref="S349:T349"/>
    <mergeCell ref="U349:V349"/>
    <mergeCell ref="E350:F350"/>
    <mergeCell ref="G350:H350"/>
    <mergeCell ref="I350:J350"/>
    <mergeCell ref="K350:L350"/>
    <mergeCell ref="M350:N350"/>
    <mergeCell ref="S350:T350"/>
    <mergeCell ref="U350:V350"/>
    <mergeCell ref="E351:F351"/>
    <mergeCell ref="G351:H351"/>
    <mergeCell ref="I351:J351"/>
    <mergeCell ref="K351:L351"/>
    <mergeCell ref="M351:N351"/>
    <mergeCell ref="O351:P351"/>
    <mergeCell ref="Q351:R351"/>
    <mergeCell ref="S351:T351"/>
    <mergeCell ref="U351:V351"/>
    <mergeCell ref="E346:F346"/>
    <mergeCell ref="G346:H346"/>
    <mergeCell ref="I346:J346"/>
    <mergeCell ref="K346:L346"/>
    <mergeCell ref="M346:N346"/>
    <mergeCell ref="O346:P346"/>
    <mergeCell ref="Q346:R346"/>
    <mergeCell ref="S346:T346"/>
    <mergeCell ref="U346:V346"/>
    <mergeCell ref="E355:F355"/>
    <mergeCell ref="J355:N355"/>
    <mergeCell ref="O355:Q355"/>
    <mergeCell ref="R355:S355"/>
    <mergeCell ref="E356:F356"/>
    <mergeCell ref="J356:N356"/>
    <mergeCell ref="O356:Q356"/>
    <mergeCell ref="R356:S356"/>
    <mergeCell ref="U347:V347"/>
    <mergeCell ref="E348:F348"/>
    <mergeCell ref="G348:H348"/>
    <mergeCell ref="I348:J348"/>
    <mergeCell ref="K348:L348"/>
    <mergeCell ref="M348:N348"/>
    <mergeCell ref="O348:P348"/>
    <mergeCell ref="Q348:R348"/>
    <mergeCell ref="S348:T348"/>
    <mergeCell ref="U348:V348"/>
    <mergeCell ref="E349:F349"/>
    <mergeCell ref="G349:H349"/>
    <mergeCell ref="I349:J349"/>
    <mergeCell ref="K349:L349"/>
    <mergeCell ref="M349:N349"/>
    <mergeCell ref="M344:N344"/>
    <mergeCell ref="O344:P344"/>
    <mergeCell ref="Q344:R344"/>
    <mergeCell ref="S344:T344"/>
    <mergeCell ref="U344:V344"/>
    <mergeCell ref="E342:F342"/>
    <mergeCell ref="G342:H342"/>
    <mergeCell ref="I342:J342"/>
    <mergeCell ref="K342:L342"/>
    <mergeCell ref="E345:F345"/>
    <mergeCell ref="G345:H345"/>
    <mergeCell ref="I345:J345"/>
    <mergeCell ref="K345:L345"/>
    <mergeCell ref="M345:N345"/>
    <mergeCell ref="O345:P345"/>
    <mergeCell ref="Q345:R345"/>
    <mergeCell ref="S345:T345"/>
    <mergeCell ref="U345:V345"/>
    <mergeCell ref="E341:F341"/>
    <mergeCell ref="G341:H341"/>
    <mergeCell ref="I341:J341"/>
    <mergeCell ref="K341:L341"/>
    <mergeCell ref="M341:N341"/>
    <mergeCell ref="O341:P341"/>
    <mergeCell ref="Q341:R341"/>
    <mergeCell ref="S341:T341"/>
    <mergeCell ref="U341:V341"/>
    <mergeCell ref="E347:F347"/>
    <mergeCell ref="G347:H347"/>
    <mergeCell ref="I347:J347"/>
    <mergeCell ref="K347:L347"/>
    <mergeCell ref="M347:N347"/>
    <mergeCell ref="O347:P347"/>
    <mergeCell ref="Q347:R347"/>
    <mergeCell ref="S347:T347"/>
    <mergeCell ref="S342:T342"/>
    <mergeCell ref="U342:V342"/>
    <mergeCell ref="E343:F343"/>
    <mergeCell ref="G343:H343"/>
    <mergeCell ref="I343:J343"/>
    <mergeCell ref="K343:L343"/>
    <mergeCell ref="M343:N343"/>
    <mergeCell ref="O343:P343"/>
    <mergeCell ref="Q343:R343"/>
    <mergeCell ref="S343:T343"/>
    <mergeCell ref="U343:V343"/>
    <mergeCell ref="E344:F344"/>
    <mergeCell ref="G344:H344"/>
    <mergeCell ref="I344:J344"/>
    <mergeCell ref="K344:L344"/>
    <mergeCell ref="M338:N338"/>
    <mergeCell ref="O338:P338"/>
    <mergeCell ref="Q338:R338"/>
    <mergeCell ref="S338:T338"/>
    <mergeCell ref="U338:V338"/>
    <mergeCell ref="E339:F339"/>
    <mergeCell ref="G339:H339"/>
    <mergeCell ref="I339:J339"/>
    <mergeCell ref="K339:L339"/>
    <mergeCell ref="M339:N339"/>
    <mergeCell ref="O339:P339"/>
    <mergeCell ref="Q339:R339"/>
    <mergeCell ref="S339:T339"/>
    <mergeCell ref="U339:V339"/>
    <mergeCell ref="E340:F340"/>
    <mergeCell ref="G340:H340"/>
    <mergeCell ref="I340:J340"/>
    <mergeCell ref="K340:L340"/>
    <mergeCell ref="M340:N340"/>
    <mergeCell ref="O340:P340"/>
    <mergeCell ref="Q340:R340"/>
    <mergeCell ref="S340:T340"/>
    <mergeCell ref="U340:V340"/>
    <mergeCell ref="K334:L334"/>
    <mergeCell ref="M334:N335"/>
    <mergeCell ref="O334:P334"/>
    <mergeCell ref="Q334:R334"/>
    <mergeCell ref="S334:T334"/>
    <mergeCell ref="U334:V334"/>
    <mergeCell ref="W334:W335"/>
    <mergeCell ref="X334:Y334"/>
    <mergeCell ref="E335:F335"/>
    <mergeCell ref="G335:H335"/>
    <mergeCell ref="I335:J335"/>
    <mergeCell ref="K335:L335"/>
    <mergeCell ref="O335:P335"/>
    <mergeCell ref="Q335:R335"/>
    <mergeCell ref="S335:T335"/>
    <mergeCell ref="U335:V335"/>
    <mergeCell ref="M342:N342"/>
    <mergeCell ref="O342:P342"/>
    <mergeCell ref="Q342:R342"/>
    <mergeCell ref="E337:F337"/>
    <mergeCell ref="G337:H337"/>
    <mergeCell ref="I337:J337"/>
    <mergeCell ref="K337:L337"/>
    <mergeCell ref="M337:N337"/>
    <mergeCell ref="O337:P337"/>
    <mergeCell ref="Q337:R337"/>
    <mergeCell ref="S337:T337"/>
    <mergeCell ref="U337:V337"/>
    <mergeCell ref="E338:F338"/>
    <mergeCell ref="G338:H338"/>
    <mergeCell ref="I338:J338"/>
    <mergeCell ref="K338:L338"/>
    <mergeCell ref="E336:F336"/>
    <mergeCell ref="G336:H336"/>
    <mergeCell ref="I336:J336"/>
    <mergeCell ref="K336:L336"/>
    <mergeCell ref="M336:N336"/>
    <mergeCell ref="O336:P336"/>
    <mergeCell ref="Q336:R336"/>
    <mergeCell ref="S336:T336"/>
    <mergeCell ref="U336:V336"/>
    <mergeCell ref="A331:D331"/>
    <mergeCell ref="E331:F331"/>
    <mergeCell ref="G331:I331"/>
    <mergeCell ref="J331:K331"/>
    <mergeCell ref="L331:Q331"/>
    <mergeCell ref="R331:S331"/>
    <mergeCell ref="T331:Y331"/>
    <mergeCell ref="A332:B332"/>
    <mergeCell ref="C332:D332"/>
    <mergeCell ref="E332:F332"/>
    <mergeCell ref="G332:I332"/>
    <mergeCell ref="J332:K332"/>
    <mergeCell ref="L332:M332"/>
    <mergeCell ref="N332:O332"/>
    <mergeCell ref="P332:Q332"/>
    <mergeCell ref="R332:Y332"/>
    <mergeCell ref="A334:A335"/>
    <mergeCell ref="B334:B335"/>
    <mergeCell ref="C334:C335"/>
    <mergeCell ref="D334:D335"/>
    <mergeCell ref="E334:F334"/>
    <mergeCell ref="G334:H334"/>
    <mergeCell ref="I334:J334"/>
    <mergeCell ref="E326:F326"/>
    <mergeCell ref="J326:N326"/>
    <mergeCell ref="O326:Q326"/>
    <mergeCell ref="R326:S326"/>
    <mergeCell ref="U326:Y326"/>
    <mergeCell ref="E327:F327"/>
    <mergeCell ref="J327:N327"/>
    <mergeCell ref="O327:Q327"/>
    <mergeCell ref="R327:S327"/>
    <mergeCell ref="E328:F328"/>
    <mergeCell ref="J328:N328"/>
    <mergeCell ref="O328:Q328"/>
    <mergeCell ref="R328:S328"/>
    <mergeCell ref="E329:F329"/>
    <mergeCell ref="J329:N329"/>
    <mergeCell ref="O329:Q329"/>
    <mergeCell ref="R329:S329"/>
    <mergeCell ref="H320:S320"/>
    <mergeCell ref="U320:Y320"/>
    <mergeCell ref="E321:F321"/>
    <mergeCell ref="J321:N321"/>
    <mergeCell ref="O321:Q321"/>
    <mergeCell ref="R321:S321"/>
    <mergeCell ref="E322:F322"/>
    <mergeCell ref="J322:N322"/>
    <mergeCell ref="O322:Q322"/>
    <mergeCell ref="R322:S322"/>
    <mergeCell ref="E323:F323"/>
    <mergeCell ref="J323:N323"/>
    <mergeCell ref="O323:Q323"/>
    <mergeCell ref="R323:S323"/>
    <mergeCell ref="E324:F324"/>
    <mergeCell ref="J324:N324"/>
    <mergeCell ref="O324:Q324"/>
    <mergeCell ref="R324:S324"/>
    <mergeCell ref="E325:F325"/>
    <mergeCell ref="J325:N325"/>
    <mergeCell ref="O325:Q325"/>
    <mergeCell ref="R325:S325"/>
    <mergeCell ref="E316:F316"/>
    <mergeCell ref="G316:H316"/>
    <mergeCell ref="I316:J316"/>
    <mergeCell ref="K316:L316"/>
    <mergeCell ref="M316:N316"/>
    <mergeCell ref="O316:P316"/>
    <mergeCell ref="Q316:R316"/>
    <mergeCell ref="S316:T316"/>
    <mergeCell ref="U316:V316"/>
    <mergeCell ref="E317:F317"/>
    <mergeCell ref="G317:H317"/>
    <mergeCell ref="I317:J317"/>
    <mergeCell ref="K317:L317"/>
    <mergeCell ref="M317:N317"/>
    <mergeCell ref="O317:P317"/>
    <mergeCell ref="Q317:R317"/>
    <mergeCell ref="S317:T317"/>
    <mergeCell ref="U317:V317"/>
    <mergeCell ref="E318:F318"/>
    <mergeCell ref="G318:H318"/>
    <mergeCell ref="I318:J318"/>
    <mergeCell ref="K318:L318"/>
    <mergeCell ref="M318:N318"/>
    <mergeCell ref="O318:P318"/>
    <mergeCell ref="Q318:R318"/>
    <mergeCell ref="S318:T318"/>
    <mergeCell ref="U318:V318"/>
    <mergeCell ref="A320:F320"/>
    <mergeCell ref="S313:T313"/>
    <mergeCell ref="U313:V313"/>
    <mergeCell ref="E314:F314"/>
    <mergeCell ref="G314:H314"/>
    <mergeCell ref="I314:J314"/>
    <mergeCell ref="K314:L314"/>
    <mergeCell ref="M314:N314"/>
    <mergeCell ref="O314:P314"/>
    <mergeCell ref="Q314:R314"/>
    <mergeCell ref="S314:T314"/>
    <mergeCell ref="U314:V314"/>
    <mergeCell ref="E315:F315"/>
    <mergeCell ref="G315:H315"/>
    <mergeCell ref="I315:J315"/>
    <mergeCell ref="K315:L315"/>
    <mergeCell ref="M315:N315"/>
    <mergeCell ref="O315:P315"/>
    <mergeCell ref="Q315:R315"/>
    <mergeCell ref="S315:T315"/>
    <mergeCell ref="U315:V315"/>
    <mergeCell ref="E313:F313"/>
    <mergeCell ref="G313:H313"/>
    <mergeCell ref="I313:J313"/>
    <mergeCell ref="K313:L313"/>
    <mergeCell ref="M313:N313"/>
    <mergeCell ref="O313:P313"/>
    <mergeCell ref="Q313:R313"/>
    <mergeCell ref="U310:V310"/>
    <mergeCell ref="E311:F311"/>
    <mergeCell ref="G311:H311"/>
    <mergeCell ref="I311:J311"/>
    <mergeCell ref="K311:L311"/>
    <mergeCell ref="M311:N311"/>
    <mergeCell ref="O311:P311"/>
    <mergeCell ref="Q311:R311"/>
    <mergeCell ref="S311:T311"/>
    <mergeCell ref="U311:V311"/>
    <mergeCell ref="E312:F312"/>
    <mergeCell ref="G312:H312"/>
    <mergeCell ref="I312:J312"/>
    <mergeCell ref="K312:L312"/>
    <mergeCell ref="M312:N312"/>
    <mergeCell ref="O312:P312"/>
    <mergeCell ref="Q312:R312"/>
    <mergeCell ref="S312:T312"/>
    <mergeCell ref="U312:V312"/>
    <mergeCell ref="E310:F310"/>
    <mergeCell ref="G310:H310"/>
    <mergeCell ref="I310:J310"/>
    <mergeCell ref="K310:L310"/>
    <mergeCell ref="M310:N310"/>
    <mergeCell ref="O310:P310"/>
    <mergeCell ref="Q310:R310"/>
    <mergeCell ref="S310:T310"/>
    <mergeCell ref="E308:F308"/>
    <mergeCell ref="G308:H308"/>
    <mergeCell ref="I308:J308"/>
    <mergeCell ref="K308:L308"/>
    <mergeCell ref="M308:N308"/>
    <mergeCell ref="O308:P308"/>
    <mergeCell ref="Q308:R308"/>
    <mergeCell ref="S308:T308"/>
    <mergeCell ref="U308:V308"/>
    <mergeCell ref="E309:F309"/>
    <mergeCell ref="G309:H309"/>
    <mergeCell ref="I309:J309"/>
    <mergeCell ref="K309:L309"/>
    <mergeCell ref="M309:N309"/>
    <mergeCell ref="O309:P309"/>
    <mergeCell ref="Q309:R309"/>
    <mergeCell ref="S309:T309"/>
    <mergeCell ref="U309:V309"/>
    <mergeCell ref="S305:T305"/>
    <mergeCell ref="U305:V305"/>
    <mergeCell ref="E306:F306"/>
    <mergeCell ref="G306:H306"/>
    <mergeCell ref="I306:J306"/>
    <mergeCell ref="K306:L306"/>
    <mergeCell ref="M306:N306"/>
    <mergeCell ref="O306:P306"/>
    <mergeCell ref="Q306:R306"/>
    <mergeCell ref="S306:T306"/>
    <mergeCell ref="U306:V306"/>
    <mergeCell ref="E307:F307"/>
    <mergeCell ref="G307:H307"/>
    <mergeCell ref="I307:J307"/>
    <mergeCell ref="K307:L307"/>
    <mergeCell ref="M307:N307"/>
    <mergeCell ref="O307:P307"/>
    <mergeCell ref="Q307:R307"/>
    <mergeCell ref="S307:T307"/>
    <mergeCell ref="U307:V307"/>
    <mergeCell ref="E305:F305"/>
    <mergeCell ref="G305:H305"/>
    <mergeCell ref="I305:J305"/>
    <mergeCell ref="K305:L305"/>
    <mergeCell ref="M305:N305"/>
    <mergeCell ref="O305:P305"/>
    <mergeCell ref="Q305:R305"/>
    <mergeCell ref="G302:H302"/>
    <mergeCell ref="I302:J302"/>
    <mergeCell ref="K302:L302"/>
    <mergeCell ref="O302:P302"/>
    <mergeCell ref="Q302:R302"/>
    <mergeCell ref="S302:T302"/>
    <mergeCell ref="U302:V302"/>
    <mergeCell ref="E303:F303"/>
    <mergeCell ref="G303:H303"/>
    <mergeCell ref="I303:J303"/>
    <mergeCell ref="K303:L303"/>
    <mergeCell ref="M303:N303"/>
    <mergeCell ref="O303:P303"/>
    <mergeCell ref="Q303:R303"/>
    <mergeCell ref="S303:T303"/>
    <mergeCell ref="U303:V303"/>
    <mergeCell ref="E304:F304"/>
    <mergeCell ref="G304:H304"/>
    <mergeCell ref="I304:J304"/>
    <mergeCell ref="K304:L304"/>
    <mergeCell ref="M304:N304"/>
    <mergeCell ref="O304:P304"/>
    <mergeCell ref="Q304:R304"/>
    <mergeCell ref="S304:T304"/>
    <mergeCell ref="U304:V304"/>
    <mergeCell ref="A298:D298"/>
    <mergeCell ref="E298:F298"/>
    <mergeCell ref="G298:I298"/>
    <mergeCell ref="J298:K298"/>
    <mergeCell ref="L298:Q298"/>
    <mergeCell ref="R298:S298"/>
    <mergeCell ref="T298:Y298"/>
    <mergeCell ref="A299:B299"/>
    <mergeCell ref="C299:D299"/>
    <mergeCell ref="E299:F299"/>
    <mergeCell ref="G299:I299"/>
    <mergeCell ref="J299:K299"/>
    <mergeCell ref="L299:M299"/>
    <mergeCell ref="N299:O299"/>
    <mergeCell ref="P299:Q299"/>
    <mergeCell ref="R299:Y299"/>
    <mergeCell ref="A301:A302"/>
    <mergeCell ref="B301:B302"/>
    <mergeCell ref="C301:C302"/>
    <mergeCell ref="D301:D302"/>
    <mergeCell ref="E301:F301"/>
    <mergeCell ref="G301:H301"/>
    <mergeCell ref="I301:J301"/>
    <mergeCell ref="K301:L301"/>
    <mergeCell ref="M301:N302"/>
    <mergeCell ref="O301:P301"/>
    <mergeCell ref="Q301:R301"/>
    <mergeCell ref="S301:T301"/>
    <mergeCell ref="U301:V301"/>
    <mergeCell ref="W301:W302"/>
    <mergeCell ref="X301:Y301"/>
    <mergeCell ref="E302:F302"/>
    <mergeCell ref="E293:F293"/>
    <mergeCell ref="J293:N293"/>
    <mergeCell ref="O293:Q293"/>
    <mergeCell ref="R293:S293"/>
    <mergeCell ref="U293:Y293"/>
    <mergeCell ref="E294:F294"/>
    <mergeCell ref="J294:N294"/>
    <mergeCell ref="O294:Q294"/>
    <mergeCell ref="R294:S294"/>
    <mergeCell ref="E295:F295"/>
    <mergeCell ref="J295:N295"/>
    <mergeCell ref="O295:Q295"/>
    <mergeCell ref="R295:S295"/>
    <mergeCell ref="E296:F296"/>
    <mergeCell ref="J296:N296"/>
    <mergeCell ref="O296:Q296"/>
    <mergeCell ref="R296:S296"/>
    <mergeCell ref="A287:F287"/>
    <mergeCell ref="H287:S287"/>
    <mergeCell ref="U287:Y287"/>
    <mergeCell ref="E288:F288"/>
    <mergeCell ref="J288:N288"/>
    <mergeCell ref="O288:Q288"/>
    <mergeCell ref="R288:S288"/>
    <mergeCell ref="O284:P284"/>
    <mergeCell ref="Q284:R284"/>
    <mergeCell ref="E291:F291"/>
    <mergeCell ref="J291:N291"/>
    <mergeCell ref="O291:Q291"/>
    <mergeCell ref="R291:S291"/>
    <mergeCell ref="E292:F292"/>
    <mergeCell ref="J292:N292"/>
    <mergeCell ref="O292:Q292"/>
    <mergeCell ref="R292:S292"/>
    <mergeCell ref="O283:P283"/>
    <mergeCell ref="Q283:R283"/>
    <mergeCell ref="S283:T283"/>
    <mergeCell ref="U283:V283"/>
    <mergeCell ref="E284:F284"/>
    <mergeCell ref="G284:H284"/>
    <mergeCell ref="I284:J284"/>
    <mergeCell ref="K284:L284"/>
    <mergeCell ref="M284:N284"/>
    <mergeCell ref="S284:T284"/>
    <mergeCell ref="U284:V284"/>
    <mergeCell ref="E285:F285"/>
    <mergeCell ref="G285:H285"/>
    <mergeCell ref="I285:J285"/>
    <mergeCell ref="K285:L285"/>
    <mergeCell ref="M285:N285"/>
    <mergeCell ref="O285:P285"/>
    <mergeCell ref="Q285:R285"/>
    <mergeCell ref="S285:T285"/>
    <mergeCell ref="U285:V285"/>
    <mergeCell ref="E280:F280"/>
    <mergeCell ref="G280:H280"/>
    <mergeCell ref="I280:J280"/>
    <mergeCell ref="K280:L280"/>
    <mergeCell ref="M280:N280"/>
    <mergeCell ref="O280:P280"/>
    <mergeCell ref="Q280:R280"/>
    <mergeCell ref="S280:T280"/>
    <mergeCell ref="U280:V280"/>
    <mergeCell ref="E289:F289"/>
    <mergeCell ref="J289:N289"/>
    <mergeCell ref="O289:Q289"/>
    <mergeCell ref="R289:S289"/>
    <mergeCell ref="E290:F290"/>
    <mergeCell ref="J290:N290"/>
    <mergeCell ref="O290:Q290"/>
    <mergeCell ref="R290:S290"/>
    <mergeCell ref="U281:V281"/>
    <mergeCell ref="E282:F282"/>
    <mergeCell ref="G282:H282"/>
    <mergeCell ref="I282:J282"/>
    <mergeCell ref="K282:L282"/>
    <mergeCell ref="M282:N282"/>
    <mergeCell ref="O282:P282"/>
    <mergeCell ref="Q282:R282"/>
    <mergeCell ref="S282:T282"/>
    <mergeCell ref="U282:V282"/>
    <mergeCell ref="E283:F283"/>
    <mergeCell ref="G283:H283"/>
    <mergeCell ref="I283:J283"/>
    <mergeCell ref="K283:L283"/>
    <mergeCell ref="M283:N283"/>
    <mergeCell ref="M278:N278"/>
    <mergeCell ref="O278:P278"/>
    <mergeCell ref="Q278:R278"/>
    <mergeCell ref="S278:T278"/>
    <mergeCell ref="U278:V278"/>
    <mergeCell ref="E276:F276"/>
    <mergeCell ref="G276:H276"/>
    <mergeCell ref="I276:J276"/>
    <mergeCell ref="K276:L276"/>
    <mergeCell ref="E279:F279"/>
    <mergeCell ref="G279:H279"/>
    <mergeCell ref="I279:J279"/>
    <mergeCell ref="K279:L279"/>
    <mergeCell ref="M279:N279"/>
    <mergeCell ref="O279:P279"/>
    <mergeCell ref="Q279:R279"/>
    <mergeCell ref="S279:T279"/>
    <mergeCell ref="U279:V279"/>
    <mergeCell ref="E275:F275"/>
    <mergeCell ref="G275:H275"/>
    <mergeCell ref="I275:J275"/>
    <mergeCell ref="K275:L275"/>
    <mergeCell ref="M275:N275"/>
    <mergeCell ref="O275:P275"/>
    <mergeCell ref="Q275:R275"/>
    <mergeCell ref="S275:T275"/>
    <mergeCell ref="U275:V275"/>
    <mergeCell ref="E281:F281"/>
    <mergeCell ref="G281:H281"/>
    <mergeCell ref="I281:J281"/>
    <mergeCell ref="K281:L281"/>
    <mergeCell ref="M281:N281"/>
    <mergeCell ref="O281:P281"/>
    <mergeCell ref="Q281:R281"/>
    <mergeCell ref="S281:T281"/>
    <mergeCell ref="S276:T276"/>
    <mergeCell ref="U276:V276"/>
    <mergeCell ref="E277:F277"/>
    <mergeCell ref="G277:H277"/>
    <mergeCell ref="I277:J277"/>
    <mergeCell ref="K277:L277"/>
    <mergeCell ref="M277:N277"/>
    <mergeCell ref="O277:P277"/>
    <mergeCell ref="Q277:R277"/>
    <mergeCell ref="S277:T277"/>
    <mergeCell ref="U277:V277"/>
    <mergeCell ref="E278:F278"/>
    <mergeCell ref="G278:H278"/>
    <mergeCell ref="I278:J278"/>
    <mergeCell ref="K278:L278"/>
    <mergeCell ref="M272:N272"/>
    <mergeCell ref="O272:P272"/>
    <mergeCell ref="Q272:R272"/>
    <mergeCell ref="S272:T272"/>
    <mergeCell ref="U272:V272"/>
    <mergeCell ref="E273:F273"/>
    <mergeCell ref="G273:H273"/>
    <mergeCell ref="I273:J273"/>
    <mergeCell ref="K273:L273"/>
    <mergeCell ref="M273:N273"/>
    <mergeCell ref="O273:P273"/>
    <mergeCell ref="Q273:R273"/>
    <mergeCell ref="S273:T273"/>
    <mergeCell ref="U273:V273"/>
    <mergeCell ref="E274:F274"/>
    <mergeCell ref="G274:H274"/>
    <mergeCell ref="I274:J274"/>
    <mergeCell ref="K274:L274"/>
    <mergeCell ref="M274:N274"/>
    <mergeCell ref="O274:P274"/>
    <mergeCell ref="Q274:R274"/>
    <mergeCell ref="S274:T274"/>
    <mergeCell ref="U274:V274"/>
    <mergeCell ref="K268:L268"/>
    <mergeCell ref="M268:N269"/>
    <mergeCell ref="O268:P268"/>
    <mergeCell ref="Q268:R268"/>
    <mergeCell ref="S268:T268"/>
    <mergeCell ref="U268:V268"/>
    <mergeCell ref="W268:W269"/>
    <mergeCell ref="X268:Y268"/>
    <mergeCell ref="E269:F269"/>
    <mergeCell ref="G269:H269"/>
    <mergeCell ref="I269:J269"/>
    <mergeCell ref="K269:L269"/>
    <mergeCell ref="O269:P269"/>
    <mergeCell ref="Q269:R269"/>
    <mergeCell ref="S269:T269"/>
    <mergeCell ref="U269:V269"/>
    <mergeCell ref="M276:N276"/>
    <mergeCell ref="O276:P276"/>
    <mergeCell ref="Q276:R276"/>
    <mergeCell ref="E271:F271"/>
    <mergeCell ref="G271:H271"/>
    <mergeCell ref="I271:J271"/>
    <mergeCell ref="K271:L271"/>
    <mergeCell ref="M271:N271"/>
    <mergeCell ref="O271:P271"/>
    <mergeCell ref="Q271:R271"/>
    <mergeCell ref="S271:T271"/>
    <mergeCell ref="U271:V271"/>
    <mergeCell ref="E272:F272"/>
    <mergeCell ref="G272:H272"/>
    <mergeCell ref="I272:J272"/>
    <mergeCell ref="K272:L272"/>
    <mergeCell ref="E270:F270"/>
    <mergeCell ref="G270:H270"/>
    <mergeCell ref="I270:J270"/>
    <mergeCell ref="K270:L270"/>
    <mergeCell ref="M270:N270"/>
    <mergeCell ref="O270:P270"/>
    <mergeCell ref="Q270:R270"/>
    <mergeCell ref="S270:T270"/>
    <mergeCell ref="U270:V270"/>
    <mergeCell ref="A265:D265"/>
    <mergeCell ref="E265:F265"/>
    <mergeCell ref="G265:I265"/>
    <mergeCell ref="J265:K265"/>
    <mergeCell ref="L265:Q265"/>
    <mergeCell ref="R265:S265"/>
    <mergeCell ref="T265:Y265"/>
    <mergeCell ref="A266:B266"/>
    <mergeCell ref="C266:D266"/>
    <mergeCell ref="E266:F266"/>
    <mergeCell ref="G266:I266"/>
    <mergeCell ref="J266:K266"/>
    <mergeCell ref="L266:M266"/>
    <mergeCell ref="N266:O266"/>
    <mergeCell ref="P266:Q266"/>
    <mergeCell ref="R266:Y266"/>
    <mergeCell ref="A268:A269"/>
    <mergeCell ref="B268:B269"/>
    <mergeCell ref="C268:C269"/>
    <mergeCell ref="D268:D269"/>
    <mergeCell ref="E268:F268"/>
    <mergeCell ref="G268:H268"/>
    <mergeCell ref="I268:J268"/>
    <mergeCell ref="E260:F260"/>
    <mergeCell ref="J260:N260"/>
    <mergeCell ref="O260:Q260"/>
    <mergeCell ref="R260:S260"/>
    <mergeCell ref="U260:Y260"/>
    <mergeCell ref="E261:F261"/>
    <mergeCell ref="J261:N261"/>
    <mergeCell ref="O261:Q261"/>
    <mergeCell ref="R261:S261"/>
    <mergeCell ref="E262:F262"/>
    <mergeCell ref="J262:N262"/>
    <mergeCell ref="O262:Q262"/>
    <mergeCell ref="R262:S262"/>
    <mergeCell ref="E263:F263"/>
    <mergeCell ref="J263:N263"/>
    <mergeCell ref="O263:Q263"/>
    <mergeCell ref="R263:S263"/>
    <mergeCell ref="H254:S254"/>
    <mergeCell ref="U254:Y254"/>
    <mergeCell ref="E255:F255"/>
    <mergeCell ref="J255:N255"/>
    <mergeCell ref="O255:Q255"/>
    <mergeCell ref="R255:S255"/>
    <mergeCell ref="E256:F256"/>
    <mergeCell ref="J256:N256"/>
    <mergeCell ref="O256:Q256"/>
    <mergeCell ref="R256:S256"/>
    <mergeCell ref="E257:F257"/>
    <mergeCell ref="J257:N257"/>
    <mergeCell ref="O257:Q257"/>
    <mergeCell ref="R257:S257"/>
    <mergeCell ref="E258:F258"/>
    <mergeCell ref="J258:N258"/>
    <mergeCell ref="O258:Q258"/>
    <mergeCell ref="R258:S258"/>
    <mergeCell ref="E259:F259"/>
    <mergeCell ref="J259:N259"/>
    <mergeCell ref="O259:Q259"/>
    <mergeCell ref="R259:S259"/>
    <mergeCell ref="E250:F250"/>
    <mergeCell ref="G250:H250"/>
    <mergeCell ref="I250:J250"/>
    <mergeCell ref="K250:L250"/>
    <mergeCell ref="M250:N250"/>
    <mergeCell ref="O250:P250"/>
    <mergeCell ref="Q250:R250"/>
    <mergeCell ref="S250:T250"/>
    <mergeCell ref="U250:V250"/>
    <mergeCell ref="E251:F251"/>
    <mergeCell ref="G251:H251"/>
    <mergeCell ref="I251:J251"/>
    <mergeCell ref="K251:L251"/>
    <mergeCell ref="M251:N251"/>
    <mergeCell ref="O251:P251"/>
    <mergeCell ref="Q251:R251"/>
    <mergeCell ref="S251:T251"/>
    <mergeCell ref="U251:V251"/>
    <mergeCell ref="E252:F252"/>
    <mergeCell ref="G252:H252"/>
    <mergeCell ref="I252:J252"/>
    <mergeCell ref="K252:L252"/>
    <mergeCell ref="M252:N252"/>
    <mergeCell ref="O252:P252"/>
    <mergeCell ref="Q252:R252"/>
    <mergeCell ref="S252:T252"/>
    <mergeCell ref="U252:V252"/>
    <mergeCell ref="A254:F254"/>
    <mergeCell ref="S247:T247"/>
    <mergeCell ref="U247:V247"/>
    <mergeCell ref="E248:F248"/>
    <mergeCell ref="G248:H248"/>
    <mergeCell ref="I248:J248"/>
    <mergeCell ref="K248:L248"/>
    <mergeCell ref="M248:N248"/>
    <mergeCell ref="O248:P248"/>
    <mergeCell ref="Q248:R248"/>
    <mergeCell ref="S248:T248"/>
    <mergeCell ref="U248:V248"/>
    <mergeCell ref="E249:F249"/>
    <mergeCell ref="G249:H249"/>
    <mergeCell ref="I249:J249"/>
    <mergeCell ref="K249:L249"/>
    <mergeCell ref="M249:N249"/>
    <mergeCell ref="O249:P249"/>
    <mergeCell ref="Q249:R249"/>
    <mergeCell ref="S249:T249"/>
    <mergeCell ref="U249:V249"/>
    <mergeCell ref="E247:F247"/>
    <mergeCell ref="G247:H247"/>
    <mergeCell ref="I247:J247"/>
    <mergeCell ref="K247:L247"/>
    <mergeCell ref="M247:N247"/>
    <mergeCell ref="O247:P247"/>
    <mergeCell ref="Q247:R247"/>
    <mergeCell ref="U244:V244"/>
    <mergeCell ref="E245:F245"/>
    <mergeCell ref="G245:H245"/>
    <mergeCell ref="I245:J245"/>
    <mergeCell ref="K245:L245"/>
    <mergeCell ref="M245:N245"/>
    <mergeCell ref="O245:P245"/>
    <mergeCell ref="Q245:R245"/>
    <mergeCell ref="S245:T245"/>
    <mergeCell ref="U245:V245"/>
    <mergeCell ref="E246:F246"/>
    <mergeCell ref="G246:H246"/>
    <mergeCell ref="I246:J246"/>
    <mergeCell ref="K246:L246"/>
    <mergeCell ref="M246:N246"/>
    <mergeCell ref="O246:P246"/>
    <mergeCell ref="Q246:R246"/>
    <mergeCell ref="S246:T246"/>
    <mergeCell ref="U246:V246"/>
    <mergeCell ref="E244:F244"/>
    <mergeCell ref="G244:H244"/>
    <mergeCell ref="I244:J244"/>
    <mergeCell ref="K244:L244"/>
    <mergeCell ref="M244:N244"/>
    <mergeCell ref="O244:P244"/>
    <mergeCell ref="Q244:R244"/>
    <mergeCell ref="S244:T244"/>
    <mergeCell ref="E242:F242"/>
    <mergeCell ref="G242:H242"/>
    <mergeCell ref="I242:J242"/>
    <mergeCell ref="K242:L242"/>
    <mergeCell ref="M242:N242"/>
    <mergeCell ref="O242:P242"/>
    <mergeCell ref="Q242:R242"/>
    <mergeCell ref="S242:T242"/>
    <mergeCell ref="U242:V242"/>
    <mergeCell ref="E243:F243"/>
    <mergeCell ref="G243:H243"/>
    <mergeCell ref="I243:J243"/>
    <mergeCell ref="K243:L243"/>
    <mergeCell ref="M243:N243"/>
    <mergeCell ref="O243:P243"/>
    <mergeCell ref="Q243:R243"/>
    <mergeCell ref="S243:T243"/>
    <mergeCell ref="U243:V243"/>
    <mergeCell ref="S239:T239"/>
    <mergeCell ref="U239:V239"/>
    <mergeCell ref="E240:F240"/>
    <mergeCell ref="G240:H240"/>
    <mergeCell ref="I240:J240"/>
    <mergeCell ref="K240:L240"/>
    <mergeCell ref="M240:N240"/>
    <mergeCell ref="O240:P240"/>
    <mergeCell ref="Q240:R240"/>
    <mergeCell ref="S240:T240"/>
    <mergeCell ref="U240:V240"/>
    <mergeCell ref="E241:F241"/>
    <mergeCell ref="G241:H241"/>
    <mergeCell ref="I241:J241"/>
    <mergeCell ref="K241:L241"/>
    <mergeCell ref="M241:N241"/>
    <mergeCell ref="O241:P241"/>
    <mergeCell ref="Q241:R241"/>
    <mergeCell ref="S241:T241"/>
    <mergeCell ref="U241:V241"/>
    <mergeCell ref="E239:F239"/>
    <mergeCell ref="G239:H239"/>
    <mergeCell ref="I239:J239"/>
    <mergeCell ref="K239:L239"/>
    <mergeCell ref="M239:N239"/>
    <mergeCell ref="O239:P239"/>
    <mergeCell ref="Q239:R239"/>
    <mergeCell ref="G236:H236"/>
    <mergeCell ref="I236:J236"/>
    <mergeCell ref="K236:L236"/>
    <mergeCell ref="O236:P236"/>
    <mergeCell ref="Q236:R236"/>
    <mergeCell ref="S236:T236"/>
    <mergeCell ref="U236:V236"/>
    <mergeCell ref="E237:F237"/>
    <mergeCell ref="G237:H237"/>
    <mergeCell ref="I237:J237"/>
    <mergeCell ref="K237:L237"/>
    <mergeCell ref="M237:N237"/>
    <mergeCell ref="O237:P237"/>
    <mergeCell ref="Q237:R237"/>
    <mergeCell ref="S237:T237"/>
    <mergeCell ref="U237:V237"/>
    <mergeCell ref="E238:F238"/>
    <mergeCell ref="G238:H238"/>
    <mergeCell ref="I238:J238"/>
    <mergeCell ref="K238:L238"/>
    <mergeCell ref="M238:N238"/>
    <mergeCell ref="O238:P238"/>
    <mergeCell ref="Q238:R238"/>
    <mergeCell ref="S238:T238"/>
    <mergeCell ref="U238:V238"/>
    <mergeCell ref="A232:D232"/>
    <mergeCell ref="E232:F232"/>
    <mergeCell ref="G232:I232"/>
    <mergeCell ref="J232:K232"/>
    <mergeCell ref="L232:Q232"/>
    <mergeCell ref="R232:S232"/>
    <mergeCell ref="T232:Y232"/>
    <mergeCell ref="A233:B233"/>
    <mergeCell ref="C233:D233"/>
    <mergeCell ref="E233:F233"/>
    <mergeCell ref="G233:I233"/>
    <mergeCell ref="J233:K233"/>
    <mergeCell ref="L233:M233"/>
    <mergeCell ref="N233:O233"/>
    <mergeCell ref="P233:Q233"/>
    <mergeCell ref="R233:Y233"/>
    <mergeCell ref="A235:A236"/>
    <mergeCell ref="B235:B236"/>
    <mergeCell ref="C235:C236"/>
    <mergeCell ref="D235:D236"/>
    <mergeCell ref="E235:F235"/>
    <mergeCell ref="G235:H235"/>
    <mergeCell ref="I235:J235"/>
    <mergeCell ref="K235:L235"/>
    <mergeCell ref="M235:N236"/>
    <mergeCell ref="O235:P235"/>
    <mergeCell ref="Q235:R235"/>
    <mergeCell ref="S235:T235"/>
    <mergeCell ref="U235:V235"/>
    <mergeCell ref="W235:W236"/>
    <mergeCell ref="X235:Y235"/>
    <mergeCell ref="E236:F236"/>
    <mergeCell ref="E227:F227"/>
    <mergeCell ref="J227:N227"/>
    <mergeCell ref="O227:Q227"/>
    <mergeCell ref="R227:S227"/>
    <mergeCell ref="U227:Y227"/>
    <mergeCell ref="E228:F228"/>
    <mergeCell ref="J228:N228"/>
    <mergeCell ref="O228:Q228"/>
    <mergeCell ref="R228:S228"/>
    <mergeCell ref="E229:F229"/>
    <mergeCell ref="J229:N229"/>
    <mergeCell ref="O229:Q229"/>
    <mergeCell ref="R229:S229"/>
    <mergeCell ref="E230:F230"/>
    <mergeCell ref="J230:N230"/>
    <mergeCell ref="O230:Q230"/>
    <mergeCell ref="R230:S230"/>
    <mergeCell ref="A221:F221"/>
    <mergeCell ref="H221:S221"/>
    <mergeCell ref="U221:Y221"/>
    <mergeCell ref="E222:F222"/>
    <mergeCell ref="J222:N222"/>
    <mergeCell ref="O222:Q222"/>
    <mergeCell ref="R222:S222"/>
    <mergeCell ref="O218:P218"/>
    <mergeCell ref="Q218:R218"/>
    <mergeCell ref="E225:F225"/>
    <mergeCell ref="J225:N225"/>
    <mergeCell ref="O225:Q225"/>
    <mergeCell ref="R225:S225"/>
    <mergeCell ref="E226:F226"/>
    <mergeCell ref="J226:N226"/>
    <mergeCell ref="O226:Q226"/>
    <mergeCell ref="R226:S226"/>
    <mergeCell ref="O217:P217"/>
    <mergeCell ref="Q217:R217"/>
    <mergeCell ref="S217:T217"/>
    <mergeCell ref="U217:V217"/>
    <mergeCell ref="E218:F218"/>
    <mergeCell ref="G218:H218"/>
    <mergeCell ref="I218:J218"/>
    <mergeCell ref="K218:L218"/>
    <mergeCell ref="M218:N218"/>
    <mergeCell ref="S218:T218"/>
    <mergeCell ref="U218:V218"/>
    <mergeCell ref="E219:F219"/>
    <mergeCell ref="G219:H219"/>
    <mergeCell ref="I219:J219"/>
    <mergeCell ref="K219:L219"/>
    <mergeCell ref="M219:N219"/>
    <mergeCell ref="O219:P219"/>
    <mergeCell ref="Q219:R219"/>
    <mergeCell ref="S219:T219"/>
    <mergeCell ref="U219:V219"/>
    <mergeCell ref="E214:F214"/>
    <mergeCell ref="G214:H214"/>
    <mergeCell ref="I214:J214"/>
    <mergeCell ref="K214:L214"/>
    <mergeCell ref="M214:N214"/>
    <mergeCell ref="O214:P214"/>
    <mergeCell ref="Q214:R214"/>
    <mergeCell ref="S214:T214"/>
    <mergeCell ref="U214:V214"/>
    <mergeCell ref="E223:F223"/>
    <mergeCell ref="J223:N223"/>
    <mergeCell ref="O223:Q223"/>
    <mergeCell ref="R223:S223"/>
    <mergeCell ref="E224:F224"/>
    <mergeCell ref="J224:N224"/>
    <mergeCell ref="O224:Q224"/>
    <mergeCell ref="R224:S224"/>
    <mergeCell ref="U215:V215"/>
    <mergeCell ref="E216:F216"/>
    <mergeCell ref="G216:H216"/>
    <mergeCell ref="I216:J216"/>
    <mergeCell ref="K216:L216"/>
    <mergeCell ref="M216:N216"/>
    <mergeCell ref="O216:P216"/>
    <mergeCell ref="Q216:R216"/>
    <mergeCell ref="S216:T216"/>
    <mergeCell ref="U216:V216"/>
    <mergeCell ref="E217:F217"/>
    <mergeCell ref="G217:H217"/>
    <mergeCell ref="I217:J217"/>
    <mergeCell ref="K217:L217"/>
    <mergeCell ref="M217:N217"/>
    <mergeCell ref="M212:N212"/>
    <mergeCell ref="O212:P212"/>
    <mergeCell ref="Q212:R212"/>
    <mergeCell ref="S212:T212"/>
    <mergeCell ref="U212:V212"/>
    <mergeCell ref="E210:F210"/>
    <mergeCell ref="G210:H210"/>
    <mergeCell ref="I210:J210"/>
    <mergeCell ref="K210:L210"/>
    <mergeCell ref="E213:F213"/>
    <mergeCell ref="G213:H213"/>
    <mergeCell ref="I213:J213"/>
    <mergeCell ref="K213:L213"/>
    <mergeCell ref="M213:N213"/>
    <mergeCell ref="O213:P213"/>
    <mergeCell ref="Q213:R213"/>
    <mergeCell ref="S213:T213"/>
    <mergeCell ref="U213:V213"/>
    <mergeCell ref="E209:F209"/>
    <mergeCell ref="G209:H209"/>
    <mergeCell ref="I209:J209"/>
    <mergeCell ref="K209:L209"/>
    <mergeCell ref="M209:N209"/>
    <mergeCell ref="O209:P209"/>
    <mergeCell ref="Q209:R209"/>
    <mergeCell ref="S209:T209"/>
    <mergeCell ref="U209:V209"/>
    <mergeCell ref="E215:F215"/>
    <mergeCell ref="G215:H215"/>
    <mergeCell ref="I215:J215"/>
    <mergeCell ref="K215:L215"/>
    <mergeCell ref="M215:N215"/>
    <mergeCell ref="O215:P215"/>
    <mergeCell ref="Q215:R215"/>
    <mergeCell ref="S215:T215"/>
    <mergeCell ref="S210:T210"/>
    <mergeCell ref="U210:V210"/>
    <mergeCell ref="E211:F211"/>
    <mergeCell ref="G211:H211"/>
    <mergeCell ref="I211:J211"/>
    <mergeCell ref="K211:L211"/>
    <mergeCell ref="M211:N211"/>
    <mergeCell ref="O211:P211"/>
    <mergeCell ref="Q211:R211"/>
    <mergeCell ref="S211:T211"/>
    <mergeCell ref="U211:V211"/>
    <mergeCell ref="E212:F212"/>
    <mergeCell ref="G212:H212"/>
    <mergeCell ref="I212:J212"/>
    <mergeCell ref="K212:L212"/>
    <mergeCell ref="M206:N206"/>
    <mergeCell ref="O206:P206"/>
    <mergeCell ref="Q206:R206"/>
    <mergeCell ref="S206:T206"/>
    <mergeCell ref="U206:V206"/>
    <mergeCell ref="E207:F207"/>
    <mergeCell ref="G207:H207"/>
    <mergeCell ref="I207:J207"/>
    <mergeCell ref="K207:L207"/>
    <mergeCell ref="M207:N207"/>
    <mergeCell ref="O207:P207"/>
    <mergeCell ref="Q207:R207"/>
    <mergeCell ref="S207:T207"/>
    <mergeCell ref="U207:V207"/>
    <mergeCell ref="E208:F208"/>
    <mergeCell ref="G208:H208"/>
    <mergeCell ref="I208:J208"/>
    <mergeCell ref="K208:L208"/>
    <mergeCell ref="M208:N208"/>
    <mergeCell ref="O208:P208"/>
    <mergeCell ref="Q208:R208"/>
    <mergeCell ref="S208:T208"/>
    <mergeCell ref="U208:V208"/>
    <mergeCell ref="K202:L202"/>
    <mergeCell ref="M202:N203"/>
    <mergeCell ref="O202:P202"/>
    <mergeCell ref="Q202:R202"/>
    <mergeCell ref="S202:T202"/>
    <mergeCell ref="U202:V202"/>
    <mergeCell ref="W202:W203"/>
    <mergeCell ref="X202:Y202"/>
    <mergeCell ref="E203:F203"/>
    <mergeCell ref="G203:H203"/>
    <mergeCell ref="I203:J203"/>
    <mergeCell ref="K203:L203"/>
    <mergeCell ref="O203:P203"/>
    <mergeCell ref="Q203:R203"/>
    <mergeCell ref="S203:T203"/>
    <mergeCell ref="U203:V203"/>
    <mergeCell ref="M210:N210"/>
    <mergeCell ref="O210:P210"/>
    <mergeCell ref="Q210:R210"/>
    <mergeCell ref="E205:F205"/>
    <mergeCell ref="G205:H205"/>
    <mergeCell ref="I205:J205"/>
    <mergeCell ref="K205:L205"/>
    <mergeCell ref="M205:N205"/>
    <mergeCell ref="O205:P205"/>
    <mergeCell ref="Q205:R205"/>
    <mergeCell ref="S205:T205"/>
    <mergeCell ref="U205:V205"/>
    <mergeCell ref="E206:F206"/>
    <mergeCell ref="G206:H206"/>
    <mergeCell ref="I206:J206"/>
    <mergeCell ref="K206:L206"/>
    <mergeCell ref="E204:F204"/>
    <mergeCell ref="G204:H204"/>
    <mergeCell ref="I204:J204"/>
    <mergeCell ref="K204:L204"/>
    <mergeCell ref="M204:N204"/>
    <mergeCell ref="O204:P204"/>
    <mergeCell ref="Q204:R204"/>
    <mergeCell ref="S204:T204"/>
    <mergeCell ref="U204:V204"/>
    <mergeCell ref="A199:D199"/>
    <mergeCell ref="E199:F199"/>
    <mergeCell ref="G199:I199"/>
    <mergeCell ref="J199:K199"/>
    <mergeCell ref="L199:Q199"/>
    <mergeCell ref="R199:S199"/>
    <mergeCell ref="T199:Y199"/>
    <mergeCell ref="A200:B200"/>
    <mergeCell ref="C200:D200"/>
    <mergeCell ref="E200:F200"/>
    <mergeCell ref="G200:I200"/>
    <mergeCell ref="J200:K200"/>
    <mergeCell ref="L200:M200"/>
    <mergeCell ref="N200:O200"/>
    <mergeCell ref="P200:Q200"/>
    <mergeCell ref="R200:Y200"/>
    <mergeCell ref="A202:A203"/>
    <mergeCell ref="B202:B203"/>
    <mergeCell ref="C202:C203"/>
    <mergeCell ref="D202:D203"/>
    <mergeCell ref="E202:F202"/>
    <mergeCell ref="G202:H202"/>
    <mergeCell ref="I202:J202"/>
    <mergeCell ref="E194:F194"/>
    <mergeCell ref="J194:N194"/>
    <mergeCell ref="O194:Q194"/>
    <mergeCell ref="R194:S194"/>
    <mergeCell ref="U194:Y194"/>
    <mergeCell ref="E195:F195"/>
    <mergeCell ref="J195:N195"/>
    <mergeCell ref="O195:Q195"/>
    <mergeCell ref="R195:S195"/>
    <mergeCell ref="E196:F196"/>
    <mergeCell ref="J196:N196"/>
    <mergeCell ref="O196:Q196"/>
    <mergeCell ref="R196:S196"/>
    <mergeCell ref="E197:F197"/>
    <mergeCell ref="J197:N197"/>
    <mergeCell ref="O197:Q197"/>
    <mergeCell ref="R197:S197"/>
    <mergeCell ref="H188:S188"/>
    <mergeCell ref="U188:Y188"/>
    <mergeCell ref="E189:F189"/>
    <mergeCell ref="J189:N189"/>
    <mergeCell ref="O189:Q189"/>
    <mergeCell ref="R189:S189"/>
    <mergeCell ref="E190:F190"/>
    <mergeCell ref="J190:N190"/>
    <mergeCell ref="O190:Q190"/>
    <mergeCell ref="R190:S190"/>
    <mergeCell ref="E191:F191"/>
    <mergeCell ref="J191:N191"/>
    <mergeCell ref="O191:Q191"/>
    <mergeCell ref="R191:S191"/>
    <mergeCell ref="E192:F192"/>
    <mergeCell ref="J192:N192"/>
    <mergeCell ref="O192:Q192"/>
    <mergeCell ref="R192:S192"/>
    <mergeCell ref="E193:F193"/>
    <mergeCell ref="J193:N193"/>
    <mergeCell ref="O193:Q193"/>
    <mergeCell ref="R193:S193"/>
    <mergeCell ref="E184:F184"/>
    <mergeCell ref="G184:H184"/>
    <mergeCell ref="I184:J184"/>
    <mergeCell ref="K184:L184"/>
    <mergeCell ref="M184:N184"/>
    <mergeCell ref="O184:P184"/>
    <mergeCell ref="Q184:R184"/>
    <mergeCell ref="S184:T184"/>
    <mergeCell ref="U184:V184"/>
    <mergeCell ref="E185:F185"/>
    <mergeCell ref="G185:H185"/>
    <mergeCell ref="I185:J185"/>
    <mergeCell ref="K185:L185"/>
    <mergeCell ref="M185:N185"/>
    <mergeCell ref="O185:P185"/>
    <mergeCell ref="Q185:R185"/>
    <mergeCell ref="S185:T185"/>
    <mergeCell ref="U185:V185"/>
    <mergeCell ref="E186:F186"/>
    <mergeCell ref="G186:H186"/>
    <mergeCell ref="I186:J186"/>
    <mergeCell ref="K186:L186"/>
    <mergeCell ref="M186:N186"/>
    <mergeCell ref="O186:P186"/>
    <mergeCell ref="Q186:R186"/>
    <mergeCell ref="S186:T186"/>
    <mergeCell ref="U186:V186"/>
    <mergeCell ref="A188:F188"/>
    <mergeCell ref="S181:T181"/>
    <mergeCell ref="U181:V181"/>
    <mergeCell ref="E182:F182"/>
    <mergeCell ref="G182:H182"/>
    <mergeCell ref="I182:J182"/>
    <mergeCell ref="K182:L182"/>
    <mergeCell ref="M182:N182"/>
    <mergeCell ref="O182:P182"/>
    <mergeCell ref="Q182:R182"/>
    <mergeCell ref="S182:T182"/>
    <mergeCell ref="U182:V182"/>
    <mergeCell ref="E183:F183"/>
    <mergeCell ref="G183:H183"/>
    <mergeCell ref="I183:J183"/>
    <mergeCell ref="K183:L183"/>
    <mergeCell ref="M183:N183"/>
    <mergeCell ref="O183:P183"/>
    <mergeCell ref="Q183:R183"/>
    <mergeCell ref="S183:T183"/>
    <mergeCell ref="U183:V183"/>
    <mergeCell ref="E181:F181"/>
    <mergeCell ref="G181:H181"/>
    <mergeCell ref="I181:J181"/>
    <mergeCell ref="K181:L181"/>
    <mergeCell ref="M181:N181"/>
    <mergeCell ref="O181:P181"/>
    <mergeCell ref="Q181:R181"/>
    <mergeCell ref="U178:V178"/>
    <mergeCell ref="E179:F179"/>
    <mergeCell ref="G179:H179"/>
    <mergeCell ref="I179:J179"/>
    <mergeCell ref="K179:L179"/>
    <mergeCell ref="M179:N179"/>
    <mergeCell ref="O179:P179"/>
    <mergeCell ref="Q179:R179"/>
    <mergeCell ref="S179:T179"/>
    <mergeCell ref="U179:V179"/>
    <mergeCell ref="E180:F180"/>
    <mergeCell ref="G180:H180"/>
    <mergeCell ref="I180:J180"/>
    <mergeCell ref="K180:L180"/>
    <mergeCell ref="M180:N180"/>
    <mergeCell ref="O180:P180"/>
    <mergeCell ref="Q180:R180"/>
    <mergeCell ref="S180:T180"/>
    <mergeCell ref="U180:V180"/>
    <mergeCell ref="E178:F178"/>
    <mergeCell ref="G178:H178"/>
    <mergeCell ref="I178:J178"/>
    <mergeCell ref="K178:L178"/>
    <mergeCell ref="M178:N178"/>
    <mergeCell ref="O178:P178"/>
    <mergeCell ref="Q178:R178"/>
    <mergeCell ref="S178:T178"/>
    <mergeCell ref="E176:F176"/>
    <mergeCell ref="G176:H176"/>
    <mergeCell ref="I176:J176"/>
    <mergeCell ref="K176:L176"/>
    <mergeCell ref="M176:N176"/>
    <mergeCell ref="O176:P176"/>
    <mergeCell ref="Q176:R176"/>
    <mergeCell ref="S176:T176"/>
    <mergeCell ref="U176:V176"/>
    <mergeCell ref="E177:F177"/>
    <mergeCell ref="G177:H177"/>
    <mergeCell ref="I177:J177"/>
    <mergeCell ref="K177:L177"/>
    <mergeCell ref="M177:N177"/>
    <mergeCell ref="O177:P177"/>
    <mergeCell ref="Q177:R177"/>
    <mergeCell ref="S177:T177"/>
    <mergeCell ref="U177:V177"/>
    <mergeCell ref="S173:T173"/>
    <mergeCell ref="U173:V173"/>
    <mergeCell ref="E174:F174"/>
    <mergeCell ref="G174:H174"/>
    <mergeCell ref="I174:J174"/>
    <mergeCell ref="K174:L174"/>
    <mergeCell ref="M174:N174"/>
    <mergeCell ref="O174:P174"/>
    <mergeCell ref="Q174:R174"/>
    <mergeCell ref="S174:T174"/>
    <mergeCell ref="U174:V174"/>
    <mergeCell ref="E175:F175"/>
    <mergeCell ref="G175:H175"/>
    <mergeCell ref="I175:J175"/>
    <mergeCell ref="K175:L175"/>
    <mergeCell ref="M175:N175"/>
    <mergeCell ref="O175:P175"/>
    <mergeCell ref="Q175:R175"/>
    <mergeCell ref="S175:T175"/>
    <mergeCell ref="U175:V175"/>
    <mergeCell ref="E173:F173"/>
    <mergeCell ref="G173:H173"/>
    <mergeCell ref="I173:J173"/>
    <mergeCell ref="K173:L173"/>
    <mergeCell ref="M173:N173"/>
    <mergeCell ref="O173:P173"/>
    <mergeCell ref="Q173:R173"/>
    <mergeCell ref="G170:H170"/>
    <mergeCell ref="I170:J170"/>
    <mergeCell ref="K170:L170"/>
    <mergeCell ref="O170:P170"/>
    <mergeCell ref="Q170:R170"/>
    <mergeCell ref="S170:T170"/>
    <mergeCell ref="U170:V170"/>
    <mergeCell ref="E171:F171"/>
    <mergeCell ref="G171:H171"/>
    <mergeCell ref="I171:J171"/>
    <mergeCell ref="K171:L171"/>
    <mergeCell ref="M171:N171"/>
    <mergeCell ref="O171:P171"/>
    <mergeCell ref="Q171:R171"/>
    <mergeCell ref="S171:T171"/>
    <mergeCell ref="U171:V171"/>
    <mergeCell ref="E172:F172"/>
    <mergeCell ref="G172:H172"/>
    <mergeCell ref="I172:J172"/>
    <mergeCell ref="K172:L172"/>
    <mergeCell ref="M172:N172"/>
    <mergeCell ref="O172:P172"/>
    <mergeCell ref="Q172:R172"/>
    <mergeCell ref="S172:T172"/>
    <mergeCell ref="U172:V172"/>
    <mergeCell ref="A166:D166"/>
    <mergeCell ref="E166:F166"/>
    <mergeCell ref="G166:I166"/>
    <mergeCell ref="J166:K166"/>
    <mergeCell ref="L166:Q166"/>
    <mergeCell ref="R166:S166"/>
    <mergeCell ref="T166:Y166"/>
    <mergeCell ref="A167:B167"/>
    <mergeCell ref="C167:D167"/>
    <mergeCell ref="E167:F167"/>
    <mergeCell ref="G167:I167"/>
    <mergeCell ref="J167:K167"/>
    <mergeCell ref="L167:M167"/>
    <mergeCell ref="N167:O167"/>
    <mergeCell ref="P167:Q167"/>
    <mergeCell ref="R167:Y167"/>
    <mergeCell ref="A169:A170"/>
    <mergeCell ref="B169:B170"/>
    <mergeCell ref="C169:C170"/>
    <mergeCell ref="D169:D170"/>
    <mergeCell ref="E169:F169"/>
    <mergeCell ref="G169:H169"/>
    <mergeCell ref="I169:J169"/>
    <mergeCell ref="K169:L169"/>
    <mergeCell ref="M169:N170"/>
    <mergeCell ref="O169:P169"/>
    <mergeCell ref="Q169:R169"/>
    <mergeCell ref="S169:T169"/>
    <mergeCell ref="U169:V169"/>
    <mergeCell ref="W169:W170"/>
    <mergeCell ref="X169:Y169"/>
    <mergeCell ref="E170:F170"/>
    <mergeCell ref="E161:F161"/>
    <mergeCell ref="J161:N161"/>
    <mergeCell ref="O161:Q161"/>
    <mergeCell ref="R161:S161"/>
    <mergeCell ref="U161:Y161"/>
    <mergeCell ref="E162:F162"/>
    <mergeCell ref="J162:N162"/>
    <mergeCell ref="O162:Q162"/>
    <mergeCell ref="R162:S162"/>
    <mergeCell ref="E163:F163"/>
    <mergeCell ref="J163:N163"/>
    <mergeCell ref="O163:Q163"/>
    <mergeCell ref="R163:S163"/>
    <mergeCell ref="E164:F164"/>
    <mergeCell ref="J164:N164"/>
    <mergeCell ref="O164:Q164"/>
    <mergeCell ref="R164:S164"/>
    <mergeCell ref="A155:F155"/>
    <mergeCell ref="H155:S155"/>
    <mergeCell ref="U155:Y155"/>
    <mergeCell ref="E156:F156"/>
    <mergeCell ref="J156:N156"/>
    <mergeCell ref="O156:Q156"/>
    <mergeCell ref="R156:S156"/>
    <mergeCell ref="O152:P152"/>
    <mergeCell ref="Q152:R152"/>
    <mergeCell ref="E159:F159"/>
    <mergeCell ref="J159:N159"/>
    <mergeCell ref="O159:Q159"/>
    <mergeCell ref="R159:S159"/>
    <mergeCell ref="E160:F160"/>
    <mergeCell ref="J160:N160"/>
    <mergeCell ref="O160:Q160"/>
    <mergeCell ref="R160:S160"/>
    <mergeCell ref="O151:P151"/>
    <mergeCell ref="Q151:R151"/>
    <mergeCell ref="S151:T151"/>
    <mergeCell ref="U151:V151"/>
    <mergeCell ref="E152:F152"/>
    <mergeCell ref="G152:H152"/>
    <mergeCell ref="I152:J152"/>
    <mergeCell ref="K152:L152"/>
    <mergeCell ref="M152:N152"/>
    <mergeCell ref="S152:T152"/>
    <mergeCell ref="U152:V152"/>
    <mergeCell ref="E153:F153"/>
    <mergeCell ref="G153:H153"/>
    <mergeCell ref="I153:J153"/>
    <mergeCell ref="K153:L153"/>
    <mergeCell ref="M153:N153"/>
    <mergeCell ref="O153:P153"/>
    <mergeCell ref="Q153:R153"/>
    <mergeCell ref="S153:T153"/>
    <mergeCell ref="U153:V153"/>
    <mergeCell ref="E148:F148"/>
    <mergeCell ref="G148:H148"/>
    <mergeCell ref="I148:J148"/>
    <mergeCell ref="K148:L148"/>
    <mergeCell ref="M148:N148"/>
    <mergeCell ref="O148:P148"/>
    <mergeCell ref="Q148:R148"/>
    <mergeCell ref="S148:T148"/>
    <mergeCell ref="U148:V148"/>
    <mergeCell ref="E157:F157"/>
    <mergeCell ref="J157:N157"/>
    <mergeCell ref="O157:Q157"/>
    <mergeCell ref="R157:S157"/>
    <mergeCell ref="E158:F158"/>
    <mergeCell ref="J158:N158"/>
    <mergeCell ref="O158:Q158"/>
    <mergeCell ref="R158:S158"/>
    <mergeCell ref="U149:V149"/>
    <mergeCell ref="E150:F150"/>
    <mergeCell ref="G150:H150"/>
    <mergeCell ref="I150:J150"/>
    <mergeCell ref="K150:L150"/>
    <mergeCell ref="M150:N150"/>
    <mergeCell ref="O150:P150"/>
    <mergeCell ref="Q150:R150"/>
    <mergeCell ref="S150:T150"/>
    <mergeCell ref="U150:V150"/>
    <mergeCell ref="E151:F151"/>
    <mergeCell ref="G151:H151"/>
    <mergeCell ref="I151:J151"/>
    <mergeCell ref="K151:L151"/>
    <mergeCell ref="M151:N151"/>
    <mergeCell ref="M146:N146"/>
    <mergeCell ref="O146:P146"/>
    <mergeCell ref="Q146:R146"/>
    <mergeCell ref="S146:T146"/>
    <mergeCell ref="U146:V146"/>
    <mergeCell ref="E144:F144"/>
    <mergeCell ref="G144:H144"/>
    <mergeCell ref="I144:J144"/>
    <mergeCell ref="K144:L144"/>
    <mergeCell ref="E147:F147"/>
    <mergeCell ref="G147:H147"/>
    <mergeCell ref="I147:J147"/>
    <mergeCell ref="K147:L147"/>
    <mergeCell ref="M147:N147"/>
    <mergeCell ref="O147:P147"/>
    <mergeCell ref="Q147:R147"/>
    <mergeCell ref="S147:T147"/>
    <mergeCell ref="U147:V147"/>
    <mergeCell ref="E143:F143"/>
    <mergeCell ref="G143:H143"/>
    <mergeCell ref="I143:J143"/>
    <mergeCell ref="K143:L143"/>
    <mergeCell ref="M143:N143"/>
    <mergeCell ref="O143:P143"/>
    <mergeCell ref="Q143:R143"/>
    <mergeCell ref="S143:T143"/>
    <mergeCell ref="U143:V143"/>
    <mergeCell ref="E149:F149"/>
    <mergeCell ref="G149:H149"/>
    <mergeCell ref="I149:J149"/>
    <mergeCell ref="K149:L149"/>
    <mergeCell ref="M149:N149"/>
    <mergeCell ref="O149:P149"/>
    <mergeCell ref="Q149:R149"/>
    <mergeCell ref="S149:T149"/>
    <mergeCell ref="S144:T144"/>
    <mergeCell ref="U144:V144"/>
    <mergeCell ref="E145:F145"/>
    <mergeCell ref="G145:H145"/>
    <mergeCell ref="I145:J145"/>
    <mergeCell ref="K145:L145"/>
    <mergeCell ref="M145:N145"/>
    <mergeCell ref="O145:P145"/>
    <mergeCell ref="Q145:R145"/>
    <mergeCell ref="S145:T145"/>
    <mergeCell ref="U145:V145"/>
    <mergeCell ref="E146:F146"/>
    <mergeCell ref="G146:H146"/>
    <mergeCell ref="I146:J146"/>
    <mergeCell ref="K146:L146"/>
    <mergeCell ref="M140:N140"/>
    <mergeCell ref="O140:P140"/>
    <mergeCell ref="Q140:R140"/>
    <mergeCell ref="S140:T140"/>
    <mergeCell ref="U140:V140"/>
    <mergeCell ref="E141:F141"/>
    <mergeCell ref="G141:H141"/>
    <mergeCell ref="I141:J141"/>
    <mergeCell ref="K141:L141"/>
    <mergeCell ref="M141:N141"/>
    <mergeCell ref="O141:P141"/>
    <mergeCell ref="Q141:R141"/>
    <mergeCell ref="S141:T141"/>
    <mergeCell ref="U141:V141"/>
    <mergeCell ref="E142:F142"/>
    <mergeCell ref="G142:H142"/>
    <mergeCell ref="I142:J142"/>
    <mergeCell ref="K142:L142"/>
    <mergeCell ref="M142:N142"/>
    <mergeCell ref="O142:P142"/>
    <mergeCell ref="Q142:R142"/>
    <mergeCell ref="S142:T142"/>
    <mergeCell ref="U142:V142"/>
    <mergeCell ref="K136:L136"/>
    <mergeCell ref="M136:N137"/>
    <mergeCell ref="O136:P136"/>
    <mergeCell ref="Q136:R136"/>
    <mergeCell ref="S136:T136"/>
    <mergeCell ref="U136:V136"/>
    <mergeCell ref="W136:W137"/>
    <mergeCell ref="X136:Y136"/>
    <mergeCell ref="E137:F137"/>
    <mergeCell ref="G137:H137"/>
    <mergeCell ref="I137:J137"/>
    <mergeCell ref="K137:L137"/>
    <mergeCell ref="O137:P137"/>
    <mergeCell ref="Q137:R137"/>
    <mergeCell ref="S137:T137"/>
    <mergeCell ref="U137:V137"/>
    <mergeCell ref="M144:N144"/>
    <mergeCell ref="O144:P144"/>
    <mergeCell ref="Q144:R144"/>
    <mergeCell ref="E139:F139"/>
    <mergeCell ref="G139:H139"/>
    <mergeCell ref="I139:J139"/>
    <mergeCell ref="K139:L139"/>
    <mergeCell ref="M139:N139"/>
    <mergeCell ref="O139:P139"/>
    <mergeCell ref="Q139:R139"/>
    <mergeCell ref="S139:T139"/>
    <mergeCell ref="U139:V139"/>
    <mergeCell ref="E140:F140"/>
    <mergeCell ref="G140:H140"/>
    <mergeCell ref="I140:J140"/>
    <mergeCell ref="K140:L140"/>
    <mergeCell ref="E138:F138"/>
    <mergeCell ref="G138:H138"/>
    <mergeCell ref="I138:J138"/>
    <mergeCell ref="K138:L138"/>
    <mergeCell ref="M138:N138"/>
    <mergeCell ref="O138:P138"/>
    <mergeCell ref="Q138:R138"/>
    <mergeCell ref="S138:T138"/>
    <mergeCell ref="U138:V138"/>
    <mergeCell ref="A133:D133"/>
    <mergeCell ref="E133:F133"/>
    <mergeCell ref="G133:I133"/>
    <mergeCell ref="J133:K133"/>
    <mergeCell ref="L133:Q133"/>
    <mergeCell ref="R133:S133"/>
    <mergeCell ref="T133:Y133"/>
    <mergeCell ref="A134:B134"/>
    <mergeCell ref="C134:D134"/>
    <mergeCell ref="E134:F134"/>
    <mergeCell ref="G134:I134"/>
    <mergeCell ref="J134:K134"/>
    <mergeCell ref="L134:M134"/>
    <mergeCell ref="N134:O134"/>
    <mergeCell ref="P134:Q134"/>
    <mergeCell ref="R134:Y134"/>
    <mergeCell ref="A136:A137"/>
    <mergeCell ref="B136:B137"/>
    <mergeCell ref="C136:C137"/>
    <mergeCell ref="D136:D137"/>
    <mergeCell ref="E136:F136"/>
    <mergeCell ref="G136:H136"/>
    <mergeCell ref="I136:J136"/>
    <mergeCell ref="E128:F128"/>
    <mergeCell ref="J128:N128"/>
    <mergeCell ref="O128:Q128"/>
    <mergeCell ref="R128:S128"/>
    <mergeCell ref="U128:Y128"/>
    <mergeCell ref="E129:F129"/>
    <mergeCell ref="J129:N129"/>
    <mergeCell ref="O129:Q129"/>
    <mergeCell ref="R129:S129"/>
    <mergeCell ref="E130:F130"/>
    <mergeCell ref="J130:N130"/>
    <mergeCell ref="O130:Q130"/>
    <mergeCell ref="R130:S130"/>
    <mergeCell ref="E131:F131"/>
    <mergeCell ref="J131:N131"/>
    <mergeCell ref="O131:Q131"/>
    <mergeCell ref="R131:S131"/>
    <mergeCell ref="H122:S122"/>
    <mergeCell ref="U122:Y122"/>
    <mergeCell ref="E123:F123"/>
    <mergeCell ref="J123:N123"/>
    <mergeCell ref="O123:Q123"/>
    <mergeCell ref="R123:S123"/>
    <mergeCell ref="E124:F124"/>
    <mergeCell ref="J124:N124"/>
    <mergeCell ref="O124:Q124"/>
    <mergeCell ref="R124:S124"/>
    <mergeCell ref="E125:F125"/>
    <mergeCell ref="J125:N125"/>
    <mergeCell ref="O125:Q125"/>
    <mergeCell ref="R125:S125"/>
    <mergeCell ref="E126:F126"/>
    <mergeCell ref="J126:N126"/>
    <mergeCell ref="O126:Q126"/>
    <mergeCell ref="R126:S126"/>
    <mergeCell ref="E127:F127"/>
    <mergeCell ref="J127:N127"/>
    <mergeCell ref="O127:Q127"/>
    <mergeCell ref="R127:S127"/>
    <mergeCell ref="E118:F118"/>
    <mergeCell ref="G118:H118"/>
    <mergeCell ref="I118:J118"/>
    <mergeCell ref="K118:L118"/>
    <mergeCell ref="M118:N118"/>
    <mergeCell ref="O118:P118"/>
    <mergeCell ref="Q118:R118"/>
    <mergeCell ref="S118:T118"/>
    <mergeCell ref="U118:V118"/>
    <mergeCell ref="E119:F119"/>
    <mergeCell ref="G119:H119"/>
    <mergeCell ref="I119:J119"/>
    <mergeCell ref="K119:L119"/>
    <mergeCell ref="M119:N119"/>
    <mergeCell ref="O119:P119"/>
    <mergeCell ref="Q119:R119"/>
    <mergeCell ref="S119:T119"/>
    <mergeCell ref="U119:V119"/>
    <mergeCell ref="E120:F120"/>
    <mergeCell ref="G120:H120"/>
    <mergeCell ref="I120:J120"/>
    <mergeCell ref="K120:L120"/>
    <mergeCell ref="M120:N120"/>
    <mergeCell ref="O120:P120"/>
    <mergeCell ref="Q120:R120"/>
    <mergeCell ref="S120:T120"/>
    <mergeCell ref="U120:V120"/>
    <mergeCell ref="A122:F122"/>
    <mergeCell ref="S115:T115"/>
    <mergeCell ref="U115:V115"/>
    <mergeCell ref="E116:F116"/>
    <mergeCell ref="G116:H116"/>
    <mergeCell ref="I116:J116"/>
    <mergeCell ref="K116:L116"/>
    <mergeCell ref="M116:N116"/>
    <mergeCell ref="O116:P116"/>
    <mergeCell ref="Q116:R116"/>
    <mergeCell ref="S116:T116"/>
    <mergeCell ref="U116:V116"/>
    <mergeCell ref="E117:F117"/>
    <mergeCell ref="G117:H117"/>
    <mergeCell ref="I117:J117"/>
    <mergeCell ref="K117:L117"/>
    <mergeCell ref="M117:N117"/>
    <mergeCell ref="O117:P117"/>
    <mergeCell ref="Q117:R117"/>
    <mergeCell ref="S117:T117"/>
    <mergeCell ref="U117:V117"/>
    <mergeCell ref="E115:F115"/>
    <mergeCell ref="G115:H115"/>
    <mergeCell ref="I115:J115"/>
    <mergeCell ref="K115:L115"/>
    <mergeCell ref="M115:N115"/>
    <mergeCell ref="O115:P115"/>
    <mergeCell ref="Q115:R115"/>
    <mergeCell ref="U112:V112"/>
    <mergeCell ref="E113:F113"/>
    <mergeCell ref="G113:H113"/>
    <mergeCell ref="I113:J113"/>
    <mergeCell ref="K113:L113"/>
    <mergeCell ref="M113:N113"/>
    <mergeCell ref="O113:P113"/>
    <mergeCell ref="Q113:R113"/>
    <mergeCell ref="S113:T113"/>
    <mergeCell ref="U113:V113"/>
    <mergeCell ref="E114:F114"/>
    <mergeCell ref="G114:H114"/>
    <mergeCell ref="I114:J114"/>
    <mergeCell ref="K114:L114"/>
    <mergeCell ref="M114:N114"/>
    <mergeCell ref="O114:P114"/>
    <mergeCell ref="Q114:R114"/>
    <mergeCell ref="S114:T114"/>
    <mergeCell ref="U114:V114"/>
    <mergeCell ref="E112:F112"/>
    <mergeCell ref="G112:H112"/>
    <mergeCell ref="I112:J112"/>
    <mergeCell ref="K112:L112"/>
    <mergeCell ref="M112:N112"/>
    <mergeCell ref="O112:P112"/>
    <mergeCell ref="Q112:R112"/>
    <mergeCell ref="S112:T112"/>
    <mergeCell ref="E110:F110"/>
    <mergeCell ref="G110:H110"/>
    <mergeCell ref="I110:J110"/>
    <mergeCell ref="K110:L110"/>
    <mergeCell ref="M110:N110"/>
    <mergeCell ref="O110:P110"/>
    <mergeCell ref="Q110:R110"/>
    <mergeCell ref="S110:T110"/>
    <mergeCell ref="U110:V110"/>
    <mergeCell ref="E111:F111"/>
    <mergeCell ref="G111:H111"/>
    <mergeCell ref="I111:J111"/>
    <mergeCell ref="K111:L111"/>
    <mergeCell ref="M111:N111"/>
    <mergeCell ref="O111:P111"/>
    <mergeCell ref="Q111:R111"/>
    <mergeCell ref="S111:T111"/>
    <mergeCell ref="U111:V111"/>
    <mergeCell ref="S107:T107"/>
    <mergeCell ref="U107:V107"/>
    <mergeCell ref="E108:F108"/>
    <mergeCell ref="G108:H108"/>
    <mergeCell ref="I108:J108"/>
    <mergeCell ref="K108:L108"/>
    <mergeCell ref="M108:N108"/>
    <mergeCell ref="O108:P108"/>
    <mergeCell ref="Q108:R108"/>
    <mergeCell ref="S108:T108"/>
    <mergeCell ref="U108:V108"/>
    <mergeCell ref="E109:F109"/>
    <mergeCell ref="G109:H109"/>
    <mergeCell ref="I109:J109"/>
    <mergeCell ref="K109:L109"/>
    <mergeCell ref="M109:N109"/>
    <mergeCell ref="O109:P109"/>
    <mergeCell ref="Q109:R109"/>
    <mergeCell ref="S109:T109"/>
    <mergeCell ref="U109:V109"/>
    <mergeCell ref="E107:F107"/>
    <mergeCell ref="G107:H107"/>
    <mergeCell ref="I107:J107"/>
    <mergeCell ref="K107:L107"/>
    <mergeCell ref="M107:N107"/>
    <mergeCell ref="O107:P107"/>
    <mergeCell ref="Q107:R107"/>
    <mergeCell ref="G104:H104"/>
    <mergeCell ref="I104:J104"/>
    <mergeCell ref="K104:L104"/>
    <mergeCell ref="O104:P104"/>
    <mergeCell ref="Q104:R104"/>
    <mergeCell ref="S104:T104"/>
    <mergeCell ref="U104:V104"/>
    <mergeCell ref="E105:F105"/>
    <mergeCell ref="G105:H105"/>
    <mergeCell ref="I105:J105"/>
    <mergeCell ref="K105:L105"/>
    <mergeCell ref="M105:N105"/>
    <mergeCell ref="O105:P105"/>
    <mergeCell ref="Q105:R105"/>
    <mergeCell ref="S105:T105"/>
    <mergeCell ref="U105:V105"/>
    <mergeCell ref="E106:F106"/>
    <mergeCell ref="G106:H106"/>
    <mergeCell ref="I106:J106"/>
    <mergeCell ref="K106:L106"/>
    <mergeCell ref="M106:N106"/>
    <mergeCell ref="O106:P106"/>
    <mergeCell ref="Q106:R106"/>
    <mergeCell ref="S106:T106"/>
    <mergeCell ref="U106:V106"/>
    <mergeCell ref="A100:D100"/>
    <mergeCell ref="E100:F100"/>
    <mergeCell ref="G100:I100"/>
    <mergeCell ref="J100:K100"/>
    <mergeCell ref="L100:Q100"/>
    <mergeCell ref="R100:S100"/>
    <mergeCell ref="T100:Y100"/>
    <mergeCell ref="A101:B101"/>
    <mergeCell ref="C101:D101"/>
    <mergeCell ref="E101:F101"/>
    <mergeCell ref="G101:I101"/>
    <mergeCell ref="J101:K101"/>
    <mergeCell ref="L101:M101"/>
    <mergeCell ref="N101:O101"/>
    <mergeCell ref="P101:Q101"/>
    <mergeCell ref="R101:Y101"/>
    <mergeCell ref="A103:A104"/>
    <mergeCell ref="B103:B104"/>
    <mergeCell ref="C103:C104"/>
    <mergeCell ref="D103:D104"/>
    <mergeCell ref="E103:F103"/>
    <mergeCell ref="G103:H103"/>
    <mergeCell ref="I103:J103"/>
    <mergeCell ref="K103:L103"/>
    <mergeCell ref="M103:N104"/>
    <mergeCell ref="O103:P103"/>
    <mergeCell ref="Q103:R103"/>
    <mergeCell ref="S103:T103"/>
    <mergeCell ref="U103:V103"/>
    <mergeCell ref="W103:W104"/>
    <mergeCell ref="X103:Y103"/>
    <mergeCell ref="E104:F104"/>
    <mergeCell ref="E95:F95"/>
    <mergeCell ref="J95:N95"/>
    <mergeCell ref="O95:Q95"/>
    <mergeCell ref="R95:S95"/>
    <mergeCell ref="U95:Y95"/>
    <mergeCell ref="E96:F96"/>
    <mergeCell ref="J96:N96"/>
    <mergeCell ref="O96:Q96"/>
    <mergeCell ref="R96:S96"/>
    <mergeCell ref="E97:F97"/>
    <mergeCell ref="J97:N97"/>
    <mergeCell ref="O97:Q97"/>
    <mergeCell ref="R97:S97"/>
    <mergeCell ref="E98:F98"/>
    <mergeCell ref="J98:N98"/>
    <mergeCell ref="O98:Q98"/>
    <mergeCell ref="R98:S98"/>
    <mergeCell ref="A89:F89"/>
    <mergeCell ref="H89:S89"/>
    <mergeCell ref="U89:Y89"/>
    <mergeCell ref="E90:F90"/>
    <mergeCell ref="J90:N90"/>
    <mergeCell ref="O90:Q90"/>
    <mergeCell ref="R90:S90"/>
    <mergeCell ref="O86:P86"/>
    <mergeCell ref="Q86:R86"/>
    <mergeCell ref="E93:F93"/>
    <mergeCell ref="J93:N93"/>
    <mergeCell ref="O93:Q93"/>
    <mergeCell ref="R93:S93"/>
    <mergeCell ref="E94:F94"/>
    <mergeCell ref="J94:N94"/>
    <mergeCell ref="O94:Q94"/>
    <mergeCell ref="R94:S94"/>
    <mergeCell ref="O85:P85"/>
    <mergeCell ref="Q85:R85"/>
    <mergeCell ref="S85:T85"/>
    <mergeCell ref="U85:V85"/>
    <mergeCell ref="E86:F86"/>
    <mergeCell ref="G86:H86"/>
    <mergeCell ref="I86:J86"/>
    <mergeCell ref="K86:L86"/>
    <mergeCell ref="M86:N86"/>
    <mergeCell ref="S86:T86"/>
    <mergeCell ref="U86:V86"/>
    <mergeCell ref="E87:F87"/>
    <mergeCell ref="G87:H87"/>
    <mergeCell ref="I87:J87"/>
    <mergeCell ref="K87:L87"/>
    <mergeCell ref="M87:N87"/>
    <mergeCell ref="O87:P87"/>
    <mergeCell ref="Q87:R87"/>
    <mergeCell ref="S87:T87"/>
    <mergeCell ref="U87:V87"/>
    <mergeCell ref="E82:F82"/>
    <mergeCell ref="G82:H82"/>
    <mergeCell ref="I82:J82"/>
    <mergeCell ref="K82:L82"/>
    <mergeCell ref="M82:N82"/>
    <mergeCell ref="O82:P82"/>
    <mergeCell ref="Q82:R82"/>
    <mergeCell ref="S82:T82"/>
    <mergeCell ref="U82:V82"/>
    <mergeCell ref="E91:F91"/>
    <mergeCell ref="J91:N91"/>
    <mergeCell ref="O91:Q91"/>
    <mergeCell ref="R91:S91"/>
    <mergeCell ref="E92:F92"/>
    <mergeCell ref="J92:N92"/>
    <mergeCell ref="O92:Q92"/>
    <mergeCell ref="R92:S92"/>
    <mergeCell ref="U83:V83"/>
    <mergeCell ref="E84:F84"/>
    <mergeCell ref="G84:H84"/>
    <mergeCell ref="I84:J84"/>
    <mergeCell ref="K84:L84"/>
    <mergeCell ref="M84:N84"/>
    <mergeCell ref="O84:P84"/>
    <mergeCell ref="Q84:R84"/>
    <mergeCell ref="S84:T84"/>
    <mergeCell ref="U84:V84"/>
    <mergeCell ref="E85:F85"/>
    <mergeCell ref="G85:H85"/>
    <mergeCell ref="I85:J85"/>
    <mergeCell ref="K85:L85"/>
    <mergeCell ref="M85:N85"/>
    <mergeCell ref="M80:N80"/>
    <mergeCell ref="O80:P80"/>
    <mergeCell ref="Q80:R80"/>
    <mergeCell ref="S80:T80"/>
    <mergeCell ref="U80:V80"/>
    <mergeCell ref="E78:F78"/>
    <mergeCell ref="G78:H78"/>
    <mergeCell ref="I78:J78"/>
    <mergeCell ref="K78:L78"/>
    <mergeCell ref="E81:F81"/>
    <mergeCell ref="G81:H81"/>
    <mergeCell ref="I81:J81"/>
    <mergeCell ref="K81:L81"/>
    <mergeCell ref="M81:N81"/>
    <mergeCell ref="O81:P81"/>
    <mergeCell ref="Q81:R81"/>
    <mergeCell ref="S81:T81"/>
    <mergeCell ref="U81:V81"/>
    <mergeCell ref="E77:F77"/>
    <mergeCell ref="G77:H77"/>
    <mergeCell ref="I77:J77"/>
    <mergeCell ref="K77:L77"/>
    <mergeCell ref="M77:N77"/>
    <mergeCell ref="O77:P77"/>
    <mergeCell ref="Q77:R77"/>
    <mergeCell ref="S77:T77"/>
    <mergeCell ref="U77:V77"/>
    <mergeCell ref="E83:F83"/>
    <mergeCell ref="G83:H83"/>
    <mergeCell ref="I83:J83"/>
    <mergeCell ref="K83:L83"/>
    <mergeCell ref="M83:N83"/>
    <mergeCell ref="O83:P83"/>
    <mergeCell ref="Q83:R83"/>
    <mergeCell ref="S83:T83"/>
    <mergeCell ref="S78:T78"/>
    <mergeCell ref="U78:V78"/>
    <mergeCell ref="E79:F79"/>
    <mergeCell ref="G79:H79"/>
    <mergeCell ref="I79:J79"/>
    <mergeCell ref="K79:L79"/>
    <mergeCell ref="M79:N79"/>
    <mergeCell ref="O79:P79"/>
    <mergeCell ref="Q79:R79"/>
    <mergeCell ref="S79:T79"/>
    <mergeCell ref="U79:V79"/>
    <mergeCell ref="E80:F80"/>
    <mergeCell ref="G80:H80"/>
    <mergeCell ref="I80:J80"/>
    <mergeCell ref="K80:L80"/>
    <mergeCell ref="M74:N74"/>
    <mergeCell ref="O74:P74"/>
    <mergeCell ref="Q74:R74"/>
    <mergeCell ref="S74:T74"/>
    <mergeCell ref="U74:V74"/>
    <mergeCell ref="E75:F75"/>
    <mergeCell ref="G75:H75"/>
    <mergeCell ref="I75:J75"/>
    <mergeCell ref="K75:L75"/>
    <mergeCell ref="M75:N75"/>
    <mergeCell ref="O75:P75"/>
    <mergeCell ref="Q75:R75"/>
    <mergeCell ref="S75:T75"/>
    <mergeCell ref="U75:V75"/>
    <mergeCell ref="E76:F76"/>
    <mergeCell ref="G76:H76"/>
    <mergeCell ref="I76:J76"/>
    <mergeCell ref="K76:L76"/>
    <mergeCell ref="M76:N76"/>
    <mergeCell ref="O76:P76"/>
    <mergeCell ref="Q76:R76"/>
    <mergeCell ref="S76:T76"/>
    <mergeCell ref="U76:V76"/>
    <mergeCell ref="K70:L70"/>
    <mergeCell ref="M70:N71"/>
    <mergeCell ref="O70:P70"/>
    <mergeCell ref="Q70:R70"/>
    <mergeCell ref="S70:T70"/>
    <mergeCell ref="U70:V70"/>
    <mergeCell ref="W70:W71"/>
    <mergeCell ref="X70:Y70"/>
    <mergeCell ref="E71:F71"/>
    <mergeCell ref="G71:H71"/>
    <mergeCell ref="I71:J71"/>
    <mergeCell ref="K71:L71"/>
    <mergeCell ref="O71:P71"/>
    <mergeCell ref="Q71:R71"/>
    <mergeCell ref="S71:T71"/>
    <mergeCell ref="U71:V71"/>
    <mergeCell ref="M78:N78"/>
    <mergeCell ref="O78:P78"/>
    <mergeCell ref="Q78:R78"/>
    <mergeCell ref="E73:F73"/>
    <mergeCell ref="G73:H73"/>
    <mergeCell ref="I73:J73"/>
    <mergeCell ref="K73:L73"/>
    <mergeCell ref="M73:N73"/>
    <mergeCell ref="O73:P73"/>
    <mergeCell ref="Q73:R73"/>
    <mergeCell ref="S73:T73"/>
    <mergeCell ref="U73:V73"/>
    <mergeCell ref="E74:F74"/>
    <mergeCell ref="G74:H74"/>
    <mergeCell ref="I74:J74"/>
    <mergeCell ref="K74:L74"/>
    <mergeCell ref="E72:F72"/>
    <mergeCell ref="G72:H72"/>
    <mergeCell ref="I72:J72"/>
    <mergeCell ref="K72:L72"/>
    <mergeCell ref="M72:N72"/>
    <mergeCell ref="O72:P72"/>
    <mergeCell ref="Q72:R72"/>
    <mergeCell ref="S72:T72"/>
    <mergeCell ref="U72:V72"/>
    <mergeCell ref="A67:D67"/>
    <mergeCell ref="E67:F67"/>
    <mergeCell ref="G67:I67"/>
    <mergeCell ref="J67:K67"/>
    <mergeCell ref="L67:Q67"/>
    <mergeCell ref="R67:S67"/>
    <mergeCell ref="T67:Y67"/>
    <mergeCell ref="A68:B68"/>
    <mergeCell ref="C68:D68"/>
    <mergeCell ref="E68:F68"/>
    <mergeCell ref="G68:I68"/>
    <mergeCell ref="J68:K68"/>
    <mergeCell ref="L68:M68"/>
    <mergeCell ref="N68:O68"/>
    <mergeCell ref="P68:Q68"/>
    <mergeCell ref="R68:Y68"/>
    <mergeCell ref="A70:A71"/>
    <mergeCell ref="B70:B71"/>
    <mergeCell ref="C70:C71"/>
    <mergeCell ref="D70:D71"/>
    <mergeCell ref="E70:F70"/>
    <mergeCell ref="G70:H70"/>
    <mergeCell ref="I70:J70"/>
    <mergeCell ref="E62:F62"/>
    <mergeCell ref="J62:N62"/>
    <mergeCell ref="O62:Q62"/>
    <mergeCell ref="R62:S62"/>
    <mergeCell ref="U62:Y62"/>
    <mergeCell ref="E63:F63"/>
    <mergeCell ref="J63:N63"/>
    <mergeCell ref="O63:Q63"/>
    <mergeCell ref="R63:S63"/>
    <mergeCell ref="E64:F64"/>
    <mergeCell ref="J64:N64"/>
    <mergeCell ref="O64:Q64"/>
    <mergeCell ref="R64:S64"/>
    <mergeCell ref="E65:F65"/>
    <mergeCell ref="J65:N65"/>
    <mergeCell ref="O65:Q65"/>
    <mergeCell ref="R65:S65"/>
    <mergeCell ref="H56:S56"/>
    <mergeCell ref="U56:Y56"/>
    <mergeCell ref="E57:F57"/>
    <mergeCell ref="J57:N57"/>
    <mergeCell ref="O57:Q57"/>
    <mergeCell ref="R57:S57"/>
    <mergeCell ref="E58:F58"/>
    <mergeCell ref="J58:N58"/>
    <mergeCell ref="O58:Q58"/>
    <mergeCell ref="R58:S58"/>
    <mergeCell ref="E59:F59"/>
    <mergeCell ref="J59:N59"/>
    <mergeCell ref="O59:Q59"/>
    <mergeCell ref="R59:S59"/>
    <mergeCell ref="E60:F60"/>
    <mergeCell ref="J60:N60"/>
    <mergeCell ref="O60:Q60"/>
    <mergeCell ref="R60:S60"/>
    <mergeCell ref="E61:F61"/>
    <mergeCell ref="J61:N61"/>
    <mergeCell ref="O61:Q61"/>
    <mergeCell ref="R61:S61"/>
    <mergeCell ref="E52:F52"/>
    <mergeCell ref="G52:H52"/>
    <mergeCell ref="I52:J52"/>
    <mergeCell ref="K52:L52"/>
    <mergeCell ref="M52:N52"/>
    <mergeCell ref="O52:P52"/>
    <mergeCell ref="Q52:R52"/>
    <mergeCell ref="S52:T52"/>
    <mergeCell ref="U52:V52"/>
    <mergeCell ref="E53:F53"/>
    <mergeCell ref="G53:H53"/>
    <mergeCell ref="I53:J53"/>
    <mergeCell ref="K53:L53"/>
    <mergeCell ref="M53:N53"/>
    <mergeCell ref="O53:P53"/>
    <mergeCell ref="Q53:R53"/>
    <mergeCell ref="S53:T53"/>
    <mergeCell ref="U53:V53"/>
    <mergeCell ref="E54:F54"/>
    <mergeCell ref="G54:H54"/>
    <mergeCell ref="I54:J54"/>
    <mergeCell ref="K54:L54"/>
    <mergeCell ref="M54:N54"/>
    <mergeCell ref="O54:P54"/>
    <mergeCell ref="Q54:R54"/>
    <mergeCell ref="S54:T54"/>
    <mergeCell ref="U54:V54"/>
    <mergeCell ref="A56:F56"/>
    <mergeCell ref="S49:T49"/>
    <mergeCell ref="U49:V49"/>
    <mergeCell ref="E50:F50"/>
    <mergeCell ref="G50:H50"/>
    <mergeCell ref="I50:J50"/>
    <mergeCell ref="K50:L50"/>
    <mergeCell ref="M50:N50"/>
    <mergeCell ref="O50:P50"/>
    <mergeCell ref="Q50:R50"/>
    <mergeCell ref="S50:T50"/>
    <mergeCell ref="U50:V50"/>
    <mergeCell ref="E51:F51"/>
    <mergeCell ref="G51:H51"/>
    <mergeCell ref="I51:J51"/>
    <mergeCell ref="K51:L51"/>
    <mergeCell ref="M51:N51"/>
    <mergeCell ref="O51:P51"/>
    <mergeCell ref="Q51:R51"/>
    <mergeCell ref="S51:T51"/>
    <mergeCell ref="U51:V51"/>
    <mergeCell ref="E49:F49"/>
    <mergeCell ref="G49:H49"/>
    <mergeCell ref="I49:J49"/>
    <mergeCell ref="K49:L49"/>
    <mergeCell ref="M49:N49"/>
    <mergeCell ref="O49:P49"/>
    <mergeCell ref="Q49:R49"/>
    <mergeCell ref="U46:V46"/>
    <mergeCell ref="E47:F47"/>
    <mergeCell ref="G47:H47"/>
    <mergeCell ref="I47:J47"/>
    <mergeCell ref="K47:L47"/>
    <mergeCell ref="M47:N47"/>
    <mergeCell ref="O47:P47"/>
    <mergeCell ref="Q47:R47"/>
    <mergeCell ref="S47:T47"/>
    <mergeCell ref="U47:V47"/>
    <mergeCell ref="E48:F48"/>
    <mergeCell ref="G48:H48"/>
    <mergeCell ref="I48:J48"/>
    <mergeCell ref="K48:L48"/>
    <mergeCell ref="M48:N48"/>
    <mergeCell ref="O48:P48"/>
    <mergeCell ref="Q48:R48"/>
    <mergeCell ref="S48:T48"/>
    <mergeCell ref="U48:V48"/>
    <mergeCell ref="E46:F46"/>
    <mergeCell ref="G46:H46"/>
    <mergeCell ref="I46:J46"/>
    <mergeCell ref="K46:L46"/>
    <mergeCell ref="M46:N46"/>
    <mergeCell ref="O46:P46"/>
    <mergeCell ref="Q46:R46"/>
    <mergeCell ref="S46:T46"/>
    <mergeCell ref="E44:F44"/>
    <mergeCell ref="G44:H44"/>
    <mergeCell ref="I44:J44"/>
    <mergeCell ref="K44:L44"/>
    <mergeCell ref="M44:N44"/>
    <mergeCell ref="O44:P44"/>
    <mergeCell ref="Q44:R44"/>
    <mergeCell ref="S44:T44"/>
    <mergeCell ref="U44:V44"/>
    <mergeCell ref="E45:F45"/>
    <mergeCell ref="G45:H45"/>
    <mergeCell ref="I45:J45"/>
    <mergeCell ref="K45:L45"/>
    <mergeCell ref="M45:N45"/>
    <mergeCell ref="O45:P45"/>
    <mergeCell ref="Q45:R45"/>
    <mergeCell ref="S45:T45"/>
    <mergeCell ref="U45:V45"/>
    <mergeCell ref="S41:T41"/>
    <mergeCell ref="U41:V41"/>
    <mergeCell ref="E42:F42"/>
    <mergeCell ref="G42:H42"/>
    <mergeCell ref="I42:J42"/>
    <mergeCell ref="K42:L42"/>
    <mergeCell ref="M42:N42"/>
    <mergeCell ref="O42:P42"/>
    <mergeCell ref="Q42:R42"/>
    <mergeCell ref="S42:T42"/>
    <mergeCell ref="U42:V42"/>
    <mergeCell ref="E43:F43"/>
    <mergeCell ref="G43:H43"/>
    <mergeCell ref="I43:J43"/>
    <mergeCell ref="K43:L43"/>
    <mergeCell ref="M43:N43"/>
    <mergeCell ref="O43:P43"/>
    <mergeCell ref="Q43:R43"/>
    <mergeCell ref="S43:T43"/>
    <mergeCell ref="U43:V43"/>
    <mergeCell ref="E41:F41"/>
    <mergeCell ref="G41:H41"/>
    <mergeCell ref="I41:J41"/>
    <mergeCell ref="K41:L41"/>
    <mergeCell ref="M41:N41"/>
    <mergeCell ref="O41:P41"/>
    <mergeCell ref="Q41:R41"/>
    <mergeCell ref="G38:H38"/>
    <mergeCell ref="I38:J38"/>
    <mergeCell ref="K38:L38"/>
    <mergeCell ref="O38:P38"/>
    <mergeCell ref="Q38:R38"/>
    <mergeCell ref="S38:T38"/>
    <mergeCell ref="U38:V38"/>
    <mergeCell ref="E39:F39"/>
    <mergeCell ref="G39:H39"/>
    <mergeCell ref="I39:J39"/>
    <mergeCell ref="K39:L39"/>
    <mergeCell ref="M39:N39"/>
    <mergeCell ref="O39:P39"/>
    <mergeCell ref="Q39:R39"/>
    <mergeCell ref="S39:T39"/>
    <mergeCell ref="U39:V39"/>
    <mergeCell ref="E40:F40"/>
    <mergeCell ref="G40:H40"/>
    <mergeCell ref="I40:J40"/>
    <mergeCell ref="K40:L40"/>
    <mergeCell ref="M40:N40"/>
    <mergeCell ref="O40:P40"/>
    <mergeCell ref="Q40:R40"/>
    <mergeCell ref="S40:T40"/>
    <mergeCell ref="U40:V40"/>
    <mergeCell ref="A34:D34"/>
    <mergeCell ref="E34:F34"/>
    <mergeCell ref="G34:I34"/>
    <mergeCell ref="J34:K34"/>
    <mergeCell ref="L34:Q34"/>
    <mergeCell ref="R34:S34"/>
    <mergeCell ref="T34:Y34"/>
    <mergeCell ref="A35:B35"/>
    <mergeCell ref="C35:D35"/>
    <mergeCell ref="E35:F35"/>
    <mergeCell ref="G35:I35"/>
    <mergeCell ref="J35:K35"/>
    <mergeCell ref="L35:M35"/>
    <mergeCell ref="N35:O35"/>
    <mergeCell ref="P35:Q35"/>
    <mergeCell ref="R35:Y35"/>
    <mergeCell ref="A37:A38"/>
    <mergeCell ref="B37:B38"/>
    <mergeCell ref="C37:C38"/>
    <mergeCell ref="D37:D38"/>
    <mergeCell ref="E37:F37"/>
    <mergeCell ref="G37:H37"/>
    <mergeCell ref="I37:J37"/>
    <mergeCell ref="K37:L37"/>
    <mergeCell ref="M37:N38"/>
    <mergeCell ref="O37:P37"/>
    <mergeCell ref="Q37:R37"/>
    <mergeCell ref="S37:T37"/>
    <mergeCell ref="U37:V37"/>
    <mergeCell ref="W37:W38"/>
    <mergeCell ref="X37:Y37"/>
    <mergeCell ref="E38:F38"/>
    <mergeCell ref="E29:F29"/>
    <mergeCell ref="J29:N29"/>
    <mergeCell ref="O29:Q29"/>
    <mergeCell ref="R29:S29"/>
    <mergeCell ref="U29:Y29"/>
    <mergeCell ref="E30:F30"/>
    <mergeCell ref="J30:N30"/>
    <mergeCell ref="O30:Q30"/>
    <mergeCell ref="R30:S30"/>
    <mergeCell ref="E31:F31"/>
    <mergeCell ref="J31:N31"/>
    <mergeCell ref="O31:Q31"/>
    <mergeCell ref="R31:S31"/>
    <mergeCell ref="E32:F32"/>
    <mergeCell ref="J32:N32"/>
    <mergeCell ref="O32:Q32"/>
    <mergeCell ref="R32:S32"/>
    <mergeCell ref="A23:F23"/>
    <mergeCell ref="H23:S23"/>
    <mergeCell ref="U23:Y23"/>
    <mergeCell ref="E24:F24"/>
    <mergeCell ref="J24:N24"/>
    <mergeCell ref="O24:Q24"/>
    <mergeCell ref="R24:S24"/>
    <mergeCell ref="O20:P20"/>
    <mergeCell ref="Q20:R20"/>
    <mergeCell ref="E27:F27"/>
    <mergeCell ref="J27:N27"/>
    <mergeCell ref="O27:Q27"/>
    <mergeCell ref="R27:S27"/>
    <mergeCell ref="E28:F28"/>
    <mergeCell ref="J28:N28"/>
    <mergeCell ref="O28:Q28"/>
    <mergeCell ref="R28:S28"/>
    <mergeCell ref="O19:P19"/>
    <mergeCell ref="Q19:R19"/>
    <mergeCell ref="S19:T19"/>
    <mergeCell ref="U19:V19"/>
    <mergeCell ref="E20:F20"/>
    <mergeCell ref="G20:H20"/>
    <mergeCell ref="I20:J20"/>
    <mergeCell ref="K20:L20"/>
    <mergeCell ref="M20:N20"/>
    <mergeCell ref="S20:T20"/>
    <mergeCell ref="U20:V20"/>
    <mergeCell ref="E21:F21"/>
    <mergeCell ref="G21:H21"/>
    <mergeCell ref="I21:J21"/>
    <mergeCell ref="K21:L21"/>
    <mergeCell ref="M21:N21"/>
    <mergeCell ref="O21:P21"/>
    <mergeCell ref="Q21:R21"/>
    <mergeCell ref="S21:T21"/>
    <mergeCell ref="U21:V21"/>
    <mergeCell ref="E16:F16"/>
    <mergeCell ref="G16:H16"/>
    <mergeCell ref="I16:J16"/>
    <mergeCell ref="K16:L16"/>
    <mergeCell ref="M16:N16"/>
    <mergeCell ref="O16:P16"/>
    <mergeCell ref="Q16:R16"/>
    <mergeCell ref="S16:T16"/>
    <mergeCell ref="U16:V16"/>
    <mergeCell ref="E25:F25"/>
    <mergeCell ref="J25:N25"/>
    <mergeCell ref="O25:Q25"/>
    <mergeCell ref="R25:S25"/>
    <mergeCell ref="E26:F26"/>
    <mergeCell ref="J26:N26"/>
    <mergeCell ref="O26:Q26"/>
    <mergeCell ref="R26:S26"/>
    <mergeCell ref="U17:V17"/>
    <mergeCell ref="E18:F18"/>
    <mergeCell ref="G18:H18"/>
    <mergeCell ref="I18:J18"/>
    <mergeCell ref="K18:L18"/>
    <mergeCell ref="M18:N18"/>
    <mergeCell ref="O18:P18"/>
    <mergeCell ref="Q18:R18"/>
    <mergeCell ref="S18:T18"/>
    <mergeCell ref="U18:V18"/>
    <mergeCell ref="E19:F19"/>
    <mergeCell ref="G19:H19"/>
    <mergeCell ref="I19:J19"/>
    <mergeCell ref="K19:L19"/>
    <mergeCell ref="M19:N19"/>
    <mergeCell ref="M14:N14"/>
    <mergeCell ref="O14:P14"/>
    <mergeCell ref="Q14:R14"/>
    <mergeCell ref="S14:T14"/>
    <mergeCell ref="U14:V14"/>
    <mergeCell ref="E12:F12"/>
    <mergeCell ref="G12:H12"/>
    <mergeCell ref="I12:J12"/>
    <mergeCell ref="K12:L12"/>
    <mergeCell ref="E15:F15"/>
    <mergeCell ref="G15:H15"/>
    <mergeCell ref="I15:J15"/>
    <mergeCell ref="K15:L15"/>
    <mergeCell ref="M15:N15"/>
    <mergeCell ref="O15:P15"/>
    <mergeCell ref="Q15:R15"/>
    <mergeCell ref="S15:T15"/>
    <mergeCell ref="U15:V15"/>
    <mergeCell ref="E11:F11"/>
    <mergeCell ref="G11:H11"/>
    <mergeCell ref="I11:J11"/>
    <mergeCell ref="K11:L11"/>
    <mergeCell ref="M11:N11"/>
    <mergeCell ref="O11:P11"/>
    <mergeCell ref="Q11:R11"/>
    <mergeCell ref="S11:T11"/>
    <mergeCell ref="U11:V11"/>
    <mergeCell ref="E17:F17"/>
    <mergeCell ref="G17:H17"/>
    <mergeCell ref="I17:J17"/>
    <mergeCell ref="K17:L17"/>
    <mergeCell ref="M17:N17"/>
    <mergeCell ref="O17:P17"/>
    <mergeCell ref="Q17:R17"/>
    <mergeCell ref="S17:T17"/>
    <mergeCell ref="S12:T12"/>
    <mergeCell ref="U12:V12"/>
    <mergeCell ref="E13:F13"/>
    <mergeCell ref="G13:H13"/>
    <mergeCell ref="I13:J13"/>
    <mergeCell ref="K13:L13"/>
    <mergeCell ref="M13:N13"/>
    <mergeCell ref="O13:P13"/>
    <mergeCell ref="Q13:R13"/>
    <mergeCell ref="S13:T13"/>
    <mergeCell ref="U13:V13"/>
    <mergeCell ref="E14:F14"/>
    <mergeCell ref="G14:H14"/>
    <mergeCell ref="I14:J14"/>
    <mergeCell ref="K14:L14"/>
    <mergeCell ref="M8:N8"/>
    <mergeCell ref="O8:P8"/>
    <mergeCell ref="Q8:R8"/>
    <mergeCell ref="S8:T8"/>
    <mergeCell ref="U8:V8"/>
    <mergeCell ref="E9:F9"/>
    <mergeCell ref="G9:H9"/>
    <mergeCell ref="I9:J9"/>
    <mergeCell ref="K9:L9"/>
    <mergeCell ref="M9:N9"/>
    <mergeCell ref="O9:P9"/>
    <mergeCell ref="Q9:R9"/>
    <mergeCell ref="S9:T9"/>
    <mergeCell ref="U9:V9"/>
    <mergeCell ref="E10:F10"/>
    <mergeCell ref="G10:H10"/>
    <mergeCell ref="I10:J10"/>
    <mergeCell ref="K10:L10"/>
    <mergeCell ref="M10:N10"/>
    <mergeCell ref="O10:P10"/>
    <mergeCell ref="Q10:R10"/>
    <mergeCell ref="S10:T10"/>
    <mergeCell ref="U10:V10"/>
    <mergeCell ref="K4:L4"/>
    <mergeCell ref="M4:N5"/>
    <mergeCell ref="O4:P4"/>
    <mergeCell ref="Q4:R4"/>
    <mergeCell ref="S4:T4"/>
    <mergeCell ref="U4:V4"/>
    <mergeCell ref="W4:W5"/>
    <mergeCell ref="X4:Y4"/>
    <mergeCell ref="E5:F5"/>
    <mergeCell ref="G5:H5"/>
    <mergeCell ref="I5:J5"/>
    <mergeCell ref="K5:L5"/>
    <mergeCell ref="O5:P5"/>
    <mergeCell ref="Q5:R5"/>
    <mergeCell ref="S5:T5"/>
    <mergeCell ref="U5:V5"/>
    <mergeCell ref="M12:N12"/>
    <mergeCell ref="O12:P12"/>
    <mergeCell ref="Q12:R12"/>
    <mergeCell ref="E7:F7"/>
    <mergeCell ref="G7:H7"/>
    <mergeCell ref="I7:J7"/>
    <mergeCell ref="K7:L7"/>
    <mergeCell ref="M7:N7"/>
    <mergeCell ref="O7:P7"/>
    <mergeCell ref="Q7:R7"/>
    <mergeCell ref="S7:T7"/>
    <mergeCell ref="U7:V7"/>
    <mergeCell ref="E8:F8"/>
    <mergeCell ref="G8:H8"/>
    <mergeCell ref="I8:J8"/>
    <mergeCell ref="K8:L8"/>
    <mergeCell ref="E6:F6"/>
    <mergeCell ref="G6:H6"/>
    <mergeCell ref="I6:J6"/>
    <mergeCell ref="K6:L6"/>
    <mergeCell ref="M6:N6"/>
    <mergeCell ref="O6:P6"/>
    <mergeCell ref="Q6:R6"/>
    <mergeCell ref="S6:T6"/>
    <mergeCell ref="U6:V6"/>
    <mergeCell ref="A1:D1"/>
    <mergeCell ref="E1:F1"/>
    <mergeCell ref="G1:I1"/>
    <mergeCell ref="J1:K1"/>
    <mergeCell ref="L1:Q1"/>
    <mergeCell ref="R1:S1"/>
    <mergeCell ref="T1:Y1"/>
    <mergeCell ref="A2:B2"/>
    <mergeCell ref="C2:D2"/>
    <mergeCell ref="E2:F2"/>
    <mergeCell ref="G2:I2"/>
    <mergeCell ref="J2:K2"/>
    <mergeCell ref="L2:M2"/>
    <mergeCell ref="N2:O2"/>
    <mergeCell ref="P2:Q2"/>
    <mergeCell ref="R2:Y2"/>
    <mergeCell ref="A4:A5"/>
    <mergeCell ref="B4:B5"/>
    <mergeCell ref="C4:C5"/>
    <mergeCell ref="D4:D5"/>
    <mergeCell ref="E4:F4"/>
    <mergeCell ref="G4:H4"/>
    <mergeCell ref="I4:J4"/>
  </mergeCells>
  <conditionalFormatting sqref="A237:A252">
    <cfRule type="expression" dxfId="27" priority="8">
      <formula>AND(ISTEXT($B236),NOT($B236="!!!"))*OR(ISNUMBER($B237), $B237="!!!")=1</formula>
    </cfRule>
  </conditionalFormatting>
  <conditionalFormatting sqref="A6:Y21">
    <cfRule type="expression" dxfId="26" priority="16">
      <formula>AND(ISTEXT($B5),NOT($B5="!!!"))*OR(ISNUMBER($B6), $B6="!!!")=1</formula>
    </cfRule>
  </conditionalFormatting>
  <conditionalFormatting sqref="A34:Y65">
    <cfRule type="expression" dxfId="25" priority="19">
      <formula>$B$39="Less than 16"</formula>
    </cfRule>
  </conditionalFormatting>
  <conditionalFormatting sqref="A72:Y87">
    <cfRule type="expression" dxfId="24" priority="17">
      <formula>AND(ISTEXT($B71),NOT($B71="!!!"))*OR(ISNUMBER($B72), $B72="!!!")=1</formula>
    </cfRule>
  </conditionalFormatting>
  <conditionalFormatting sqref="A100:Y131">
    <cfRule type="expression" dxfId="23" priority="20">
      <formula>$B$105="Less than 16"</formula>
    </cfRule>
  </conditionalFormatting>
  <conditionalFormatting sqref="A138:Y153">
    <cfRule type="expression" dxfId="22" priority="18">
      <formula>AND(ISTEXT($B137),NOT($B137="!!!"))*OR(ISNUMBER($B138), $B138="!!!")=1</formula>
    </cfRule>
  </conditionalFormatting>
  <conditionalFormatting sqref="A166:Y197">
    <cfRule type="expression" dxfId="21" priority="21">
      <formula>$B$171="Less than 16"</formula>
    </cfRule>
  </conditionalFormatting>
  <conditionalFormatting sqref="A204:Y219">
    <cfRule type="expression" dxfId="20" priority="9">
      <formula>AND(ISTEXT($B203),NOT($B203="!!!"))*OR(ISNUMBER($B204), $B204="!!!")=1</formula>
    </cfRule>
  </conditionalFormatting>
  <conditionalFormatting sqref="A232:Y263">
    <cfRule type="expression" dxfId="19" priority="22">
      <formula>$B$237=""</formula>
    </cfRule>
  </conditionalFormatting>
  <conditionalFormatting sqref="A270:Y285">
    <cfRule type="expression" dxfId="18" priority="15">
      <formula>AND(ISTEXT($B269),NOT($B269="!!!"))*OR(ISNUMBER($B270), $B270="!!!")=1</formula>
    </cfRule>
  </conditionalFormatting>
  <conditionalFormatting sqref="A298:Y329">
    <cfRule type="expression" dxfId="17" priority="23">
      <formula>$B$303="Less than 16"</formula>
    </cfRule>
  </conditionalFormatting>
  <conditionalFormatting sqref="A336:Y351">
    <cfRule type="expression" dxfId="16" priority="14">
      <formula>AND(ISTEXT($B335),NOT($B335="!!!"))*OR(ISNUMBER($B336), $B336="!!!")=1</formula>
    </cfRule>
  </conditionalFormatting>
  <conditionalFormatting sqref="A364:Y395">
    <cfRule type="expression" dxfId="15" priority="24">
      <formula>$B$369="Less than 16"</formula>
    </cfRule>
  </conditionalFormatting>
  <conditionalFormatting sqref="A402:Y417">
    <cfRule type="expression" dxfId="14" priority="13">
      <formula>AND(ISTEXT($B401),NOT($B401="!!!"))*OR(ISNUMBER($B402), $B402="!!!")=1</formula>
    </cfRule>
  </conditionalFormatting>
  <conditionalFormatting sqref="A430:Y461">
    <cfRule type="expression" dxfId="13" priority="25">
      <formula>$B$435="Less than 16"</formula>
    </cfRule>
  </conditionalFormatting>
  <conditionalFormatting sqref="A468:Y483">
    <cfRule type="expression" dxfId="12" priority="5">
      <formula>AND(ISTEXT($B467),NOT($B467="!!!"))*OR(ISNUMBER($B468), $B468="!!!")=1</formula>
    </cfRule>
  </conditionalFormatting>
  <conditionalFormatting sqref="A496:Y527">
    <cfRule type="expression" dxfId="11" priority="6">
      <formula>$B$501="Less than 16"</formula>
    </cfRule>
  </conditionalFormatting>
  <conditionalFormatting sqref="A534:Y549">
    <cfRule type="expression" dxfId="10" priority="12">
      <formula>AND(ISTEXT($B533),NOT($B533="!!!"))*OR(ISNUMBER($B534), $B534="!!!")=1</formula>
    </cfRule>
  </conditionalFormatting>
  <conditionalFormatting sqref="A562:Y593">
    <cfRule type="expression" dxfId="9" priority="26">
      <formula>$B$567="Less than 16"</formula>
    </cfRule>
  </conditionalFormatting>
  <conditionalFormatting sqref="A600:Y615">
    <cfRule type="expression" dxfId="8" priority="11">
      <formula>AND(ISTEXT($B599),NOT($B599="!!!"))*OR(ISNUMBER($B600), $B600="!!!")=1</formula>
    </cfRule>
  </conditionalFormatting>
  <conditionalFormatting sqref="A628:Y659">
    <cfRule type="expression" dxfId="7" priority="27">
      <formula>$B$633="Less than 16"</formula>
    </cfRule>
  </conditionalFormatting>
  <conditionalFormatting sqref="A666:Y681">
    <cfRule type="expression" dxfId="6" priority="10">
      <formula>AND(ISTEXT($B665),NOT($B665="!!!"))*OR(ISNUMBER($B666), $B666="!!!")=1</formula>
    </cfRule>
  </conditionalFormatting>
  <conditionalFormatting sqref="A694:Y725">
    <cfRule type="expression" dxfId="5" priority="28">
      <formula>$B$699="Less than 16"</formula>
    </cfRule>
  </conditionalFormatting>
  <conditionalFormatting sqref="A732:Y747">
    <cfRule type="expression" dxfId="4" priority="3">
      <formula>AND(ISTEXT($B731),NOT($B731="!!!"))*OR(ISNUMBER($B732), $B732="!!!")=1</formula>
    </cfRule>
  </conditionalFormatting>
  <conditionalFormatting sqref="A760:Y791">
    <cfRule type="expression" dxfId="3" priority="4">
      <formula>$B$765="Less than 16"</formula>
    </cfRule>
  </conditionalFormatting>
  <conditionalFormatting sqref="A826:Y857">
    <cfRule type="expression" dxfId="2" priority="2">
      <formula>$B$831="Less than 16"</formula>
    </cfRule>
  </conditionalFormatting>
  <conditionalFormatting sqref="C1:C1048576">
    <cfRule type="containsText" dxfId="1" priority="7" operator="containsText" text="Missing name on declaration sheet">
      <formula>NOT(ISERROR(SEARCH("Missing name on declaration sheet",C1)))</formula>
    </cfRule>
  </conditionalFormatting>
  <conditionalFormatting sqref="W1:Y1048576">
    <cfRule type="expression" dxfId="0" priority="1">
      <formula>OR(ISNUMBER($B1), $B1="!!!")</formula>
    </cfRule>
  </conditionalFormatting>
  <printOptions horizontalCentered="1" verticalCentered="1"/>
  <pageMargins left="0.15748031496062992" right="0.15748031496062992" top="0.15748031496062992" bottom="0.15748031496062992" header="0" footer="0"/>
  <pageSetup paperSize="9" scale="73" fitToHeight="26" orientation="landscape" r:id="rId1"/>
  <rowBreaks count="2" manualBreakCount="2">
    <brk id="31" max="16383" man="1"/>
    <brk id="33"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4524D-6323-6C4F-9322-99B6AFC122D9}">
  <sheetPr codeName="Sheet19">
    <tabColor theme="0" tint="-0.14999847407452621"/>
    <pageSetUpPr fitToPage="1"/>
  </sheetPr>
  <dimension ref="A1:CZ497"/>
  <sheetViews>
    <sheetView topLeftCell="A362" zoomScale="60" zoomScaleNormal="60" workbookViewId="0">
      <pane xSplit="3" topLeftCell="K1" activePane="topRight" state="frozen"/>
      <selection activeCell="A226" sqref="A226"/>
      <selection pane="topRight" activeCell="AA417" sqref="AA417"/>
    </sheetView>
  </sheetViews>
  <sheetFormatPr baseColWidth="10" defaultColWidth="10.83203125" defaultRowHeight="16"/>
  <cols>
    <col min="1" max="1" width="21.33203125" style="27" customWidth="1"/>
    <col min="2" max="3" width="8.1640625" style="27" customWidth="1"/>
    <col min="4" max="15" width="20" style="27" customWidth="1"/>
    <col min="16" max="19" width="9.1640625" style="27" customWidth="1"/>
    <col min="20" max="23" width="20" style="27" customWidth="1"/>
    <col min="24" max="24" width="45.83203125" style="27" bestFit="1" customWidth="1"/>
    <col min="25" max="25" width="18.1640625" style="27" bestFit="1" customWidth="1"/>
    <col min="26" max="26" width="5.5" style="27" customWidth="1"/>
    <col min="27" max="27" width="6" style="27" customWidth="1"/>
    <col min="28" max="28" width="9.33203125" style="27" bestFit="1" customWidth="1"/>
    <col min="29" max="29" width="35.33203125" style="195" bestFit="1" customWidth="1"/>
    <col min="30" max="30" width="22.5" style="195" bestFit="1" customWidth="1"/>
    <col min="31" max="31" width="6.83203125" style="195" customWidth="1"/>
    <col min="32" max="32" width="5" style="27" bestFit="1" customWidth="1"/>
    <col min="33" max="33" width="35.33203125" style="27" bestFit="1" customWidth="1"/>
    <col min="34" max="34" width="22.5" style="27" bestFit="1" customWidth="1"/>
    <col min="35" max="35" width="4.33203125" style="27" customWidth="1"/>
    <col min="36" max="36" width="4.33203125" style="27" bestFit="1" customWidth="1"/>
    <col min="37" max="37" width="5" style="27" bestFit="1" customWidth="1"/>
    <col min="38" max="38" width="14.6640625" style="27" bestFit="1" customWidth="1"/>
    <col min="39" max="39" width="22.5" style="27" bestFit="1" customWidth="1"/>
    <col min="40" max="40" width="10.83203125" style="27"/>
    <col min="41" max="41" width="5" style="27" bestFit="1" customWidth="1"/>
    <col min="42" max="42" width="14.6640625" style="4" bestFit="1" customWidth="1"/>
    <col min="43" max="43" width="20.83203125" style="4" bestFit="1" customWidth="1"/>
    <col min="44" max="45" width="6.33203125" style="4" bestFit="1" customWidth="1"/>
    <col min="46" max="46" width="5" style="4" bestFit="1" customWidth="1"/>
    <col min="47" max="47" width="13.83203125" style="4" bestFit="1" customWidth="1"/>
    <col min="48" max="48" width="22.5" style="4" bestFit="1" customWidth="1"/>
    <col min="49" max="49" width="11" style="4" bestFit="1" customWidth="1"/>
    <col min="50" max="50" width="5" style="4" bestFit="1" customWidth="1"/>
    <col min="51" max="51" width="35.33203125" style="4" bestFit="1" customWidth="1"/>
    <col min="52" max="52" width="20.83203125" style="4" bestFit="1" customWidth="1"/>
    <col min="53" max="53" width="5.33203125" style="4" bestFit="1" customWidth="1"/>
    <col min="54" max="55" width="10.83203125" style="27"/>
    <col min="56" max="56" width="33.5" style="27" bestFit="1" customWidth="1"/>
    <col min="57" max="57" width="21.5" style="27" bestFit="1" customWidth="1"/>
    <col min="58" max="59" width="10.83203125" style="27"/>
    <col min="60" max="60" width="26.1640625" style="27" customWidth="1"/>
    <col min="61" max="61" width="23.1640625" style="27" bestFit="1" customWidth="1"/>
    <col min="62" max="62" width="10.83203125" style="27"/>
    <col min="63" max="63" width="7.6640625" style="27" customWidth="1"/>
    <col min="64" max="64" width="5.1640625" style="27" bestFit="1" customWidth="1"/>
    <col min="65" max="65" width="33.5" style="27" bestFit="1" customWidth="1"/>
    <col min="66" max="66" width="21.5" style="27" bestFit="1" customWidth="1"/>
    <col min="67" max="67" width="10.83203125" style="27"/>
    <col min="68" max="68" width="5.1640625" style="27" bestFit="1" customWidth="1"/>
    <col min="69" max="69" width="33.5" style="27" bestFit="1" customWidth="1"/>
    <col min="70" max="70" width="21.5" style="27" bestFit="1" customWidth="1"/>
    <col min="71" max="72" width="10.83203125" style="27"/>
    <col min="73" max="73" width="5.1640625" style="27" bestFit="1" customWidth="1"/>
    <col min="74" max="74" width="14.1640625" style="27" bestFit="1" customWidth="1"/>
    <col min="75" max="75" width="23.1640625" style="27" bestFit="1" customWidth="1"/>
    <col min="76" max="76" width="10.83203125" style="27"/>
    <col min="77" max="77" width="5.1640625" style="27" bestFit="1" customWidth="1"/>
    <col min="78" max="78" width="21" style="27" customWidth="1"/>
    <col min="79" max="79" width="23.1640625" style="27" bestFit="1" customWidth="1"/>
    <col min="80" max="81" width="23.1640625" style="27" customWidth="1"/>
    <col min="82" max="82" width="5.1640625" style="27" customWidth="1"/>
    <col min="83" max="84" width="23.1640625" style="27" customWidth="1"/>
    <col min="85" max="85" width="5.83203125" style="27" customWidth="1"/>
    <col min="86" max="86" width="5.33203125" style="27" customWidth="1"/>
    <col min="87" max="90" width="23.1640625" style="27" customWidth="1"/>
    <col min="91" max="16384" width="10.83203125" style="27"/>
  </cols>
  <sheetData>
    <row r="1" spans="1:103" ht="21" customHeight="1">
      <c r="A1" s="49" t="s">
        <v>74</v>
      </c>
      <c r="B1" s="50" t="s">
        <v>140</v>
      </c>
      <c r="C1" s="50" t="s">
        <v>154</v>
      </c>
      <c r="D1" s="50" t="str">
        <f>Abingdon!C$3</f>
        <v>1500m</v>
      </c>
      <c r="E1" s="50" t="str">
        <f>Abingdon!D$3</f>
        <v>75mH</v>
      </c>
      <c r="F1" s="50" t="str">
        <f>Abingdon!E$3</f>
        <v>SHOT</v>
      </c>
      <c r="G1" s="50" t="str">
        <f>Abingdon!F$3</f>
        <v>DISCUS</v>
      </c>
      <c r="H1" s="50" t="str">
        <f>Abingdon!G$3</f>
        <v>LONG JUMP</v>
      </c>
      <c r="I1" s="50" t="str">
        <f>Abingdon!H$3</f>
        <v>100m</v>
      </c>
      <c r="J1" s="50" t="str">
        <f>Abingdon!I$3</f>
        <v>HIGH JUMP</v>
      </c>
      <c r="K1" s="50" t="str">
        <f>Abingdon!J$3</f>
        <v>JAVELIN</v>
      </c>
      <c r="L1" s="50" t="str">
        <f>Abingdon!K$3</f>
        <v>200m</v>
      </c>
      <c r="M1" s="50" t="str">
        <f>Abingdon!L$3</f>
        <v>800m</v>
      </c>
      <c r="N1" s="50"/>
      <c r="O1" s="50"/>
      <c r="P1" s="50" t="s">
        <v>155</v>
      </c>
      <c r="Q1" s="50" t="s">
        <v>155</v>
      </c>
      <c r="R1" s="50" t="s">
        <v>155</v>
      </c>
      <c r="S1" s="50" t="s">
        <v>155</v>
      </c>
      <c r="T1" s="50" t="s">
        <v>7</v>
      </c>
      <c r="U1" s="50" t="s">
        <v>7</v>
      </c>
      <c r="V1" s="50" t="s">
        <v>7</v>
      </c>
      <c r="W1" s="50" t="s">
        <v>7</v>
      </c>
      <c r="X1" s="50" t="s">
        <v>7</v>
      </c>
      <c r="Y1" s="21"/>
      <c r="Z1" s="21"/>
      <c r="AA1" s="748" t="s">
        <v>37</v>
      </c>
      <c r="AB1" s="748"/>
      <c r="AC1" s="748"/>
      <c r="AD1" s="748"/>
      <c r="AE1" s="748"/>
      <c r="AF1" s="748"/>
      <c r="AG1" s="748"/>
      <c r="AH1" s="748"/>
      <c r="AI1" s="21"/>
      <c r="AJ1" s="748" t="s">
        <v>51</v>
      </c>
      <c r="AK1" s="748"/>
      <c r="AL1" s="748"/>
      <c r="AM1" s="748"/>
      <c r="AN1" s="748"/>
      <c r="AO1" s="748"/>
      <c r="AP1" s="748"/>
      <c r="AQ1" s="748"/>
      <c r="AS1" s="748" t="s">
        <v>55</v>
      </c>
      <c r="AT1" s="748"/>
      <c r="AU1" s="748"/>
      <c r="AV1" s="748"/>
      <c r="AW1" s="748"/>
      <c r="AX1" s="748"/>
      <c r="AY1" s="748"/>
      <c r="AZ1" s="748"/>
      <c r="BB1" s="748" t="s">
        <v>346</v>
      </c>
      <c r="BC1" s="748"/>
      <c r="BD1" s="748"/>
      <c r="BE1" s="748"/>
      <c r="BF1" s="748"/>
      <c r="BG1" s="748"/>
      <c r="BH1" s="748"/>
      <c r="BI1" s="748"/>
      <c r="BK1" s="748" t="s">
        <v>57</v>
      </c>
      <c r="BL1" s="748"/>
      <c r="BM1" s="748"/>
      <c r="BN1" s="748"/>
      <c r="BO1" s="748"/>
      <c r="BP1" s="748"/>
      <c r="BQ1" s="748"/>
      <c r="BR1" s="748"/>
      <c r="BT1" s="748" t="s">
        <v>53</v>
      </c>
      <c r="BU1" s="748"/>
      <c r="BV1" s="748"/>
      <c r="BW1" s="748"/>
      <c r="BX1" s="748"/>
      <c r="BY1" s="748"/>
      <c r="BZ1" s="748"/>
      <c r="CA1" s="748"/>
      <c r="CB1" s="4"/>
      <c r="CC1" s="748" t="s">
        <v>2</v>
      </c>
      <c r="CD1" s="748"/>
      <c r="CE1" s="748"/>
      <c r="CF1" s="748"/>
      <c r="CG1" s="748"/>
      <c r="CH1" s="748"/>
      <c r="CI1" s="748"/>
      <c r="CJ1" s="748"/>
      <c r="CK1" s="4"/>
      <c r="CL1" s="4"/>
      <c r="CM1" s="4"/>
      <c r="CN1" s="232" t="s">
        <v>348</v>
      </c>
      <c r="CO1" s="232" t="s">
        <v>2</v>
      </c>
      <c r="CP1" s="232" t="s">
        <v>4</v>
      </c>
      <c r="CQ1" s="232" t="s">
        <v>3</v>
      </c>
      <c r="CR1" s="232" t="s">
        <v>6</v>
      </c>
      <c r="CS1" s="232" t="s">
        <v>354</v>
      </c>
      <c r="CT1" s="232" t="s">
        <v>53</v>
      </c>
      <c r="CU1" s="232" t="s">
        <v>52</v>
      </c>
      <c r="CV1" s="232"/>
      <c r="CW1" s="232" t="s">
        <v>55</v>
      </c>
      <c r="CX1" s="232" t="s">
        <v>51</v>
      </c>
      <c r="CY1" s="232" t="s">
        <v>54</v>
      </c>
    </row>
    <row r="2" spans="1:103" ht="21" customHeight="1">
      <c r="A2" s="20" t="s">
        <v>117</v>
      </c>
      <c r="B2" s="5" t="s">
        <v>0</v>
      </c>
      <c r="C2" s="5" t="s">
        <v>0</v>
      </c>
      <c r="D2" s="5" t="str">
        <f>IF(ISNA(MATCH($C2,Abingdon!C$5:C$30,0)),"Not Declared", IF(ISBLANK(INDEX(Abingdon!$A$5:$A$30,MATCH($C2,Abingdon!C$5:C$30,0))),"Missing name on declaration sheet", INDEX(Abingdon!$A$5:$A$30,MATCH($C2,Abingdon!C$5:C$30,0))))</f>
        <v>Not Declared</v>
      </c>
      <c r="E2" s="5" t="str">
        <f>IF(ISNA(MATCH($C2,Abingdon!D$5:D$30,0)),"Not Declared", IF(ISBLANK(INDEX(Abingdon!$A$5:$A$30,MATCH($C2,Abingdon!D$5:D$30,0))),"Missing name on declaration sheet", INDEX(Abingdon!$A$5:$A$30,MATCH($C2,Abingdon!D$5:D$30,0))))</f>
        <v>Not Declared</v>
      </c>
      <c r="F2" s="5" t="str">
        <f>IF(ISNA(MATCH($C2,Abingdon!E$5:E$30,0)),"Not Declared", IF(ISBLANK(INDEX(Abingdon!$A$5:$A$30,MATCH($C2,Abingdon!E$5:E$30,0))),"Missing name on declaration sheet", INDEX(Abingdon!$A$5:$A$30,MATCH($C2,Abingdon!E$5:E$30,0))))</f>
        <v>Not Declared</v>
      </c>
      <c r="G2" s="5" t="str">
        <f>IF(ISNA(MATCH($C2,Abingdon!F$5:F$30,0)),"Not Declared", IF(ISBLANK(INDEX(Abingdon!$A$5:$A$30,MATCH($C2,Abingdon!F$5:F$30,0))),"Missing name on declaration sheet", INDEX(Abingdon!$A$5:$A$30,MATCH($C2,Abingdon!F$5:F$30,0))))</f>
        <v>Not Declared</v>
      </c>
      <c r="H2" s="5" t="str">
        <f>IF(ISNA(MATCH($C2,Abingdon!G$5:G$30,0)),"Not Declared", IF(ISBLANK(INDEX(Abingdon!$A$5:$A$30,MATCH($C2,Abingdon!G$5:G$30,0))),"Missing name on declaration sheet", INDEX(Abingdon!$A$5:$A$30,MATCH($C2,Abingdon!G$5:G$30,0))))</f>
        <v>Not Declared</v>
      </c>
      <c r="I2" s="5" t="str">
        <f>IF(ISNA(MATCH($C2,Abingdon!H$5:H$30,0)),"Not Declared", IF(ISBLANK(INDEX(Abingdon!$A$5:$A$30,MATCH($C2,Abingdon!H$5:H$30,0))),"Missing name on declaration sheet", INDEX(Abingdon!$A$5:$A$30,MATCH($C2,Abingdon!H$5:H$30,0))))</f>
        <v>Not Declared</v>
      </c>
      <c r="J2" s="5" t="str">
        <f>IF(ISNA(MATCH($C2,Abingdon!I$5:I$30,0)),"Not Declared", IF(ISBLANK(INDEX(Abingdon!$A$5:$A$30,MATCH($C2,Abingdon!I$5:I$30,0))),"Missing name on declaration sheet", INDEX(Abingdon!$A$5:$A$30,MATCH($C2,Abingdon!I$5:I$30,0))))</f>
        <v>Not Declared</v>
      </c>
      <c r="K2" s="5" t="str">
        <f>IF(ISNA(MATCH($C2,Abingdon!J$5:J$30,0)),"Not Declared", IF(ISBLANK(INDEX(Abingdon!$A$5:$A$30,MATCH($C2,Abingdon!J$5:J$30,0))),"Missing name on declaration sheet", INDEX(Abingdon!$A$5:$A$30,MATCH($C2,Abingdon!J$5:J$30,0))))</f>
        <v>Not Declared</v>
      </c>
      <c r="L2" s="5" t="str">
        <f>IF(ISNA(MATCH($C2,Abingdon!K$5:K$30,0)),"Not Declared", IF(ISBLANK(INDEX(Abingdon!$A$5:$A$30,MATCH($C2,Abingdon!K$5:K$30,0))),"Missing name on declaration sheet", INDEX(Abingdon!$A$5:$A$30,MATCH($C2,Abingdon!K$5:K$30,0))))</f>
        <v>Not Declared</v>
      </c>
      <c r="M2" s="5" t="str">
        <f>IF(ISNA(MATCH($C2,Abingdon!L$5:L$30,0)),"Not Declared", IF(ISBLANK(INDEX(Abingdon!$A$5:$A$30,MATCH($C2,Abingdon!L$5:L$30,0))),"Missing name on declaration sheet", INDEX(Abingdon!$A$5:$A$30,MATCH($C2,Abingdon!L$5:L$30,0))))</f>
        <v>Not Declared</v>
      </c>
      <c r="N2" s="57"/>
      <c r="O2" s="57"/>
      <c r="P2" s="5">
        <v>1</v>
      </c>
      <c r="Q2" s="5">
        <v>2</v>
      </c>
      <c r="R2" s="5">
        <v>3</v>
      </c>
      <c r="S2" s="5">
        <v>4</v>
      </c>
      <c r="T2" s="5" t="str">
        <f>IF(ISNA(MATCH(P2,Abingdon!$M$5:$M$30,0)),"", IF(ISBLANK(INDEX(Abingdon!$A$5:$A$30,MATCH(P2,Abingdon!$M$5:$M$30,0))),"Missing name on declaration sheet", INDEX(Abingdon!$A$5:$A$30,MATCH(P2,Abingdon!$M$5:$M$30,0))))</f>
        <v/>
      </c>
      <c r="U2" s="5" t="str">
        <f>IF(ISNA(MATCH(Q2,Abingdon!$M$5:$M$30,0)),"", IF(ISBLANK(INDEX(Abingdon!$A$5:$A$30,MATCH(Q2,Abingdon!$M$5:$M$30,0))),"Missing name on declaration sheet", INDEX(Abingdon!$A$5:$A$30,MATCH(Q2,Abingdon!$M$5:$M$30,0))))</f>
        <v/>
      </c>
      <c r="V2" s="5" t="str">
        <f>IF(ISNA(MATCH(R2,Abingdon!$M$5:$M$30,0)),"", IF(ISBLANK(INDEX(Abingdon!$A$5:$A$30,MATCH(R2,Abingdon!$M$5:$M$30,0))),"Missing name on declaration sheet", INDEX(Abingdon!$A$5:$A$30,MATCH(R2,Abingdon!$M$5:$M$30,0))))</f>
        <v/>
      </c>
      <c r="W2" s="5" t="str">
        <f>IF(ISNA(MATCH(S2,Abingdon!$M$5:$M$30,0)),"", IF(ISBLANK(INDEX(Abingdon!$A$5:$A$30,MATCH(S2,Abingdon!$M$5:$M$30,0))),"Missing name on declaration sheet", INDEX(Abingdon!$A$5:$A$30,MATCH(S2,Abingdon!$M$5:$M$30,0))))</f>
        <v/>
      </c>
      <c r="X2" s="20" t="str">
        <f>T2&amp;", "&amp;U2&amp;", "&amp;V2&amp;", "&amp;W2</f>
        <v xml:space="preserve">, , , </v>
      </c>
      <c r="Y2" s="21"/>
      <c r="AA2" s="197" t="s">
        <v>339</v>
      </c>
      <c r="AB2" s="207" t="str" cm="1">
        <f t="array" ref="AB2:AD9">_xlfn.SORTBY(_xlfn._xlws.FILTER(CHOOSE({1,2,3},B2:B28,F2:F28,A2:A28),(C2:C28="A")*(A2:A28&lt;&gt;"Great Milton AC"),""),O368:O375)</f>
        <v>W</v>
      </c>
      <c r="AC2" s="199" t="str">
        <v>Not Declared</v>
      </c>
      <c r="AD2" s="200" t="str">
        <v>Witney Road Runners</v>
      </c>
      <c r="AE2" s="197" t="s">
        <v>343</v>
      </c>
      <c r="AF2" s="207" t="str" cm="1">
        <f t="array" ref="AF2:AF5">_xlfn.IFNA(_xlfn.VSTACK(_xlfn._xlws.FILTER(_xlfn.ANCHORARRAY(AB2),_xlfn.CHOOSECOLS(_xlfn.ANCHORARRAY(AB2),2)&lt;&gt;"Not Declared", ""), _xlfn._xlws.FILTER(_xlfn.ANCHORARRAY(AB10),_xlfn.CHOOSECOLS(_xlfn.ANCHORARRAY(AB10),2)&lt;&gt;"Not Declared", ""), _xlfn._xlws.FILTER(AB18:AD25,_xlfn.CHOOSECOLS(AB18:AD25,2)&lt;&gt;"Not Declared", ""), _xlfn._xlws.FILTER(AB26:AD28,_xlfn.CHOOSECOLS(AB26:AD28,2)&lt;&gt;"Not Declared", "")),"")</f>
        <v/>
      </c>
      <c r="AG2" s="199"/>
      <c r="AH2" s="200"/>
      <c r="AJ2" s="197" t="s">
        <v>339</v>
      </c>
      <c r="AK2" s="207" t="str" cm="1">
        <f t="array" ref="AK2:AM9">_xlfn.SORTBY(_xlfn._xlws.FILTER(CHOOSE({1,2,3},B2:B28,G2:G28,A2:A28),(C2:C28="A")*(A2:A28&lt;&gt;"Great Milton AC"),""),N368:N375)</f>
        <v>A</v>
      </c>
      <c r="AL2" s="199" t="str">
        <v>Not Declared</v>
      </c>
      <c r="AM2" s="200" t="str">
        <v>Abingdon AC</v>
      </c>
      <c r="AN2" s="197" t="s">
        <v>343</v>
      </c>
      <c r="AO2" s="207" t="str" cm="1">
        <f t="array" ref="AO2:AO5">_xlfn.IFNA(_xlfn.VSTACK(_xlfn._xlws.FILTER(_xlfn.ANCHORARRAY(AK2),_xlfn.CHOOSECOLS(_xlfn.ANCHORARRAY(AK2),2)&lt;&gt;"Not Declared", ""), _xlfn._xlws.FILTER(_xlfn.ANCHORARRAY(AK10),_xlfn.CHOOSECOLS(_xlfn.ANCHORARRAY(AK10),2)&lt;&gt;"Not Declared", ""), _xlfn._xlws.FILTER(AK18:AM25,_xlfn.CHOOSECOLS(AK18:AM25,2)&lt;&gt;"Not Declared", ""), _xlfn._xlws.FILTER(AK26:AM28,_xlfn.CHOOSECOLS(AK26:AM28,2)&lt;&gt;"Not Declared", "")),"")</f>
        <v/>
      </c>
      <c r="AP2" s="199"/>
      <c r="AQ2" s="200"/>
      <c r="AS2" s="197" t="s">
        <v>339</v>
      </c>
      <c r="AT2" s="207" t="str" cm="1">
        <f t="array" ref="AT2:AV9">_xlfn.SORTBY(_xlfn._xlws.FILTER(CHOOSE({1,2,3},B2:B28,K2:K28,A2:A28),(C2:C28="A")*(A2:A28&lt;&gt;"Great Milton AC"),""),M368:M375)</f>
        <v>O</v>
      </c>
      <c r="AU2" s="199" t="str">
        <v>Not Declared</v>
      </c>
      <c r="AV2" s="200" t="str">
        <v>Oxford City AC</v>
      </c>
      <c r="AW2" s="197" t="s">
        <v>343</v>
      </c>
      <c r="AX2" s="207" t="str" cm="1">
        <f t="array" ref="AX2:AX5">_xlfn.IFNA(_xlfn.VSTACK(_xlfn._xlws.FILTER(_xlfn.ANCHORARRAY(AT2),_xlfn.CHOOSECOLS(_xlfn.ANCHORARRAY(AT2),2)&lt;&gt;"Not Declared", ""), _xlfn._xlws.FILTER(_xlfn.ANCHORARRAY(AT10),_xlfn.CHOOSECOLS(_xlfn.ANCHORARRAY(AT10),2)&lt;&gt;"Not Declared", ""), _xlfn._xlws.FILTER(AT18:AV25,_xlfn.CHOOSECOLS(AT18:AV25,2)&lt;&gt;"Not Declared", ""), _xlfn._xlws.FILTER(AT26:AV28,_xlfn.CHOOSECOLS(AT26:AV28,2)&lt;&gt;"Not Declared", "")),"")</f>
        <v/>
      </c>
      <c r="AY2" s="199"/>
      <c r="AZ2" s="200"/>
      <c r="BA2" s="27"/>
      <c r="BB2" s="197" t="s">
        <v>339</v>
      </c>
      <c r="BC2" s="207" t="str" cm="1">
        <f t="array" ref="BC2:BE9">_xlfn.SORTBY(_xlfn._xlws.FILTER(CHOOSE({1,2,3},B2:B28,H2:H28,A2:A28),(C2:C28="A")*(A2:A28&lt;&gt;"Great Milton AC"),""),K368:K375)</f>
        <v>R</v>
      </c>
      <c r="BD2" s="199" t="str">
        <v>Not Declared</v>
      </c>
      <c r="BE2" s="200" t="str">
        <v>Radley AC</v>
      </c>
      <c r="BF2" s="197" t="s">
        <v>343</v>
      </c>
      <c r="BG2" s="207" t="str" cm="1">
        <f t="array" ref="BG2:BG3">_xlfn.IFNA(_xlfn.VSTACK(_xlfn._xlws.FILTER(_xlfn.ANCHORARRAY(BC2),_xlfn.CHOOSECOLS(_xlfn.ANCHORARRAY(BC2),2)&lt;&gt;"Not Declared", ""), _xlfn._xlws.FILTER(_xlfn.ANCHORARRAY(BC10),_xlfn.CHOOSECOLS(_xlfn.ANCHORARRAY(BC10),2)&lt;&gt;"Not Declared", "")),"")</f>
        <v/>
      </c>
      <c r="BH2" s="199"/>
      <c r="BI2" s="200"/>
      <c r="BL2" s="223"/>
      <c r="BM2" s="223"/>
      <c r="BN2" s="223"/>
      <c r="BP2" s="223"/>
      <c r="BQ2" s="223"/>
      <c r="BR2" s="223"/>
      <c r="BT2" s="197" t="s">
        <v>339</v>
      </c>
      <c r="BU2" s="207" t="str" cm="1">
        <f t="array" ref="BU2:BW9">_xlfn.SORTBY(_xlfn._xlws.FILTER(CHOOSE({1,2,3},B2:B28,J2:J28,A2:A28),(C2:C28="A")*(A2:A28&lt;&gt;"Great Milton AC"),""),J368:J375)</f>
        <v>O</v>
      </c>
      <c r="BV2" s="199" t="str">
        <v>Not Declared</v>
      </c>
      <c r="BW2" s="200" t="str">
        <v>Oxford City AC</v>
      </c>
      <c r="BX2" s="197" t="s">
        <v>343</v>
      </c>
      <c r="BY2" s="207" t="str" cm="1">
        <f t="array" ref="BY2:BY5">_xlfn.IFNA(_xlfn.VSTACK(_xlfn._xlws.FILTER(_xlfn.ANCHORARRAY(BU2),_xlfn.CHOOSECOLS(_xlfn.ANCHORARRAY(BU2),2)&lt;&gt;"Not Declared", ""), _xlfn._xlws.FILTER(_xlfn.ANCHORARRAY(BU10),_xlfn.CHOOSECOLS(_xlfn.ANCHORARRAY(BU10),2)&lt;&gt;"Not Declared", ""), _xlfn._xlws.FILTER(BU18:BW25,_xlfn.CHOOSECOLS(BU18:BW25,2)&lt;&gt;"Not Declared", ""), _xlfn._xlws.FILTER(BU26:BW28,_xlfn.CHOOSECOLS(BU26:BW28,2)&lt;&gt;"Not Declared", "")),"")</f>
        <v/>
      </c>
      <c r="BZ2" s="199"/>
      <c r="CA2" s="200"/>
      <c r="CB2" s="21"/>
      <c r="CC2" s="197" t="s">
        <v>339</v>
      </c>
      <c r="CD2" s="207" t="str" cm="1">
        <f t="array" ref="CD2:CF9">_xlfn.SORTBY(_xlfn._xlws.FILTER(CHOOSE({1,2,3},B2:B28,I2:I28,A2:A28),(C2:C28="A")*(A2:A28&lt;&gt;"Great Milton AC"),""),S368:S375)</f>
        <v>A</v>
      </c>
      <c r="CE2" s="199" t="str">
        <v>Not Declared</v>
      </c>
      <c r="CF2" s="200" t="str">
        <v>Abingdon AC</v>
      </c>
      <c r="CG2" s="197" t="s">
        <v>343</v>
      </c>
      <c r="CH2" s="207" t="str" cm="1">
        <f t="array" ref="CH2:CH5">_xlfn.IFNA(_xlfn.VSTACK(_xlfn._xlws.FILTER(_xlfn.ANCHORARRAY(CD2),_xlfn.CHOOSECOLS(_xlfn.ANCHORARRAY(CD2),2)&lt;&gt;"Not Declared", ""), _xlfn._xlws.FILTER(_xlfn.ANCHORARRAY(CD10),_xlfn.CHOOSECOLS(_xlfn.ANCHORARRAY(CD10),2)&lt;&gt;"Not Declared", ""), _xlfn._xlws.FILTER(CD18:CF25,_xlfn.CHOOSECOLS(CD18:CF25,2)&lt;&gt;"Not Declared", ""), _xlfn._xlws.FILTER(CD26:CF28,_xlfn.CHOOSECOLS(CD26:CF28,2)&lt;&gt;"Not Declared", "")),"")</f>
        <v/>
      </c>
      <c r="CI2" s="199"/>
      <c r="CJ2" s="200"/>
      <c r="CK2" s="21"/>
      <c r="CL2" s="21"/>
      <c r="CM2" s="4" t="s">
        <v>0</v>
      </c>
      <c r="CN2" s="4" cm="1">
        <f t="array" ref="CN2">IFERROR(ROWS(_xlfn._xlws.FILTER($E$2:$E$28,($C$2:$C$28="A")*($A$2:$A$28&lt;&gt;"Great Milton AC")*($E$2:$E$28&lt;&gt;"Not Declared"))),0)</f>
        <v>0</v>
      </c>
      <c r="CO2" s="4" cm="1">
        <f t="array" ref="CO2">IFERROR(ROWS(_xlfn._xlws.FILTER($I$2:$I$28,($C$2:$C$28="A")*($A$2:$A$28&lt;&gt;"Great Milton AC")*($I$2:$I$28&lt;&gt;"Not Declared"))),0)</f>
        <v>0</v>
      </c>
      <c r="CP2" s="4" cm="1">
        <f t="array" ref="CP2">IFERROR(ROWS(_xlfn._xlws.FILTER($L$2:$L$28,($C$2:$C$28="A")*($A$2:$A$28&lt;&gt;"Great Milton AC")*($L$2:$L$28&lt;&gt;"Not Declared"))),0)</f>
        <v>0</v>
      </c>
      <c r="CQ2" s="4" cm="1">
        <f t="array" ref="CQ2">IFERROR(ROWS(_xlfn._xlws.FILTER($M$2:$M$28,($C$2:$C$28="A")*($A$2:$A$28&lt;&gt;"Great Milton AC")*($M$2:$M$28&lt;&gt;"Not Declared"))),0)</f>
        <v>0</v>
      </c>
      <c r="CR2" s="4" cm="1">
        <f t="array" ref="CR2">IFERROR(ROWS(_xlfn._xlws.FILTER($D$2:$D$28,($C$2:$C$28="A")*($A$2:$A$28&lt;&gt;"Great Milton AC")*($D$2:$D$28&lt;&gt;"Not Declared"))),0)</f>
        <v>0</v>
      </c>
      <c r="CS2" s="4" cm="1">
        <f t="array" ref="CS2">IFERROR(ROWS(_xlfn._xlws.FILTER($X$2:$X$28,($C$2:$C$28="A")*($A$2:$A$28&lt;&gt;"Great Milton AC")*($X$2:$X$28&lt;&gt;", , , "))),0)</f>
        <v>0</v>
      </c>
      <c r="CT2" s="246"/>
      <c r="CU2" s="246"/>
      <c r="CV2" s="246"/>
      <c r="CW2" s="246"/>
      <c r="CX2" s="246"/>
      <c r="CY2" s="246"/>
    </row>
    <row r="3" spans="1:103" ht="21" customHeight="1">
      <c r="A3" s="20" t="s">
        <v>117</v>
      </c>
      <c r="B3" s="5" t="s">
        <v>47</v>
      </c>
      <c r="C3" s="5" t="s">
        <v>1</v>
      </c>
      <c r="D3" s="5" t="str">
        <f>IF(ISNA(MATCH($C3,Abingdon!C$5:C$30,0)),"Not Declared", IF(ISBLANK(INDEX(Abingdon!$A$5:$A$30,MATCH($C3,Abingdon!C$5:C$30,0))),"Missing name on declaration sheet", INDEX(Abingdon!$A$5:$A$30,MATCH($C3,Abingdon!C$5:C$30,0))))</f>
        <v>Not Declared</v>
      </c>
      <c r="E3" s="5" t="str">
        <f>IF(ISNA(MATCH($C3,Abingdon!D$5:D$30,0)),"Not Declared", IF(ISBLANK(INDEX(Abingdon!$A$5:$A$30,MATCH($C3,Abingdon!D$5:D$30,0))),"Missing name on declaration sheet", INDEX(Abingdon!$A$5:$A$30,MATCH($C3,Abingdon!D$5:D$30,0))))</f>
        <v>Not Declared</v>
      </c>
      <c r="F3" s="5" t="str">
        <f>IF(ISNA(MATCH($C3,Abingdon!E$5:E$30,0)),"Not Declared", IF(ISBLANK(INDEX(Abingdon!$A$5:$A$30,MATCH($C3,Abingdon!E$5:E$30,0))),"Missing name on declaration sheet", INDEX(Abingdon!$A$5:$A$30,MATCH($C3,Abingdon!E$5:E$30,0))))</f>
        <v>Not Declared</v>
      </c>
      <c r="G3" s="5" t="str">
        <f>IF(ISNA(MATCH($C3,Abingdon!F$5:F$30,0)),"Not Declared", IF(ISBLANK(INDEX(Abingdon!$A$5:$A$30,MATCH($C3,Abingdon!F$5:F$30,0))),"Missing name on declaration sheet", INDEX(Abingdon!$A$5:$A$30,MATCH($C3,Abingdon!F$5:F$30,0))))</f>
        <v>Not Declared</v>
      </c>
      <c r="H3" s="5" t="str">
        <f>IF(ISNA(MATCH($C3,Abingdon!G$5:G$30,0)),"Not Declared", IF(ISBLANK(INDEX(Abingdon!$A$5:$A$30,MATCH($C3,Abingdon!G$5:G$30,0))),"Missing name on declaration sheet", INDEX(Abingdon!$A$5:$A$30,MATCH($C3,Abingdon!G$5:G$30,0))))</f>
        <v>Not Declared</v>
      </c>
      <c r="I3" s="5" t="str">
        <f>IF(ISNA(MATCH($C3,Abingdon!H$5:H$30,0)),"Not Declared", IF(ISBLANK(INDEX(Abingdon!$A$5:$A$30,MATCH($C3,Abingdon!H$5:H$30,0))),"Missing name on declaration sheet", INDEX(Abingdon!$A$5:$A$30,MATCH($C3,Abingdon!H$5:H$30,0))))</f>
        <v>Not Declared</v>
      </c>
      <c r="J3" s="5" t="str">
        <f>IF(ISNA(MATCH($C3,Abingdon!I$5:I$30,0)),"Not Declared", IF(ISBLANK(INDEX(Abingdon!$A$5:$A$30,MATCH($C3,Abingdon!I$5:I$30,0))),"Missing name on declaration sheet", INDEX(Abingdon!$A$5:$A$30,MATCH($C3,Abingdon!I$5:I$30,0))))</f>
        <v>Not Declared</v>
      </c>
      <c r="K3" s="5" t="str">
        <f>IF(ISNA(MATCH($C3,Abingdon!J$5:J$30,0)),"Not Declared", IF(ISBLANK(INDEX(Abingdon!$A$5:$A$30,MATCH($C3,Abingdon!J$5:J$30,0))),"Missing name on declaration sheet", INDEX(Abingdon!$A$5:$A$30,MATCH($C3,Abingdon!J$5:J$30,0))))</f>
        <v>Not Declared</v>
      </c>
      <c r="L3" s="5" t="str">
        <f>IF(ISNA(MATCH($C3,Abingdon!K$5:K$30,0)),"Not Declared", IF(ISBLANK(INDEX(Abingdon!$A$5:$A$30,MATCH($C3,Abingdon!K$5:K$30,0))),"Missing name on declaration sheet", INDEX(Abingdon!$A$5:$A$30,MATCH($C3,Abingdon!K$5:K$30,0))))</f>
        <v>Not Declared</v>
      </c>
      <c r="M3" s="5" t="str">
        <f>IF(ISNA(MATCH($C3,Abingdon!L$5:L$30,0)),"Not Declared", IF(ISBLANK(INDEX(Abingdon!$A$5:$A$30,MATCH($C3,Abingdon!L$5:L$30,0))),"Missing name on declaration sheet", INDEX(Abingdon!$A$5:$A$30,MATCH($C3,Abingdon!L$5:L$30,0))))</f>
        <v>Not Declared</v>
      </c>
      <c r="N3" s="57"/>
      <c r="O3" s="57"/>
      <c r="P3" s="57"/>
      <c r="Q3" s="57"/>
      <c r="R3" s="57"/>
      <c r="S3" s="57"/>
      <c r="T3" s="57"/>
      <c r="U3" s="57"/>
      <c r="V3" s="57"/>
      <c r="W3" s="57"/>
      <c r="X3" s="57"/>
      <c r="AA3" s="21"/>
      <c r="AB3" s="201" t="str">
        <v>H</v>
      </c>
      <c r="AC3" s="21" t="str">
        <v>Not Declared</v>
      </c>
      <c r="AD3" s="202" t="str">
        <v>White Horse Harriers</v>
      </c>
      <c r="AE3" s="21"/>
      <c r="AF3" s="201" t="str">
        <v/>
      </c>
      <c r="AG3" s="21"/>
      <c r="AH3" s="202"/>
      <c r="AJ3" s="21"/>
      <c r="AK3" s="201" t="str">
        <v>O</v>
      </c>
      <c r="AL3" s="21" t="str">
        <v>Not Declared</v>
      </c>
      <c r="AM3" s="202" t="str">
        <v>Oxford City AC</v>
      </c>
      <c r="AN3" s="21"/>
      <c r="AO3" s="201" t="str">
        <v/>
      </c>
      <c r="AP3" s="21"/>
      <c r="AQ3" s="202"/>
      <c r="AS3" s="21"/>
      <c r="AT3" s="201" t="str">
        <v>X</v>
      </c>
      <c r="AU3" s="21" t="str">
        <v>Not Declared</v>
      </c>
      <c r="AV3" s="202" t="str">
        <v>Team Kennet</v>
      </c>
      <c r="AW3" s="21"/>
      <c r="AX3" s="201" t="str">
        <v/>
      </c>
      <c r="AY3" s="21"/>
      <c r="AZ3" s="202"/>
      <c r="BA3" s="27"/>
      <c r="BB3" s="21"/>
      <c r="BC3" s="201" t="str">
        <v>W</v>
      </c>
      <c r="BD3" s="21" t="str">
        <v>Not Declared</v>
      </c>
      <c r="BE3" s="202" t="str">
        <v>Witney Road Runners</v>
      </c>
      <c r="BF3" s="21"/>
      <c r="BG3" s="201" t="str">
        <v/>
      </c>
      <c r="BH3" s="21"/>
      <c r="BI3" s="202"/>
      <c r="BL3" s="223"/>
      <c r="BM3" s="223"/>
      <c r="BN3" s="223"/>
      <c r="BP3" s="223"/>
      <c r="BQ3" s="223"/>
      <c r="BR3" s="223"/>
      <c r="BT3" s="21"/>
      <c r="BU3" s="201" t="str">
        <v>B</v>
      </c>
      <c r="BV3" s="21" t="str">
        <v>Not Declared</v>
      </c>
      <c r="BW3" s="202" t="str">
        <v>Bicester AC</v>
      </c>
      <c r="BX3" s="21"/>
      <c r="BY3" s="201" t="str">
        <v/>
      </c>
      <c r="BZ3" s="21"/>
      <c r="CA3" s="202"/>
      <c r="CB3" s="21"/>
      <c r="CC3" s="21"/>
      <c r="CD3" s="201" t="str">
        <v>N</v>
      </c>
      <c r="CE3" s="21" t="str">
        <v>Not Declared</v>
      </c>
      <c r="CF3" s="202" t="str">
        <v>Banbury Harriers AC</v>
      </c>
      <c r="CG3" s="21"/>
      <c r="CH3" s="201" t="str">
        <v/>
      </c>
      <c r="CI3" s="21"/>
      <c r="CJ3" s="202"/>
      <c r="CK3" s="21"/>
      <c r="CL3" s="21"/>
      <c r="CM3" s="4" t="s">
        <v>1</v>
      </c>
      <c r="CN3" s="4" cm="1">
        <f t="array" ref="CN3">IFERROR(ROWS(_xlfn._xlws.FILTER($E$2:$E$28,($C$2:$C$28="b")*($A$2:$A$28&lt;&gt;"Great Milton AC")*($E$2:$E$28&lt;&gt;"Not Declared"))),0)</f>
        <v>0</v>
      </c>
      <c r="CO3" s="4" cm="1">
        <f t="array" ref="CO3">IFERROR(ROWS(_xlfn._xlws.FILTER($I$2:$I$28,($C$2:$C$28="B")*($A$2:$A$28&lt;&gt;"Great Milton AC")*($I$2:$I$28&lt;&gt;"Not Declared"))),0)</f>
        <v>0</v>
      </c>
      <c r="CP3" s="4" cm="1">
        <f t="array" ref="CP3">IFERROR(ROWS(_xlfn._xlws.FILTER($L$2:$L$28,($C$2:$C$28="B")*($A$2:$A$28&lt;&gt;"Great Milton AC")*($L$2:$L$28&lt;&gt;"Not Declared"))),0)</f>
        <v>0</v>
      </c>
      <c r="CQ3" s="4" cm="1">
        <f t="array" ref="CQ3">IFERROR(ROWS(_xlfn._xlws.FILTER($M$2:$M$28,($C$2:$C$28="B")*($A$2:$A$28&lt;&gt;"Great Milton AC")*($M$2:$M$28&lt;&gt;"Not Declared"))),0)</f>
        <v>0</v>
      </c>
      <c r="CR3" s="4" cm="1">
        <f t="array" ref="CR3">IFERROR(ROWS(_xlfn._xlws.FILTER($D$2:$D$28,($C$2:$C$28="B")*($A$2:$A$28&lt;&gt;"Great Milton AC")*($D$2:$D$28&lt;&gt;"Not Declared"))),0)</f>
        <v>0</v>
      </c>
      <c r="CS3" s="4"/>
      <c r="CT3" s="246"/>
      <c r="CU3" s="246"/>
      <c r="CV3" s="246"/>
      <c r="CW3" s="246"/>
      <c r="CX3" s="246"/>
      <c r="CY3" s="246"/>
    </row>
    <row r="4" spans="1:103" ht="21" customHeight="1">
      <c r="A4" s="20" t="s">
        <v>117</v>
      </c>
      <c r="B4" s="5"/>
      <c r="C4" s="5" t="s">
        <v>139</v>
      </c>
      <c r="D4" s="5" t="str">
        <f>IF(ISNA(MATCH($C4,Abingdon!C$5:C$30,0)),"Not Declared", IF(ISBLANK(INDEX(Abingdon!$A$5:$A$30,MATCH($C4,Abingdon!C$5:C$30,0))),"Missing name on declaration sheet", INDEX(Abingdon!$A$5:$A$30,MATCH($C4,Abingdon!C$5:C$30,0))))</f>
        <v>Not Declared</v>
      </c>
      <c r="E4" s="5" t="str">
        <f>IF(ISNA(MATCH($C4,Abingdon!D$5:D$30,0)),"Not Declared", IF(ISBLANK(INDEX(Abingdon!$A$5:$A$30,MATCH($C4,Abingdon!D$5:D$30,0))),"Missing name on declaration sheet", INDEX(Abingdon!$A$5:$A$30,MATCH($C4,Abingdon!D$5:D$30,0))))</f>
        <v>Not Declared</v>
      </c>
      <c r="F4" s="5" t="str">
        <f>IF(ISNA(MATCH($C4,Abingdon!E$5:E$30,0)),"Not Declared", IF(ISBLANK(INDEX(Abingdon!$A$5:$A$30,MATCH($C4,Abingdon!E$5:E$30,0))),"Missing name on declaration sheet", INDEX(Abingdon!$A$5:$A$30,MATCH($C4,Abingdon!E$5:E$30,0))))</f>
        <v>Not Declared</v>
      </c>
      <c r="G4" s="5" t="str">
        <f>IF(ISNA(MATCH($C4,Abingdon!F$5:F$30,0)),"Not Declared", IF(ISBLANK(INDEX(Abingdon!$A$5:$A$30,MATCH($C4,Abingdon!F$5:F$30,0))),"Missing name on declaration sheet", INDEX(Abingdon!$A$5:$A$30,MATCH($C4,Abingdon!F$5:F$30,0))))</f>
        <v>Not Declared</v>
      </c>
      <c r="H4" s="5" t="str">
        <f>IF(ISNA(MATCH($C4,Abingdon!G$5:G$30,0)),"Not Declared", IF(ISBLANK(INDEX(Abingdon!$A$5:$A$30,MATCH($C4,Abingdon!G$5:G$30,0))),"Missing name on declaration sheet", INDEX(Abingdon!$A$5:$A$30,MATCH($C4,Abingdon!G$5:G$30,0))))</f>
        <v>Not Declared</v>
      </c>
      <c r="I4" s="5" t="str">
        <f>IF(ISNA(MATCH($C4,Abingdon!H$5:H$30,0)),"Not Declared", IF(ISBLANK(INDEX(Abingdon!$A$5:$A$30,MATCH($C4,Abingdon!H$5:H$30,0))),"Missing name on declaration sheet", INDEX(Abingdon!$A$5:$A$30,MATCH($C4,Abingdon!H$5:H$30,0))))</f>
        <v>Not Declared</v>
      </c>
      <c r="J4" s="5" t="str">
        <f>IF(ISNA(MATCH($C4,Abingdon!I$5:I$30,0)),"Not Declared", IF(ISBLANK(INDEX(Abingdon!$A$5:$A$30,MATCH($C4,Abingdon!I$5:I$30,0))),"Missing name on declaration sheet", INDEX(Abingdon!$A$5:$A$30,MATCH($C4,Abingdon!I$5:I$30,0))))</f>
        <v>Not Declared</v>
      </c>
      <c r="K4" s="5" t="str">
        <f>IF(ISNA(MATCH($C4,Abingdon!J$5:J$30,0)),"Not Declared", IF(ISBLANK(INDEX(Abingdon!$A$5:$A$30,MATCH($C4,Abingdon!J$5:J$30,0))),"Missing name on declaration sheet", INDEX(Abingdon!$A$5:$A$30,MATCH($C4,Abingdon!J$5:J$30,0))))</f>
        <v>Not Declared</v>
      </c>
      <c r="L4" s="5" t="str">
        <f>IF(ISNA(MATCH($C4,Abingdon!K$5:K$30,0)),"Not Declared", IF(ISBLANK(INDEX(Abingdon!$A$5:$A$30,MATCH($C4,Abingdon!K$5:K$30,0))),"Missing name on declaration sheet", INDEX(Abingdon!$A$5:$A$30,MATCH($C4,Abingdon!K$5:K$30,0))))</f>
        <v>Not Declared</v>
      </c>
      <c r="M4" s="23" t="str">
        <f>IF(ISNA(MATCH($C4,Abingdon!L$5:L$30,0)),"Not Declared", IF(ISBLANK(INDEX(Abingdon!$A$5:$A$30,MATCH($C4,Abingdon!L$5:L$30,0))),"Missing name on declaration sheet", INDEX(Abingdon!$A$5:$A$30,MATCH($C4,Abingdon!L$5:L$30,0))))</f>
        <v>Not Declared</v>
      </c>
      <c r="N4" s="57"/>
      <c r="O4" s="57"/>
      <c r="P4" s="5" t="s">
        <v>109</v>
      </c>
      <c r="Q4" s="5" t="s">
        <v>136</v>
      </c>
      <c r="R4" s="5" t="s">
        <v>137</v>
      </c>
      <c r="S4" s="5" t="s">
        <v>138</v>
      </c>
      <c r="T4" s="5" t="str">
        <f>IF(ISNA(MATCH(P4,Abingdon!$M$5:$M$30,0)),"", IF(ISBLANK(INDEX(Abingdon!$A$5:$A$30,MATCH(P4,Abingdon!$M$5:$M$30,0))),"Missing name on declaration sheet", INDEX(Abingdon!$A$5:$A$30,MATCH(P4,Abingdon!$M$5:$M$30,0))))</f>
        <v/>
      </c>
      <c r="U4" s="5" t="str">
        <f>IF(ISNA(MATCH(Q4,Abingdon!$M$5:$M$30,0)),"", IF(ISBLANK(INDEX(Abingdon!$A$5:$A$30,MATCH(Q4,Abingdon!$M$5:$M$30,0))),"Missing name on declaration sheet", INDEX(Abingdon!$A$5:$A$30,MATCH(Q4,Abingdon!$M$5:$M$30,0))))</f>
        <v/>
      </c>
      <c r="V4" s="5" t="str">
        <f>IF(ISNA(MATCH(R4,Abingdon!$M$5:$M$30,0)),"", IF(ISBLANK(INDEX(Abingdon!$A$5:$A$30,MATCH(R4,Abingdon!$M$5:$M$30,0))),"Missing name on declaration sheet", INDEX(Abingdon!$A$5:$A$30,MATCH(R4,Abingdon!$M$5:$M$30,0))))</f>
        <v/>
      </c>
      <c r="W4" s="5" t="str">
        <f>IF(ISNA(MATCH(S4,Abingdon!$M$5:$M$30,0)),"", IF(ISBLANK(INDEX(Abingdon!$A$5:$A$30,MATCH(S4,Abingdon!$M$5:$M$30,0))),"Missing name on declaration sheet", INDEX(Abingdon!$A$5:$A$30,MATCH(S4,Abingdon!$M$5:$M$30,0))))</f>
        <v/>
      </c>
      <c r="X4" s="20" t="str">
        <f>T4&amp;", "&amp;U4&amp;", "&amp;V4&amp;", "&amp;W4</f>
        <v xml:space="preserve">, , , </v>
      </c>
      <c r="AA4" s="21"/>
      <c r="AB4" s="201" t="str">
        <v>R</v>
      </c>
      <c r="AC4" s="21" t="str">
        <v>Not Declared</v>
      </c>
      <c r="AD4" s="202" t="str">
        <v>Radley AC</v>
      </c>
      <c r="AE4" s="21"/>
      <c r="AF4" s="201" t="str">
        <v/>
      </c>
      <c r="AG4" s="21"/>
      <c r="AH4" s="202"/>
      <c r="AJ4" s="21"/>
      <c r="AK4" s="201" t="str">
        <v>B</v>
      </c>
      <c r="AL4" s="21" t="str">
        <v>Not Declared</v>
      </c>
      <c r="AM4" s="202" t="str">
        <v>Bicester AC</v>
      </c>
      <c r="AN4" s="21"/>
      <c r="AO4" s="201" t="str">
        <v/>
      </c>
      <c r="AP4" s="21"/>
      <c r="AQ4" s="202"/>
      <c r="AS4" s="21"/>
      <c r="AT4" s="201" t="str">
        <v>H</v>
      </c>
      <c r="AU4" s="21" t="str">
        <v>Not Declared</v>
      </c>
      <c r="AV4" s="202" t="str">
        <v>White Horse Harriers</v>
      </c>
      <c r="AW4" s="21"/>
      <c r="AX4" s="201" t="str">
        <v/>
      </c>
      <c r="AY4" s="21"/>
      <c r="AZ4" s="202"/>
      <c r="BA4" s="27"/>
      <c r="BB4" s="21"/>
      <c r="BC4" s="201" t="str">
        <v>A</v>
      </c>
      <c r="BD4" s="21" t="str">
        <v>Not Declared</v>
      </c>
      <c r="BE4" s="202" t="str">
        <v>Abingdon AC</v>
      </c>
      <c r="BF4" s="21"/>
      <c r="BG4" s="201"/>
      <c r="BH4" s="21"/>
      <c r="BI4" s="202"/>
      <c r="BL4" s="223"/>
      <c r="BM4" s="223"/>
      <c r="BN4" s="223"/>
      <c r="BP4" s="223"/>
      <c r="BQ4" s="223"/>
      <c r="BR4" s="223"/>
      <c r="BT4" s="21"/>
      <c r="BU4" s="201" t="str">
        <v>R</v>
      </c>
      <c r="BV4" s="21" t="str">
        <v>Not Declared</v>
      </c>
      <c r="BW4" s="202" t="str">
        <v>Radley AC</v>
      </c>
      <c r="BX4" s="21"/>
      <c r="BY4" s="201" t="str">
        <v/>
      </c>
      <c r="BZ4" s="21"/>
      <c r="CA4" s="202"/>
      <c r="CB4" s="21"/>
      <c r="CC4" s="21"/>
      <c r="CD4" s="201" t="str">
        <v>B</v>
      </c>
      <c r="CE4" s="21" t="str">
        <v>Not Declared</v>
      </c>
      <c r="CF4" s="202" t="str">
        <v>Bicester AC</v>
      </c>
      <c r="CG4" s="21"/>
      <c r="CH4" s="201" t="str">
        <v/>
      </c>
      <c r="CI4" s="21"/>
      <c r="CJ4" s="202"/>
      <c r="CK4" s="21"/>
      <c r="CL4" s="21"/>
      <c r="CM4" s="4" t="s">
        <v>139</v>
      </c>
      <c r="CN4" s="4" cm="1">
        <f t="array" ref="CN4">IFERROR(ROWS(_xlfn._xlws.FILTER($E$2:$E$28,($C$2:$C$28="N/S")*($A$2:$A$28&lt;&gt;"Great Milton AC")*($E$2:$E$28&lt;&gt;"Not Declared"))),0)</f>
        <v>0</v>
      </c>
      <c r="CO4" s="4" cm="1">
        <f t="array" ref="CO4">IFERROR(ROWS(_xlfn._xlws.FILTER($I$2:$I$28,($C$2:$C$28="N/S")*($A$2:$A$28&lt;&gt;"Great Milton AC")*($I$2:$I$28&lt;&gt;"Not Declared"))),0)</f>
        <v>0</v>
      </c>
      <c r="CP4" s="4" cm="1">
        <f t="array" ref="CP4">IFERROR(ROWS(_xlfn._xlws.FILTER($L$2:$L$28,($C$2:$C$28="N/S")*($A$2:$A$28&lt;&gt;"Great Milton AC")*($L$2:$L$28&lt;&gt;"Not Declared"))),0)</f>
        <v>0</v>
      </c>
      <c r="CQ4" s="4" cm="1">
        <f t="array" ref="CQ4">IFERROR(ROWS(_xlfn._xlws.FILTER($M$2:$M$28,($C$2:$C$28="N/S")*($A$2:$A$28&lt;&gt;"Great Milton AC")*($M$2:$M$28&lt;&gt;"Not Declared"))),0)</f>
        <v>0</v>
      </c>
      <c r="CR4" s="4" cm="1">
        <f t="array" ref="CR4">IFERROR(ROWS(_xlfn._xlws.FILTER($D$2:$D$28,($C$2:$C$28="N/S")*($A$2:$A$28&lt;&gt;"Great Milton AC")*($D$2:$D$28&lt;&gt;"Not Declared"))),0)</f>
        <v>0</v>
      </c>
      <c r="CS4" s="4" cm="1">
        <f t="array" ref="CS4">IFERROR(ROWS(_xlfn._xlws.FILTER($X$2:$X$28,($C$2:$C$28="N/S")*($A$2:$A$28&lt;&gt;"Great Milton AC")*($X$2:$X$28&lt;&gt;", , , "))),0)</f>
        <v>0</v>
      </c>
      <c r="CT4" s="246"/>
      <c r="CU4" s="246"/>
      <c r="CV4" s="246"/>
      <c r="CW4" s="246"/>
      <c r="CX4" s="246"/>
      <c r="CY4" s="246"/>
    </row>
    <row r="5" spans="1:103" ht="21" customHeight="1">
      <c r="A5" s="20" t="s">
        <v>118</v>
      </c>
      <c r="B5" s="5" t="s">
        <v>33</v>
      </c>
      <c r="C5" s="5" t="s">
        <v>0</v>
      </c>
      <c r="D5" s="5" t="str">
        <f>IF(ISNA(MATCH($C5,Banbury!C$5:C$30,0)),"Not Declared", IF(ISBLANK(INDEX(Banbury!$A$5:$A$30,MATCH($C5,Banbury!C$5:C$30,0))),"Missing name on declaration sheet", INDEX(Banbury!$A$5:$A$30,MATCH($C5,Banbury!C$5:C$30,0))))</f>
        <v>Not Declared</v>
      </c>
      <c r="E5" s="5" t="str">
        <f>IF(ISNA(MATCH($C5,Banbury!D$5:D$30,0)),"Not Declared", IF(ISBLANK(INDEX(Banbury!$A$5:$A$30,MATCH($C5,Banbury!D$5:D$30,0))),"Missing name on declaration sheet", INDEX(Banbury!$A$5:$A$30,MATCH($C5,Banbury!D$5:D$30,0))))</f>
        <v>Not Declared</v>
      </c>
      <c r="F5" s="5" t="str">
        <f>IF(ISNA(MATCH($C5,Banbury!E$5:E$30,0)),"Not Declared", IF(ISBLANK(INDEX(Banbury!$A$5:$A$30,MATCH($C5,Banbury!E$5:E$30,0))),"Missing name on declaration sheet", INDEX(Banbury!$A$5:$A$30,MATCH($C5,Banbury!E$5:E$30,0))))</f>
        <v>Not Declared</v>
      </c>
      <c r="G5" s="5" t="str">
        <f>IF(ISNA(MATCH($C5,Banbury!F$5:F$30,0)),"Not Declared", IF(ISBLANK(INDEX(Banbury!$A$5:$A$30,MATCH($C5,Banbury!F$5:F$30,0))),"Missing name on declaration sheet", INDEX(Banbury!$A$5:$A$30,MATCH($C5,Banbury!F$5:F$30,0))))</f>
        <v>Not Declared</v>
      </c>
      <c r="H5" s="5" t="str">
        <f>IF(ISNA(MATCH($C5,Banbury!G$5:G$30,0)),"Not Declared", IF(ISBLANK(INDEX(Banbury!$A$5:$A$30,MATCH($C5,Banbury!G$5:G$30,0))),"Missing name on declaration sheet", INDEX(Banbury!$A$5:$A$30,MATCH($C5,Banbury!G$5:G$30,0))))</f>
        <v>Not Declared</v>
      </c>
      <c r="I5" s="5" t="str">
        <f>IF(ISNA(MATCH($C5,Banbury!H$5:H$30,0)),"Not Declared", IF(ISBLANK(INDEX(Banbury!$A$5:$A$30,MATCH($C5,Banbury!H$5:H$30,0))),"Missing name on declaration sheet", INDEX(Banbury!$A$5:$A$30,MATCH($C5,Banbury!H$5:H$30,0))))</f>
        <v>Not Declared</v>
      </c>
      <c r="J5" s="5" t="str">
        <f>IF(ISNA(MATCH($C5,Banbury!I$5:I$30,0)),"Not Declared", IF(ISBLANK(INDEX(Banbury!$A$5:$A$30,MATCH($C5,Banbury!I$5:I$30,0))),"Missing name on declaration sheet", INDEX(Banbury!$A$5:$A$30,MATCH($C5,Banbury!I$5:I$30,0))))</f>
        <v>Not Declared</v>
      </c>
      <c r="K5" s="5" t="str">
        <f>IF(ISNA(MATCH($C5,Banbury!J$5:J$30,0)),"Not Declared", IF(ISBLANK(INDEX(Banbury!$A$5:$A$30,MATCH($C5,Banbury!J$5:J$30,0))),"Missing name on declaration sheet", INDEX(Banbury!$A$5:$A$30,MATCH($C5,Banbury!J$5:J$30,0))))</f>
        <v>Not Declared</v>
      </c>
      <c r="L5" s="48" t="str">
        <f>IF(ISNA(MATCH($C5,Banbury!K$5:K$30,0)),"Not Declared", IF(ISBLANK(INDEX(Banbury!$A$5:$A$30,MATCH($C5,Banbury!K$5:K$30,0))),"Missing name on declaration sheet", INDEX(Banbury!$A$5:$A$30,MATCH($C5,Banbury!K$5:K$30,0))))</f>
        <v>Not Declared</v>
      </c>
      <c r="M5" s="5" t="str">
        <f>IF(ISNA(MATCH($C5,Banbury!L$5:L$30,0)),"Not Declared", IF(ISBLANK(INDEX(Banbury!$A$5:$A$30,MATCH($C5,Banbury!L$5:L$30,0))),"Missing name on declaration sheet", INDEX(Banbury!$A$5:$A$30,MATCH($C5,Banbury!L$5:L$30,0))))</f>
        <v>Not Declared</v>
      </c>
      <c r="N5" s="57"/>
      <c r="O5" s="57"/>
      <c r="P5" s="5">
        <v>1</v>
      </c>
      <c r="Q5" s="5">
        <v>2</v>
      </c>
      <c r="R5" s="5">
        <v>3</v>
      </c>
      <c r="S5" s="5">
        <v>4</v>
      </c>
      <c r="T5" s="5" t="str">
        <f>IF(ISNA(MATCH(P5,Banbury!$M$5:$M$30,0)),"", IF(ISBLANK(INDEX(Banbury!$A$5:$A$30,MATCH(P5,Banbury!$M$5:$M$30,0))),"Missing name on declaration sheet", INDEX(Banbury!$A$5:$A$30,MATCH(P5,Banbury!$M$5:$M$30,0))))</f>
        <v/>
      </c>
      <c r="U5" s="5" t="str">
        <f>IF(ISNA(MATCH(Q5,Banbury!$M$5:$M$30,0)),"", IF(ISBLANK(INDEX(Banbury!$A$5:$A$30,MATCH(Q5,Banbury!$M$5:$M$30,0))),"Missing name on declaration sheet", INDEX(Banbury!$A$5:$A$30,MATCH(Q5,Banbury!$M$5:$M$30,0))))</f>
        <v/>
      </c>
      <c r="V5" s="5" t="str">
        <f>IF(ISNA(MATCH(R5,Banbury!$M$5:$M$30,0)),"", IF(ISBLANK(INDEX(Banbury!$A$5:$A$30,MATCH(R5,Banbury!$M$5:$M$30,0))),"Missing name on declaration sheet", INDEX(Banbury!$A$5:$A$30,MATCH(R5,Banbury!$M$5:$M$30,0))))</f>
        <v/>
      </c>
      <c r="W5" s="5" t="str">
        <f>IF(ISNA(MATCH(S5,Banbury!$M$5:$M$30,0)),"", IF(ISBLANK(INDEX(Banbury!$A$5:$A$30,MATCH(S5,Banbury!$M$5:$M$30,0))),"Missing name on declaration sheet", INDEX(Banbury!$A$5:$A$30,MATCH(S5,Banbury!$M$5:$M$30,0))))</f>
        <v/>
      </c>
      <c r="X5" s="20" t="str">
        <f t="shared" ref="X5" si="0">T5&amp;", "&amp;U5&amp;", "&amp;V5&amp;", "&amp;W5</f>
        <v xml:space="preserve">, , , </v>
      </c>
      <c r="AA5" s="21"/>
      <c r="AB5" s="201" t="str">
        <v>O</v>
      </c>
      <c r="AC5" s="21" t="str">
        <v>Not Declared</v>
      </c>
      <c r="AD5" s="202" t="str">
        <v>Oxford City AC</v>
      </c>
      <c r="AE5" s="21"/>
      <c r="AF5" s="201" t="str">
        <v/>
      </c>
      <c r="AG5" s="21"/>
      <c r="AH5" s="202"/>
      <c r="AJ5" s="21"/>
      <c r="AK5" s="201" t="str">
        <v>X</v>
      </c>
      <c r="AL5" s="21" t="str">
        <v>Not Declared</v>
      </c>
      <c r="AM5" s="202" t="str">
        <v>Team Kennet</v>
      </c>
      <c r="AN5" s="21"/>
      <c r="AO5" s="201" t="str">
        <v/>
      </c>
      <c r="AP5" s="21"/>
      <c r="AQ5" s="202"/>
      <c r="AS5" s="21"/>
      <c r="AT5" s="201" t="str">
        <v>B</v>
      </c>
      <c r="AU5" s="21" t="str">
        <v>Not Declared</v>
      </c>
      <c r="AV5" s="202" t="str">
        <v>Bicester AC</v>
      </c>
      <c r="AW5" s="21"/>
      <c r="AX5" s="201" t="str">
        <v/>
      </c>
      <c r="AY5" s="21"/>
      <c r="AZ5" s="202"/>
      <c r="BA5" s="27"/>
      <c r="BB5" s="21"/>
      <c r="BC5" s="201" t="str">
        <v>N</v>
      </c>
      <c r="BD5" s="21" t="str">
        <v>Not Declared</v>
      </c>
      <c r="BE5" s="202" t="str">
        <v>Banbury Harriers AC</v>
      </c>
      <c r="BF5" s="21"/>
      <c r="BG5" s="201"/>
      <c r="BH5" s="21"/>
      <c r="BI5" s="202"/>
      <c r="BL5" s="223"/>
      <c r="BM5" s="223"/>
      <c r="BN5" s="223"/>
      <c r="BP5" s="223"/>
      <c r="BQ5" s="223"/>
      <c r="BR5" s="223"/>
      <c r="BT5" s="21"/>
      <c r="BU5" s="201" t="str">
        <v>W</v>
      </c>
      <c r="BV5" s="21" t="str">
        <v>Not Declared</v>
      </c>
      <c r="BW5" s="202" t="str">
        <v>Witney Road Runners</v>
      </c>
      <c r="BX5" s="21"/>
      <c r="BY5" s="201" t="str">
        <v/>
      </c>
      <c r="BZ5" s="21"/>
      <c r="CA5" s="202"/>
      <c r="CB5" s="21"/>
      <c r="CC5" s="21"/>
      <c r="CD5" s="201" t="str">
        <v>O</v>
      </c>
      <c r="CE5" s="21" t="str">
        <v>Not Declared</v>
      </c>
      <c r="CF5" s="202" t="str">
        <v>Oxford City AC</v>
      </c>
      <c r="CG5" s="21"/>
      <c r="CH5" s="201" t="str">
        <v/>
      </c>
      <c r="CI5" s="21"/>
      <c r="CJ5" s="202"/>
      <c r="CK5" s="21"/>
      <c r="CL5" s="21"/>
      <c r="CM5" s="4" t="s">
        <v>352</v>
      </c>
      <c r="CN5" s="4" cm="1">
        <f t="array" ref="CN5">IFERROR(ROWS(_xlfn._xlws.FILTER($E$26:$E$28,($E$26:$E$28&lt;&gt;"Not Declared"))),0)</f>
        <v>0</v>
      </c>
      <c r="CO5" s="4" cm="1">
        <f t="array" ref="CO5">IFERROR(ROWS(_xlfn._xlws.FILTER($I$26:$I$28,($I$26:$I$28&lt;&gt;"Not Declared"))),0)</f>
        <v>0</v>
      </c>
      <c r="CP5" s="4" cm="1">
        <f t="array" ref="CP5">IFERROR(ROWS(_xlfn._xlws.FILTER($L$26:$L$28,($L$26:$L$28&lt;&gt;"Not Declared"))),0)</f>
        <v>0</v>
      </c>
      <c r="CQ5" s="4" cm="1">
        <f t="array" ref="CQ5">IFERROR(ROWS(_xlfn._xlws.FILTER($M$26:$M$28,($M$26:$M$28&lt;&gt;"Not Declared"))),0)</f>
        <v>0</v>
      </c>
      <c r="CR5" s="4" cm="1">
        <f t="array" ref="CR5">IFERROR(ROWS(_xlfn._xlws.FILTER($E$26:$E$28,($E$26:$E$28&lt;&gt;"Not Declared"))),0)</f>
        <v>0</v>
      </c>
      <c r="CS5" s="4" cm="1">
        <f t="array" ref="CS5">IFERROR(ROWS(_xlfn._xlws.FILTER($X$26:$X$28,($X$26:$X$28&lt;&gt;", , , ")*($X$26:$X$28&lt;&gt;""))),0)</f>
        <v>0</v>
      </c>
      <c r="CT5" s="246"/>
      <c r="CU5" s="246"/>
      <c r="CV5" s="246"/>
      <c r="CW5" s="246"/>
      <c r="CX5" s="246"/>
      <c r="CY5" s="246"/>
    </row>
    <row r="6" spans="1:103" ht="21" customHeight="1">
      <c r="A6" s="20" t="s">
        <v>118</v>
      </c>
      <c r="B6" s="5" t="s">
        <v>34</v>
      </c>
      <c r="C6" s="5" t="s">
        <v>1</v>
      </c>
      <c r="D6" s="5" t="str">
        <f>IF(ISNA(MATCH($C6,Banbury!C$5:C$30,0)),"Not Declared", IF(ISBLANK(INDEX(Banbury!$A$5:$A$30,MATCH($C6,Banbury!C$5:C$30,0))),"Missing name on declaration sheet", INDEX(Banbury!$A$5:$A$30,MATCH($C6,Banbury!C$5:C$30,0))))</f>
        <v>Not Declared</v>
      </c>
      <c r="E6" s="5" t="str">
        <f>IF(ISNA(MATCH($C6,Banbury!D$5:D$30,0)),"Not Declared", IF(ISBLANK(INDEX(Banbury!$A$5:$A$30,MATCH($C6,Banbury!D$5:D$30,0))),"Missing name on declaration sheet", INDEX(Banbury!$A$5:$A$30,MATCH($C6,Banbury!D$5:D$30,0))))</f>
        <v>Not Declared</v>
      </c>
      <c r="F6" s="5" t="str">
        <f>IF(ISNA(MATCH($C6,Banbury!E$5:E$30,0)),"Not Declared", IF(ISBLANK(INDEX(Banbury!$A$5:$A$30,MATCH($C6,Banbury!E$5:E$30,0))),"Missing name on declaration sheet", INDEX(Banbury!$A$5:$A$30,MATCH($C6,Banbury!E$5:E$30,0))))</f>
        <v>Not Declared</v>
      </c>
      <c r="G6" s="5" t="str">
        <f>IF(ISNA(MATCH($C6,Banbury!F$5:F$30,0)),"Not Declared", IF(ISBLANK(INDEX(Banbury!$A$5:$A$30,MATCH($C6,Banbury!F$5:F$30,0))),"Missing name on declaration sheet", INDEX(Banbury!$A$5:$A$30,MATCH($C6,Banbury!F$5:F$30,0))))</f>
        <v>Not Declared</v>
      </c>
      <c r="H6" s="5" t="str">
        <f>IF(ISNA(MATCH($C6,Banbury!G$5:G$30,0)),"Not Declared", IF(ISBLANK(INDEX(Banbury!$A$5:$A$30,MATCH($C6,Banbury!G$5:G$30,0))),"Missing name on declaration sheet", INDEX(Banbury!$A$5:$A$30,MATCH($C6,Banbury!G$5:G$30,0))))</f>
        <v>Not Declared</v>
      </c>
      <c r="I6" s="5" t="str">
        <f>IF(ISNA(MATCH($C6,Banbury!H$5:H$30,0)),"Not Declared", IF(ISBLANK(INDEX(Banbury!$A$5:$A$30,MATCH($C6,Banbury!H$5:H$30,0))),"Missing name on declaration sheet", INDEX(Banbury!$A$5:$A$30,MATCH($C6,Banbury!H$5:H$30,0))))</f>
        <v>Not Declared</v>
      </c>
      <c r="J6" s="5" t="str">
        <f>IF(ISNA(MATCH($C6,Banbury!I$5:I$30,0)),"Not Declared", IF(ISBLANK(INDEX(Banbury!$A$5:$A$30,MATCH($C6,Banbury!I$5:I$30,0))),"Missing name on declaration sheet", INDEX(Banbury!$A$5:$A$30,MATCH($C6,Banbury!I$5:I$30,0))))</f>
        <v>Not Declared</v>
      </c>
      <c r="K6" s="5" t="str">
        <f>IF(ISNA(MATCH($C6,Banbury!J$5:J$30,0)),"Not Declared", IF(ISBLANK(INDEX(Banbury!$A$5:$A$30,MATCH($C6,Banbury!J$5:J$30,0))),"Missing name on declaration sheet", INDEX(Banbury!$A$5:$A$30,MATCH($C6,Banbury!J$5:J$30,0))))</f>
        <v>Not Declared</v>
      </c>
      <c r="L6" s="5" t="str">
        <f>IF(ISNA(MATCH($C6,Banbury!K$5:K$30,0)),"Not Declared", IF(ISBLANK(INDEX(Banbury!$A$5:$A$30,MATCH($C6,Banbury!K$5:K$30,0))),"Missing name on declaration sheet", INDEX(Banbury!$A$5:$A$30,MATCH($C6,Banbury!K$5:K$30,0))))</f>
        <v>Not Declared</v>
      </c>
      <c r="M6" s="24" t="str">
        <f>IF(ISNA(MATCH($C6,Banbury!L$5:L$30,0)),"Not Declared", IF(ISBLANK(INDEX(Banbury!$A$5:$A$30,MATCH($C6,Banbury!L$5:L$30,0))),"Missing name on declaration sheet", INDEX(Banbury!$A$5:$A$30,MATCH($C6,Banbury!L$5:L$30,0))))</f>
        <v>Not Declared</v>
      </c>
      <c r="N6" s="57"/>
      <c r="O6" s="57"/>
      <c r="P6" s="57"/>
      <c r="Q6" s="57"/>
      <c r="R6" s="57"/>
      <c r="S6" s="57"/>
      <c r="T6" s="57"/>
      <c r="U6" s="57"/>
      <c r="V6" s="57"/>
      <c r="W6" s="57"/>
      <c r="X6" s="57"/>
      <c r="AA6" s="21"/>
      <c r="AB6" s="201" t="str">
        <v>B</v>
      </c>
      <c r="AC6" s="21" t="str">
        <v>Not Declared</v>
      </c>
      <c r="AD6" s="202" t="str">
        <v>Bicester AC</v>
      </c>
      <c r="AE6" s="21"/>
      <c r="AF6" s="201"/>
      <c r="AG6" s="21"/>
      <c r="AH6" s="202"/>
      <c r="AJ6" s="21"/>
      <c r="AK6" s="201" t="str">
        <v>H</v>
      </c>
      <c r="AL6" s="21" t="str">
        <v>Not Declared</v>
      </c>
      <c r="AM6" s="202" t="str">
        <v>White Horse Harriers</v>
      </c>
      <c r="AN6" s="21"/>
      <c r="AO6" s="201"/>
      <c r="AP6" s="21"/>
      <c r="AQ6" s="202"/>
      <c r="AR6" s="210"/>
      <c r="AS6" s="21"/>
      <c r="AT6" s="201" t="str">
        <v>A</v>
      </c>
      <c r="AU6" s="21" t="str">
        <v>Not Declared</v>
      </c>
      <c r="AV6" s="202" t="str">
        <v>Abingdon AC</v>
      </c>
      <c r="AW6" s="21"/>
      <c r="AX6" s="201"/>
      <c r="AY6" s="21"/>
      <c r="AZ6" s="202"/>
      <c r="BA6" s="27"/>
      <c r="BB6" s="21"/>
      <c r="BC6" s="201" t="str">
        <v>X</v>
      </c>
      <c r="BD6" s="21" t="str">
        <v>Not Declared</v>
      </c>
      <c r="BE6" s="202" t="str">
        <v>Team Kennet</v>
      </c>
      <c r="BF6" s="21"/>
      <c r="BG6" s="201"/>
      <c r="BH6" s="21"/>
      <c r="BI6" s="202"/>
      <c r="BL6" s="223"/>
      <c r="BM6" s="223"/>
      <c r="BN6" s="223"/>
      <c r="BP6" s="223"/>
      <c r="BQ6" s="223"/>
      <c r="BR6" s="223"/>
      <c r="BT6" s="21"/>
      <c r="BU6" s="201" t="str">
        <v>A</v>
      </c>
      <c r="BV6" s="21" t="str">
        <v>Not Declared</v>
      </c>
      <c r="BW6" s="202" t="str">
        <v>Abingdon AC</v>
      </c>
      <c r="BX6" s="21"/>
      <c r="BY6" s="201"/>
      <c r="BZ6" s="21"/>
      <c r="CA6" s="202"/>
      <c r="CB6" s="21"/>
      <c r="CC6" s="21"/>
      <c r="CD6" s="201" t="str">
        <v>R</v>
      </c>
      <c r="CE6" s="21" t="str">
        <v>Not Declared</v>
      </c>
      <c r="CF6" s="202" t="str">
        <v>Radley AC</v>
      </c>
      <c r="CG6" s="21"/>
      <c r="CH6" s="201"/>
      <c r="CI6" s="21"/>
      <c r="CJ6" s="202"/>
      <c r="CK6" s="21"/>
      <c r="CL6" s="21"/>
      <c r="CM6" s="4" t="s">
        <v>353</v>
      </c>
      <c r="CN6" s="4" t="str">
        <f>CN2&amp;"/"&amp;CN3&amp;"/"&amp;CN4+CN5</f>
        <v>0/0/0</v>
      </c>
      <c r="CO6" s="4" t="str">
        <f>CO2&amp;"/"&amp;CO3&amp;"/"&amp;CO4+CO5</f>
        <v>0/0/0</v>
      </c>
      <c r="CP6" s="4" t="str">
        <f>CP2&amp;"/"&amp;CP3&amp;"/"&amp;CP4+CP5</f>
        <v>0/0/0</v>
      </c>
      <c r="CQ6" s="4" t="str">
        <f>CQ2&amp;"/"&amp;CQ3&amp;"/"&amp;CQ4+CQ5</f>
        <v>0/0/0</v>
      </c>
      <c r="CR6" s="4" t="str">
        <f>CR2&amp;"/"&amp;CR3&amp;"/"&amp;CR4+CR5</f>
        <v>0/0/0</v>
      </c>
      <c r="CS6" s="4" t="str">
        <f>CS2&amp;"/"&amp;CS4+CS5</f>
        <v>0/0</v>
      </c>
      <c r="CT6" s="4" t="str">
        <f>CT2&amp;"/"&amp;CT3&amp;"/"&amp;CT4+CT5</f>
        <v>//0</v>
      </c>
      <c r="CU6" s="4" t="str">
        <f t="shared" ref="CU6:CY6" si="1">CU2&amp;"/"&amp;CU3&amp;"/"&amp;CU4+CU5</f>
        <v>//0</v>
      </c>
      <c r="CV6" s="4" t="str">
        <f t="shared" si="1"/>
        <v>//0</v>
      </c>
      <c r="CW6" s="4" t="str">
        <f t="shared" si="1"/>
        <v>//0</v>
      </c>
      <c r="CX6" s="4" t="str">
        <f t="shared" si="1"/>
        <v>//0</v>
      </c>
      <c r="CY6" s="4" t="str">
        <f t="shared" si="1"/>
        <v>//0</v>
      </c>
    </row>
    <row r="7" spans="1:103" ht="21" customHeight="1">
      <c r="A7" s="20" t="s">
        <v>118</v>
      </c>
      <c r="B7" s="5"/>
      <c r="C7" s="5" t="s">
        <v>139</v>
      </c>
      <c r="D7" s="5" t="str">
        <f>IF(ISNA(MATCH($C7,Banbury!C$5:C$30,0)),"Not Declared", IF(ISBLANK(INDEX(Banbury!$A$5:$A$30,MATCH($C7,Banbury!C$5:C$30,0))),"Missing name on declaration sheet", INDEX(Banbury!$A$5:$A$30,MATCH($C7,Banbury!C$5:C$30,0))))</f>
        <v>Not Declared</v>
      </c>
      <c r="E7" s="5" t="str">
        <f>IF(ISNA(MATCH($C7,Banbury!D$5:D$30,0)),"Not Declared", IF(ISBLANK(INDEX(Banbury!$A$5:$A$30,MATCH($C7,Banbury!D$5:D$30,0))),"Missing name on declaration sheet", INDEX(Banbury!$A$5:$A$30,MATCH($C7,Banbury!D$5:D$30,0))))</f>
        <v>Not Declared</v>
      </c>
      <c r="F7" s="5" t="str">
        <f>IF(ISNA(MATCH($C7,Banbury!E$5:E$30,0)),"Not Declared", IF(ISBLANK(INDEX(Banbury!$A$5:$A$30,MATCH($C7,Banbury!E$5:E$30,0))),"Missing name on declaration sheet", INDEX(Banbury!$A$5:$A$30,MATCH($C7,Banbury!E$5:E$30,0))))</f>
        <v>Not Declared</v>
      </c>
      <c r="G7" s="5" t="str">
        <f>IF(ISNA(MATCH($C7,Banbury!F$5:F$30,0)),"Not Declared", IF(ISBLANK(INDEX(Banbury!$A$5:$A$30,MATCH($C7,Banbury!F$5:F$30,0))),"Missing name on declaration sheet", INDEX(Banbury!$A$5:$A$30,MATCH($C7,Banbury!F$5:F$30,0))))</f>
        <v>Not Declared</v>
      </c>
      <c r="H7" s="5" t="str">
        <f>IF(ISNA(MATCH($C7,Banbury!G$5:G$30,0)),"Not Declared", IF(ISBLANK(INDEX(Banbury!$A$5:$A$30,MATCH($C7,Banbury!G$5:G$30,0))),"Missing name on declaration sheet", INDEX(Banbury!$A$5:$A$30,MATCH($C7,Banbury!G$5:G$30,0))))</f>
        <v>Not Declared</v>
      </c>
      <c r="I7" s="5" t="str">
        <f>IF(ISNA(MATCH($C7,Banbury!H$5:H$30,0)),"Not Declared", IF(ISBLANK(INDEX(Banbury!$A$5:$A$30,MATCH($C7,Banbury!H$5:H$30,0))),"Missing name on declaration sheet", INDEX(Banbury!$A$5:$A$30,MATCH($C7,Banbury!H$5:H$30,0))))</f>
        <v>Not Declared</v>
      </c>
      <c r="J7" s="5" t="str">
        <f>IF(ISNA(MATCH($C7,Banbury!I$5:I$30,0)),"Not Declared", IF(ISBLANK(INDEX(Banbury!$A$5:$A$30,MATCH($C7,Banbury!I$5:I$30,0))),"Missing name on declaration sheet", INDEX(Banbury!$A$5:$A$30,MATCH($C7,Banbury!I$5:I$30,0))))</f>
        <v>Not Declared</v>
      </c>
      <c r="K7" s="5" t="str">
        <f>IF(ISNA(MATCH($C7,Banbury!J$5:J$30,0)),"Not Declared", IF(ISBLANK(INDEX(Banbury!$A$5:$A$30,MATCH($C7,Banbury!J$5:J$30,0))),"Missing name on declaration sheet", INDEX(Banbury!$A$5:$A$30,MATCH($C7,Banbury!J$5:J$30,0))))</f>
        <v>Not Declared</v>
      </c>
      <c r="L7" s="5" t="str">
        <f>IF(ISNA(MATCH($C7,Banbury!K$5:K$30,0)),"Not Declared", IF(ISBLANK(INDEX(Banbury!$A$5:$A$30,MATCH($C7,Banbury!K$5:K$30,0))),"Missing name on declaration sheet", INDEX(Banbury!$A$5:$A$30,MATCH($C7,Banbury!K$5:K$30,0))))</f>
        <v>Not Declared</v>
      </c>
      <c r="M7" s="5" t="str">
        <f>IF(ISNA(MATCH($C7,Banbury!L$5:L$30,0)),"Not Declared", IF(ISBLANK(INDEX(Banbury!$A$5:$A$30,MATCH($C7,Banbury!L$5:L$30,0))),"Missing name on declaration sheet", INDEX(Banbury!$A$5:$A$30,MATCH($C7,Banbury!L$5:L$30,0))))</f>
        <v>Not Declared</v>
      </c>
      <c r="N7" s="57"/>
      <c r="O7" s="57"/>
      <c r="P7" s="5" t="s">
        <v>109</v>
      </c>
      <c r="Q7" s="5" t="s">
        <v>136</v>
      </c>
      <c r="R7" s="5" t="s">
        <v>137</v>
      </c>
      <c r="S7" s="5" t="s">
        <v>138</v>
      </c>
      <c r="T7" s="5" t="str">
        <f>IF(ISNA(MATCH(P7,Banbury!$M$5:$M$30,0)),"", IF(ISBLANK(INDEX(Banbury!$A$5:$A$30,MATCH(P7,Banbury!$M$5:$M$30,0))),"Missing name on declaration sheet", INDEX(Banbury!$A$5:$A$30,MATCH(P7,Banbury!$M$5:$M$30,0))))</f>
        <v/>
      </c>
      <c r="U7" s="5" t="str">
        <f>IF(ISNA(MATCH(Q7,Banbury!$M$5:$M$30,0)),"", IF(ISBLANK(INDEX(Banbury!$A$5:$A$30,MATCH(Q7,Banbury!$M$5:$M$30,0))),"Missing name on declaration sheet", INDEX(Banbury!$A$5:$A$30,MATCH(Q7,Banbury!$M$5:$M$30,0))))</f>
        <v/>
      </c>
      <c r="V7" s="5" t="str">
        <f>IF(ISNA(MATCH(R7,Banbury!$M$5:$M$30,0)),"", IF(ISBLANK(INDEX(Banbury!$A$5:$A$30,MATCH(R7,Banbury!$M$5:$M$30,0))),"Missing name on declaration sheet", INDEX(Banbury!$A$5:$A$30,MATCH(R7,Banbury!$M$5:$M$30,0))))</f>
        <v/>
      </c>
      <c r="W7" s="5" t="str">
        <f>IF(ISNA(MATCH(S7,Banbury!$M$5:$M$30,0)),"", IF(ISBLANK(INDEX(Banbury!$A$5:$A$30,MATCH(S7,Banbury!$M$5:$M$30,0))),"Missing name on declaration sheet", INDEX(Banbury!$A$5:$A$30,MATCH(S7,Banbury!$M$5:$M$30,0))))</f>
        <v/>
      </c>
      <c r="X7" s="20" t="str">
        <f t="shared" ref="X7:X8" si="2">T7&amp;", "&amp;U7&amp;", "&amp;V7&amp;", "&amp;W7</f>
        <v xml:space="preserve">, , , </v>
      </c>
      <c r="AA7" s="21"/>
      <c r="AB7" s="201" t="str">
        <v>N</v>
      </c>
      <c r="AC7" s="21" t="str">
        <v>Not Declared</v>
      </c>
      <c r="AD7" s="202" t="str">
        <v>Banbury Harriers AC</v>
      </c>
      <c r="AE7" s="21"/>
      <c r="AF7" s="201"/>
      <c r="AG7" s="21"/>
      <c r="AH7" s="202"/>
      <c r="AJ7" s="21"/>
      <c r="AK7" s="201" t="str">
        <v>R</v>
      </c>
      <c r="AL7" s="21" t="str">
        <v>Not Declared</v>
      </c>
      <c r="AM7" s="202" t="str">
        <v>Radley AC</v>
      </c>
      <c r="AN7" s="21"/>
      <c r="AO7" s="201"/>
      <c r="AP7" s="21"/>
      <c r="AQ7" s="202"/>
      <c r="AR7" s="210"/>
      <c r="AS7" s="21"/>
      <c r="AT7" s="201" t="str">
        <v>W</v>
      </c>
      <c r="AU7" s="21" t="str">
        <v>Not Declared</v>
      </c>
      <c r="AV7" s="202" t="str">
        <v>Witney Road Runners</v>
      </c>
      <c r="AW7" s="21"/>
      <c r="AX7" s="201"/>
      <c r="AY7" s="21"/>
      <c r="AZ7" s="202"/>
      <c r="BA7" s="27"/>
      <c r="BB7" s="21"/>
      <c r="BC7" s="201" t="str">
        <v>O</v>
      </c>
      <c r="BD7" s="21" t="str">
        <v>Not Declared</v>
      </c>
      <c r="BE7" s="202" t="str">
        <v>Oxford City AC</v>
      </c>
      <c r="BF7" s="21"/>
      <c r="BG7" s="201"/>
      <c r="BH7" s="21"/>
      <c r="BI7" s="202"/>
      <c r="BL7" s="223"/>
      <c r="BM7" s="223"/>
      <c r="BN7" s="223"/>
      <c r="BP7" s="223"/>
      <c r="BQ7" s="223"/>
      <c r="BR7" s="223"/>
      <c r="BT7" s="21"/>
      <c r="BU7" s="201" t="str">
        <v>X</v>
      </c>
      <c r="BV7" s="21" t="str">
        <v>Not Declared</v>
      </c>
      <c r="BW7" s="202" t="str">
        <v>Team Kennet</v>
      </c>
      <c r="BX7" s="21"/>
      <c r="BY7" s="201"/>
      <c r="BZ7" s="21"/>
      <c r="CA7" s="202"/>
      <c r="CB7" s="21"/>
      <c r="CC7" s="21"/>
      <c r="CD7" s="201" t="str">
        <v>X</v>
      </c>
      <c r="CE7" s="21" t="str">
        <v>Not Declared</v>
      </c>
      <c r="CF7" s="202" t="str">
        <v>Team Kennet</v>
      </c>
      <c r="CG7" s="21"/>
      <c r="CH7" s="201"/>
      <c r="CI7" s="21"/>
      <c r="CJ7" s="202"/>
      <c r="CK7" s="21"/>
      <c r="CL7" s="21"/>
    </row>
    <row r="8" spans="1:103" ht="21" customHeight="1">
      <c r="A8" s="20" t="s">
        <v>119</v>
      </c>
      <c r="B8" s="5" t="s">
        <v>1</v>
      </c>
      <c r="C8" s="5" t="s">
        <v>0</v>
      </c>
      <c r="D8" s="5" t="str">
        <f>IF(ISNA(MATCH($C8,Bicester!C$5:C$30,0)),"Not Declared", IF(ISBLANK(INDEX(Bicester!$A$5:$A$30,MATCH($C8,Bicester!C$5:C$30,0))),"Missing name on declaration sheet", INDEX(Bicester!$A$5:$A$30,MATCH($C8,Bicester!C$5:C$30,0))))</f>
        <v>Not Declared</v>
      </c>
      <c r="E8" s="5" t="str">
        <f>IF(ISNA(MATCH($C8,Bicester!D$5:D$30,0)),"Not Declared", IF(ISBLANK(INDEX(Bicester!$A$5:$A$30,MATCH($C8,Bicester!D$5:D$30,0))),"Missing name on declaration sheet", INDEX(Bicester!$A$5:$A$30,MATCH($C8,Bicester!D$5:D$30,0))))</f>
        <v>Not Declared</v>
      </c>
      <c r="F8" s="5" t="str">
        <f>IF(ISNA(MATCH($C8,Bicester!E$5:E$30,0)),"Not Declared", IF(ISBLANK(INDEX(Bicester!$A$5:$A$30,MATCH($C8,Bicester!E$5:E$30,0))),"Missing name on declaration sheet", INDEX(Bicester!$A$5:$A$30,MATCH($C8,Bicester!E$5:E$30,0))))</f>
        <v>Not Declared</v>
      </c>
      <c r="G8" s="5" t="str">
        <f>IF(ISNA(MATCH($C8,Bicester!F$5:F$30,0)),"Not Declared", IF(ISBLANK(INDEX(Bicester!$A$5:$A$30,MATCH($C8,Bicester!F$5:F$30,0))),"Missing name on declaration sheet", INDEX(Bicester!$A$5:$A$30,MATCH($C8,Bicester!F$5:F$30,0))))</f>
        <v>Not Declared</v>
      </c>
      <c r="H8" s="5" t="str">
        <f>IF(ISNA(MATCH($C8,Bicester!G$5:G$30,0)),"Not Declared", IF(ISBLANK(INDEX(Bicester!$A$5:$A$30,MATCH($C8,Bicester!G$5:G$30,0))),"Missing name on declaration sheet", INDEX(Bicester!$A$5:$A$30,MATCH($C8,Bicester!G$5:G$30,0))))</f>
        <v>Not Declared</v>
      </c>
      <c r="I8" s="5" t="str">
        <f>IF(ISNA(MATCH($C8,Bicester!H$5:H$30,0)),"Not Declared", IF(ISBLANK(INDEX(Bicester!$A$5:$A$30,MATCH($C8,Bicester!H$5:H$30,0))),"Missing name on declaration sheet", INDEX(Bicester!$A$5:$A$30,MATCH($C8,Bicester!H$5:H$30,0))))</f>
        <v>Not Declared</v>
      </c>
      <c r="J8" s="5" t="str">
        <f>IF(ISNA(MATCH($C8,Bicester!I$5:I$30,0)),"Not Declared", IF(ISBLANK(INDEX(Bicester!$A$5:$A$30,MATCH($C8,Bicester!I$5:I$30,0))),"Missing name on declaration sheet", INDEX(Bicester!$A$5:$A$30,MATCH($C8,Bicester!I$5:I$30,0))))</f>
        <v>Not Declared</v>
      </c>
      <c r="K8" s="5" t="str">
        <f>IF(ISNA(MATCH($C8,Bicester!J$5:J$30,0)),"Not Declared", IF(ISBLANK(INDEX(Bicester!$A$5:$A$30,MATCH($C8,Bicester!J$5:J$30,0))),"Missing name on declaration sheet", INDEX(Bicester!$A$5:$A$30,MATCH($C8,Bicester!J$5:J$30,0))))</f>
        <v>Not Declared</v>
      </c>
      <c r="L8" s="5" t="str">
        <f>IF(ISNA(MATCH($C8,Bicester!K$5:K$30,0)),"Not Declared", IF(ISBLANK(INDEX(Bicester!$A$5:$A$30,MATCH($C8,Bicester!K$5:K$30,0))),"Missing name on declaration sheet", INDEX(Bicester!$A$5:$A$30,MATCH($C8,Bicester!K$5:K$30,0))))</f>
        <v>Not Declared</v>
      </c>
      <c r="M8" s="5" t="str">
        <f>IF(ISNA(MATCH($C8,Bicester!L$5:L$30,0)),"Not Declared", IF(ISBLANK(INDEX(Bicester!$A$5:$A$30,MATCH($C8,Bicester!L$5:L$30,0))),"Missing name on declaration sheet", INDEX(Bicester!$A$5:$A$30,MATCH($C8,Bicester!L$5:L$30,0))))</f>
        <v>Not Declared</v>
      </c>
      <c r="N8" s="57"/>
      <c r="O8" s="57"/>
      <c r="P8" s="5">
        <v>1</v>
      </c>
      <c r="Q8" s="5">
        <v>2</v>
      </c>
      <c r="R8" s="5">
        <v>3</v>
      </c>
      <c r="S8" s="5">
        <v>4</v>
      </c>
      <c r="T8" s="5" t="str">
        <f>IF(ISNA(MATCH(P8,Bicester!$M$5:$M$30,0)),"", IF(ISBLANK(INDEX(Bicester!$A$5:$A$30,MATCH(P8,Bicester!$M$5:$M$30,0))),"Missing name on declaration sheet", INDEX(Bicester!$A$5:$A$30,MATCH(P8,Bicester!$M$5:$M$30,0))))</f>
        <v/>
      </c>
      <c r="U8" s="5" t="str">
        <f>IF(ISNA(MATCH(Q8,Bicester!$M$5:$M$30,0)),"", IF(ISBLANK(INDEX(Bicester!$A$5:$A$30,MATCH(Q8,Bicester!$M$5:$M$30,0))),"Missing name on declaration sheet", INDEX(Bicester!$A$5:$A$30,MATCH(Q8,Bicester!$M$5:$M$30,0))))</f>
        <v/>
      </c>
      <c r="V8" s="5" t="str">
        <f>IF(ISNA(MATCH(R8,Bicester!$M$5:$M$30,0)),"", IF(ISBLANK(INDEX(Bicester!$A$5:$A$30,MATCH(R8,Bicester!$M$5:$M$30,0))),"Missing name on declaration sheet", INDEX(Bicester!$A$5:$A$30,MATCH(R8,Bicester!$M$5:$M$30,0))))</f>
        <v/>
      </c>
      <c r="W8" s="5" t="str">
        <f>IF(ISNA(MATCH(S8,Bicester!$M$5:$M$30,0)),"", IF(ISBLANK(INDEX(Bicester!$A$5:$A$30,MATCH(S8,Bicester!$M$5:$M$30,0))),"Missing name on declaration sheet", INDEX(Bicester!$A$5:$A$30,MATCH(S8,Bicester!$M$5:$M$30,0))))</f>
        <v/>
      </c>
      <c r="X8" s="20" t="str">
        <f t="shared" si="2"/>
        <v xml:space="preserve">, , , </v>
      </c>
      <c r="AA8" s="21"/>
      <c r="AB8" s="201" t="str">
        <v>A</v>
      </c>
      <c r="AC8" s="21" t="str">
        <v>Not Declared</v>
      </c>
      <c r="AD8" s="202" t="str">
        <v>Abingdon AC</v>
      </c>
      <c r="AE8" s="21"/>
      <c r="AF8" s="201"/>
      <c r="AG8" s="21"/>
      <c r="AH8" s="202"/>
      <c r="AJ8" s="21"/>
      <c r="AK8" s="201" t="str">
        <v>W</v>
      </c>
      <c r="AL8" s="21" t="str">
        <v>Not Declared</v>
      </c>
      <c r="AM8" s="202" t="str">
        <v>Witney Road Runners</v>
      </c>
      <c r="AN8" s="21"/>
      <c r="AO8" s="201"/>
      <c r="AP8" s="21"/>
      <c r="AQ8" s="202"/>
      <c r="AR8" s="210"/>
      <c r="AS8" s="21"/>
      <c r="AT8" s="201" t="str">
        <v>N</v>
      </c>
      <c r="AU8" s="21" t="str">
        <v>Not Declared</v>
      </c>
      <c r="AV8" s="202" t="str">
        <v>Banbury Harriers AC</v>
      </c>
      <c r="AW8" s="21"/>
      <c r="AX8" s="201"/>
      <c r="AY8" s="21"/>
      <c r="AZ8" s="202"/>
      <c r="BA8" s="27"/>
      <c r="BB8" s="21"/>
      <c r="BC8" s="201" t="str">
        <v>H</v>
      </c>
      <c r="BD8" s="21" t="str">
        <v>Not Declared</v>
      </c>
      <c r="BE8" s="202" t="str">
        <v>White Horse Harriers</v>
      </c>
      <c r="BF8" s="21"/>
      <c r="BG8" s="201"/>
      <c r="BH8" s="21"/>
      <c r="BI8" s="202"/>
      <c r="BL8" s="223"/>
      <c r="BM8" s="223"/>
      <c r="BN8" s="223"/>
      <c r="BP8" s="223"/>
      <c r="BQ8" s="223"/>
      <c r="BR8" s="223"/>
      <c r="BT8" s="21"/>
      <c r="BU8" s="201" t="str">
        <v>H</v>
      </c>
      <c r="BV8" s="21" t="str">
        <v>Not Declared</v>
      </c>
      <c r="BW8" s="202" t="str">
        <v>White Horse Harriers</v>
      </c>
      <c r="BX8" s="21"/>
      <c r="BY8" s="201"/>
      <c r="BZ8" s="21"/>
      <c r="CA8" s="202"/>
      <c r="CB8" s="21"/>
      <c r="CC8" s="21"/>
      <c r="CD8" s="201" t="str">
        <v>H</v>
      </c>
      <c r="CE8" s="21" t="str">
        <v>Not Declared</v>
      </c>
      <c r="CF8" s="202" t="str">
        <v>White Horse Harriers</v>
      </c>
      <c r="CG8" s="21"/>
      <c r="CH8" s="201"/>
      <c r="CI8" s="21"/>
      <c r="CJ8" s="202"/>
      <c r="CK8" s="21"/>
      <c r="CL8" s="21"/>
    </row>
    <row r="9" spans="1:103" ht="21" customHeight="1">
      <c r="A9" s="20" t="s">
        <v>119</v>
      </c>
      <c r="B9" s="5" t="s">
        <v>46</v>
      </c>
      <c r="C9" s="5" t="s">
        <v>1</v>
      </c>
      <c r="D9" s="5" t="str">
        <f>IF(ISNA(MATCH($C9,Bicester!C$5:C$30,0)),"Not Declared", IF(ISBLANK(INDEX(Bicester!$A$5:$A$30,MATCH($C9,Bicester!C$5:C$30,0))),"Missing name on declaration sheet", INDEX(Bicester!$A$5:$A$30,MATCH($C9,Bicester!C$5:C$30,0))))</f>
        <v>Not Declared</v>
      </c>
      <c r="E9" s="5" t="str">
        <f>IF(ISNA(MATCH($C9,Bicester!D$5:D$30,0)),"Not Declared", IF(ISBLANK(INDEX(Bicester!$A$5:$A$30,MATCH($C9,Bicester!D$5:D$30,0))),"Missing name on declaration sheet", INDEX(Bicester!$A$5:$A$30,MATCH($C9,Bicester!D$5:D$30,0))))</f>
        <v>Not Declared</v>
      </c>
      <c r="F9" s="5" t="str">
        <f>IF(ISNA(MATCH($C9,Bicester!E$5:E$30,0)),"Not Declared", IF(ISBLANK(INDEX(Bicester!$A$5:$A$30,MATCH($C9,Bicester!E$5:E$30,0))),"Missing name on declaration sheet", INDEX(Bicester!$A$5:$A$30,MATCH($C9,Bicester!E$5:E$30,0))))</f>
        <v>Not Declared</v>
      </c>
      <c r="G9" s="5" t="str">
        <f>IF(ISNA(MATCH($C9,Bicester!F$5:F$30,0)),"Not Declared", IF(ISBLANK(INDEX(Bicester!$A$5:$A$30,MATCH($C9,Bicester!F$5:F$30,0))),"Missing name on declaration sheet", INDEX(Bicester!$A$5:$A$30,MATCH($C9,Bicester!F$5:F$30,0))))</f>
        <v>Not Declared</v>
      </c>
      <c r="H9" s="5" t="str">
        <f>IF(ISNA(MATCH($C9,Bicester!G$5:G$30,0)),"Not Declared", IF(ISBLANK(INDEX(Bicester!$A$5:$A$30,MATCH($C9,Bicester!G$5:G$30,0))),"Missing name on declaration sheet", INDEX(Bicester!$A$5:$A$30,MATCH($C9,Bicester!G$5:G$30,0))))</f>
        <v>Not Declared</v>
      </c>
      <c r="I9" s="5" t="str">
        <f>IF(ISNA(MATCH($C9,Bicester!H$5:H$30,0)),"Not Declared", IF(ISBLANK(INDEX(Bicester!$A$5:$A$30,MATCH($C9,Bicester!H$5:H$30,0))),"Missing name on declaration sheet", INDEX(Bicester!$A$5:$A$30,MATCH($C9,Bicester!H$5:H$30,0))))</f>
        <v>Not Declared</v>
      </c>
      <c r="J9" s="5" t="str">
        <f>IF(ISNA(MATCH($C9,Bicester!I$5:I$30,0)),"Not Declared", IF(ISBLANK(INDEX(Bicester!$A$5:$A$30,MATCH($C9,Bicester!I$5:I$30,0))),"Missing name on declaration sheet", INDEX(Bicester!$A$5:$A$30,MATCH($C9,Bicester!I$5:I$30,0))))</f>
        <v>Not Declared</v>
      </c>
      <c r="K9" s="5" t="str">
        <f>IF(ISNA(MATCH($C9,Bicester!J$5:J$30,0)),"Not Declared", IF(ISBLANK(INDEX(Bicester!$A$5:$A$30,MATCH($C9,Bicester!J$5:J$30,0))),"Missing name on declaration sheet", INDEX(Bicester!$A$5:$A$30,MATCH($C9,Bicester!J$5:J$30,0))))</f>
        <v>Not Declared</v>
      </c>
      <c r="L9" s="5" t="str">
        <f>IF(ISNA(MATCH($C9,Bicester!K$5:K$30,0)),"Not Declared", IF(ISBLANK(INDEX(Bicester!$A$5:$A$30,MATCH($C9,Bicester!K$5:K$30,0))),"Missing name on declaration sheet", INDEX(Bicester!$A$5:$A$30,MATCH($C9,Bicester!K$5:K$30,0))))</f>
        <v>Not Declared</v>
      </c>
      <c r="M9" s="5" t="str">
        <f>IF(ISNA(MATCH($C9,Bicester!L$5:L$30,0)),"Not Declared", IF(ISBLANK(INDEX(Bicester!$A$5:$A$30,MATCH($C9,Bicester!L$5:L$30,0))),"Missing name on declaration sheet", INDEX(Bicester!$A$5:$A$30,MATCH($C9,Bicester!L$5:L$30,0))))</f>
        <v>Not Declared</v>
      </c>
      <c r="N9" s="57"/>
      <c r="O9" s="57"/>
      <c r="P9" s="57"/>
      <c r="Q9" s="57"/>
      <c r="R9" s="57"/>
      <c r="S9" s="57"/>
      <c r="T9" s="57"/>
      <c r="U9" s="57"/>
      <c r="V9" s="57"/>
      <c r="W9" s="57"/>
      <c r="X9" s="57"/>
      <c r="AA9" s="21"/>
      <c r="AB9" s="203" t="str">
        <v>X</v>
      </c>
      <c r="AC9" s="204" t="str">
        <v>Not Declared</v>
      </c>
      <c r="AD9" s="205" t="str">
        <v>Team Kennet</v>
      </c>
      <c r="AE9" s="21"/>
      <c r="AF9" s="201"/>
      <c r="AG9" s="21"/>
      <c r="AH9" s="202"/>
      <c r="AJ9" s="21"/>
      <c r="AK9" s="203" t="str">
        <v>N</v>
      </c>
      <c r="AL9" s="204" t="str">
        <v>Not Declared</v>
      </c>
      <c r="AM9" s="205" t="str">
        <v>Banbury Harriers AC</v>
      </c>
      <c r="AN9" s="21"/>
      <c r="AO9" s="201"/>
      <c r="AP9" s="21"/>
      <c r="AQ9" s="202"/>
      <c r="AR9" s="210"/>
      <c r="AS9" s="21"/>
      <c r="AT9" s="203" t="str">
        <v>R</v>
      </c>
      <c r="AU9" s="204" t="str">
        <v>Not Declared</v>
      </c>
      <c r="AV9" s="205" t="str">
        <v>Radley AC</v>
      </c>
      <c r="AW9" s="21"/>
      <c r="AX9" s="201"/>
      <c r="AY9" s="21"/>
      <c r="AZ9" s="202"/>
      <c r="BA9" s="27"/>
      <c r="BB9" s="21"/>
      <c r="BC9" s="203" t="str">
        <v>B</v>
      </c>
      <c r="BD9" s="204" t="str">
        <v>Not Declared</v>
      </c>
      <c r="BE9" s="205" t="str">
        <v>Bicester AC</v>
      </c>
      <c r="BF9" s="21"/>
      <c r="BG9" s="201"/>
      <c r="BH9" s="21"/>
      <c r="BI9" s="202"/>
      <c r="BL9" s="223"/>
      <c r="BM9" s="223"/>
      <c r="BN9" s="223"/>
      <c r="BP9" s="223"/>
      <c r="BQ9" s="223"/>
      <c r="BR9" s="223"/>
      <c r="BT9" s="21"/>
      <c r="BU9" s="203" t="str">
        <v>N</v>
      </c>
      <c r="BV9" s="204" t="str">
        <v>Not Declared</v>
      </c>
      <c r="BW9" s="205" t="str">
        <v>Banbury Harriers AC</v>
      </c>
      <c r="BX9" s="21"/>
      <c r="BY9" s="201"/>
      <c r="BZ9" s="21"/>
      <c r="CA9" s="202"/>
      <c r="CB9" s="21"/>
      <c r="CC9" s="21"/>
      <c r="CD9" s="203" t="str">
        <v>W</v>
      </c>
      <c r="CE9" s="204" t="str">
        <v>Not Declared</v>
      </c>
      <c r="CF9" s="205" t="str">
        <v>Witney Road Runners</v>
      </c>
      <c r="CG9" s="21"/>
      <c r="CH9" s="201"/>
      <c r="CI9" s="21"/>
      <c r="CJ9" s="202"/>
      <c r="CK9" s="21"/>
      <c r="CL9" s="21"/>
    </row>
    <row r="10" spans="1:103" ht="21" customHeight="1">
      <c r="A10" s="20" t="s">
        <v>119</v>
      </c>
      <c r="B10" s="5"/>
      <c r="C10" s="5" t="s">
        <v>139</v>
      </c>
      <c r="D10" s="5" t="str">
        <f>IF(ISNA(MATCH($C10,Bicester!C$5:C$30,0)),"Not Declared", IF(ISBLANK(INDEX(Bicester!$A$5:$A$30,MATCH($C10,Bicester!C$5:C$30,0))),"Missing name on declaration sheet", INDEX(Bicester!$A$5:$A$30,MATCH($C10,Bicester!C$5:C$30,0))))</f>
        <v>Not Declared</v>
      </c>
      <c r="E10" s="5" t="str">
        <f>IF(ISNA(MATCH($C10,Bicester!D$5:D$30,0)),"Not Declared", IF(ISBLANK(INDEX(Bicester!$A$5:$A$30,MATCH($C10,Bicester!D$5:D$30,0))),"Missing name on declaration sheet", INDEX(Bicester!$A$5:$A$30,MATCH($C10,Bicester!D$5:D$30,0))))</f>
        <v>Not Declared</v>
      </c>
      <c r="F10" s="5" t="str">
        <f>IF(ISNA(MATCH($C10,Bicester!E$5:E$30,0)),"Not Declared", IF(ISBLANK(INDEX(Bicester!$A$5:$A$30,MATCH($C10,Bicester!E$5:E$30,0))),"Missing name on declaration sheet", INDEX(Bicester!$A$5:$A$30,MATCH($C10,Bicester!E$5:E$30,0))))</f>
        <v>Not Declared</v>
      </c>
      <c r="G10" s="5" t="str">
        <f>IF(ISNA(MATCH($C10,Bicester!F$5:F$30,0)),"Not Declared", IF(ISBLANK(INDEX(Bicester!$A$5:$A$30,MATCH($C10,Bicester!F$5:F$30,0))),"Missing name on declaration sheet", INDEX(Bicester!$A$5:$A$30,MATCH($C10,Bicester!F$5:F$30,0))))</f>
        <v>Not Declared</v>
      </c>
      <c r="H10" s="5" t="str">
        <f>IF(ISNA(MATCH($C10,Bicester!G$5:G$30,0)),"Not Declared", IF(ISBLANK(INDEX(Bicester!$A$5:$A$30,MATCH($C10,Bicester!G$5:G$30,0))),"Missing name on declaration sheet", INDEX(Bicester!$A$5:$A$30,MATCH($C10,Bicester!G$5:G$30,0))))</f>
        <v>Not Declared</v>
      </c>
      <c r="I10" s="5" t="str">
        <f>IF(ISNA(MATCH($C10,Bicester!H$5:H$30,0)),"Not Declared", IF(ISBLANK(INDEX(Bicester!$A$5:$A$30,MATCH($C10,Bicester!H$5:H$30,0))),"Missing name on declaration sheet", INDEX(Bicester!$A$5:$A$30,MATCH($C10,Bicester!H$5:H$30,0))))</f>
        <v>Not Declared</v>
      </c>
      <c r="J10" s="5" t="str">
        <f>IF(ISNA(MATCH($C10,Bicester!I$5:I$30,0)),"Not Declared", IF(ISBLANK(INDEX(Bicester!$A$5:$A$30,MATCH($C10,Bicester!I$5:I$30,0))),"Missing name on declaration sheet", INDEX(Bicester!$A$5:$A$30,MATCH($C10,Bicester!I$5:I$30,0))))</f>
        <v>Not Declared</v>
      </c>
      <c r="K10" s="5" t="str">
        <f>IF(ISNA(MATCH($C10,Bicester!J$5:J$30,0)),"Not Declared", IF(ISBLANK(INDEX(Bicester!$A$5:$A$30,MATCH($C10,Bicester!J$5:J$30,0))),"Missing name on declaration sheet", INDEX(Bicester!$A$5:$A$30,MATCH($C10,Bicester!J$5:J$30,0))))</f>
        <v>Not Declared</v>
      </c>
      <c r="L10" s="5" t="str">
        <f>IF(ISNA(MATCH($C10,Bicester!K$5:K$30,0)),"Not Declared", IF(ISBLANK(INDEX(Bicester!$A$5:$A$30,MATCH($C10,Bicester!K$5:K$30,0))),"Missing name on declaration sheet", INDEX(Bicester!$A$5:$A$30,MATCH($C10,Bicester!K$5:K$30,0))))</f>
        <v>Not Declared</v>
      </c>
      <c r="M10" s="5" t="str">
        <f>IF(ISNA(MATCH($C10,Bicester!L$5:L$30,0)),"Not Declared", IF(ISBLANK(INDEX(Bicester!$A$5:$A$30,MATCH($C10,Bicester!L$5:L$30,0))),"Missing name on declaration sheet", INDEX(Bicester!$A$5:$A$30,MATCH($C10,Bicester!L$5:L$30,0))))</f>
        <v>Not Declared</v>
      </c>
      <c r="N10" s="57"/>
      <c r="O10" s="57"/>
      <c r="P10" s="5" t="s">
        <v>109</v>
      </c>
      <c r="Q10" s="5" t="s">
        <v>136</v>
      </c>
      <c r="R10" s="5" t="s">
        <v>137</v>
      </c>
      <c r="S10" s="5" t="s">
        <v>138</v>
      </c>
      <c r="T10" s="5" t="str">
        <f>IF(ISNA(MATCH(P10,Bicester!$M$5:$M$30,0)),"", IF(ISBLANK(INDEX(Bicester!$A$5:$A$30,MATCH(P10,Bicester!$M$5:$M$30,0))),"Missing name on declaration sheet", INDEX(Bicester!$A$5:$A$30,MATCH(P10,Bicester!$M$5:$M$30,0))))</f>
        <v/>
      </c>
      <c r="U10" s="5" t="str">
        <f>IF(ISNA(MATCH(Q10,Bicester!$M$5:$M$30,0)),"", IF(ISBLANK(INDEX(Bicester!$A$5:$A$30,MATCH(Q10,Bicester!$M$5:$M$30,0))),"Missing name on declaration sheet", INDEX(Bicester!$A$5:$A$30,MATCH(Q10,Bicester!$M$5:$M$30,0))))</f>
        <v/>
      </c>
      <c r="V10" s="5" t="str">
        <f>IF(ISNA(MATCH(R10,Bicester!$M$5:$M$30,0)),"", IF(ISBLANK(INDEX(Bicester!$A$5:$A$30,MATCH(R10,Bicester!$M$5:$M$30,0))),"Missing name on declaration sheet", INDEX(Bicester!$A$5:$A$30,MATCH(R10,Bicester!$M$5:$M$30,0))))</f>
        <v/>
      </c>
      <c r="W10" s="5" t="str">
        <f>IF(ISNA(MATCH(S10,Bicester!$M$5:$M$30,0)),"", IF(ISBLANK(INDEX(Bicester!$A$5:$A$30,MATCH(S10,Bicester!$M$5:$M$30,0))),"Missing name on declaration sheet", INDEX(Bicester!$A$5:$A$30,MATCH(S10,Bicester!$M$5:$M$30,0))))</f>
        <v/>
      </c>
      <c r="X10" s="20" t="str">
        <f t="shared" ref="X10:X11" si="3">T10&amp;", "&amp;U10&amp;", "&amp;V10&amp;", "&amp;W10</f>
        <v xml:space="preserve">, , , </v>
      </c>
      <c r="AA10" s="197" t="s">
        <v>340</v>
      </c>
      <c r="AB10" s="207" t="str" cm="1">
        <f t="array" ref="AB10:AD17">_xlfn.SORTBY(_xlfn._xlws.FILTER(CHOOSE({1,2,3},B2:B28,F2:F28,A2:A28),(C2:C28="B")*(A2:A28&lt;&gt;"Great Milton AC"),""),O368:O375)</f>
        <v>WW</v>
      </c>
      <c r="AC10" s="199" t="str">
        <v>Not Declared</v>
      </c>
      <c r="AD10" s="200" t="str">
        <v>Witney Road Runners</v>
      </c>
      <c r="AE10" s="21"/>
      <c r="AF10" s="201"/>
      <c r="AG10" s="21"/>
      <c r="AH10" s="202"/>
      <c r="AJ10" s="197" t="s">
        <v>340</v>
      </c>
      <c r="AK10" s="207" t="str" cm="1">
        <f t="array" ref="AK10:AM17">_xlfn.SORTBY(_xlfn._xlws.FILTER(CHOOSE({1,2,3},B2:B28,G2:G28,A2:A28),(C2:C28="B")*(A2:A28&lt;&gt;"Great Milton AC"),""),N368:N375)</f>
        <v>AA</v>
      </c>
      <c r="AL10" s="199" t="str">
        <v>Not Declared</v>
      </c>
      <c r="AM10" s="200" t="str">
        <v>Abingdon AC</v>
      </c>
      <c r="AN10" s="21"/>
      <c r="AO10" s="201"/>
      <c r="AP10" s="21"/>
      <c r="AQ10" s="202"/>
      <c r="AS10" s="197" t="s">
        <v>340</v>
      </c>
      <c r="AT10" s="207" t="str" cm="1">
        <f t="array" ref="AT10:AV17">_xlfn.SORTBY(_xlfn._xlws.FILTER(CHOOSE({1,2,3},B2:B28,K2:K28,A2:A28),(C2:C28="B")*(A2:A28&lt;&gt;"Great Milton AC"),""),M368:M375)</f>
        <v>OO</v>
      </c>
      <c r="AU10" s="199" t="str">
        <v>Not Declared</v>
      </c>
      <c r="AV10" s="200" t="str">
        <v>Oxford City AC</v>
      </c>
      <c r="AW10" s="21"/>
      <c r="AX10" s="201"/>
      <c r="AY10" s="21"/>
      <c r="AZ10" s="202"/>
      <c r="BA10" s="27"/>
      <c r="BB10" s="197" t="s">
        <v>340</v>
      </c>
      <c r="BC10" s="207" t="str" cm="1">
        <f t="array" ref="BC10:BE17">_xlfn.SORTBY(_xlfn._xlws.FILTER(CHOOSE({1,2,3},B2:B28,H2:H28,A2:A28),(C2:C28="b")*(A2:A28&lt;&gt;"Great Milton AC"),""),K368:K375)</f>
        <v>RR</v>
      </c>
      <c r="BD10" s="199" t="str">
        <v>Not Declared</v>
      </c>
      <c r="BE10" s="200" t="str">
        <v>Radley AC</v>
      </c>
      <c r="BF10" s="21"/>
      <c r="BG10" s="201"/>
      <c r="BH10" s="21"/>
      <c r="BI10" s="202"/>
      <c r="BL10" s="223"/>
      <c r="BM10" s="223"/>
      <c r="BN10" s="223"/>
      <c r="BP10" s="223"/>
      <c r="BQ10" s="223"/>
      <c r="BR10" s="223"/>
      <c r="BT10" s="197" t="s">
        <v>340</v>
      </c>
      <c r="BU10" s="207" t="str" cm="1">
        <f t="array" ref="BU10:BW17">_xlfn.SORTBY(_xlfn._xlws.FILTER(CHOOSE({1,2,3},B2:B28,J2:J28,A2:A28),(C2:C28="B")*(A2:A28&lt;&gt;"Great Milton AC"),""),J368:J375)</f>
        <v>OO</v>
      </c>
      <c r="BV10" s="199" t="str">
        <v>Not Declared</v>
      </c>
      <c r="BW10" s="200" t="str">
        <v>Oxford City AC</v>
      </c>
      <c r="BX10" s="21"/>
      <c r="BY10" s="201"/>
      <c r="BZ10" s="21"/>
      <c r="CA10" s="202"/>
      <c r="CB10" s="21"/>
      <c r="CC10" s="197" t="s">
        <v>340</v>
      </c>
      <c r="CD10" s="207" t="str" cm="1">
        <f t="array" ref="CD10:CF17">_xlfn.SORTBY(_xlfn._xlws.FILTER(CHOOSE({1,2,3},B2:B28,I2:I28,A2:A28),(C2:C28="b")*(A2:A28&lt;&gt;"Great Milton AC"),""),S368:S375)</f>
        <v>AA</v>
      </c>
      <c r="CE10" s="199" t="str">
        <v>Not Declared</v>
      </c>
      <c r="CF10" s="200" t="str">
        <v>Abingdon AC</v>
      </c>
      <c r="CG10" s="21"/>
      <c r="CH10" s="201"/>
      <c r="CI10" s="21"/>
      <c r="CJ10" s="202"/>
      <c r="CK10" s="21"/>
      <c r="CL10" s="21"/>
    </row>
    <row r="11" spans="1:103" ht="21" customHeight="1">
      <c r="A11" s="20" t="s">
        <v>120</v>
      </c>
      <c r="B11" s="5" t="s">
        <v>18</v>
      </c>
      <c r="C11" s="5" t="s">
        <v>0</v>
      </c>
      <c r="D11" s="5" t="str">
        <f>IF(ISNA(MATCH($C11,Oxford!C$5:C$30,0)),"Not Declared", IF(ISBLANK(INDEX(Oxford!$A$5:$A$30,MATCH($C11,Oxford!C$5:C$30,0))),"Missing name on declaration sheet", INDEX(Oxford!$A$5:$A$30,MATCH($C11,Oxford!C$5:C$30,0))))</f>
        <v>Not Declared</v>
      </c>
      <c r="E11" s="5" t="str">
        <f>IF(ISNA(MATCH($C11,Oxford!D$5:D$30,0)),"Not Declared", IF(ISBLANK(INDEX(Oxford!$A$5:$A$30,MATCH($C11,Oxford!D$5:D$30,0))),"Missing name on declaration sheet", INDEX(Oxford!$A$5:$A$30,MATCH($C11,Oxford!D$5:D$30,0))))</f>
        <v>Not Declared</v>
      </c>
      <c r="F11" s="5" t="str">
        <f>IF(ISNA(MATCH($C11,Oxford!E$5:E$30,0)),"Not Declared", IF(ISBLANK(INDEX(Oxford!$A$5:$A$30,MATCH($C11,Oxford!E$5:E$30,0))),"Missing name on declaration sheet", INDEX(Oxford!$A$5:$A$30,MATCH($C11,Oxford!E$5:E$30,0))))</f>
        <v>Not Declared</v>
      </c>
      <c r="G11" s="5" t="str">
        <f>IF(ISNA(MATCH($C11,Oxford!F$5:F$30,0)),"Not Declared", IF(ISBLANK(INDEX(Oxford!$A$5:$A$30,MATCH($C11,Oxford!F$5:F$30,0))),"Missing name on declaration sheet", INDEX(Oxford!$A$5:$A$30,MATCH($C11,Oxford!F$5:F$30,0))))</f>
        <v>Not Declared</v>
      </c>
      <c r="H11" s="5" t="str">
        <f>IF(ISNA(MATCH($C11,Oxford!G$5:G$30,0)),"Not Declared", IF(ISBLANK(INDEX(Oxford!$A$5:$A$30,MATCH($C11,Oxford!G$5:G$30,0))),"Missing name on declaration sheet", INDEX(Oxford!$A$5:$A$30,MATCH($C11,Oxford!G$5:G$30,0))))</f>
        <v>Not Declared</v>
      </c>
      <c r="I11" s="5" t="str">
        <f>IF(ISNA(MATCH($C11,Oxford!H$5:H$30,0)),"Not Declared", IF(ISBLANK(INDEX(Oxford!$A$5:$A$30,MATCH($C11,Oxford!H$5:H$30,0))),"Missing name on declaration sheet", INDEX(Oxford!$A$5:$A$30,MATCH($C11,Oxford!H$5:H$30,0))))</f>
        <v>Not Declared</v>
      </c>
      <c r="J11" s="5" t="str">
        <f>IF(ISNA(MATCH($C11,Oxford!I$5:I$30,0)),"Not Declared", IF(ISBLANK(INDEX(Oxford!$A$5:$A$30,MATCH($C11,Oxford!I$5:I$30,0))),"Missing name on declaration sheet", INDEX(Oxford!$A$5:$A$30,MATCH($C11,Oxford!I$5:I$30,0))))</f>
        <v>Not Declared</v>
      </c>
      <c r="K11" s="5" t="str">
        <f>IF(ISNA(MATCH($C11,Oxford!J$5:J$30,0)),"Not Declared", IF(ISBLANK(INDEX(Oxford!$A$5:$A$30,MATCH($C11,Oxford!J$5:J$30,0))),"Missing name on declaration sheet", INDEX(Oxford!$A$5:$A$30,MATCH($C11,Oxford!J$5:J$30,0))))</f>
        <v>Not Declared</v>
      </c>
      <c r="L11" s="5" t="str">
        <f>IF(ISNA(MATCH($C11,Oxford!K$5:K$30,0)),"Not Declared", IF(ISBLANK(INDEX(Oxford!$A$5:$A$30,MATCH($C11,Oxford!K$5:K$30,0))),"Missing name on declaration sheet", INDEX(Oxford!$A$5:$A$30,MATCH($C11,Oxford!K$5:K$30,0))))</f>
        <v>Not Declared</v>
      </c>
      <c r="M11" s="5" t="str">
        <f>IF(ISNA(MATCH($C11,Oxford!L$5:L$30,0)),"Not Declared", IF(ISBLANK(INDEX(Oxford!$A$5:$A$30,MATCH($C11,Oxford!L$5:L$30,0))),"Missing name on declaration sheet", INDEX(Oxford!$A$5:$A$30,MATCH($C11,Oxford!L$5:L$30,0))))</f>
        <v>Not Declared</v>
      </c>
      <c r="N11" s="57"/>
      <c r="O11" s="57"/>
      <c r="P11" s="5">
        <v>1</v>
      </c>
      <c r="Q11" s="5">
        <v>2</v>
      </c>
      <c r="R11" s="5">
        <v>3</v>
      </c>
      <c r="S11" s="5">
        <v>4</v>
      </c>
      <c r="T11" s="5" t="str">
        <f>IF(ISNA(MATCH(P11,Oxford!$M$5:$M$30,0)),"", IF(ISBLANK(INDEX(Oxford!$A$5:$A$30,MATCH(P11,Oxford!$M$5:$M$30,0))),"Missing name on declaration sheet", INDEX(Oxford!$A$5:$A$30,MATCH(P11,Oxford!$M$5:$M$30,0))))</f>
        <v/>
      </c>
      <c r="U11" s="5" t="str">
        <f>IF(ISNA(MATCH(Q11,Oxford!$M$5:$M$30,0)),"", IF(ISBLANK(INDEX(Oxford!$A$5:$A$30,MATCH(Q11,Oxford!$M$5:$M$30,0))),"Missing name on declaration sheet", INDEX(Oxford!$A$5:$A$30,MATCH(Q11,Oxford!$M$5:$M$30,0))))</f>
        <v/>
      </c>
      <c r="V11" s="5" t="str">
        <f>IF(ISNA(MATCH(R11,Oxford!$M$5:$M$30,0)),"", IF(ISBLANK(INDEX(Oxford!$A$5:$A$30,MATCH(R11,Oxford!$M$5:$M$30,0))),"Missing name on declaration sheet", INDEX(Oxford!$A$5:$A$30,MATCH(R11,Oxford!$M$5:$M$30,0))))</f>
        <v/>
      </c>
      <c r="W11" s="5" t="str">
        <f>IF(ISNA(MATCH(S11,Oxford!$M$5:$M$30,0)),"", IF(ISBLANK(INDEX(Oxford!$A$5:$A$30,MATCH(S11,Oxford!$M$5:$M$30,0))),"Missing name on declaration sheet", INDEX(Oxford!$A$5:$A$30,MATCH(S11,Oxford!$M$5:$M$30,0))))</f>
        <v/>
      </c>
      <c r="X11" s="20" t="str">
        <f t="shared" si="3"/>
        <v xml:space="preserve">, , , </v>
      </c>
      <c r="Y11" s="21"/>
      <c r="AA11" s="21"/>
      <c r="AB11" s="201" t="str">
        <v>HH</v>
      </c>
      <c r="AC11" s="21" t="str">
        <v>Not Declared</v>
      </c>
      <c r="AD11" s="202" t="str">
        <v>White Horse Harriers</v>
      </c>
      <c r="AE11" s="21"/>
      <c r="AF11" s="201"/>
      <c r="AG11" s="21"/>
      <c r="AH11" s="202"/>
      <c r="AJ11" s="21"/>
      <c r="AK11" s="201" t="str">
        <v>OO</v>
      </c>
      <c r="AL11" s="21" t="str">
        <v>Not Declared</v>
      </c>
      <c r="AM11" s="202" t="str">
        <v>Oxford City AC</v>
      </c>
      <c r="AN11" s="21"/>
      <c r="AO11" s="201"/>
      <c r="AP11" s="21"/>
      <c r="AQ11" s="202"/>
      <c r="AS11" s="21"/>
      <c r="AT11" s="201" t="str">
        <v>XX</v>
      </c>
      <c r="AU11" s="21" t="str">
        <v>Not Declared</v>
      </c>
      <c r="AV11" s="202" t="str">
        <v>Team Kennet</v>
      </c>
      <c r="AW11" s="21"/>
      <c r="AX11" s="201"/>
      <c r="AY11" s="21"/>
      <c r="AZ11" s="202"/>
      <c r="BA11" s="27"/>
      <c r="BB11" s="21"/>
      <c r="BC11" s="201" t="str">
        <v>WW</v>
      </c>
      <c r="BD11" s="21" t="str">
        <v>Not Declared</v>
      </c>
      <c r="BE11" s="202" t="str">
        <v>Witney Road Runners</v>
      </c>
      <c r="BF11" s="21"/>
      <c r="BG11" s="201"/>
      <c r="BH11" s="21"/>
      <c r="BI11" s="202"/>
      <c r="BL11" s="223"/>
      <c r="BM11" s="223"/>
      <c r="BN11" s="223"/>
      <c r="BP11" s="223"/>
      <c r="BQ11" s="223"/>
      <c r="BR11" s="223"/>
      <c r="BT11" s="21"/>
      <c r="BU11" s="201" t="str">
        <v>BB</v>
      </c>
      <c r="BV11" s="21" t="str">
        <v>Not Declared</v>
      </c>
      <c r="BW11" s="202" t="str">
        <v>Bicester AC</v>
      </c>
      <c r="BX11" s="21"/>
      <c r="BY11" s="201"/>
      <c r="BZ11" s="21"/>
      <c r="CA11" s="202"/>
      <c r="CB11" s="21"/>
      <c r="CC11" s="21"/>
      <c r="CD11" s="201" t="str">
        <v>NN</v>
      </c>
      <c r="CE11" s="21" t="str">
        <v>Not Declared</v>
      </c>
      <c r="CF11" s="202" t="str">
        <v>Banbury Harriers AC</v>
      </c>
      <c r="CG11" s="21"/>
      <c r="CH11" s="201"/>
      <c r="CI11" s="21"/>
      <c r="CJ11" s="202"/>
      <c r="CK11" s="21"/>
      <c r="CL11" s="21"/>
    </row>
    <row r="12" spans="1:103" ht="21" customHeight="1">
      <c r="A12" s="20" t="s">
        <v>120</v>
      </c>
      <c r="B12" s="5" t="s">
        <v>17</v>
      </c>
      <c r="C12" s="5" t="s">
        <v>1</v>
      </c>
      <c r="D12" s="5" t="str">
        <f>IF(ISNA(MATCH($C12,Oxford!C$5:C$30,0)),"Not Declared", IF(ISBLANK(INDEX(Oxford!$A$5:$A$30,MATCH($C12,Oxford!C$5:C$30,0))),"Missing name on declaration sheet", INDEX(Oxford!$A$5:$A$30,MATCH($C12,Oxford!C$5:C$30,0))))</f>
        <v>Not Declared</v>
      </c>
      <c r="E12" s="5" t="str">
        <f>IF(ISNA(MATCH($C12,Oxford!D$5:D$30,0)),"Not Declared", IF(ISBLANK(INDEX(Oxford!$A$5:$A$30,MATCH($C12,Oxford!D$5:D$30,0))),"Missing name on declaration sheet", INDEX(Oxford!$A$5:$A$30,MATCH($C12,Oxford!D$5:D$30,0))))</f>
        <v>Not Declared</v>
      </c>
      <c r="F12" s="5" t="str">
        <f>IF(ISNA(MATCH($C12,Oxford!E$5:E$30,0)),"Not Declared", IF(ISBLANK(INDEX(Oxford!$A$5:$A$30,MATCH($C12,Oxford!E$5:E$30,0))),"Missing name on declaration sheet", INDEX(Oxford!$A$5:$A$30,MATCH($C12,Oxford!E$5:E$30,0))))</f>
        <v>Not Declared</v>
      </c>
      <c r="G12" s="5" t="str">
        <f>IF(ISNA(MATCH($C12,Oxford!F$5:F$30,0)),"Not Declared", IF(ISBLANK(INDEX(Oxford!$A$5:$A$30,MATCH($C12,Oxford!F$5:F$30,0))),"Missing name on declaration sheet", INDEX(Oxford!$A$5:$A$30,MATCH($C12,Oxford!F$5:F$30,0))))</f>
        <v>Not Declared</v>
      </c>
      <c r="H12" s="5" t="str">
        <f>IF(ISNA(MATCH($C12,Oxford!G$5:G$30,0)),"Not Declared", IF(ISBLANK(INDEX(Oxford!$A$5:$A$30,MATCH($C12,Oxford!G$5:G$30,0))),"Missing name on declaration sheet", INDEX(Oxford!$A$5:$A$30,MATCH($C12,Oxford!G$5:G$30,0))))</f>
        <v>Not Declared</v>
      </c>
      <c r="I12" s="5" t="str">
        <f>IF(ISNA(MATCH($C12,Oxford!H$5:H$30,0)),"Not Declared", IF(ISBLANK(INDEX(Oxford!$A$5:$A$30,MATCH($C12,Oxford!H$5:H$30,0))),"Missing name on declaration sheet", INDEX(Oxford!$A$5:$A$30,MATCH($C12,Oxford!H$5:H$30,0))))</f>
        <v>Not Declared</v>
      </c>
      <c r="J12" s="5" t="str">
        <f>IF(ISNA(MATCH($C12,Oxford!I$5:I$30,0)),"Not Declared", IF(ISBLANK(INDEX(Oxford!$A$5:$A$30,MATCH($C12,Oxford!I$5:I$30,0))),"Missing name on declaration sheet", INDEX(Oxford!$A$5:$A$30,MATCH($C12,Oxford!I$5:I$30,0))))</f>
        <v>Not Declared</v>
      </c>
      <c r="K12" s="5" t="str">
        <f>IF(ISNA(MATCH($C12,Oxford!J$5:J$30,0)),"Not Declared", IF(ISBLANK(INDEX(Oxford!$A$5:$A$30,MATCH($C12,Oxford!J$5:J$30,0))),"Missing name on declaration sheet", INDEX(Oxford!$A$5:$A$30,MATCH($C12,Oxford!J$5:J$30,0))))</f>
        <v>Not Declared</v>
      </c>
      <c r="L12" s="5" t="str">
        <f>IF(ISNA(MATCH($C12,Oxford!K$5:K$30,0)),"Not Declared", IF(ISBLANK(INDEX(Oxford!$A$5:$A$30,MATCH($C12,Oxford!K$5:K$30,0))),"Missing name on declaration sheet", INDEX(Oxford!$A$5:$A$30,MATCH($C12,Oxford!K$5:K$30,0))))</f>
        <v>Not Declared</v>
      </c>
      <c r="M12" s="5" t="str">
        <f>IF(ISNA(MATCH($C12,Oxford!L$5:L$30,0)),"Not Declared", IF(ISBLANK(INDEX(Oxford!$A$5:$A$30,MATCH($C12,Oxford!L$5:L$30,0))),"Missing name on declaration sheet", INDEX(Oxford!$A$5:$A$30,MATCH($C12,Oxford!L$5:L$30,0))))</f>
        <v>Not Declared</v>
      </c>
      <c r="N12" s="57"/>
      <c r="O12" s="57"/>
      <c r="P12" s="57"/>
      <c r="Q12" s="57"/>
      <c r="R12" s="57"/>
      <c r="S12" s="57"/>
      <c r="T12" s="57"/>
      <c r="U12" s="57"/>
      <c r="V12" s="57"/>
      <c r="W12" s="57"/>
      <c r="X12" s="57"/>
      <c r="Y12" s="21"/>
      <c r="AA12" s="21"/>
      <c r="AB12" s="201" t="str">
        <v>RR</v>
      </c>
      <c r="AC12" s="21" t="str">
        <v>Not Declared</v>
      </c>
      <c r="AD12" s="202" t="str">
        <v>Radley AC</v>
      </c>
      <c r="AE12" s="21"/>
      <c r="AF12" s="201"/>
      <c r="AG12" s="21"/>
      <c r="AH12" s="202"/>
      <c r="AJ12" s="21"/>
      <c r="AK12" s="201" t="str">
        <v>BB</v>
      </c>
      <c r="AL12" s="21" t="str">
        <v>Not Declared</v>
      </c>
      <c r="AM12" s="202" t="str">
        <v>Bicester AC</v>
      </c>
      <c r="AN12" s="21"/>
      <c r="AO12" s="201"/>
      <c r="AP12" s="21"/>
      <c r="AQ12" s="202"/>
      <c r="AS12" s="21"/>
      <c r="AT12" s="201" t="str">
        <v>HH</v>
      </c>
      <c r="AU12" s="21" t="str">
        <v>Not Declared</v>
      </c>
      <c r="AV12" s="202" t="str">
        <v>White Horse Harriers</v>
      </c>
      <c r="AW12" s="21"/>
      <c r="AX12" s="201"/>
      <c r="AY12" s="21"/>
      <c r="AZ12" s="202"/>
      <c r="BA12" s="27"/>
      <c r="BB12" s="21"/>
      <c r="BC12" s="201" t="str">
        <v>AA</v>
      </c>
      <c r="BD12" s="21" t="str">
        <v>Not Declared</v>
      </c>
      <c r="BE12" s="202" t="str">
        <v>Abingdon AC</v>
      </c>
      <c r="BF12" s="21"/>
      <c r="BG12" s="201"/>
      <c r="BH12" s="21"/>
      <c r="BI12" s="202"/>
      <c r="BL12" s="223"/>
      <c r="BM12" s="223"/>
      <c r="BN12" s="223"/>
      <c r="BP12" s="223"/>
      <c r="BQ12" s="223"/>
      <c r="BR12" s="223"/>
      <c r="BT12" s="21"/>
      <c r="BU12" s="201" t="str">
        <v>RR</v>
      </c>
      <c r="BV12" s="21" t="str">
        <v>Not Declared</v>
      </c>
      <c r="BW12" s="202" t="str">
        <v>Radley AC</v>
      </c>
      <c r="BX12" s="21"/>
      <c r="BY12" s="201"/>
      <c r="BZ12" s="21"/>
      <c r="CA12" s="202"/>
      <c r="CB12" s="21"/>
      <c r="CC12" s="21"/>
      <c r="CD12" s="201" t="str">
        <v>BB</v>
      </c>
      <c r="CE12" s="21" t="str">
        <v>Not Declared</v>
      </c>
      <c r="CF12" s="202" t="str">
        <v>Bicester AC</v>
      </c>
      <c r="CG12" s="21"/>
      <c r="CH12" s="201"/>
      <c r="CI12" s="21"/>
      <c r="CJ12" s="202"/>
      <c r="CK12" s="21"/>
      <c r="CL12" s="21"/>
    </row>
    <row r="13" spans="1:103" ht="21" customHeight="1">
      <c r="A13" s="20" t="s">
        <v>120</v>
      </c>
      <c r="B13" s="5"/>
      <c r="C13" s="5" t="s">
        <v>139</v>
      </c>
      <c r="D13" s="5" t="str">
        <f>IF(ISNA(MATCH($C13,Oxford!C$5:C$30,0)),"Not Declared", IF(ISBLANK(INDEX(Oxford!$A$5:$A$30,MATCH($C13,Oxford!C$5:C$30,0))),"Missing name on declaration sheet", INDEX(Oxford!$A$5:$A$30,MATCH($C13,Oxford!C$5:C$30,0))))</f>
        <v>Not Declared</v>
      </c>
      <c r="E13" s="5" t="str">
        <f>IF(ISNA(MATCH($C13,Oxford!D$5:D$30,0)),"Not Declared", IF(ISBLANK(INDEX(Oxford!$A$5:$A$30,MATCH($C13,Oxford!D$5:D$30,0))),"Missing name on declaration sheet", INDEX(Oxford!$A$5:$A$30,MATCH($C13,Oxford!D$5:D$30,0))))</f>
        <v>Not Declared</v>
      </c>
      <c r="F13" s="5" t="str">
        <f>IF(ISNA(MATCH($C13,Oxford!E$5:E$30,0)),"Not Declared", IF(ISBLANK(INDEX(Oxford!$A$5:$A$30,MATCH($C13,Oxford!E$5:E$30,0))),"Missing name on declaration sheet", INDEX(Oxford!$A$5:$A$30,MATCH($C13,Oxford!E$5:E$30,0))))</f>
        <v>Not Declared</v>
      </c>
      <c r="G13" s="5" t="str">
        <f>IF(ISNA(MATCH($C13,Oxford!F$5:F$30,0)),"Not Declared", IF(ISBLANK(INDEX(Oxford!$A$5:$A$30,MATCH($C13,Oxford!F$5:F$30,0))),"Missing name on declaration sheet", INDEX(Oxford!$A$5:$A$30,MATCH($C13,Oxford!F$5:F$30,0))))</f>
        <v>Not Declared</v>
      </c>
      <c r="H13" s="5" t="str">
        <f>IF(ISNA(MATCH($C13,Oxford!G$5:G$30,0)),"Not Declared", IF(ISBLANK(INDEX(Oxford!$A$5:$A$30,MATCH($C13,Oxford!G$5:G$30,0))),"Missing name on declaration sheet", INDEX(Oxford!$A$5:$A$30,MATCH($C13,Oxford!G$5:G$30,0))))</f>
        <v>Not Declared</v>
      </c>
      <c r="I13" s="5" t="str">
        <f>IF(ISNA(MATCH($C13,Oxford!H$5:H$30,0)),"Not Declared", IF(ISBLANK(INDEX(Oxford!$A$5:$A$30,MATCH($C13,Oxford!H$5:H$30,0))),"Missing name on declaration sheet", INDEX(Oxford!$A$5:$A$30,MATCH($C13,Oxford!H$5:H$30,0))))</f>
        <v>Not Declared</v>
      </c>
      <c r="J13" s="5" t="str">
        <f>IF(ISNA(MATCH($C13,Oxford!I$5:I$30,0)),"Not Declared", IF(ISBLANK(INDEX(Oxford!$A$5:$A$30,MATCH($C13,Oxford!I$5:I$30,0))),"Missing name on declaration sheet", INDEX(Oxford!$A$5:$A$30,MATCH($C13,Oxford!I$5:I$30,0))))</f>
        <v>Not Declared</v>
      </c>
      <c r="K13" s="5" t="str">
        <f>IF(ISNA(MATCH($C13,Oxford!J$5:J$30,0)),"Not Declared", IF(ISBLANK(INDEX(Oxford!$A$5:$A$30,MATCH($C13,Oxford!J$5:J$30,0))),"Missing name on declaration sheet", INDEX(Oxford!$A$5:$A$30,MATCH($C13,Oxford!J$5:J$30,0))))</f>
        <v>Not Declared</v>
      </c>
      <c r="L13" s="5" t="str">
        <f>IF(ISNA(MATCH($C13,Oxford!K$5:K$30,0)),"Not Declared", IF(ISBLANK(INDEX(Oxford!$A$5:$A$30,MATCH($C13,Oxford!K$5:K$30,0))),"Missing name on declaration sheet", INDEX(Oxford!$A$5:$A$30,MATCH($C13,Oxford!K$5:K$30,0))))</f>
        <v>Not Declared</v>
      </c>
      <c r="M13" s="5" t="str">
        <f>IF(ISNA(MATCH($C13,Oxford!L$5:L$30,0)),"Not Declared", IF(ISBLANK(INDEX(Oxford!$A$5:$A$30,MATCH($C13,Oxford!L$5:L$30,0))),"Missing name on declaration sheet", INDEX(Oxford!$A$5:$A$30,MATCH($C13,Oxford!L$5:L$30,0))))</f>
        <v>Not Declared</v>
      </c>
      <c r="N13" s="57"/>
      <c r="O13" s="57"/>
      <c r="P13" s="5" t="s">
        <v>109</v>
      </c>
      <c r="Q13" s="5" t="s">
        <v>136</v>
      </c>
      <c r="R13" s="5" t="s">
        <v>137</v>
      </c>
      <c r="S13" s="5" t="s">
        <v>138</v>
      </c>
      <c r="T13" s="5" t="str">
        <f>IF(ISNA(MATCH(P13,Oxford!$M$5:$M$30,0)),"", IF(ISBLANK(INDEX(Oxford!$A$5:$A$30,MATCH(P13,Oxford!$M$5:$M$30,0))),"Missing name on declaration sheet", INDEX(Oxford!$A$5:$A$30,MATCH(P13,Oxford!$M$5:$M$30,0))))</f>
        <v/>
      </c>
      <c r="U13" s="5" t="str">
        <f>IF(ISNA(MATCH(Q13,Oxford!$M$5:$M$30,0)),"", IF(ISBLANK(INDEX(Oxford!$A$5:$A$30,MATCH(Q13,Oxford!$M$5:$M$30,0))),"Missing name on declaration sheet", INDEX(Oxford!$A$5:$A$30,MATCH(Q13,Oxford!$M$5:$M$30,0))))</f>
        <v/>
      </c>
      <c r="V13" s="5" t="str">
        <f>IF(ISNA(MATCH(R13,Oxford!$M$5:$M$30,0)),"", IF(ISBLANK(INDEX(Oxford!$A$5:$A$30,MATCH(R13,Oxford!$M$5:$M$30,0))),"Missing name on declaration sheet", INDEX(Oxford!$A$5:$A$30,MATCH(R13,Oxford!$M$5:$M$30,0))))</f>
        <v/>
      </c>
      <c r="W13" s="5" t="str">
        <f>IF(ISNA(MATCH(S13,Oxford!$M$5:$M$30,0)),"", IF(ISBLANK(INDEX(Oxford!$A$5:$A$30,MATCH(S13,Oxford!$M$5:$M$30,0))),"Missing name on declaration sheet", INDEX(Oxford!$A$5:$A$30,MATCH(S13,Oxford!$M$5:$M$30,0))))</f>
        <v/>
      </c>
      <c r="X13" s="20" t="str">
        <f t="shared" ref="X13:X14" si="4">T13&amp;", "&amp;U13&amp;", "&amp;V13&amp;", "&amp;W13</f>
        <v xml:space="preserve">, , , </v>
      </c>
      <c r="AA13" s="21"/>
      <c r="AB13" s="201" t="str">
        <v>OO</v>
      </c>
      <c r="AC13" s="21" t="str">
        <v>Not Declared</v>
      </c>
      <c r="AD13" s="202" t="str">
        <v>Oxford City AC</v>
      </c>
      <c r="AE13" s="21"/>
      <c r="AF13" s="201"/>
      <c r="AG13" s="21"/>
      <c r="AH13" s="202"/>
      <c r="AJ13" s="21"/>
      <c r="AK13" s="201" t="str">
        <v>XX</v>
      </c>
      <c r="AL13" s="21" t="str">
        <v>Not Declared</v>
      </c>
      <c r="AM13" s="202" t="str">
        <v>Team Kennet</v>
      </c>
      <c r="AN13" s="21"/>
      <c r="AO13" s="201"/>
      <c r="AP13" s="21"/>
      <c r="AQ13" s="202"/>
      <c r="AS13" s="21"/>
      <c r="AT13" s="201" t="str">
        <v>BB</v>
      </c>
      <c r="AU13" s="21" t="str">
        <v>Not Declared</v>
      </c>
      <c r="AV13" s="202" t="str">
        <v>Bicester AC</v>
      </c>
      <c r="AW13" s="21"/>
      <c r="AX13" s="201"/>
      <c r="AY13" s="21"/>
      <c r="AZ13" s="202"/>
      <c r="BA13" s="27"/>
      <c r="BB13" s="21"/>
      <c r="BC13" s="201" t="str">
        <v>NN</v>
      </c>
      <c r="BD13" s="21" t="str">
        <v>Not Declared</v>
      </c>
      <c r="BE13" s="202" t="str">
        <v>Banbury Harriers AC</v>
      </c>
      <c r="BF13" s="21"/>
      <c r="BG13" s="201"/>
      <c r="BH13" s="21"/>
      <c r="BI13" s="202"/>
      <c r="BL13" s="223"/>
      <c r="BM13" s="223"/>
      <c r="BN13" s="223"/>
      <c r="BP13" s="223"/>
      <c r="BQ13" s="223"/>
      <c r="BR13" s="223"/>
      <c r="BT13" s="21"/>
      <c r="BU13" s="201" t="str">
        <v>WW</v>
      </c>
      <c r="BV13" s="21" t="str">
        <v>Not Declared</v>
      </c>
      <c r="BW13" s="202" t="str">
        <v>Witney Road Runners</v>
      </c>
      <c r="BX13" s="21"/>
      <c r="BY13" s="201"/>
      <c r="BZ13" s="21"/>
      <c r="CA13" s="202"/>
      <c r="CB13" s="21"/>
      <c r="CC13" s="21"/>
      <c r="CD13" s="201" t="str">
        <v>OO</v>
      </c>
      <c r="CE13" s="21" t="str">
        <v>Not Declared</v>
      </c>
      <c r="CF13" s="202" t="str">
        <v>Oxford City AC</v>
      </c>
      <c r="CG13" s="21"/>
      <c r="CH13" s="201"/>
      <c r="CI13" s="21"/>
      <c r="CJ13" s="202"/>
      <c r="CK13" s="21"/>
      <c r="CL13" s="21"/>
    </row>
    <row r="14" spans="1:103" ht="21" customHeight="1">
      <c r="A14" s="20" t="s">
        <v>121</v>
      </c>
      <c r="B14" s="5" t="s">
        <v>31</v>
      </c>
      <c r="C14" s="5" t="s">
        <v>0</v>
      </c>
      <c r="D14" s="5" t="str">
        <f>IF(ISNA(MATCH($C14,Radley!C$5:C$30,0)),"Not Declared", IF(ISBLANK(INDEX(Radley!$A$5:$A$30,MATCH($C14,Radley!C$5:C$30,0))),"Missing name on declaration sheet", INDEX(Radley!$A$5:$A$30,MATCH($C14,Radley!C$5:C$30,0))))</f>
        <v>Not Declared</v>
      </c>
      <c r="E14" s="5" t="str">
        <f>IF(ISNA(MATCH($C14,Radley!D$5:D$30,0)),"Not Declared", IF(ISBLANK(INDEX(Radley!$A$5:$A$30,MATCH($C14,Radley!D$5:D$30,0))),"Missing name on declaration sheet", INDEX(Radley!$A$5:$A$30,MATCH($C14,Radley!D$5:D$30,0))))</f>
        <v>Not Declared</v>
      </c>
      <c r="F14" s="5" t="str">
        <f>IF(ISNA(MATCH($C14,Radley!E$5:E$30,0)),"Not Declared", IF(ISBLANK(INDEX(Radley!$A$5:$A$30,MATCH($C14,Radley!E$5:E$30,0))),"Missing name on declaration sheet", INDEX(Radley!$A$5:$A$30,MATCH($C14,Radley!E$5:E$30,0))))</f>
        <v>Not Declared</v>
      </c>
      <c r="G14" s="5" t="str">
        <f>IF(ISNA(MATCH($C14,Radley!F$5:F$30,0)),"Not Declared", IF(ISBLANK(INDEX(Radley!$A$5:$A$30,MATCH($C14,Radley!F$5:F$30,0))),"Missing name on declaration sheet", INDEX(Radley!$A$5:$A$30,MATCH($C14,Radley!F$5:F$30,0))))</f>
        <v>Not Declared</v>
      </c>
      <c r="H14" s="5" t="str">
        <f>IF(ISNA(MATCH($C14,Radley!G$5:G$30,0)),"Not Declared", IF(ISBLANK(INDEX(Radley!$A$5:$A$30,MATCH($C14,Radley!G$5:G$30,0))),"Missing name on declaration sheet", INDEX(Radley!$A$5:$A$30,MATCH($C14,Radley!G$5:G$30,0))))</f>
        <v>Not Declared</v>
      </c>
      <c r="I14" s="5" t="str">
        <f>IF(ISNA(MATCH($C14,Radley!H$5:H$30,0)),"Not Declared", IF(ISBLANK(INDEX(Radley!$A$5:$A$30,MATCH($C14,Radley!H$5:H$30,0))),"Missing name on declaration sheet", INDEX(Radley!$A$5:$A$30,MATCH($C14,Radley!H$5:H$30,0))))</f>
        <v>Not Declared</v>
      </c>
      <c r="J14" s="5" t="str">
        <f>IF(ISNA(MATCH($C14,Radley!I$5:I$30,0)),"Not Declared", IF(ISBLANK(INDEX(Radley!$A$5:$A$30,MATCH($C14,Radley!I$5:I$30,0))),"Missing name on declaration sheet", INDEX(Radley!$A$5:$A$30,MATCH($C14,Radley!I$5:I$30,0))))</f>
        <v>Not Declared</v>
      </c>
      <c r="K14" s="5" t="str">
        <f>IF(ISNA(MATCH($C14,Radley!J$5:J$30,0)),"Not Declared", IF(ISBLANK(INDEX(Radley!$A$5:$A$30,MATCH($C14,Radley!J$5:J$30,0))),"Missing name on declaration sheet", INDEX(Radley!$A$5:$A$30,MATCH($C14,Radley!J$5:J$30,0))))</f>
        <v>Not Declared</v>
      </c>
      <c r="L14" s="5" t="str">
        <f>IF(ISNA(MATCH($C14,Radley!K$5:K$30,0)),"Not Declared", IF(ISBLANK(INDEX(Radley!$A$5:$A$30,MATCH($C14,Radley!K$5:K$30,0))),"Missing name on declaration sheet", INDEX(Radley!$A$5:$A$30,MATCH($C14,Radley!K$5:K$30,0))))</f>
        <v>Not Declared</v>
      </c>
      <c r="M14" s="5" t="str">
        <f>IF(ISNA(MATCH($C14,Radley!L$5:L$30,0)),"Not Declared", IF(ISBLANK(INDEX(Radley!$A$5:$A$30,MATCH($C14,Radley!L$5:L$30,0))),"Missing name on declaration sheet", INDEX(Radley!$A$5:$A$30,MATCH($C14,Radley!L$5:L$30,0))))</f>
        <v>Not Declared</v>
      </c>
      <c r="N14" s="57"/>
      <c r="O14" s="57"/>
      <c r="P14" s="5">
        <v>1</v>
      </c>
      <c r="Q14" s="5">
        <v>2</v>
      </c>
      <c r="R14" s="5">
        <v>3</v>
      </c>
      <c r="S14" s="5">
        <v>4</v>
      </c>
      <c r="T14" s="5" t="str">
        <f>IF(ISNA(MATCH(P14,Radley!$M$5:$M$30,0)),"", IF(ISBLANK(INDEX(Radley!$A$5:$A$30,MATCH(P14,Radley!$M$5:$M$30,0))),"Missing name on declaration sheet", INDEX(Radley!$A$5:$A$30,MATCH(P14,Radley!$M$5:$M$30,0))))</f>
        <v/>
      </c>
      <c r="U14" s="5" t="str">
        <f>IF(ISNA(MATCH(Q14,Radley!$M$5:$M$30,0)),"", IF(ISBLANK(INDEX(Radley!$A$5:$A$30,MATCH(Q14,Radley!$M$5:$M$30,0))),"Missing name on declaration sheet", INDEX(Radley!$A$5:$A$30,MATCH(Q14,Radley!$M$5:$M$30,0))))</f>
        <v/>
      </c>
      <c r="V14" s="5" t="str">
        <f>IF(ISNA(MATCH(R14,Radley!$M$5:$M$30,0)),"", IF(ISBLANK(INDEX(Radley!$A$5:$A$30,MATCH(R14,Radley!$M$5:$M$30,0))),"Missing name on declaration sheet", INDEX(Radley!$A$5:$A$30,MATCH(R14,Radley!$M$5:$M$30,0))))</f>
        <v/>
      </c>
      <c r="W14" s="5" t="str">
        <f>IF(ISNA(MATCH(S14,Radley!$M$5:$M$30,0)),"", IF(ISBLANK(INDEX(Radley!$A$5:$A$30,MATCH(S14,Radley!$M$5:$M$30,0))),"Missing name on declaration sheet", INDEX(Radley!$A$5:$A$30,MATCH(S14,Radley!$M$5:$M$30,0))))</f>
        <v/>
      </c>
      <c r="X14" s="20" t="str">
        <f t="shared" si="4"/>
        <v xml:space="preserve">, , , </v>
      </c>
      <c r="Y14" s="21"/>
      <c r="AA14" s="21"/>
      <c r="AB14" s="201" t="str">
        <v>BB</v>
      </c>
      <c r="AC14" s="21" t="str">
        <v>Not Declared</v>
      </c>
      <c r="AD14" s="202" t="str">
        <v>Bicester AC</v>
      </c>
      <c r="AE14" s="21"/>
      <c r="AF14" s="201"/>
      <c r="AG14" s="21"/>
      <c r="AH14" s="202"/>
      <c r="AJ14" s="21"/>
      <c r="AK14" s="201" t="str">
        <v>HH</v>
      </c>
      <c r="AL14" s="21" t="str">
        <v>Not Declared</v>
      </c>
      <c r="AM14" s="202" t="str">
        <v>White Horse Harriers</v>
      </c>
      <c r="AN14" s="21"/>
      <c r="AO14" s="201"/>
      <c r="AP14" s="21"/>
      <c r="AQ14" s="202"/>
      <c r="AS14" s="21"/>
      <c r="AT14" s="201" t="str">
        <v>AA</v>
      </c>
      <c r="AU14" s="21" t="str">
        <v>Not Declared</v>
      </c>
      <c r="AV14" s="202" t="str">
        <v>Abingdon AC</v>
      </c>
      <c r="AW14" s="21"/>
      <c r="AX14" s="201"/>
      <c r="AY14" s="21"/>
      <c r="AZ14" s="202"/>
      <c r="BA14" s="27"/>
      <c r="BB14" s="21"/>
      <c r="BC14" s="201" t="str">
        <v>XX</v>
      </c>
      <c r="BD14" s="21" t="str">
        <v>Not Declared</v>
      </c>
      <c r="BE14" s="202" t="str">
        <v>Team Kennet</v>
      </c>
      <c r="BF14" s="21"/>
      <c r="BG14" s="201"/>
      <c r="BH14" s="21"/>
      <c r="BI14" s="202"/>
      <c r="BL14" s="223"/>
      <c r="BM14" s="223"/>
      <c r="BN14" s="223"/>
      <c r="BP14" s="223"/>
      <c r="BQ14" s="223"/>
      <c r="BR14" s="223"/>
      <c r="BT14" s="21"/>
      <c r="BU14" s="201" t="str">
        <v>AA</v>
      </c>
      <c r="BV14" s="21" t="str">
        <v>Not Declared</v>
      </c>
      <c r="BW14" s="202" t="str">
        <v>Abingdon AC</v>
      </c>
      <c r="BX14" s="21"/>
      <c r="BY14" s="201"/>
      <c r="BZ14" s="21"/>
      <c r="CA14" s="202"/>
      <c r="CB14" s="21"/>
      <c r="CC14" s="21"/>
      <c r="CD14" s="201" t="str">
        <v>RR</v>
      </c>
      <c r="CE14" s="21" t="str">
        <v>Not Declared</v>
      </c>
      <c r="CF14" s="202" t="str">
        <v>Radley AC</v>
      </c>
      <c r="CG14" s="21"/>
      <c r="CH14" s="201"/>
      <c r="CI14" s="21"/>
      <c r="CJ14" s="202"/>
      <c r="CK14" s="21"/>
      <c r="CL14" s="21"/>
    </row>
    <row r="15" spans="1:103" ht="21" customHeight="1">
      <c r="A15" s="20" t="s">
        <v>121</v>
      </c>
      <c r="B15" s="5" t="s">
        <v>32</v>
      </c>
      <c r="C15" s="5" t="s">
        <v>1</v>
      </c>
      <c r="D15" s="5" t="str">
        <f>IF(ISNA(MATCH($C15,Radley!C$5:C$30,0)),"Not Declared", IF(ISBLANK(INDEX(Radley!$A$5:$A$30,MATCH($C15,Radley!C$5:C$30,0))),"Missing name on declaration sheet", INDEX(Radley!$A$5:$A$30,MATCH($C15,Radley!C$5:C$30,0))))</f>
        <v>Not Declared</v>
      </c>
      <c r="E15" s="5" t="str">
        <f>IF(ISNA(MATCH($C15,Radley!D$5:D$30,0)),"Not Declared", IF(ISBLANK(INDEX(Radley!$A$5:$A$30,MATCH($C15,Radley!D$5:D$30,0))),"Missing name on declaration sheet", INDEX(Radley!$A$5:$A$30,MATCH($C15,Radley!D$5:D$30,0))))</f>
        <v>Not Declared</v>
      </c>
      <c r="F15" s="5" t="str">
        <f>IF(ISNA(MATCH($C15,Radley!E$5:E$30,0)),"Not Declared", IF(ISBLANK(INDEX(Radley!$A$5:$A$30,MATCH($C15,Radley!E$5:E$30,0))),"Missing name on declaration sheet", INDEX(Radley!$A$5:$A$30,MATCH($C15,Radley!E$5:E$30,0))))</f>
        <v>Not Declared</v>
      </c>
      <c r="G15" s="5" t="str">
        <f>IF(ISNA(MATCH($C15,Radley!F$5:F$30,0)),"Not Declared", IF(ISBLANK(INDEX(Radley!$A$5:$A$30,MATCH($C15,Radley!F$5:F$30,0))),"Missing name on declaration sheet", INDEX(Radley!$A$5:$A$30,MATCH($C15,Radley!F$5:F$30,0))))</f>
        <v>Not Declared</v>
      </c>
      <c r="H15" s="5" t="str">
        <f>IF(ISNA(MATCH($C15,Radley!G$5:G$30,0)),"Not Declared", IF(ISBLANK(INDEX(Radley!$A$5:$A$30,MATCH($C15,Radley!G$5:G$30,0))),"Missing name on declaration sheet", INDEX(Radley!$A$5:$A$30,MATCH($C15,Radley!G$5:G$30,0))))</f>
        <v>Not Declared</v>
      </c>
      <c r="I15" s="5" t="str">
        <f>IF(ISNA(MATCH($C15,Radley!H$5:H$30,0)),"Not Declared", IF(ISBLANK(INDEX(Radley!$A$5:$A$30,MATCH($C15,Radley!H$5:H$30,0))),"Missing name on declaration sheet", INDEX(Radley!$A$5:$A$30,MATCH($C15,Radley!H$5:H$30,0))))</f>
        <v>Not Declared</v>
      </c>
      <c r="J15" s="5" t="str">
        <f>IF(ISNA(MATCH($C15,Radley!I$5:I$30,0)),"Not Declared", IF(ISBLANK(INDEX(Radley!$A$5:$A$30,MATCH($C15,Radley!I$5:I$30,0))),"Missing name on declaration sheet", INDEX(Radley!$A$5:$A$30,MATCH($C15,Radley!I$5:I$30,0))))</f>
        <v>Not Declared</v>
      </c>
      <c r="K15" s="5" t="str">
        <f>IF(ISNA(MATCH($C15,Radley!J$5:J$30,0)),"Not Declared", IF(ISBLANK(INDEX(Radley!$A$5:$A$30,MATCH($C15,Radley!J$5:J$30,0))),"Missing name on declaration sheet", INDEX(Radley!$A$5:$A$30,MATCH($C15,Radley!J$5:J$30,0))))</f>
        <v>Not Declared</v>
      </c>
      <c r="L15" s="5" t="str">
        <f>IF(ISNA(MATCH($C15,Radley!K$5:K$30,0)),"Not Declared", IF(ISBLANK(INDEX(Radley!$A$5:$A$30,MATCH($C15,Radley!K$5:K$30,0))),"Missing name on declaration sheet", INDEX(Radley!$A$5:$A$30,MATCH($C15,Radley!K$5:K$30,0))))</f>
        <v>Not Declared</v>
      </c>
      <c r="M15" s="5" t="str">
        <f>IF(ISNA(MATCH($C15,Radley!L$5:L$30,0)),"Not Declared", IF(ISBLANK(INDEX(Radley!$A$5:$A$30,MATCH($C15,Radley!L$5:L$30,0))),"Missing name on declaration sheet", INDEX(Radley!$A$5:$A$30,MATCH($C15,Radley!L$5:L$30,0))))</f>
        <v>Not Declared</v>
      </c>
      <c r="N15" s="57"/>
      <c r="O15" s="57"/>
      <c r="P15" s="57"/>
      <c r="Q15" s="57"/>
      <c r="R15" s="57"/>
      <c r="S15" s="57"/>
      <c r="T15" s="57"/>
      <c r="U15" s="57"/>
      <c r="V15" s="57"/>
      <c r="W15" s="57"/>
      <c r="X15" s="57"/>
      <c r="Y15" s="21"/>
      <c r="AA15" s="21"/>
      <c r="AB15" s="201" t="str">
        <v>NN</v>
      </c>
      <c r="AC15" s="21" t="str">
        <v>Not Declared</v>
      </c>
      <c r="AD15" s="202" t="str">
        <v>Banbury Harriers AC</v>
      </c>
      <c r="AE15" s="21"/>
      <c r="AF15" s="201"/>
      <c r="AG15" s="21"/>
      <c r="AH15" s="202"/>
      <c r="AJ15" s="21"/>
      <c r="AK15" s="201" t="str">
        <v>RR</v>
      </c>
      <c r="AL15" s="21" t="str">
        <v>Not Declared</v>
      </c>
      <c r="AM15" s="202" t="str">
        <v>Radley AC</v>
      </c>
      <c r="AN15" s="21"/>
      <c r="AO15" s="201"/>
      <c r="AP15" s="21"/>
      <c r="AQ15" s="202"/>
      <c r="AS15" s="21"/>
      <c r="AT15" s="201" t="str">
        <v>WW</v>
      </c>
      <c r="AU15" s="21" t="str">
        <v>Not Declared</v>
      </c>
      <c r="AV15" s="202" t="str">
        <v>Witney Road Runners</v>
      </c>
      <c r="AW15" s="21"/>
      <c r="AX15" s="201"/>
      <c r="AY15" s="21"/>
      <c r="AZ15" s="202"/>
      <c r="BA15" s="27"/>
      <c r="BB15" s="21"/>
      <c r="BC15" s="201" t="str">
        <v>OO</v>
      </c>
      <c r="BD15" s="21" t="str">
        <v>Not Declared</v>
      </c>
      <c r="BE15" s="202" t="str">
        <v>Oxford City AC</v>
      </c>
      <c r="BF15" s="21"/>
      <c r="BG15" s="201"/>
      <c r="BH15" s="21"/>
      <c r="BI15" s="202"/>
      <c r="BL15" s="223"/>
      <c r="BM15" s="223"/>
      <c r="BN15" s="223"/>
      <c r="BP15" s="223"/>
      <c r="BQ15" s="223"/>
      <c r="BR15" s="223"/>
      <c r="BT15" s="21"/>
      <c r="BU15" s="201" t="str">
        <v>XX</v>
      </c>
      <c r="BV15" s="21" t="str">
        <v>Not Declared</v>
      </c>
      <c r="BW15" s="202" t="str">
        <v>Team Kennet</v>
      </c>
      <c r="BX15" s="21"/>
      <c r="BY15" s="201"/>
      <c r="BZ15" s="21"/>
      <c r="CA15" s="202"/>
      <c r="CB15" s="21"/>
      <c r="CC15" s="21"/>
      <c r="CD15" s="201" t="str">
        <v>XX</v>
      </c>
      <c r="CE15" s="21" t="str">
        <v>Not Declared</v>
      </c>
      <c r="CF15" s="202" t="str">
        <v>Team Kennet</v>
      </c>
      <c r="CG15" s="21"/>
      <c r="CH15" s="201"/>
      <c r="CI15" s="21"/>
      <c r="CJ15" s="202"/>
      <c r="CK15" s="21"/>
      <c r="CL15" s="21"/>
    </row>
    <row r="16" spans="1:103" ht="21" customHeight="1">
      <c r="A16" s="20" t="s">
        <v>121</v>
      </c>
      <c r="B16" s="5"/>
      <c r="C16" s="5" t="s">
        <v>139</v>
      </c>
      <c r="D16" s="5" t="str">
        <f>IF(ISNA(MATCH($C16,Radley!C$5:C$30,0)),"Not Declared", IF(ISBLANK(INDEX(Radley!$A$5:$A$30,MATCH($C16,Radley!C$5:C$30,0))),"Missing name on declaration sheet", INDEX(Radley!$A$5:$A$30,MATCH($C16,Radley!C$5:C$30,0))))</f>
        <v>Not Declared</v>
      </c>
      <c r="E16" s="5" t="str">
        <f>IF(ISNA(MATCH($C16,Radley!D$5:D$30,0)),"Not Declared", IF(ISBLANK(INDEX(Radley!$A$5:$A$30,MATCH($C16,Radley!D$5:D$30,0))),"Missing name on declaration sheet", INDEX(Radley!$A$5:$A$30,MATCH($C16,Radley!D$5:D$30,0))))</f>
        <v>Not Declared</v>
      </c>
      <c r="F16" s="5" t="str">
        <f>IF(ISNA(MATCH($C16,Radley!E$5:E$30,0)),"Not Declared", IF(ISBLANK(INDEX(Radley!$A$5:$A$30,MATCH($C16,Radley!E$5:E$30,0))),"Missing name on declaration sheet", INDEX(Radley!$A$5:$A$30,MATCH($C16,Radley!E$5:E$30,0))))</f>
        <v>Not Declared</v>
      </c>
      <c r="G16" s="5" t="str">
        <f>IF(ISNA(MATCH($C16,Radley!F$5:F$30,0)),"Not Declared", IF(ISBLANK(INDEX(Radley!$A$5:$A$30,MATCH($C16,Radley!F$5:F$30,0))),"Missing name on declaration sheet", INDEX(Radley!$A$5:$A$30,MATCH($C16,Radley!F$5:F$30,0))))</f>
        <v>Not Declared</v>
      </c>
      <c r="H16" s="5" t="str">
        <f>IF(ISNA(MATCH($C16,Radley!G$5:G$30,0)),"Not Declared", IF(ISBLANK(INDEX(Radley!$A$5:$A$30,MATCH($C16,Radley!G$5:G$30,0))),"Missing name on declaration sheet", INDEX(Radley!$A$5:$A$30,MATCH($C16,Radley!G$5:G$30,0))))</f>
        <v>Not Declared</v>
      </c>
      <c r="I16" s="5" t="str">
        <f>IF(ISNA(MATCH($C16,Radley!H$5:H$30,0)),"Not Declared", IF(ISBLANK(INDEX(Radley!$A$5:$A$30,MATCH($C16,Radley!H$5:H$30,0))),"Missing name on declaration sheet", INDEX(Radley!$A$5:$A$30,MATCH($C16,Radley!H$5:H$30,0))))</f>
        <v>Not Declared</v>
      </c>
      <c r="J16" s="5" t="str">
        <f>IF(ISNA(MATCH($C16,Radley!I$5:I$30,0)),"Not Declared", IF(ISBLANK(INDEX(Radley!$A$5:$A$30,MATCH($C16,Radley!I$5:I$30,0))),"Missing name on declaration sheet", INDEX(Radley!$A$5:$A$30,MATCH($C16,Radley!I$5:I$30,0))))</f>
        <v>Not Declared</v>
      </c>
      <c r="K16" s="5" t="str">
        <f>IF(ISNA(MATCH($C16,Radley!J$5:J$30,0)),"Not Declared", IF(ISBLANK(INDEX(Radley!$A$5:$A$30,MATCH($C16,Radley!J$5:J$30,0))),"Missing name on declaration sheet", INDEX(Radley!$A$5:$A$30,MATCH($C16,Radley!J$5:J$30,0))))</f>
        <v>Not Declared</v>
      </c>
      <c r="L16" s="5" t="str">
        <f>IF(ISNA(MATCH($C16,Radley!K$5:K$30,0)),"Not Declared", IF(ISBLANK(INDEX(Radley!$A$5:$A$30,MATCH($C16,Radley!K$5:K$30,0))),"Missing name on declaration sheet", INDEX(Radley!$A$5:$A$30,MATCH($C16,Radley!K$5:K$30,0))))</f>
        <v>Not Declared</v>
      </c>
      <c r="M16" s="5" t="str">
        <f>IF(ISNA(MATCH($C16,Radley!L$5:L$30,0)),"Not Declared", IF(ISBLANK(INDEX(Radley!$A$5:$A$30,MATCH($C16,Radley!L$5:L$30,0))),"Missing name on declaration sheet", INDEX(Radley!$A$5:$A$30,MATCH($C16,Radley!L$5:L$30,0))))</f>
        <v>Not Declared</v>
      </c>
      <c r="N16" s="57"/>
      <c r="O16" s="57"/>
      <c r="P16" s="5" t="s">
        <v>109</v>
      </c>
      <c r="Q16" s="5" t="s">
        <v>136</v>
      </c>
      <c r="R16" s="5" t="s">
        <v>137</v>
      </c>
      <c r="S16" s="5" t="s">
        <v>138</v>
      </c>
      <c r="T16" s="5" t="str">
        <f>IF(ISNA(MATCH(P16,Radley!$M$5:$M$30,0)),"", IF(ISBLANK(INDEX(Radley!$A$5:$A$30,MATCH(P16,Radley!$M$5:$M$30,0))),"Missing name on declaration sheet", INDEX(Radley!$A$5:$A$30,MATCH(P16,Radley!$M$5:$M$30,0))))</f>
        <v/>
      </c>
      <c r="U16" s="5" t="str">
        <f>IF(ISNA(MATCH(Q16,Radley!$M$5:$M$30,0)),"", IF(ISBLANK(INDEX(Radley!$A$5:$A$30,MATCH(Q16,Radley!$M$5:$M$30,0))),"Missing name on declaration sheet", INDEX(Radley!$A$5:$A$30,MATCH(Q16,Radley!$M$5:$M$30,0))))</f>
        <v/>
      </c>
      <c r="V16" s="5" t="str">
        <f>IF(ISNA(MATCH(R16,Radley!$M$5:$M$30,0)),"", IF(ISBLANK(INDEX(Radley!$A$5:$A$30,MATCH(R16,Radley!$M$5:$M$30,0))),"Missing name on declaration sheet", INDEX(Radley!$A$5:$A$30,MATCH(R16,Radley!$M$5:$M$30,0))))</f>
        <v/>
      </c>
      <c r="W16" s="5" t="str">
        <f>IF(ISNA(MATCH(S16,Radley!$M$5:$M$30,0)),"", IF(ISBLANK(INDEX(Radley!$A$5:$A$30,MATCH(S16,Radley!$M$5:$M$30,0))),"Missing name on declaration sheet", INDEX(Radley!$A$5:$A$30,MATCH(S16,Radley!$M$5:$M$30,0))))</f>
        <v/>
      </c>
      <c r="X16" s="20" t="str">
        <f t="shared" ref="X16:X17" si="5">T16&amp;", "&amp;U16&amp;", "&amp;V16&amp;", "&amp;W16</f>
        <v xml:space="preserve">, , , </v>
      </c>
      <c r="Y16" s="21"/>
      <c r="AB16" s="201" t="str">
        <v>AA</v>
      </c>
      <c r="AC16" s="21" t="str">
        <v>Not Declared</v>
      </c>
      <c r="AD16" s="202" t="str">
        <v>Abingdon AC</v>
      </c>
      <c r="AE16" s="21"/>
      <c r="AF16" s="201"/>
      <c r="AG16" s="21"/>
      <c r="AH16" s="202"/>
      <c r="AJ16" s="21"/>
      <c r="AK16" s="201" t="str">
        <v>WW</v>
      </c>
      <c r="AL16" s="21" t="str">
        <v>Not Declared</v>
      </c>
      <c r="AM16" s="202" t="str">
        <v>Witney Road Runners</v>
      </c>
      <c r="AN16" s="21"/>
      <c r="AO16" s="201"/>
      <c r="AP16" s="21"/>
      <c r="AQ16" s="202"/>
      <c r="AS16" s="21"/>
      <c r="AT16" s="201" t="str">
        <v>NN</v>
      </c>
      <c r="AU16" s="21" t="str">
        <v>Not Declared</v>
      </c>
      <c r="AV16" s="202" t="str">
        <v>Banbury Harriers AC</v>
      </c>
      <c r="AW16" s="21"/>
      <c r="AX16" s="201"/>
      <c r="AY16" s="21"/>
      <c r="AZ16" s="202"/>
      <c r="BA16" s="27"/>
      <c r="BB16" s="21"/>
      <c r="BC16" s="201" t="str">
        <v>HH</v>
      </c>
      <c r="BD16" s="21" t="str">
        <v>Not Declared</v>
      </c>
      <c r="BE16" s="202" t="str">
        <v>White Horse Harriers</v>
      </c>
      <c r="BF16" s="21"/>
      <c r="BG16" s="201"/>
      <c r="BH16" s="21"/>
      <c r="BI16" s="202"/>
      <c r="BL16" s="223"/>
      <c r="BM16" s="223"/>
      <c r="BN16" s="223"/>
      <c r="BP16" s="223"/>
      <c r="BQ16" s="223"/>
      <c r="BR16" s="223"/>
      <c r="BT16" s="21"/>
      <c r="BU16" s="201" t="str">
        <v>HH</v>
      </c>
      <c r="BV16" s="21" t="str">
        <v>Not Declared</v>
      </c>
      <c r="BW16" s="202" t="str">
        <v>White Horse Harriers</v>
      </c>
      <c r="BX16" s="21"/>
      <c r="BY16" s="201"/>
      <c r="BZ16" s="21"/>
      <c r="CA16" s="202"/>
      <c r="CB16" s="21"/>
      <c r="CC16" s="21"/>
      <c r="CD16" s="201" t="str">
        <v>HH</v>
      </c>
      <c r="CE16" s="21" t="str">
        <v>Not Declared</v>
      </c>
      <c r="CF16" s="202" t="str">
        <v>White Horse Harriers</v>
      </c>
      <c r="CG16" s="21"/>
      <c r="CH16" s="201"/>
      <c r="CI16" s="21"/>
      <c r="CJ16" s="202"/>
      <c r="CK16" s="21"/>
      <c r="CL16" s="21"/>
    </row>
    <row r="17" spans="1:104" ht="21" customHeight="1">
      <c r="A17" s="20" t="s">
        <v>69</v>
      </c>
      <c r="B17" s="5" t="s">
        <v>44</v>
      </c>
      <c r="C17" s="5" t="s">
        <v>0</v>
      </c>
      <c r="D17" s="5" t="str">
        <f>IF(ISNA(MATCH($C17,Kennet!C$5:C$30,0)),"Not Declared", IF(ISBLANK(INDEX(Kennet!$A$5:$A$30,MATCH($C17,Kennet!C$5:C$30,0))),"Missing name on declaration sheet", INDEX(Kennet!$A$5:$A$30,MATCH($C17,Kennet!C$5:C$30,0))))</f>
        <v>Not Declared</v>
      </c>
      <c r="E17" s="5" t="str">
        <f>IF(ISNA(MATCH($C17,Kennet!D$5:D$30,0)),"Not Declared", IF(ISBLANK(INDEX(Kennet!$A$5:$A$30,MATCH($C17,Kennet!D$5:D$30,0))),"Missing name on declaration sheet", INDEX(Kennet!$A$5:$A$30,MATCH($C17,Kennet!D$5:D$30,0))))</f>
        <v>Not Declared</v>
      </c>
      <c r="F17" s="5" t="str">
        <f>IF(ISNA(MATCH($C17,Kennet!E$5:E$30,0)),"Not Declared", IF(ISBLANK(INDEX(Kennet!$A$5:$A$30,MATCH($C17,Kennet!E$5:E$30,0))),"Missing name on declaration sheet", INDEX(Kennet!$A$5:$A$30,MATCH($C17,Kennet!E$5:E$30,0))))</f>
        <v>Not Declared</v>
      </c>
      <c r="G17" s="5" t="str">
        <f>IF(ISNA(MATCH($C17,Kennet!F$5:F$30,0)),"Not Declared", IF(ISBLANK(INDEX(Kennet!$A$5:$A$30,MATCH($C17,Kennet!F$5:F$30,0))),"Missing name on declaration sheet", INDEX(Kennet!$A$5:$A$30,MATCH($C17,Kennet!F$5:F$30,0))))</f>
        <v>Not Declared</v>
      </c>
      <c r="H17" s="5" t="str">
        <f>IF(ISNA(MATCH($C17,Kennet!G$5:G$30,0)),"Not Declared", IF(ISBLANK(INDEX(Kennet!$A$5:$A$30,MATCH($C17,Kennet!G$5:G$30,0))),"Missing name on declaration sheet", INDEX(Kennet!$A$5:$A$30,MATCH($C17,Kennet!G$5:G$30,0))))</f>
        <v>Not Declared</v>
      </c>
      <c r="I17" s="5" t="str">
        <f>IF(ISNA(MATCH($C17,Kennet!H$5:H$30,0)),"Not Declared", IF(ISBLANK(INDEX(Kennet!$A$5:$A$30,MATCH($C17,Kennet!H$5:H$30,0))),"Missing name on declaration sheet", INDEX(Kennet!$A$5:$A$30,MATCH($C17,Kennet!H$5:H$30,0))))</f>
        <v>Not Declared</v>
      </c>
      <c r="J17" s="5" t="str">
        <f>IF(ISNA(MATCH($C17,Kennet!I$5:I$30,0)),"Not Declared", IF(ISBLANK(INDEX(Kennet!$A$5:$A$30,MATCH($C17,Kennet!I$5:I$30,0))),"Missing name on declaration sheet", INDEX(Kennet!$A$5:$A$30,MATCH($C17,Kennet!I$5:I$30,0))))</f>
        <v>Not Declared</v>
      </c>
      <c r="K17" s="5" t="str">
        <f>IF(ISNA(MATCH($C17,Kennet!J$5:J$30,0)),"Not Declared", IF(ISBLANK(INDEX(Kennet!$A$5:$A$30,MATCH($C17,Kennet!J$5:J$30,0))),"Missing name on declaration sheet", INDEX(Kennet!$A$5:$A$30,MATCH($C17,Kennet!J$5:J$30,0))))</f>
        <v>Not Declared</v>
      </c>
      <c r="L17" s="5" t="str">
        <f>IF(ISNA(MATCH($C17,Kennet!K$5:K$30,0)),"Not Declared", IF(ISBLANK(INDEX(Kennet!$A$5:$A$30,MATCH($C17,Kennet!K$5:K$30,0))),"Missing name on declaration sheet", INDEX(Kennet!$A$5:$A$30,MATCH($C17,Kennet!K$5:K$30,0))))</f>
        <v>Not Declared</v>
      </c>
      <c r="M17" s="5" t="str">
        <f>IF(ISNA(MATCH($C17,Kennet!L$5:L$30,0)),"Not Declared", IF(ISBLANK(INDEX(Kennet!$A$5:$A$30,MATCH($C17,Kennet!L$5:L$30,0))),"Missing name on declaration sheet", INDEX(Kennet!$A$5:$A$30,MATCH($C17,Kennet!L$5:L$30,0))))</f>
        <v>Not Declared</v>
      </c>
      <c r="N17" s="57"/>
      <c r="O17" s="57"/>
      <c r="P17" s="5">
        <v>1</v>
      </c>
      <c r="Q17" s="5">
        <v>2</v>
      </c>
      <c r="R17" s="5">
        <v>3</v>
      </c>
      <c r="S17" s="5">
        <v>4</v>
      </c>
      <c r="T17" s="5" t="str">
        <f>IF(ISNA(MATCH(P17,Kennet!$M$5:$M$30,0)),"", IF(ISBLANK(INDEX(Kennet!$A$5:$A$30,MATCH(P17,Kennet!$M$5:$M$30,0))),"Missing name on declaration sheet", INDEX(Kennet!$A$5:$A$30,MATCH(P17,Kennet!$M$5:$M$30,0))))</f>
        <v/>
      </c>
      <c r="U17" s="5" t="str">
        <f>IF(ISNA(MATCH(Q17,Kennet!$M$5:$M$30,0)),"", IF(ISBLANK(INDEX(Kennet!$A$5:$A$30,MATCH(Q17,Kennet!$M$5:$M$30,0))),"Missing name on declaration sheet", INDEX(Kennet!$A$5:$A$30,MATCH(Q17,Kennet!$M$5:$M$30,0))))</f>
        <v/>
      </c>
      <c r="V17" s="5" t="str">
        <f>IF(ISNA(MATCH(R17,Kennet!$M$5:$M$30,0)),"", IF(ISBLANK(INDEX(Kennet!$A$5:$A$30,MATCH(R17,Kennet!$M$5:$M$30,0))),"Missing name on declaration sheet", INDEX(Kennet!$A$5:$A$30,MATCH(R17,Kennet!$M$5:$M$30,0))))</f>
        <v/>
      </c>
      <c r="W17" s="5" t="str">
        <f>IF(ISNA(MATCH(S17,Kennet!$M$5:$M$30,0)),"", IF(ISBLANK(INDEX(Kennet!$A$5:$A$30,MATCH(S17,Kennet!$M$5:$M$30,0))),"Missing name on declaration sheet", INDEX(Kennet!$A$5:$A$30,MATCH(S17,Kennet!$M$5:$M$30,0))))</f>
        <v/>
      </c>
      <c r="X17" s="20" t="str">
        <f t="shared" si="5"/>
        <v xml:space="preserve">, , , </v>
      </c>
      <c r="Y17" s="21"/>
      <c r="AB17" s="201" t="str">
        <v>XX</v>
      </c>
      <c r="AC17" s="21" t="str">
        <v>Not Declared</v>
      </c>
      <c r="AD17" s="202" t="str">
        <v>Team Kennet</v>
      </c>
      <c r="AE17" s="21"/>
      <c r="AF17" s="201"/>
      <c r="AG17" s="21"/>
      <c r="AH17" s="202"/>
      <c r="AJ17" s="21"/>
      <c r="AK17" s="201" t="str">
        <v>NN</v>
      </c>
      <c r="AL17" s="21" t="str">
        <v>Not Declared</v>
      </c>
      <c r="AM17" s="202" t="str">
        <v>Banbury Harriers AC</v>
      </c>
      <c r="AN17" s="21"/>
      <c r="AO17" s="201"/>
      <c r="AP17" s="21"/>
      <c r="AQ17" s="202"/>
      <c r="AS17" s="21"/>
      <c r="AT17" s="201" t="str">
        <v>RR</v>
      </c>
      <c r="AU17" s="21" t="str">
        <v>Not Declared</v>
      </c>
      <c r="AV17" s="202" t="str">
        <v>Radley AC</v>
      </c>
      <c r="AW17" s="21"/>
      <c r="AX17" s="201"/>
      <c r="AY17" s="21"/>
      <c r="AZ17" s="202"/>
      <c r="BA17" s="27"/>
      <c r="BB17" s="21"/>
      <c r="BC17" s="201" t="str">
        <v>BB</v>
      </c>
      <c r="BD17" s="21" t="str">
        <v>Not Declared</v>
      </c>
      <c r="BE17" s="202" t="str">
        <v>Bicester AC</v>
      </c>
      <c r="BF17" s="21"/>
      <c r="BG17" s="201"/>
      <c r="BH17" s="21"/>
      <c r="BI17" s="202"/>
      <c r="BL17" s="223"/>
      <c r="BM17" s="223"/>
      <c r="BN17" s="223"/>
      <c r="BP17" s="223"/>
      <c r="BQ17" s="223"/>
      <c r="BR17" s="223"/>
      <c r="BT17" s="21"/>
      <c r="BU17" s="201" t="str">
        <v>NN</v>
      </c>
      <c r="BV17" s="21" t="str">
        <v>Not Declared</v>
      </c>
      <c r="BW17" s="202" t="str">
        <v>Banbury Harriers AC</v>
      </c>
      <c r="BX17" s="21"/>
      <c r="BY17" s="201"/>
      <c r="BZ17" s="21"/>
      <c r="CA17" s="202"/>
      <c r="CB17" s="21"/>
      <c r="CC17" s="21"/>
      <c r="CD17" s="201" t="str">
        <v>WW</v>
      </c>
      <c r="CE17" s="21" t="str">
        <v>Not Declared</v>
      </c>
      <c r="CF17" s="202" t="str">
        <v>Witney Road Runners</v>
      </c>
      <c r="CG17" s="21"/>
      <c r="CH17" s="201"/>
      <c r="CI17" s="21"/>
      <c r="CJ17" s="202"/>
      <c r="CK17" s="21"/>
      <c r="CL17" s="21"/>
    </row>
    <row r="18" spans="1:104" ht="21" customHeight="1">
      <c r="A18" s="20" t="s">
        <v>69</v>
      </c>
      <c r="B18" s="5" t="s">
        <v>48</v>
      </c>
      <c r="C18" s="5" t="s">
        <v>1</v>
      </c>
      <c r="D18" s="5" t="str">
        <f>IF(ISNA(MATCH($C18,Kennet!C$5:C$30,0)),"Not Declared", IF(ISBLANK(INDEX(Kennet!$A$5:$A$30,MATCH($C18,Kennet!C$5:C$30,0))),"Missing name on declaration sheet", INDEX(Kennet!$A$5:$A$30,MATCH($C18,Kennet!C$5:C$30,0))))</f>
        <v>Not Declared</v>
      </c>
      <c r="E18" s="5" t="str">
        <f>IF(ISNA(MATCH($C18,Kennet!D$5:D$30,0)),"Not Declared", IF(ISBLANK(INDEX(Kennet!$A$5:$A$30,MATCH($C18,Kennet!D$5:D$30,0))),"Missing name on declaration sheet", INDEX(Kennet!$A$5:$A$30,MATCH($C18,Kennet!D$5:D$30,0))))</f>
        <v>Not Declared</v>
      </c>
      <c r="F18" s="5" t="str">
        <f>IF(ISNA(MATCH($C18,Kennet!E$5:E$30,0)),"Not Declared", IF(ISBLANK(INDEX(Kennet!$A$5:$A$30,MATCH($C18,Kennet!E$5:E$30,0))),"Missing name on declaration sheet", INDEX(Kennet!$A$5:$A$30,MATCH($C18,Kennet!E$5:E$30,0))))</f>
        <v>Not Declared</v>
      </c>
      <c r="G18" s="5" t="str">
        <f>IF(ISNA(MATCH($C18,Kennet!F$5:F$30,0)),"Not Declared", IF(ISBLANK(INDEX(Kennet!$A$5:$A$30,MATCH($C18,Kennet!F$5:F$30,0))),"Missing name on declaration sheet", INDEX(Kennet!$A$5:$A$30,MATCH($C18,Kennet!F$5:F$30,0))))</f>
        <v>Not Declared</v>
      </c>
      <c r="H18" s="5" t="str">
        <f>IF(ISNA(MATCH($C18,Kennet!G$5:G$30,0)),"Not Declared", IF(ISBLANK(INDEX(Kennet!$A$5:$A$30,MATCH($C18,Kennet!G$5:G$30,0))),"Missing name on declaration sheet", INDEX(Kennet!$A$5:$A$30,MATCH($C18,Kennet!G$5:G$30,0))))</f>
        <v>Not Declared</v>
      </c>
      <c r="I18" s="5" t="str">
        <f>IF(ISNA(MATCH($C18,Kennet!H$5:H$30,0)),"Not Declared", IF(ISBLANK(INDEX(Kennet!$A$5:$A$30,MATCH($C18,Kennet!H$5:H$30,0))),"Missing name on declaration sheet", INDEX(Kennet!$A$5:$A$30,MATCH($C18,Kennet!H$5:H$30,0))))</f>
        <v>Not Declared</v>
      </c>
      <c r="J18" s="5" t="str">
        <f>IF(ISNA(MATCH($C18,Kennet!I$5:I$30,0)),"Not Declared", IF(ISBLANK(INDEX(Kennet!$A$5:$A$30,MATCH($C18,Kennet!I$5:I$30,0))),"Missing name on declaration sheet", INDEX(Kennet!$A$5:$A$30,MATCH($C18,Kennet!I$5:I$30,0))))</f>
        <v>Not Declared</v>
      </c>
      <c r="K18" s="5" t="str">
        <f>IF(ISNA(MATCH($C18,Kennet!J$5:J$30,0)),"Not Declared", IF(ISBLANK(INDEX(Kennet!$A$5:$A$30,MATCH($C18,Kennet!J$5:J$30,0))),"Missing name on declaration sheet", INDEX(Kennet!$A$5:$A$30,MATCH($C18,Kennet!J$5:J$30,0))))</f>
        <v>Not Declared</v>
      </c>
      <c r="L18" s="5" t="str">
        <f>IF(ISNA(MATCH($C18,Kennet!K$5:K$30,0)),"Not Declared", IF(ISBLANK(INDEX(Kennet!$A$5:$A$30,MATCH($C18,Kennet!K$5:K$30,0))),"Missing name on declaration sheet", INDEX(Kennet!$A$5:$A$30,MATCH($C18,Kennet!K$5:K$30,0))))</f>
        <v>Not Declared</v>
      </c>
      <c r="M18" s="5" t="str">
        <f>IF(ISNA(MATCH($C18,Kennet!L$5:L$30,0)),"Not Declared", IF(ISBLANK(INDEX(Kennet!$A$5:$A$30,MATCH($C18,Kennet!L$5:L$30,0))),"Missing name on declaration sheet", INDEX(Kennet!$A$5:$A$30,MATCH($C18,Kennet!L$5:L$30,0))))</f>
        <v>Not Declared</v>
      </c>
      <c r="N18" s="57"/>
      <c r="O18" s="57"/>
      <c r="P18" s="57"/>
      <c r="Q18" s="57"/>
      <c r="R18" s="57"/>
      <c r="S18" s="57"/>
      <c r="T18" s="57"/>
      <c r="U18" s="57"/>
      <c r="V18" s="57"/>
      <c r="W18" s="57"/>
      <c r="X18" s="57"/>
      <c r="Y18" s="21"/>
      <c r="AA18" s="197" t="s">
        <v>341</v>
      </c>
      <c r="AB18" s="198" t="str" cm="1">
        <f t="array" ref="AB18">_xlfn.XLOOKUP(1,('Number Allocation'!$C$6:$C$1446=AC18)*('Number Allocation'!$D$6:$D$1446=AD18),'Number Allocation'!$A$6:$A$1446,"!!!")</f>
        <v>!!!</v>
      </c>
      <c r="AC18" s="208" t="str" cm="1">
        <f t="array" ref="AC18:AD25">_xlfn.SORTBY(_xlfn._xlws.FILTER(CHOOSE({1,2},F2:F28,A2:A28),(C2:C28="N/S")*(A2:A28&lt;&gt;"Great Milton AC"),""),O368:O375)</f>
        <v>Not Declared</v>
      </c>
      <c r="AD18" s="200" t="str">
        <v>Witney Road Runners</v>
      </c>
      <c r="AE18" s="21"/>
      <c r="AF18" s="201"/>
      <c r="AG18" s="21"/>
      <c r="AH18" s="202"/>
      <c r="AI18" s="44"/>
      <c r="AJ18" s="197" t="s">
        <v>341</v>
      </c>
      <c r="AK18" s="198" t="str" cm="1">
        <f t="array" ref="AK18">_xlfn.XLOOKUP(1,('Number Allocation'!$C$6:$C$1446=AL18)*('Number Allocation'!$D$6:$D$1446=AM18),'Number Allocation'!$A$6:$A$1446,"!!!")</f>
        <v>!!!</v>
      </c>
      <c r="AL18" s="208" t="str" cm="1">
        <f t="array" ref="AL18:AM25">_xlfn.SORTBY(_xlfn._xlws.FILTER(CHOOSE({1,2},G2:G28,A2:A28),(C2:C28="N/S")*(A2:A28&lt;&gt;"Great Milton AC"),""),N368:N375)</f>
        <v>Not Declared</v>
      </c>
      <c r="AM18" s="200" t="str">
        <v>Abingdon AC</v>
      </c>
      <c r="AN18" s="21"/>
      <c r="AO18" s="201"/>
      <c r="AP18" s="21"/>
      <c r="AQ18" s="202"/>
      <c r="AS18" s="197" t="s">
        <v>341</v>
      </c>
      <c r="AT18" s="198" t="str" cm="1">
        <f t="array" ref="AT18">_xlfn.XLOOKUP(1,('Number Allocation'!$C$6:$C$1446=AU18)*('Number Allocation'!$D$6:$D$1446=AV18),'Number Allocation'!$A$6:$A$1446,"!!!")</f>
        <v>!!!</v>
      </c>
      <c r="AU18" s="208" t="str" cm="1">
        <f t="array" ref="AU18:AV25">_xlfn.SORTBY(_xlfn._xlws.FILTER(CHOOSE({1,2},K2:K28,A2:A28),(C2:C28="N/S")*(A2:A28&lt;&gt;"Great Milton AC"),""),M368:M375)</f>
        <v>Not Declared</v>
      </c>
      <c r="AV18" s="200" t="str">
        <v>Oxford City AC</v>
      </c>
      <c r="AW18" s="21"/>
      <c r="AX18" s="201"/>
      <c r="AY18" s="21"/>
      <c r="AZ18" s="202"/>
      <c r="BA18" s="27"/>
      <c r="BB18" s="197" t="s">
        <v>341</v>
      </c>
      <c r="BC18" s="198" t="str" cm="1">
        <f t="array" ref="BC18">_xlfn.XLOOKUP(1,('Number Allocation'!$C$6:$C$1446=BD18)*('Number Allocation'!$D$6:$D$1446=BE18),'Number Allocation'!$A$6:$A$1446,"!!!")</f>
        <v>!!!</v>
      </c>
      <c r="BD18" s="208" t="str" cm="1">
        <f t="array" ref="BD18:BE25">_xlfn.SORTBY(_xlfn._xlws.FILTER(CHOOSE({1,2},H2:H28,A2:A28),(C2:C28="N/S")*(A2:A28&lt;&gt;"Great Milton AC"),""),K368:K375)</f>
        <v>Not Declared</v>
      </c>
      <c r="BE18" s="200" t="str">
        <v>Radley AC</v>
      </c>
      <c r="BF18" s="21"/>
      <c r="BG18" s="222" t="str" cm="1">
        <f t="array" ref="BG18:BG19">_xlfn.IFNA(_xlfn.VSTACK(_xlfn._xlws.FILTER(BC18:BE25,_xlfn.CHOOSECOLS(BC18:BE25,2)&lt;&gt;"Not Declared", ""), _xlfn._xlws.FILTER(BC26:BE28,_xlfn.CHOOSECOLS(BC26:BE28,2)&lt;&gt;"Not Declared", "")),"")</f>
        <v/>
      </c>
      <c r="BH18" s="21"/>
      <c r="BI18" s="202"/>
      <c r="BL18" s="223"/>
      <c r="BM18" s="223"/>
      <c r="BN18" s="223"/>
      <c r="BP18" s="223"/>
      <c r="BQ18" s="223"/>
      <c r="BR18" s="223"/>
      <c r="BT18" s="197" t="s">
        <v>341</v>
      </c>
      <c r="BU18" s="198" t="str" cm="1">
        <f t="array" ref="BU18">_xlfn.XLOOKUP(1,('Number Allocation'!$C$6:$C$1446=BV18)*('Number Allocation'!$D$6:$D$1446=BW18),'Number Allocation'!$A$6:$A$1446,"!!!")</f>
        <v>!!!</v>
      </c>
      <c r="BV18" s="208" t="str" cm="1">
        <f t="array" ref="BV18:BW25">_xlfn.SORTBY(_xlfn._xlws.FILTER(CHOOSE({1,2},J2:J28,A2:A28),(C2:C28="N/S")*(A2:A28&lt;&gt;"Great Milton AC"),""),J368:J375)</f>
        <v>Not Declared</v>
      </c>
      <c r="BW18" s="200" t="str">
        <v>Oxford City AC</v>
      </c>
      <c r="BX18" s="21"/>
      <c r="BY18" s="201"/>
      <c r="BZ18" s="21"/>
      <c r="CA18" s="202"/>
      <c r="CB18" s="21"/>
      <c r="CC18" s="197" t="s">
        <v>341</v>
      </c>
      <c r="CD18" s="198" t="str" cm="1">
        <f t="array" ref="CD18">_xlfn.XLOOKUP(1,('Number Allocation'!$C$6:$C$1446=CE18)*('Number Allocation'!$D$6:$D$1446=CF18),'Number Allocation'!$A$6:$A$1446,"!!!")</f>
        <v>!!!</v>
      </c>
      <c r="CE18" s="208" t="str" cm="1">
        <f t="array" ref="CE18:CF25">_xlfn.SORTBY(_xlfn._xlws.FILTER(CHOOSE({1,2},I2:I28,A2:A28),(C2:C28="N/S")*(A2:A28&lt;&gt;"Great Milton AC"),""),S368:S375)</f>
        <v>Not Declared</v>
      </c>
      <c r="CF18" s="200" t="str">
        <v>Abingdon AC</v>
      </c>
      <c r="CG18" s="21"/>
      <c r="CH18" s="201"/>
      <c r="CI18" s="21"/>
      <c r="CJ18" s="202"/>
      <c r="CK18" s="21"/>
      <c r="CL18" s="21"/>
    </row>
    <row r="19" spans="1:104" ht="21" customHeight="1">
      <c r="A19" s="20" t="s">
        <v>69</v>
      </c>
      <c r="B19" s="5"/>
      <c r="C19" s="5" t="s">
        <v>139</v>
      </c>
      <c r="D19" s="5" t="str">
        <f>IF(ISNA(MATCH($C19,Kennet!C$5:C$30,0)),"Not Declared", IF(ISBLANK(INDEX(Kennet!$A$5:$A$30,MATCH($C19,Kennet!C$5:C$30,0))),"Missing name on declaration sheet", INDEX(Kennet!$A$5:$A$30,MATCH($C19,Kennet!C$5:C$30,0))))</f>
        <v>Not Declared</v>
      </c>
      <c r="E19" s="5" t="str">
        <f>IF(ISNA(MATCH($C19,Kennet!D$5:D$30,0)),"Not Declared", IF(ISBLANK(INDEX(Kennet!$A$5:$A$30,MATCH($C19,Kennet!D$5:D$30,0))),"Missing name on declaration sheet", INDEX(Kennet!$A$5:$A$30,MATCH($C19,Kennet!D$5:D$30,0))))</f>
        <v>Not Declared</v>
      </c>
      <c r="F19" s="5" t="str">
        <f>IF(ISNA(MATCH($C19,Kennet!E$5:E$30,0)),"Not Declared", IF(ISBLANK(INDEX(Kennet!$A$5:$A$30,MATCH($C19,Kennet!E$5:E$30,0))),"Missing name on declaration sheet", INDEX(Kennet!$A$5:$A$30,MATCH($C19,Kennet!E$5:E$30,0))))</f>
        <v>Not Declared</v>
      </c>
      <c r="G19" s="5" t="str">
        <f>IF(ISNA(MATCH($C19,Kennet!F$5:F$30,0)),"Not Declared", IF(ISBLANK(INDEX(Kennet!$A$5:$A$30,MATCH($C19,Kennet!F$5:F$30,0))),"Missing name on declaration sheet", INDEX(Kennet!$A$5:$A$30,MATCH($C19,Kennet!F$5:F$30,0))))</f>
        <v>Not Declared</v>
      </c>
      <c r="H19" s="5" t="str">
        <f>IF(ISNA(MATCH($C19,Kennet!G$5:G$30,0)),"Not Declared", IF(ISBLANK(INDEX(Kennet!$A$5:$A$30,MATCH($C19,Kennet!G$5:G$30,0))),"Missing name on declaration sheet", INDEX(Kennet!$A$5:$A$30,MATCH($C19,Kennet!G$5:G$30,0))))</f>
        <v>Not Declared</v>
      </c>
      <c r="I19" s="5" t="str">
        <f>IF(ISNA(MATCH($C19,Kennet!H$5:H$30,0)),"Not Declared", IF(ISBLANK(INDEX(Kennet!$A$5:$A$30,MATCH($C19,Kennet!H$5:H$30,0))),"Missing name on declaration sheet", INDEX(Kennet!$A$5:$A$30,MATCH($C19,Kennet!H$5:H$30,0))))</f>
        <v>Not Declared</v>
      </c>
      <c r="J19" s="5" t="str">
        <f>IF(ISNA(MATCH($C19,Kennet!I$5:I$30,0)),"Not Declared", IF(ISBLANK(INDEX(Kennet!$A$5:$A$30,MATCH($C19,Kennet!I$5:I$30,0))),"Missing name on declaration sheet", INDEX(Kennet!$A$5:$A$30,MATCH($C19,Kennet!I$5:I$30,0))))</f>
        <v>Not Declared</v>
      </c>
      <c r="K19" s="5" t="str">
        <f>IF(ISNA(MATCH($C19,Kennet!J$5:J$30,0)),"Not Declared", IF(ISBLANK(INDEX(Kennet!$A$5:$A$30,MATCH($C19,Kennet!J$5:J$30,0))),"Missing name on declaration sheet", INDEX(Kennet!$A$5:$A$30,MATCH($C19,Kennet!J$5:J$30,0))))</f>
        <v>Not Declared</v>
      </c>
      <c r="L19" s="5" t="str">
        <f>IF(ISNA(MATCH($C19,Kennet!K$5:K$30,0)),"Not Declared", IF(ISBLANK(INDEX(Kennet!$A$5:$A$30,MATCH($C19,Kennet!K$5:K$30,0))),"Missing name on declaration sheet", INDEX(Kennet!$A$5:$A$30,MATCH($C19,Kennet!K$5:K$30,0))))</f>
        <v>Not Declared</v>
      </c>
      <c r="M19" s="5" t="str">
        <f>IF(ISNA(MATCH($C19,Kennet!L$5:L$30,0)),"Not Declared", IF(ISBLANK(INDEX(Kennet!$A$5:$A$30,MATCH($C19,Kennet!L$5:L$30,0))),"Missing name on declaration sheet", INDEX(Kennet!$A$5:$A$30,MATCH($C19,Kennet!L$5:L$30,0))))</f>
        <v>Not Declared</v>
      </c>
      <c r="N19" s="57"/>
      <c r="O19" s="57"/>
      <c r="P19" s="5" t="s">
        <v>109</v>
      </c>
      <c r="Q19" s="5" t="s">
        <v>136</v>
      </c>
      <c r="R19" s="5" t="s">
        <v>137</v>
      </c>
      <c r="S19" s="5" t="s">
        <v>138</v>
      </c>
      <c r="T19" s="5" t="str">
        <f>IF(ISNA(MATCH(P19,Kennet!$M$5:$M$30,0)),"", IF(ISBLANK(INDEX(Kennet!$A$5:$A$30,MATCH(P19,Kennet!$M$5:$M$30,0))),"Missing name on declaration sheet", INDEX(Kennet!$A$5:$A$30,MATCH(P19,Kennet!$M$5:$M$30,0))))</f>
        <v/>
      </c>
      <c r="U19" s="5" t="str">
        <f>IF(ISNA(MATCH(Q19,Kennet!$M$5:$M$30,0)),"", IF(ISBLANK(INDEX(Kennet!$A$5:$A$30,MATCH(Q19,Kennet!$M$5:$M$30,0))),"Missing name on declaration sheet", INDEX(Kennet!$A$5:$A$30,MATCH(Q19,Kennet!$M$5:$M$30,0))))</f>
        <v/>
      </c>
      <c r="V19" s="5" t="str">
        <f>IF(ISNA(MATCH(R19,Kennet!$M$5:$M$30,0)),"", IF(ISBLANK(INDEX(Kennet!$A$5:$A$30,MATCH(R19,Kennet!$M$5:$M$30,0))),"Missing name on declaration sheet", INDEX(Kennet!$A$5:$A$30,MATCH(R19,Kennet!$M$5:$M$30,0))))</f>
        <v/>
      </c>
      <c r="W19" s="5" t="str">
        <f>IF(ISNA(MATCH(S19,Kennet!$M$5:$M$30,0)),"", IF(ISBLANK(INDEX(Kennet!$A$5:$A$30,MATCH(S19,Kennet!$M$5:$M$30,0))),"Missing name on declaration sheet", INDEX(Kennet!$A$5:$A$30,MATCH(S19,Kennet!$M$5:$M$30,0))))</f>
        <v/>
      </c>
      <c r="X19" s="20" t="str">
        <f t="shared" ref="X19:X20" si="6">T19&amp;", "&amp;U19&amp;", "&amp;V19&amp;", "&amp;W19</f>
        <v xml:space="preserve">, , , </v>
      </c>
      <c r="Y19" s="21"/>
      <c r="AB19" s="201" t="str" cm="1">
        <f t="array" ref="AB19">_xlfn.XLOOKUP(1,('Number Allocation'!$C$6:$C$1446=AC19)*('Number Allocation'!$D$6:$D$1446=AD19),'Number Allocation'!$A$6:$A$1446,"!!!")</f>
        <v>!!!</v>
      </c>
      <c r="AC19" s="21" t="str">
        <v>Not Declared</v>
      </c>
      <c r="AD19" s="202" t="str">
        <v>White Horse Harriers</v>
      </c>
      <c r="AE19" s="21"/>
      <c r="AF19" s="201"/>
      <c r="AG19" s="21"/>
      <c r="AH19" s="202"/>
      <c r="AI19" s="44"/>
      <c r="AJ19" s="21"/>
      <c r="AK19" s="201" t="str" cm="1">
        <f t="array" ref="AK19">_xlfn.XLOOKUP(1,('Number Allocation'!$C$6:$C$1446=AL19)*('Number Allocation'!$D$6:$D$1446=AM19),'Number Allocation'!$A$6:$A$1446,"!!!")</f>
        <v>!!!</v>
      </c>
      <c r="AL19" s="21" t="str">
        <v>Not Declared</v>
      </c>
      <c r="AM19" s="202" t="str">
        <v>Oxford City AC</v>
      </c>
      <c r="AN19" s="21"/>
      <c r="AO19" s="201"/>
      <c r="AP19" s="21"/>
      <c r="AQ19" s="202"/>
      <c r="AS19" s="21"/>
      <c r="AT19" s="201" t="str" cm="1">
        <f t="array" ref="AT19">_xlfn.XLOOKUP(1,('Number Allocation'!$C$6:$C$1446=AU19)*('Number Allocation'!$D$6:$D$1446=AV19),'Number Allocation'!$A$6:$A$1446,"!!!")</f>
        <v>!!!</v>
      </c>
      <c r="AU19" s="21" t="str">
        <v>Not Declared</v>
      </c>
      <c r="AV19" s="202" t="str">
        <v>Team Kennet</v>
      </c>
      <c r="AW19" s="21"/>
      <c r="AX19" s="201"/>
      <c r="AY19" s="21"/>
      <c r="AZ19" s="202"/>
      <c r="BA19" s="27"/>
      <c r="BB19" s="21"/>
      <c r="BC19" s="201" t="str" cm="1">
        <f t="array" ref="BC19">_xlfn.XLOOKUP(1,('Number Allocation'!$C$6:$C$1446=BD19)*('Number Allocation'!$D$6:$D$1446=BE19),'Number Allocation'!$A$6:$A$1446,"!!!")</f>
        <v>!!!</v>
      </c>
      <c r="BD19" s="21" t="str">
        <v>Not Declared</v>
      </c>
      <c r="BE19" s="202" t="str">
        <v>Witney Road Runners</v>
      </c>
      <c r="BF19" s="21"/>
      <c r="BG19" s="201" t="str">
        <v/>
      </c>
      <c r="BH19" s="21"/>
      <c r="BI19" s="202"/>
      <c r="BL19" s="223"/>
      <c r="BM19" s="223"/>
      <c r="BN19" s="223"/>
      <c r="BP19" s="223"/>
      <c r="BQ19" s="223"/>
      <c r="BR19" s="223"/>
      <c r="BT19" s="21"/>
      <c r="BU19" s="201" t="str" cm="1">
        <f t="array" ref="BU19">_xlfn.XLOOKUP(1,('Number Allocation'!$C$6:$C$1446=BV19)*('Number Allocation'!$D$6:$D$1446=BW19),'Number Allocation'!$A$6:$A$1446,"!!!")</f>
        <v>!!!</v>
      </c>
      <c r="BV19" s="21" t="str">
        <v>Not Declared</v>
      </c>
      <c r="BW19" s="202" t="str">
        <v>Bicester AC</v>
      </c>
      <c r="BX19" s="21"/>
      <c r="BY19" s="201"/>
      <c r="BZ19" s="21"/>
      <c r="CA19" s="202"/>
      <c r="CB19" s="21"/>
      <c r="CC19" s="21"/>
      <c r="CD19" s="201" t="str" cm="1">
        <f t="array" ref="CD19">_xlfn.XLOOKUP(1,('Number Allocation'!$C$6:$C$1446=CE19)*('Number Allocation'!$D$6:$D$1446=CF19),'Number Allocation'!$A$6:$A$1446,"!!!")</f>
        <v>!!!</v>
      </c>
      <c r="CE19" s="21" t="str">
        <v>Not Declared</v>
      </c>
      <c r="CF19" s="202" t="str">
        <v>Banbury Harriers AC</v>
      </c>
      <c r="CG19" s="21"/>
      <c r="CH19" s="201"/>
      <c r="CI19" s="21"/>
      <c r="CJ19" s="202"/>
      <c r="CK19" s="21"/>
      <c r="CL19" s="21"/>
    </row>
    <row r="20" spans="1:104" ht="21" customHeight="1">
      <c r="A20" s="20" t="s">
        <v>122</v>
      </c>
      <c r="B20" s="5" t="s">
        <v>72</v>
      </c>
      <c r="C20" s="5" t="s">
        <v>0</v>
      </c>
      <c r="D20" s="5" t="str">
        <f>IF(ISNA(MATCH($C20,WhiteHorse!C$5:C$30,0)),"Not Declared", IF(ISBLANK(INDEX(WhiteHorse!$A$5:$A$30,MATCH($C20,WhiteHorse!C$5:C$30,0))),"Missing name on declaration sheet", INDEX(WhiteHorse!$A$5:$A$30,MATCH($C20,WhiteHorse!C$5:C$30,0))))</f>
        <v>Not Declared</v>
      </c>
      <c r="E20" s="5" t="str">
        <f>IF(ISNA(MATCH($C20,WhiteHorse!D$5:D$30,0)),"Not Declared", IF(ISBLANK(INDEX(WhiteHorse!$A$5:$A$30,MATCH($C20,WhiteHorse!D$5:D$30,0))),"Missing name on declaration sheet", INDEX(WhiteHorse!$A$5:$A$30,MATCH($C20,WhiteHorse!D$5:D$30,0))))</f>
        <v>Not Declared</v>
      </c>
      <c r="F20" s="5" t="str">
        <f>IF(ISNA(MATCH($C20,WhiteHorse!E$5:E$30,0)),"Not Declared", IF(ISBLANK(INDEX(WhiteHorse!$A$5:$A$30,MATCH($C20,WhiteHorse!E$5:E$30,0))),"Missing name on declaration sheet", INDEX(WhiteHorse!$A$5:$A$30,MATCH($C20,WhiteHorse!E$5:E$30,0))))</f>
        <v>Not Declared</v>
      </c>
      <c r="G20" s="5" t="str">
        <f>IF(ISNA(MATCH($C20,WhiteHorse!F$5:F$30,0)),"Not Declared", IF(ISBLANK(INDEX(WhiteHorse!$A$5:$A$30,MATCH($C20,WhiteHorse!F$5:F$30,0))),"Missing name on declaration sheet", INDEX(WhiteHorse!$A$5:$A$30,MATCH($C20,WhiteHorse!F$5:F$30,0))))</f>
        <v>Not Declared</v>
      </c>
      <c r="H20" s="5" t="str">
        <f>IF(ISNA(MATCH($C20,WhiteHorse!G$5:G$30,0)),"Not Declared", IF(ISBLANK(INDEX(WhiteHorse!$A$5:$A$30,MATCH($C20,WhiteHorse!G$5:G$30,0))),"Missing name on declaration sheet", INDEX(WhiteHorse!$A$5:$A$30,MATCH($C20,WhiteHorse!G$5:G$30,0))))</f>
        <v>Not Declared</v>
      </c>
      <c r="I20" s="5" t="str">
        <f>IF(ISNA(MATCH($C20,WhiteHorse!H$5:H$30,0)),"Not Declared", IF(ISBLANK(INDEX(WhiteHorse!$A$5:$A$30,MATCH($C20,WhiteHorse!H$5:H$30,0))),"Missing name on declaration sheet", INDEX(WhiteHorse!$A$5:$A$30,MATCH($C20,WhiteHorse!H$5:H$30,0))))</f>
        <v>Not Declared</v>
      </c>
      <c r="J20" s="5" t="str">
        <f>IF(ISNA(MATCH($C20,WhiteHorse!I$5:I$30,0)),"Not Declared", IF(ISBLANK(INDEX(WhiteHorse!$A$5:$A$30,MATCH($C20,WhiteHorse!I$5:I$30,0))),"Missing name on declaration sheet", INDEX(WhiteHorse!$A$5:$A$30,MATCH($C20,WhiteHorse!I$5:I$30,0))))</f>
        <v>Not Declared</v>
      </c>
      <c r="K20" s="5" t="str">
        <f>IF(ISNA(MATCH($C20,WhiteHorse!J$5:J$30,0)),"Not Declared", IF(ISBLANK(INDEX(WhiteHorse!$A$5:$A$30,MATCH($C20,WhiteHorse!J$5:J$30,0))),"Missing name on declaration sheet", INDEX(WhiteHorse!$A$5:$A$30,MATCH($C20,WhiteHorse!J$5:J$30,0))))</f>
        <v>Not Declared</v>
      </c>
      <c r="L20" s="5" t="str">
        <f>IF(ISNA(MATCH($C20,WhiteHorse!K$5:K$30,0)),"Not Declared", IF(ISBLANK(INDEX(WhiteHorse!$A$5:$A$30,MATCH($C20,WhiteHorse!K$5:K$30,0))),"Missing name on declaration sheet", INDEX(WhiteHorse!$A$5:$A$30,MATCH($C20,WhiteHorse!K$5:K$30,0))))</f>
        <v>Not Declared</v>
      </c>
      <c r="M20" s="5" t="str">
        <f>IF(ISNA(MATCH($C20,WhiteHorse!L$5:L$30,0)),"Not Declared", IF(ISBLANK(INDEX(WhiteHorse!$A$5:$A$30,MATCH($C20,WhiteHorse!L$5:L$30,0))),"Missing name on declaration sheet", INDEX(WhiteHorse!$A$5:$A$30,MATCH($C20,WhiteHorse!L$5:L$30,0))))</f>
        <v>Not Declared</v>
      </c>
      <c r="N20" s="57"/>
      <c r="O20" s="57"/>
      <c r="P20" s="5">
        <v>1</v>
      </c>
      <c r="Q20" s="5">
        <v>2</v>
      </c>
      <c r="R20" s="5">
        <v>3</v>
      </c>
      <c r="S20" s="5">
        <v>4</v>
      </c>
      <c r="T20" s="5" t="str">
        <f>IF(ISNA(MATCH(P20,WhiteHorse!$M$5:$M$30,0)),"", IF(ISBLANK(INDEX(WhiteHorse!$A$5:$A$30,MATCH(P20,WhiteHorse!$M$5:$M$30,0))),"Missing name on declaration sheet", INDEX(WhiteHorse!$A$5:$A$30,MATCH(P20,WhiteHorse!$M$5:$M$30,0))))</f>
        <v/>
      </c>
      <c r="U20" s="5" t="str">
        <f>IF(ISNA(MATCH(Q20,WhiteHorse!$M$5:$M$30,0)),"", IF(ISBLANK(INDEX(WhiteHorse!$A$5:$A$30,MATCH(Q20,WhiteHorse!$M$5:$M$30,0))),"Missing name on declaration sheet", INDEX(WhiteHorse!$A$5:$A$30,MATCH(Q20,WhiteHorse!$M$5:$M$30,0))))</f>
        <v/>
      </c>
      <c r="V20" s="5" t="str">
        <f>IF(ISNA(MATCH(R20,WhiteHorse!$M$5:$M$30,0)),"", IF(ISBLANK(INDEX(WhiteHorse!$A$5:$A$30,MATCH(R20,WhiteHorse!$M$5:$M$30,0))),"Missing name on declaration sheet", INDEX(WhiteHorse!$A$5:$A$30,MATCH(R20,WhiteHorse!$M$5:$M$30,0))))</f>
        <v/>
      </c>
      <c r="W20" s="5" t="str">
        <f>IF(ISNA(MATCH(S20,WhiteHorse!$M$5:$M$30,0)),"", IF(ISBLANK(INDEX(WhiteHorse!$A$5:$A$30,MATCH(S20,WhiteHorse!$M$5:$M$30,0))),"Missing name on declaration sheet", INDEX(WhiteHorse!$A$5:$A$30,MATCH(S20,WhiteHorse!$M$5:$M$30,0))))</f>
        <v/>
      </c>
      <c r="X20" s="20" t="str">
        <f t="shared" si="6"/>
        <v xml:space="preserve">, , , </v>
      </c>
      <c r="Y20" s="21"/>
      <c r="AB20" s="201" t="str" cm="1">
        <f t="array" ref="AB20">_xlfn.XLOOKUP(1,('Number Allocation'!$C$6:$C$1446=AC20)*('Number Allocation'!$D$6:$D$1446=AD20),'Number Allocation'!$A$6:$A$1446,"!!!")</f>
        <v>!!!</v>
      </c>
      <c r="AC20" s="21" t="str">
        <v>Not Declared</v>
      </c>
      <c r="AD20" s="202" t="str">
        <v>Radley AC</v>
      </c>
      <c r="AE20" s="21"/>
      <c r="AF20" s="201"/>
      <c r="AG20" s="21"/>
      <c r="AH20" s="202"/>
      <c r="AI20" s="44"/>
      <c r="AJ20" s="21"/>
      <c r="AK20" s="201" t="str" cm="1">
        <f t="array" ref="AK20">_xlfn.XLOOKUP(1,('Number Allocation'!$C$6:$C$1446=AL20)*('Number Allocation'!$D$6:$D$1446=AM20),'Number Allocation'!$A$6:$A$1446,"!!!")</f>
        <v>!!!</v>
      </c>
      <c r="AL20" s="21" t="str">
        <v>Not Declared</v>
      </c>
      <c r="AM20" s="202" t="str">
        <v>Bicester AC</v>
      </c>
      <c r="AN20" s="21"/>
      <c r="AO20" s="201"/>
      <c r="AP20" s="21"/>
      <c r="AQ20" s="202"/>
      <c r="AS20" s="21"/>
      <c r="AT20" s="201" t="str" cm="1">
        <f t="array" ref="AT20">_xlfn.XLOOKUP(1,('Number Allocation'!$C$6:$C$1446=AU20)*('Number Allocation'!$D$6:$D$1446=AV20),'Number Allocation'!$A$6:$A$1446,"!!!")</f>
        <v>!!!</v>
      </c>
      <c r="AU20" s="21" t="str">
        <v>Not Declared</v>
      </c>
      <c r="AV20" s="202" t="str">
        <v>White Horse Harriers</v>
      </c>
      <c r="AW20" s="21"/>
      <c r="AX20" s="201"/>
      <c r="AY20" s="21"/>
      <c r="AZ20" s="202"/>
      <c r="BA20" s="27"/>
      <c r="BB20" s="21"/>
      <c r="BC20" s="201" t="str" cm="1">
        <f t="array" ref="BC20">_xlfn.XLOOKUP(1,('Number Allocation'!$C$6:$C$1446=BD20)*('Number Allocation'!$D$6:$D$1446=BE20),'Number Allocation'!$A$6:$A$1446,"!!!")</f>
        <v>!!!</v>
      </c>
      <c r="BD20" s="21" t="str">
        <v>Not Declared</v>
      </c>
      <c r="BE20" s="202" t="str">
        <v>Abingdon AC</v>
      </c>
      <c r="BF20" s="21"/>
      <c r="BG20" s="201"/>
      <c r="BH20" s="21"/>
      <c r="BI20" s="202"/>
      <c r="BL20" s="223"/>
      <c r="BM20" s="223"/>
      <c r="BN20" s="223"/>
      <c r="BP20" s="223"/>
      <c r="BQ20" s="223"/>
      <c r="BR20" s="223"/>
      <c r="BT20" s="21"/>
      <c r="BU20" s="201" t="str" cm="1">
        <f t="array" ref="BU20">_xlfn.XLOOKUP(1,('Number Allocation'!$C$6:$C$1446=BV20)*('Number Allocation'!$D$6:$D$1446=BW20),'Number Allocation'!$A$6:$A$1446,"!!!")</f>
        <v>!!!</v>
      </c>
      <c r="BV20" s="21" t="str">
        <v>Not Declared</v>
      </c>
      <c r="BW20" s="202" t="str">
        <v>Radley AC</v>
      </c>
      <c r="BX20" s="21"/>
      <c r="BY20" s="201"/>
      <c r="BZ20" s="21"/>
      <c r="CA20" s="202"/>
      <c r="CB20" s="21"/>
      <c r="CC20" s="21"/>
      <c r="CD20" s="201" t="str" cm="1">
        <f t="array" ref="CD20">_xlfn.XLOOKUP(1,('Number Allocation'!$C$6:$C$1446=CE20)*('Number Allocation'!$D$6:$D$1446=CF20),'Number Allocation'!$A$6:$A$1446,"!!!")</f>
        <v>!!!</v>
      </c>
      <c r="CE20" s="21" t="str">
        <v>Not Declared</v>
      </c>
      <c r="CF20" s="202" t="str">
        <v>Bicester AC</v>
      </c>
      <c r="CG20" s="21"/>
      <c r="CH20" s="201"/>
      <c r="CI20" s="21"/>
      <c r="CJ20" s="202"/>
      <c r="CK20" s="21"/>
      <c r="CL20" s="21"/>
    </row>
    <row r="21" spans="1:104" ht="21" customHeight="1">
      <c r="A21" s="20" t="s">
        <v>122</v>
      </c>
      <c r="B21" s="5" t="s">
        <v>73</v>
      </c>
      <c r="C21" s="5" t="s">
        <v>1</v>
      </c>
      <c r="D21" s="5" t="str">
        <f>IF(ISNA(MATCH($C21,WhiteHorse!C$5:C$30,0)),"Not Declared", IF(ISBLANK(INDEX(WhiteHorse!$A$5:$A$30,MATCH($C21,WhiteHorse!C$5:C$30,0))),"Missing name on declaration sheet", INDEX(WhiteHorse!$A$5:$A$30,MATCH($C21,WhiteHorse!C$5:C$30,0))))</f>
        <v>Not Declared</v>
      </c>
      <c r="E21" s="5" t="str">
        <f>IF(ISNA(MATCH($C21,WhiteHorse!D$5:D$30,0)),"Not Declared", IF(ISBLANK(INDEX(WhiteHorse!$A$5:$A$30,MATCH($C21,WhiteHorse!D$5:D$30,0))),"Missing name on declaration sheet", INDEX(WhiteHorse!$A$5:$A$30,MATCH($C21,WhiteHorse!D$5:D$30,0))))</f>
        <v>Not Declared</v>
      </c>
      <c r="F21" s="5" t="str">
        <f>IF(ISNA(MATCH($C21,WhiteHorse!E$5:E$30,0)),"Not Declared", IF(ISBLANK(INDEX(WhiteHorse!$A$5:$A$30,MATCH($C21,WhiteHorse!E$5:E$30,0))),"Missing name on declaration sheet", INDEX(WhiteHorse!$A$5:$A$30,MATCH($C21,WhiteHorse!E$5:E$30,0))))</f>
        <v>Not Declared</v>
      </c>
      <c r="G21" s="5" t="str">
        <f>IF(ISNA(MATCH($C21,WhiteHorse!F$5:F$30,0)),"Not Declared", IF(ISBLANK(INDEX(WhiteHorse!$A$5:$A$30,MATCH($C21,WhiteHorse!F$5:F$30,0))),"Missing name on declaration sheet", INDEX(WhiteHorse!$A$5:$A$30,MATCH($C21,WhiteHorse!F$5:F$30,0))))</f>
        <v>Not Declared</v>
      </c>
      <c r="H21" s="5" t="str">
        <f>IF(ISNA(MATCH($C21,WhiteHorse!G$5:G$30,0)),"Not Declared", IF(ISBLANK(INDEX(WhiteHorse!$A$5:$A$30,MATCH($C21,WhiteHorse!G$5:G$30,0))),"Missing name on declaration sheet", INDEX(WhiteHorse!$A$5:$A$30,MATCH($C21,WhiteHorse!G$5:G$30,0))))</f>
        <v>Not Declared</v>
      </c>
      <c r="I21" s="5" t="str">
        <f>IF(ISNA(MATCH($C21,WhiteHorse!H$5:H$30,0)),"Not Declared", IF(ISBLANK(INDEX(WhiteHorse!$A$5:$A$30,MATCH($C21,WhiteHorse!H$5:H$30,0))),"Missing name on declaration sheet", INDEX(WhiteHorse!$A$5:$A$30,MATCH($C21,WhiteHorse!H$5:H$30,0))))</f>
        <v>Not Declared</v>
      </c>
      <c r="J21" s="5" t="str">
        <f>IF(ISNA(MATCH($C21,WhiteHorse!I$5:I$30,0)),"Not Declared", IF(ISBLANK(INDEX(WhiteHorse!$A$5:$A$30,MATCH($C21,WhiteHorse!I$5:I$30,0))),"Missing name on declaration sheet", INDEX(WhiteHorse!$A$5:$A$30,MATCH($C21,WhiteHorse!I$5:I$30,0))))</f>
        <v>Not Declared</v>
      </c>
      <c r="K21" s="5" t="str">
        <f>IF(ISNA(MATCH($C21,WhiteHorse!J$5:J$30,0)),"Not Declared", IF(ISBLANK(INDEX(WhiteHorse!$A$5:$A$30,MATCH($C21,WhiteHorse!J$5:J$30,0))),"Missing name on declaration sheet", INDEX(WhiteHorse!$A$5:$A$30,MATCH($C21,WhiteHorse!J$5:J$30,0))))</f>
        <v>Not Declared</v>
      </c>
      <c r="L21" s="5" t="str">
        <f>IF(ISNA(MATCH($C21,WhiteHorse!K$5:K$30,0)),"Not Declared", IF(ISBLANK(INDEX(WhiteHorse!$A$5:$A$30,MATCH($C21,WhiteHorse!K$5:K$30,0))),"Missing name on declaration sheet", INDEX(WhiteHorse!$A$5:$A$30,MATCH($C21,WhiteHorse!K$5:K$30,0))))</f>
        <v>Not Declared</v>
      </c>
      <c r="M21" s="5" t="str">
        <f>IF(ISNA(MATCH($C21,WhiteHorse!L$5:L$30,0)),"Not Declared", IF(ISBLANK(INDEX(WhiteHorse!$A$5:$A$30,MATCH($C21,WhiteHorse!L$5:L$30,0))),"Missing name on declaration sheet", INDEX(WhiteHorse!$A$5:$A$30,MATCH($C21,WhiteHorse!L$5:L$30,0))))</f>
        <v>Not Declared</v>
      </c>
      <c r="N21" s="57"/>
      <c r="O21" s="57"/>
      <c r="P21" s="57"/>
      <c r="Q21" s="57"/>
      <c r="R21" s="57"/>
      <c r="S21" s="57"/>
      <c r="T21" s="57"/>
      <c r="U21" s="57"/>
      <c r="V21" s="57"/>
      <c r="W21" s="57"/>
      <c r="X21" s="57"/>
      <c r="Y21" s="21"/>
      <c r="AB21" s="201" t="str" cm="1">
        <f t="array" ref="AB21">_xlfn.XLOOKUP(1,('Number Allocation'!$C$6:$C$1446=AC21)*('Number Allocation'!$D$6:$D$1446=AD21),'Number Allocation'!$A$6:$A$1446,"!!!")</f>
        <v>!!!</v>
      </c>
      <c r="AC21" s="21" t="str">
        <v>Not Declared</v>
      </c>
      <c r="AD21" s="202" t="str">
        <v>Oxford City AC</v>
      </c>
      <c r="AE21" s="21"/>
      <c r="AF21" s="201"/>
      <c r="AG21" s="21"/>
      <c r="AH21" s="202"/>
      <c r="AI21" s="44"/>
      <c r="AJ21" s="21"/>
      <c r="AK21" s="201" t="str" cm="1">
        <f t="array" ref="AK21">_xlfn.XLOOKUP(1,('Number Allocation'!$C$6:$C$1446=AL21)*('Number Allocation'!$D$6:$D$1446=AM21),'Number Allocation'!$A$6:$A$1446,"!!!")</f>
        <v>!!!</v>
      </c>
      <c r="AL21" s="21" t="str">
        <v>Not Declared</v>
      </c>
      <c r="AM21" s="202" t="str">
        <v>Team Kennet</v>
      </c>
      <c r="AN21" s="21"/>
      <c r="AO21" s="201"/>
      <c r="AP21" s="21"/>
      <c r="AQ21" s="202"/>
      <c r="AS21" s="21"/>
      <c r="AT21" s="201" t="str" cm="1">
        <f t="array" ref="AT21">_xlfn.XLOOKUP(1,('Number Allocation'!$C$6:$C$1446=AU21)*('Number Allocation'!$D$6:$D$1446=AV21),'Number Allocation'!$A$6:$A$1446,"!!!")</f>
        <v>!!!</v>
      </c>
      <c r="AU21" s="21" t="str">
        <v>Not Declared</v>
      </c>
      <c r="AV21" s="202" t="str">
        <v>Bicester AC</v>
      </c>
      <c r="AW21" s="21"/>
      <c r="AX21" s="201"/>
      <c r="AY21" s="21"/>
      <c r="AZ21" s="202"/>
      <c r="BA21" s="27"/>
      <c r="BB21" s="21"/>
      <c r="BC21" s="201" t="str" cm="1">
        <f t="array" ref="BC21">_xlfn.XLOOKUP(1,('Number Allocation'!$C$6:$C$1446=BD21)*('Number Allocation'!$D$6:$D$1446=BE21),'Number Allocation'!$A$6:$A$1446,"!!!")</f>
        <v>!!!</v>
      </c>
      <c r="BD21" s="21" t="str">
        <v>Not Declared</v>
      </c>
      <c r="BE21" s="202" t="str">
        <v>Banbury Harriers AC</v>
      </c>
      <c r="BF21" s="21"/>
      <c r="BG21" s="201"/>
      <c r="BH21" s="21"/>
      <c r="BI21" s="202"/>
      <c r="BL21" s="223"/>
      <c r="BM21" s="223"/>
      <c r="BN21" s="223"/>
      <c r="BP21" s="223"/>
      <c r="BQ21" s="223"/>
      <c r="BR21" s="223"/>
      <c r="BT21" s="21"/>
      <c r="BU21" s="201" t="str" cm="1">
        <f t="array" ref="BU21">_xlfn.XLOOKUP(1,('Number Allocation'!$C$6:$C$1446=BV21)*('Number Allocation'!$D$6:$D$1446=BW21),'Number Allocation'!$A$6:$A$1446,"!!!")</f>
        <v>!!!</v>
      </c>
      <c r="BV21" s="21" t="str">
        <v>Not Declared</v>
      </c>
      <c r="BW21" s="202" t="str">
        <v>Witney Road Runners</v>
      </c>
      <c r="BX21" s="21"/>
      <c r="BY21" s="201"/>
      <c r="BZ21" s="21"/>
      <c r="CA21" s="202"/>
      <c r="CB21" s="21"/>
      <c r="CC21" s="21"/>
      <c r="CD21" s="201" t="str" cm="1">
        <f t="array" ref="CD21">_xlfn.XLOOKUP(1,('Number Allocation'!$C$6:$C$1446=CE21)*('Number Allocation'!$D$6:$D$1446=CF21),'Number Allocation'!$A$6:$A$1446,"!!!")</f>
        <v>!!!</v>
      </c>
      <c r="CE21" s="21" t="str">
        <v>Not Declared</v>
      </c>
      <c r="CF21" s="202" t="str">
        <v>Oxford City AC</v>
      </c>
      <c r="CG21" s="21"/>
      <c r="CH21" s="201"/>
      <c r="CI21" s="21"/>
      <c r="CJ21" s="202"/>
      <c r="CK21" s="21"/>
      <c r="CL21" s="21"/>
    </row>
    <row r="22" spans="1:104" ht="21" customHeight="1">
      <c r="A22" s="20" t="s">
        <v>122</v>
      </c>
      <c r="B22" s="5"/>
      <c r="C22" s="5" t="s">
        <v>139</v>
      </c>
      <c r="D22" s="5" t="str">
        <f>IF(ISNA(MATCH($C22,WhiteHorse!C$5:C$30,0)),"Not Declared", IF(ISBLANK(INDEX(WhiteHorse!$A$5:$A$30,MATCH($C22,WhiteHorse!C$5:C$30,0))),"Missing name on declaration sheet", INDEX(WhiteHorse!$A$5:$A$30,MATCH($C22,WhiteHorse!C$5:C$30,0))))</f>
        <v>Not Declared</v>
      </c>
      <c r="E22" s="5" t="str">
        <f>IF(ISNA(MATCH($C22,WhiteHorse!D$5:D$30,0)),"Not Declared", IF(ISBLANK(INDEX(WhiteHorse!$A$5:$A$30,MATCH($C22,WhiteHorse!D$5:D$30,0))),"Missing name on declaration sheet", INDEX(WhiteHorse!$A$5:$A$30,MATCH($C22,WhiteHorse!D$5:D$30,0))))</f>
        <v>Not Declared</v>
      </c>
      <c r="F22" s="5" t="str">
        <f>IF(ISNA(MATCH($C22,WhiteHorse!E$5:E$30,0)),"Not Declared", IF(ISBLANK(INDEX(WhiteHorse!$A$5:$A$30,MATCH($C22,WhiteHorse!E$5:E$30,0))),"Missing name on declaration sheet", INDEX(WhiteHorse!$A$5:$A$30,MATCH($C22,WhiteHorse!E$5:E$30,0))))</f>
        <v>Not Declared</v>
      </c>
      <c r="G22" s="5" t="str">
        <f>IF(ISNA(MATCH($C22,WhiteHorse!F$5:F$30,0)),"Not Declared", IF(ISBLANK(INDEX(WhiteHorse!$A$5:$A$30,MATCH($C22,WhiteHorse!F$5:F$30,0))),"Missing name on declaration sheet", INDEX(WhiteHorse!$A$5:$A$30,MATCH($C22,WhiteHorse!F$5:F$30,0))))</f>
        <v>Not Declared</v>
      </c>
      <c r="H22" s="5" t="str">
        <f>IF(ISNA(MATCH($C22,WhiteHorse!G$5:G$30,0)),"Not Declared", IF(ISBLANK(INDEX(WhiteHorse!$A$5:$A$30,MATCH($C22,WhiteHorse!G$5:G$30,0))),"Missing name on declaration sheet", INDEX(WhiteHorse!$A$5:$A$30,MATCH($C22,WhiteHorse!G$5:G$30,0))))</f>
        <v>Not Declared</v>
      </c>
      <c r="I22" s="5" t="str">
        <f>IF(ISNA(MATCH($C22,WhiteHorse!H$5:H$30,0)),"Not Declared", IF(ISBLANK(INDEX(WhiteHorse!$A$5:$A$30,MATCH($C22,WhiteHorse!H$5:H$30,0))),"Missing name on declaration sheet", INDEX(WhiteHorse!$A$5:$A$30,MATCH($C22,WhiteHorse!H$5:H$30,0))))</f>
        <v>Not Declared</v>
      </c>
      <c r="J22" s="5" t="str">
        <f>IF(ISNA(MATCH($C22,WhiteHorse!I$5:I$30,0)),"Not Declared", IF(ISBLANK(INDEX(WhiteHorse!$A$5:$A$30,MATCH($C22,WhiteHorse!I$5:I$30,0))),"Missing name on declaration sheet", INDEX(WhiteHorse!$A$5:$A$30,MATCH($C22,WhiteHorse!I$5:I$30,0))))</f>
        <v>Not Declared</v>
      </c>
      <c r="K22" s="5" t="str">
        <f>IF(ISNA(MATCH($C22,WhiteHorse!J$5:J$30,0)),"Not Declared", IF(ISBLANK(INDEX(WhiteHorse!$A$5:$A$30,MATCH($C22,WhiteHorse!J$5:J$30,0))),"Missing name on declaration sheet", INDEX(WhiteHorse!$A$5:$A$30,MATCH($C22,WhiteHorse!J$5:J$30,0))))</f>
        <v>Not Declared</v>
      </c>
      <c r="L22" s="5" t="str">
        <f>IF(ISNA(MATCH($C22,WhiteHorse!K$5:K$30,0)),"Not Declared", IF(ISBLANK(INDEX(WhiteHorse!$A$5:$A$30,MATCH($C22,WhiteHorse!K$5:K$30,0))),"Missing name on declaration sheet", INDEX(WhiteHorse!$A$5:$A$30,MATCH($C22,WhiteHorse!K$5:K$30,0))))</f>
        <v>Not Declared</v>
      </c>
      <c r="M22" s="5" t="str">
        <f>IF(ISNA(MATCH($C22,WhiteHorse!L$5:L$30,0)),"Not Declared", IF(ISBLANK(INDEX(WhiteHorse!$A$5:$A$30,MATCH($C22,WhiteHorse!L$5:L$30,0))),"Missing name on declaration sheet", INDEX(WhiteHorse!$A$5:$A$30,MATCH($C22,WhiteHorse!L$5:L$30,0))))</f>
        <v>Not Declared</v>
      </c>
      <c r="N22" s="57"/>
      <c r="O22" s="57"/>
      <c r="P22" s="5" t="s">
        <v>109</v>
      </c>
      <c r="Q22" s="5" t="s">
        <v>136</v>
      </c>
      <c r="R22" s="5" t="s">
        <v>137</v>
      </c>
      <c r="S22" s="5" t="s">
        <v>138</v>
      </c>
      <c r="T22" s="5" t="str">
        <f>IF(ISNA(MATCH(P22,WhiteHorse!$M$5:$M$30,0)),"", IF(ISBLANK(INDEX(WhiteHorse!$A$5:$A$30,MATCH(P22,WhiteHorse!$M$5:$M$30,0))),"Missing name on declaration sheet", INDEX(WhiteHorse!$A$5:$A$30,MATCH(P22,WhiteHorse!$M$5:$M$30,0))))</f>
        <v/>
      </c>
      <c r="U22" s="5" t="str">
        <f>IF(ISNA(MATCH(Q22,WhiteHorse!$M$5:$M$30,0)),"", IF(ISBLANK(INDEX(WhiteHorse!$A$5:$A$30,MATCH(Q22,WhiteHorse!$M$5:$M$30,0))),"Missing name on declaration sheet", INDEX(WhiteHorse!$A$5:$A$30,MATCH(Q22,WhiteHorse!$M$5:$M$30,0))))</f>
        <v/>
      </c>
      <c r="V22" s="5" t="str">
        <f>IF(ISNA(MATCH(R22,WhiteHorse!$M$5:$M$30,0)),"", IF(ISBLANK(INDEX(WhiteHorse!$A$5:$A$30,MATCH(R22,WhiteHorse!$M$5:$M$30,0))),"Missing name on declaration sheet", INDEX(WhiteHorse!$A$5:$A$30,MATCH(R22,WhiteHorse!$M$5:$M$30,0))))</f>
        <v/>
      </c>
      <c r="W22" s="5" t="str">
        <f>IF(ISNA(MATCH(S22,WhiteHorse!$M$5:$M$30,0)),"", IF(ISBLANK(INDEX(WhiteHorse!$A$5:$A$30,MATCH(S22,WhiteHorse!$M$5:$M$30,0))),"Missing name on declaration sheet", INDEX(WhiteHorse!$A$5:$A$30,MATCH(S22,WhiteHorse!$M$5:$M$30,0))))</f>
        <v/>
      </c>
      <c r="X22" s="20" t="str">
        <f t="shared" ref="X22:X23" si="7">T22&amp;", "&amp;U22&amp;", "&amp;V22&amp;", "&amp;W22</f>
        <v xml:space="preserve">, , , </v>
      </c>
      <c r="Y22" s="21"/>
      <c r="AB22" s="201" t="str" cm="1">
        <f t="array" ref="AB22">_xlfn.XLOOKUP(1,('Number Allocation'!$C$6:$C$1446=AC22)*('Number Allocation'!$D$6:$D$1446=AD22),'Number Allocation'!$A$6:$A$1446,"!!!")</f>
        <v>!!!</v>
      </c>
      <c r="AC22" s="21" t="str">
        <v>Not Declared</v>
      </c>
      <c r="AD22" s="202" t="str">
        <v>Bicester AC</v>
      </c>
      <c r="AE22" s="21"/>
      <c r="AF22" s="201"/>
      <c r="AG22" s="21"/>
      <c r="AH22" s="202"/>
      <c r="AI22" s="43"/>
      <c r="AJ22" s="21"/>
      <c r="AK22" s="201" t="str" cm="1">
        <f t="array" ref="AK22">_xlfn.XLOOKUP(1,('Number Allocation'!$C$6:$C$1446=AL22)*('Number Allocation'!$D$6:$D$1446=AM22),'Number Allocation'!$A$6:$A$1446,"!!!")</f>
        <v>!!!</v>
      </c>
      <c r="AL22" s="21" t="str">
        <v>Not Declared</v>
      </c>
      <c r="AM22" s="202" t="str">
        <v>White Horse Harriers</v>
      </c>
      <c r="AN22" s="21"/>
      <c r="AO22" s="201"/>
      <c r="AP22" s="21"/>
      <c r="AQ22" s="202"/>
      <c r="AS22" s="21"/>
      <c r="AT22" s="201" t="str" cm="1">
        <f t="array" ref="AT22">_xlfn.XLOOKUP(1,('Number Allocation'!$C$6:$C$1446=AU22)*('Number Allocation'!$D$6:$D$1446=AV22),'Number Allocation'!$A$6:$A$1446,"!!!")</f>
        <v>!!!</v>
      </c>
      <c r="AU22" s="21" t="str">
        <v>Not Declared</v>
      </c>
      <c r="AV22" s="202" t="str">
        <v>Abingdon AC</v>
      </c>
      <c r="AW22" s="21"/>
      <c r="AX22" s="201"/>
      <c r="AY22" s="21"/>
      <c r="AZ22" s="202"/>
      <c r="BA22" s="27"/>
      <c r="BB22" s="21"/>
      <c r="BC22" s="201" t="str" cm="1">
        <f t="array" ref="BC22">_xlfn.XLOOKUP(1,('Number Allocation'!$C$6:$C$1446=BD22)*('Number Allocation'!$D$6:$D$1446=BE22),'Number Allocation'!$A$6:$A$1446,"!!!")</f>
        <v>!!!</v>
      </c>
      <c r="BD22" s="21" t="str">
        <v>Not Declared</v>
      </c>
      <c r="BE22" s="202" t="str">
        <v>Team Kennet</v>
      </c>
      <c r="BF22" s="21"/>
      <c r="BG22" s="201"/>
      <c r="BH22" s="21"/>
      <c r="BI22" s="202"/>
      <c r="BL22" s="223"/>
      <c r="BM22" s="223"/>
      <c r="BN22" s="223"/>
      <c r="BP22" s="223"/>
      <c r="BQ22" s="223"/>
      <c r="BR22" s="223"/>
      <c r="BT22" s="21"/>
      <c r="BU22" s="201" t="str" cm="1">
        <f t="array" ref="BU22">_xlfn.XLOOKUP(1,('Number Allocation'!$C$6:$C$1446=BV22)*('Number Allocation'!$D$6:$D$1446=BW22),'Number Allocation'!$A$6:$A$1446,"!!!")</f>
        <v>!!!</v>
      </c>
      <c r="BV22" s="21" t="str">
        <v>Not Declared</v>
      </c>
      <c r="BW22" s="202" t="str">
        <v>Abingdon AC</v>
      </c>
      <c r="BX22" s="21"/>
      <c r="BY22" s="201"/>
      <c r="BZ22" s="21"/>
      <c r="CA22" s="202"/>
      <c r="CB22" s="21"/>
      <c r="CC22" s="21"/>
      <c r="CD22" s="201" t="str" cm="1">
        <f t="array" ref="CD22">_xlfn.XLOOKUP(1,('Number Allocation'!$C$6:$C$1446=CE22)*('Number Allocation'!$D$6:$D$1446=CF22),'Number Allocation'!$A$6:$A$1446,"!!!")</f>
        <v>!!!</v>
      </c>
      <c r="CE22" s="21" t="str">
        <v>Not Declared</v>
      </c>
      <c r="CF22" s="202" t="str">
        <v>Radley AC</v>
      </c>
      <c r="CG22" s="21"/>
      <c r="CH22" s="201"/>
      <c r="CI22" s="21"/>
      <c r="CJ22" s="202"/>
      <c r="CK22" s="21"/>
      <c r="CL22" s="21"/>
    </row>
    <row r="23" spans="1:104" ht="21" customHeight="1">
      <c r="A23" s="20" t="s">
        <v>123</v>
      </c>
      <c r="B23" s="5" t="s">
        <v>45</v>
      </c>
      <c r="C23" s="5" t="s">
        <v>0</v>
      </c>
      <c r="D23" s="5" t="str">
        <f>IF(ISNA(MATCH($C23,Witney!C$5:C$30,0)),"Not Declared", IF(ISBLANK(INDEX(Witney!$A$5:$A$30,MATCH($C23,Witney!C$5:C$30,0))),"Missing name on declaration sheet", INDEX(Witney!$A$5:$A$30,MATCH($C23,Witney!C$5:C$30,0))))</f>
        <v>Not Declared</v>
      </c>
      <c r="E23" s="5" t="str">
        <f>IF(ISNA(MATCH($C23,Witney!D$5:D$30,0)),"Not Declared", IF(ISBLANK(INDEX(Witney!$A$5:$A$30,MATCH($C23,Witney!D$5:D$30,0))),"Missing name on declaration sheet", INDEX(Witney!$A$5:$A$30,MATCH($C23,Witney!D$5:D$30,0))))</f>
        <v>Not Declared</v>
      </c>
      <c r="F23" s="5" t="str">
        <f>IF(ISNA(MATCH($C23,Witney!E$5:E$30,0)),"Not Declared", IF(ISBLANK(INDEX(Witney!$A$5:$A$30,MATCH($C23,Witney!E$5:E$30,0))),"Missing name on declaration sheet", INDEX(Witney!$A$5:$A$30,MATCH($C23,Witney!E$5:E$30,0))))</f>
        <v>Not Declared</v>
      </c>
      <c r="G23" s="5" t="str">
        <f>IF(ISNA(MATCH($C23,Witney!F$5:F$30,0)),"Not Declared", IF(ISBLANK(INDEX(Witney!$A$5:$A$30,MATCH($C23,Witney!F$5:F$30,0))),"Missing name on declaration sheet", INDEX(Witney!$A$5:$A$30,MATCH($C23,Witney!F$5:F$30,0))))</f>
        <v>Not Declared</v>
      </c>
      <c r="H23" s="5" t="str">
        <f>IF(ISNA(MATCH($C23,Witney!G$5:G$30,0)),"Not Declared", IF(ISBLANK(INDEX(Witney!$A$5:$A$30,MATCH($C23,Witney!G$5:G$30,0))),"Missing name on declaration sheet", INDEX(Witney!$A$5:$A$30,MATCH($C23,Witney!G$5:G$30,0))))</f>
        <v>Not Declared</v>
      </c>
      <c r="I23" s="5" t="str">
        <f>IF(ISNA(MATCH($C23,Witney!H$5:H$30,0)),"Not Declared", IF(ISBLANK(INDEX(Witney!$A$5:$A$30,MATCH($C23,Witney!H$5:H$30,0))),"Missing name on declaration sheet", INDEX(Witney!$A$5:$A$30,MATCH($C23,Witney!H$5:H$30,0))))</f>
        <v>Not Declared</v>
      </c>
      <c r="J23" s="5" t="str">
        <f>IF(ISNA(MATCH($C23,Witney!I$5:I$30,0)),"Not Declared", IF(ISBLANK(INDEX(Witney!$A$5:$A$30,MATCH($C23,Witney!I$5:I$30,0))),"Missing name on declaration sheet", INDEX(Witney!$A$5:$A$30,MATCH($C23,Witney!I$5:I$30,0))))</f>
        <v>Not Declared</v>
      </c>
      <c r="K23" s="5" t="str">
        <f>IF(ISNA(MATCH($C23,Witney!J$5:J$30,0)),"Not Declared", IF(ISBLANK(INDEX(Witney!$A$5:$A$30,MATCH($C23,Witney!J$5:J$30,0))),"Missing name on declaration sheet", INDEX(Witney!$A$5:$A$30,MATCH($C23,Witney!J$5:J$30,0))))</f>
        <v>Not Declared</v>
      </c>
      <c r="L23" s="5" t="str">
        <f>IF(ISNA(MATCH($C23,Witney!K$5:K$30,0)),"Not Declared", IF(ISBLANK(INDEX(Witney!$A$5:$A$30,MATCH($C23,Witney!K$5:K$30,0))),"Missing name on declaration sheet", INDEX(Witney!$A$5:$A$30,MATCH($C23,Witney!K$5:K$30,0))))</f>
        <v>Not Declared</v>
      </c>
      <c r="M23" s="5" t="str">
        <f>IF(ISNA(MATCH($C23,Witney!L$5:L$30,0)),"Not Declared", IF(ISBLANK(INDEX(Witney!$A$5:$A$30,MATCH($C23,Witney!L$5:L$30,0))),"Missing name on declaration sheet", INDEX(Witney!$A$5:$A$30,MATCH($C23,Witney!L$5:L$30,0))))</f>
        <v>Not Declared</v>
      </c>
      <c r="N23" s="57"/>
      <c r="O23" s="57"/>
      <c r="P23" s="5">
        <v>1</v>
      </c>
      <c r="Q23" s="5">
        <v>2</v>
      </c>
      <c r="R23" s="5">
        <v>3</v>
      </c>
      <c r="S23" s="5">
        <v>4</v>
      </c>
      <c r="T23" s="5" t="str">
        <f>IF(ISNA(MATCH(P23,Witney!$M$5:$M$30,0)),"", IF(ISBLANK(INDEX(Witney!$A$5:$A$30,MATCH(P23,Witney!$M$5:$M$30,0))),"Missing name on declaration sheet", INDEX(Witney!$A$5:$A$30,MATCH(P23,Witney!$M$5:$M$30,0))))</f>
        <v/>
      </c>
      <c r="U23" s="5" t="str">
        <f>IF(ISNA(MATCH(Q23,Witney!$M$5:$M$30,0)),"", IF(ISBLANK(INDEX(Witney!$A$5:$A$30,MATCH(Q23,Witney!$M$5:$M$30,0))),"Missing name on declaration sheet", INDEX(Witney!$A$5:$A$30,MATCH(Q23,Witney!$M$5:$M$30,0))))</f>
        <v/>
      </c>
      <c r="V23" s="5" t="str">
        <f>IF(ISNA(MATCH(R23,Witney!$M$5:$M$30,0)),"", IF(ISBLANK(INDEX(Witney!$A$5:$A$30,MATCH(R23,Witney!$M$5:$M$30,0))),"Missing name on declaration sheet", INDEX(Witney!$A$5:$A$30,MATCH(R23,Witney!$M$5:$M$30,0))))</f>
        <v/>
      </c>
      <c r="W23" s="5" t="str">
        <f>IF(ISNA(MATCH(S23,Witney!$M$5:$M$30,0)),"", IF(ISBLANK(INDEX(Witney!$A$5:$A$30,MATCH(S23,Witney!$M$5:$M$30,0))),"Missing name on declaration sheet", INDEX(Witney!$A$5:$A$30,MATCH(S23,Witney!$M$5:$M$30,0))))</f>
        <v/>
      </c>
      <c r="X23" s="20" t="str">
        <f t="shared" si="7"/>
        <v xml:space="preserve">, , , </v>
      </c>
      <c r="Y23" s="21"/>
      <c r="AB23" s="201" t="str" cm="1">
        <f t="array" ref="AB23">_xlfn.XLOOKUP(1,('Number Allocation'!$C$6:$C$1446=AC23)*('Number Allocation'!$D$6:$D$1446=AD23),'Number Allocation'!$A$6:$A$1446,"!!!")</f>
        <v>!!!</v>
      </c>
      <c r="AC23" s="21" t="str">
        <v>Not Declared</v>
      </c>
      <c r="AD23" s="202" t="str">
        <v>Banbury Harriers AC</v>
      </c>
      <c r="AE23" s="21"/>
      <c r="AF23" s="201"/>
      <c r="AG23" s="21"/>
      <c r="AH23" s="202"/>
      <c r="AI23" s="43"/>
      <c r="AJ23" s="21"/>
      <c r="AK23" s="201" t="str" cm="1">
        <f t="array" ref="AK23">_xlfn.XLOOKUP(1,('Number Allocation'!$C$6:$C$1446=AL23)*('Number Allocation'!$D$6:$D$1446=AM23),'Number Allocation'!$A$6:$A$1446,"!!!")</f>
        <v>!!!</v>
      </c>
      <c r="AL23" s="21" t="str">
        <v>Not Declared</v>
      </c>
      <c r="AM23" s="202" t="str">
        <v>Radley AC</v>
      </c>
      <c r="AN23" s="21"/>
      <c r="AO23" s="201"/>
      <c r="AP23" s="21"/>
      <c r="AQ23" s="202"/>
      <c r="AS23" s="21"/>
      <c r="AT23" s="201" t="str" cm="1">
        <f t="array" ref="AT23">_xlfn.XLOOKUP(1,('Number Allocation'!$C$6:$C$1446=AU23)*('Number Allocation'!$D$6:$D$1446=AV23),'Number Allocation'!$A$6:$A$1446,"!!!")</f>
        <v>!!!</v>
      </c>
      <c r="AU23" s="21" t="str">
        <v>Not Declared</v>
      </c>
      <c r="AV23" s="202" t="str">
        <v>Witney Road Runners</v>
      </c>
      <c r="AW23" s="21"/>
      <c r="AX23" s="201"/>
      <c r="AY23" s="21"/>
      <c r="AZ23" s="202"/>
      <c r="BA23" s="27"/>
      <c r="BB23" s="21"/>
      <c r="BC23" s="201" t="str" cm="1">
        <f t="array" ref="BC23">_xlfn.XLOOKUP(1,('Number Allocation'!$C$6:$C$1446=BD23)*('Number Allocation'!$D$6:$D$1446=BE23),'Number Allocation'!$A$6:$A$1446,"!!!")</f>
        <v>!!!</v>
      </c>
      <c r="BD23" s="21" t="str">
        <v>Not Declared</v>
      </c>
      <c r="BE23" s="202" t="str">
        <v>Oxford City AC</v>
      </c>
      <c r="BF23" s="21"/>
      <c r="BG23" s="201"/>
      <c r="BH23" s="21"/>
      <c r="BI23" s="202"/>
      <c r="BL23" s="223"/>
      <c r="BM23" s="223"/>
      <c r="BN23" s="223"/>
      <c r="BP23" s="223"/>
      <c r="BQ23" s="223"/>
      <c r="BR23" s="223"/>
      <c r="BT23" s="21"/>
      <c r="BU23" s="201" t="str" cm="1">
        <f t="array" ref="BU23">_xlfn.XLOOKUP(1,('Number Allocation'!$C$6:$C$1446=BV23)*('Number Allocation'!$D$6:$D$1446=BW23),'Number Allocation'!$A$6:$A$1446,"!!!")</f>
        <v>!!!</v>
      </c>
      <c r="BV23" s="21" t="str">
        <v>Not Declared</v>
      </c>
      <c r="BW23" s="202" t="str">
        <v>Team Kennet</v>
      </c>
      <c r="BX23" s="21"/>
      <c r="BY23" s="201"/>
      <c r="BZ23" s="21"/>
      <c r="CA23" s="202"/>
      <c r="CB23" s="21"/>
      <c r="CC23" s="21"/>
      <c r="CD23" s="201" t="str" cm="1">
        <f t="array" ref="CD23">_xlfn.XLOOKUP(1,('Number Allocation'!$C$6:$C$1446=CE23)*('Number Allocation'!$D$6:$D$1446=CF23),'Number Allocation'!$A$6:$A$1446,"!!!")</f>
        <v>!!!</v>
      </c>
      <c r="CE23" s="21" t="str">
        <v>Not Declared</v>
      </c>
      <c r="CF23" s="202" t="str">
        <v>Team Kennet</v>
      </c>
      <c r="CG23" s="21"/>
      <c r="CH23" s="201"/>
      <c r="CI23" s="21"/>
      <c r="CJ23" s="202"/>
      <c r="CK23" s="21"/>
      <c r="CL23" s="21"/>
    </row>
    <row r="24" spans="1:104" ht="21" customHeight="1">
      <c r="A24" s="20" t="s">
        <v>123</v>
      </c>
      <c r="B24" s="5" t="s">
        <v>49</v>
      </c>
      <c r="C24" s="5" t="s">
        <v>1</v>
      </c>
      <c r="D24" s="5" t="str">
        <f>IF(ISNA(MATCH($C24,Witney!C$5:C$30,0)),"Not Declared", IF(ISBLANK(INDEX(Witney!$A$5:$A$30,MATCH($C24,Witney!C$5:C$30,0))),"Missing name on declaration sheet", INDEX(Witney!$A$5:$A$30,MATCH($C24,Witney!C$5:C$30,0))))</f>
        <v>Not Declared</v>
      </c>
      <c r="E24" s="5" t="str">
        <f>IF(ISNA(MATCH($C24,Witney!D$5:D$30,0)),"Not Declared", IF(ISBLANK(INDEX(Witney!$A$5:$A$30,MATCH($C24,Witney!D$5:D$30,0))),"Missing name on declaration sheet", INDEX(Witney!$A$5:$A$30,MATCH($C24,Witney!D$5:D$30,0))))</f>
        <v>Not Declared</v>
      </c>
      <c r="F24" s="5" t="str">
        <f>IF(ISNA(MATCH($C24,Witney!E$5:E$30,0)),"Not Declared", IF(ISBLANK(INDEX(Witney!$A$5:$A$30,MATCH($C24,Witney!E$5:E$30,0))),"Missing name on declaration sheet", INDEX(Witney!$A$5:$A$30,MATCH($C24,Witney!E$5:E$30,0))))</f>
        <v>Not Declared</v>
      </c>
      <c r="G24" s="5" t="str">
        <f>IF(ISNA(MATCH($C24,Witney!F$5:F$30,0)),"Not Declared", IF(ISBLANK(INDEX(Witney!$A$5:$A$30,MATCH($C24,Witney!F$5:F$30,0))),"Missing name on declaration sheet", INDEX(Witney!$A$5:$A$30,MATCH($C24,Witney!F$5:F$30,0))))</f>
        <v>Not Declared</v>
      </c>
      <c r="H24" s="5" t="str">
        <f>IF(ISNA(MATCH($C24,Witney!G$5:G$30,0)),"Not Declared", IF(ISBLANK(INDEX(Witney!$A$5:$A$30,MATCH($C24,Witney!G$5:G$30,0))),"Missing name on declaration sheet", INDEX(Witney!$A$5:$A$30,MATCH($C24,Witney!G$5:G$30,0))))</f>
        <v>Not Declared</v>
      </c>
      <c r="I24" s="5" t="str">
        <f>IF(ISNA(MATCH($C24,Witney!H$5:H$30,0)),"Not Declared", IF(ISBLANK(INDEX(Witney!$A$5:$A$30,MATCH($C24,Witney!H$5:H$30,0))),"Missing name on declaration sheet", INDEX(Witney!$A$5:$A$30,MATCH($C24,Witney!H$5:H$30,0))))</f>
        <v>Not Declared</v>
      </c>
      <c r="J24" s="5" t="str">
        <f>IF(ISNA(MATCH($C24,Witney!I$5:I$30,0)),"Not Declared", IF(ISBLANK(INDEX(Witney!$A$5:$A$30,MATCH($C24,Witney!I$5:I$30,0))),"Missing name on declaration sheet", INDEX(Witney!$A$5:$A$30,MATCH($C24,Witney!I$5:I$30,0))))</f>
        <v>Not Declared</v>
      </c>
      <c r="K24" s="5" t="str">
        <f>IF(ISNA(MATCH($C24,Witney!J$5:J$30,0)),"Not Declared", IF(ISBLANK(INDEX(Witney!$A$5:$A$30,MATCH($C24,Witney!J$5:J$30,0))),"Missing name on declaration sheet", INDEX(Witney!$A$5:$A$30,MATCH($C24,Witney!J$5:J$30,0))))</f>
        <v>Not Declared</v>
      </c>
      <c r="L24" s="5" t="str">
        <f>IF(ISNA(MATCH($C24,Witney!K$5:K$30,0)),"Not Declared", IF(ISBLANK(INDEX(Witney!$A$5:$A$30,MATCH($C24,Witney!K$5:K$30,0))),"Missing name on declaration sheet", INDEX(Witney!$A$5:$A$30,MATCH($C24,Witney!K$5:K$30,0))))</f>
        <v>Not Declared</v>
      </c>
      <c r="M24" s="5" t="str">
        <f>IF(ISNA(MATCH($C24,Witney!L$5:L$30,0)),"Not Declared", IF(ISBLANK(INDEX(Witney!$A$5:$A$30,MATCH($C24,Witney!L$5:L$30,0))),"Missing name on declaration sheet", INDEX(Witney!$A$5:$A$30,MATCH($C24,Witney!L$5:L$30,0))))</f>
        <v>Not Declared</v>
      </c>
      <c r="N24" s="57"/>
      <c r="O24" s="57"/>
      <c r="P24" s="57"/>
      <c r="Q24" s="57"/>
      <c r="R24" s="57"/>
      <c r="S24" s="57"/>
      <c r="T24" s="57"/>
      <c r="U24" s="57"/>
      <c r="V24" s="57"/>
      <c r="W24" s="57"/>
      <c r="X24" s="57"/>
      <c r="Y24" s="21"/>
      <c r="AB24" s="201" t="str" cm="1">
        <f t="array" ref="AB24">_xlfn.XLOOKUP(1,('Number Allocation'!$C$6:$C$1446=AC24)*('Number Allocation'!$D$6:$D$1446=AD24),'Number Allocation'!$A$6:$A$1446,"!!!")</f>
        <v>!!!</v>
      </c>
      <c r="AC24" s="21" t="str">
        <v>Not Declared</v>
      </c>
      <c r="AD24" s="202" t="str">
        <v>Abingdon AC</v>
      </c>
      <c r="AE24" s="21"/>
      <c r="AF24" s="201"/>
      <c r="AG24" s="21"/>
      <c r="AH24" s="202"/>
      <c r="AJ24" s="21"/>
      <c r="AK24" s="201" t="str" cm="1">
        <f t="array" ref="AK24">_xlfn.XLOOKUP(1,('Number Allocation'!$C$6:$C$1446=AL24)*('Number Allocation'!$D$6:$D$1446=AM24),'Number Allocation'!$A$6:$A$1446,"!!!")</f>
        <v>!!!</v>
      </c>
      <c r="AL24" s="21" t="str">
        <v>Not Declared</v>
      </c>
      <c r="AM24" s="202" t="str">
        <v>Witney Road Runners</v>
      </c>
      <c r="AN24" s="21"/>
      <c r="AO24" s="201"/>
      <c r="AP24" s="21"/>
      <c r="AQ24" s="202"/>
      <c r="AS24" s="21"/>
      <c r="AT24" s="201" t="str" cm="1">
        <f t="array" ref="AT24">_xlfn.XLOOKUP(1,('Number Allocation'!$C$6:$C$1446=AU24)*('Number Allocation'!$D$6:$D$1446=AV24),'Number Allocation'!$A$6:$A$1446,"!!!")</f>
        <v>!!!</v>
      </c>
      <c r="AU24" s="21" t="str">
        <v>Not Declared</v>
      </c>
      <c r="AV24" s="202" t="str">
        <v>Banbury Harriers AC</v>
      </c>
      <c r="AW24" s="21"/>
      <c r="AX24" s="201"/>
      <c r="AY24" s="21"/>
      <c r="AZ24" s="202"/>
      <c r="BA24" s="27"/>
      <c r="BB24" s="21"/>
      <c r="BC24" s="201" t="str" cm="1">
        <f t="array" ref="BC24">_xlfn.XLOOKUP(1,('Number Allocation'!$C$6:$C$1446=BD24)*('Number Allocation'!$D$6:$D$1446=BE24),'Number Allocation'!$A$6:$A$1446,"!!!")</f>
        <v>!!!</v>
      </c>
      <c r="BD24" s="21" t="str">
        <v>Not Declared</v>
      </c>
      <c r="BE24" s="202" t="str">
        <v>White Horse Harriers</v>
      </c>
      <c r="BF24" s="21"/>
      <c r="BG24" s="201"/>
      <c r="BH24" s="21"/>
      <c r="BI24" s="202"/>
      <c r="BL24" s="223"/>
      <c r="BM24" s="223"/>
      <c r="BN24" s="223"/>
      <c r="BP24" s="223"/>
      <c r="BQ24" s="223"/>
      <c r="BR24" s="223"/>
      <c r="BT24" s="21"/>
      <c r="BU24" s="201" t="str" cm="1">
        <f t="array" ref="BU24">_xlfn.XLOOKUP(1,('Number Allocation'!$C$6:$C$1446=BV24)*('Number Allocation'!$D$6:$D$1446=BW24),'Number Allocation'!$A$6:$A$1446,"!!!")</f>
        <v>!!!</v>
      </c>
      <c r="BV24" s="21" t="str">
        <v>Not Declared</v>
      </c>
      <c r="BW24" s="202" t="str">
        <v>White Horse Harriers</v>
      </c>
      <c r="BX24" s="21"/>
      <c r="BY24" s="201"/>
      <c r="BZ24" s="21"/>
      <c r="CA24" s="202"/>
      <c r="CB24" s="21"/>
      <c r="CC24" s="21"/>
      <c r="CD24" s="201" t="str" cm="1">
        <f t="array" ref="CD24">_xlfn.XLOOKUP(1,('Number Allocation'!$C$6:$C$1446=CE24)*('Number Allocation'!$D$6:$D$1446=CF24),'Number Allocation'!$A$6:$A$1446,"!!!")</f>
        <v>!!!</v>
      </c>
      <c r="CE24" s="21" t="str">
        <v>Not Declared</v>
      </c>
      <c r="CF24" s="202" t="str">
        <v>White Horse Harriers</v>
      </c>
      <c r="CG24" s="21"/>
      <c r="CH24" s="201"/>
      <c r="CI24" s="21"/>
      <c r="CJ24" s="202"/>
      <c r="CK24" s="21"/>
      <c r="CL24" s="21"/>
    </row>
    <row r="25" spans="1:104" ht="21" customHeight="1">
      <c r="A25" s="20" t="s">
        <v>123</v>
      </c>
      <c r="B25" s="5"/>
      <c r="C25" s="5" t="s">
        <v>139</v>
      </c>
      <c r="D25" s="5" t="str">
        <f>IF(ISNA(MATCH($C25,Witney!C$5:C$30,0)),"Not Declared", IF(ISBLANK(INDEX(Witney!$A$5:$A$30,MATCH($C25,Witney!C$5:C$30,0))),"Missing name on declaration sheet", INDEX(Witney!$A$5:$A$30,MATCH($C25,Witney!C$5:C$30,0))))</f>
        <v>Not Declared</v>
      </c>
      <c r="E25" s="5" t="str">
        <f>IF(ISNA(MATCH($C25,Witney!D$5:D$30,0)),"Not Declared", IF(ISBLANK(INDEX(Witney!$A$5:$A$30,MATCH($C25,Witney!D$5:D$30,0))),"Missing name on declaration sheet", INDEX(Witney!$A$5:$A$30,MATCH($C25,Witney!D$5:D$30,0))))</f>
        <v>Not Declared</v>
      </c>
      <c r="F25" s="5" t="str">
        <f>IF(ISNA(MATCH($C25,Witney!E$5:E$30,0)),"Not Declared", IF(ISBLANK(INDEX(Witney!$A$5:$A$30,MATCH($C25,Witney!E$5:E$30,0))),"Missing name on declaration sheet", INDEX(Witney!$A$5:$A$30,MATCH($C25,Witney!E$5:E$30,0))))</f>
        <v>Not Declared</v>
      </c>
      <c r="G25" s="5" t="str">
        <f>IF(ISNA(MATCH($C25,Witney!F$5:F$30,0)),"Not Declared", IF(ISBLANK(INDEX(Witney!$A$5:$A$30,MATCH($C25,Witney!F$5:F$30,0))),"Missing name on declaration sheet", INDEX(Witney!$A$5:$A$30,MATCH($C25,Witney!F$5:F$30,0))))</f>
        <v>Not Declared</v>
      </c>
      <c r="H25" s="5" t="str">
        <f>IF(ISNA(MATCH($C25,Witney!G$5:G$30,0)),"Not Declared", IF(ISBLANK(INDEX(Witney!$A$5:$A$30,MATCH($C25,Witney!G$5:G$30,0))),"Missing name on declaration sheet", INDEX(Witney!$A$5:$A$30,MATCH($C25,Witney!G$5:G$30,0))))</f>
        <v>Not Declared</v>
      </c>
      <c r="I25" s="5" t="str">
        <f>IF(ISNA(MATCH($C25,Witney!H$5:H$30,0)),"Not Declared", IF(ISBLANK(INDEX(Witney!$A$5:$A$30,MATCH($C25,Witney!H$5:H$30,0))),"Missing name on declaration sheet", INDEX(Witney!$A$5:$A$30,MATCH($C25,Witney!H$5:H$30,0))))</f>
        <v>Not Declared</v>
      </c>
      <c r="J25" s="5" t="str">
        <f>IF(ISNA(MATCH($C25,Witney!I$5:I$30,0)),"Not Declared", IF(ISBLANK(INDEX(Witney!$A$5:$A$30,MATCH($C25,Witney!I$5:I$30,0))),"Missing name on declaration sheet", INDEX(Witney!$A$5:$A$30,MATCH($C25,Witney!I$5:I$30,0))))</f>
        <v>Not Declared</v>
      </c>
      <c r="K25" s="5" t="str">
        <f>IF(ISNA(MATCH($C25,Witney!J$5:J$30,0)),"Not Declared", IF(ISBLANK(INDEX(Witney!$A$5:$A$30,MATCH($C25,Witney!J$5:J$30,0))),"Missing name on declaration sheet", INDEX(Witney!$A$5:$A$30,MATCH($C25,Witney!J$5:J$30,0))))</f>
        <v>Not Declared</v>
      </c>
      <c r="L25" s="5" t="str">
        <f>IF(ISNA(MATCH($C25,Witney!K$5:K$30,0)),"Not Declared", IF(ISBLANK(INDEX(Witney!$A$5:$A$30,MATCH($C25,Witney!K$5:K$30,0))),"Missing name on declaration sheet", INDEX(Witney!$A$5:$A$30,MATCH($C25,Witney!K$5:K$30,0))))</f>
        <v>Not Declared</v>
      </c>
      <c r="M25" s="5" t="str">
        <f>IF(ISNA(MATCH($C25,Witney!L$5:L$30,0)),"Not Declared", IF(ISBLANK(INDEX(Witney!$A$5:$A$30,MATCH($C25,Witney!L$5:L$30,0))),"Missing name on declaration sheet", INDEX(Witney!$A$5:$A$30,MATCH($C25,Witney!L$5:L$30,0))))</f>
        <v>Not Declared</v>
      </c>
      <c r="N25" s="57"/>
      <c r="O25" s="57"/>
      <c r="P25" s="5" t="s">
        <v>109</v>
      </c>
      <c r="Q25" s="5" t="s">
        <v>136</v>
      </c>
      <c r="R25" s="5" t="s">
        <v>137</v>
      </c>
      <c r="S25" s="5" t="s">
        <v>138</v>
      </c>
      <c r="T25" s="5" t="str">
        <f>IF(ISNA(MATCH(P25,Witney!$M$5:$M$30,0)),"", IF(ISBLANK(INDEX(Witney!$A$5:$A$30,MATCH(P25,Witney!$M$5:$M$30,0))),"Missing name on declaration sheet", INDEX(Witney!$A$5:$A$30,MATCH(P25,Witney!$M$5:$M$30,0))))</f>
        <v/>
      </c>
      <c r="U25" s="5" t="str">
        <f>IF(ISNA(MATCH(Q25,Witney!$M$5:$M$30,0)),"", IF(ISBLANK(INDEX(Witney!$A$5:$A$30,MATCH(Q25,Witney!$M$5:$M$30,0))),"Missing name on declaration sheet", INDEX(Witney!$A$5:$A$30,MATCH(Q25,Witney!$M$5:$M$30,0))))</f>
        <v/>
      </c>
      <c r="V25" s="5" t="str">
        <f>IF(ISNA(MATCH(R25,Witney!$M$5:$M$30,0)),"", IF(ISBLANK(INDEX(Witney!$A$5:$A$30,MATCH(R25,Witney!$M$5:$M$30,0))),"Missing name on declaration sheet", INDEX(Witney!$A$5:$A$30,MATCH(R25,Witney!$M$5:$M$30,0))))</f>
        <v/>
      </c>
      <c r="W25" s="5" t="str">
        <f>IF(ISNA(MATCH(S25,Witney!$M$5:$M$30,0)),"", IF(ISBLANK(INDEX(Witney!$A$5:$A$30,MATCH(S25,Witney!$M$5:$M$30,0))),"Missing name on declaration sheet", INDEX(Witney!$A$5:$A$30,MATCH(S25,Witney!$M$5:$M$30,0))))</f>
        <v/>
      </c>
      <c r="X25" s="20" t="str">
        <f t="shared" ref="X25:X26" si="8">T25&amp;", "&amp;U25&amp;", "&amp;V25&amp;", "&amp;W25</f>
        <v xml:space="preserve">, , , </v>
      </c>
      <c r="Y25" s="21"/>
      <c r="AB25" s="201" t="str" cm="1">
        <f t="array" ref="AB25">_xlfn.XLOOKUP(1,('Number Allocation'!$C$6:$C$1446=AC25)*('Number Allocation'!$D$6:$D$1446=AD25),'Number Allocation'!$A$6:$A$1446,"!!!")</f>
        <v>!!!</v>
      </c>
      <c r="AC25" s="21" t="str">
        <v>Not Declared</v>
      </c>
      <c r="AD25" s="202" t="str">
        <v>Team Kennet</v>
      </c>
      <c r="AE25" s="21"/>
      <c r="AF25" s="201"/>
      <c r="AG25" s="21"/>
      <c r="AH25" s="202"/>
      <c r="AJ25" s="21"/>
      <c r="AK25" s="201" t="str" cm="1">
        <f t="array" ref="AK25">_xlfn.XLOOKUP(1,('Number Allocation'!$C$6:$C$1446=AL25)*('Number Allocation'!$D$6:$D$1446=AM25),'Number Allocation'!$A$6:$A$1446,"!!!")</f>
        <v>!!!</v>
      </c>
      <c r="AL25" s="21" t="str">
        <v>Not Declared</v>
      </c>
      <c r="AM25" s="202" t="str">
        <v>Banbury Harriers AC</v>
      </c>
      <c r="AN25" s="21"/>
      <c r="AO25" s="201"/>
      <c r="AP25" s="21"/>
      <c r="AQ25" s="202"/>
      <c r="AS25" s="21"/>
      <c r="AT25" s="201" t="str" cm="1">
        <f t="array" ref="AT25">_xlfn.XLOOKUP(1,('Number Allocation'!$C$6:$C$1446=AU25)*('Number Allocation'!$D$6:$D$1446=AV25),'Number Allocation'!$A$6:$A$1446,"!!!")</f>
        <v>!!!</v>
      </c>
      <c r="AU25" s="21" t="str">
        <v>Not Declared</v>
      </c>
      <c r="AV25" s="202" t="str">
        <v>Radley AC</v>
      </c>
      <c r="AW25" s="21"/>
      <c r="AX25" s="201"/>
      <c r="AY25" s="21"/>
      <c r="AZ25" s="202"/>
      <c r="BA25" s="27"/>
      <c r="BB25" s="21"/>
      <c r="BC25" s="201" t="str" cm="1">
        <f t="array" ref="BC25">_xlfn.XLOOKUP(1,('Number Allocation'!$C$6:$C$1446=BD25)*('Number Allocation'!$D$6:$D$1446=BE25),'Number Allocation'!$A$6:$A$1446,"!!!")</f>
        <v>!!!</v>
      </c>
      <c r="BD25" s="21" t="str">
        <v>Not Declared</v>
      </c>
      <c r="BE25" s="202" t="str">
        <v>Bicester AC</v>
      </c>
      <c r="BF25" s="21"/>
      <c r="BG25" s="201"/>
      <c r="BH25" s="21"/>
      <c r="BI25" s="202"/>
      <c r="BL25" s="223"/>
      <c r="BM25" s="223"/>
      <c r="BN25" s="223"/>
      <c r="BP25" s="223"/>
      <c r="BQ25" s="223"/>
      <c r="BR25" s="223"/>
      <c r="BT25" s="21"/>
      <c r="BU25" s="201" t="str" cm="1">
        <f t="array" ref="BU25">_xlfn.XLOOKUP(1,('Number Allocation'!$C$6:$C$1446=BV25)*('Number Allocation'!$D$6:$D$1446=BW25),'Number Allocation'!$A$6:$A$1446,"!!!")</f>
        <v>!!!</v>
      </c>
      <c r="BV25" s="21" t="str">
        <v>Not Declared</v>
      </c>
      <c r="BW25" s="202" t="str">
        <v>Banbury Harriers AC</v>
      </c>
      <c r="BX25" s="21"/>
      <c r="BY25" s="201"/>
      <c r="BZ25" s="21"/>
      <c r="CA25" s="202"/>
      <c r="CB25" s="21"/>
      <c r="CC25" s="21"/>
      <c r="CD25" s="201" t="str" cm="1">
        <f t="array" ref="CD25">_xlfn.XLOOKUP(1,('Number Allocation'!$C$6:$C$1446=CE25)*('Number Allocation'!$D$6:$D$1446=CF25),'Number Allocation'!$A$6:$A$1446,"!!!")</f>
        <v>!!!</v>
      </c>
      <c r="CE25" s="21" t="str">
        <v>Not Declared</v>
      </c>
      <c r="CF25" s="202" t="str">
        <v>Witney Road Runners</v>
      </c>
      <c r="CG25" s="21"/>
      <c r="CH25" s="201"/>
      <c r="CI25" s="21"/>
      <c r="CJ25" s="202"/>
      <c r="CK25" s="21"/>
      <c r="CL25" s="21"/>
    </row>
    <row r="26" spans="1:104" ht="21" customHeight="1">
      <c r="A26" s="20" t="s">
        <v>124</v>
      </c>
      <c r="B26" s="5" t="s">
        <v>60</v>
      </c>
      <c r="C26" s="5" t="s">
        <v>0</v>
      </c>
      <c r="D26" s="5" t="str">
        <f>IF(ISNA(MATCH($C26,GreatMilton!C$5:C$30,0)),"Not Declared", IF(ISBLANK(INDEX(GreatMilton!$A$5:$A$30,MATCH($C26,GreatMilton!C$5:C$30,0))),"Missing name on declaration sheet", INDEX(GreatMilton!$A$5:$A$30,MATCH($C26,GreatMilton!C$5:C$30,0))))</f>
        <v>Not Declared</v>
      </c>
      <c r="E26" s="5" t="str">
        <f>IF(ISNA(MATCH($C26,GreatMilton!D$5:D$30,0)),"Not Declared", IF(ISBLANK(INDEX(GreatMilton!$A$5:$A$30,MATCH($C26,GreatMilton!D$5:D$30,0))),"Missing name on declaration sheet", INDEX(GreatMilton!$A$5:$A$30,MATCH($C26,GreatMilton!D$5:D$30,0))))</f>
        <v>Not Declared</v>
      </c>
      <c r="F26" s="5" t="str">
        <f>IF(ISNA(MATCH($C26,GreatMilton!E$5:E$30,0)),"Not Declared", IF(ISBLANK(INDEX(GreatMilton!$A$5:$A$30,MATCH($C26,GreatMilton!E$5:E$30,0))),"Missing name on declaration sheet", INDEX(GreatMilton!$A$5:$A$30,MATCH($C26,GreatMilton!E$5:E$30,0))))</f>
        <v>Not Declared</v>
      </c>
      <c r="G26" s="5" t="str">
        <f>IF(ISNA(MATCH($C26,GreatMilton!F$5:F$30,0)),"Not Declared", IF(ISBLANK(INDEX(GreatMilton!$A$5:$A$30,MATCH($C26,GreatMilton!F$5:F$30,0))),"Missing name on declaration sheet", INDEX(GreatMilton!$A$5:$A$30,MATCH($C26,GreatMilton!F$5:F$30,0))))</f>
        <v>Not Declared</v>
      </c>
      <c r="H26" s="5" t="str">
        <f>IF(ISNA(MATCH($C26,GreatMilton!G$5:G$30,0)),"Not Declared", IF(ISBLANK(INDEX(GreatMilton!$A$5:$A$30,MATCH($C26,GreatMilton!G$5:G$30,0))),"Missing name on declaration sheet", INDEX(GreatMilton!$A$5:$A$30,MATCH($C26,GreatMilton!G$5:G$30,0))))</f>
        <v>Not Declared</v>
      </c>
      <c r="I26" s="5" t="str">
        <f>IF(ISNA(MATCH($C26,GreatMilton!H$5:H$30,0)),"Not Declared", IF(ISBLANK(INDEX(GreatMilton!$A$5:$A$30,MATCH($C26,GreatMilton!H$5:H$30,0))),"Missing name on declaration sheet", INDEX(GreatMilton!$A$5:$A$30,MATCH($C26,GreatMilton!H$5:H$30,0))))</f>
        <v>Not Declared</v>
      </c>
      <c r="J26" s="5" t="str">
        <f>IF(ISNA(MATCH($C26,GreatMilton!I$5:I$30,0)),"Not Declared", IF(ISBLANK(INDEX(GreatMilton!$A$5:$A$30,MATCH($C26,GreatMilton!I$5:I$30,0))),"Missing name on declaration sheet", INDEX(GreatMilton!$A$5:$A$30,MATCH($C26,GreatMilton!I$5:I$30,0))))</f>
        <v>Not Declared</v>
      </c>
      <c r="K26" s="5" t="str">
        <f>IF(ISNA(MATCH($C26,GreatMilton!J$5:J$30,0)),"Not Declared", IF(ISBLANK(INDEX(GreatMilton!$A$5:$A$30,MATCH($C26,GreatMilton!J$5:J$30,0))),"Missing name on declaration sheet", INDEX(GreatMilton!$A$5:$A$30,MATCH($C26,GreatMilton!J$5:J$30,0))))</f>
        <v>Not Declared</v>
      </c>
      <c r="L26" s="5" t="str">
        <f>IF(ISNA(MATCH($C26,GreatMilton!K$5:K$30,0)),"Not Declared", IF(ISBLANK(INDEX(GreatMilton!$A$5:$A$30,MATCH($C26,GreatMilton!K$5:K$30,0))),"Missing name on declaration sheet", INDEX(GreatMilton!$A$5:$A$30,MATCH($C26,GreatMilton!K$5:K$30,0))))</f>
        <v>Not Declared</v>
      </c>
      <c r="M26" s="5" t="str">
        <f>IF(ISNA(MATCH($C26,GreatMilton!L$5:L$30,0)),"Not Declared", IF(ISBLANK(INDEX(GreatMilton!$A$5:$A$30,MATCH($C26,GreatMilton!L$5:L$30,0))),"Missing name on declaration sheet", INDEX(GreatMilton!$A$5:$A$30,MATCH($C26,GreatMilton!L$5:L$30,0))))</f>
        <v>Not Declared</v>
      </c>
      <c r="N26" s="57"/>
      <c r="O26" s="57"/>
      <c r="P26" s="5">
        <v>1</v>
      </c>
      <c r="Q26" s="5">
        <v>2</v>
      </c>
      <c r="R26" s="5">
        <v>3</v>
      </c>
      <c r="S26" s="5">
        <v>4</v>
      </c>
      <c r="T26" s="5" t="str">
        <f>IF(ISNA(MATCH(P26,GreatMilton!$M$5:$M$30,0)),"", IF(ISBLANK(INDEX(GreatMilton!$A$5:$A$30,MATCH(P26,GreatMilton!$M$5:$M$30,0))),"Missing name on declaration sheet", INDEX(GreatMilton!$A$5:$A$30,MATCH(P26,GreatMilton!$M$5:$M$30,0))))</f>
        <v/>
      </c>
      <c r="U26" s="5" t="str">
        <f>IF(ISNA(MATCH(Q26,GreatMilton!$M$5:$M$30,0)),"", IF(ISBLANK(INDEX(GreatMilton!$A$5:$A$30,MATCH(Q26,GreatMilton!$M$5:$M$30,0))),"Missing name on declaration sheet", INDEX(GreatMilton!$A$5:$A$30,MATCH(Q26,GreatMilton!$M$5:$M$30,0))))</f>
        <v/>
      </c>
      <c r="V26" s="5" t="str">
        <f>IF(ISNA(MATCH(R26,GreatMilton!$M$5:$M$30,0)),"", IF(ISBLANK(INDEX(GreatMilton!$A$5:$A$30,MATCH(R26,GreatMilton!$M$5:$M$30,0))),"Missing name on declaration sheet", INDEX(GreatMilton!$A$5:$A$30,MATCH(R26,GreatMilton!$M$5:$M$30,0))))</f>
        <v/>
      </c>
      <c r="W26" s="5" t="str">
        <f>IF(ISNA(MATCH(S26,GreatMilton!$M$5:$M$30,0)),"", IF(ISBLANK(INDEX(GreatMilton!$A$5:$A$30,MATCH(S26,GreatMilton!$M$5:$M$30,0))),"Missing name on declaration sheet", INDEX(GreatMilton!$A$5:$A$30,MATCH(S26,GreatMilton!$M$5:$M$30,0))))</f>
        <v/>
      </c>
      <c r="X26" s="20" t="str">
        <f t="shared" si="8"/>
        <v xml:space="preserve">, , , </v>
      </c>
      <c r="Y26" s="21"/>
      <c r="AA26" s="197" t="s">
        <v>342</v>
      </c>
      <c r="AB26" s="198" t="str" cm="1">
        <f t="array" ref="AB26">_xlfn.XLOOKUP(1,('Number Allocation'!$C$6:$C$1446=AC26)*('Number Allocation'!$D$6:$D$1446=AD26),'Number Allocation'!$A$6:$A$1446,"!!!")</f>
        <v>!!!</v>
      </c>
      <c r="AC26" s="208" t="str" cm="1">
        <f t="array" ref="AC26:AD28">_xlfn._xlws.FILTER(CHOOSE({1,2},F2:F28,A2:A28),(A2:A28="Great Milton AC"),"")</f>
        <v>Not Declared</v>
      </c>
      <c r="AD26" s="200" t="str">
        <v>Great Milton AC</v>
      </c>
      <c r="AE26" s="21"/>
      <c r="AF26" s="201"/>
      <c r="AG26" s="21"/>
      <c r="AH26" s="202"/>
      <c r="AJ26" s="197" t="s">
        <v>342</v>
      </c>
      <c r="AK26" s="198" t="str" cm="1">
        <f t="array" ref="AK26">_xlfn.XLOOKUP(1,('Number Allocation'!$C$6:$C$1446=AL26)*('Number Allocation'!$D$6:$D$1446=AM26),'Number Allocation'!$A$6:$A$1446,"!!!")</f>
        <v>!!!</v>
      </c>
      <c r="AL26" s="208" t="str" cm="1">
        <f t="array" ref="AL26:AM28">_xlfn._xlws.FILTER(CHOOSE({1,2},G2:G28,A2:A28),(A2:A28="Great Milton AC"),"")</f>
        <v>Not Declared</v>
      </c>
      <c r="AM26" s="200" t="str">
        <v>Great Milton AC</v>
      </c>
      <c r="AN26" s="21"/>
      <c r="AO26" s="201"/>
      <c r="AP26" s="21"/>
      <c r="AQ26" s="202"/>
      <c r="AS26" s="197" t="s">
        <v>342</v>
      </c>
      <c r="AT26" s="198" t="str" cm="1">
        <f t="array" ref="AT26">_xlfn.XLOOKUP(1,('Number Allocation'!$C$6:$C$1446=AU26)*('Number Allocation'!$D$6:$D$1446=AV26),'Number Allocation'!$A$6:$A$1446,"!!!")</f>
        <v>!!!</v>
      </c>
      <c r="AU26" s="208" t="str" cm="1">
        <f t="array" ref="AU26:AV28">_xlfn._xlws.FILTER(CHOOSE({1,2},K2:K28,A2:A28),(A2:A28="Great Milton AC"),"")</f>
        <v>Not Declared</v>
      </c>
      <c r="AV26" s="200" t="str">
        <v>Great Milton AC</v>
      </c>
      <c r="AW26" s="21"/>
      <c r="AX26" s="201"/>
      <c r="AY26" s="21"/>
      <c r="AZ26" s="202"/>
      <c r="BA26" s="27"/>
      <c r="BB26" s="197" t="s">
        <v>342</v>
      </c>
      <c r="BC26" s="198" t="str" cm="1">
        <f t="array" ref="BC26">_xlfn.XLOOKUP(1,('Number Allocation'!$C$6:$C$1446=BD26)*('Number Allocation'!$D$6:$D$1446=BE26),'Number Allocation'!$A$6:$A$1446,"!!!")</f>
        <v>!!!</v>
      </c>
      <c r="BD26" s="208" t="str" cm="1">
        <f t="array" ref="BD26:BE28">_xlfn._xlws.FILTER(CHOOSE({1,2},H2:H28,A2:A28),(A2:A28="Great Milton AC"),"")</f>
        <v>Not Declared</v>
      </c>
      <c r="BE26" s="200" t="str">
        <v>Great Milton AC</v>
      </c>
      <c r="BF26" s="21"/>
      <c r="BG26" s="201"/>
      <c r="BH26" s="21"/>
      <c r="BI26" s="202"/>
      <c r="BL26" s="223"/>
      <c r="BM26" s="223"/>
      <c r="BN26" s="223"/>
      <c r="BP26" s="223"/>
      <c r="BQ26" s="223"/>
      <c r="BR26" s="223"/>
      <c r="BT26" s="197" t="s">
        <v>342</v>
      </c>
      <c r="BU26" s="198" t="str" cm="1">
        <f t="array" ref="BU26">_xlfn.XLOOKUP(1,('Number Allocation'!$C$6:$C$1446=BV26)*('Number Allocation'!$D$6:$D$1446=BW26),'Number Allocation'!$A$6:$A$1446,"!!!")</f>
        <v>!!!</v>
      </c>
      <c r="BV26" s="208" t="str" cm="1">
        <f t="array" ref="BV26:BW28">_xlfn._xlws.FILTER(CHOOSE({1,2},J2:J28,A2:A28),(A2:A28="Great Milton AC"),"")</f>
        <v>Not Declared</v>
      </c>
      <c r="BW26" s="200" t="str">
        <v>Great Milton AC</v>
      </c>
      <c r="BX26" s="21"/>
      <c r="BY26" s="201"/>
      <c r="BZ26" s="21"/>
      <c r="CA26" s="202"/>
      <c r="CB26" s="21"/>
      <c r="CC26" s="197" t="s">
        <v>342</v>
      </c>
      <c r="CD26" s="198" t="str" cm="1">
        <f t="array" ref="CD26">_xlfn.XLOOKUP(1,('Number Allocation'!$C$6:$C$1446=CE26)*('Number Allocation'!$D$6:$D$1446=CF26),'Number Allocation'!$A$6:$A$1446,"!!!")</f>
        <v>!!!</v>
      </c>
      <c r="CE26" s="208" t="str" cm="1">
        <f t="array" ref="CE26:CF28">_xlfn._xlws.FILTER(CHOOSE({1,2},I2:I28,A2:A28),(A2:A28="Great Milton AC"),"")</f>
        <v>Not Declared</v>
      </c>
      <c r="CF26" s="200" t="str">
        <v>Great Milton AC</v>
      </c>
      <c r="CG26" s="21"/>
      <c r="CH26" s="201"/>
      <c r="CI26" s="21"/>
      <c r="CJ26" s="202"/>
      <c r="CK26" s="21"/>
      <c r="CL26" s="21"/>
    </row>
    <row r="27" spans="1:104" ht="21" customHeight="1">
      <c r="A27" s="20" t="s">
        <v>124</v>
      </c>
      <c r="B27" s="5" t="s">
        <v>125</v>
      </c>
      <c r="C27" s="5" t="s">
        <v>1</v>
      </c>
      <c r="D27" s="5" t="str">
        <f>IF(ISNA(MATCH($C27,GreatMilton!C$5:C$30,0)),"Not Declared", IF(ISBLANK(INDEX(GreatMilton!$A$5:$A$30,MATCH($C27,GreatMilton!C$5:C$30,0))),"Missing name on declaration sheet", INDEX(GreatMilton!$A$5:$A$30,MATCH($C27,GreatMilton!C$5:C$30,0))))</f>
        <v>Not Declared</v>
      </c>
      <c r="E27" s="5" t="str">
        <f>IF(ISNA(MATCH($C27,GreatMilton!D$5:D$30,0)),"Not Declared", IF(ISBLANK(INDEX(GreatMilton!$A$5:$A$30,MATCH($C27,GreatMilton!D$5:D$30,0))),"Missing name on declaration sheet", INDEX(GreatMilton!$A$5:$A$30,MATCH($C27,GreatMilton!D$5:D$30,0))))</f>
        <v>Not Declared</v>
      </c>
      <c r="F27" s="5" t="str">
        <f>IF(ISNA(MATCH($C27,GreatMilton!E$5:E$30,0)),"Not Declared", IF(ISBLANK(INDEX(GreatMilton!$A$5:$A$30,MATCH($C27,GreatMilton!E$5:E$30,0))),"Missing name on declaration sheet", INDEX(GreatMilton!$A$5:$A$30,MATCH($C27,GreatMilton!E$5:E$30,0))))</f>
        <v>Not Declared</v>
      </c>
      <c r="G27" s="5" t="str">
        <f>IF(ISNA(MATCH($C27,GreatMilton!F$5:F$30,0)),"Not Declared", IF(ISBLANK(INDEX(GreatMilton!$A$5:$A$30,MATCH($C27,GreatMilton!F$5:F$30,0))),"Missing name on declaration sheet", INDEX(GreatMilton!$A$5:$A$30,MATCH($C27,GreatMilton!F$5:F$30,0))))</f>
        <v>Not Declared</v>
      </c>
      <c r="H27" s="5" t="str">
        <f>IF(ISNA(MATCH($C27,GreatMilton!G$5:G$30,0)),"Not Declared", IF(ISBLANK(INDEX(GreatMilton!$A$5:$A$30,MATCH($C27,GreatMilton!G$5:G$30,0))),"Missing name on declaration sheet", INDEX(GreatMilton!$A$5:$A$30,MATCH($C27,GreatMilton!G$5:G$30,0))))</f>
        <v>Not Declared</v>
      </c>
      <c r="I27" s="5" t="str">
        <f>IF(ISNA(MATCH($C27,GreatMilton!H$5:H$30,0)),"Not Declared", IF(ISBLANK(INDEX(GreatMilton!$A$5:$A$30,MATCH($C27,GreatMilton!H$5:H$30,0))),"Missing name on declaration sheet", INDEX(GreatMilton!$A$5:$A$30,MATCH($C27,GreatMilton!H$5:H$30,0))))</f>
        <v>Not Declared</v>
      </c>
      <c r="J27" s="5" t="str">
        <f>IF(ISNA(MATCH($C27,GreatMilton!I$5:I$30,0)),"Not Declared", IF(ISBLANK(INDEX(GreatMilton!$A$5:$A$30,MATCH($C27,GreatMilton!I$5:I$30,0))),"Missing name on declaration sheet", INDEX(GreatMilton!$A$5:$A$30,MATCH($C27,GreatMilton!I$5:I$30,0))))</f>
        <v>Not Declared</v>
      </c>
      <c r="K27" s="5" t="str">
        <f>IF(ISNA(MATCH($C27,GreatMilton!J$5:J$30,0)),"Not Declared", IF(ISBLANK(INDEX(GreatMilton!$A$5:$A$30,MATCH($C27,GreatMilton!J$5:J$30,0))),"Missing name on declaration sheet", INDEX(GreatMilton!$A$5:$A$30,MATCH($C27,GreatMilton!J$5:J$30,0))))</f>
        <v>Not Declared</v>
      </c>
      <c r="L27" s="5" t="str">
        <f>IF(ISNA(MATCH($C27,GreatMilton!K$5:K$30,0)),"Not Declared", IF(ISBLANK(INDEX(GreatMilton!$A$5:$A$30,MATCH($C27,GreatMilton!K$5:K$30,0))),"Missing name on declaration sheet", INDEX(GreatMilton!$A$5:$A$30,MATCH($C27,GreatMilton!K$5:K$30,0))))</f>
        <v>Not Declared</v>
      </c>
      <c r="M27" s="5" t="str">
        <f>IF(ISNA(MATCH($C27,GreatMilton!L$5:L$30,0)),"Not Declared", IF(ISBLANK(INDEX(GreatMilton!$A$5:$A$30,MATCH($C27,GreatMilton!L$5:L$30,0))),"Missing name on declaration sheet", INDEX(GreatMilton!$A$5:$A$30,MATCH($C27,GreatMilton!L$5:L$30,0))))</f>
        <v>Not Declared</v>
      </c>
      <c r="N27" s="57"/>
      <c r="O27" s="57"/>
      <c r="P27" s="57"/>
      <c r="Q27" s="57"/>
      <c r="R27" s="57"/>
      <c r="S27" s="57"/>
      <c r="T27" s="57"/>
      <c r="U27" s="57"/>
      <c r="V27" s="57"/>
      <c r="W27" s="57"/>
      <c r="X27" s="57"/>
      <c r="Y27" s="21"/>
      <c r="AA27" s="21"/>
      <c r="AB27" s="201" t="str" cm="1">
        <f t="array" ref="AB27">_xlfn.XLOOKUP(1,('Number Allocation'!$C$6:$C$1446=AC27)*('Number Allocation'!$D$6:$D$1446=AD27),'Number Allocation'!$A$6:$A$1446,"!!!")</f>
        <v>!!!</v>
      </c>
      <c r="AC27" s="21" t="str">
        <v>Not Declared</v>
      </c>
      <c r="AD27" s="202" t="str">
        <v>Great Milton AC</v>
      </c>
      <c r="AE27" s="21"/>
      <c r="AF27" s="201"/>
      <c r="AG27" s="21"/>
      <c r="AH27" s="202"/>
      <c r="AJ27" s="21"/>
      <c r="AK27" s="201" t="str" cm="1">
        <f t="array" ref="AK27">_xlfn.XLOOKUP(1,('Number Allocation'!$C$6:$C$1446=AL27)*('Number Allocation'!$D$6:$D$1446=AM27),'Number Allocation'!$A$6:$A$1446,"!!!")</f>
        <v>!!!</v>
      </c>
      <c r="AL27" s="21" t="str">
        <v>Not Declared</v>
      </c>
      <c r="AM27" s="202" t="str">
        <v>Great Milton AC</v>
      </c>
      <c r="AN27" s="21"/>
      <c r="AO27" s="201"/>
      <c r="AP27" s="21"/>
      <c r="AQ27" s="202"/>
      <c r="AS27" s="21"/>
      <c r="AT27" s="201" t="str" cm="1">
        <f t="array" ref="AT27">_xlfn.XLOOKUP(1,('Number Allocation'!$C$6:$C$1446=AU27)*('Number Allocation'!$D$6:$D$1446=AV27),'Number Allocation'!$A$6:$A$1446,"!!!")</f>
        <v>!!!</v>
      </c>
      <c r="AU27" s="21" t="str">
        <v>Not Declared</v>
      </c>
      <c r="AV27" s="202" t="str">
        <v>Great Milton AC</v>
      </c>
      <c r="AW27" s="21"/>
      <c r="AX27" s="201"/>
      <c r="AY27" s="21"/>
      <c r="AZ27" s="202"/>
      <c r="BA27" s="27"/>
      <c r="BB27" s="21"/>
      <c r="BC27" s="201" t="str" cm="1">
        <f t="array" ref="BC27">_xlfn.XLOOKUP(1,('Number Allocation'!$C$6:$C$1446=BD27)*('Number Allocation'!$D$6:$D$1446=BE27),'Number Allocation'!$A$6:$A$1446,"!!!")</f>
        <v>!!!</v>
      </c>
      <c r="BD27" s="21" t="str">
        <v>Not Declared</v>
      </c>
      <c r="BE27" s="202" t="str">
        <v>Great Milton AC</v>
      </c>
      <c r="BF27" s="21"/>
      <c r="BG27" s="201"/>
      <c r="BH27" s="21"/>
      <c r="BI27" s="202"/>
      <c r="BL27" s="223"/>
      <c r="BM27" s="223"/>
      <c r="BN27" s="223"/>
      <c r="BP27" s="223"/>
      <c r="BQ27" s="223"/>
      <c r="BR27" s="223"/>
      <c r="BT27" s="21"/>
      <c r="BU27" s="201" t="str" cm="1">
        <f t="array" ref="BU27">_xlfn.XLOOKUP(1,('Number Allocation'!$C$6:$C$1446=BV27)*('Number Allocation'!$D$6:$D$1446=BW27),'Number Allocation'!$A$6:$A$1446,"!!!")</f>
        <v>!!!</v>
      </c>
      <c r="BV27" s="21" t="str">
        <v>Not Declared</v>
      </c>
      <c r="BW27" s="202" t="str">
        <v>Great Milton AC</v>
      </c>
      <c r="BX27" s="21"/>
      <c r="BY27" s="201"/>
      <c r="BZ27" s="21"/>
      <c r="CA27" s="202"/>
      <c r="CB27" s="21"/>
      <c r="CC27" s="21"/>
      <c r="CD27" s="201" t="str" cm="1">
        <f t="array" ref="CD27">_xlfn.XLOOKUP(1,('Number Allocation'!$C$6:$C$1446=CE27)*('Number Allocation'!$D$6:$D$1446=CF27),'Number Allocation'!$A$6:$A$1446,"!!!")</f>
        <v>!!!</v>
      </c>
      <c r="CE27" s="21" t="str">
        <v>Not Declared</v>
      </c>
      <c r="CF27" s="202" t="str">
        <v>Great Milton AC</v>
      </c>
      <c r="CG27" s="21"/>
      <c r="CH27" s="201"/>
      <c r="CI27" s="21"/>
      <c r="CJ27" s="202"/>
      <c r="CK27" s="21"/>
      <c r="CL27" s="21"/>
    </row>
    <row r="28" spans="1:104" ht="21" customHeight="1">
      <c r="A28" s="20" t="s">
        <v>124</v>
      </c>
      <c r="B28" s="5"/>
      <c r="C28" s="5" t="s">
        <v>139</v>
      </c>
      <c r="D28" s="5" t="str">
        <f>IF(ISNA(MATCH($C28,GreatMilton!C$5:C$30,0)),"Not Declared", IF(ISBLANK(INDEX(GreatMilton!$A$5:$A$30,MATCH($C28,GreatMilton!C$5:C$30,0))),"Missing name on declaration sheet", INDEX(GreatMilton!$A$5:$A$30,MATCH($C28,GreatMilton!C$5:C$30,0))))</f>
        <v>Not Declared</v>
      </c>
      <c r="E28" s="5" t="str">
        <f>IF(ISNA(MATCH($C28,GreatMilton!D$5:D$30,0)),"Not Declared", IF(ISBLANK(INDEX(GreatMilton!$A$5:$A$30,MATCH($C28,GreatMilton!D$5:D$30,0))),"Missing name on declaration sheet", INDEX(GreatMilton!$A$5:$A$30,MATCH($C28,GreatMilton!D$5:D$30,0))))</f>
        <v>Not Declared</v>
      </c>
      <c r="F28" s="5" t="str">
        <f>IF(ISNA(MATCH($C28,GreatMilton!E$5:E$30,0)),"Not Declared", IF(ISBLANK(INDEX(GreatMilton!$A$5:$A$30,MATCH($C28,GreatMilton!E$5:E$30,0))),"Missing name on declaration sheet", INDEX(GreatMilton!$A$5:$A$30,MATCH($C28,GreatMilton!E$5:E$30,0))))</f>
        <v>Not Declared</v>
      </c>
      <c r="G28" s="5" t="str">
        <f>IF(ISNA(MATCH($C28,GreatMilton!F$5:F$30,0)),"Not Declared", IF(ISBLANK(INDEX(GreatMilton!$A$5:$A$30,MATCH($C28,GreatMilton!F$5:F$30,0))),"Missing name on declaration sheet", INDEX(GreatMilton!$A$5:$A$30,MATCH($C28,GreatMilton!F$5:F$30,0))))</f>
        <v>Not Declared</v>
      </c>
      <c r="H28" s="5" t="str">
        <f>IF(ISNA(MATCH($C28,GreatMilton!G$5:G$30,0)),"Not Declared", IF(ISBLANK(INDEX(GreatMilton!$A$5:$A$30,MATCH($C28,GreatMilton!G$5:G$30,0))),"Missing name on declaration sheet", INDEX(GreatMilton!$A$5:$A$30,MATCH($C28,GreatMilton!G$5:G$30,0))))</f>
        <v>Not Declared</v>
      </c>
      <c r="I28" s="5" t="str">
        <f>IF(ISNA(MATCH($C28,GreatMilton!H$5:H$30,0)),"Not Declared", IF(ISBLANK(INDEX(GreatMilton!$A$5:$A$30,MATCH($C28,GreatMilton!H$5:H$30,0))),"Missing name on declaration sheet", INDEX(GreatMilton!$A$5:$A$30,MATCH($C28,GreatMilton!H$5:H$30,0))))</f>
        <v>Not Declared</v>
      </c>
      <c r="J28" s="5" t="str">
        <f>IF(ISNA(MATCH($C28,GreatMilton!I$5:I$30,0)),"Not Declared", IF(ISBLANK(INDEX(GreatMilton!$A$5:$A$30,MATCH($C28,GreatMilton!I$5:I$30,0))),"Missing name on declaration sheet", INDEX(GreatMilton!$A$5:$A$30,MATCH($C28,GreatMilton!I$5:I$30,0))))</f>
        <v>Not Declared</v>
      </c>
      <c r="K28" s="5" t="str">
        <f>IF(ISNA(MATCH($C28,GreatMilton!J$5:J$30,0)),"Not Declared", IF(ISBLANK(INDEX(GreatMilton!$A$5:$A$30,MATCH($C28,GreatMilton!J$5:J$30,0))),"Missing name on declaration sheet", INDEX(GreatMilton!$A$5:$A$30,MATCH($C28,GreatMilton!J$5:J$30,0))))</f>
        <v>Not Declared</v>
      </c>
      <c r="L28" s="5" t="str">
        <f>IF(ISNA(MATCH($C28,GreatMilton!K$5:K$30,0)),"Not Declared", IF(ISBLANK(INDEX(GreatMilton!$A$5:$A$30,MATCH($C28,GreatMilton!K$5:K$30,0))),"Missing name on declaration sheet", INDEX(GreatMilton!$A$5:$A$30,MATCH($C28,GreatMilton!K$5:K$30,0))))</f>
        <v>Not Declared</v>
      </c>
      <c r="M28" s="5" t="str">
        <f>IF(ISNA(MATCH($C28,GreatMilton!L$5:L$30,0)),"Not Declared", IF(ISBLANK(INDEX(GreatMilton!$A$5:$A$30,MATCH($C28,GreatMilton!L$5:L$30,0))),"Missing name on declaration sheet", INDEX(GreatMilton!$A$5:$A$30,MATCH($C28,GreatMilton!L$5:L$30,0))))</f>
        <v>Not Declared</v>
      </c>
      <c r="N28" s="57"/>
      <c r="O28" s="57"/>
      <c r="P28" s="5" t="s">
        <v>109</v>
      </c>
      <c r="Q28" s="5" t="s">
        <v>136</v>
      </c>
      <c r="R28" s="5" t="s">
        <v>137</v>
      </c>
      <c r="S28" s="5" t="s">
        <v>138</v>
      </c>
      <c r="T28" s="5" t="str">
        <f>IF(ISNA(MATCH(P28,GreatMilton!$M$5:$M$30,0)),"", IF(ISBLANK(INDEX(GreatMilton!$A$5:$A$30,MATCH(P28,GreatMilton!$M$5:$M$30,0))),"Missing name on declaration sheet", INDEX(GreatMilton!$A$5:$A$30,MATCH(P28,GreatMilton!$M$5:$M$30,0))))</f>
        <v/>
      </c>
      <c r="U28" s="5" t="str">
        <f>IF(ISNA(MATCH(Q28,GreatMilton!$M$5:$M$30,0)),"", IF(ISBLANK(INDEX(GreatMilton!$A$5:$A$30,MATCH(Q28,GreatMilton!$M$5:$M$30,0))),"Missing name on declaration sheet", INDEX(GreatMilton!$A$5:$A$30,MATCH(Q28,GreatMilton!$M$5:$M$30,0))))</f>
        <v/>
      </c>
      <c r="V28" s="5" t="str">
        <f>IF(ISNA(MATCH(R28,GreatMilton!$M$5:$M$30,0)),"", IF(ISBLANK(INDEX(GreatMilton!$A$5:$A$30,MATCH(R28,GreatMilton!$M$5:$M$30,0))),"Missing name on declaration sheet", INDEX(GreatMilton!$A$5:$A$30,MATCH(R28,GreatMilton!$M$5:$M$30,0))))</f>
        <v/>
      </c>
      <c r="W28" s="5" t="str">
        <f>IF(ISNA(MATCH(S28,GreatMilton!$M$5:$M$30,0)),"", IF(ISBLANK(INDEX(GreatMilton!$A$5:$A$30,MATCH(S28,GreatMilton!$M$5:$M$30,0))),"Missing name on declaration sheet", INDEX(GreatMilton!$A$5:$A$30,MATCH(S28,GreatMilton!$M$5:$M$30,0))))</f>
        <v/>
      </c>
      <c r="X28" s="20" t="str">
        <f t="shared" ref="X28" si="9">T28&amp;", "&amp;U28&amp;", "&amp;V28&amp;", "&amp;W28</f>
        <v xml:space="preserve">, , , </v>
      </c>
      <c r="Y28" s="21"/>
      <c r="AB28" s="203" t="str" cm="1">
        <f t="array" ref="AB28">_xlfn.XLOOKUP(1,('Number Allocation'!$C$6:$C$1446=AC28)*('Number Allocation'!$D$6:$D$1446=AD28),'Number Allocation'!$A$6:$A$1446,"!!!")</f>
        <v>!!!</v>
      </c>
      <c r="AC28" s="204" t="str">
        <v>Not Declared</v>
      </c>
      <c r="AD28" s="205" t="str">
        <v>Great Milton AC</v>
      </c>
      <c r="AE28" s="21"/>
      <c r="AF28" s="203"/>
      <c r="AG28" s="204"/>
      <c r="AH28" s="205"/>
      <c r="AK28" s="203" t="str" cm="1">
        <f t="array" ref="AK28">_xlfn.XLOOKUP(1,('Number Allocation'!$C$6:$C$1446=AL28)*('Number Allocation'!$D$6:$D$1446=AM28),'Number Allocation'!$A$6:$A$1446,"!!!")</f>
        <v>!!!</v>
      </c>
      <c r="AL28" s="204" t="str">
        <v>Not Declared</v>
      </c>
      <c r="AM28" s="205" t="str">
        <v>Great Milton AC</v>
      </c>
      <c r="AN28" s="21"/>
      <c r="AO28" s="203"/>
      <c r="AP28" s="204"/>
      <c r="AQ28" s="205"/>
      <c r="AS28" s="27"/>
      <c r="AT28" s="203" t="str" cm="1">
        <f t="array" ref="AT28">_xlfn.XLOOKUP(1,('Number Allocation'!$C$6:$C$1446=AU28)*('Number Allocation'!$D$6:$D$1446=AV28),'Number Allocation'!$A$6:$A$1446,"!!!")</f>
        <v>!!!</v>
      </c>
      <c r="AU28" s="204" t="str">
        <v>Not Declared</v>
      </c>
      <c r="AV28" s="205" t="str">
        <v>Great Milton AC</v>
      </c>
      <c r="AW28" s="21"/>
      <c r="AX28" s="203"/>
      <c r="AY28" s="204"/>
      <c r="AZ28" s="205"/>
      <c r="BA28" s="27"/>
      <c r="BC28" s="203" t="str" cm="1">
        <f t="array" ref="BC28">_xlfn.XLOOKUP(1,('Number Allocation'!$C$6:$C$1446=BD28)*('Number Allocation'!$D$6:$D$1446=BE28),'Number Allocation'!$A$6:$A$1446,"!!!")</f>
        <v>!!!</v>
      </c>
      <c r="BD28" s="204" t="str">
        <v>Not Declared</v>
      </c>
      <c r="BE28" s="205" t="str">
        <v>Great Milton AC</v>
      </c>
      <c r="BF28" s="21"/>
      <c r="BG28" s="203"/>
      <c r="BH28" s="204"/>
      <c r="BI28" s="205"/>
      <c r="BL28" s="223"/>
      <c r="BM28" s="223"/>
      <c r="BN28" s="223"/>
      <c r="BP28" s="223"/>
      <c r="BQ28" s="223"/>
      <c r="BR28" s="223"/>
      <c r="BU28" s="203" t="str" cm="1">
        <f t="array" ref="BU28">_xlfn.XLOOKUP(1,('Number Allocation'!$C$6:$C$1446=BV28)*('Number Allocation'!$D$6:$D$1446=BW28),'Number Allocation'!$A$6:$A$1446,"!!!")</f>
        <v>!!!</v>
      </c>
      <c r="BV28" s="204" t="str">
        <v>Not Declared</v>
      </c>
      <c r="BW28" s="205" t="str">
        <v>Great Milton AC</v>
      </c>
      <c r="BX28" s="21"/>
      <c r="BY28" s="203"/>
      <c r="BZ28" s="204"/>
      <c r="CA28" s="205"/>
      <c r="CB28" s="21"/>
      <c r="CD28" s="203" t="str" cm="1">
        <f t="array" ref="CD28">_xlfn.XLOOKUP(1,('Number Allocation'!$C$6:$C$1446=CE28)*('Number Allocation'!$D$6:$D$1446=CF28),'Number Allocation'!$A$6:$A$1446,"!!!")</f>
        <v>!!!</v>
      </c>
      <c r="CE28" s="204" t="str">
        <v>Not Declared</v>
      </c>
      <c r="CF28" s="205" t="str">
        <v>Great Milton AC</v>
      </c>
      <c r="CG28" s="21"/>
      <c r="CH28" s="203"/>
      <c r="CI28" s="204"/>
      <c r="CJ28" s="205"/>
      <c r="CK28" s="21"/>
      <c r="CL28" s="21"/>
    </row>
    <row r="29" spans="1:104" ht="21" customHeight="1">
      <c r="A29" s="21"/>
      <c r="B29" s="4"/>
      <c r="C29" s="4"/>
      <c r="D29" s="4">
        <f>COUNTIF(D2:D28, "&lt;&gt;Not Declared")</f>
        <v>0</v>
      </c>
      <c r="E29" s="4">
        <f t="shared" ref="E29:M29" si="10">COUNTIF(E2:E28, "&lt;&gt;Not Declared")</f>
        <v>0</v>
      </c>
      <c r="F29" s="4">
        <f t="shared" si="10"/>
        <v>0</v>
      </c>
      <c r="G29" s="4">
        <f t="shared" si="10"/>
        <v>0</v>
      </c>
      <c r="H29" s="4">
        <f t="shared" si="10"/>
        <v>0</v>
      </c>
      <c r="I29" s="4">
        <f t="shared" si="10"/>
        <v>0</v>
      </c>
      <c r="J29" s="4">
        <f t="shared" si="10"/>
        <v>0</v>
      </c>
      <c r="K29" s="4">
        <f t="shared" si="10"/>
        <v>0</v>
      </c>
      <c r="L29" s="4">
        <f t="shared" si="10"/>
        <v>0</v>
      </c>
      <c r="M29" s="4">
        <f t="shared" si="10"/>
        <v>0</v>
      </c>
      <c r="T29" s="4" cm="1">
        <f t="array" ref="T29">SUMPRODUCT(--(T2:T28&lt;&gt;""))</f>
        <v>0</v>
      </c>
      <c r="U29" s="4" cm="1">
        <f t="array" ref="U29">SUMPRODUCT(--(U2:U28&lt;&gt;""))</f>
        <v>0</v>
      </c>
      <c r="V29" s="4" cm="1">
        <f t="array" ref="V29">SUMPRODUCT(--(V2:V28&lt;&gt;""))</f>
        <v>0</v>
      </c>
      <c r="W29" s="4" cm="1">
        <f t="array" ref="W29">SUMPRODUCT(--(W2:W28&lt;&gt;""))</f>
        <v>0</v>
      </c>
      <c r="AE29" s="27"/>
      <c r="AF29" s="195"/>
      <c r="BB29" s="4"/>
      <c r="BC29" s="4"/>
      <c r="BD29" s="4"/>
      <c r="BE29" s="4"/>
      <c r="BF29" s="4"/>
      <c r="BG29" s="4"/>
      <c r="BH29" s="4"/>
      <c r="BI29" s="4"/>
      <c r="BL29" s="223"/>
      <c r="BM29" s="223"/>
      <c r="BN29" s="223"/>
      <c r="BP29" s="223"/>
      <c r="BQ29" s="223"/>
      <c r="BR29" s="223"/>
    </row>
    <row r="30" spans="1:104" ht="21" customHeight="1">
      <c r="A30" s="21"/>
      <c r="B30" s="4"/>
      <c r="C30" s="4"/>
      <c r="D30" s="4"/>
      <c r="E30" s="4"/>
      <c r="F30" s="4"/>
      <c r="G30" s="4"/>
      <c r="H30" s="4"/>
      <c r="I30" s="4"/>
      <c r="J30" s="4"/>
      <c r="K30" s="4"/>
      <c r="L30" s="4"/>
      <c r="M30" s="4"/>
      <c r="AE30" s="27"/>
      <c r="AF30" s="195"/>
      <c r="AP30" s="11"/>
      <c r="AQ30" s="11"/>
      <c r="AS30" s="210"/>
      <c r="BB30" s="210"/>
      <c r="BC30" s="4"/>
      <c r="BD30" s="4"/>
      <c r="BE30" s="4"/>
      <c r="BF30" s="4"/>
      <c r="BG30" s="4"/>
      <c r="BH30" s="4"/>
      <c r="BI30" s="4"/>
    </row>
    <row r="31" spans="1:104" ht="21" customHeight="1">
      <c r="A31" s="49" t="s">
        <v>75</v>
      </c>
      <c r="B31" s="50" t="s">
        <v>140</v>
      </c>
      <c r="C31" s="50" t="s">
        <v>154</v>
      </c>
      <c r="D31" s="50" t="str">
        <f>Abingdon!S$3</f>
        <v>TRIPLE JUMP</v>
      </c>
      <c r="E31" s="50" t="str">
        <f>Abingdon!T$3</f>
        <v>DISCUS</v>
      </c>
      <c r="F31" s="50" t="str">
        <f>Abingdon!U$3</f>
        <v>80mH</v>
      </c>
      <c r="G31" s="50" t="str">
        <f>Abingdon!V$3</f>
        <v>HIGH JUMP</v>
      </c>
      <c r="H31" s="50" t="str">
        <f>Abingdon!W$3</f>
        <v>1500m</v>
      </c>
      <c r="I31" s="50" t="str">
        <f>Abingdon!X$3</f>
        <v>100m</v>
      </c>
      <c r="J31" s="50" t="str">
        <f>Abingdon!Y$3</f>
        <v>JAVELIN</v>
      </c>
      <c r="K31" s="50" t="str">
        <f>Abingdon!Z$3</f>
        <v>LONG JUMP</v>
      </c>
      <c r="L31" s="50" t="str">
        <f>Abingdon!AA$3</f>
        <v>300m</v>
      </c>
      <c r="M31" s="50" t="str">
        <f>Abingdon!AB$3</f>
        <v>SHOT</v>
      </c>
      <c r="N31" s="50" t="str">
        <f>Abingdon!AC$3</f>
        <v>200m</v>
      </c>
      <c r="O31" s="50" t="str">
        <f>Abingdon!AD$3</f>
        <v>800m</v>
      </c>
      <c r="P31" s="50" t="s">
        <v>155</v>
      </c>
      <c r="Q31" s="50" t="s">
        <v>155</v>
      </c>
      <c r="R31" s="50" t="s">
        <v>155</v>
      </c>
      <c r="S31" s="50" t="s">
        <v>155</v>
      </c>
      <c r="T31" s="50" t="s">
        <v>7</v>
      </c>
      <c r="U31" s="50" t="s">
        <v>7</v>
      </c>
      <c r="V31" s="50" t="s">
        <v>7</v>
      </c>
      <c r="W31" s="50" t="s">
        <v>7</v>
      </c>
      <c r="X31" s="50" t="s">
        <v>7</v>
      </c>
      <c r="AA31" s="748" t="s">
        <v>37</v>
      </c>
      <c r="AB31" s="748"/>
      <c r="AC31" s="748"/>
      <c r="AD31" s="748"/>
      <c r="AE31" s="748"/>
      <c r="AF31" s="748"/>
      <c r="AG31" s="748"/>
      <c r="AH31" s="748"/>
      <c r="AI31" s="21"/>
      <c r="AJ31" s="748" t="s">
        <v>51</v>
      </c>
      <c r="AK31" s="748"/>
      <c r="AL31" s="748"/>
      <c r="AM31" s="748"/>
      <c r="AN31" s="748"/>
      <c r="AO31" s="748"/>
      <c r="AP31" s="748"/>
      <c r="AQ31" s="748"/>
      <c r="AS31" s="748" t="s">
        <v>55</v>
      </c>
      <c r="AT31" s="748"/>
      <c r="AU31" s="748"/>
      <c r="AV31" s="748"/>
      <c r="AW31" s="748"/>
      <c r="AX31" s="748"/>
      <c r="AY31" s="748"/>
      <c r="AZ31" s="748"/>
      <c r="BB31" s="748" t="s">
        <v>52</v>
      </c>
      <c r="BC31" s="748"/>
      <c r="BD31" s="748"/>
      <c r="BE31" s="748"/>
      <c r="BF31" s="748"/>
      <c r="BG31" s="748"/>
      <c r="BH31" s="748"/>
      <c r="BI31" s="748"/>
      <c r="BK31" s="748" t="s">
        <v>57</v>
      </c>
      <c r="BL31" s="748"/>
      <c r="BM31" s="748"/>
      <c r="BN31" s="748"/>
      <c r="BO31" s="748"/>
      <c r="BP31" s="748"/>
      <c r="BQ31" s="748"/>
      <c r="BR31" s="748"/>
      <c r="BT31" s="748" t="s">
        <v>53</v>
      </c>
      <c r="BU31" s="748"/>
      <c r="BV31" s="748"/>
      <c r="BW31" s="748"/>
      <c r="BX31" s="748"/>
      <c r="BY31" s="748"/>
      <c r="BZ31" s="748"/>
      <c r="CA31" s="748"/>
      <c r="CB31" s="4"/>
      <c r="CC31" s="4"/>
      <c r="CD31" s="4"/>
      <c r="CE31" s="4"/>
      <c r="CF31" s="4"/>
      <c r="CG31" s="4"/>
      <c r="CH31" s="4"/>
      <c r="CI31" s="4"/>
      <c r="CJ31" s="4"/>
      <c r="CK31" s="4"/>
      <c r="CL31" s="4"/>
      <c r="CM31" s="4"/>
      <c r="CN31" s="232" t="s">
        <v>348</v>
      </c>
      <c r="CO31" s="232" t="s">
        <v>2</v>
      </c>
      <c r="CP31" s="232" t="s">
        <v>4</v>
      </c>
      <c r="CQ31" s="232" t="s">
        <v>12</v>
      </c>
      <c r="CR31" s="232" t="s">
        <v>3</v>
      </c>
      <c r="CS31" s="232" t="s">
        <v>6</v>
      </c>
      <c r="CT31" s="232" t="s">
        <v>354</v>
      </c>
      <c r="CU31" s="232" t="s">
        <v>53</v>
      </c>
      <c r="CV31" s="232" t="s">
        <v>52</v>
      </c>
      <c r="CW31" s="232" t="s">
        <v>57</v>
      </c>
      <c r="CX31" s="232" t="s">
        <v>55</v>
      </c>
      <c r="CY31" s="232" t="s">
        <v>51</v>
      </c>
      <c r="CZ31" s="232" t="s">
        <v>54</v>
      </c>
    </row>
    <row r="32" spans="1:104" ht="21" customHeight="1">
      <c r="A32" s="20" t="s">
        <v>117</v>
      </c>
      <c r="B32" s="5" t="s">
        <v>0</v>
      </c>
      <c r="C32" s="5" t="s">
        <v>0</v>
      </c>
      <c r="D32" s="5" t="str">
        <f>IF(ISNA(MATCH($C32,Abingdon!S$5:S$30,0)),"Not Declared", IF(ISBLANK(INDEX(Abingdon!$Q$5:$Q$30,MATCH($C32,Abingdon!S$5:S$30,0))),"Missing name on declaration sheet", INDEX(Abingdon!$Q$5:$Q$30,MATCH($C32,Abingdon!S$5:S$30,0))))</f>
        <v>Not Declared</v>
      </c>
      <c r="E32" s="5" t="str">
        <f>IF(ISNA(MATCH($C32,Abingdon!T$5:T$30,0)),"Not Declared", IF(ISBLANK(INDEX(Abingdon!$Q$5:$Q$30,MATCH($C32,Abingdon!T$5:T$30,0))),"Missing name on declaration sheet", INDEX(Abingdon!$Q$5:$Q$30,MATCH($C32,Abingdon!T$5:T$30,0))))</f>
        <v>Not Declared</v>
      </c>
      <c r="F32" s="5" t="str">
        <f>IF(ISNA(MATCH($C32,Abingdon!U$5:U$30,0)),"Not Declared", IF(ISBLANK(INDEX(Abingdon!$Q$5:$Q$30,MATCH($C32,Abingdon!U$5:U$30,0))),"Missing name on declaration sheet", INDEX(Abingdon!$Q$5:$Q$30,MATCH($C32,Abingdon!U$5:U$30,0))))</f>
        <v>Not Declared</v>
      </c>
      <c r="G32" s="5" t="str">
        <f>IF(ISNA(MATCH($C32,Abingdon!V$5:V$30,0)),"Not Declared", IF(ISBLANK(INDEX(Abingdon!$Q$5:$Q$30,MATCH($C32,Abingdon!V$5:V$30,0))),"Missing name on declaration sheet", INDEX(Abingdon!$Q$5:$Q$30,MATCH($C32,Abingdon!V$5:V$30,0))))</f>
        <v>Not Declared</v>
      </c>
      <c r="H32" s="5" t="str">
        <f>IF(ISNA(MATCH($C32,Abingdon!W$5:W$30,0)),"Not Declared", IF(ISBLANK(INDEX(Abingdon!$Q$5:$Q$30,MATCH($C32,Abingdon!W$5:W$30,0))),"Missing name on declaration sheet", INDEX(Abingdon!$Q$5:$Q$30,MATCH($C32,Abingdon!W$5:W$30,0))))</f>
        <v>Not Declared</v>
      </c>
      <c r="I32" s="5" t="str">
        <f>IF(ISNA(MATCH($C32,Abingdon!X$5:X$30,0)),"Not Declared", IF(ISBLANK(INDEX(Abingdon!$Q$5:$Q$30,MATCH($C32,Abingdon!X$5:X$30,0))),"Missing name on declaration sheet", INDEX(Abingdon!$Q$5:$Q$30,MATCH($C32,Abingdon!X$5:X$30,0))))</f>
        <v>Not Declared</v>
      </c>
      <c r="J32" s="5" t="str">
        <f>IF(ISNA(MATCH($C32,Abingdon!Y$5:Y$30,0)),"Not Declared", IF(ISBLANK(INDEX(Abingdon!$Q$5:$Q$30,MATCH($C32,Abingdon!Y$5:Y$30,0))),"Missing name on declaration sheet", INDEX(Abingdon!$Q$5:$Q$30,MATCH($C32,Abingdon!Y$5:Y$30,0))))</f>
        <v>Not Declared</v>
      </c>
      <c r="K32" s="5" t="str">
        <f>IF(ISNA(MATCH($C32,Abingdon!Z$5:Z$30,0)),"Not Declared", IF(ISBLANK(INDEX(Abingdon!$Q$5:$Q$30,MATCH($C32,Abingdon!Z$5:Z$30,0))),"Missing name on declaration sheet", INDEX(Abingdon!$Q$5:$Q$30,MATCH($C32,Abingdon!Z$5:Z$30,0))))</f>
        <v>Not Declared</v>
      </c>
      <c r="L32" s="5" t="str">
        <f>IF(ISNA(MATCH($C32,Abingdon!AA$5:AA$30,0)),"Not Declared", IF(ISBLANK(INDEX(Abingdon!$Q$5:$Q$30,MATCH($C32,Abingdon!AA$5:AA$30,0))),"Missing name on declaration sheet", INDEX(Abingdon!$Q$5:$Q$30,MATCH($C32,Abingdon!AA$5:AA$30,0))))</f>
        <v>Not Declared</v>
      </c>
      <c r="M32" s="5" t="str">
        <f>IF(ISNA(MATCH($C32,Abingdon!AB$5:AB$30,0)),"Not Declared", IF(ISBLANK(INDEX(Abingdon!$Q$5:$Q$30,MATCH($C32,Abingdon!AB$5:AB$30,0))),"Missing name on declaration sheet", INDEX(Abingdon!$Q$5:$Q$30,MATCH($C32,Abingdon!AB$5:AB$30,0))))</f>
        <v>Not Declared</v>
      </c>
      <c r="N32" s="5" t="str">
        <f>IF(ISNA(MATCH($C32,Abingdon!AC$5:AC$30,0)),"Not Declared", IF(ISBLANK(INDEX(Abingdon!$Q$5:$Q$30,MATCH($C32,Abingdon!AC$5:AC$30,0))),"Missing name on declaration sheet", INDEX(Abingdon!$Q$5:$Q$30,MATCH($C32,Abingdon!AC$5:AC$30,0))))</f>
        <v>Not Declared</v>
      </c>
      <c r="O32" s="5" t="str">
        <f>IF(ISNA(MATCH($C32,Abingdon!AD$5:AD$30,0)),"Not Declared", IF(ISBLANK(INDEX(Abingdon!$Q$5:$Q$30,MATCH($C32,Abingdon!AD$5:AD$30,0))),"Missing name on declaration sheet", INDEX(Abingdon!$Q$5:$Q$30,MATCH($C32,Abingdon!AD$5:AD$30,0))))</f>
        <v>Not Declared</v>
      </c>
      <c r="P32" s="5">
        <v>1</v>
      </c>
      <c r="Q32" s="5">
        <v>2</v>
      </c>
      <c r="R32" s="5">
        <v>3</v>
      </c>
      <c r="S32" s="5">
        <v>4</v>
      </c>
      <c r="T32" s="5" t="str">
        <f>IF(ISNA(MATCH(P32,Abingdon!$AE$5:$AE$30,0)),"", IF(ISBLANK(INDEX(Abingdon!$Q$5:$Q$30,MATCH(P32,Abingdon!$AE$5:$AE$30,0))),"Missing name on declaration sheet", INDEX(Abingdon!$Q$5:$Q$30,MATCH(P32,Abingdon!$AE$5:$AE$30,0))))</f>
        <v/>
      </c>
      <c r="U32" s="5" t="str">
        <f>IF(ISNA(MATCH(Q32,Abingdon!$AE$5:$AE$30,0)),"", IF(ISBLANK(INDEX(Abingdon!$Q$5:$Q$30,MATCH(Q32,Abingdon!$AE$5:$AE$30,0))),"Missing name on declaration sheet", INDEX(Abingdon!$Q$5:$Q$30,MATCH(Q32,Abingdon!$AE$5:$AE$30,0))))</f>
        <v/>
      </c>
      <c r="V32" s="5" t="str">
        <f>IF(ISNA(MATCH(R32,Abingdon!$AE$5:$AE$30,0)),"", IF(ISBLANK(INDEX(Abingdon!$Q$5:$Q$30,MATCH(R32,Abingdon!$AE$5:$AE$30,0))),"Missing name on declaration sheet", INDEX(Abingdon!$Q$5:$Q$30,MATCH(R32,Abingdon!$AE$5:$AE$30,0))))</f>
        <v/>
      </c>
      <c r="W32" s="5" t="str">
        <f>IF(ISNA(MATCH(S32,Abingdon!$AE$5:$AE$30,0)),"", IF(ISBLANK(INDEX(Abingdon!$Q$5:$Q$30,MATCH(S32,Abingdon!$AE$5:$AE$30,0))),"Missing name on declaration sheet", INDEX(Abingdon!$Q$5:$Q$30,MATCH(S32,Abingdon!$AE$5:$AE$30,0))))</f>
        <v/>
      </c>
      <c r="X32" s="20" t="str">
        <f>T32&amp;", "&amp;U32&amp;", "&amp;V32&amp;", "&amp;W32</f>
        <v xml:space="preserve">, , , </v>
      </c>
      <c r="AA32" s="197" t="s">
        <v>339</v>
      </c>
      <c r="AB32" s="207" t="str" cm="1">
        <f t="array" ref="AB32:AD39">_xlfn.SORTBY(_xlfn._xlws.FILTER(CHOOSE({1,2,3},$B32:$B58,$M32:$M58,$A32:$A58),($C32:$C58="A")*($A32:$A58&lt;&gt;"Great Milton AC"),""),$P$379:$P$386)</f>
        <v>R</v>
      </c>
      <c r="AC32" s="199" t="str">
        <v>Not Declared</v>
      </c>
      <c r="AD32" s="200" t="str">
        <v>Radley AC</v>
      </c>
      <c r="AE32" s="197" t="s">
        <v>343</v>
      </c>
      <c r="AF32" s="207" t="str" cm="1">
        <f t="array" ref="AF32:AF35">_xlfn.IFNA(_xlfn.VSTACK(_xlfn._xlws.FILTER(_xlfn.ANCHORARRAY(AB32),_xlfn.CHOOSECOLS(_xlfn.ANCHORARRAY(AB32),2)&lt;&gt;"Not Declared", ""), _xlfn._xlws.FILTER(_xlfn.ANCHORARRAY(AB40),_xlfn.CHOOSECOLS(_xlfn.ANCHORARRAY(AB40),2)&lt;&gt;"Not Declared", ""), _xlfn._xlws.FILTER(AB48:AD55,_xlfn.CHOOSECOLS(AB48:AD55,2)&lt;&gt;"Not Declared", ""), _xlfn._xlws.FILTER(AB56:AD58,_xlfn.CHOOSECOLS(AB56:AD58,2)&lt;&gt;"Not Declared", "")),"")</f>
        <v/>
      </c>
      <c r="AG32" s="199"/>
      <c r="AH32" s="200"/>
      <c r="AJ32" s="197" t="s">
        <v>339</v>
      </c>
      <c r="AK32" s="207" t="str" cm="1">
        <f t="array" ref="AK32:AM39">_xlfn.SORTBY(_xlfn._xlws.FILTER(CHOOSE({1,2,3},$B32:$B58,$E32:$E58,$A32:$A58),($C32:$C58="A")*($A32:$A58&lt;&gt;"Great Milton AC"),""),$O$379:$O$386)</f>
        <v>H</v>
      </c>
      <c r="AL32" s="199" t="str">
        <v>Not Declared</v>
      </c>
      <c r="AM32" s="200" t="str">
        <v>White Horse Harriers</v>
      </c>
      <c r="AN32" s="197" t="s">
        <v>343</v>
      </c>
      <c r="AO32" s="207" t="str" cm="1">
        <f t="array" ref="AO32:AO35">_xlfn.IFNA(_xlfn.VSTACK(_xlfn._xlws.FILTER(_xlfn.ANCHORARRAY(AK32),_xlfn.CHOOSECOLS(_xlfn.ANCHORARRAY(AK32),2)&lt;&gt;"Not Declared", ""), _xlfn._xlws.FILTER(_xlfn.ANCHORARRAY(AK40),_xlfn.CHOOSECOLS(_xlfn.ANCHORARRAY(AK40),2)&lt;&gt;"Not Declared", ""), _xlfn._xlws.FILTER(AK48:AM55,_xlfn.CHOOSECOLS(AK48:AM55,2)&lt;&gt;"Not Declared", ""), _xlfn._xlws.FILTER(AK56:AM58,_xlfn.CHOOSECOLS(AK56:AM58,2)&lt;&gt;"Not Declared", "")),"")</f>
        <v/>
      </c>
      <c r="AP32" s="199"/>
      <c r="AQ32" s="200"/>
      <c r="AS32" s="197" t="s">
        <v>339</v>
      </c>
      <c r="AT32" s="207" t="str" cm="1">
        <f t="array" ref="AT32:AV39">_xlfn.SORTBY(_xlfn._xlws.FILTER(CHOOSE({1,2,3},$B32:$B58,$J32:$J58,$A32:$A58),($C32:$C58="A")*($A32:$A58&lt;&gt;"Great Milton AC"),""),$N$379:$N$386)</f>
        <v>X</v>
      </c>
      <c r="AU32" s="199" t="str">
        <v>Not Declared</v>
      </c>
      <c r="AV32" s="200" t="str">
        <v>Team Kennet</v>
      </c>
      <c r="AW32" s="197" t="s">
        <v>343</v>
      </c>
      <c r="AX32" s="207" t="str" cm="1">
        <f t="array" ref="AX32:AX35">_xlfn.IFNA(_xlfn.VSTACK(_xlfn._xlws.FILTER(_xlfn.ANCHORARRAY(AT32),_xlfn.CHOOSECOLS(_xlfn.ANCHORARRAY(AT32),2)&lt;&gt;"Not Declared", ""), _xlfn._xlws.FILTER(_xlfn.ANCHORARRAY(AT40),_xlfn.CHOOSECOLS(_xlfn.ANCHORARRAY(AT40),2)&lt;&gt;"Not Declared", ""), _xlfn._xlws.FILTER(AT48:AV55,_xlfn.CHOOSECOLS(AT48:AV55,2)&lt;&gt;"Not Declared", ""), _xlfn._xlws.FILTER(AT56:AV58,_xlfn.CHOOSECOLS(AT56:AV58,2)&lt;&gt;"Not Declared", "")),"")</f>
        <v/>
      </c>
      <c r="AY32" s="199"/>
      <c r="AZ32" s="200"/>
      <c r="BB32" s="197" t="s">
        <v>339</v>
      </c>
      <c r="BC32" s="207" t="str" cm="1">
        <f t="array" ref="BC32:BE39">_xlfn.SORTBY(_xlfn._xlws.FILTER(CHOOSE({1,2,3},$B32:$B58,$K32:$K58,$A32:$A58),($C32:$C58="A")*($A32:$A58&lt;&gt;"Great Milton AC"),""),$L$379:$L$386)</f>
        <v>A</v>
      </c>
      <c r="BD32" s="199" t="str">
        <v>Not Declared</v>
      </c>
      <c r="BE32" s="200" t="str">
        <v>Abingdon AC</v>
      </c>
      <c r="BF32" s="197" t="s">
        <v>343</v>
      </c>
      <c r="BG32" s="207" t="str" cm="1">
        <f t="array" ref="BG32:BG35">_xlfn.IFNA(_xlfn.VSTACK(_xlfn._xlws.FILTER(_xlfn.ANCHORARRAY(BC32),_xlfn.CHOOSECOLS(_xlfn.ANCHORARRAY(BC32),2)&lt;&gt;"Not Declared", ""), _xlfn._xlws.FILTER(_xlfn.ANCHORARRAY(BC40),_xlfn.CHOOSECOLS(_xlfn.ANCHORARRAY(BC40),2)&lt;&gt;"Not Declared", ""), _xlfn._xlws.FILTER(BC48:BE55,_xlfn.CHOOSECOLS(BC48:BE55,2)&lt;&gt;"Not Declared", ""), _xlfn._xlws.FILTER(BC56:BE58,_xlfn.CHOOSECOLS(BC56:BE58,2)&lt;&gt;"Not Declared", "")),"")</f>
        <v/>
      </c>
      <c r="BH32" s="199"/>
      <c r="BI32" s="200"/>
      <c r="BK32" s="197" t="s">
        <v>339</v>
      </c>
      <c r="BL32" s="207" t="str" cm="1">
        <f t="array" ref="BL32:BN39">_xlfn.SORTBY(_xlfn._xlws.FILTER(CHOOSE({1,2,3},$B32:$B58,$D32:$D58,$A32:$A58),($C32:$C58="A")*($A32:$A58&lt;&gt;"Great Milton AC"),""),$M$379:$M$386)</f>
        <v>H</v>
      </c>
      <c r="BM32" s="199" t="str">
        <v>Not Declared</v>
      </c>
      <c r="BN32" s="200" t="str">
        <v>White Horse Harriers</v>
      </c>
      <c r="BO32" s="197" t="s">
        <v>343</v>
      </c>
      <c r="BP32" s="207" t="str" cm="1">
        <f t="array" ref="BP32:BP35">_xlfn.IFNA(_xlfn.VSTACK(_xlfn._xlws.FILTER(_xlfn.ANCHORARRAY(BL32),_xlfn.CHOOSECOLS(_xlfn.ANCHORARRAY(BL32),2)&lt;&gt;"Not Declared", ""), _xlfn._xlws.FILTER(_xlfn.ANCHORARRAY(BL40),_xlfn.CHOOSECOLS(_xlfn.ANCHORARRAY(BL40),2)&lt;&gt;"Not Declared", ""), _xlfn._xlws.FILTER(BL48:BN55,_xlfn.CHOOSECOLS(BL48:BN55,2)&lt;&gt;"Not Declared", ""), _xlfn._xlws.FILTER(BL56:BN58,_xlfn.CHOOSECOLS(BL56:BN58,2)&lt;&gt;"Not Declared", "")),"")</f>
        <v/>
      </c>
      <c r="BQ32" s="199"/>
      <c r="BR32" s="200"/>
      <c r="BT32" s="197" t="s">
        <v>339</v>
      </c>
      <c r="BU32" s="207" t="str" cm="1">
        <f t="array" ref="BU32:BW39">_xlfn.SORTBY(_xlfn._xlws.FILTER(CHOOSE({1,2,3},$B32:$B58,$G32:$G58,$A32:$A58),($C32:$C58="A")*($A32:$A58&lt;&gt;"Great Milton AC"),""),$K$379:$K$386)</f>
        <v>B</v>
      </c>
      <c r="BV32" s="199" t="str">
        <v>Not Declared</v>
      </c>
      <c r="BW32" s="200" t="str">
        <v>Bicester AC</v>
      </c>
      <c r="BX32" s="197" t="s">
        <v>343</v>
      </c>
      <c r="BY32" s="207" t="str" cm="1">
        <f t="array" ref="BY32:BY35">_xlfn.IFNA(_xlfn.VSTACK(_xlfn._xlws.FILTER(_xlfn.ANCHORARRAY(BU32),_xlfn.CHOOSECOLS(_xlfn.ANCHORARRAY(BU32),2)&lt;&gt;"Not Declared", ""), _xlfn._xlws.FILTER(_xlfn.ANCHORARRAY(BU40),_xlfn.CHOOSECOLS(_xlfn.ANCHORARRAY(BU40),2)&lt;&gt;"Not Declared", ""), _xlfn._xlws.FILTER(BU48:BW55,_xlfn.CHOOSECOLS(BU48:BW55,2)&lt;&gt;"Not Declared", ""), _xlfn._xlws.FILTER(BU56:BW58,_xlfn.CHOOSECOLS(BU56:BW58,2)&lt;&gt;"Not Declared", "")),"")</f>
        <v/>
      </c>
      <c r="BZ32" s="199"/>
      <c r="CA32" s="200"/>
      <c r="CB32" s="21"/>
      <c r="CC32" s="21"/>
      <c r="CD32" s="21"/>
      <c r="CE32" s="21"/>
      <c r="CF32" s="21"/>
      <c r="CG32" s="21"/>
      <c r="CH32" s="21"/>
      <c r="CI32" s="21"/>
      <c r="CJ32" s="21"/>
      <c r="CK32" s="21"/>
      <c r="CL32" s="21"/>
      <c r="CM32" s="4" t="s">
        <v>0</v>
      </c>
      <c r="CN32" s="4" cm="1">
        <f t="array" ref="CN32">IFERROR(ROWS(_xlfn._xlws.FILTER($F$32:$F$58,($C$32:$C$58="A")*($A$32:$A$58&lt;&gt;"Great Milton AC")*($F$32:$F$58&lt;&gt;"Not Declared"))),0)</f>
        <v>0</v>
      </c>
      <c r="CO32" s="4" cm="1">
        <f t="array" ref="CO32">IFERROR(ROWS(_xlfn._xlws.FILTER($I$32:$I$58,($C$32:$C$58="A")*($A$32:$A$58&lt;&gt;"Great Milton AC")*($I$32:$I$58&lt;&gt;"Not Declared"))),0)</f>
        <v>0</v>
      </c>
      <c r="CP32" s="4" cm="1">
        <f t="array" ref="CP32">IFERROR(ROWS(_xlfn._xlws.FILTER($N$32:$N$58,($C$32:$C$58="A")*($A$32:$A$58&lt;&gt;"Great Milton AC")*($N$32:$N$58&lt;&gt;"Not Declared"))),0)</f>
        <v>0</v>
      </c>
      <c r="CQ32" s="4" cm="1">
        <f t="array" ref="CQ32">IFERROR(ROWS(_xlfn._xlws.FILTER($L$32:$L$58,($C$32:$C$58="A")*($A$32:$A$58&lt;&gt;"Great Milton AC")*($L$32:$L$58&lt;&gt;"Not Declared"))),0)</f>
        <v>0</v>
      </c>
      <c r="CR32" s="4" cm="1">
        <f t="array" ref="CR32">IFERROR(ROWS(_xlfn._xlws.FILTER($O$32:$O$58,($C$32:$C$58="A")*($A$32:$A$58&lt;&gt;"Great Milton AC")*($O$32:$O$58&lt;&gt;"Not Declared"))),0)</f>
        <v>0</v>
      </c>
      <c r="CS32" s="4" cm="1">
        <f t="array" ref="CS32">IFERROR(ROWS(_xlfn._xlws.FILTER($H$32:$H$58,($C$32:$C$58="A")*($A$32:$A$58&lt;&gt;"Great Milton AC")*($H$32:$H$58&lt;&gt;"Not Declared"))),0)</f>
        <v>0</v>
      </c>
      <c r="CT32" s="4" cm="1">
        <f t="array" ref="CT32">IFERROR(ROWS(_xlfn._xlws.FILTER($X$32:$X$58,($C$32:$C$58="A")*($A$32:$A$58&lt;&gt;"Great Milton AC")*($X$32:$X$58&lt;&gt;", , , "))),0)</f>
        <v>0</v>
      </c>
      <c r="CU32" s="246"/>
      <c r="CV32" s="246"/>
      <c r="CW32" s="246"/>
      <c r="CX32" s="246"/>
      <c r="CY32" s="246"/>
      <c r="CZ32" s="246"/>
    </row>
    <row r="33" spans="1:104" ht="21" customHeight="1">
      <c r="A33" s="20" t="s">
        <v>117</v>
      </c>
      <c r="B33" s="5" t="s">
        <v>47</v>
      </c>
      <c r="C33" s="5" t="s">
        <v>1</v>
      </c>
      <c r="D33" s="5" t="str">
        <f>IF(ISNA(MATCH($C33,Abingdon!S$5:S$30,0)),"Not Declared", IF(ISBLANK(INDEX(Abingdon!$Q$5:$Q$30,MATCH($C33,Abingdon!S$5:S$30,0))),"Missing name on declaration sheet", INDEX(Abingdon!$Q$5:$Q$30,MATCH($C33,Abingdon!S$5:S$30,0))))</f>
        <v>Not Declared</v>
      </c>
      <c r="E33" s="5" t="str">
        <f>IF(ISNA(MATCH($C33,Abingdon!T$5:T$30,0)),"Not Declared", IF(ISBLANK(INDEX(Abingdon!$Q$5:$Q$30,MATCH($C33,Abingdon!T$5:T$30,0))),"Missing name on declaration sheet", INDEX(Abingdon!$Q$5:$Q$30,MATCH($C33,Abingdon!T$5:T$30,0))))</f>
        <v>Not Declared</v>
      </c>
      <c r="F33" s="5" t="str">
        <f>IF(ISNA(MATCH($C33,Abingdon!U$5:U$30,0)),"Not Declared", IF(ISBLANK(INDEX(Abingdon!$Q$5:$Q$30,MATCH($C33,Abingdon!U$5:U$30,0))),"Missing name on declaration sheet", INDEX(Abingdon!$Q$5:$Q$30,MATCH($C33,Abingdon!U$5:U$30,0))))</f>
        <v>Not Declared</v>
      </c>
      <c r="G33" s="5" t="str">
        <f>IF(ISNA(MATCH($C33,Abingdon!V$5:V$30,0)),"Not Declared", IF(ISBLANK(INDEX(Abingdon!$Q$5:$Q$30,MATCH($C33,Abingdon!V$5:V$30,0))),"Missing name on declaration sheet", INDEX(Abingdon!$Q$5:$Q$30,MATCH($C33,Abingdon!V$5:V$30,0))))</f>
        <v>Not Declared</v>
      </c>
      <c r="H33" s="5" t="str">
        <f>IF(ISNA(MATCH($C33,Abingdon!W$5:W$30,0)),"Not Declared", IF(ISBLANK(INDEX(Abingdon!$Q$5:$Q$30,MATCH($C33,Abingdon!W$5:W$30,0))),"Missing name on declaration sheet", INDEX(Abingdon!$Q$5:$Q$30,MATCH($C33,Abingdon!W$5:W$30,0))))</f>
        <v>Not Declared</v>
      </c>
      <c r="I33" s="5" t="str">
        <f>IF(ISNA(MATCH($C33,Abingdon!X$5:X$30,0)),"Not Declared", IF(ISBLANK(INDEX(Abingdon!$Q$5:$Q$30,MATCH($C33,Abingdon!X$5:X$30,0))),"Missing name on declaration sheet", INDEX(Abingdon!$Q$5:$Q$30,MATCH($C33,Abingdon!X$5:X$30,0))))</f>
        <v>Not Declared</v>
      </c>
      <c r="J33" s="5" t="str">
        <f>IF(ISNA(MATCH($C33,Abingdon!Y$5:Y$30,0)),"Not Declared", IF(ISBLANK(INDEX(Abingdon!$Q$5:$Q$30,MATCH($C33,Abingdon!Y$5:Y$30,0))),"Missing name on declaration sheet", INDEX(Abingdon!$Q$5:$Q$30,MATCH($C33,Abingdon!Y$5:Y$30,0))))</f>
        <v>Not Declared</v>
      </c>
      <c r="K33" s="5" t="str">
        <f>IF(ISNA(MATCH($C33,Abingdon!Z$5:Z$30,0)),"Not Declared", IF(ISBLANK(INDEX(Abingdon!$Q$5:$Q$30,MATCH($C33,Abingdon!Z$5:Z$30,0))),"Missing name on declaration sheet", INDEX(Abingdon!$Q$5:$Q$30,MATCH($C33,Abingdon!Z$5:Z$30,0))))</f>
        <v>Not Declared</v>
      </c>
      <c r="L33" s="5" t="str">
        <f>IF(ISNA(MATCH($C33,Abingdon!AA$5:AA$30,0)),"Not Declared", IF(ISBLANK(INDEX(Abingdon!$Q$5:$Q$30,MATCH($C33,Abingdon!AA$5:AA$30,0))),"Missing name on declaration sheet", INDEX(Abingdon!$Q$5:$Q$30,MATCH($C33,Abingdon!AA$5:AA$30,0))))</f>
        <v>Not Declared</v>
      </c>
      <c r="M33" s="5" t="str">
        <f>IF(ISNA(MATCH($C33,Abingdon!AB$5:AB$30,0)),"Not Declared", IF(ISBLANK(INDEX(Abingdon!$Q$5:$Q$30,MATCH($C33,Abingdon!AB$5:AB$30,0))),"Missing name on declaration sheet", INDEX(Abingdon!$Q$5:$Q$30,MATCH($C33,Abingdon!AB$5:AB$30,0))))</f>
        <v>Not Declared</v>
      </c>
      <c r="N33" s="5" t="str">
        <f>IF(ISNA(MATCH($C33,Abingdon!AC$5:AC$30,0)),"Not Declared", IF(ISBLANK(INDEX(Abingdon!$Q$5:$Q$30,MATCH($C33,Abingdon!AC$5:AC$30,0))),"Missing name on declaration sheet", INDEX(Abingdon!$Q$5:$Q$30,MATCH($C33,Abingdon!AC$5:AC$30,0))))</f>
        <v>Not Declared</v>
      </c>
      <c r="O33" s="5" t="str">
        <f>IF(ISNA(MATCH($C33,Abingdon!AD$5:AD$30,0)),"Not Declared", IF(ISBLANK(INDEX(Abingdon!$Q$5:$Q$30,MATCH($C33,Abingdon!AD$5:AD$30,0))),"Missing name on declaration sheet", INDEX(Abingdon!$Q$5:$Q$30,MATCH($C33,Abingdon!AD$5:AD$30,0))))</f>
        <v>Not Declared</v>
      </c>
      <c r="P33" s="57"/>
      <c r="Q33" s="57"/>
      <c r="R33" s="57"/>
      <c r="S33" s="57"/>
      <c r="T33" s="57"/>
      <c r="U33" s="57"/>
      <c r="V33" s="57"/>
      <c r="W33" s="57"/>
      <c r="X33" s="57"/>
      <c r="AA33" s="21"/>
      <c r="AB33" s="201" t="str">
        <v>B</v>
      </c>
      <c r="AC33" s="21" t="str">
        <v>Not Declared</v>
      </c>
      <c r="AD33" s="202" t="str">
        <v>Bicester AC</v>
      </c>
      <c r="AE33" s="21"/>
      <c r="AF33" s="201" t="str">
        <v/>
      </c>
      <c r="AG33" s="21"/>
      <c r="AH33" s="202"/>
      <c r="AJ33" s="21"/>
      <c r="AK33" s="201" t="str">
        <v>R</v>
      </c>
      <c r="AL33" s="21" t="str">
        <v>Not Declared</v>
      </c>
      <c r="AM33" s="202" t="str">
        <v>Radley AC</v>
      </c>
      <c r="AN33" s="21"/>
      <c r="AO33" s="201" t="str">
        <v/>
      </c>
      <c r="AP33" s="21"/>
      <c r="AQ33" s="202"/>
      <c r="AS33" s="21"/>
      <c r="AT33" s="201" t="str">
        <v>A</v>
      </c>
      <c r="AU33" s="21" t="str">
        <v>Not Declared</v>
      </c>
      <c r="AV33" s="202" t="str">
        <v>Abingdon AC</v>
      </c>
      <c r="AW33" s="21"/>
      <c r="AX33" s="201" t="str">
        <v/>
      </c>
      <c r="AY33" s="21"/>
      <c r="AZ33" s="202"/>
      <c r="BB33" s="21"/>
      <c r="BC33" s="201" t="str">
        <v>W</v>
      </c>
      <c r="BD33" s="21" t="str">
        <v>Not Declared</v>
      </c>
      <c r="BE33" s="202" t="str">
        <v>Witney Road Runners</v>
      </c>
      <c r="BF33" s="21"/>
      <c r="BG33" s="201" t="str">
        <v/>
      </c>
      <c r="BH33" s="21"/>
      <c r="BI33" s="202"/>
      <c r="BK33" s="21"/>
      <c r="BL33" s="201" t="str">
        <v>O</v>
      </c>
      <c r="BM33" s="21" t="str">
        <v>Not Declared</v>
      </c>
      <c r="BN33" s="202" t="str">
        <v>Oxford City AC</v>
      </c>
      <c r="BO33" s="21"/>
      <c r="BP33" s="201" t="str">
        <v/>
      </c>
      <c r="BQ33" s="21"/>
      <c r="BR33" s="202"/>
      <c r="BT33" s="21"/>
      <c r="BU33" s="201" t="str">
        <v>W</v>
      </c>
      <c r="BV33" s="21" t="str">
        <v>Not Declared</v>
      </c>
      <c r="BW33" s="202" t="str">
        <v>Witney Road Runners</v>
      </c>
      <c r="BX33" s="21"/>
      <c r="BY33" s="201" t="str">
        <v/>
      </c>
      <c r="BZ33" s="21"/>
      <c r="CA33" s="202"/>
      <c r="CB33" s="21"/>
      <c r="CC33" s="21"/>
      <c r="CD33" s="21"/>
      <c r="CE33" s="21"/>
      <c r="CF33" s="21"/>
      <c r="CG33" s="21"/>
      <c r="CH33" s="21"/>
      <c r="CI33" s="21"/>
      <c r="CJ33" s="21"/>
      <c r="CK33" s="21"/>
      <c r="CL33" s="21"/>
      <c r="CM33" s="4" t="s">
        <v>1</v>
      </c>
      <c r="CN33" s="4" cm="1">
        <f t="array" ref="CN33">IFERROR(ROWS(_xlfn._xlws.FILTER($F$32:$F$58,($C$32:$C$58="b")*($A$32:$A$58&lt;&gt;"Great Milton AC")*($F$32:$F$58&lt;&gt;"Not Declared"))),0)</f>
        <v>0</v>
      </c>
      <c r="CO33" s="4" cm="1">
        <f t="array" ref="CO33">IFERROR(ROWS(_xlfn._xlws.FILTER($I$32:$I$58,($C$32:$C$58="B")*($A$32:$A$58&lt;&gt;"Great Milton AC")*($I$32:$I$58&lt;&gt;"Not Declared"))),0)</f>
        <v>0</v>
      </c>
      <c r="CP33" s="4" cm="1">
        <f t="array" ref="CP33">IFERROR(ROWS(_xlfn._xlws.FILTER($N$32:$N$58,($C$32:$C$58="B")*($A$32:$A$58&lt;&gt;"Great Milton AC")*($N$32:$N$58&lt;&gt;"Not Declared"))),0)</f>
        <v>0</v>
      </c>
      <c r="CQ33" s="4" cm="1">
        <f t="array" ref="CQ33">IFERROR(ROWS(_xlfn._xlws.FILTER($L$32:$L$58,($C$32:$C$58="B")*($A$32:$A$58&lt;&gt;"Great Milton AC")*($L$32:$L$58&lt;&gt;"Not Declared"))),0)</f>
        <v>0</v>
      </c>
      <c r="CR33" s="4" cm="1">
        <f t="array" ref="CR33">IFERROR(ROWS(_xlfn._xlws.FILTER($O$32:$O$58,($C$32:$C$58="B")*($A$32:$A$58&lt;&gt;"Great Milton AC")*($O$32:$O$58&lt;&gt;"Not Declared"))),0)</f>
        <v>0</v>
      </c>
      <c r="CS33" s="4" cm="1">
        <f t="array" ref="CS33">IFERROR(ROWS(_xlfn._xlws.FILTER($H$32:$H$58,($C$32:$C$58="B")*($A$32:$A$58&lt;&gt;"Great Milton AC")*($H$32:$H$58&lt;&gt;"Not Declared"))),0)</f>
        <v>0</v>
      </c>
      <c r="CT33" s="4"/>
      <c r="CU33" s="246"/>
      <c r="CV33" s="246"/>
      <c r="CW33" s="246"/>
      <c r="CX33" s="246"/>
      <c r="CY33" s="246"/>
      <c r="CZ33" s="246"/>
    </row>
    <row r="34" spans="1:104" ht="21" customHeight="1">
      <c r="A34" s="20" t="s">
        <v>117</v>
      </c>
      <c r="B34" s="5"/>
      <c r="C34" s="5" t="s">
        <v>139</v>
      </c>
      <c r="D34" s="5" t="str">
        <f>IF(ISNA(MATCH($C34,Abingdon!S$5:S$30,0)),"Not Declared", IF(ISBLANK(INDEX(Abingdon!$Q$5:$Q$30,MATCH($C34,Abingdon!S$5:S$30,0))),"Missing name on declaration sheet", INDEX(Abingdon!$Q$5:$Q$30,MATCH($C34,Abingdon!S$5:S$30,0))))</f>
        <v>Not Declared</v>
      </c>
      <c r="E34" s="5" t="str">
        <f>IF(ISNA(MATCH($C34,Abingdon!T$5:T$30,0)),"Not Declared", IF(ISBLANK(INDEX(Abingdon!$Q$5:$Q$30,MATCH($C34,Abingdon!T$5:T$30,0))),"Missing name on declaration sheet", INDEX(Abingdon!$Q$5:$Q$30,MATCH($C34,Abingdon!T$5:T$30,0))))</f>
        <v>Not Declared</v>
      </c>
      <c r="F34" s="5" t="str">
        <f>IF(ISNA(MATCH($C34,Abingdon!U$5:U$30,0)),"Not Declared", IF(ISBLANK(INDEX(Abingdon!$Q$5:$Q$30,MATCH($C34,Abingdon!U$5:U$30,0))),"Missing name on declaration sheet", INDEX(Abingdon!$Q$5:$Q$30,MATCH($C34,Abingdon!U$5:U$30,0))))</f>
        <v>Not Declared</v>
      </c>
      <c r="G34" s="5" t="str">
        <f>IF(ISNA(MATCH($C34,Abingdon!V$5:V$30,0)),"Not Declared", IF(ISBLANK(INDEX(Abingdon!$Q$5:$Q$30,MATCH($C34,Abingdon!V$5:V$30,0))),"Missing name on declaration sheet", INDEX(Abingdon!$Q$5:$Q$30,MATCH($C34,Abingdon!V$5:V$30,0))))</f>
        <v>Not Declared</v>
      </c>
      <c r="H34" s="5" t="str">
        <f>IF(ISNA(MATCH($C34,Abingdon!W$5:W$30,0)),"Not Declared", IF(ISBLANK(INDEX(Abingdon!$Q$5:$Q$30,MATCH($C34,Abingdon!W$5:W$30,0))),"Missing name on declaration sheet", INDEX(Abingdon!$Q$5:$Q$30,MATCH($C34,Abingdon!W$5:W$30,0))))</f>
        <v>Not Declared</v>
      </c>
      <c r="I34" s="5" t="str">
        <f>IF(ISNA(MATCH($C34,Abingdon!X$5:X$30,0)),"Not Declared", IF(ISBLANK(INDEX(Abingdon!$Q$5:$Q$30,MATCH($C34,Abingdon!X$5:X$30,0))),"Missing name on declaration sheet", INDEX(Abingdon!$Q$5:$Q$30,MATCH($C34,Abingdon!X$5:X$30,0))))</f>
        <v>Not Declared</v>
      </c>
      <c r="J34" s="5" t="str">
        <f>IF(ISNA(MATCH($C34,Abingdon!Y$5:Y$30,0)),"Not Declared", IF(ISBLANK(INDEX(Abingdon!$Q$5:$Q$30,MATCH($C34,Abingdon!Y$5:Y$30,0))),"Missing name on declaration sheet", INDEX(Abingdon!$Q$5:$Q$30,MATCH($C34,Abingdon!Y$5:Y$30,0))))</f>
        <v>Not Declared</v>
      </c>
      <c r="K34" s="5" t="str">
        <f>IF(ISNA(MATCH($C34,Abingdon!Z$5:Z$30,0)),"Not Declared", IF(ISBLANK(INDEX(Abingdon!$Q$5:$Q$30,MATCH($C34,Abingdon!Z$5:Z$30,0))),"Missing name on declaration sheet", INDEX(Abingdon!$Q$5:$Q$30,MATCH($C34,Abingdon!Z$5:Z$30,0))))</f>
        <v>Not Declared</v>
      </c>
      <c r="L34" s="5" t="str">
        <f>IF(ISNA(MATCH($C34,Abingdon!AA$5:AA$30,0)),"Not Declared", IF(ISBLANK(INDEX(Abingdon!$Q$5:$Q$30,MATCH($C34,Abingdon!AA$5:AA$30,0))),"Missing name on declaration sheet", INDEX(Abingdon!$Q$5:$Q$30,MATCH($C34,Abingdon!AA$5:AA$30,0))))</f>
        <v>Not Declared</v>
      </c>
      <c r="M34" s="5" t="str">
        <f>IF(ISNA(MATCH($C34,Abingdon!AB$5:AB$30,0)),"Not Declared", IF(ISBLANK(INDEX(Abingdon!$Q$5:$Q$30,MATCH($C34,Abingdon!AB$5:AB$30,0))),"Missing name on declaration sheet", INDEX(Abingdon!$Q$5:$Q$30,MATCH($C34,Abingdon!AB$5:AB$30,0))))</f>
        <v>Not Declared</v>
      </c>
      <c r="N34" s="5" t="str">
        <f>IF(ISNA(MATCH($C34,Abingdon!AC$5:AC$30,0)),"Not Declared", IF(ISBLANK(INDEX(Abingdon!$Q$5:$Q$30,MATCH($C34,Abingdon!AC$5:AC$30,0))),"Missing name on declaration sheet", INDEX(Abingdon!$Q$5:$Q$30,MATCH($C34,Abingdon!AC$5:AC$30,0))))</f>
        <v>Not Declared</v>
      </c>
      <c r="O34" s="5" t="str">
        <f>IF(ISNA(MATCH($C34,Abingdon!AD$5:AD$30,0)),"Not Declared", IF(ISBLANK(INDEX(Abingdon!$Q$5:$Q$30,MATCH($C34,Abingdon!AD$5:AD$30,0))),"Missing name on declaration sheet", INDEX(Abingdon!$Q$5:$Q$30,MATCH($C34,Abingdon!AD$5:AD$30,0))))</f>
        <v>Not Declared</v>
      </c>
      <c r="P34" s="5" t="s">
        <v>109</v>
      </c>
      <c r="Q34" s="5" t="s">
        <v>136</v>
      </c>
      <c r="R34" s="5" t="s">
        <v>137</v>
      </c>
      <c r="S34" s="5" t="s">
        <v>138</v>
      </c>
      <c r="T34" s="5" t="str">
        <f>IF(ISNA(MATCH(P34,Abingdon!$AE$5:$AE$30,0)),"", IF(ISBLANK(INDEX(Abingdon!$Q$5:$Q$30,MATCH(P34,Abingdon!$AE$5:$AE$30,0))),"Missing name on declaration sheet", INDEX(Abingdon!$Q$5:$Q$30,MATCH(P34,Abingdon!$AE$5:$AE$30,0))))</f>
        <v/>
      </c>
      <c r="U34" s="5" t="str">
        <f>IF(ISNA(MATCH(Q34,Abingdon!$AE$5:$AE$30,0)),"", IF(ISBLANK(INDEX(Abingdon!$Q$5:$Q$30,MATCH(Q34,Abingdon!$AE$5:$AE$30,0))),"Missing name on declaration sheet", INDEX(Abingdon!$Q$5:$Q$30,MATCH(Q34,Abingdon!$AE$5:$AE$30,0))))</f>
        <v/>
      </c>
      <c r="V34" s="5" t="str">
        <f>IF(ISNA(MATCH(R34,Abingdon!$AE$5:$AE$30,0)),"", IF(ISBLANK(INDEX(Abingdon!$Q$5:$Q$30,MATCH(R34,Abingdon!$AE$5:$AE$30,0))),"Missing name on declaration sheet", INDEX(Abingdon!$Q$5:$Q$30,MATCH(R34,Abingdon!$AE$5:$AE$30,0))))</f>
        <v/>
      </c>
      <c r="W34" s="5" t="str">
        <f>IF(ISNA(MATCH(S34,Abingdon!$AE$5:$AE$30,0)),"", IF(ISBLANK(INDEX(Abingdon!$Q$5:$Q$30,MATCH(S34,Abingdon!$AE$5:$AE$30,0))),"Missing name on declaration sheet", INDEX(Abingdon!$Q$5:$Q$30,MATCH(S34,Abingdon!$AE$5:$AE$30,0))))</f>
        <v/>
      </c>
      <c r="X34" s="20" t="str">
        <f>T34&amp;", "&amp;U34&amp;", "&amp;V34&amp;", "&amp;W34</f>
        <v xml:space="preserve">, , , </v>
      </c>
      <c r="AA34" s="21"/>
      <c r="AB34" s="201" t="str">
        <v>O</v>
      </c>
      <c r="AC34" s="21" t="str">
        <v>Not Declared</v>
      </c>
      <c r="AD34" s="202" t="str">
        <v>Oxford City AC</v>
      </c>
      <c r="AE34" s="21"/>
      <c r="AF34" s="201" t="str">
        <v/>
      </c>
      <c r="AG34" s="21"/>
      <c r="AH34" s="202"/>
      <c r="AJ34" s="21"/>
      <c r="AK34" s="201" t="str">
        <v>O</v>
      </c>
      <c r="AL34" s="21" t="str">
        <v>Not Declared</v>
      </c>
      <c r="AM34" s="202" t="str">
        <v>Oxford City AC</v>
      </c>
      <c r="AN34" s="21"/>
      <c r="AO34" s="201" t="str">
        <v/>
      </c>
      <c r="AP34" s="21"/>
      <c r="AQ34" s="202"/>
      <c r="AS34" s="21"/>
      <c r="AT34" s="201" t="str">
        <v>W</v>
      </c>
      <c r="AU34" s="21" t="str">
        <v>Not Declared</v>
      </c>
      <c r="AV34" s="202" t="str">
        <v>Witney Road Runners</v>
      </c>
      <c r="AW34" s="21"/>
      <c r="AX34" s="201" t="str">
        <v/>
      </c>
      <c r="AY34" s="21"/>
      <c r="AZ34" s="202"/>
      <c r="BB34" s="21"/>
      <c r="BC34" s="201" t="str">
        <v>X</v>
      </c>
      <c r="BD34" s="21" t="str">
        <v>Not Declared</v>
      </c>
      <c r="BE34" s="202" t="str">
        <v>Team Kennet</v>
      </c>
      <c r="BF34" s="21"/>
      <c r="BG34" s="201" t="str">
        <v/>
      </c>
      <c r="BH34" s="21"/>
      <c r="BI34" s="202"/>
      <c r="BK34" s="21"/>
      <c r="BL34" s="201" t="str">
        <v>X</v>
      </c>
      <c r="BM34" s="21" t="str">
        <v>Not Declared</v>
      </c>
      <c r="BN34" s="202" t="str">
        <v>Team Kennet</v>
      </c>
      <c r="BO34" s="21"/>
      <c r="BP34" s="201" t="str">
        <v/>
      </c>
      <c r="BQ34" s="21"/>
      <c r="BR34" s="202"/>
      <c r="BT34" s="21"/>
      <c r="BU34" s="201" t="str">
        <v>N</v>
      </c>
      <c r="BV34" s="21" t="str">
        <v>Not Declared</v>
      </c>
      <c r="BW34" s="202" t="str">
        <v>Banbury Harriers AC</v>
      </c>
      <c r="BX34" s="21"/>
      <c r="BY34" s="201" t="str">
        <v/>
      </c>
      <c r="BZ34" s="21"/>
      <c r="CA34" s="202"/>
      <c r="CB34" s="21"/>
      <c r="CC34" s="21"/>
      <c r="CD34" s="21"/>
      <c r="CE34" s="21"/>
      <c r="CF34" s="21"/>
      <c r="CG34" s="21"/>
      <c r="CH34" s="21"/>
      <c r="CI34" s="21"/>
      <c r="CJ34" s="21"/>
      <c r="CK34" s="21"/>
      <c r="CL34" s="21"/>
      <c r="CM34" s="4" t="s">
        <v>139</v>
      </c>
      <c r="CN34" s="4" cm="1">
        <f t="array" ref="CN34">IFERROR(ROWS(_xlfn._xlws.FILTER($F$32:$F$58,($C$32:$C$58="N/S")*($A$32:$A$58&lt;&gt;"Great Milton AC")*($F$32:$F$58&lt;&gt;"Not Declared"))),0)</f>
        <v>0</v>
      </c>
      <c r="CO34" s="4" cm="1">
        <f t="array" ref="CO34">IFERROR(ROWS(_xlfn._xlws.FILTER($I$32:$I$58,($C$32:$C$58="N/S")*($A$32:$A$58&lt;&gt;"Great Milton AC")*($I$32:$I$58&lt;&gt;"Not Declared"))),0)</f>
        <v>0</v>
      </c>
      <c r="CP34" s="4" cm="1">
        <f t="array" ref="CP34">IFERROR(ROWS(_xlfn._xlws.FILTER($N$32:$N$58,($C$32:$C$58="N/S")*($A$32:$A$58&lt;&gt;"Great Milton AC")*($N$32:$N$58&lt;&gt;"Not Declared"))),0)</f>
        <v>0</v>
      </c>
      <c r="CQ34" s="4" cm="1">
        <f t="array" ref="CQ34">IFERROR(ROWS(_xlfn._xlws.FILTER($L$32:$L$58,($C$32:$C$58="N/S")*($A$32:$A$58&lt;&gt;"Great Milton AC")*($L$32:$L$58&lt;&gt;"Not Declared"))),0)</f>
        <v>0</v>
      </c>
      <c r="CR34" s="4" cm="1">
        <f t="array" ref="CR34">IFERROR(ROWS(_xlfn._xlws.FILTER($O$32:$O$58,($C$32:$C$58="N/S")*($A$32:$A$58&lt;&gt;"Great Milton AC")*($O$32:$O$58&lt;&gt;"Not Declared"))),0)</f>
        <v>0</v>
      </c>
      <c r="CS34" s="4" cm="1">
        <f t="array" ref="CS34">IFERROR(ROWS(_xlfn._xlws.FILTER($H$32:$H$58,($C$32:$C$58="N/S")*($A$32:$A$58&lt;&gt;"Great Milton AC")*($H$32:$H$58&lt;&gt;"Not Declared"))),0)</f>
        <v>0</v>
      </c>
      <c r="CT34" s="4" cm="1">
        <f t="array" ref="CT34">IFERROR(ROWS(_xlfn._xlws.FILTER($X$32:$X$58,($C$32:$C$58="N/S")*($A$32:$A$58&lt;&gt;"Great Milton AC")*($X$32:$X$58&lt;&gt;", , , "))),0)</f>
        <v>0</v>
      </c>
      <c r="CU34" s="246"/>
      <c r="CV34" s="246"/>
      <c r="CW34" s="246"/>
      <c r="CX34" s="246"/>
      <c r="CY34" s="246"/>
      <c r="CZ34" s="246"/>
    </row>
    <row r="35" spans="1:104" ht="21" customHeight="1">
      <c r="A35" s="20" t="s">
        <v>118</v>
      </c>
      <c r="B35" s="5" t="s">
        <v>33</v>
      </c>
      <c r="C35" s="5" t="s">
        <v>0</v>
      </c>
      <c r="D35" s="5" t="str">
        <f>IF(ISNA(MATCH($C35,Banbury!S$5:S$30,0)),"Not Declared", IF(ISBLANK(INDEX(Banbury!$Q$5:$Q$30,MATCH($C35,Banbury!S$5:S$30,0))),"Missing name on declaration sheet", INDEX(Banbury!$Q$5:$Q$30,MATCH($C35,Banbury!S$5:S$30,0))))</f>
        <v>Not Declared</v>
      </c>
      <c r="E35" s="5" t="str">
        <f>IF(ISNA(MATCH($C35,Banbury!T$5:T$30,0)),"Not Declared", IF(ISBLANK(INDEX(Banbury!$Q$5:$Q$30,MATCH($C35,Banbury!T$5:T$30,0))),"Missing name on declaration sheet", INDEX(Banbury!$Q$5:$Q$30,MATCH($C35,Banbury!T$5:T$30,0))))</f>
        <v>Not Declared</v>
      </c>
      <c r="F35" s="5" t="str">
        <f>IF(ISNA(MATCH($C35,Banbury!U$5:U$30,0)),"Not Declared", IF(ISBLANK(INDEX(Banbury!$Q$5:$Q$30,MATCH($C35,Banbury!U$5:U$30,0))),"Missing name on declaration sheet", INDEX(Banbury!$Q$5:$Q$30,MATCH($C35,Banbury!U$5:U$30,0))))</f>
        <v>Not Declared</v>
      </c>
      <c r="G35" s="5" t="str">
        <f>IF(ISNA(MATCH($C35,Banbury!V$5:V$30,0)),"Not Declared", IF(ISBLANK(INDEX(Banbury!$Q$5:$Q$30,MATCH($C35,Banbury!V$5:V$30,0))),"Missing name on declaration sheet", INDEX(Banbury!$Q$5:$Q$30,MATCH($C35,Banbury!V$5:V$30,0))))</f>
        <v>Not Declared</v>
      </c>
      <c r="H35" s="5" t="str">
        <f>IF(ISNA(MATCH($C35,Banbury!W$5:W$30,0)),"Not Declared", IF(ISBLANK(INDEX(Banbury!$Q$5:$Q$30,MATCH($C35,Banbury!W$5:W$30,0))),"Missing name on declaration sheet", INDEX(Banbury!$Q$5:$Q$30,MATCH($C35,Banbury!W$5:W$30,0))))</f>
        <v>Not Declared</v>
      </c>
      <c r="I35" s="5" t="str">
        <f>IF(ISNA(MATCH($C35,Banbury!X$5:X$30,0)),"Not Declared", IF(ISBLANK(INDEX(Banbury!$Q$5:$Q$30,MATCH($C35,Banbury!X$5:X$30,0))),"Missing name on declaration sheet", INDEX(Banbury!$Q$5:$Q$30,MATCH($C35,Banbury!X$5:X$30,0))))</f>
        <v>Not Declared</v>
      </c>
      <c r="J35" s="5" t="str">
        <f>IF(ISNA(MATCH($C35,Banbury!Y$5:Y$30,0)),"Not Declared", IF(ISBLANK(INDEX(Banbury!$Q$5:$Q$30,MATCH($C35,Banbury!Y$5:Y$30,0))),"Missing name on declaration sheet", INDEX(Banbury!$Q$5:$Q$30,MATCH($C35,Banbury!Y$5:Y$30,0))))</f>
        <v>Not Declared</v>
      </c>
      <c r="K35" s="5" t="str">
        <f>IF(ISNA(MATCH($C35,Banbury!Z$5:Z$30,0)),"Not Declared", IF(ISBLANK(INDEX(Banbury!$Q$5:$Q$30,MATCH($C35,Banbury!Z$5:Z$30,0))),"Missing name on declaration sheet", INDEX(Banbury!$Q$5:$Q$30,MATCH($C35,Banbury!Z$5:Z$30,0))))</f>
        <v>Not Declared</v>
      </c>
      <c r="L35" s="5" t="str">
        <f>IF(ISNA(MATCH($C35,Banbury!AA$5:AA$30,0)),"Not Declared", IF(ISBLANK(INDEX(Banbury!$Q$5:$Q$30,MATCH($C35,Banbury!AA$5:AA$30,0))),"Missing name on declaration sheet", INDEX(Banbury!$Q$5:$Q$30,MATCH($C35,Banbury!AA$5:AA$30,0))))</f>
        <v>Not Declared</v>
      </c>
      <c r="M35" s="5" t="str">
        <f>IF(ISNA(MATCH($C35,Banbury!AB$5:AB$30,0)),"Not Declared", IF(ISBLANK(INDEX(Banbury!$Q$5:$Q$30,MATCH($C35,Banbury!AB$5:AB$30,0))),"Missing name on declaration sheet", INDEX(Banbury!$Q$5:$Q$30,MATCH($C35,Banbury!AB$5:AB$30,0))))</f>
        <v>Not Declared</v>
      </c>
      <c r="N35" s="5" t="str">
        <f>IF(ISNA(MATCH($C35,Banbury!AC$5:AC$30,0)),"Not Declared", IF(ISBLANK(INDEX(Banbury!$Q$5:$Q$30,MATCH($C35,Banbury!AC$5:AC$30,0))),"Missing name on declaration sheet", INDEX(Banbury!$Q$5:$Q$30,MATCH($C35,Banbury!AC$5:AC$30,0))))</f>
        <v>Not Declared</v>
      </c>
      <c r="O35" s="5" t="str">
        <f>IF(ISNA(MATCH($C35,Banbury!AD$5:AD$30,0)),"Not Declared", IF(ISBLANK(INDEX(Banbury!$Q$5:$Q$30,MATCH($C35,Banbury!AD$5:AD$30,0))),"Missing name on declaration sheet", INDEX(Banbury!$Q$5:$Q$30,MATCH($C35,Banbury!AD$5:AD$30,0))))</f>
        <v>Not Declared</v>
      </c>
      <c r="P35" s="5">
        <v>1</v>
      </c>
      <c r="Q35" s="5">
        <v>2</v>
      </c>
      <c r="R35" s="5">
        <v>3</v>
      </c>
      <c r="S35" s="5">
        <v>4</v>
      </c>
      <c r="T35" s="5" t="str">
        <f>IF(ISNA(MATCH(P35,Banbury!$AE$5:$AE$30,0)),"", IF(ISBLANK(INDEX(Banbury!$Q$5:$Q$30,MATCH(P35,Banbury!$AE$5:$AE$30,0))),"Missing name on declaration sheet", INDEX(Banbury!$Q$5:$Q$30,MATCH(P35,Banbury!$AE$5:$AE$30,0))))</f>
        <v/>
      </c>
      <c r="U35" s="5" t="str">
        <f>IF(ISNA(MATCH(Q35,Banbury!$AE$5:$AE$30,0)),"", IF(ISBLANK(INDEX(Banbury!$Q$5:$Q$30,MATCH(Q35,Banbury!$AE$5:$AE$30,0))),"Missing name on declaration sheet", INDEX(Banbury!$Q$5:$Q$30,MATCH(Q35,Banbury!$AE$5:$AE$30,0))))</f>
        <v/>
      </c>
      <c r="V35" s="5" t="str">
        <f>IF(ISNA(MATCH(R35,Banbury!$AE$5:$AE$30,0)),"", IF(ISBLANK(INDEX(Banbury!$Q$5:$Q$30,MATCH(R35,Banbury!$AE$5:$AE$30,0))),"Missing name on declaration sheet", INDEX(Banbury!$Q$5:$Q$30,MATCH(R35,Banbury!$AE$5:$AE$30,0))))</f>
        <v/>
      </c>
      <c r="W35" s="5" t="str">
        <f>IF(ISNA(MATCH(S35,Banbury!$AE$5:$AE$30,0)),"", IF(ISBLANK(INDEX(Banbury!$Q$5:$Q$30,MATCH(S35,Banbury!$AE$5:$AE$30,0))),"Missing name on declaration sheet", INDEX(Banbury!$Q$5:$Q$30,MATCH(S35,Banbury!$AE$5:$AE$30,0))))</f>
        <v/>
      </c>
      <c r="X35" s="20" t="str">
        <f>T35&amp;", "&amp;U35&amp;", "&amp;V35&amp;", "&amp;W35</f>
        <v xml:space="preserve">, , , </v>
      </c>
      <c r="AA35" s="21"/>
      <c r="AB35" s="201" t="str">
        <v>N</v>
      </c>
      <c r="AC35" s="21" t="str">
        <v>Not Declared</v>
      </c>
      <c r="AD35" s="202" t="str">
        <v>Banbury Harriers AC</v>
      </c>
      <c r="AE35" s="21"/>
      <c r="AF35" s="201" t="str">
        <v/>
      </c>
      <c r="AG35" s="21"/>
      <c r="AH35" s="202"/>
      <c r="AJ35" s="21"/>
      <c r="AK35" s="201" t="str">
        <v>X</v>
      </c>
      <c r="AL35" s="21" t="str">
        <v>Not Declared</v>
      </c>
      <c r="AM35" s="202" t="str">
        <v>Team Kennet</v>
      </c>
      <c r="AN35" s="21"/>
      <c r="AO35" s="201" t="str">
        <v/>
      </c>
      <c r="AP35" s="21"/>
      <c r="AQ35" s="202"/>
      <c r="AS35" s="21"/>
      <c r="AT35" s="201" t="str">
        <v>B</v>
      </c>
      <c r="AU35" s="21" t="str">
        <v>Not Declared</v>
      </c>
      <c r="AV35" s="202" t="str">
        <v>Bicester AC</v>
      </c>
      <c r="AW35" s="21"/>
      <c r="AX35" s="201" t="str">
        <v/>
      </c>
      <c r="AY35" s="21"/>
      <c r="AZ35" s="202"/>
      <c r="BB35" s="21"/>
      <c r="BC35" s="201" t="str">
        <v>R</v>
      </c>
      <c r="BD35" s="21" t="str">
        <v>Not Declared</v>
      </c>
      <c r="BE35" s="202" t="str">
        <v>Radley AC</v>
      </c>
      <c r="BF35" s="21"/>
      <c r="BG35" s="201" t="str">
        <v/>
      </c>
      <c r="BH35" s="21"/>
      <c r="BI35" s="202"/>
      <c r="BK35" s="21"/>
      <c r="BL35" s="201" t="str">
        <v>R</v>
      </c>
      <c r="BM35" s="21" t="str">
        <v>Not Declared</v>
      </c>
      <c r="BN35" s="202" t="str">
        <v>Radley AC</v>
      </c>
      <c r="BO35" s="21"/>
      <c r="BP35" s="201" t="str">
        <v/>
      </c>
      <c r="BQ35" s="21"/>
      <c r="BR35" s="202"/>
      <c r="BT35" s="21"/>
      <c r="BU35" s="201" t="str">
        <v>X</v>
      </c>
      <c r="BV35" s="21" t="str">
        <v>Not Declared</v>
      </c>
      <c r="BW35" s="202" t="str">
        <v>Team Kennet</v>
      </c>
      <c r="BX35" s="21"/>
      <c r="BY35" s="201" t="str">
        <v/>
      </c>
      <c r="BZ35" s="21"/>
      <c r="CA35" s="202"/>
      <c r="CB35" s="21"/>
      <c r="CC35" s="21"/>
      <c r="CD35" s="21"/>
      <c r="CE35" s="21"/>
      <c r="CF35" s="21"/>
      <c r="CG35" s="21"/>
      <c r="CH35" s="21"/>
      <c r="CI35" s="21"/>
      <c r="CJ35" s="21"/>
      <c r="CK35" s="21"/>
      <c r="CL35" s="21"/>
      <c r="CM35" s="4" t="s">
        <v>352</v>
      </c>
      <c r="CN35" s="4" cm="1">
        <f t="array" ref="CN35">IFERROR(ROWS(_xlfn._xlws.FILTER($F$56:$F$58,($F$56:$F$58&lt;&gt;"Not Declared"))),0)</f>
        <v>0</v>
      </c>
      <c r="CO35" s="4" cm="1">
        <f t="array" ref="CO35">IFERROR(ROWS(_xlfn._xlws.FILTER($I$56:$I$58,($I$56:$I$58&lt;&gt;"Not Declared"))),0)</f>
        <v>0</v>
      </c>
      <c r="CP35" s="4" cm="1">
        <f t="array" ref="CP35">IFERROR(ROWS(_xlfn._xlws.FILTER($N$56:$N$58,($N$56:$N$58&lt;&gt;"Not Declared"))),0)</f>
        <v>0</v>
      </c>
      <c r="CQ35" s="4" cm="1">
        <f t="array" ref="CQ35">IFERROR(ROWS(_xlfn._xlws.FILTER($L$56:$L$58,($L$56:$L$58&lt;&gt;"Not Declared"))),0)</f>
        <v>0</v>
      </c>
      <c r="CR35" s="4" cm="1">
        <f t="array" ref="CR35">IFERROR(ROWS(_xlfn._xlws.FILTER($O$56:$O$58,($O$56:$O$58&lt;&gt;"Not Declared"))),0)</f>
        <v>0</v>
      </c>
      <c r="CS35" s="4" cm="1">
        <f t="array" ref="CS35">IFERROR(ROWS(_xlfn._xlws.FILTER($H$56:$H$58,($H$56:$H$58&lt;&gt;"Not Declared"))),0)</f>
        <v>0</v>
      </c>
      <c r="CT35" s="4" cm="1">
        <f t="array" ref="CT35">IFERROR(ROWS(_xlfn._xlws.FILTER($X$56:$X$58,($X$56:$X$58&lt;&gt;", , , ")*($X$56:$X$58&lt;&gt;""))),0)</f>
        <v>0</v>
      </c>
      <c r="CU35" s="246"/>
      <c r="CV35" s="246"/>
      <c r="CW35" s="246"/>
      <c r="CX35" s="246"/>
      <c r="CY35" s="246"/>
      <c r="CZ35" s="246"/>
    </row>
    <row r="36" spans="1:104" ht="21" customHeight="1">
      <c r="A36" s="20" t="s">
        <v>118</v>
      </c>
      <c r="B36" s="5" t="s">
        <v>34</v>
      </c>
      <c r="C36" s="5" t="s">
        <v>1</v>
      </c>
      <c r="D36" s="5" t="str">
        <f>IF(ISNA(MATCH($C36,Banbury!S$5:S$30,0)),"Not Declared", IF(ISBLANK(INDEX(Banbury!$Q$5:$Q$30,MATCH($C36,Banbury!S$5:S$30,0))),"Missing name on declaration sheet", INDEX(Banbury!$Q$5:$Q$30,MATCH($C36,Banbury!S$5:S$30,0))))</f>
        <v>Not Declared</v>
      </c>
      <c r="E36" s="5" t="str">
        <f>IF(ISNA(MATCH($C36,Banbury!T$5:T$30,0)),"Not Declared", IF(ISBLANK(INDEX(Banbury!$Q$5:$Q$30,MATCH($C36,Banbury!T$5:T$30,0))),"Missing name on declaration sheet", INDEX(Banbury!$Q$5:$Q$30,MATCH($C36,Banbury!T$5:T$30,0))))</f>
        <v>Not Declared</v>
      </c>
      <c r="F36" s="5" t="str">
        <f>IF(ISNA(MATCH($C36,Banbury!U$5:U$30,0)),"Not Declared", IF(ISBLANK(INDEX(Banbury!$Q$5:$Q$30,MATCH($C36,Banbury!U$5:U$30,0))),"Missing name on declaration sheet", INDEX(Banbury!$Q$5:$Q$30,MATCH($C36,Banbury!U$5:U$30,0))))</f>
        <v>Not Declared</v>
      </c>
      <c r="G36" s="5" t="str">
        <f>IF(ISNA(MATCH($C36,Banbury!V$5:V$30,0)),"Not Declared", IF(ISBLANK(INDEX(Banbury!$Q$5:$Q$30,MATCH($C36,Banbury!V$5:V$30,0))),"Missing name on declaration sheet", INDEX(Banbury!$Q$5:$Q$30,MATCH($C36,Banbury!V$5:V$30,0))))</f>
        <v>Not Declared</v>
      </c>
      <c r="H36" s="5" t="str">
        <f>IF(ISNA(MATCH($C36,Banbury!W$5:W$30,0)),"Not Declared", IF(ISBLANK(INDEX(Banbury!$Q$5:$Q$30,MATCH($C36,Banbury!W$5:W$30,0))),"Missing name on declaration sheet", INDEX(Banbury!$Q$5:$Q$30,MATCH($C36,Banbury!W$5:W$30,0))))</f>
        <v>Not Declared</v>
      </c>
      <c r="I36" s="5" t="str">
        <f>IF(ISNA(MATCH($C36,Banbury!X$5:X$30,0)),"Not Declared", IF(ISBLANK(INDEX(Banbury!$Q$5:$Q$30,MATCH($C36,Banbury!X$5:X$30,0))),"Missing name on declaration sheet", INDEX(Banbury!$Q$5:$Q$30,MATCH($C36,Banbury!X$5:X$30,0))))</f>
        <v>Not Declared</v>
      </c>
      <c r="J36" s="5" t="str">
        <f>IF(ISNA(MATCH($C36,Banbury!Y$5:Y$30,0)),"Not Declared", IF(ISBLANK(INDEX(Banbury!$Q$5:$Q$30,MATCH($C36,Banbury!Y$5:Y$30,0))),"Missing name on declaration sheet", INDEX(Banbury!$Q$5:$Q$30,MATCH($C36,Banbury!Y$5:Y$30,0))))</f>
        <v>Not Declared</v>
      </c>
      <c r="K36" s="5" t="str">
        <f>IF(ISNA(MATCH($C36,Banbury!Z$5:Z$30,0)),"Not Declared", IF(ISBLANK(INDEX(Banbury!$Q$5:$Q$30,MATCH($C36,Banbury!Z$5:Z$30,0))),"Missing name on declaration sheet", INDEX(Banbury!$Q$5:$Q$30,MATCH($C36,Banbury!Z$5:Z$30,0))))</f>
        <v>Not Declared</v>
      </c>
      <c r="L36" s="5" t="str">
        <f>IF(ISNA(MATCH($C36,Banbury!AA$5:AA$30,0)),"Not Declared", IF(ISBLANK(INDEX(Banbury!$Q$5:$Q$30,MATCH($C36,Banbury!AA$5:AA$30,0))),"Missing name on declaration sheet", INDEX(Banbury!$Q$5:$Q$30,MATCH($C36,Banbury!AA$5:AA$30,0))))</f>
        <v>Not Declared</v>
      </c>
      <c r="M36" s="5" t="str">
        <f>IF(ISNA(MATCH($C36,Banbury!AB$5:AB$30,0)),"Not Declared", IF(ISBLANK(INDEX(Banbury!$Q$5:$Q$30,MATCH($C36,Banbury!AB$5:AB$30,0))),"Missing name on declaration sheet", INDEX(Banbury!$Q$5:$Q$30,MATCH($C36,Banbury!AB$5:AB$30,0))))</f>
        <v>Not Declared</v>
      </c>
      <c r="N36" s="5" t="str">
        <f>IF(ISNA(MATCH($C36,Banbury!AC$5:AC$30,0)),"Not Declared", IF(ISBLANK(INDEX(Banbury!$Q$5:$Q$30,MATCH($C36,Banbury!AC$5:AC$30,0))),"Missing name on declaration sheet", INDEX(Banbury!$Q$5:$Q$30,MATCH($C36,Banbury!AC$5:AC$30,0))))</f>
        <v>Not Declared</v>
      </c>
      <c r="O36" s="5" t="str">
        <f>IF(ISNA(MATCH($C36,Banbury!AD$5:AD$30,0)),"Not Declared", IF(ISBLANK(INDEX(Banbury!$Q$5:$Q$30,MATCH($C36,Banbury!AD$5:AD$30,0))),"Missing name on declaration sheet", INDEX(Banbury!$Q$5:$Q$30,MATCH($C36,Banbury!AD$5:AD$30,0))))</f>
        <v>Not Declared</v>
      </c>
      <c r="P36" s="57"/>
      <c r="Q36" s="57"/>
      <c r="R36" s="57"/>
      <c r="S36" s="57"/>
      <c r="T36" s="75"/>
      <c r="U36" s="75"/>
      <c r="V36" s="75"/>
      <c r="W36" s="75"/>
      <c r="X36" s="57"/>
      <c r="AA36" s="21"/>
      <c r="AB36" s="201" t="str">
        <v>W</v>
      </c>
      <c r="AC36" s="21" t="str">
        <v>Not Declared</v>
      </c>
      <c r="AD36" s="202" t="str">
        <v>Witney Road Runners</v>
      </c>
      <c r="AE36" s="21"/>
      <c r="AF36" s="201"/>
      <c r="AG36" s="21"/>
      <c r="AH36" s="202"/>
      <c r="AJ36" s="21"/>
      <c r="AK36" s="201" t="str">
        <v>N</v>
      </c>
      <c r="AL36" s="21" t="str">
        <v>Not Declared</v>
      </c>
      <c r="AM36" s="202" t="str">
        <v>Banbury Harriers AC</v>
      </c>
      <c r="AN36" s="21"/>
      <c r="AO36" s="201"/>
      <c r="AP36" s="21"/>
      <c r="AQ36" s="202"/>
      <c r="AR36" s="210"/>
      <c r="AS36" s="21"/>
      <c r="AT36" s="201" t="str">
        <v>O</v>
      </c>
      <c r="AU36" s="21" t="str">
        <v>Not Declared</v>
      </c>
      <c r="AV36" s="202" t="str">
        <v>Oxford City AC</v>
      </c>
      <c r="AW36" s="21"/>
      <c r="AX36" s="201"/>
      <c r="AY36" s="21"/>
      <c r="AZ36" s="202"/>
      <c r="BB36" s="21"/>
      <c r="BC36" s="201" t="str">
        <v>B</v>
      </c>
      <c r="BD36" s="21" t="str">
        <v>Not Declared</v>
      </c>
      <c r="BE36" s="202" t="str">
        <v>Bicester AC</v>
      </c>
      <c r="BF36" s="21"/>
      <c r="BG36" s="201"/>
      <c r="BH36" s="21"/>
      <c r="BI36" s="202"/>
      <c r="BK36" s="21"/>
      <c r="BL36" s="201" t="str">
        <v>N</v>
      </c>
      <c r="BM36" s="21" t="str">
        <v>Not Declared</v>
      </c>
      <c r="BN36" s="202" t="str">
        <v>Banbury Harriers AC</v>
      </c>
      <c r="BO36" s="21"/>
      <c r="BP36" s="201"/>
      <c r="BQ36" s="21"/>
      <c r="BR36" s="202"/>
      <c r="BT36" s="21"/>
      <c r="BU36" s="201" t="str">
        <v>R</v>
      </c>
      <c r="BV36" s="21" t="str">
        <v>Not Declared</v>
      </c>
      <c r="BW36" s="202" t="str">
        <v>Radley AC</v>
      </c>
      <c r="BX36" s="21"/>
      <c r="BY36" s="201"/>
      <c r="BZ36" s="21"/>
      <c r="CA36" s="202"/>
      <c r="CB36" s="21"/>
      <c r="CC36" s="21"/>
      <c r="CD36" s="21"/>
      <c r="CE36" s="21"/>
      <c r="CF36" s="21"/>
      <c r="CG36" s="21"/>
      <c r="CH36" s="21"/>
      <c r="CI36" s="21"/>
      <c r="CJ36" s="21"/>
      <c r="CK36" s="21"/>
      <c r="CL36" s="21"/>
      <c r="CM36" s="4" t="s">
        <v>353</v>
      </c>
      <c r="CN36" s="4" t="str">
        <f t="shared" ref="CN36:CZ36" si="11">CN32&amp;"/"&amp;CN33&amp;"/"&amp;CN34+CN35</f>
        <v>0/0/0</v>
      </c>
      <c r="CO36" s="4" t="str">
        <f t="shared" si="11"/>
        <v>0/0/0</v>
      </c>
      <c r="CP36" s="4" t="str">
        <f t="shared" si="11"/>
        <v>0/0/0</v>
      </c>
      <c r="CQ36" s="4" t="str">
        <f t="shared" si="11"/>
        <v>0/0/0</v>
      </c>
      <c r="CR36" s="4" t="str">
        <f t="shared" si="11"/>
        <v>0/0/0</v>
      </c>
      <c r="CS36" s="4" t="str">
        <f t="shared" si="11"/>
        <v>0/0/0</v>
      </c>
      <c r="CT36" s="4" t="str">
        <f>CT32&amp;"/"&amp;CT34+CT35</f>
        <v>0/0</v>
      </c>
      <c r="CU36" s="4" t="str">
        <f t="shared" si="11"/>
        <v>//0</v>
      </c>
      <c r="CV36" s="4" t="str">
        <f t="shared" si="11"/>
        <v>//0</v>
      </c>
      <c r="CW36" s="4" t="str">
        <f t="shared" si="11"/>
        <v>//0</v>
      </c>
      <c r="CX36" s="4" t="str">
        <f t="shared" si="11"/>
        <v>//0</v>
      </c>
      <c r="CY36" s="4" t="str">
        <f t="shared" si="11"/>
        <v>//0</v>
      </c>
      <c r="CZ36" s="4" t="str">
        <f t="shared" si="11"/>
        <v>//0</v>
      </c>
    </row>
    <row r="37" spans="1:104" ht="21" customHeight="1">
      <c r="A37" s="20" t="s">
        <v>118</v>
      </c>
      <c r="B37" s="5"/>
      <c r="C37" s="5" t="s">
        <v>139</v>
      </c>
      <c r="D37" s="5" t="str">
        <f>IF(ISNA(MATCH($C37,Banbury!S$5:S$30,0)),"Not Declared", IF(ISBLANK(INDEX(Banbury!$Q$5:$Q$30,MATCH($C37,Banbury!S$5:S$30,0))),"Missing name on declaration sheet", INDEX(Banbury!$Q$5:$Q$30,MATCH($C37,Banbury!S$5:S$30,0))))</f>
        <v>Not Declared</v>
      </c>
      <c r="E37" s="5" t="str">
        <f>IF(ISNA(MATCH($C37,Banbury!T$5:T$30,0)),"Not Declared", IF(ISBLANK(INDEX(Banbury!$Q$5:$Q$30,MATCH($C37,Banbury!T$5:T$30,0))),"Missing name on declaration sheet", INDEX(Banbury!$Q$5:$Q$30,MATCH($C37,Banbury!T$5:T$30,0))))</f>
        <v>Not Declared</v>
      </c>
      <c r="F37" s="5" t="str">
        <f>IF(ISNA(MATCH($C37,Banbury!U$5:U$30,0)),"Not Declared", IF(ISBLANK(INDEX(Banbury!$Q$5:$Q$30,MATCH($C37,Banbury!U$5:U$30,0))),"Missing name on declaration sheet", INDEX(Banbury!$Q$5:$Q$30,MATCH($C37,Banbury!U$5:U$30,0))))</f>
        <v>Not Declared</v>
      </c>
      <c r="G37" s="5" t="str">
        <f>IF(ISNA(MATCH($C37,Banbury!V$5:V$30,0)),"Not Declared", IF(ISBLANK(INDEX(Banbury!$Q$5:$Q$30,MATCH($C37,Banbury!V$5:V$30,0))),"Missing name on declaration sheet", INDEX(Banbury!$Q$5:$Q$30,MATCH($C37,Banbury!V$5:V$30,0))))</f>
        <v>Not Declared</v>
      </c>
      <c r="H37" s="5" t="str">
        <f>IF(ISNA(MATCH($C37,Banbury!W$5:W$30,0)),"Not Declared", IF(ISBLANK(INDEX(Banbury!$Q$5:$Q$30,MATCH($C37,Banbury!W$5:W$30,0))),"Missing name on declaration sheet", INDEX(Banbury!$Q$5:$Q$30,MATCH($C37,Banbury!W$5:W$30,0))))</f>
        <v>Not Declared</v>
      </c>
      <c r="I37" s="5" t="str">
        <f>IF(ISNA(MATCH($C37,Banbury!X$5:X$30,0)),"Not Declared", IF(ISBLANK(INDEX(Banbury!$Q$5:$Q$30,MATCH($C37,Banbury!X$5:X$30,0))),"Missing name on declaration sheet", INDEX(Banbury!$Q$5:$Q$30,MATCH($C37,Banbury!X$5:X$30,0))))</f>
        <v>Not Declared</v>
      </c>
      <c r="J37" s="5" t="str">
        <f>IF(ISNA(MATCH($C37,Banbury!Y$5:Y$30,0)),"Not Declared", IF(ISBLANK(INDEX(Banbury!$Q$5:$Q$30,MATCH($C37,Banbury!Y$5:Y$30,0))),"Missing name on declaration sheet", INDEX(Banbury!$Q$5:$Q$30,MATCH($C37,Banbury!Y$5:Y$30,0))))</f>
        <v>Not Declared</v>
      </c>
      <c r="K37" s="5" t="str">
        <f>IF(ISNA(MATCH($C37,Banbury!Z$5:Z$30,0)),"Not Declared", IF(ISBLANK(INDEX(Banbury!$Q$5:$Q$30,MATCH($C37,Banbury!Z$5:Z$30,0))),"Missing name on declaration sheet", INDEX(Banbury!$Q$5:$Q$30,MATCH($C37,Banbury!Z$5:Z$30,0))))</f>
        <v>Not Declared</v>
      </c>
      <c r="L37" s="5" t="str">
        <f>IF(ISNA(MATCH($C37,Banbury!AA$5:AA$30,0)),"Not Declared", IF(ISBLANK(INDEX(Banbury!$Q$5:$Q$30,MATCH($C37,Banbury!AA$5:AA$30,0))),"Missing name on declaration sheet", INDEX(Banbury!$Q$5:$Q$30,MATCH($C37,Banbury!AA$5:AA$30,0))))</f>
        <v>Not Declared</v>
      </c>
      <c r="M37" s="5" t="str">
        <f>IF(ISNA(MATCH($C37,Banbury!AB$5:AB$30,0)),"Not Declared", IF(ISBLANK(INDEX(Banbury!$Q$5:$Q$30,MATCH($C37,Banbury!AB$5:AB$30,0))),"Missing name on declaration sheet", INDEX(Banbury!$Q$5:$Q$30,MATCH($C37,Banbury!AB$5:AB$30,0))))</f>
        <v>Not Declared</v>
      </c>
      <c r="N37" s="5" t="str">
        <f>IF(ISNA(MATCH($C37,Banbury!AC$5:AC$30,0)),"Not Declared", IF(ISBLANK(INDEX(Banbury!$Q$5:$Q$30,MATCH($C37,Banbury!AC$5:AC$30,0))),"Missing name on declaration sheet", INDEX(Banbury!$Q$5:$Q$30,MATCH($C37,Banbury!AC$5:AC$30,0))))</f>
        <v>Not Declared</v>
      </c>
      <c r="O37" s="5" t="str">
        <f>IF(ISNA(MATCH($C37,Banbury!AD$5:AD$30,0)),"Not Declared", IF(ISBLANK(INDEX(Banbury!$Q$5:$Q$30,MATCH($C37,Banbury!AD$5:AD$30,0))),"Missing name on declaration sheet", INDEX(Banbury!$Q$5:$Q$30,MATCH($C37,Banbury!AD$5:AD$30,0))))</f>
        <v>Not Declared</v>
      </c>
      <c r="P37" s="5" t="s">
        <v>109</v>
      </c>
      <c r="Q37" s="5" t="s">
        <v>136</v>
      </c>
      <c r="R37" s="5" t="s">
        <v>137</v>
      </c>
      <c r="S37" s="5" t="s">
        <v>138</v>
      </c>
      <c r="T37" s="5" t="str">
        <f>IF(ISNA(MATCH(P37,Banbury!$AE$5:$AE$30,0)),"", IF(ISBLANK(INDEX(Banbury!$Q$5:$Q$30,MATCH(P37,Banbury!$AE$5:$AE$30,0))),"Missing name on declaration sheet", INDEX(Banbury!$Q$5:$Q$30,MATCH(P37,Banbury!$AE$5:$AE$30,0))))</f>
        <v/>
      </c>
      <c r="U37" s="5" t="str">
        <f>IF(ISNA(MATCH(Q37,Banbury!$AE$5:$AE$30,0)),"", IF(ISBLANK(INDEX(Banbury!$Q$5:$Q$30,MATCH(Q37,Banbury!$AE$5:$AE$30,0))),"Missing name on declaration sheet", INDEX(Banbury!$Q$5:$Q$30,MATCH(Q37,Banbury!$AE$5:$AE$30,0))))</f>
        <v/>
      </c>
      <c r="V37" s="5" t="str">
        <f>IF(ISNA(MATCH(R37,Banbury!$AE$5:$AE$30,0)),"", IF(ISBLANK(INDEX(Banbury!$Q$5:$Q$30,MATCH(R37,Banbury!$AE$5:$AE$30,0))),"Missing name on declaration sheet", INDEX(Banbury!$Q$5:$Q$30,MATCH(R37,Banbury!$AE$5:$AE$30,0))))</f>
        <v/>
      </c>
      <c r="W37" s="5" t="str">
        <f>IF(ISNA(MATCH(S37,Banbury!$AE$5:$AE$30,0)),"", IF(ISBLANK(INDEX(Banbury!$Q$5:$Q$30,MATCH(S37,Banbury!$AE$5:$AE$30,0))),"Missing name on declaration sheet", INDEX(Banbury!$Q$5:$Q$30,MATCH(S37,Banbury!$AE$5:$AE$30,0))))</f>
        <v/>
      </c>
      <c r="X37" s="20" t="str">
        <f t="shared" ref="X37:X38" si="12">T37&amp;", "&amp;U37&amp;", "&amp;V37&amp;", "&amp;W37</f>
        <v xml:space="preserve">, , , </v>
      </c>
      <c r="AA37" s="21"/>
      <c r="AB37" s="201" t="str">
        <v>X</v>
      </c>
      <c r="AC37" s="21" t="str">
        <v>Not Declared</v>
      </c>
      <c r="AD37" s="202" t="str">
        <v>Team Kennet</v>
      </c>
      <c r="AE37" s="21"/>
      <c r="AF37" s="201"/>
      <c r="AG37" s="21"/>
      <c r="AH37" s="202"/>
      <c r="AJ37" s="21"/>
      <c r="AK37" s="201" t="str">
        <v>B</v>
      </c>
      <c r="AL37" s="21" t="str">
        <v>Not Declared</v>
      </c>
      <c r="AM37" s="202" t="str">
        <v>Bicester AC</v>
      </c>
      <c r="AN37" s="21"/>
      <c r="AO37" s="201"/>
      <c r="AP37" s="21"/>
      <c r="AQ37" s="202"/>
      <c r="AR37" s="210"/>
      <c r="AS37" s="21"/>
      <c r="AT37" s="201" t="str">
        <v>R</v>
      </c>
      <c r="AU37" s="21" t="str">
        <v>Not Declared</v>
      </c>
      <c r="AV37" s="202" t="str">
        <v>Radley AC</v>
      </c>
      <c r="AW37" s="21"/>
      <c r="AX37" s="201"/>
      <c r="AY37" s="21"/>
      <c r="AZ37" s="202"/>
      <c r="BB37" s="21"/>
      <c r="BC37" s="201" t="str">
        <v>O</v>
      </c>
      <c r="BD37" s="21" t="str">
        <v>Not Declared</v>
      </c>
      <c r="BE37" s="202" t="str">
        <v>Oxford City AC</v>
      </c>
      <c r="BF37" s="21"/>
      <c r="BG37" s="201"/>
      <c r="BH37" s="21"/>
      <c r="BI37" s="202"/>
      <c r="BK37" s="21"/>
      <c r="BL37" s="201" t="str">
        <v>W</v>
      </c>
      <c r="BM37" s="21" t="str">
        <v>Not Declared</v>
      </c>
      <c r="BN37" s="202" t="str">
        <v>Witney Road Runners</v>
      </c>
      <c r="BO37" s="21"/>
      <c r="BP37" s="201"/>
      <c r="BQ37" s="21"/>
      <c r="BR37" s="202"/>
      <c r="BT37" s="21"/>
      <c r="BU37" s="201" t="str">
        <v>H</v>
      </c>
      <c r="BV37" s="21" t="str">
        <v>Not Declared</v>
      </c>
      <c r="BW37" s="202" t="str">
        <v>White Horse Harriers</v>
      </c>
      <c r="BX37" s="21"/>
      <c r="BY37" s="201"/>
      <c r="BZ37" s="21"/>
      <c r="CA37" s="202"/>
      <c r="CB37" s="21"/>
      <c r="CC37" s="21"/>
      <c r="CD37" s="21"/>
      <c r="CE37" s="21"/>
      <c r="CF37" s="21"/>
      <c r="CG37" s="21"/>
      <c r="CH37" s="21"/>
      <c r="CI37" s="21"/>
      <c r="CJ37" s="21"/>
      <c r="CK37" s="21"/>
      <c r="CL37" s="21"/>
    </row>
    <row r="38" spans="1:104" ht="21" customHeight="1">
      <c r="A38" s="20" t="s">
        <v>119</v>
      </c>
      <c r="B38" s="5" t="s">
        <v>1</v>
      </c>
      <c r="C38" s="5" t="s">
        <v>0</v>
      </c>
      <c r="D38" s="5" t="str">
        <f>IF(ISNA(MATCH($C38,Bicester!S$5:S$30,0)),"Not Declared", IF(ISBLANK(INDEX(Bicester!$Q$5:$Q$30,MATCH($C38,Bicester!S$5:S$30,0))),"Missing name on declaration sheet", INDEX(Bicester!$Q$5:$Q$30,MATCH($C38,Bicester!S$5:S$30,0))))</f>
        <v>Not Declared</v>
      </c>
      <c r="E38" s="5" t="str">
        <f>IF(ISNA(MATCH($C38,Bicester!T$5:T$30,0)),"Not Declared", IF(ISBLANK(INDEX(Bicester!$Q$5:$Q$30,MATCH($C38,Bicester!T$5:T$30,0))),"Missing name on declaration sheet", INDEX(Bicester!$Q$5:$Q$30,MATCH($C38,Bicester!T$5:T$30,0))))</f>
        <v>Not Declared</v>
      </c>
      <c r="F38" s="5" t="str">
        <f>IF(ISNA(MATCH($C38,Bicester!U$5:U$30,0)),"Not Declared", IF(ISBLANK(INDEX(Bicester!$Q$5:$Q$30,MATCH($C38,Bicester!U$5:U$30,0))),"Missing name on declaration sheet", INDEX(Bicester!$Q$5:$Q$30,MATCH($C38,Bicester!U$5:U$30,0))))</f>
        <v>Not Declared</v>
      </c>
      <c r="G38" s="5" t="str">
        <f>IF(ISNA(MATCH($C38,Bicester!V$5:V$30,0)),"Not Declared", IF(ISBLANK(INDEX(Bicester!$Q$5:$Q$30,MATCH($C38,Bicester!V$5:V$30,0))),"Missing name on declaration sheet", INDEX(Bicester!$Q$5:$Q$30,MATCH($C38,Bicester!V$5:V$30,0))))</f>
        <v>Not Declared</v>
      </c>
      <c r="H38" s="5" t="str">
        <f>IF(ISNA(MATCH($C38,Bicester!W$5:W$30,0)),"Not Declared", IF(ISBLANK(INDEX(Bicester!$Q$5:$Q$30,MATCH($C38,Bicester!W$5:W$30,0))),"Missing name on declaration sheet", INDEX(Bicester!$Q$5:$Q$30,MATCH($C38,Bicester!W$5:W$30,0))))</f>
        <v>Not Declared</v>
      </c>
      <c r="I38" s="5" t="str">
        <f>IF(ISNA(MATCH($C38,Bicester!X$5:X$30,0)),"Not Declared", IF(ISBLANK(INDEX(Bicester!$Q$5:$Q$30,MATCH($C38,Bicester!X$5:X$30,0))),"Missing name on declaration sheet", INDEX(Bicester!$Q$5:$Q$30,MATCH($C38,Bicester!X$5:X$30,0))))</f>
        <v>Not Declared</v>
      </c>
      <c r="J38" s="5" t="str">
        <f>IF(ISNA(MATCH($C38,Bicester!Y$5:Y$30,0)),"Not Declared", IF(ISBLANK(INDEX(Bicester!$Q$5:$Q$30,MATCH($C38,Bicester!Y$5:Y$30,0))),"Missing name on declaration sheet", INDEX(Bicester!$Q$5:$Q$30,MATCH($C38,Bicester!Y$5:Y$30,0))))</f>
        <v>Not Declared</v>
      </c>
      <c r="K38" s="5" t="str">
        <f>IF(ISNA(MATCH($C38,Bicester!Z$5:Z$30,0)),"Not Declared", IF(ISBLANK(INDEX(Bicester!$Q$5:$Q$30,MATCH($C38,Bicester!Z$5:Z$30,0))),"Missing name on declaration sheet", INDEX(Bicester!$Q$5:$Q$30,MATCH($C38,Bicester!Z$5:Z$30,0))))</f>
        <v>Not Declared</v>
      </c>
      <c r="L38" s="5" t="str">
        <f>IF(ISNA(MATCH($C38,Bicester!AA$5:AA$30,0)),"Not Declared", IF(ISBLANK(INDEX(Bicester!$Q$5:$Q$30,MATCH($C38,Bicester!AA$5:AA$30,0))),"Missing name on declaration sheet", INDEX(Bicester!$Q$5:$Q$30,MATCH($C38,Bicester!AA$5:AA$30,0))))</f>
        <v>Not Declared</v>
      </c>
      <c r="M38" s="5" t="str">
        <f>IF(ISNA(MATCH($C38,Bicester!AB$5:AB$30,0)),"Not Declared", IF(ISBLANK(INDEX(Bicester!$Q$5:$Q$30,MATCH($C38,Bicester!AB$5:AB$30,0))),"Missing name on declaration sheet", INDEX(Bicester!$Q$5:$Q$30,MATCH($C38,Bicester!AB$5:AB$30,0))))</f>
        <v>Not Declared</v>
      </c>
      <c r="N38" s="5" t="str">
        <f>IF(ISNA(MATCH($C38,Bicester!AC$5:AC$30,0)),"Not Declared", IF(ISBLANK(INDEX(Bicester!$Q$5:$Q$30,MATCH($C38,Bicester!AC$5:AC$30,0))),"Missing name on declaration sheet", INDEX(Bicester!$Q$5:$Q$30,MATCH($C38,Bicester!AC$5:AC$30,0))))</f>
        <v>Not Declared</v>
      </c>
      <c r="O38" s="5" t="str">
        <f>IF(ISNA(MATCH($C38,Bicester!AD$5:AD$30,0)),"Not Declared", IF(ISBLANK(INDEX(Bicester!$Q$5:$Q$30,MATCH($C38,Bicester!AD$5:AD$30,0))),"Missing name on declaration sheet", INDEX(Bicester!$Q$5:$Q$30,MATCH($C38,Bicester!AD$5:AD$30,0))))</f>
        <v>Not Declared</v>
      </c>
      <c r="P38" s="5">
        <v>1</v>
      </c>
      <c r="Q38" s="5">
        <v>2</v>
      </c>
      <c r="R38" s="5">
        <v>3</v>
      </c>
      <c r="S38" s="5">
        <v>4</v>
      </c>
      <c r="T38" s="5" t="str">
        <f>IF(ISNA(MATCH(P38,Bicester!$AE$5:$AE$30,0)),"", IF(ISBLANK(INDEX(Bicester!$Q$5:$Q$30,MATCH(P38,Bicester!$AE$5:$AE$30,0))),"Missing name on declaration sheet", INDEX(Bicester!$Q$5:$Q$30,MATCH(P38,Bicester!$AE$5:$AE$30,0))))</f>
        <v/>
      </c>
      <c r="U38" s="5" t="str">
        <f>IF(ISNA(MATCH(Q38,Bicester!$AE$5:$AE$30,0)),"", IF(ISBLANK(INDEX(Bicester!$Q$5:$Q$30,MATCH(Q38,Bicester!$AE$5:$AE$30,0))),"Missing name on declaration sheet", INDEX(Bicester!$Q$5:$Q$30,MATCH(Q38,Bicester!$AE$5:$AE$30,0))))</f>
        <v/>
      </c>
      <c r="V38" s="5" t="str">
        <f>IF(ISNA(MATCH(R38,Bicester!$AE$5:$AE$30,0)),"", IF(ISBLANK(INDEX(Bicester!$Q$5:$Q$30,MATCH(R38,Bicester!$AE$5:$AE$30,0))),"Missing name on declaration sheet", INDEX(Bicester!$Q$5:$Q$30,MATCH(R38,Bicester!$AE$5:$AE$30,0))))</f>
        <v/>
      </c>
      <c r="W38" s="5" t="str">
        <f>IF(ISNA(MATCH(S38,Bicester!$AE$5:$AE$30,0)),"", IF(ISBLANK(INDEX(Bicester!$Q$5:$Q$30,MATCH(S38,Bicester!$AE$5:$AE$30,0))),"Missing name on declaration sheet", INDEX(Bicester!$Q$5:$Q$30,MATCH(S38,Bicester!$AE$5:$AE$30,0))))</f>
        <v/>
      </c>
      <c r="X38" s="20" t="str">
        <f t="shared" si="12"/>
        <v xml:space="preserve">, , , </v>
      </c>
      <c r="AA38" s="21"/>
      <c r="AB38" s="201" t="str">
        <v>A</v>
      </c>
      <c r="AC38" s="21" t="str">
        <v>Not Declared</v>
      </c>
      <c r="AD38" s="202" t="str">
        <v>Abingdon AC</v>
      </c>
      <c r="AE38" s="21"/>
      <c r="AF38" s="201"/>
      <c r="AG38" s="21"/>
      <c r="AH38" s="202"/>
      <c r="AJ38" s="21"/>
      <c r="AK38" s="201" t="str">
        <v>W</v>
      </c>
      <c r="AL38" s="21" t="str">
        <v>Not Declared</v>
      </c>
      <c r="AM38" s="202" t="str">
        <v>Witney Road Runners</v>
      </c>
      <c r="AN38" s="21"/>
      <c r="AO38" s="201"/>
      <c r="AP38" s="21"/>
      <c r="AQ38" s="202"/>
      <c r="AR38" s="210"/>
      <c r="AS38" s="21"/>
      <c r="AT38" s="201" t="str">
        <v>H</v>
      </c>
      <c r="AU38" s="21" t="str">
        <v>Not Declared</v>
      </c>
      <c r="AV38" s="202" t="str">
        <v>White Horse Harriers</v>
      </c>
      <c r="AW38" s="21"/>
      <c r="AX38" s="201"/>
      <c r="AY38" s="21"/>
      <c r="AZ38" s="202"/>
      <c r="BB38" s="21"/>
      <c r="BC38" s="201" t="str">
        <v>N</v>
      </c>
      <c r="BD38" s="21" t="str">
        <v>Not Declared</v>
      </c>
      <c r="BE38" s="202" t="str">
        <v>Banbury Harriers AC</v>
      </c>
      <c r="BF38" s="21"/>
      <c r="BG38" s="201"/>
      <c r="BH38" s="21"/>
      <c r="BI38" s="202"/>
      <c r="BK38" s="21"/>
      <c r="BL38" s="201" t="str">
        <v>B</v>
      </c>
      <c r="BM38" s="21" t="str">
        <v>Not Declared</v>
      </c>
      <c r="BN38" s="202" t="str">
        <v>Bicester AC</v>
      </c>
      <c r="BO38" s="21"/>
      <c r="BP38" s="201"/>
      <c r="BQ38" s="21"/>
      <c r="BR38" s="202"/>
      <c r="BT38" s="21"/>
      <c r="BU38" s="201" t="str">
        <v>A</v>
      </c>
      <c r="BV38" s="21" t="str">
        <v>Not Declared</v>
      </c>
      <c r="BW38" s="202" t="str">
        <v>Abingdon AC</v>
      </c>
      <c r="BX38" s="21"/>
      <c r="BY38" s="201"/>
      <c r="BZ38" s="21"/>
      <c r="CA38" s="202"/>
      <c r="CB38" s="21"/>
      <c r="CC38" s="21"/>
      <c r="CD38" s="21"/>
      <c r="CE38" s="21"/>
      <c r="CF38" s="21"/>
      <c r="CG38" s="21"/>
      <c r="CH38" s="21"/>
      <c r="CI38" s="21"/>
      <c r="CJ38" s="21"/>
      <c r="CK38" s="21"/>
      <c r="CL38" s="21"/>
    </row>
    <row r="39" spans="1:104" ht="21" customHeight="1">
      <c r="A39" s="20" t="s">
        <v>119</v>
      </c>
      <c r="B39" s="5" t="s">
        <v>46</v>
      </c>
      <c r="C39" s="5" t="s">
        <v>1</v>
      </c>
      <c r="D39" s="5" t="str">
        <f>IF(ISNA(MATCH($C39,Bicester!S$5:S$30,0)),"Not Declared", IF(ISBLANK(INDEX(Bicester!$Q$5:$Q$30,MATCH($C39,Bicester!S$5:S$30,0))),"Missing name on declaration sheet", INDEX(Bicester!$Q$5:$Q$30,MATCH($C39,Bicester!S$5:S$30,0))))</f>
        <v>Not Declared</v>
      </c>
      <c r="E39" s="5" t="str">
        <f>IF(ISNA(MATCH($C39,Bicester!T$5:T$30,0)),"Not Declared", IF(ISBLANK(INDEX(Bicester!$Q$5:$Q$30,MATCH($C39,Bicester!T$5:T$30,0))),"Missing name on declaration sheet", INDEX(Bicester!$Q$5:$Q$30,MATCH($C39,Bicester!T$5:T$30,0))))</f>
        <v>Not Declared</v>
      </c>
      <c r="F39" s="5" t="str">
        <f>IF(ISNA(MATCH($C39,Bicester!U$5:U$30,0)),"Not Declared", IF(ISBLANK(INDEX(Bicester!$Q$5:$Q$30,MATCH($C39,Bicester!U$5:U$30,0))),"Missing name on declaration sheet", INDEX(Bicester!$Q$5:$Q$30,MATCH($C39,Bicester!U$5:U$30,0))))</f>
        <v>Not Declared</v>
      </c>
      <c r="G39" s="5" t="str">
        <f>IF(ISNA(MATCH($C39,Bicester!V$5:V$30,0)),"Not Declared", IF(ISBLANK(INDEX(Bicester!$Q$5:$Q$30,MATCH($C39,Bicester!V$5:V$30,0))),"Missing name on declaration sheet", INDEX(Bicester!$Q$5:$Q$30,MATCH($C39,Bicester!V$5:V$30,0))))</f>
        <v>Not Declared</v>
      </c>
      <c r="H39" s="5" t="str">
        <f>IF(ISNA(MATCH($C39,Bicester!W$5:W$30,0)),"Not Declared", IF(ISBLANK(INDEX(Bicester!$Q$5:$Q$30,MATCH($C39,Bicester!W$5:W$30,0))),"Missing name on declaration sheet", INDEX(Bicester!$Q$5:$Q$30,MATCH($C39,Bicester!W$5:W$30,0))))</f>
        <v>Not Declared</v>
      </c>
      <c r="I39" s="5" t="str">
        <f>IF(ISNA(MATCH($C39,Bicester!X$5:X$30,0)),"Not Declared", IF(ISBLANK(INDEX(Bicester!$Q$5:$Q$30,MATCH($C39,Bicester!X$5:X$30,0))),"Missing name on declaration sheet", INDEX(Bicester!$Q$5:$Q$30,MATCH($C39,Bicester!X$5:X$30,0))))</f>
        <v>Not Declared</v>
      </c>
      <c r="J39" s="5" t="str">
        <f>IF(ISNA(MATCH($C39,Bicester!Y$5:Y$30,0)),"Not Declared", IF(ISBLANK(INDEX(Bicester!$Q$5:$Q$30,MATCH($C39,Bicester!Y$5:Y$30,0))),"Missing name on declaration sheet", INDEX(Bicester!$Q$5:$Q$30,MATCH($C39,Bicester!Y$5:Y$30,0))))</f>
        <v>Not Declared</v>
      </c>
      <c r="K39" s="5" t="str">
        <f>IF(ISNA(MATCH($C39,Bicester!Z$5:Z$30,0)),"Not Declared", IF(ISBLANK(INDEX(Bicester!$Q$5:$Q$30,MATCH($C39,Bicester!Z$5:Z$30,0))),"Missing name on declaration sheet", INDEX(Bicester!$Q$5:$Q$30,MATCH($C39,Bicester!Z$5:Z$30,0))))</f>
        <v>Not Declared</v>
      </c>
      <c r="L39" s="5" t="str">
        <f>IF(ISNA(MATCH($C39,Bicester!AA$5:AA$30,0)),"Not Declared", IF(ISBLANK(INDEX(Bicester!$Q$5:$Q$30,MATCH($C39,Bicester!AA$5:AA$30,0))),"Missing name on declaration sheet", INDEX(Bicester!$Q$5:$Q$30,MATCH($C39,Bicester!AA$5:AA$30,0))))</f>
        <v>Not Declared</v>
      </c>
      <c r="M39" s="5" t="str">
        <f>IF(ISNA(MATCH($C39,Bicester!AB$5:AB$30,0)),"Not Declared", IF(ISBLANK(INDEX(Bicester!$Q$5:$Q$30,MATCH($C39,Bicester!AB$5:AB$30,0))),"Missing name on declaration sheet", INDEX(Bicester!$Q$5:$Q$30,MATCH($C39,Bicester!AB$5:AB$30,0))))</f>
        <v>Not Declared</v>
      </c>
      <c r="N39" s="5" t="str">
        <f>IF(ISNA(MATCH($C39,Bicester!AC$5:AC$30,0)),"Not Declared", IF(ISBLANK(INDEX(Bicester!$Q$5:$Q$30,MATCH($C39,Bicester!AC$5:AC$30,0))),"Missing name on declaration sheet", INDEX(Bicester!$Q$5:$Q$30,MATCH($C39,Bicester!AC$5:AC$30,0))))</f>
        <v>Not Declared</v>
      </c>
      <c r="O39" s="5" t="str">
        <f>IF(ISNA(MATCH($C39,Bicester!AD$5:AD$30,0)),"Not Declared", IF(ISBLANK(INDEX(Bicester!$Q$5:$Q$30,MATCH($C39,Bicester!AD$5:AD$30,0))),"Missing name on declaration sheet", INDEX(Bicester!$Q$5:$Q$30,MATCH($C39,Bicester!AD$5:AD$30,0))))</f>
        <v>Not Declared</v>
      </c>
      <c r="P39" s="57"/>
      <c r="Q39" s="57"/>
      <c r="R39" s="57"/>
      <c r="S39" s="57"/>
      <c r="T39" s="75"/>
      <c r="U39" s="75"/>
      <c r="V39" s="75"/>
      <c r="W39" s="75"/>
      <c r="X39" s="57"/>
      <c r="AA39" s="21"/>
      <c r="AB39" s="203" t="str">
        <v>H</v>
      </c>
      <c r="AC39" s="204" t="str">
        <v>Not Declared</v>
      </c>
      <c r="AD39" s="205" t="str">
        <v>White Horse Harriers</v>
      </c>
      <c r="AE39" s="21"/>
      <c r="AF39" s="201"/>
      <c r="AG39" s="21"/>
      <c r="AH39" s="202"/>
      <c r="AJ39" s="21"/>
      <c r="AK39" s="203" t="str">
        <v>A</v>
      </c>
      <c r="AL39" s="204" t="str">
        <v>Not Declared</v>
      </c>
      <c r="AM39" s="205" t="str">
        <v>Abingdon AC</v>
      </c>
      <c r="AN39" s="21"/>
      <c r="AO39" s="201"/>
      <c r="AP39" s="21"/>
      <c r="AQ39" s="202"/>
      <c r="AR39" s="210"/>
      <c r="AS39" s="21"/>
      <c r="AT39" s="203" t="str">
        <v>N</v>
      </c>
      <c r="AU39" s="204" t="str">
        <v>Not Declared</v>
      </c>
      <c r="AV39" s="205" t="str">
        <v>Banbury Harriers AC</v>
      </c>
      <c r="AW39" s="21"/>
      <c r="AX39" s="201"/>
      <c r="AY39" s="21"/>
      <c r="AZ39" s="202"/>
      <c r="BB39" s="21"/>
      <c r="BC39" s="203" t="str">
        <v>H</v>
      </c>
      <c r="BD39" s="204" t="str">
        <v>Not Declared</v>
      </c>
      <c r="BE39" s="205" t="str">
        <v>White Horse Harriers</v>
      </c>
      <c r="BF39" s="21"/>
      <c r="BG39" s="201"/>
      <c r="BH39" s="21"/>
      <c r="BI39" s="202"/>
      <c r="BK39" s="21"/>
      <c r="BL39" s="203" t="str">
        <v>A</v>
      </c>
      <c r="BM39" s="204" t="str">
        <v>Not Declared</v>
      </c>
      <c r="BN39" s="205" t="str">
        <v>Abingdon AC</v>
      </c>
      <c r="BO39" s="21"/>
      <c r="BP39" s="201"/>
      <c r="BQ39" s="21"/>
      <c r="BR39" s="202"/>
      <c r="BT39" s="21"/>
      <c r="BU39" s="203" t="str">
        <v>O</v>
      </c>
      <c r="BV39" s="204" t="str">
        <v>Not Declared</v>
      </c>
      <c r="BW39" s="205" t="str">
        <v>Oxford City AC</v>
      </c>
      <c r="BX39" s="21"/>
      <c r="BY39" s="201"/>
      <c r="BZ39" s="21"/>
      <c r="CA39" s="202"/>
      <c r="CB39" s="21"/>
      <c r="CC39" s="21"/>
      <c r="CD39" s="21"/>
      <c r="CE39" s="21"/>
      <c r="CF39" s="21"/>
      <c r="CG39" s="21"/>
      <c r="CH39" s="21"/>
      <c r="CI39" s="21"/>
      <c r="CJ39" s="21"/>
      <c r="CK39" s="21"/>
      <c r="CL39" s="21"/>
    </row>
    <row r="40" spans="1:104" ht="21" customHeight="1">
      <c r="A40" s="20" t="s">
        <v>119</v>
      </c>
      <c r="B40" s="5"/>
      <c r="C40" s="5" t="s">
        <v>139</v>
      </c>
      <c r="D40" s="5" t="str">
        <f>IF(ISNA(MATCH($C40,Bicester!S$5:S$30,0)),"Not Declared", IF(ISBLANK(INDEX(Bicester!$Q$5:$Q$30,MATCH($C40,Bicester!S$5:S$30,0))),"Missing name on declaration sheet", INDEX(Bicester!$Q$5:$Q$30,MATCH($C40,Bicester!S$5:S$30,0))))</f>
        <v>Not Declared</v>
      </c>
      <c r="E40" s="5" t="str">
        <f>IF(ISNA(MATCH($C40,Bicester!T$5:T$30,0)),"Not Declared", IF(ISBLANK(INDEX(Bicester!$Q$5:$Q$30,MATCH($C40,Bicester!T$5:T$30,0))),"Missing name on declaration sheet", INDEX(Bicester!$Q$5:$Q$30,MATCH($C40,Bicester!T$5:T$30,0))))</f>
        <v>Not Declared</v>
      </c>
      <c r="F40" s="5" t="str">
        <f>IF(ISNA(MATCH($C40,Bicester!U$5:U$30,0)),"Not Declared", IF(ISBLANK(INDEX(Bicester!$Q$5:$Q$30,MATCH($C40,Bicester!U$5:U$30,0))),"Missing name on declaration sheet", INDEX(Bicester!$Q$5:$Q$30,MATCH($C40,Bicester!U$5:U$30,0))))</f>
        <v>Not Declared</v>
      </c>
      <c r="G40" s="5" t="str">
        <f>IF(ISNA(MATCH($C40,Bicester!V$5:V$30,0)),"Not Declared", IF(ISBLANK(INDEX(Bicester!$Q$5:$Q$30,MATCH($C40,Bicester!V$5:V$30,0))),"Missing name on declaration sheet", INDEX(Bicester!$Q$5:$Q$30,MATCH($C40,Bicester!V$5:V$30,0))))</f>
        <v>Not Declared</v>
      </c>
      <c r="H40" s="5" t="str">
        <f>IF(ISNA(MATCH($C40,Bicester!W$5:W$30,0)),"Not Declared", IF(ISBLANK(INDEX(Bicester!$Q$5:$Q$30,MATCH($C40,Bicester!W$5:W$30,0))),"Missing name on declaration sheet", INDEX(Bicester!$Q$5:$Q$30,MATCH($C40,Bicester!W$5:W$30,0))))</f>
        <v>Not Declared</v>
      </c>
      <c r="I40" s="5" t="str">
        <f>IF(ISNA(MATCH($C40,Bicester!X$5:X$30,0)),"Not Declared", IF(ISBLANK(INDEX(Bicester!$Q$5:$Q$30,MATCH($C40,Bicester!X$5:X$30,0))),"Missing name on declaration sheet", INDEX(Bicester!$Q$5:$Q$30,MATCH($C40,Bicester!X$5:X$30,0))))</f>
        <v>Not Declared</v>
      </c>
      <c r="J40" s="5" t="str">
        <f>IF(ISNA(MATCH($C40,Bicester!Y$5:Y$30,0)),"Not Declared", IF(ISBLANK(INDEX(Bicester!$Q$5:$Q$30,MATCH($C40,Bicester!Y$5:Y$30,0))),"Missing name on declaration sheet", INDEX(Bicester!$Q$5:$Q$30,MATCH($C40,Bicester!Y$5:Y$30,0))))</f>
        <v>Not Declared</v>
      </c>
      <c r="K40" s="5" t="str">
        <f>IF(ISNA(MATCH($C40,Bicester!Z$5:Z$30,0)),"Not Declared", IF(ISBLANK(INDEX(Bicester!$Q$5:$Q$30,MATCH($C40,Bicester!Z$5:Z$30,0))),"Missing name on declaration sheet", INDEX(Bicester!$Q$5:$Q$30,MATCH($C40,Bicester!Z$5:Z$30,0))))</f>
        <v>Not Declared</v>
      </c>
      <c r="L40" s="5" t="str">
        <f>IF(ISNA(MATCH($C40,Bicester!AA$5:AA$30,0)),"Not Declared", IF(ISBLANK(INDEX(Bicester!$Q$5:$Q$30,MATCH($C40,Bicester!AA$5:AA$30,0))),"Missing name on declaration sheet", INDEX(Bicester!$Q$5:$Q$30,MATCH($C40,Bicester!AA$5:AA$30,0))))</f>
        <v>Not Declared</v>
      </c>
      <c r="M40" s="5" t="str">
        <f>IF(ISNA(MATCH($C40,Bicester!AB$5:AB$30,0)),"Not Declared", IF(ISBLANK(INDEX(Bicester!$Q$5:$Q$30,MATCH($C40,Bicester!AB$5:AB$30,0))),"Missing name on declaration sheet", INDEX(Bicester!$Q$5:$Q$30,MATCH($C40,Bicester!AB$5:AB$30,0))))</f>
        <v>Not Declared</v>
      </c>
      <c r="N40" s="5" t="str">
        <f>IF(ISNA(MATCH($C40,Bicester!AC$5:AC$30,0)),"Not Declared", IF(ISBLANK(INDEX(Bicester!$Q$5:$Q$30,MATCH($C40,Bicester!AC$5:AC$30,0))),"Missing name on declaration sheet", INDEX(Bicester!$Q$5:$Q$30,MATCH($C40,Bicester!AC$5:AC$30,0))))</f>
        <v>Not Declared</v>
      </c>
      <c r="O40" s="5" t="str">
        <f>IF(ISNA(MATCH($C40,Bicester!AD$5:AD$30,0)),"Not Declared", IF(ISBLANK(INDEX(Bicester!$Q$5:$Q$30,MATCH($C40,Bicester!AD$5:AD$30,0))),"Missing name on declaration sheet", INDEX(Bicester!$Q$5:$Q$30,MATCH($C40,Bicester!AD$5:AD$30,0))))</f>
        <v>Not Declared</v>
      </c>
      <c r="P40" s="5" t="s">
        <v>109</v>
      </c>
      <c r="Q40" s="5" t="s">
        <v>136</v>
      </c>
      <c r="R40" s="5" t="s">
        <v>137</v>
      </c>
      <c r="S40" s="5" t="s">
        <v>138</v>
      </c>
      <c r="T40" s="5" t="str">
        <f>IF(ISNA(MATCH(P40,Bicester!$AE$5:$AE$30,0)),"", IF(ISBLANK(INDEX(Bicester!$Q$5:$Q$30,MATCH(P40,Bicester!$AE$5:$AE$30,0))),"Missing name on declaration sheet", INDEX(Bicester!$Q$5:$Q$30,MATCH(P40,Bicester!$AE$5:$AE$30,0))))</f>
        <v/>
      </c>
      <c r="U40" s="5" t="str">
        <f>IF(ISNA(MATCH(Q40,Bicester!$AE$5:$AE$30,0)),"", IF(ISBLANK(INDEX(Bicester!$Q$5:$Q$30,MATCH(Q40,Bicester!$AE$5:$AE$30,0))),"Missing name on declaration sheet", INDEX(Bicester!$Q$5:$Q$30,MATCH(Q40,Bicester!$AE$5:$AE$30,0))))</f>
        <v/>
      </c>
      <c r="V40" s="5" t="str">
        <f>IF(ISNA(MATCH(R40,Bicester!$AE$5:$AE$30,0)),"", IF(ISBLANK(INDEX(Bicester!$Q$5:$Q$30,MATCH(R40,Bicester!$AE$5:$AE$30,0))),"Missing name on declaration sheet", INDEX(Bicester!$Q$5:$Q$30,MATCH(R40,Bicester!$AE$5:$AE$30,0))))</f>
        <v/>
      </c>
      <c r="W40" s="5" t="str">
        <f>IF(ISNA(MATCH(S40,Bicester!$AE$5:$AE$30,0)),"", IF(ISBLANK(INDEX(Bicester!$Q$5:$Q$30,MATCH(S40,Bicester!$AE$5:$AE$30,0))),"Missing name on declaration sheet", INDEX(Bicester!$Q$5:$Q$30,MATCH(S40,Bicester!$AE$5:$AE$30,0))))</f>
        <v/>
      </c>
      <c r="X40" s="20" t="str">
        <f t="shared" ref="X40:X41" si="13">T40&amp;", "&amp;U40&amp;", "&amp;V40&amp;", "&amp;W40</f>
        <v xml:space="preserve">, , , </v>
      </c>
      <c r="AA40" s="197" t="s">
        <v>340</v>
      </c>
      <c r="AB40" s="207" t="str" cm="1">
        <f t="array" ref="AB40:AD47">_xlfn.SORTBY(_xlfn._xlws.FILTER(CHOOSE({1,2,3},$B32:$B58,$M32:$M58,$A32:$A58),($C32:$C58="B")*($A32:$A58&lt;&gt;"Great Milton AC"),""),$P$379:$P$386)</f>
        <v>RR</v>
      </c>
      <c r="AC40" s="199" t="str">
        <v>Not Declared</v>
      </c>
      <c r="AD40" s="200" t="str">
        <v>Radley AC</v>
      </c>
      <c r="AE40" s="21"/>
      <c r="AF40" s="201"/>
      <c r="AG40" s="21"/>
      <c r="AH40" s="202"/>
      <c r="AJ40" s="197" t="s">
        <v>340</v>
      </c>
      <c r="AK40" s="207" t="str" cm="1">
        <f t="array" ref="AK40:AM47">_xlfn.SORTBY(_xlfn._xlws.FILTER(CHOOSE({1,2,3},$B32:$B58,$E32:$E58,$A32:$A58),($C32:$C58="B")*($A32:$A58&lt;&gt;"Great Milton AC"),""),$O$379:$O$386)</f>
        <v>HH</v>
      </c>
      <c r="AL40" s="199" t="str">
        <v>Not Declared</v>
      </c>
      <c r="AM40" s="200" t="str">
        <v>White Horse Harriers</v>
      </c>
      <c r="AN40" s="21"/>
      <c r="AO40" s="201"/>
      <c r="AP40" s="21"/>
      <c r="AQ40" s="202"/>
      <c r="AS40" s="197" t="s">
        <v>340</v>
      </c>
      <c r="AT40" s="207" t="str" cm="1">
        <f t="array" ref="AT40:AV47">_xlfn.SORTBY(_xlfn._xlws.FILTER(CHOOSE({1,2,3},$B32:$B58,$J32:$J58,$A32:$A58),($C32:$C58="B")*($A32:$A58&lt;&gt;"Great Milton AC"),""),$N$379:$N$386)</f>
        <v>XX</v>
      </c>
      <c r="AU40" s="199" t="str">
        <v>Not Declared</v>
      </c>
      <c r="AV40" s="200" t="str">
        <v>Team Kennet</v>
      </c>
      <c r="AW40" s="21"/>
      <c r="AX40" s="201"/>
      <c r="AY40" s="21"/>
      <c r="AZ40" s="202"/>
      <c r="BB40" s="197" t="s">
        <v>340</v>
      </c>
      <c r="BC40" s="207" t="str" cm="1">
        <f t="array" ref="BC40:BE47">_xlfn.SORTBY(_xlfn._xlws.FILTER(CHOOSE({1,2,3},$B32:$B58,$K32:$K58,$A32:$A58),($C32:$C58="B")*($A32:$A58&lt;&gt;"Great Milton AC"),""),$L$379:$L$386)</f>
        <v>AA</v>
      </c>
      <c r="BD40" s="199" t="str">
        <v>Not Declared</v>
      </c>
      <c r="BE40" s="200" t="str">
        <v>Abingdon AC</v>
      </c>
      <c r="BF40" s="21"/>
      <c r="BG40" s="201"/>
      <c r="BH40" s="21"/>
      <c r="BI40" s="202"/>
      <c r="BK40" s="197" t="s">
        <v>340</v>
      </c>
      <c r="BL40" s="207" t="str" cm="1">
        <f t="array" ref="BL40:BN47">_xlfn.SORTBY(_xlfn._xlws.FILTER(CHOOSE({1,2,3},$B32:$B58,$D32:$D58,$A32:$A58),($C32:$C58="B")*($A32:$A58&lt;&gt;"Great Milton AC"),""),$M$379:$M$386)</f>
        <v>HH</v>
      </c>
      <c r="BM40" s="199" t="str">
        <v>Not Declared</v>
      </c>
      <c r="BN40" s="200" t="str">
        <v>White Horse Harriers</v>
      </c>
      <c r="BO40" s="21"/>
      <c r="BP40" s="201"/>
      <c r="BQ40" s="21"/>
      <c r="BR40" s="202"/>
      <c r="BT40" s="197" t="s">
        <v>340</v>
      </c>
      <c r="BU40" s="207" t="str" cm="1">
        <f t="array" ref="BU40:BW47">_xlfn.SORTBY(_xlfn._xlws.FILTER(CHOOSE({1,2,3},$B32:$B58,$G32:$G58,$A32:$A58),($C32:$C58="B")*($A32:$A58&lt;&gt;"Great Milton AC"),""),$K$379:$K$386)</f>
        <v>BB</v>
      </c>
      <c r="BV40" s="199" t="str">
        <v>Not Declared</v>
      </c>
      <c r="BW40" s="200" t="str">
        <v>Bicester AC</v>
      </c>
      <c r="BX40" s="21"/>
      <c r="BY40" s="201"/>
      <c r="BZ40" s="21"/>
      <c r="CA40" s="202"/>
      <c r="CB40" s="21"/>
      <c r="CC40" s="21"/>
      <c r="CD40" s="21"/>
      <c r="CE40" s="21"/>
      <c r="CF40" s="21"/>
      <c r="CG40" s="21"/>
      <c r="CH40" s="21"/>
      <c r="CI40" s="21"/>
      <c r="CJ40" s="21"/>
      <c r="CK40" s="21"/>
      <c r="CL40" s="21"/>
    </row>
    <row r="41" spans="1:104" ht="21" customHeight="1">
      <c r="A41" s="20" t="s">
        <v>120</v>
      </c>
      <c r="B41" s="5" t="s">
        <v>18</v>
      </c>
      <c r="C41" s="5" t="s">
        <v>0</v>
      </c>
      <c r="D41" s="5" t="str">
        <f>IF(ISNA(MATCH($C41,Oxford!S$5:S$30,0)),"Not Declared", IF(ISBLANK(INDEX(Oxford!$Q$5:$Q$30,MATCH($C41,Oxford!S$5:S$30,0))),"Missing name on declaration sheet", INDEX(Oxford!$Q$5:$Q$30,MATCH($C41,Oxford!S$5:S$30,0))))</f>
        <v>Not Declared</v>
      </c>
      <c r="E41" s="5" t="str">
        <f>IF(ISNA(MATCH($C41,Oxford!T$5:T$30,0)),"Not Declared", IF(ISBLANK(INDEX(Oxford!$Q$5:$Q$30,MATCH($C41,Oxford!T$5:T$30,0))),"Missing name on declaration sheet", INDEX(Oxford!$Q$5:$Q$30,MATCH($C41,Oxford!T$5:T$30,0))))</f>
        <v>Not Declared</v>
      </c>
      <c r="F41" s="5" t="str">
        <f>IF(ISNA(MATCH($C41,Oxford!U$5:U$30,0)),"Not Declared", IF(ISBLANK(INDEX(Oxford!$Q$5:$Q$30,MATCH($C41,Oxford!U$5:U$30,0))),"Missing name on declaration sheet", INDEX(Oxford!$Q$5:$Q$30,MATCH($C41,Oxford!U$5:U$30,0))))</f>
        <v>Not Declared</v>
      </c>
      <c r="G41" s="5" t="str">
        <f>IF(ISNA(MATCH($C41,Oxford!V$5:V$30,0)),"Not Declared", IF(ISBLANK(INDEX(Oxford!$Q$5:$Q$30,MATCH($C41,Oxford!V$5:V$30,0))),"Missing name on declaration sheet", INDEX(Oxford!$Q$5:$Q$30,MATCH($C41,Oxford!V$5:V$30,0))))</f>
        <v>Not Declared</v>
      </c>
      <c r="H41" s="5" t="str">
        <f>IF(ISNA(MATCH($C41,Oxford!W$5:W$30,0)),"Not Declared", IF(ISBLANK(INDEX(Oxford!$Q$5:$Q$30,MATCH($C41,Oxford!W$5:W$30,0))),"Missing name on declaration sheet", INDEX(Oxford!$Q$5:$Q$30,MATCH($C41,Oxford!W$5:W$30,0))))</f>
        <v>Not Declared</v>
      </c>
      <c r="I41" s="5" t="str">
        <f>IF(ISNA(MATCH($C41,Oxford!X$5:X$30,0)),"Not Declared", IF(ISBLANK(INDEX(Oxford!$Q$5:$Q$30,MATCH($C41,Oxford!X$5:X$30,0))),"Missing name on declaration sheet", INDEX(Oxford!$Q$5:$Q$30,MATCH($C41,Oxford!X$5:X$30,0))))</f>
        <v>Not Declared</v>
      </c>
      <c r="J41" s="5" t="str">
        <f>IF(ISNA(MATCH($C41,Oxford!Y$5:Y$30,0)),"Not Declared", IF(ISBLANK(INDEX(Oxford!$Q$5:$Q$30,MATCH($C41,Oxford!Y$5:Y$30,0))),"Missing name on declaration sheet", INDEX(Oxford!$Q$5:$Q$30,MATCH($C41,Oxford!Y$5:Y$30,0))))</f>
        <v>Not Declared</v>
      </c>
      <c r="K41" s="5" t="str">
        <f>IF(ISNA(MATCH($C41,Oxford!Z$5:Z$30,0)),"Not Declared", IF(ISBLANK(INDEX(Oxford!$Q$5:$Q$30,MATCH($C41,Oxford!Z$5:Z$30,0))),"Missing name on declaration sheet", INDEX(Oxford!$Q$5:$Q$30,MATCH($C41,Oxford!Z$5:Z$30,0))))</f>
        <v>Not Declared</v>
      </c>
      <c r="L41" s="5" t="str">
        <f>IF(ISNA(MATCH($C41,Oxford!AA$5:AA$30,0)),"Not Declared", IF(ISBLANK(INDEX(Oxford!$Q$5:$Q$30,MATCH($C41,Oxford!AA$5:AA$30,0))),"Missing name on declaration sheet", INDEX(Oxford!$Q$5:$Q$30,MATCH($C41,Oxford!AA$5:AA$30,0))))</f>
        <v>Not Declared</v>
      </c>
      <c r="M41" s="5" t="str">
        <f>IF(ISNA(MATCH($C41,Oxford!AB$5:AB$30,0)),"Not Declared", IF(ISBLANK(INDEX(Oxford!$Q$5:$Q$30,MATCH($C41,Oxford!AB$5:AB$30,0))),"Missing name on declaration sheet", INDEX(Oxford!$Q$5:$Q$30,MATCH($C41,Oxford!AB$5:AB$30,0))))</f>
        <v>Not Declared</v>
      </c>
      <c r="N41" s="5" t="str">
        <f>IF(ISNA(MATCH($C41,Oxford!AC$5:AC$30,0)),"Not Declared", IF(ISBLANK(INDEX(Oxford!$Q$5:$Q$30,MATCH($C41,Oxford!AC$5:AC$30,0))),"Missing name on declaration sheet", INDEX(Oxford!$Q$5:$Q$30,MATCH($C41,Oxford!AC$5:AC$30,0))))</f>
        <v>Not Declared</v>
      </c>
      <c r="O41" s="5" t="str">
        <f>IF(ISNA(MATCH($C41,Oxford!AD$5:AD$30,0)),"Not Declared", IF(ISBLANK(INDEX(Oxford!$Q$5:$Q$30,MATCH($C41,Oxford!AD$5:AD$30,0))),"Missing name on declaration sheet", INDEX(Oxford!$Q$5:$Q$30,MATCH($C41,Oxford!AD$5:AD$30,0))))</f>
        <v>Not Declared</v>
      </c>
      <c r="P41" s="5">
        <v>1</v>
      </c>
      <c r="Q41" s="5">
        <v>2</v>
      </c>
      <c r="R41" s="5">
        <v>3</v>
      </c>
      <c r="S41" s="5">
        <v>4</v>
      </c>
      <c r="T41" s="5" t="str">
        <f>IF(ISNA(MATCH(P41,Oxford!$AE$5:$AE$30,0)),"", IF(ISBLANK(INDEX(Oxford!$Q$5:$Q$30,MATCH(P41,Oxford!$AE$5:$AE$30,0))),"Missing name on declaration sheet", INDEX(Oxford!$Q$5:$Q$30,MATCH(P41,Oxford!$AE$5:$AE$30,0))))</f>
        <v/>
      </c>
      <c r="U41" s="5" t="str">
        <f>IF(ISNA(MATCH(Q41,Oxford!$AE$5:$AE$30,0)),"", IF(ISBLANK(INDEX(Oxford!$Q$5:$Q$30,MATCH(Q41,Oxford!$AE$5:$AE$30,0))),"Missing name on declaration sheet", INDEX(Oxford!$Q$5:$Q$30,MATCH(Q41,Oxford!$AE$5:$AE$30,0))))</f>
        <v/>
      </c>
      <c r="V41" s="5" t="str">
        <f>IF(ISNA(MATCH(R41,Oxford!$AE$5:$AE$30,0)),"", IF(ISBLANK(INDEX(Oxford!$Q$5:$Q$30,MATCH(R41,Oxford!$AE$5:$AE$30,0))),"Missing name on declaration sheet", INDEX(Oxford!$Q$5:$Q$30,MATCH(R41,Oxford!$AE$5:$AE$30,0))))</f>
        <v/>
      </c>
      <c r="W41" s="5" t="str">
        <f>IF(ISNA(MATCH(S41,Oxford!$AE$5:$AE$30,0)),"", IF(ISBLANK(INDEX(Oxford!$Q$5:$Q$30,MATCH(S41,Oxford!$AE$5:$AE$30,0))),"Missing name on declaration sheet", INDEX(Oxford!$Q$5:$Q$30,MATCH(S41,Oxford!$AE$5:$AE$30,0))))</f>
        <v/>
      </c>
      <c r="X41" s="20" t="str">
        <f t="shared" si="13"/>
        <v xml:space="preserve">, , , </v>
      </c>
      <c r="AA41" s="21"/>
      <c r="AB41" s="201" t="str">
        <v>BB</v>
      </c>
      <c r="AC41" s="21" t="str">
        <v>Not Declared</v>
      </c>
      <c r="AD41" s="202" t="str">
        <v>Bicester AC</v>
      </c>
      <c r="AE41" s="21"/>
      <c r="AF41" s="201"/>
      <c r="AG41" s="21"/>
      <c r="AH41" s="202"/>
      <c r="AJ41" s="21"/>
      <c r="AK41" s="201" t="str">
        <v>RR</v>
      </c>
      <c r="AL41" s="21" t="str">
        <v>Not Declared</v>
      </c>
      <c r="AM41" s="202" t="str">
        <v>Radley AC</v>
      </c>
      <c r="AN41" s="21"/>
      <c r="AO41" s="201"/>
      <c r="AP41" s="21"/>
      <c r="AQ41" s="202"/>
      <c r="AS41" s="21"/>
      <c r="AT41" s="201" t="str">
        <v>AA</v>
      </c>
      <c r="AU41" s="21" t="str">
        <v>Not Declared</v>
      </c>
      <c r="AV41" s="202" t="str">
        <v>Abingdon AC</v>
      </c>
      <c r="AW41" s="21"/>
      <c r="AX41" s="201"/>
      <c r="AY41" s="21"/>
      <c r="AZ41" s="202"/>
      <c r="BB41" s="21"/>
      <c r="BC41" s="201" t="str">
        <v>WW</v>
      </c>
      <c r="BD41" s="21" t="str">
        <v>Not Declared</v>
      </c>
      <c r="BE41" s="202" t="str">
        <v>Witney Road Runners</v>
      </c>
      <c r="BF41" s="21"/>
      <c r="BG41" s="201"/>
      <c r="BH41" s="21"/>
      <c r="BI41" s="202"/>
      <c r="BK41" s="21"/>
      <c r="BL41" s="201" t="str">
        <v>OO</v>
      </c>
      <c r="BM41" s="21" t="str">
        <v>Not Declared</v>
      </c>
      <c r="BN41" s="202" t="str">
        <v>Oxford City AC</v>
      </c>
      <c r="BO41" s="21"/>
      <c r="BP41" s="201"/>
      <c r="BQ41" s="21"/>
      <c r="BR41" s="202"/>
      <c r="BT41" s="21"/>
      <c r="BU41" s="201" t="str">
        <v>WW</v>
      </c>
      <c r="BV41" s="21" t="str">
        <v>Not Declared</v>
      </c>
      <c r="BW41" s="202" t="str">
        <v>Witney Road Runners</v>
      </c>
      <c r="BX41" s="21"/>
      <c r="BY41" s="201"/>
      <c r="BZ41" s="21"/>
      <c r="CA41" s="202"/>
      <c r="CB41" s="21"/>
      <c r="CC41" s="21"/>
      <c r="CD41" s="21"/>
      <c r="CE41" s="21"/>
      <c r="CF41" s="21"/>
      <c r="CG41" s="21"/>
      <c r="CH41" s="21"/>
      <c r="CI41" s="21"/>
      <c r="CJ41" s="21"/>
      <c r="CK41" s="21"/>
      <c r="CL41" s="21"/>
    </row>
    <row r="42" spans="1:104" ht="21" customHeight="1">
      <c r="A42" s="20" t="s">
        <v>120</v>
      </c>
      <c r="B42" s="5" t="s">
        <v>17</v>
      </c>
      <c r="C42" s="5" t="s">
        <v>1</v>
      </c>
      <c r="D42" s="5" t="str">
        <f>IF(ISNA(MATCH($C42,Oxford!S$5:S$30,0)),"Not Declared", IF(ISBLANK(INDEX(Oxford!$Q$5:$Q$30,MATCH($C42,Oxford!S$5:S$30,0))),"Missing name on declaration sheet", INDEX(Oxford!$Q$5:$Q$30,MATCH($C42,Oxford!S$5:S$30,0))))</f>
        <v>Not Declared</v>
      </c>
      <c r="E42" s="5" t="str">
        <f>IF(ISNA(MATCH($C42,Oxford!T$5:T$30,0)),"Not Declared", IF(ISBLANK(INDEX(Oxford!$Q$5:$Q$30,MATCH($C42,Oxford!T$5:T$30,0))),"Missing name on declaration sheet", INDEX(Oxford!$Q$5:$Q$30,MATCH($C42,Oxford!T$5:T$30,0))))</f>
        <v>Not Declared</v>
      </c>
      <c r="F42" s="5" t="str">
        <f>IF(ISNA(MATCH($C42,Oxford!U$5:U$30,0)),"Not Declared", IF(ISBLANK(INDEX(Oxford!$Q$5:$Q$30,MATCH($C42,Oxford!U$5:U$30,0))),"Missing name on declaration sheet", INDEX(Oxford!$Q$5:$Q$30,MATCH($C42,Oxford!U$5:U$30,0))))</f>
        <v>Not Declared</v>
      </c>
      <c r="G42" s="5" t="str">
        <f>IF(ISNA(MATCH($C42,Oxford!V$5:V$30,0)),"Not Declared", IF(ISBLANK(INDEX(Oxford!$Q$5:$Q$30,MATCH($C42,Oxford!V$5:V$30,0))),"Missing name on declaration sheet", INDEX(Oxford!$Q$5:$Q$30,MATCH($C42,Oxford!V$5:V$30,0))))</f>
        <v>Not Declared</v>
      </c>
      <c r="H42" s="5" t="str">
        <f>IF(ISNA(MATCH($C42,Oxford!W$5:W$30,0)),"Not Declared", IF(ISBLANK(INDEX(Oxford!$Q$5:$Q$30,MATCH($C42,Oxford!W$5:W$30,0))),"Missing name on declaration sheet", INDEX(Oxford!$Q$5:$Q$30,MATCH($C42,Oxford!W$5:W$30,0))))</f>
        <v>Not Declared</v>
      </c>
      <c r="I42" s="5" t="str">
        <f>IF(ISNA(MATCH($C42,Oxford!X$5:X$30,0)),"Not Declared", IF(ISBLANK(INDEX(Oxford!$Q$5:$Q$30,MATCH($C42,Oxford!X$5:X$30,0))),"Missing name on declaration sheet", INDEX(Oxford!$Q$5:$Q$30,MATCH($C42,Oxford!X$5:X$30,0))))</f>
        <v>Not Declared</v>
      </c>
      <c r="J42" s="5" t="str">
        <f>IF(ISNA(MATCH($C42,Oxford!Y$5:Y$30,0)),"Not Declared", IF(ISBLANK(INDEX(Oxford!$Q$5:$Q$30,MATCH($C42,Oxford!Y$5:Y$30,0))),"Missing name on declaration sheet", INDEX(Oxford!$Q$5:$Q$30,MATCH($C42,Oxford!Y$5:Y$30,0))))</f>
        <v>Not Declared</v>
      </c>
      <c r="K42" s="5" t="str">
        <f>IF(ISNA(MATCH($C42,Oxford!Z$5:Z$30,0)),"Not Declared", IF(ISBLANK(INDEX(Oxford!$Q$5:$Q$30,MATCH($C42,Oxford!Z$5:Z$30,0))),"Missing name on declaration sheet", INDEX(Oxford!$Q$5:$Q$30,MATCH($C42,Oxford!Z$5:Z$30,0))))</f>
        <v>Not Declared</v>
      </c>
      <c r="L42" s="5" t="str">
        <f>IF(ISNA(MATCH($C42,Oxford!AA$5:AA$30,0)),"Not Declared", IF(ISBLANK(INDEX(Oxford!$Q$5:$Q$30,MATCH($C42,Oxford!AA$5:AA$30,0))),"Missing name on declaration sheet", INDEX(Oxford!$Q$5:$Q$30,MATCH($C42,Oxford!AA$5:AA$30,0))))</f>
        <v>Not Declared</v>
      </c>
      <c r="M42" s="5" t="str">
        <f>IF(ISNA(MATCH($C42,Oxford!AB$5:AB$30,0)),"Not Declared", IF(ISBLANK(INDEX(Oxford!$Q$5:$Q$30,MATCH($C42,Oxford!AB$5:AB$30,0))),"Missing name on declaration sheet", INDEX(Oxford!$Q$5:$Q$30,MATCH($C42,Oxford!AB$5:AB$30,0))))</f>
        <v>Not Declared</v>
      </c>
      <c r="N42" s="5" t="str">
        <f>IF(ISNA(MATCH($C42,Oxford!AC$5:AC$30,0)),"Not Declared", IF(ISBLANK(INDEX(Oxford!$Q$5:$Q$30,MATCH($C42,Oxford!AC$5:AC$30,0))),"Missing name on declaration sheet", INDEX(Oxford!$Q$5:$Q$30,MATCH($C42,Oxford!AC$5:AC$30,0))))</f>
        <v>Not Declared</v>
      </c>
      <c r="O42" s="5" t="str">
        <f>IF(ISNA(MATCH($C42,Oxford!AD$5:AD$30,0)),"Not Declared", IF(ISBLANK(INDEX(Oxford!$Q$5:$Q$30,MATCH($C42,Oxford!AD$5:AD$30,0))),"Missing name on declaration sheet", INDEX(Oxford!$Q$5:$Q$30,MATCH($C42,Oxford!AD$5:AD$30,0))))</f>
        <v>Not Declared</v>
      </c>
      <c r="P42" s="57"/>
      <c r="Q42" s="57"/>
      <c r="R42" s="57"/>
      <c r="S42" s="57"/>
      <c r="T42" s="75"/>
      <c r="U42" s="75"/>
      <c r="V42" s="75"/>
      <c r="W42" s="75"/>
      <c r="X42" s="57"/>
      <c r="AA42" s="21"/>
      <c r="AB42" s="201" t="str">
        <v>OO</v>
      </c>
      <c r="AC42" s="21" t="str">
        <v>Not Declared</v>
      </c>
      <c r="AD42" s="202" t="str">
        <v>Oxford City AC</v>
      </c>
      <c r="AE42" s="21"/>
      <c r="AF42" s="201"/>
      <c r="AG42" s="21"/>
      <c r="AH42" s="202"/>
      <c r="AJ42" s="21"/>
      <c r="AK42" s="201" t="str">
        <v>OO</v>
      </c>
      <c r="AL42" s="21" t="str">
        <v>Not Declared</v>
      </c>
      <c r="AM42" s="202" t="str">
        <v>Oxford City AC</v>
      </c>
      <c r="AN42" s="21"/>
      <c r="AO42" s="201"/>
      <c r="AP42" s="21"/>
      <c r="AQ42" s="202"/>
      <c r="AS42" s="21"/>
      <c r="AT42" s="201" t="str">
        <v>WW</v>
      </c>
      <c r="AU42" s="21" t="str">
        <v>Not Declared</v>
      </c>
      <c r="AV42" s="202" t="str">
        <v>Witney Road Runners</v>
      </c>
      <c r="AW42" s="21"/>
      <c r="AX42" s="201"/>
      <c r="AY42" s="21"/>
      <c r="AZ42" s="202"/>
      <c r="BB42" s="21"/>
      <c r="BC42" s="201" t="str">
        <v>XX</v>
      </c>
      <c r="BD42" s="21" t="str">
        <v>Not Declared</v>
      </c>
      <c r="BE42" s="202" t="str">
        <v>Team Kennet</v>
      </c>
      <c r="BF42" s="21"/>
      <c r="BG42" s="201"/>
      <c r="BH42" s="21"/>
      <c r="BI42" s="202"/>
      <c r="BK42" s="21"/>
      <c r="BL42" s="201" t="str">
        <v>XX</v>
      </c>
      <c r="BM42" s="21" t="str">
        <v>Not Declared</v>
      </c>
      <c r="BN42" s="202" t="str">
        <v>Team Kennet</v>
      </c>
      <c r="BO42" s="21"/>
      <c r="BP42" s="201"/>
      <c r="BQ42" s="21"/>
      <c r="BR42" s="202"/>
      <c r="BT42" s="21"/>
      <c r="BU42" s="201" t="str">
        <v>NN</v>
      </c>
      <c r="BV42" s="21" t="str">
        <v>Not Declared</v>
      </c>
      <c r="BW42" s="202" t="str">
        <v>Banbury Harriers AC</v>
      </c>
      <c r="BX42" s="21"/>
      <c r="BY42" s="201"/>
      <c r="BZ42" s="21"/>
      <c r="CA42" s="202"/>
      <c r="CB42" s="21"/>
      <c r="CC42" s="21"/>
      <c r="CD42" s="21"/>
      <c r="CE42" s="21"/>
      <c r="CF42" s="21"/>
      <c r="CG42" s="21"/>
      <c r="CH42" s="21"/>
      <c r="CI42" s="21"/>
      <c r="CJ42" s="21"/>
      <c r="CK42" s="21"/>
      <c r="CL42" s="21"/>
    </row>
    <row r="43" spans="1:104" ht="21" customHeight="1">
      <c r="A43" s="20" t="s">
        <v>120</v>
      </c>
      <c r="B43" s="5"/>
      <c r="C43" s="5" t="s">
        <v>139</v>
      </c>
      <c r="D43" s="5" t="str">
        <f>IF(ISNA(MATCH($C43,Oxford!S$5:S$30,0)),"Not Declared", IF(ISBLANK(INDEX(Oxford!$Q$5:$Q$30,MATCH($C43,Oxford!S$5:S$30,0))),"Missing name on declaration sheet", INDEX(Oxford!$Q$5:$Q$30,MATCH($C43,Oxford!S$5:S$30,0))))</f>
        <v>Not Declared</v>
      </c>
      <c r="E43" s="5" t="str">
        <f>IF(ISNA(MATCH($C43,Oxford!T$5:T$30,0)),"Not Declared", IF(ISBLANK(INDEX(Oxford!$Q$5:$Q$30,MATCH($C43,Oxford!T$5:T$30,0))),"Missing name on declaration sheet", INDEX(Oxford!$Q$5:$Q$30,MATCH($C43,Oxford!T$5:T$30,0))))</f>
        <v>Not Declared</v>
      </c>
      <c r="F43" s="5" t="str">
        <f>IF(ISNA(MATCH($C43,Oxford!U$5:U$30,0)),"Not Declared", IF(ISBLANK(INDEX(Oxford!$Q$5:$Q$30,MATCH($C43,Oxford!U$5:U$30,0))),"Missing name on declaration sheet", INDEX(Oxford!$Q$5:$Q$30,MATCH($C43,Oxford!U$5:U$30,0))))</f>
        <v>Not Declared</v>
      </c>
      <c r="G43" s="5" t="str">
        <f>IF(ISNA(MATCH($C43,Oxford!V$5:V$30,0)),"Not Declared", IF(ISBLANK(INDEX(Oxford!$Q$5:$Q$30,MATCH($C43,Oxford!V$5:V$30,0))),"Missing name on declaration sheet", INDEX(Oxford!$Q$5:$Q$30,MATCH($C43,Oxford!V$5:V$30,0))))</f>
        <v>Not Declared</v>
      </c>
      <c r="H43" s="5" t="str">
        <f>IF(ISNA(MATCH($C43,Oxford!W$5:W$30,0)),"Not Declared", IF(ISBLANK(INDEX(Oxford!$Q$5:$Q$30,MATCH($C43,Oxford!W$5:W$30,0))),"Missing name on declaration sheet", INDEX(Oxford!$Q$5:$Q$30,MATCH($C43,Oxford!W$5:W$30,0))))</f>
        <v>Not Declared</v>
      </c>
      <c r="I43" s="5" t="str">
        <f>IF(ISNA(MATCH($C43,Oxford!X$5:X$30,0)),"Not Declared", IF(ISBLANK(INDEX(Oxford!$Q$5:$Q$30,MATCH($C43,Oxford!X$5:X$30,0))),"Missing name on declaration sheet", INDEX(Oxford!$Q$5:$Q$30,MATCH($C43,Oxford!X$5:X$30,0))))</f>
        <v>Not Declared</v>
      </c>
      <c r="J43" s="5" t="str">
        <f>IF(ISNA(MATCH($C43,Oxford!Y$5:Y$30,0)),"Not Declared", IF(ISBLANK(INDEX(Oxford!$Q$5:$Q$30,MATCH($C43,Oxford!Y$5:Y$30,0))),"Missing name on declaration sheet", INDEX(Oxford!$Q$5:$Q$30,MATCH($C43,Oxford!Y$5:Y$30,0))))</f>
        <v>Not Declared</v>
      </c>
      <c r="K43" s="5" t="str">
        <f>IF(ISNA(MATCH($C43,Oxford!Z$5:Z$30,0)),"Not Declared", IF(ISBLANK(INDEX(Oxford!$Q$5:$Q$30,MATCH($C43,Oxford!Z$5:Z$30,0))),"Missing name on declaration sheet", INDEX(Oxford!$Q$5:$Q$30,MATCH($C43,Oxford!Z$5:Z$30,0))))</f>
        <v>Not Declared</v>
      </c>
      <c r="L43" s="5" t="str">
        <f>IF(ISNA(MATCH($C43,Oxford!AA$5:AA$30,0)),"Not Declared", IF(ISBLANK(INDEX(Oxford!$Q$5:$Q$30,MATCH($C43,Oxford!AA$5:AA$30,0))),"Missing name on declaration sheet", INDEX(Oxford!$Q$5:$Q$30,MATCH($C43,Oxford!AA$5:AA$30,0))))</f>
        <v>Not Declared</v>
      </c>
      <c r="M43" s="5" t="str">
        <f>IF(ISNA(MATCH($C43,Oxford!AB$5:AB$30,0)),"Not Declared", IF(ISBLANK(INDEX(Oxford!$Q$5:$Q$30,MATCH($C43,Oxford!AB$5:AB$30,0))),"Missing name on declaration sheet", INDEX(Oxford!$Q$5:$Q$30,MATCH($C43,Oxford!AB$5:AB$30,0))))</f>
        <v>Not Declared</v>
      </c>
      <c r="N43" s="5" t="str">
        <f>IF(ISNA(MATCH($C43,Oxford!AC$5:AC$30,0)),"Not Declared", IF(ISBLANK(INDEX(Oxford!$Q$5:$Q$30,MATCH($C43,Oxford!AC$5:AC$30,0))),"Missing name on declaration sheet", INDEX(Oxford!$Q$5:$Q$30,MATCH($C43,Oxford!AC$5:AC$30,0))))</f>
        <v>Not Declared</v>
      </c>
      <c r="O43" s="5" t="str">
        <f>IF(ISNA(MATCH($C43,Oxford!AD$5:AD$30,0)),"Not Declared", IF(ISBLANK(INDEX(Oxford!$Q$5:$Q$30,MATCH($C43,Oxford!AD$5:AD$30,0))),"Missing name on declaration sheet", INDEX(Oxford!$Q$5:$Q$30,MATCH($C43,Oxford!AD$5:AD$30,0))))</f>
        <v>Not Declared</v>
      </c>
      <c r="P43" s="5" t="s">
        <v>109</v>
      </c>
      <c r="Q43" s="5" t="s">
        <v>136</v>
      </c>
      <c r="R43" s="5" t="s">
        <v>137</v>
      </c>
      <c r="S43" s="5" t="s">
        <v>138</v>
      </c>
      <c r="T43" s="5" t="str">
        <f>IF(ISNA(MATCH(P43,Oxford!$AE$5:$AE$30,0)),"", IF(ISBLANK(INDEX(Oxford!$Q$5:$Q$30,MATCH(P43,Oxford!$AE$5:$AE$30,0))),"Missing name on declaration sheet", INDEX(Oxford!$Q$5:$Q$30,MATCH(P43,Oxford!$AE$5:$AE$30,0))))</f>
        <v/>
      </c>
      <c r="U43" s="5" t="str">
        <f>IF(ISNA(MATCH(Q43,Oxford!$AE$5:$AE$30,0)),"", IF(ISBLANK(INDEX(Oxford!$Q$5:$Q$30,MATCH(Q43,Oxford!$AE$5:$AE$30,0))),"Missing name on declaration sheet", INDEX(Oxford!$Q$5:$Q$30,MATCH(Q43,Oxford!$AE$5:$AE$30,0))))</f>
        <v/>
      </c>
      <c r="V43" s="5" t="str">
        <f>IF(ISNA(MATCH(R43,Oxford!$AE$5:$AE$30,0)),"", IF(ISBLANK(INDEX(Oxford!$Q$5:$Q$30,MATCH(R43,Oxford!$AE$5:$AE$30,0))),"Missing name on declaration sheet", INDEX(Oxford!$Q$5:$Q$30,MATCH(R43,Oxford!$AE$5:$AE$30,0))))</f>
        <v/>
      </c>
      <c r="W43" s="5" t="str">
        <f>IF(ISNA(MATCH(S43,Oxford!$AE$5:$AE$30,0)),"", IF(ISBLANK(INDEX(Oxford!$Q$5:$Q$30,MATCH(S43,Oxford!$AE$5:$AE$30,0))),"Missing name on declaration sheet", INDEX(Oxford!$Q$5:$Q$30,MATCH(S43,Oxford!$AE$5:$AE$30,0))))</f>
        <v/>
      </c>
      <c r="X43" s="20" t="str">
        <f t="shared" ref="X43:X44" si="14">T43&amp;", "&amp;U43&amp;", "&amp;V43&amp;", "&amp;W43</f>
        <v xml:space="preserve">, , , </v>
      </c>
      <c r="AA43" s="21"/>
      <c r="AB43" s="201" t="str">
        <v>NN</v>
      </c>
      <c r="AC43" s="21" t="str">
        <v>Not Declared</v>
      </c>
      <c r="AD43" s="202" t="str">
        <v>Banbury Harriers AC</v>
      </c>
      <c r="AE43" s="21"/>
      <c r="AF43" s="201"/>
      <c r="AG43" s="21"/>
      <c r="AH43" s="202"/>
      <c r="AJ43" s="21"/>
      <c r="AK43" s="201" t="str">
        <v>XX</v>
      </c>
      <c r="AL43" s="21" t="str">
        <v>Not Declared</v>
      </c>
      <c r="AM43" s="202" t="str">
        <v>Team Kennet</v>
      </c>
      <c r="AN43" s="21"/>
      <c r="AO43" s="201"/>
      <c r="AP43" s="21"/>
      <c r="AQ43" s="202"/>
      <c r="AS43" s="21"/>
      <c r="AT43" s="201" t="str">
        <v>BB</v>
      </c>
      <c r="AU43" s="21" t="str">
        <v>Not Declared</v>
      </c>
      <c r="AV43" s="202" t="str">
        <v>Bicester AC</v>
      </c>
      <c r="AW43" s="21"/>
      <c r="AX43" s="201"/>
      <c r="AY43" s="21"/>
      <c r="AZ43" s="202"/>
      <c r="BB43" s="21"/>
      <c r="BC43" s="201" t="str">
        <v>RR</v>
      </c>
      <c r="BD43" s="21" t="str">
        <v>Not Declared</v>
      </c>
      <c r="BE43" s="202" t="str">
        <v>Radley AC</v>
      </c>
      <c r="BF43" s="21"/>
      <c r="BG43" s="201"/>
      <c r="BH43" s="21"/>
      <c r="BI43" s="202"/>
      <c r="BK43" s="21"/>
      <c r="BL43" s="201" t="str">
        <v>RR</v>
      </c>
      <c r="BM43" s="21" t="str">
        <v>Not Declared</v>
      </c>
      <c r="BN43" s="202" t="str">
        <v>Radley AC</v>
      </c>
      <c r="BO43" s="21"/>
      <c r="BP43" s="201"/>
      <c r="BQ43" s="21"/>
      <c r="BR43" s="202"/>
      <c r="BT43" s="21"/>
      <c r="BU43" s="201" t="str">
        <v>XX</v>
      </c>
      <c r="BV43" s="21" t="str">
        <v>Not Declared</v>
      </c>
      <c r="BW43" s="202" t="str">
        <v>Team Kennet</v>
      </c>
      <c r="BX43" s="21"/>
      <c r="BY43" s="201"/>
      <c r="BZ43" s="21"/>
      <c r="CA43" s="202"/>
      <c r="CB43" s="21"/>
      <c r="CC43" s="21"/>
      <c r="CD43" s="21"/>
      <c r="CE43" s="21"/>
      <c r="CF43" s="21"/>
      <c r="CG43" s="21"/>
      <c r="CH43" s="21"/>
      <c r="CI43" s="21"/>
      <c r="CJ43" s="21"/>
      <c r="CK43" s="21"/>
      <c r="CL43" s="21"/>
    </row>
    <row r="44" spans="1:104" ht="21" customHeight="1">
      <c r="A44" s="20" t="s">
        <v>121</v>
      </c>
      <c r="B44" s="5" t="s">
        <v>31</v>
      </c>
      <c r="C44" s="5" t="s">
        <v>0</v>
      </c>
      <c r="D44" s="5" t="str">
        <f>IF(ISNA(MATCH($C44,Radley!S$5:S$30,0)),"Not Declared", IF(ISBLANK(INDEX(Radley!$Q$5:$Q$30,MATCH($C44,Radley!S$5:S$30,0))),"Missing name on declaration sheet", INDEX(Radley!$Q$5:$Q$30,MATCH($C44,Radley!S$5:S$30,0))))</f>
        <v>Not Declared</v>
      </c>
      <c r="E44" s="5" t="str">
        <f>IF(ISNA(MATCH($C44,Radley!T$5:T$30,0)),"Not Declared", IF(ISBLANK(INDEX(Radley!$Q$5:$Q$30,MATCH($C44,Radley!T$5:T$30,0))),"Missing name on declaration sheet", INDEX(Radley!$Q$5:$Q$30,MATCH($C44,Radley!T$5:T$30,0))))</f>
        <v>Not Declared</v>
      </c>
      <c r="F44" s="5" t="str">
        <f>IF(ISNA(MATCH($C44,Radley!U$5:U$30,0)),"Not Declared", IF(ISBLANK(INDEX(Radley!$Q$5:$Q$30,MATCH($C44,Radley!U$5:U$30,0))),"Missing name on declaration sheet", INDEX(Radley!$Q$5:$Q$30,MATCH($C44,Radley!U$5:U$30,0))))</f>
        <v>Not Declared</v>
      </c>
      <c r="G44" s="5" t="str">
        <f>IF(ISNA(MATCH($C44,Radley!V$5:V$30,0)),"Not Declared", IF(ISBLANK(INDEX(Radley!$Q$5:$Q$30,MATCH($C44,Radley!V$5:V$30,0))),"Missing name on declaration sheet", INDEX(Radley!$Q$5:$Q$30,MATCH($C44,Radley!V$5:V$30,0))))</f>
        <v>Not Declared</v>
      </c>
      <c r="H44" s="5" t="str">
        <f>IF(ISNA(MATCH($C44,Radley!W$5:W$30,0)),"Not Declared", IF(ISBLANK(INDEX(Radley!$Q$5:$Q$30,MATCH($C44,Radley!W$5:W$30,0))),"Missing name on declaration sheet", INDEX(Radley!$Q$5:$Q$30,MATCH($C44,Radley!W$5:W$30,0))))</f>
        <v>Not Declared</v>
      </c>
      <c r="I44" s="5" t="str">
        <f>IF(ISNA(MATCH($C44,Radley!X$5:X$30,0)),"Not Declared", IF(ISBLANK(INDEX(Radley!$Q$5:$Q$30,MATCH($C44,Radley!X$5:X$30,0))),"Missing name on declaration sheet", INDEX(Radley!$Q$5:$Q$30,MATCH($C44,Radley!X$5:X$30,0))))</f>
        <v>Not Declared</v>
      </c>
      <c r="J44" s="5" t="str">
        <f>IF(ISNA(MATCH($C44,Radley!Y$5:Y$30,0)),"Not Declared", IF(ISBLANK(INDEX(Radley!$Q$5:$Q$30,MATCH($C44,Radley!Y$5:Y$30,0))),"Missing name on declaration sheet", INDEX(Radley!$Q$5:$Q$30,MATCH($C44,Radley!Y$5:Y$30,0))))</f>
        <v>Not Declared</v>
      </c>
      <c r="K44" s="5" t="str">
        <f>IF(ISNA(MATCH($C44,Radley!Z$5:Z$30,0)),"Not Declared", IF(ISBLANK(INDEX(Radley!$Q$5:$Q$30,MATCH($C44,Radley!Z$5:Z$30,0))),"Missing name on declaration sheet", INDEX(Radley!$Q$5:$Q$30,MATCH($C44,Radley!Z$5:Z$30,0))))</f>
        <v>Not Declared</v>
      </c>
      <c r="L44" s="5" t="str">
        <f>IF(ISNA(MATCH($C44,Radley!AA$5:AA$30,0)),"Not Declared", IF(ISBLANK(INDEX(Radley!$Q$5:$Q$30,MATCH($C44,Radley!AA$5:AA$30,0))),"Missing name on declaration sheet", INDEX(Radley!$Q$5:$Q$30,MATCH($C44,Radley!AA$5:AA$30,0))))</f>
        <v>Not Declared</v>
      </c>
      <c r="M44" s="5" t="str">
        <f>IF(ISNA(MATCH($C44,Radley!AB$5:AB$30,0)),"Not Declared", IF(ISBLANK(INDEX(Radley!$Q$5:$Q$30,MATCH($C44,Radley!AB$5:AB$30,0))),"Missing name on declaration sheet", INDEX(Radley!$Q$5:$Q$30,MATCH($C44,Radley!AB$5:AB$30,0))))</f>
        <v>Not Declared</v>
      </c>
      <c r="N44" s="5" t="str">
        <f>IF(ISNA(MATCH($C44,Radley!AC$5:AC$30,0)),"Not Declared", IF(ISBLANK(INDEX(Radley!$Q$5:$Q$30,MATCH($C44,Radley!AC$5:AC$30,0))),"Missing name on declaration sheet", INDEX(Radley!$Q$5:$Q$30,MATCH($C44,Radley!AC$5:AC$30,0))))</f>
        <v>Not Declared</v>
      </c>
      <c r="O44" s="5" t="str">
        <f>IF(ISNA(MATCH($C44,Radley!AD$5:AD$30,0)),"Not Declared", IF(ISBLANK(INDEX(Radley!$Q$5:$Q$30,MATCH($C44,Radley!AD$5:AD$30,0))),"Missing name on declaration sheet", INDEX(Radley!$Q$5:$Q$30,MATCH($C44,Radley!AD$5:AD$30,0))))</f>
        <v>Not Declared</v>
      </c>
      <c r="P44" s="5">
        <v>1</v>
      </c>
      <c r="Q44" s="5">
        <v>2</v>
      </c>
      <c r="R44" s="5">
        <v>3</v>
      </c>
      <c r="S44" s="5">
        <v>4</v>
      </c>
      <c r="T44" s="5" t="str">
        <f>IF(ISNA(MATCH(P44,Radley!$AE$5:$AE$30,0)),"", IF(ISBLANK(INDEX(Radley!$Q$5:$Q$30,MATCH(P44,Radley!$AE$5:$AE$30,0))),"Missing name on declaration sheet", INDEX(Radley!$Q$5:$Q$30,MATCH(P44,Radley!$AE$5:$AE$30,0))))</f>
        <v/>
      </c>
      <c r="U44" s="5" t="str">
        <f>IF(ISNA(MATCH(Q44,Radley!$AE$5:$AE$30,0)),"", IF(ISBLANK(INDEX(Radley!$Q$5:$Q$30,MATCH(Q44,Radley!$AE$5:$AE$30,0))),"Missing name on declaration sheet", INDEX(Radley!$Q$5:$Q$30,MATCH(Q44,Radley!$AE$5:$AE$30,0))))</f>
        <v/>
      </c>
      <c r="V44" s="5" t="str">
        <f>IF(ISNA(MATCH(R44,Radley!$AE$5:$AE$30,0)),"", IF(ISBLANK(INDEX(Radley!$Q$5:$Q$30,MATCH(R44,Radley!$AE$5:$AE$30,0))),"Missing name on declaration sheet", INDEX(Radley!$Q$5:$Q$30,MATCH(R44,Radley!$AE$5:$AE$30,0))))</f>
        <v/>
      </c>
      <c r="W44" s="5" t="str">
        <f>IF(ISNA(MATCH(S44,Radley!$AE$5:$AE$30,0)),"", IF(ISBLANK(INDEX(Radley!$Q$5:$Q$30,MATCH(S44,Radley!$AE$5:$AE$30,0))),"Missing name on declaration sheet", INDEX(Radley!$Q$5:$Q$30,MATCH(S44,Radley!$AE$5:$AE$30,0))))</f>
        <v/>
      </c>
      <c r="X44" s="20" t="str">
        <f t="shared" si="14"/>
        <v xml:space="preserve">, , , </v>
      </c>
      <c r="AA44" s="21"/>
      <c r="AB44" s="201" t="str">
        <v>WW</v>
      </c>
      <c r="AC44" s="21" t="str">
        <v>Not Declared</v>
      </c>
      <c r="AD44" s="202" t="str">
        <v>Witney Road Runners</v>
      </c>
      <c r="AE44" s="21"/>
      <c r="AF44" s="201"/>
      <c r="AG44" s="21"/>
      <c r="AH44" s="202"/>
      <c r="AJ44" s="21"/>
      <c r="AK44" s="201" t="str">
        <v>NN</v>
      </c>
      <c r="AL44" s="21" t="str">
        <v>Not Declared</v>
      </c>
      <c r="AM44" s="202" t="str">
        <v>Banbury Harriers AC</v>
      </c>
      <c r="AN44" s="21"/>
      <c r="AO44" s="201"/>
      <c r="AP44" s="21"/>
      <c r="AQ44" s="202"/>
      <c r="AS44" s="21"/>
      <c r="AT44" s="201" t="str">
        <v>OO</v>
      </c>
      <c r="AU44" s="21" t="str">
        <v>Not Declared</v>
      </c>
      <c r="AV44" s="202" t="str">
        <v>Oxford City AC</v>
      </c>
      <c r="AW44" s="21"/>
      <c r="AX44" s="201"/>
      <c r="AY44" s="21"/>
      <c r="AZ44" s="202"/>
      <c r="BB44" s="21"/>
      <c r="BC44" s="201" t="str">
        <v>BB</v>
      </c>
      <c r="BD44" s="21" t="str">
        <v>Not Declared</v>
      </c>
      <c r="BE44" s="202" t="str">
        <v>Bicester AC</v>
      </c>
      <c r="BF44" s="21"/>
      <c r="BG44" s="201"/>
      <c r="BH44" s="21"/>
      <c r="BI44" s="202"/>
      <c r="BK44" s="21"/>
      <c r="BL44" s="201" t="str">
        <v>NN</v>
      </c>
      <c r="BM44" s="21" t="str">
        <v>Not Declared</v>
      </c>
      <c r="BN44" s="202" t="str">
        <v>Banbury Harriers AC</v>
      </c>
      <c r="BO44" s="21"/>
      <c r="BP44" s="201"/>
      <c r="BQ44" s="21"/>
      <c r="BR44" s="202"/>
      <c r="BT44" s="21"/>
      <c r="BU44" s="201" t="str">
        <v>RR</v>
      </c>
      <c r="BV44" s="21" t="str">
        <v>Not Declared</v>
      </c>
      <c r="BW44" s="202" t="str">
        <v>Radley AC</v>
      </c>
      <c r="BX44" s="21"/>
      <c r="BY44" s="201"/>
      <c r="BZ44" s="21"/>
      <c r="CA44" s="202"/>
      <c r="CB44" s="21"/>
      <c r="CC44" s="21"/>
      <c r="CD44" s="21"/>
      <c r="CE44" s="21"/>
      <c r="CF44" s="21"/>
      <c r="CG44" s="21"/>
      <c r="CH44" s="21"/>
      <c r="CI44" s="21"/>
      <c r="CJ44" s="21"/>
      <c r="CK44" s="21"/>
      <c r="CL44" s="21"/>
    </row>
    <row r="45" spans="1:104" ht="21" customHeight="1">
      <c r="A45" s="20" t="s">
        <v>121</v>
      </c>
      <c r="B45" s="5" t="s">
        <v>32</v>
      </c>
      <c r="C45" s="5" t="s">
        <v>1</v>
      </c>
      <c r="D45" s="5" t="str">
        <f>IF(ISNA(MATCH($C45,Radley!S$5:S$30,0)),"Not Declared", IF(ISBLANK(INDEX(Radley!$Q$5:$Q$30,MATCH($C45,Radley!S$5:S$30,0))),"Missing name on declaration sheet", INDEX(Radley!$Q$5:$Q$30,MATCH($C45,Radley!S$5:S$30,0))))</f>
        <v>Not Declared</v>
      </c>
      <c r="E45" s="5" t="str">
        <f>IF(ISNA(MATCH($C45,Radley!T$5:T$30,0)),"Not Declared", IF(ISBLANK(INDEX(Radley!$Q$5:$Q$30,MATCH($C45,Radley!T$5:T$30,0))),"Missing name on declaration sheet", INDEX(Radley!$Q$5:$Q$30,MATCH($C45,Radley!T$5:T$30,0))))</f>
        <v>Not Declared</v>
      </c>
      <c r="F45" s="5" t="str">
        <f>IF(ISNA(MATCH($C45,Radley!U$5:U$30,0)),"Not Declared", IF(ISBLANK(INDEX(Radley!$Q$5:$Q$30,MATCH($C45,Radley!U$5:U$30,0))),"Missing name on declaration sheet", INDEX(Radley!$Q$5:$Q$30,MATCH($C45,Radley!U$5:U$30,0))))</f>
        <v>Not Declared</v>
      </c>
      <c r="G45" s="5" t="str">
        <f>IF(ISNA(MATCH($C45,Radley!V$5:V$30,0)),"Not Declared", IF(ISBLANK(INDEX(Radley!$Q$5:$Q$30,MATCH($C45,Radley!V$5:V$30,0))),"Missing name on declaration sheet", INDEX(Radley!$Q$5:$Q$30,MATCH($C45,Radley!V$5:V$30,0))))</f>
        <v>Not Declared</v>
      </c>
      <c r="H45" s="5" t="str">
        <f>IF(ISNA(MATCH($C45,Radley!W$5:W$30,0)),"Not Declared", IF(ISBLANK(INDEX(Radley!$Q$5:$Q$30,MATCH($C45,Radley!W$5:W$30,0))),"Missing name on declaration sheet", INDEX(Radley!$Q$5:$Q$30,MATCH($C45,Radley!W$5:W$30,0))))</f>
        <v>Not Declared</v>
      </c>
      <c r="I45" s="5" t="str">
        <f>IF(ISNA(MATCH($C45,Radley!X$5:X$30,0)),"Not Declared", IF(ISBLANK(INDEX(Radley!$Q$5:$Q$30,MATCH($C45,Radley!X$5:X$30,0))),"Missing name on declaration sheet", INDEX(Radley!$Q$5:$Q$30,MATCH($C45,Radley!X$5:X$30,0))))</f>
        <v>Not Declared</v>
      </c>
      <c r="J45" s="5" t="str">
        <f>IF(ISNA(MATCH($C45,Radley!Y$5:Y$30,0)),"Not Declared", IF(ISBLANK(INDEX(Radley!$Q$5:$Q$30,MATCH($C45,Radley!Y$5:Y$30,0))),"Missing name on declaration sheet", INDEX(Radley!$Q$5:$Q$30,MATCH($C45,Radley!Y$5:Y$30,0))))</f>
        <v>Not Declared</v>
      </c>
      <c r="K45" s="5" t="str">
        <f>IF(ISNA(MATCH($C45,Radley!Z$5:Z$30,0)),"Not Declared", IF(ISBLANK(INDEX(Radley!$Q$5:$Q$30,MATCH($C45,Radley!Z$5:Z$30,0))),"Missing name on declaration sheet", INDEX(Radley!$Q$5:$Q$30,MATCH($C45,Radley!Z$5:Z$30,0))))</f>
        <v>Not Declared</v>
      </c>
      <c r="L45" s="5" t="str">
        <f>IF(ISNA(MATCH($C45,Radley!AA$5:AA$30,0)),"Not Declared", IF(ISBLANK(INDEX(Radley!$Q$5:$Q$30,MATCH($C45,Radley!AA$5:AA$30,0))),"Missing name on declaration sheet", INDEX(Radley!$Q$5:$Q$30,MATCH($C45,Radley!AA$5:AA$30,0))))</f>
        <v>Not Declared</v>
      </c>
      <c r="M45" s="5" t="str">
        <f>IF(ISNA(MATCH($C45,Radley!AB$5:AB$30,0)),"Not Declared", IF(ISBLANK(INDEX(Radley!$Q$5:$Q$30,MATCH($C45,Radley!AB$5:AB$30,0))),"Missing name on declaration sheet", INDEX(Radley!$Q$5:$Q$30,MATCH($C45,Radley!AB$5:AB$30,0))))</f>
        <v>Not Declared</v>
      </c>
      <c r="N45" s="5" t="str">
        <f>IF(ISNA(MATCH($C45,Radley!AC$5:AC$30,0)),"Not Declared", IF(ISBLANK(INDEX(Radley!$Q$5:$Q$30,MATCH($C45,Radley!AC$5:AC$30,0))),"Missing name on declaration sheet", INDEX(Radley!$Q$5:$Q$30,MATCH($C45,Radley!AC$5:AC$30,0))))</f>
        <v>Not Declared</v>
      </c>
      <c r="O45" s="5" t="str">
        <f>IF(ISNA(MATCH($C45,Radley!AD$5:AD$30,0)),"Not Declared", IF(ISBLANK(INDEX(Radley!$Q$5:$Q$30,MATCH($C45,Radley!AD$5:AD$30,0))),"Missing name on declaration sheet", INDEX(Radley!$Q$5:$Q$30,MATCH($C45,Radley!AD$5:AD$30,0))))</f>
        <v>Not Declared</v>
      </c>
      <c r="P45" s="57"/>
      <c r="Q45" s="57"/>
      <c r="R45" s="57"/>
      <c r="S45" s="57"/>
      <c r="T45" s="75"/>
      <c r="U45" s="75"/>
      <c r="V45" s="75"/>
      <c r="W45" s="75"/>
      <c r="X45" s="57"/>
      <c r="AA45" s="21"/>
      <c r="AB45" s="201" t="str">
        <v>XX</v>
      </c>
      <c r="AC45" s="21" t="str">
        <v>Not Declared</v>
      </c>
      <c r="AD45" s="202" t="str">
        <v>Team Kennet</v>
      </c>
      <c r="AE45" s="21"/>
      <c r="AF45" s="201"/>
      <c r="AG45" s="21"/>
      <c r="AH45" s="202"/>
      <c r="AJ45" s="21"/>
      <c r="AK45" s="201" t="str">
        <v>BB</v>
      </c>
      <c r="AL45" s="21" t="str">
        <v>Not Declared</v>
      </c>
      <c r="AM45" s="202" t="str">
        <v>Bicester AC</v>
      </c>
      <c r="AN45" s="21"/>
      <c r="AO45" s="201"/>
      <c r="AP45" s="21"/>
      <c r="AQ45" s="202"/>
      <c r="AS45" s="21"/>
      <c r="AT45" s="201" t="str">
        <v>RR</v>
      </c>
      <c r="AU45" s="21" t="str">
        <v>Not Declared</v>
      </c>
      <c r="AV45" s="202" t="str">
        <v>Radley AC</v>
      </c>
      <c r="AW45" s="21"/>
      <c r="AX45" s="201"/>
      <c r="AY45" s="21"/>
      <c r="AZ45" s="202"/>
      <c r="BB45" s="21"/>
      <c r="BC45" s="201" t="str">
        <v>OO</v>
      </c>
      <c r="BD45" s="21" t="str">
        <v>Not Declared</v>
      </c>
      <c r="BE45" s="202" t="str">
        <v>Oxford City AC</v>
      </c>
      <c r="BF45" s="21"/>
      <c r="BG45" s="201"/>
      <c r="BH45" s="21"/>
      <c r="BI45" s="202"/>
      <c r="BK45" s="21"/>
      <c r="BL45" s="201" t="str">
        <v>WW</v>
      </c>
      <c r="BM45" s="21" t="str">
        <v>Not Declared</v>
      </c>
      <c r="BN45" s="202" t="str">
        <v>Witney Road Runners</v>
      </c>
      <c r="BO45" s="21"/>
      <c r="BP45" s="201"/>
      <c r="BQ45" s="21"/>
      <c r="BR45" s="202"/>
      <c r="BT45" s="21"/>
      <c r="BU45" s="201" t="str">
        <v>HH</v>
      </c>
      <c r="BV45" s="21" t="str">
        <v>Not Declared</v>
      </c>
      <c r="BW45" s="202" t="str">
        <v>White Horse Harriers</v>
      </c>
      <c r="BX45" s="21"/>
      <c r="BY45" s="201"/>
      <c r="BZ45" s="21"/>
      <c r="CA45" s="202"/>
      <c r="CB45" s="21"/>
      <c r="CC45" s="21"/>
      <c r="CD45" s="21"/>
      <c r="CE45" s="21"/>
      <c r="CF45" s="21"/>
      <c r="CG45" s="21"/>
      <c r="CH45" s="21"/>
      <c r="CI45" s="21"/>
      <c r="CJ45" s="21"/>
      <c r="CK45" s="21"/>
      <c r="CL45" s="21"/>
    </row>
    <row r="46" spans="1:104" ht="21" customHeight="1">
      <c r="A46" s="20" t="s">
        <v>121</v>
      </c>
      <c r="B46" s="5"/>
      <c r="C46" s="5" t="s">
        <v>139</v>
      </c>
      <c r="D46" s="5" t="str">
        <f>IF(ISNA(MATCH($C46,Radley!S$5:S$30,0)),"Not Declared", IF(ISBLANK(INDEX(Radley!$Q$5:$Q$30,MATCH($C46,Radley!S$5:S$30,0))),"Missing name on declaration sheet", INDEX(Radley!$Q$5:$Q$30,MATCH($C46,Radley!S$5:S$30,0))))</f>
        <v>Not Declared</v>
      </c>
      <c r="E46" s="5" t="str">
        <f>IF(ISNA(MATCH($C46,Radley!T$5:T$30,0)),"Not Declared", IF(ISBLANK(INDEX(Radley!$Q$5:$Q$30,MATCH($C46,Radley!T$5:T$30,0))),"Missing name on declaration sheet", INDEX(Radley!$Q$5:$Q$30,MATCH($C46,Radley!T$5:T$30,0))))</f>
        <v>Not Declared</v>
      </c>
      <c r="F46" s="5" t="str">
        <f>IF(ISNA(MATCH($C46,Radley!U$5:U$30,0)),"Not Declared", IF(ISBLANK(INDEX(Radley!$Q$5:$Q$30,MATCH($C46,Radley!U$5:U$30,0))),"Missing name on declaration sheet", INDEX(Radley!$Q$5:$Q$30,MATCH($C46,Radley!U$5:U$30,0))))</f>
        <v>Not Declared</v>
      </c>
      <c r="G46" s="5" t="str">
        <f>IF(ISNA(MATCH($C46,Radley!V$5:V$30,0)),"Not Declared", IF(ISBLANK(INDEX(Radley!$Q$5:$Q$30,MATCH($C46,Radley!V$5:V$30,0))),"Missing name on declaration sheet", INDEX(Radley!$Q$5:$Q$30,MATCH($C46,Radley!V$5:V$30,0))))</f>
        <v>Not Declared</v>
      </c>
      <c r="H46" s="5" t="str">
        <f>IF(ISNA(MATCH($C46,Radley!W$5:W$30,0)),"Not Declared", IF(ISBLANK(INDEX(Radley!$Q$5:$Q$30,MATCH($C46,Radley!W$5:W$30,0))),"Missing name on declaration sheet", INDEX(Radley!$Q$5:$Q$30,MATCH($C46,Radley!W$5:W$30,0))))</f>
        <v>Not Declared</v>
      </c>
      <c r="I46" s="5" t="str">
        <f>IF(ISNA(MATCH($C46,Radley!X$5:X$30,0)),"Not Declared", IF(ISBLANK(INDEX(Radley!$Q$5:$Q$30,MATCH($C46,Radley!X$5:X$30,0))),"Missing name on declaration sheet", INDEX(Radley!$Q$5:$Q$30,MATCH($C46,Radley!X$5:X$30,0))))</f>
        <v>Not Declared</v>
      </c>
      <c r="J46" s="5" t="str">
        <f>IF(ISNA(MATCH($C46,Radley!Y$5:Y$30,0)),"Not Declared", IF(ISBLANK(INDEX(Radley!$Q$5:$Q$30,MATCH($C46,Radley!Y$5:Y$30,0))),"Missing name on declaration sheet", INDEX(Radley!$Q$5:$Q$30,MATCH($C46,Radley!Y$5:Y$30,0))))</f>
        <v>Not Declared</v>
      </c>
      <c r="K46" s="5" t="str">
        <f>IF(ISNA(MATCH($C46,Radley!Z$5:Z$30,0)),"Not Declared", IF(ISBLANK(INDEX(Radley!$Q$5:$Q$30,MATCH($C46,Radley!Z$5:Z$30,0))),"Missing name on declaration sheet", INDEX(Radley!$Q$5:$Q$30,MATCH($C46,Radley!Z$5:Z$30,0))))</f>
        <v>Not Declared</v>
      </c>
      <c r="L46" s="5" t="str">
        <f>IF(ISNA(MATCH($C46,Radley!AA$5:AA$30,0)),"Not Declared", IF(ISBLANK(INDEX(Radley!$Q$5:$Q$30,MATCH($C46,Radley!AA$5:AA$30,0))),"Missing name on declaration sheet", INDEX(Radley!$Q$5:$Q$30,MATCH($C46,Radley!AA$5:AA$30,0))))</f>
        <v>Not Declared</v>
      </c>
      <c r="M46" s="5" t="str">
        <f>IF(ISNA(MATCH($C46,Radley!AB$5:AB$30,0)),"Not Declared", IF(ISBLANK(INDEX(Radley!$Q$5:$Q$30,MATCH($C46,Radley!AB$5:AB$30,0))),"Missing name on declaration sheet", INDEX(Radley!$Q$5:$Q$30,MATCH($C46,Radley!AB$5:AB$30,0))))</f>
        <v>Not Declared</v>
      </c>
      <c r="N46" s="5" t="str">
        <f>IF(ISNA(MATCH($C46,Radley!AC$5:AC$30,0)),"Not Declared", IF(ISBLANK(INDEX(Radley!$Q$5:$Q$30,MATCH($C46,Radley!AC$5:AC$30,0))),"Missing name on declaration sheet", INDEX(Radley!$Q$5:$Q$30,MATCH($C46,Radley!AC$5:AC$30,0))))</f>
        <v>Not Declared</v>
      </c>
      <c r="O46" s="5" t="str">
        <f>IF(ISNA(MATCH($C46,Radley!AD$5:AD$30,0)),"Not Declared", IF(ISBLANK(INDEX(Radley!$Q$5:$Q$30,MATCH($C46,Radley!AD$5:AD$30,0))),"Missing name on declaration sheet", INDEX(Radley!$Q$5:$Q$30,MATCH($C46,Radley!AD$5:AD$30,0))))</f>
        <v>Not Declared</v>
      </c>
      <c r="P46" s="5" t="s">
        <v>109</v>
      </c>
      <c r="Q46" s="5" t="s">
        <v>136</v>
      </c>
      <c r="R46" s="5" t="s">
        <v>137</v>
      </c>
      <c r="S46" s="5" t="s">
        <v>138</v>
      </c>
      <c r="T46" s="5" t="str">
        <f>IF(ISNA(MATCH(P46,Radley!$AE$5:$AE$30,0)),"", IF(ISBLANK(INDEX(Radley!$Q$5:$Q$30,MATCH(P46,Radley!$AE$5:$AE$30,0))),"Missing name on declaration sheet", INDEX(Radley!$Q$5:$Q$30,MATCH(P46,Radley!$AE$5:$AE$30,0))))</f>
        <v/>
      </c>
      <c r="U46" s="5" t="str">
        <f>IF(ISNA(MATCH(Q46,Radley!$AE$5:$AE$30,0)),"", IF(ISBLANK(INDEX(Radley!$Q$5:$Q$30,MATCH(Q46,Radley!$AE$5:$AE$30,0))),"Missing name on declaration sheet", INDEX(Radley!$Q$5:$Q$30,MATCH(Q46,Radley!$AE$5:$AE$30,0))))</f>
        <v/>
      </c>
      <c r="V46" s="5" t="str">
        <f>IF(ISNA(MATCH(R46,Radley!$AE$5:$AE$30,0)),"", IF(ISBLANK(INDEX(Radley!$Q$5:$Q$30,MATCH(R46,Radley!$AE$5:$AE$30,0))),"Missing name on declaration sheet", INDEX(Radley!$Q$5:$Q$30,MATCH(R46,Radley!$AE$5:$AE$30,0))))</f>
        <v/>
      </c>
      <c r="W46" s="5" t="str">
        <f>IF(ISNA(MATCH(S46,Radley!$AE$5:$AE$30,0)),"", IF(ISBLANK(INDEX(Radley!$Q$5:$Q$30,MATCH(S46,Radley!$AE$5:$AE$30,0))),"Missing name on declaration sheet", INDEX(Radley!$Q$5:$Q$30,MATCH(S46,Radley!$AE$5:$AE$30,0))))</f>
        <v/>
      </c>
      <c r="X46" s="20" t="str">
        <f t="shared" ref="X46:X47" si="15">T46&amp;", "&amp;U46&amp;", "&amp;V46&amp;", "&amp;W46</f>
        <v xml:space="preserve">, , , </v>
      </c>
      <c r="AB46" s="201" t="str">
        <v>AA</v>
      </c>
      <c r="AC46" s="21" t="str">
        <v>Not Declared</v>
      </c>
      <c r="AD46" s="202" t="str">
        <v>Abingdon AC</v>
      </c>
      <c r="AE46" s="21"/>
      <c r="AF46" s="201"/>
      <c r="AG46" s="21"/>
      <c r="AH46" s="202"/>
      <c r="AJ46" s="21"/>
      <c r="AK46" s="201" t="str">
        <v>WW</v>
      </c>
      <c r="AL46" s="21" t="str">
        <v>Not Declared</v>
      </c>
      <c r="AM46" s="202" t="str">
        <v>Witney Road Runners</v>
      </c>
      <c r="AN46" s="21"/>
      <c r="AO46" s="201"/>
      <c r="AP46" s="21"/>
      <c r="AQ46" s="202"/>
      <c r="AS46" s="21"/>
      <c r="AT46" s="201" t="str">
        <v>HH</v>
      </c>
      <c r="AU46" s="21" t="str">
        <v>Not Declared</v>
      </c>
      <c r="AV46" s="202" t="str">
        <v>White Horse Harriers</v>
      </c>
      <c r="AW46" s="21"/>
      <c r="AX46" s="201"/>
      <c r="AY46" s="21"/>
      <c r="AZ46" s="202"/>
      <c r="BB46" s="21"/>
      <c r="BC46" s="201" t="str">
        <v>NN</v>
      </c>
      <c r="BD46" s="21" t="str">
        <v>Not Declared</v>
      </c>
      <c r="BE46" s="202" t="str">
        <v>Banbury Harriers AC</v>
      </c>
      <c r="BF46" s="21"/>
      <c r="BG46" s="201"/>
      <c r="BH46" s="21"/>
      <c r="BI46" s="202"/>
      <c r="BK46" s="21"/>
      <c r="BL46" s="201" t="str">
        <v>BB</v>
      </c>
      <c r="BM46" s="21" t="str">
        <v>Not Declared</v>
      </c>
      <c r="BN46" s="202" t="str">
        <v>Bicester AC</v>
      </c>
      <c r="BO46" s="21"/>
      <c r="BP46" s="201"/>
      <c r="BQ46" s="21"/>
      <c r="BR46" s="202"/>
      <c r="BT46" s="21"/>
      <c r="BU46" s="201" t="str">
        <v>AA</v>
      </c>
      <c r="BV46" s="21" t="str">
        <v>Not Declared</v>
      </c>
      <c r="BW46" s="202" t="str">
        <v>Abingdon AC</v>
      </c>
      <c r="BX46" s="21"/>
      <c r="BY46" s="201"/>
      <c r="BZ46" s="21"/>
      <c r="CA46" s="202"/>
      <c r="CB46" s="21"/>
      <c r="CC46" s="21"/>
      <c r="CD46" s="21"/>
      <c r="CE46" s="21"/>
      <c r="CF46" s="21"/>
      <c r="CG46" s="21"/>
      <c r="CH46" s="21"/>
      <c r="CI46" s="21"/>
      <c r="CJ46" s="21"/>
      <c r="CK46" s="21"/>
      <c r="CL46" s="21"/>
    </row>
    <row r="47" spans="1:104" ht="21" customHeight="1">
      <c r="A47" s="20" t="s">
        <v>69</v>
      </c>
      <c r="B47" s="5" t="s">
        <v>44</v>
      </c>
      <c r="C47" s="5" t="s">
        <v>0</v>
      </c>
      <c r="D47" s="5" t="str">
        <f>IF(ISNA(MATCH($C47,Kennet!S$5:S$30,0)),"Not Declared", IF(ISBLANK(INDEX(Kennet!$Q$5:$Q$30,MATCH($C47,Kennet!S$5:S$30,0))),"Missing name on declaration sheet", INDEX(Kennet!$Q$5:$Q$30,MATCH($C47,Kennet!S$5:S$30,0))))</f>
        <v>Not Declared</v>
      </c>
      <c r="E47" s="5" t="str">
        <f>IF(ISNA(MATCH($C47,Kennet!T$5:T$30,0)),"Not Declared", IF(ISBLANK(INDEX(Kennet!$Q$5:$Q$30,MATCH($C47,Kennet!T$5:T$30,0))),"Missing name on declaration sheet", INDEX(Kennet!$Q$5:$Q$30,MATCH($C47,Kennet!T$5:T$30,0))))</f>
        <v>Not Declared</v>
      </c>
      <c r="F47" s="5" t="str">
        <f>IF(ISNA(MATCH($C47,Kennet!U$5:U$30,0)),"Not Declared", IF(ISBLANK(INDEX(Kennet!$Q$5:$Q$30,MATCH($C47,Kennet!U$5:U$30,0))),"Missing name on declaration sheet", INDEX(Kennet!$Q$5:$Q$30,MATCH($C47,Kennet!U$5:U$30,0))))</f>
        <v>Not Declared</v>
      </c>
      <c r="G47" s="5" t="str">
        <f>IF(ISNA(MATCH($C47,Kennet!V$5:V$30,0)),"Not Declared", IF(ISBLANK(INDEX(Kennet!$Q$5:$Q$30,MATCH($C47,Kennet!V$5:V$30,0))),"Missing name on declaration sheet", INDEX(Kennet!$Q$5:$Q$30,MATCH($C47,Kennet!V$5:V$30,0))))</f>
        <v>Not Declared</v>
      </c>
      <c r="H47" s="5" t="str">
        <f>IF(ISNA(MATCH($C47,Kennet!W$5:W$30,0)),"Not Declared", IF(ISBLANK(INDEX(Kennet!$Q$5:$Q$30,MATCH($C47,Kennet!W$5:W$30,0))),"Missing name on declaration sheet", INDEX(Kennet!$Q$5:$Q$30,MATCH($C47,Kennet!W$5:W$30,0))))</f>
        <v>Not Declared</v>
      </c>
      <c r="I47" s="5" t="str">
        <f>IF(ISNA(MATCH($C47,Kennet!X$5:X$30,0)),"Not Declared", IF(ISBLANK(INDEX(Kennet!$Q$5:$Q$30,MATCH($C47,Kennet!X$5:X$30,0))),"Missing name on declaration sheet", INDEX(Kennet!$Q$5:$Q$30,MATCH($C47,Kennet!X$5:X$30,0))))</f>
        <v>Not Declared</v>
      </c>
      <c r="J47" s="5" t="str">
        <f>IF(ISNA(MATCH($C47,Kennet!Y$5:Y$30,0)),"Not Declared", IF(ISBLANK(INDEX(Kennet!$Q$5:$Q$30,MATCH($C47,Kennet!Y$5:Y$30,0))),"Missing name on declaration sheet", INDEX(Kennet!$Q$5:$Q$30,MATCH($C47,Kennet!Y$5:Y$30,0))))</f>
        <v>Not Declared</v>
      </c>
      <c r="K47" s="5" t="str">
        <f>IF(ISNA(MATCH($C47,Kennet!Z$5:Z$30,0)),"Not Declared", IF(ISBLANK(INDEX(Kennet!$Q$5:$Q$30,MATCH($C47,Kennet!Z$5:Z$30,0))),"Missing name on declaration sheet", INDEX(Kennet!$Q$5:$Q$30,MATCH($C47,Kennet!Z$5:Z$30,0))))</f>
        <v>Not Declared</v>
      </c>
      <c r="L47" s="5" t="str">
        <f>IF(ISNA(MATCH($C47,Kennet!AA$5:AA$30,0)),"Not Declared", IF(ISBLANK(INDEX(Kennet!$Q$5:$Q$30,MATCH($C47,Kennet!AA$5:AA$30,0))),"Missing name on declaration sheet", INDEX(Kennet!$Q$5:$Q$30,MATCH($C47,Kennet!AA$5:AA$30,0))))</f>
        <v>Not Declared</v>
      </c>
      <c r="M47" s="5" t="str">
        <f>IF(ISNA(MATCH($C47,Kennet!AB$5:AB$30,0)),"Not Declared", IF(ISBLANK(INDEX(Kennet!$Q$5:$Q$30,MATCH($C47,Kennet!AB$5:AB$30,0))),"Missing name on declaration sheet", INDEX(Kennet!$Q$5:$Q$30,MATCH($C47,Kennet!AB$5:AB$30,0))))</f>
        <v>Not Declared</v>
      </c>
      <c r="N47" s="5" t="str">
        <f>IF(ISNA(MATCH($C47,Kennet!AC$5:AC$30,0)),"Not Declared", IF(ISBLANK(INDEX(Kennet!$Q$5:$Q$30,MATCH($C47,Kennet!AC$5:AC$30,0))),"Missing name on declaration sheet", INDEX(Kennet!$Q$5:$Q$30,MATCH($C47,Kennet!AC$5:AC$30,0))))</f>
        <v>Not Declared</v>
      </c>
      <c r="O47" s="5" t="str">
        <f>IF(ISNA(MATCH($C47,Kennet!AD$5:AD$30,0)),"Not Declared", IF(ISBLANK(INDEX(Kennet!$Q$5:$Q$30,MATCH($C47,Kennet!AD$5:AD$30,0))),"Missing name on declaration sheet", INDEX(Kennet!$Q$5:$Q$30,MATCH($C47,Kennet!AD$5:AD$30,0))))</f>
        <v>Not Declared</v>
      </c>
      <c r="P47" s="5">
        <v>1</v>
      </c>
      <c r="Q47" s="5">
        <v>2</v>
      </c>
      <c r="R47" s="5">
        <v>3</v>
      </c>
      <c r="S47" s="5">
        <v>4</v>
      </c>
      <c r="T47" s="5" t="str">
        <f>IF(ISNA(MATCH(P47,Kennet!$AE$5:$AE$30,0)),"", IF(ISBLANK(INDEX(Kennet!$Q$5:$Q$30,MATCH(P47,Kennet!$AE$5:$AE$30,0))),"Missing name on declaration sheet", INDEX(Kennet!$Q$5:$Q$30,MATCH(P47,Kennet!$AE$5:$AE$30,0))))</f>
        <v/>
      </c>
      <c r="U47" s="5" t="str">
        <f>IF(ISNA(MATCH(Q47,Kennet!$AE$5:$AE$30,0)),"", IF(ISBLANK(INDEX(Kennet!$Q$5:$Q$30,MATCH(Q47,Kennet!$AE$5:$AE$30,0))),"Missing name on declaration sheet", INDEX(Kennet!$Q$5:$Q$30,MATCH(Q47,Kennet!$AE$5:$AE$30,0))))</f>
        <v/>
      </c>
      <c r="V47" s="5" t="str">
        <f>IF(ISNA(MATCH(R47,Kennet!$AE$5:$AE$30,0)),"", IF(ISBLANK(INDEX(Kennet!$Q$5:$Q$30,MATCH(R47,Kennet!$AE$5:$AE$30,0))),"Missing name on declaration sheet", INDEX(Kennet!$Q$5:$Q$30,MATCH(R47,Kennet!$AE$5:$AE$30,0))))</f>
        <v/>
      </c>
      <c r="W47" s="5" t="str">
        <f>IF(ISNA(MATCH(S47,Kennet!$AE$5:$AE$30,0)),"", IF(ISBLANK(INDEX(Kennet!$Q$5:$Q$30,MATCH(S47,Kennet!$AE$5:$AE$30,0))),"Missing name on declaration sheet", INDEX(Kennet!$Q$5:$Q$30,MATCH(S47,Kennet!$AE$5:$AE$30,0))))</f>
        <v/>
      </c>
      <c r="X47" s="20" t="str">
        <f t="shared" si="15"/>
        <v xml:space="preserve">, , , </v>
      </c>
      <c r="AB47" s="201" t="str">
        <v>HH</v>
      </c>
      <c r="AC47" s="21" t="str">
        <v>Not Declared</v>
      </c>
      <c r="AD47" s="202" t="str">
        <v>White Horse Harriers</v>
      </c>
      <c r="AE47" s="21"/>
      <c r="AF47" s="201"/>
      <c r="AG47" s="21"/>
      <c r="AH47" s="202"/>
      <c r="AJ47" s="21"/>
      <c r="AK47" s="201" t="str">
        <v>AA</v>
      </c>
      <c r="AL47" s="21" t="str">
        <v>Not Declared</v>
      </c>
      <c r="AM47" s="202" t="str">
        <v>Abingdon AC</v>
      </c>
      <c r="AN47" s="21"/>
      <c r="AO47" s="201"/>
      <c r="AP47" s="21"/>
      <c r="AQ47" s="202"/>
      <c r="AS47" s="21"/>
      <c r="AT47" s="201" t="str">
        <v>NN</v>
      </c>
      <c r="AU47" s="21" t="str">
        <v>Not Declared</v>
      </c>
      <c r="AV47" s="202" t="str">
        <v>Banbury Harriers AC</v>
      </c>
      <c r="AW47" s="21"/>
      <c r="AX47" s="201"/>
      <c r="AY47" s="21"/>
      <c r="AZ47" s="202"/>
      <c r="BB47" s="21"/>
      <c r="BC47" s="201" t="str">
        <v>HH</v>
      </c>
      <c r="BD47" s="21" t="str">
        <v>Not Declared</v>
      </c>
      <c r="BE47" s="202" t="str">
        <v>White Horse Harriers</v>
      </c>
      <c r="BF47" s="21"/>
      <c r="BG47" s="201"/>
      <c r="BH47" s="21"/>
      <c r="BI47" s="202"/>
      <c r="BK47" s="21"/>
      <c r="BL47" s="201" t="str">
        <v>AA</v>
      </c>
      <c r="BM47" s="21" t="str">
        <v>Not Declared</v>
      </c>
      <c r="BN47" s="202" t="str">
        <v>Abingdon AC</v>
      </c>
      <c r="BO47" s="21"/>
      <c r="BP47" s="201"/>
      <c r="BQ47" s="21"/>
      <c r="BR47" s="202"/>
      <c r="BT47" s="21"/>
      <c r="BU47" s="201" t="str">
        <v>OO</v>
      </c>
      <c r="BV47" s="21" t="str">
        <v>Not Declared</v>
      </c>
      <c r="BW47" s="202" t="str">
        <v>Oxford City AC</v>
      </c>
      <c r="BX47" s="21"/>
      <c r="BY47" s="201"/>
      <c r="BZ47" s="21"/>
      <c r="CA47" s="202"/>
      <c r="CB47" s="21"/>
      <c r="CC47" s="21"/>
      <c r="CD47" s="21"/>
      <c r="CE47" s="21"/>
      <c r="CF47" s="21"/>
      <c r="CG47" s="21"/>
      <c r="CH47" s="21"/>
      <c r="CI47" s="21"/>
      <c r="CJ47" s="21"/>
      <c r="CK47" s="21"/>
      <c r="CL47" s="21"/>
    </row>
    <row r="48" spans="1:104" ht="21" customHeight="1">
      <c r="A48" s="20" t="s">
        <v>69</v>
      </c>
      <c r="B48" s="5" t="s">
        <v>48</v>
      </c>
      <c r="C48" s="5" t="s">
        <v>1</v>
      </c>
      <c r="D48" s="5" t="str">
        <f>IF(ISNA(MATCH($C48,Kennet!S$5:S$30,0)),"Not Declared", IF(ISBLANK(INDEX(Kennet!$Q$5:$Q$30,MATCH($C48,Kennet!S$5:S$30,0))),"Missing name on declaration sheet", INDEX(Kennet!$Q$5:$Q$30,MATCH($C48,Kennet!S$5:S$30,0))))</f>
        <v>Not Declared</v>
      </c>
      <c r="E48" s="5" t="str">
        <f>IF(ISNA(MATCH($C48,Kennet!T$5:T$30,0)),"Not Declared", IF(ISBLANK(INDEX(Kennet!$Q$5:$Q$30,MATCH($C48,Kennet!T$5:T$30,0))),"Missing name on declaration sheet", INDEX(Kennet!$Q$5:$Q$30,MATCH($C48,Kennet!T$5:T$30,0))))</f>
        <v>Not Declared</v>
      </c>
      <c r="F48" s="5" t="str">
        <f>IF(ISNA(MATCH($C48,Kennet!U$5:U$30,0)),"Not Declared", IF(ISBLANK(INDEX(Kennet!$Q$5:$Q$30,MATCH($C48,Kennet!U$5:U$30,0))),"Missing name on declaration sheet", INDEX(Kennet!$Q$5:$Q$30,MATCH($C48,Kennet!U$5:U$30,0))))</f>
        <v>Not Declared</v>
      </c>
      <c r="G48" s="5" t="str">
        <f>IF(ISNA(MATCH($C48,Kennet!V$5:V$30,0)),"Not Declared", IF(ISBLANK(INDEX(Kennet!$Q$5:$Q$30,MATCH($C48,Kennet!V$5:V$30,0))),"Missing name on declaration sheet", INDEX(Kennet!$Q$5:$Q$30,MATCH($C48,Kennet!V$5:V$30,0))))</f>
        <v>Not Declared</v>
      </c>
      <c r="H48" s="5" t="str">
        <f>IF(ISNA(MATCH($C48,Kennet!W$5:W$30,0)),"Not Declared", IF(ISBLANK(INDEX(Kennet!$Q$5:$Q$30,MATCH($C48,Kennet!W$5:W$30,0))),"Missing name on declaration sheet", INDEX(Kennet!$Q$5:$Q$30,MATCH($C48,Kennet!W$5:W$30,0))))</f>
        <v>Not Declared</v>
      </c>
      <c r="I48" s="5" t="str">
        <f>IF(ISNA(MATCH($C48,Kennet!X$5:X$30,0)),"Not Declared", IF(ISBLANK(INDEX(Kennet!$Q$5:$Q$30,MATCH($C48,Kennet!X$5:X$30,0))),"Missing name on declaration sheet", INDEX(Kennet!$Q$5:$Q$30,MATCH($C48,Kennet!X$5:X$30,0))))</f>
        <v>Not Declared</v>
      </c>
      <c r="J48" s="5" t="str">
        <f>IF(ISNA(MATCH($C48,Kennet!Y$5:Y$30,0)),"Not Declared", IF(ISBLANK(INDEX(Kennet!$Q$5:$Q$30,MATCH($C48,Kennet!Y$5:Y$30,0))),"Missing name on declaration sheet", INDEX(Kennet!$Q$5:$Q$30,MATCH($C48,Kennet!Y$5:Y$30,0))))</f>
        <v>Not Declared</v>
      </c>
      <c r="K48" s="5" t="str">
        <f>IF(ISNA(MATCH($C48,Kennet!Z$5:Z$30,0)),"Not Declared", IF(ISBLANK(INDEX(Kennet!$Q$5:$Q$30,MATCH($C48,Kennet!Z$5:Z$30,0))),"Missing name on declaration sheet", INDEX(Kennet!$Q$5:$Q$30,MATCH($C48,Kennet!Z$5:Z$30,0))))</f>
        <v>Not Declared</v>
      </c>
      <c r="L48" s="5" t="str">
        <f>IF(ISNA(MATCH($C48,Kennet!AA$5:AA$30,0)),"Not Declared", IF(ISBLANK(INDEX(Kennet!$Q$5:$Q$30,MATCH($C48,Kennet!AA$5:AA$30,0))),"Missing name on declaration sheet", INDEX(Kennet!$Q$5:$Q$30,MATCH($C48,Kennet!AA$5:AA$30,0))))</f>
        <v>Not Declared</v>
      </c>
      <c r="M48" s="5" t="str">
        <f>IF(ISNA(MATCH($C48,Kennet!AB$5:AB$30,0)),"Not Declared", IF(ISBLANK(INDEX(Kennet!$Q$5:$Q$30,MATCH($C48,Kennet!AB$5:AB$30,0))),"Missing name on declaration sheet", INDEX(Kennet!$Q$5:$Q$30,MATCH($C48,Kennet!AB$5:AB$30,0))))</f>
        <v>Not Declared</v>
      </c>
      <c r="N48" s="5" t="str">
        <f>IF(ISNA(MATCH($C48,Kennet!AC$5:AC$30,0)),"Not Declared", IF(ISBLANK(INDEX(Kennet!$Q$5:$Q$30,MATCH($C48,Kennet!AC$5:AC$30,0))),"Missing name on declaration sheet", INDEX(Kennet!$Q$5:$Q$30,MATCH($C48,Kennet!AC$5:AC$30,0))))</f>
        <v>Not Declared</v>
      </c>
      <c r="O48" s="5" t="str">
        <f>IF(ISNA(MATCH($C48,Kennet!AD$5:AD$30,0)),"Not Declared", IF(ISBLANK(INDEX(Kennet!$Q$5:$Q$30,MATCH($C48,Kennet!AD$5:AD$30,0))),"Missing name on declaration sheet", INDEX(Kennet!$Q$5:$Q$30,MATCH($C48,Kennet!AD$5:AD$30,0))))</f>
        <v>Not Declared</v>
      </c>
      <c r="P48" s="57"/>
      <c r="Q48" s="57"/>
      <c r="R48" s="57"/>
      <c r="S48" s="57"/>
      <c r="T48" s="75"/>
      <c r="U48" s="75"/>
      <c r="V48" s="75"/>
      <c r="W48" s="75"/>
      <c r="X48" s="57"/>
      <c r="AA48" s="197" t="s">
        <v>341</v>
      </c>
      <c r="AB48" s="198" t="str" cm="1">
        <f t="array" ref="AB48">_xlfn.XLOOKUP(1,('Number Allocation'!$C$6:$C$1446=AC48)*('Number Allocation'!$D$6:$D$1446=AD48),'Number Allocation'!$A$6:$A$1446,"!!!")</f>
        <v>!!!</v>
      </c>
      <c r="AC48" s="208" t="str" cm="1">
        <f t="array" ref="AC48:AD55">_xlfn.SORTBY(_xlfn._xlws.FILTER(CHOOSE({1,2},$M32:$M58,$A32:$A58),($C32:$C58="N/S")*($A32:$A58&lt;&gt;"Great Milton AC"),""),$P$379:$P$386)</f>
        <v>Not Declared</v>
      </c>
      <c r="AD48" s="200" t="str">
        <v>Radley AC</v>
      </c>
      <c r="AE48" s="21"/>
      <c r="AF48" s="201"/>
      <c r="AG48" s="21"/>
      <c r="AH48" s="202"/>
      <c r="AI48" s="44"/>
      <c r="AJ48" s="197" t="s">
        <v>341</v>
      </c>
      <c r="AK48" s="198" t="str" cm="1">
        <f t="array" ref="AK48">_xlfn.XLOOKUP(1,('Number Allocation'!$C$6:$C$1446=AL48)*('Number Allocation'!$D$6:$D$1446=AM48),'Number Allocation'!$A$6:$A$1446,"!!!")</f>
        <v>!!!</v>
      </c>
      <c r="AL48" s="208" t="str" cm="1">
        <f t="array" ref="AL48:AM55">_xlfn.SORTBY(_xlfn._xlws.FILTER(CHOOSE({1,2},$E32:$E58,$A32:$A58),($C32:$C58="N/S")*($A32:$A58&lt;&gt;"Great Milton AC"),""),$O$379:$O$386)</f>
        <v>Not Declared</v>
      </c>
      <c r="AM48" s="200" t="str">
        <v>White Horse Harriers</v>
      </c>
      <c r="AN48" s="21"/>
      <c r="AO48" s="201"/>
      <c r="AP48" s="21"/>
      <c r="AQ48" s="202"/>
      <c r="AS48" s="197" t="s">
        <v>341</v>
      </c>
      <c r="AT48" s="198" t="str" cm="1">
        <f t="array" ref="AT48">_xlfn.XLOOKUP(1,('Number Allocation'!$C$6:$C$1446=AU48)*('Number Allocation'!$D$6:$D$1446=AV48),'Number Allocation'!$A$6:$A$1446,"!!!")</f>
        <v>!!!</v>
      </c>
      <c r="AU48" s="208" t="str" cm="1">
        <f t="array" ref="AU48:AV55">_xlfn.SORTBY(_xlfn._xlws.FILTER(CHOOSE({1,2},$J32:$J58,$A32:$A58),($C32:$C58="N/S")*($A32:$A58&lt;&gt;"Great Milton AC"),""),$N$379:$N$386)</f>
        <v>Not Declared</v>
      </c>
      <c r="AV48" s="200" t="str">
        <v>Team Kennet</v>
      </c>
      <c r="AW48" s="21"/>
      <c r="AX48" s="201"/>
      <c r="AY48" s="21"/>
      <c r="AZ48" s="202"/>
      <c r="BB48" s="197" t="s">
        <v>341</v>
      </c>
      <c r="BC48" s="198" t="str" cm="1">
        <f t="array" ref="BC48">_xlfn.XLOOKUP(1,('Number Allocation'!$C$6:$C$1446=BD48)*('Number Allocation'!$D$6:$D$1446=BE48),'Number Allocation'!$A$6:$A$1446,"!!!")</f>
        <v>!!!</v>
      </c>
      <c r="BD48" s="208" t="str" cm="1">
        <f t="array" ref="BD48:BE55">_xlfn.SORTBY(_xlfn._xlws.FILTER(CHOOSE({1,2},$K32:$K58,$A32:$A58),($C32:$C58="N/S")*($A32:$A58&lt;&gt;"Great Milton AC"),""),$L$379:$L$386)</f>
        <v>Not Declared</v>
      </c>
      <c r="BE48" s="200" t="str">
        <v>Abingdon AC</v>
      </c>
      <c r="BF48" s="21"/>
      <c r="BG48" s="201"/>
      <c r="BH48" s="21"/>
      <c r="BI48" s="202"/>
      <c r="BK48" s="197" t="s">
        <v>341</v>
      </c>
      <c r="BL48" s="198" t="str" cm="1">
        <f t="array" ref="BL48">_xlfn.XLOOKUP(1,('Number Allocation'!$C$6:$C$1446=BM48)*('Number Allocation'!$D$6:$D$1446=BN48),'Number Allocation'!$A$6:$A$1446,"!!!")</f>
        <v>!!!</v>
      </c>
      <c r="BM48" s="208" t="str" cm="1">
        <f t="array" ref="BM48:BN55">_xlfn.SORTBY(_xlfn._xlws.FILTER(CHOOSE({1,2},$D32:$D58,$A32:$A58),($C32:$C58="N/S")*($A32:$A58&lt;&gt;"Great Milton AC"),""),$M$379:$M$386)</f>
        <v>Not Declared</v>
      </c>
      <c r="BN48" s="200" t="str">
        <v>White Horse Harriers</v>
      </c>
      <c r="BO48" s="21"/>
      <c r="BP48" s="201"/>
      <c r="BQ48" s="21"/>
      <c r="BR48" s="202"/>
      <c r="BT48" s="197" t="s">
        <v>341</v>
      </c>
      <c r="BU48" s="198" t="str" cm="1">
        <f t="array" ref="BU48">_xlfn.XLOOKUP(1,('Number Allocation'!$C$6:$C$1446=BV48)*('Number Allocation'!$D$6:$D$1446=BW48),'Number Allocation'!$A$6:$A$1446,"!!!")</f>
        <v>!!!</v>
      </c>
      <c r="BV48" s="208" t="str" cm="1">
        <f t="array" ref="BV48:BW55">_xlfn.SORTBY(_xlfn._xlws.FILTER(CHOOSE({1,2},$G32:$G58,$A32:$A58),($C32:$C58="N/S")*($A32:$A58&lt;&gt;"Great Milton AC"),""),$K$379:$K$386)</f>
        <v>Not Declared</v>
      </c>
      <c r="BW48" s="200" t="str">
        <v>Bicester AC</v>
      </c>
      <c r="BX48" s="21"/>
      <c r="BY48" s="201"/>
      <c r="BZ48" s="21"/>
      <c r="CA48" s="202"/>
      <c r="CB48" s="21"/>
      <c r="CC48" s="21"/>
      <c r="CD48" s="21"/>
      <c r="CE48" s="21"/>
      <c r="CF48" s="21"/>
      <c r="CG48" s="21"/>
      <c r="CH48" s="21"/>
      <c r="CI48" s="21"/>
      <c r="CJ48" s="21"/>
      <c r="CK48" s="21"/>
      <c r="CL48" s="21"/>
    </row>
    <row r="49" spans="1:104" ht="21" customHeight="1">
      <c r="A49" s="20" t="s">
        <v>69</v>
      </c>
      <c r="B49" s="5"/>
      <c r="C49" s="5" t="s">
        <v>139</v>
      </c>
      <c r="D49" s="5" t="str">
        <f>IF(ISNA(MATCH($C49,Kennet!S$5:S$30,0)),"Not Declared", IF(ISBLANK(INDEX(Kennet!$Q$5:$Q$30,MATCH($C49,Kennet!S$5:S$30,0))),"Missing name on declaration sheet", INDEX(Kennet!$Q$5:$Q$30,MATCH($C49,Kennet!S$5:S$30,0))))</f>
        <v>Not Declared</v>
      </c>
      <c r="E49" s="5" t="str">
        <f>IF(ISNA(MATCH($C49,Kennet!T$5:T$30,0)),"Not Declared", IF(ISBLANK(INDEX(Kennet!$Q$5:$Q$30,MATCH($C49,Kennet!T$5:T$30,0))),"Missing name on declaration sheet", INDEX(Kennet!$Q$5:$Q$30,MATCH($C49,Kennet!T$5:T$30,0))))</f>
        <v>Not Declared</v>
      </c>
      <c r="F49" s="5" t="str">
        <f>IF(ISNA(MATCH($C49,Kennet!U$5:U$30,0)),"Not Declared", IF(ISBLANK(INDEX(Kennet!$Q$5:$Q$30,MATCH($C49,Kennet!U$5:U$30,0))),"Missing name on declaration sheet", INDEX(Kennet!$Q$5:$Q$30,MATCH($C49,Kennet!U$5:U$30,0))))</f>
        <v>Not Declared</v>
      </c>
      <c r="G49" s="5" t="str">
        <f>IF(ISNA(MATCH($C49,Kennet!V$5:V$30,0)),"Not Declared", IF(ISBLANK(INDEX(Kennet!$Q$5:$Q$30,MATCH($C49,Kennet!V$5:V$30,0))),"Missing name on declaration sheet", INDEX(Kennet!$Q$5:$Q$30,MATCH($C49,Kennet!V$5:V$30,0))))</f>
        <v>Not Declared</v>
      </c>
      <c r="H49" s="5" t="str">
        <f>IF(ISNA(MATCH($C49,Kennet!W$5:W$30,0)),"Not Declared", IF(ISBLANK(INDEX(Kennet!$Q$5:$Q$30,MATCH($C49,Kennet!W$5:W$30,0))),"Missing name on declaration sheet", INDEX(Kennet!$Q$5:$Q$30,MATCH($C49,Kennet!W$5:W$30,0))))</f>
        <v>Not Declared</v>
      </c>
      <c r="I49" s="5" t="str">
        <f>IF(ISNA(MATCH($C49,Kennet!X$5:X$30,0)),"Not Declared", IF(ISBLANK(INDEX(Kennet!$Q$5:$Q$30,MATCH($C49,Kennet!X$5:X$30,0))),"Missing name on declaration sheet", INDEX(Kennet!$Q$5:$Q$30,MATCH($C49,Kennet!X$5:X$30,0))))</f>
        <v>Not Declared</v>
      </c>
      <c r="J49" s="5" t="str">
        <f>IF(ISNA(MATCH($C49,Kennet!Y$5:Y$30,0)),"Not Declared", IF(ISBLANK(INDEX(Kennet!$Q$5:$Q$30,MATCH($C49,Kennet!Y$5:Y$30,0))),"Missing name on declaration sheet", INDEX(Kennet!$Q$5:$Q$30,MATCH($C49,Kennet!Y$5:Y$30,0))))</f>
        <v>Not Declared</v>
      </c>
      <c r="K49" s="5" t="str">
        <f>IF(ISNA(MATCH($C49,Kennet!Z$5:Z$30,0)),"Not Declared", IF(ISBLANK(INDEX(Kennet!$Q$5:$Q$30,MATCH($C49,Kennet!Z$5:Z$30,0))),"Missing name on declaration sheet", INDEX(Kennet!$Q$5:$Q$30,MATCH($C49,Kennet!Z$5:Z$30,0))))</f>
        <v>Not Declared</v>
      </c>
      <c r="L49" s="5" t="str">
        <f>IF(ISNA(MATCH($C49,Kennet!AA$5:AA$30,0)),"Not Declared", IF(ISBLANK(INDEX(Kennet!$Q$5:$Q$30,MATCH($C49,Kennet!AA$5:AA$30,0))),"Missing name on declaration sheet", INDEX(Kennet!$Q$5:$Q$30,MATCH($C49,Kennet!AA$5:AA$30,0))))</f>
        <v>Not Declared</v>
      </c>
      <c r="M49" s="5" t="str">
        <f>IF(ISNA(MATCH($C49,Kennet!AB$5:AB$30,0)),"Not Declared", IF(ISBLANK(INDEX(Kennet!$Q$5:$Q$30,MATCH($C49,Kennet!AB$5:AB$30,0))),"Missing name on declaration sheet", INDEX(Kennet!$Q$5:$Q$30,MATCH($C49,Kennet!AB$5:AB$30,0))))</f>
        <v>Not Declared</v>
      </c>
      <c r="N49" s="5" t="str">
        <f>IF(ISNA(MATCH($C49,Kennet!AC$5:AC$30,0)),"Not Declared", IF(ISBLANK(INDEX(Kennet!$Q$5:$Q$30,MATCH($C49,Kennet!AC$5:AC$30,0))),"Missing name on declaration sheet", INDEX(Kennet!$Q$5:$Q$30,MATCH($C49,Kennet!AC$5:AC$30,0))))</f>
        <v>Not Declared</v>
      </c>
      <c r="O49" s="5" t="str">
        <f>IF(ISNA(MATCH($C49,Kennet!AD$5:AD$30,0)),"Not Declared", IF(ISBLANK(INDEX(Kennet!$Q$5:$Q$30,MATCH($C49,Kennet!AD$5:AD$30,0))),"Missing name on declaration sheet", INDEX(Kennet!$Q$5:$Q$30,MATCH($C49,Kennet!AD$5:AD$30,0))))</f>
        <v>Not Declared</v>
      </c>
      <c r="P49" s="5" t="s">
        <v>109</v>
      </c>
      <c r="Q49" s="5" t="s">
        <v>136</v>
      </c>
      <c r="R49" s="5" t="s">
        <v>137</v>
      </c>
      <c r="S49" s="5" t="s">
        <v>138</v>
      </c>
      <c r="T49" s="5" t="str">
        <f>IF(ISNA(MATCH(P49,Kennet!$AE$5:$AE$30,0)),"", IF(ISBLANK(INDEX(Kennet!$Q$5:$Q$30,MATCH(P49,Kennet!$AE$5:$AE$30,0))),"Missing name on declaration sheet", INDEX(Kennet!$Q$5:$Q$30,MATCH(P49,Kennet!$AE$5:$AE$30,0))))</f>
        <v/>
      </c>
      <c r="U49" s="5" t="str">
        <f>IF(ISNA(MATCH(Q49,Kennet!$AE$5:$AE$30,0)),"", IF(ISBLANK(INDEX(Kennet!$Q$5:$Q$30,MATCH(Q49,Kennet!$AE$5:$AE$30,0))),"Missing name on declaration sheet", INDEX(Kennet!$Q$5:$Q$30,MATCH(Q49,Kennet!$AE$5:$AE$30,0))))</f>
        <v/>
      </c>
      <c r="V49" s="5" t="str">
        <f>IF(ISNA(MATCH(R49,Kennet!$AE$5:$AE$30,0)),"", IF(ISBLANK(INDEX(Kennet!$Q$5:$Q$30,MATCH(R49,Kennet!$AE$5:$AE$30,0))),"Missing name on declaration sheet", INDEX(Kennet!$Q$5:$Q$30,MATCH(R49,Kennet!$AE$5:$AE$30,0))))</f>
        <v/>
      </c>
      <c r="W49" s="5" t="str">
        <f>IF(ISNA(MATCH(S49,Kennet!$AE$5:$AE$30,0)),"", IF(ISBLANK(INDEX(Kennet!$Q$5:$Q$30,MATCH(S49,Kennet!$AE$5:$AE$30,0))),"Missing name on declaration sheet", INDEX(Kennet!$Q$5:$Q$30,MATCH(S49,Kennet!$AE$5:$AE$30,0))))</f>
        <v/>
      </c>
      <c r="X49" s="20" t="str">
        <f t="shared" ref="X49:X50" si="16">T49&amp;", "&amp;U49&amp;", "&amp;V49&amp;", "&amp;W49</f>
        <v xml:space="preserve">, , , </v>
      </c>
      <c r="AB49" s="201" t="str" cm="1">
        <f t="array" ref="AB49">_xlfn.XLOOKUP(1,('Number Allocation'!$C$6:$C$1446=AC49)*('Number Allocation'!$D$6:$D$1446=AD49),'Number Allocation'!$A$6:$A$1446,"!!!")</f>
        <v>!!!</v>
      </c>
      <c r="AC49" s="21" t="str">
        <v>Not Declared</v>
      </c>
      <c r="AD49" s="202" t="str">
        <v>Bicester AC</v>
      </c>
      <c r="AE49" s="21"/>
      <c r="AF49" s="201"/>
      <c r="AG49" s="21"/>
      <c r="AH49" s="202"/>
      <c r="AI49" s="44"/>
      <c r="AJ49" s="21"/>
      <c r="AK49" s="201" t="str" cm="1">
        <f t="array" ref="AK49">_xlfn.XLOOKUP(1,('Number Allocation'!$C$6:$C$1446=AL49)*('Number Allocation'!$D$6:$D$1446=AM49),'Number Allocation'!$A$6:$A$1446,"!!!")</f>
        <v>!!!</v>
      </c>
      <c r="AL49" s="21" t="str">
        <v>Not Declared</v>
      </c>
      <c r="AM49" s="202" t="str">
        <v>Radley AC</v>
      </c>
      <c r="AN49" s="21"/>
      <c r="AO49" s="201"/>
      <c r="AP49" s="21"/>
      <c r="AQ49" s="202"/>
      <c r="AS49" s="21"/>
      <c r="AT49" s="201" t="str" cm="1">
        <f t="array" ref="AT49">_xlfn.XLOOKUP(1,('Number Allocation'!$C$6:$C$1446=AU49)*('Number Allocation'!$D$6:$D$1446=AV49),'Number Allocation'!$A$6:$A$1446,"!!!")</f>
        <v>!!!</v>
      </c>
      <c r="AU49" s="21" t="str">
        <v>Not Declared</v>
      </c>
      <c r="AV49" s="202" t="str">
        <v>Abingdon AC</v>
      </c>
      <c r="AW49" s="21"/>
      <c r="AX49" s="201"/>
      <c r="AY49" s="21"/>
      <c r="AZ49" s="202"/>
      <c r="BB49" s="21"/>
      <c r="BC49" s="201" t="str" cm="1">
        <f t="array" ref="BC49">_xlfn.XLOOKUP(1,('Number Allocation'!$C$6:$C$1446=BD49)*('Number Allocation'!$D$6:$D$1446=BE49),'Number Allocation'!$A$6:$A$1446,"!!!")</f>
        <v>!!!</v>
      </c>
      <c r="BD49" s="21" t="str">
        <v>Not Declared</v>
      </c>
      <c r="BE49" s="202" t="str">
        <v>Witney Road Runners</v>
      </c>
      <c r="BF49" s="21"/>
      <c r="BG49" s="201"/>
      <c r="BH49" s="21"/>
      <c r="BI49" s="202"/>
      <c r="BK49" s="21"/>
      <c r="BL49" s="201" t="str" cm="1">
        <f t="array" ref="BL49">_xlfn.XLOOKUP(1,('Number Allocation'!$C$6:$C$1446=BM49)*('Number Allocation'!$D$6:$D$1446=BN49),'Number Allocation'!$A$6:$A$1446,"!!!")</f>
        <v>!!!</v>
      </c>
      <c r="BM49" s="21" t="str">
        <v>Not Declared</v>
      </c>
      <c r="BN49" s="202" t="str">
        <v>Oxford City AC</v>
      </c>
      <c r="BO49" s="21"/>
      <c r="BP49" s="201"/>
      <c r="BQ49" s="21"/>
      <c r="BR49" s="202"/>
      <c r="BT49" s="21"/>
      <c r="BU49" s="201" t="str" cm="1">
        <f t="array" ref="BU49">_xlfn.XLOOKUP(1,('Number Allocation'!$C$6:$C$1446=BV49)*('Number Allocation'!$D$6:$D$1446=BW49),'Number Allocation'!$A$6:$A$1446,"!!!")</f>
        <v>!!!</v>
      </c>
      <c r="BV49" s="21" t="str">
        <v>Not Declared</v>
      </c>
      <c r="BW49" s="202" t="str">
        <v>Witney Road Runners</v>
      </c>
      <c r="BX49" s="21"/>
      <c r="BY49" s="201"/>
      <c r="BZ49" s="21"/>
      <c r="CA49" s="202"/>
      <c r="CB49" s="21"/>
      <c r="CC49" s="21"/>
      <c r="CD49" s="21"/>
      <c r="CE49" s="21"/>
      <c r="CF49" s="21"/>
      <c r="CG49" s="21"/>
      <c r="CH49" s="21"/>
      <c r="CI49" s="21"/>
      <c r="CJ49" s="21"/>
      <c r="CK49" s="21"/>
      <c r="CL49" s="21"/>
    </row>
    <row r="50" spans="1:104" ht="21" customHeight="1">
      <c r="A50" s="20" t="s">
        <v>122</v>
      </c>
      <c r="B50" s="5" t="s">
        <v>72</v>
      </c>
      <c r="C50" s="5" t="s">
        <v>0</v>
      </c>
      <c r="D50" s="5" t="str">
        <f>IF(ISNA(MATCH($C50,WhiteHorse!S$5:S$30,0)),"Not Declared", IF(ISBLANK(INDEX(WhiteHorse!$Q$5:$Q$30,MATCH($C50,WhiteHorse!S$5:S$30,0))),"Missing name on declaration sheet", INDEX(WhiteHorse!$Q$5:$Q$30,MATCH($C50,WhiteHorse!S$5:S$30,0))))</f>
        <v>Not Declared</v>
      </c>
      <c r="E50" s="5" t="str">
        <f>IF(ISNA(MATCH($C50,WhiteHorse!T$5:T$30,0)),"Not Declared", IF(ISBLANK(INDEX(WhiteHorse!$Q$5:$Q$30,MATCH($C50,WhiteHorse!T$5:T$30,0))),"Missing name on declaration sheet", INDEX(WhiteHorse!$Q$5:$Q$30,MATCH($C50,WhiteHorse!T$5:T$30,0))))</f>
        <v>Not Declared</v>
      </c>
      <c r="F50" s="5" t="str">
        <f>IF(ISNA(MATCH($C50,WhiteHorse!U$5:U$30,0)),"Not Declared", IF(ISBLANK(INDEX(WhiteHorse!$Q$5:$Q$30,MATCH($C50,WhiteHorse!U$5:U$30,0))),"Missing name on declaration sheet", INDEX(WhiteHorse!$Q$5:$Q$30,MATCH($C50,WhiteHorse!U$5:U$30,0))))</f>
        <v>Not Declared</v>
      </c>
      <c r="G50" s="5" t="str">
        <f>IF(ISNA(MATCH($C50,WhiteHorse!V$5:V$30,0)),"Not Declared", IF(ISBLANK(INDEX(WhiteHorse!$Q$5:$Q$30,MATCH($C50,WhiteHorse!V$5:V$30,0))),"Missing name on declaration sheet", INDEX(WhiteHorse!$Q$5:$Q$30,MATCH($C50,WhiteHorse!V$5:V$30,0))))</f>
        <v>Not Declared</v>
      </c>
      <c r="H50" s="5" t="str">
        <f>IF(ISNA(MATCH($C50,WhiteHorse!W$5:W$30,0)),"Not Declared", IF(ISBLANK(INDEX(WhiteHorse!$Q$5:$Q$30,MATCH($C50,WhiteHorse!W$5:W$30,0))),"Missing name on declaration sheet", INDEX(WhiteHorse!$Q$5:$Q$30,MATCH($C50,WhiteHorse!W$5:W$30,0))))</f>
        <v>Not Declared</v>
      </c>
      <c r="I50" s="5" t="str">
        <f>IF(ISNA(MATCH($C50,WhiteHorse!X$5:X$30,0)),"Not Declared", IF(ISBLANK(INDEX(WhiteHorse!$Q$5:$Q$30,MATCH($C50,WhiteHorse!X$5:X$30,0))),"Missing name on declaration sheet", INDEX(WhiteHorse!$Q$5:$Q$30,MATCH($C50,WhiteHorse!X$5:X$30,0))))</f>
        <v>Not Declared</v>
      </c>
      <c r="J50" s="5" t="str">
        <f>IF(ISNA(MATCH($C50,WhiteHorse!Y$5:Y$30,0)),"Not Declared", IF(ISBLANK(INDEX(WhiteHorse!$Q$5:$Q$30,MATCH($C50,WhiteHorse!Y$5:Y$30,0))),"Missing name on declaration sheet", INDEX(WhiteHorse!$Q$5:$Q$30,MATCH($C50,WhiteHorse!Y$5:Y$30,0))))</f>
        <v>Not Declared</v>
      </c>
      <c r="K50" s="5" t="str">
        <f>IF(ISNA(MATCH($C50,WhiteHorse!Z$5:Z$30,0)),"Not Declared", IF(ISBLANK(INDEX(WhiteHorse!$Q$5:$Q$30,MATCH($C50,WhiteHorse!Z$5:Z$30,0))),"Missing name on declaration sheet", INDEX(WhiteHorse!$Q$5:$Q$30,MATCH($C50,WhiteHorse!Z$5:Z$30,0))))</f>
        <v>Not Declared</v>
      </c>
      <c r="L50" s="5" t="str">
        <f>IF(ISNA(MATCH($C50,WhiteHorse!AA$5:AA$30,0)),"Not Declared", IF(ISBLANK(INDEX(WhiteHorse!$Q$5:$Q$30,MATCH($C50,WhiteHorse!AA$5:AA$30,0))),"Missing name on declaration sheet", INDEX(WhiteHorse!$Q$5:$Q$30,MATCH($C50,WhiteHorse!AA$5:AA$30,0))))</f>
        <v>Not Declared</v>
      </c>
      <c r="M50" s="5" t="str">
        <f>IF(ISNA(MATCH($C50,WhiteHorse!AB$5:AB$30,0)),"Not Declared", IF(ISBLANK(INDEX(WhiteHorse!$Q$5:$Q$30,MATCH($C50,WhiteHorse!AB$5:AB$30,0))),"Missing name on declaration sheet", INDEX(WhiteHorse!$Q$5:$Q$30,MATCH($C50,WhiteHorse!AB$5:AB$30,0))))</f>
        <v>Not Declared</v>
      </c>
      <c r="N50" s="5" t="str">
        <f>IF(ISNA(MATCH($C50,WhiteHorse!AC$5:AC$30,0)),"Not Declared", IF(ISBLANK(INDEX(WhiteHorse!$Q$5:$Q$30,MATCH($C50,WhiteHorse!AC$5:AC$30,0))),"Missing name on declaration sheet", INDEX(WhiteHorse!$Q$5:$Q$30,MATCH($C50,WhiteHorse!AC$5:AC$30,0))))</f>
        <v>Not Declared</v>
      </c>
      <c r="O50" s="5" t="str">
        <f>IF(ISNA(MATCH($C50,WhiteHorse!AD$5:AD$30,0)),"Not Declared", IF(ISBLANK(INDEX(WhiteHorse!$Q$5:$Q$30,MATCH($C50,WhiteHorse!AD$5:AD$30,0))),"Missing name on declaration sheet", INDEX(WhiteHorse!$Q$5:$Q$30,MATCH($C50,WhiteHorse!AD$5:AD$30,0))))</f>
        <v>Not Declared</v>
      </c>
      <c r="P50" s="5">
        <v>1</v>
      </c>
      <c r="Q50" s="5">
        <v>2</v>
      </c>
      <c r="R50" s="5">
        <v>3</v>
      </c>
      <c r="S50" s="5">
        <v>4</v>
      </c>
      <c r="T50" s="5" t="str">
        <f>IF(ISNA(MATCH(P50,WhiteHorse!$AE$5:$AE$30,0)),"", IF(ISBLANK(INDEX(WhiteHorse!$Q$5:$Q$30,MATCH(P50,WhiteHorse!$AE$5:$AE$30,0))),"Missing name on declaration sheet", INDEX(WhiteHorse!$Q$5:$Q$30,MATCH(P50,WhiteHorse!$AE$5:$AE$30,0))))</f>
        <v/>
      </c>
      <c r="U50" s="5" t="str">
        <f>IF(ISNA(MATCH(Q50,WhiteHorse!$AE$5:$AE$30,0)),"", IF(ISBLANK(INDEX(WhiteHorse!$Q$5:$Q$30,MATCH(Q50,WhiteHorse!$AE$5:$AE$30,0))),"Missing name on declaration sheet", INDEX(WhiteHorse!$Q$5:$Q$30,MATCH(Q50,WhiteHorse!$AE$5:$AE$30,0))))</f>
        <v/>
      </c>
      <c r="V50" s="5" t="str">
        <f>IF(ISNA(MATCH(R50,WhiteHorse!$AE$5:$AE$30,0)),"", IF(ISBLANK(INDEX(WhiteHorse!$Q$5:$Q$30,MATCH(R50,WhiteHorse!$AE$5:$AE$30,0))),"Missing name on declaration sheet", INDEX(WhiteHorse!$Q$5:$Q$30,MATCH(R50,WhiteHorse!$AE$5:$AE$30,0))))</f>
        <v/>
      </c>
      <c r="W50" s="5" t="str">
        <f>IF(ISNA(MATCH(S50,WhiteHorse!$AE$5:$AE$30,0)),"", IF(ISBLANK(INDEX(WhiteHorse!$Q$5:$Q$30,MATCH(S50,WhiteHorse!$AE$5:$AE$30,0))),"Missing name on declaration sheet", INDEX(WhiteHorse!$Q$5:$Q$30,MATCH(S50,WhiteHorse!$AE$5:$AE$30,0))))</f>
        <v/>
      </c>
      <c r="X50" s="20" t="str">
        <f t="shared" si="16"/>
        <v xml:space="preserve">, , , </v>
      </c>
      <c r="AB50" s="201" t="str" cm="1">
        <f t="array" ref="AB50">_xlfn.XLOOKUP(1,('Number Allocation'!$C$6:$C$1446=AC50)*('Number Allocation'!$D$6:$D$1446=AD50),'Number Allocation'!$A$6:$A$1446,"!!!")</f>
        <v>!!!</v>
      </c>
      <c r="AC50" s="21" t="str">
        <v>Not Declared</v>
      </c>
      <c r="AD50" s="202" t="str">
        <v>Oxford City AC</v>
      </c>
      <c r="AE50" s="21"/>
      <c r="AF50" s="201"/>
      <c r="AG50" s="21"/>
      <c r="AH50" s="202"/>
      <c r="AI50" s="44"/>
      <c r="AJ50" s="21"/>
      <c r="AK50" s="201" t="str" cm="1">
        <f t="array" ref="AK50">_xlfn.XLOOKUP(1,('Number Allocation'!$C$6:$C$1446=AL50)*('Number Allocation'!$D$6:$D$1446=AM50),'Number Allocation'!$A$6:$A$1446,"!!!")</f>
        <v>!!!</v>
      </c>
      <c r="AL50" s="21" t="str">
        <v>Not Declared</v>
      </c>
      <c r="AM50" s="202" t="str">
        <v>Oxford City AC</v>
      </c>
      <c r="AN50" s="21"/>
      <c r="AO50" s="201"/>
      <c r="AP50" s="21"/>
      <c r="AQ50" s="202"/>
      <c r="AS50" s="21"/>
      <c r="AT50" s="201" t="str" cm="1">
        <f t="array" ref="AT50">_xlfn.XLOOKUP(1,('Number Allocation'!$C$6:$C$1446=AU50)*('Number Allocation'!$D$6:$D$1446=AV50),'Number Allocation'!$A$6:$A$1446,"!!!")</f>
        <v>!!!</v>
      </c>
      <c r="AU50" s="21" t="str">
        <v>Not Declared</v>
      </c>
      <c r="AV50" s="202" t="str">
        <v>Witney Road Runners</v>
      </c>
      <c r="AW50" s="21"/>
      <c r="AX50" s="201"/>
      <c r="AY50" s="21"/>
      <c r="AZ50" s="202"/>
      <c r="BB50" s="21"/>
      <c r="BC50" s="201" t="str" cm="1">
        <f t="array" ref="BC50">_xlfn.XLOOKUP(1,('Number Allocation'!$C$6:$C$1446=BD50)*('Number Allocation'!$D$6:$D$1446=BE50),'Number Allocation'!$A$6:$A$1446,"!!!")</f>
        <v>!!!</v>
      </c>
      <c r="BD50" s="21" t="str">
        <v>Not Declared</v>
      </c>
      <c r="BE50" s="202" t="str">
        <v>Team Kennet</v>
      </c>
      <c r="BF50" s="21"/>
      <c r="BG50" s="201"/>
      <c r="BH50" s="21"/>
      <c r="BI50" s="202"/>
      <c r="BK50" s="21"/>
      <c r="BL50" s="201" t="str" cm="1">
        <f t="array" ref="BL50">_xlfn.XLOOKUP(1,('Number Allocation'!$C$6:$C$1446=BM50)*('Number Allocation'!$D$6:$D$1446=BN50),'Number Allocation'!$A$6:$A$1446,"!!!")</f>
        <v>!!!</v>
      </c>
      <c r="BM50" s="21" t="str">
        <v>Not Declared</v>
      </c>
      <c r="BN50" s="202" t="str">
        <v>Team Kennet</v>
      </c>
      <c r="BO50" s="21"/>
      <c r="BP50" s="201"/>
      <c r="BQ50" s="21"/>
      <c r="BR50" s="202"/>
      <c r="BT50" s="21"/>
      <c r="BU50" s="201" t="str" cm="1">
        <f t="array" ref="BU50">_xlfn.XLOOKUP(1,('Number Allocation'!$C$6:$C$1446=BV50)*('Number Allocation'!$D$6:$D$1446=BW50),'Number Allocation'!$A$6:$A$1446,"!!!")</f>
        <v>!!!</v>
      </c>
      <c r="BV50" s="21" t="str">
        <v>Not Declared</v>
      </c>
      <c r="BW50" s="202" t="str">
        <v>Banbury Harriers AC</v>
      </c>
      <c r="BX50" s="21"/>
      <c r="BY50" s="201"/>
      <c r="BZ50" s="21"/>
      <c r="CA50" s="202"/>
      <c r="CB50" s="21"/>
      <c r="CC50" s="21"/>
      <c r="CD50" s="21"/>
      <c r="CE50" s="21"/>
      <c r="CF50" s="21"/>
      <c r="CG50" s="21"/>
      <c r="CH50" s="21"/>
      <c r="CI50" s="21"/>
      <c r="CJ50" s="21"/>
      <c r="CK50" s="21"/>
      <c r="CL50" s="21"/>
    </row>
    <row r="51" spans="1:104" ht="21" customHeight="1">
      <c r="A51" s="20" t="s">
        <v>122</v>
      </c>
      <c r="B51" s="5" t="s">
        <v>73</v>
      </c>
      <c r="C51" s="5" t="s">
        <v>1</v>
      </c>
      <c r="D51" s="5" t="str">
        <f>IF(ISNA(MATCH($C51,WhiteHorse!S$5:S$30,0)),"Not Declared", IF(ISBLANK(INDEX(WhiteHorse!$Q$5:$Q$30,MATCH($C51,WhiteHorse!S$5:S$30,0))),"Missing name on declaration sheet", INDEX(WhiteHorse!$Q$5:$Q$30,MATCH($C51,WhiteHorse!S$5:S$30,0))))</f>
        <v>Not Declared</v>
      </c>
      <c r="E51" s="5" t="str">
        <f>IF(ISNA(MATCH($C51,WhiteHorse!T$5:T$30,0)),"Not Declared", IF(ISBLANK(INDEX(WhiteHorse!$Q$5:$Q$30,MATCH($C51,WhiteHorse!T$5:T$30,0))),"Missing name on declaration sheet", INDEX(WhiteHorse!$Q$5:$Q$30,MATCH($C51,WhiteHorse!T$5:T$30,0))))</f>
        <v>Not Declared</v>
      </c>
      <c r="F51" s="5" t="str">
        <f>IF(ISNA(MATCH($C51,WhiteHorse!U$5:U$30,0)),"Not Declared", IF(ISBLANK(INDEX(WhiteHorse!$Q$5:$Q$30,MATCH($C51,WhiteHorse!U$5:U$30,0))),"Missing name on declaration sheet", INDEX(WhiteHorse!$Q$5:$Q$30,MATCH($C51,WhiteHorse!U$5:U$30,0))))</f>
        <v>Not Declared</v>
      </c>
      <c r="G51" s="5" t="str">
        <f>IF(ISNA(MATCH($C51,WhiteHorse!V$5:V$30,0)),"Not Declared", IF(ISBLANK(INDEX(WhiteHorse!$Q$5:$Q$30,MATCH($C51,WhiteHorse!V$5:V$30,0))),"Missing name on declaration sheet", INDEX(WhiteHorse!$Q$5:$Q$30,MATCH($C51,WhiteHorse!V$5:V$30,0))))</f>
        <v>Not Declared</v>
      </c>
      <c r="H51" s="5" t="str">
        <f>IF(ISNA(MATCH($C51,WhiteHorse!W$5:W$30,0)),"Not Declared", IF(ISBLANK(INDEX(WhiteHorse!$Q$5:$Q$30,MATCH($C51,WhiteHorse!W$5:W$30,0))),"Missing name on declaration sheet", INDEX(WhiteHorse!$Q$5:$Q$30,MATCH($C51,WhiteHorse!W$5:W$30,0))))</f>
        <v>Not Declared</v>
      </c>
      <c r="I51" s="5" t="str">
        <f>IF(ISNA(MATCH($C51,WhiteHorse!X$5:X$30,0)),"Not Declared", IF(ISBLANK(INDEX(WhiteHorse!$Q$5:$Q$30,MATCH($C51,WhiteHorse!X$5:X$30,0))),"Missing name on declaration sheet", INDEX(WhiteHorse!$Q$5:$Q$30,MATCH($C51,WhiteHorse!X$5:X$30,0))))</f>
        <v>Not Declared</v>
      </c>
      <c r="J51" s="5" t="str">
        <f>IF(ISNA(MATCH($C51,WhiteHorse!Y$5:Y$30,0)),"Not Declared", IF(ISBLANK(INDEX(WhiteHorse!$Q$5:$Q$30,MATCH($C51,WhiteHorse!Y$5:Y$30,0))),"Missing name on declaration sheet", INDEX(WhiteHorse!$Q$5:$Q$30,MATCH($C51,WhiteHorse!Y$5:Y$30,0))))</f>
        <v>Not Declared</v>
      </c>
      <c r="K51" s="5" t="str">
        <f>IF(ISNA(MATCH($C51,WhiteHorse!Z$5:Z$30,0)),"Not Declared", IF(ISBLANK(INDEX(WhiteHorse!$Q$5:$Q$30,MATCH($C51,WhiteHorse!Z$5:Z$30,0))),"Missing name on declaration sheet", INDEX(WhiteHorse!$Q$5:$Q$30,MATCH($C51,WhiteHorse!Z$5:Z$30,0))))</f>
        <v>Not Declared</v>
      </c>
      <c r="L51" s="5" t="str">
        <f>IF(ISNA(MATCH($C51,WhiteHorse!AA$5:AA$30,0)),"Not Declared", IF(ISBLANK(INDEX(WhiteHorse!$Q$5:$Q$30,MATCH($C51,WhiteHorse!AA$5:AA$30,0))),"Missing name on declaration sheet", INDEX(WhiteHorse!$Q$5:$Q$30,MATCH($C51,WhiteHorse!AA$5:AA$30,0))))</f>
        <v>Not Declared</v>
      </c>
      <c r="M51" s="5" t="str">
        <f>IF(ISNA(MATCH($C51,WhiteHorse!AB$5:AB$30,0)),"Not Declared", IF(ISBLANK(INDEX(WhiteHorse!$Q$5:$Q$30,MATCH($C51,WhiteHorse!AB$5:AB$30,0))),"Missing name on declaration sheet", INDEX(WhiteHorse!$Q$5:$Q$30,MATCH($C51,WhiteHorse!AB$5:AB$30,0))))</f>
        <v>Not Declared</v>
      </c>
      <c r="N51" s="5" t="str">
        <f>IF(ISNA(MATCH($C51,WhiteHorse!AC$5:AC$30,0)),"Not Declared", IF(ISBLANK(INDEX(WhiteHorse!$Q$5:$Q$30,MATCH($C51,WhiteHorse!AC$5:AC$30,0))),"Missing name on declaration sheet", INDEX(WhiteHorse!$Q$5:$Q$30,MATCH($C51,WhiteHorse!AC$5:AC$30,0))))</f>
        <v>Not Declared</v>
      </c>
      <c r="O51" s="5" t="str">
        <f>IF(ISNA(MATCH($C51,WhiteHorse!AD$5:AD$30,0)),"Not Declared", IF(ISBLANK(INDEX(WhiteHorse!$Q$5:$Q$30,MATCH($C51,WhiteHorse!AD$5:AD$30,0))),"Missing name on declaration sheet", INDEX(WhiteHorse!$Q$5:$Q$30,MATCH($C51,WhiteHorse!AD$5:AD$30,0))))</f>
        <v>Not Declared</v>
      </c>
      <c r="P51" s="57"/>
      <c r="Q51" s="57"/>
      <c r="R51" s="57"/>
      <c r="S51" s="57"/>
      <c r="T51" s="75"/>
      <c r="U51" s="75"/>
      <c r="V51" s="75"/>
      <c r="W51" s="75"/>
      <c r="X51" s="57"/>
      <c r="AB51" s="201" t="str" cm="1">
        <f t="array" ref="AB51">_xlfn.XLOOKUP(1,('Number Allocation'!$C$6:$C$1446=AC51)*('Number Allocation'!$D$6:$D$1446=AD51),'Number Allocation'!$A$6:$A$1446,"!!!")</f>
        <v>!!!</v>
      </c>
      <c r="AC51" s="21" t="str">
        <v>Not Declared</v>
      </c>
      <c r="AD51" s="202" t="str">
        <v>Banbury Harriers AC</v>
      </c>
      <c r="AE51" s="21"/>
      <c r="AF51" s="201"/>
      <c r="AG51" s="21"/>
      <c r="AH51" s="202"/>
      <c r="AI51" s="44"/>
      <c r="AJ51" s="21"/>
      <c r="AK51" s="201" t="str" cm="1">
        <f t="array" ref="AK51">_xlfn.XLOOKUP(1,('Number Allocation'!$C$6:$C$1446=AL51)*('Number Allocation'!$D$6:$D$1446=AM51),'Number Allocation'!$A$6:$A$1446,"!!!")</f>
        <v>!!!</v>
      </c>
      <c r="AL51" s="21" t="str">
        <v>Not Declared</v>
      </c>
      <c r="AM51" s="202" t="str">
        <v>Team Kennet</v>
      </c>
      <c r="AN51" s="21"/>
      <c r="AO51" s="201"/>
      <c r="AP51" s="21"/>
      <c r="AQ51" s="202"/>
      <c r="AS51" s="21"/>
      <c r="AT51" s="201" t="str" cm="1">
        <f t="array" ref="AT51">_xlfn.XLOOKUP(1,('Number Allocation'!$C$6:$C$1446=AU51)*('Number Allocation'!$D$6:$D$1446=AV51),'Number Allocation'!$A$6:$A$1446,"!!!")</f>
        <v>!!!</v>
      </c>
      <c r="AU51" s="21" t="str">
        <v>Not Declared</v>
      </c>
      <c r="AV51" s="202" t="str">
        <v>Bicester AC</v>
      </c>
      <c r="AW51" s="21"/>
      <c r="AX51" s="201"/>
      <c r="AY51" s="21"/>
      <c r="AZ51" s="202"/>
      <c r="BB51" s="21"/>
      <c r="BC51" s="201" t="str" cm="1">
        <f t="array" ref="BC51">_xlfn.XLOOKUP(1,('Number Allocation'!$C$6:$C$1446=BD51)*('Number Allocation'!$D$6:$D$1446=BE51),'Number Allocation'!$A$6:$A$1446,"!!!")</f>
        <v>!!!</v>
      </c>
      <c r="BD51" s="21" t="str">
        <v>Not Declared</v>
      </c>
      <c r="BE51" s="202" t="str">
        <v>Radley AC</v>
      </c>
      <c r="BF51" s="21"/>
      <c r="BG51" s="201"/>
      <c r="BH51" s="21"/>
      <c r="BI51" s="202"/>
      <c r="BK51" s="21"/>
      <c r="BL51" s="201" t="str" cm="1">
        <f t="array" ref="BL51">_xlfn.XLOOKUP(1,('Number Allocation'!$C$6:$C$1446=BM51)*('Number Allocation'!$D$6:$D$1446=BN51),'Number Allocation'!$A$6:$A$1446,"!!!")</f>
        <v>!!!</v>
      </c>
      <c r="BM51" s="21" t="str">
        <v>Not Declared</v>
      </c>
      <c r="BN51" s="202" t="str">
        <v>Radley AC</v>
      </c>
      <c r="BO51" s="21"/>
      <c r="BP51" s="201"/>
      <c r="BQ51" s="21"/>
      <c r="BR51" s="202"/>
      <c r="BT51" s="21"/>
      <c r="BU51" s="201" t="str" cm="1">
        <f t="array" ref="BU51">_xlfn.XLOOKUP(1,('Number Allocation'!$C$6:$C$1446=BV51)*('Number Allocation'!$D$6:$D$1446=BW51),'Number Allocation'!$A$6:$A$1446,"!!!")</f>
        <v>!!!</v>
      </c>
      <c r="BV51" s="21" t="str">
        <v>Not Declared</v>
      </c>
      <c r="BW51" s="202" t="str">
        <v>Team Kennet</v>
      </c>
      <c r="BX51" s="21"/>
      <c r="BY51" s="201"/>
      <c r="BZ51" s="21"/>
      <c r="CA51" s="202"/>
      <c r="CB51" s="21"/>
      <c r="CC51" s="21"/>
      <c r="CD51" s="21"/>
      <c r="CE51" s="21"/>
      <c r="CF51" s="21"/>
      <c r="CG51" s="21"/>
      <c r="CH51" s="21"/>
      <c r="CI51" s="21"/>
      <c r="CJ51" s="21"/>
      <c r="CK51" s="21"/>
      <c r="CL51" s="21"/>
    </row>
    <row r="52" spans="1:104" ht="21" customHeight="1">
      <c r="A52" s="20" t="s">
        <v>122</v>
      </c>
      <c r="B52" s="5"/>
      <c r="C52" s="5" t="s">
        <v>139</v>
      </c>
      <c r="D52" s="5" t="str">
        <f>IF(ISNA(MATCH($C52,WhiteHorse!S$5:S$30,0)),"Not Declared", IF(ISBLANK(INDEX(WhiteHorse!$Q$5:$Q$30,MATCH($C52,WhiteHorse!S$5:S$30,0))),"Missing name on declaration sheet", INDEX(WhiteHorse!$Q$5:$Q$30,MATCH($C52,WhiteHorse!S$5:S$30,0))))</f>
        <v>Not Declared</v>
      </c>
      <c r="E52" s="5" t="str">
        <f>IF(ISNA(MATCH($C52,WhiteHorse!T$5:T$30,0)),"Not Declared", IF(ISBLANK(INDEX(WhiteHorse!$Q$5:$Q$30,MATCH($C52,WhiteHorse!T$5:T$30,0))),"Missing name on declaration sheet", INDEX(WhiteHorse!$Q$5:$Q$30,MATCH($C52,WhiteHorse!T$5:T$30,0))))</f>
        <v>Not Declared</v>
      </c>
      <c r="F52" s="5" t="str">
        <f>IF(ISNA(MATCH($C52,WhiteHorse!U$5:U$30,0)),"Not Declared", IF(ISBLANK(INDEX(WhiteHorse!$Q$5:$Q$30,MATCH($C52,WhiteHorse!U$5:U$30,0))),"Missing name on declaration sheet", INDEX(WhiteHorse!$Q$5:$Q$30,MATCH($C52,WhiteHorse!U$5:U$30,0))))</f>
        <v>Not Declared</v>
      </c>
      <c r="G52" s="5" t="str">
        <f>IF(ISNA(MATCH($C52,WhiteHorse!V$5:V$30,0)),"Not Declared", IF(ISBLANK(INDEX(WhiteHorse!$Q$5:$Q$30,MATCH($C52,WhiteHorse!V$5:V$30,0))),"Missing name on declaration sheet", INDEX(WhiteHorse!$Q$5:$Q$30,MATCH($C52,WhiteHorse!V$5:V$30,0))))</f>
        <v>Not Declared</v>
      </c>
      <c r="H52" s="5" t="str">
        <f>IF(ISNA(MATCH($C52,WhiteHorse!W$5:W$30,0)),"Not Declared", IF(ISBLANK(INDEX(WhiteHorse!$Q$5:$Q$30,MATCH($C52,WhiteHorse!W$5:W$30,0))),"Missing name on declaration sheet", INDEX(WhiteHorse!$Q$5:$Q$30,MATCH($C52,WhiteHorse!W$5:W$30,0))))</f>
        <v>Not Declared</v>
      </c>
      <c r="I52" s="5" t="str">
        <f>IF(ISNA(MATCH($C52,WhiteHorse!X$5:X$30,0)),"Not Declared", IF(ISBLANK(INDEX(WhiteHorse!$Q$5:$Q$30,MATCH($C52,WhiteHorse!X$5:X$30,0))),"Missing name on declaration sheet", INDEX(WhiteHorse!$Q$5:$Q$30,MATCH($C52,WhiteHorse!X$5:X$30,0))))</f>
        <v>Not Declared</v>
      </c>
      <c r="J52" s="5" t="str">
        <f>IF(ISNA(MATCH($C52,WhiteHorse!Y$5:Y$30,0)),"Not Declared", IF(ISBLANK(INDEX(WhiteHorse!$Q$5:$Q$30,MATCH($C52,WhiteHorse!Y$5:Y$30,0))),"Missing name on declaration sheet", INDEX(WhiteHorse!$Q$5:$Q$30,MATCH($C52,WhiteHorse!Y$5:Y$30,0))))</f>
        <v>Not Declared</v>
      </c>
      <c r="K52" s="5" t="str">
        <f>IF(ISNA(MATCH($C52,WhiteHorse!Z$5:Z$30,0)),"Not Declared", IF(ISBLANK(INDEX(WhiteHorse!$Q$5:$Q$30,MATCH($C52,WhiteHorse!Z$5:Z$30,0))),"Missing name on declaration sheet", INDEX(WhiteHorse!$Q$5:$Q$30,MATCH($C52,WhiteHorse!Z$5:Z$30,0))))</f>
        <v>Not Declared</v>
      </c>
      <c r="L52" s="5" t="str">
        <f>IF(ISNA(MATCH($C52,WhiteHorse!AA$5:AA$30,0)),"Not Declared", IF(ISBLANK(INDEX(WhiteHorse!$Q$5:$Q$30,MATCH($C52,WhiteHorse!AA$5:AA$30,0))),"Missing name on declaration sheet", INDEX(WhiteHorse!$Q$5:$Q$30,MATCH($C52,WhiteHorse!AA$5:AA$30,0))))</f>
        <v>Not Declared</v>
      </c>
      <c r="M52" s="5" t="str">
        <f>IF(ISNA(MATCH($C52,WhiteHorse!AB$5:AB$30,0)),"Not Declared", IF(ISBLANK(INDEX(WhiteHorse!$Q$5:$Q$30,MATCH($C52,WhiteHorse!AB$5:AB$30,0))),"Missing name on declaration sheet", INDEX(WhiteHorse!$Q$5:$Q$30,MATCH($C52,WhiteHorse!AB$5:AB$30,0))))</f>
        <v>Not Declared</v>
      </c>
      <c r="N52" s="5" t="str">
        <f>IF(ISNA(MATCH($C52,WhiteHorse!AC$5:AC$30,0)),"Not Declared", IF(ISBLANK(INDEX(WhiteHorse!$Q$5:$Q$30,MATCH($C52,WhiteHorse!AC$5:AC$30,0))),"Missing name on declaration sheet", INDEX(WhiteHorse!$Q$5:$Q$30,MATCH($C52,WhiteHorse!AC$5:AC$30,0))))</f>
        <v>Not Declared</v>
      </c>
      <c r="O52" s="5" t="str">
        <f>IF(ISNA(MATCH($C52,WhiteHorse!AD$5:AD$30,0)),"Not Declared", IF(ISBLANK(INDEX(WhiteHorse!$Q$5:$Q$30,MATCH($C52,WhiteHorse!AD$5:AD$30,0))),"Missing name on declaration sheet", INDEX(WhiteHorse!$Q$5:$Q$30,MATCH($C52,WhiteHorse!AD$5:AD$30,0))))</f>
        <v>Not Declared</v>
      </c>
      <c r="P52" s="5" t="s">
        <v>109</v>
      </c>
      <c r="Q52" s="5" t="s">
        <v>136</v>
      </c>
      <c r="R52" s="5" t="s">
        <v>137</v>
      </c>
      <c r="S52" s="5" t="s">
        <v>138</v>
      </c>
      <c r="T52" s="5" t="str">
        <f>IF(ISNA(MATCH(P52,WhiteHorse!$AE$5:$AE$30,0)),"", IF(ISBLANK(INDEX(WhiteHorse!$Q$5:$Q$30,MATCH(P52,WhiteHorse!$AE$5:$AE$30,0))),"Missing name on declaration sheet", INDEX(WhiteHorse!$Q$5:$Q$30,MATCH(P52,WhiteHorse!$AE$5:$AE$30,0))))</f>
        <v/>
      </c>
      <c r="U52" s="5" t="str">
        <f>IF(ISNA(MATCH(Q52,WhiteHorse!$AE$5:$AE$30,0)),"", IF(ISBLANK(INDEX(WhiteHorse!$Q$5:$Q$30,MATCH(Q52,WhiteHorse!$AE$5:$AE$30,0))),"Missing name on declaration sheet", INDEX(WhiteHorse!$Q$5:$Q$30,MATCH(Q52,WhiteHorse!$AE$5:$AE$30,0))))</f>
        <v/>
      </c>
      <c r="V52" s="5" t="str">
        <f>IF(ISNA(MATCH(R52,WhiteHorse!$AE$5:$AE$30,0)),"", IF(ISBLANK(INDEX(WhiteHorse!$Q$5:$Q$30,MATCH(R52,WhiteHorse!$AE$5:$AE$30,0))),"Missing name on declaration sheet", INDEX(WhiteHorse!$Q$5:$Q$30,MATCH(R52,WhiteHorse!$AE$5:$AE$30,0))))</f>
        <v/>
      </c>
      <c r="W52" s="5" t="str">
        <f>IF(ISNA(MATCH(S52,WhiteHorse!$AE$5:$AE$30,0)),"", IF(ISBLANK(INDEX(WhiteHorse!$Q$5:$Q$30,MATCH(S52,WhiteHorse!$AE$5:$AE$30,0))),"Missing name on declaration sheet", INDEX(WhiteHorse!$Q$5:$Q$30,MATCH(S52,WhiteHorse!$AE$5:$AE$30,0))))</f>
        <v/>
      </c>
      <c r="X52" s="20" t="str">
        <f t="shared" ref="X52:X53" si="17">T52&amp;", "&amp;U52&amp;", "&amp;V52&amp;", "&amp;W52</f>
        <v xml:space="preserve">, , , </v>
      </c>
      <c r="AB52" s="201" t="str" cm="1">
        <f t="array" ref="AB52">_xlfn.XLOOKUP(1,('Number Allocation'!$C$6:$C$1446=AC52)*('Number Allocation'!$D$6:$D$1446=AD52),'Number Allocation'!$A$6:$A$1446,"!!!")</f>
        <v>!!!</v>
      </c>
      <c r="AC52" s="21" t="str">
        <v>Not Declared</v>
      </c>
      <c r="AD52" s="202" t="str">
        <v>Witney Road Runners</v>
      </c>
      <c r="AE52" s="21"/>
      <c r="AF52" s="201"/>
      <c r="AG52" s="21"/>
      <c r="AH52" s="202"/>
      <c r="AI52" s="43"/>
      <c r="AJ52" s="21"/>
      <c r="AK52" s="201" t="str" cm="1">
        <f t="array" ref="AK52">_xlfn.XLOOKUP(1,('Number Allocation'!$C$6:$C$1446=AL52)*('Number Allocation'!$D$6:$D$1446=AM52),'Number Allocation'!$A$6:$A$1446,"!!!")</f>
        <v>!!!</v>
      </c>
      <c r="AL52" s="21" t="str">
        <v>Not Declared</v>
      </c>
      <c r="AM52" s="202" t="str">
        <v>Banbury Harriers AC</v>
      </c>
      <c r="AN52" s="21"/>
      <c r="AO52" s="201"/>
      <c r="AP52" s="21"/>
      <c r="AQ52" s="202"/>
      <c r="AS52" s="21"/>
      <c r="AT52" s="201" t="str" cm="1">
        <f t="array" ref="AT52">_xlfn.XLOOKUP(1,('Number Allocation'!$C$6:$C$1446=AU52)*('Number Allocation'!$D$6:$D$1446=AV52),'Number Allocation'!$A$6:$A$1446,"!!!")</f>
        <v>!!!</v>
      </c>
      <c r="AU52" s="21" t="str">
        <v>Not Declared</v>
      </c>
      <c r="AV52" s="202" t="str">
        <v>Oxford City AC</v>
      </c>
      <c r="AW52" s="21"/>
      <c r="AX52" s="201"/>
      <c r="AY52" s="21"/>
      <c r="AZ52" s="202"/>
      <c r="BB52" s="21"/>
      <c r="BC52" s="201" t="str" cm="1">
        <f t="array" ref="BC52">_xlfn.XLOOKUP(1,('Number Allocation'!$C$6:$C$1446=BD52)*('Number Allocation'!$D$6:$D$1446=BE52),'Number Allocation'!$A$6:$A$1446,"!!!")</f>
        <v>!!!</v>
      </c>
      <c r="BD52" s="21" t="str">
        <v>Not Declared</v>
      </c>
      <c r="BE52" s="202" t="str">
        <v>Bicester AC</v>
      </c>
      <c r="BF52" s="21"/>
      <c r="BG52" s="201"/>
      <c r="BH52" s="21"/>
      <c r="BI52" s="202"/>
      <c r="BK52" s="21"/>
      <c r="BL52" s="201" t="str" cm="1">
        <f t="array" ref="BL52">_xlfn.XLOOKUP(1,('Number Allocation'!$C$6:$C$1446=BM52)*('Number Allocation'!$D$6:$D$1446=BN52),'Number Allocation'!$A$6:$A$1446,"!!!")</f>
        <v>!!!</v>
      </c>
      <c r="BM52" s="21" t="str">
        <v>Not Declared</v>
      </c>
      <c r="BN52" s="202" t="str">
        <v>Banbury Harriers AC</v>
      </c>
      <c r="BO52" s="21"/>
      <c r="BP52" s="201"/>
      <c r="BQ52" s="21"/>
      <c r="BR52" s="202"/>
      <c r="BT52" s="21"/>
      <c r="BU52" s="201" t="str" cm="1">
        <f t="array" ref="BU52">_xlfn.XLOOKUP(1,('Number Allocation'!$C$6:$C$1446=BV52)*('Number Allocation'!$D$6:$D$1446=BW52),'Number Allocation'!$A$6:$A$1446,"!!!")</f>
        <v>!!!</v>
      </c>
      <c r="BV52" s="21" t="str">
        <v>Not Declared</v>
      </c>
      <c r="BW52" s="202" t="str">
        <v>Radley AC</v>
      </c>
      <c r="BX52" s="21"/>
      <c r="BY52" s="201"/>
      <c r="BZ52" s="21"/>
      <c r="CA52" s="202"/>
      <c r="CB52" s="21"/>
      <c r="CC52" s="21"/>
      <c r="CD52" s="21"/>
      <c r="CE52" s="21"/>
      <c r="CF52" s="21"/>
      <c r="CG52" s="21"/>
      <c r="CH52" s="21"/>
      <c r="CI52" s="21"/>
      <c r="CJ52" s="21"/>
      <c r="CK52" s="21"/>
      <c r="CL52" s="21"/>
    </row>
    <row r="53" spans="1:104" ht="21" customHeight="1">
      <c r="A53" s="20" t="s">
        <v>123</v>
      </c>
      <c r="B53" s="5" t="s">
        <v>45</v>
      </c>
      <c r="C53" s="5" t="s">
        <v>0</v>
      </c>
      <c r="D53" s="5" t="str">
        <f>IF(ISNA(MATCH($C53,Witney!S$5:S$30,0)),"Not Declared", IF(ISBLANK(INDEX(Witney!$Q$5:$Q$30,MATCH($C53,Witney!S$5:S$30,0))),"Missing name on declaration sheet", INDEX(Witney!$Q$5:$Q$30,MATCH($C53,Witney!S$5:S$30,0))))</f>
        <v>Not Declared</v>
      </c>
      <c r="E53" s="5" t="str">
        <f>IF(ISNA(MATCH($C53,Witney!T$5:T$30,0)),"Not Declared", IF(ISBLANK(INDEX(Witney!$Q$5:$Q$30,MATCH($C53,Witney!T$5:T$30,0))),"Missing name on declaration sheet", INDEX(Witney!$Q$5:$Q$30,MATCH($C53,Witney!T$5:T$30,0))))</f>
        <v>Not Declared</v>
      </c>
      <c r="F53" s="5" t="str">
        <f>IF(ISNA(MATCH($C53,Witney!U$5:U$30,0)),"Not Declared", IF(ISBLANK(INDEX(Witney!$Q$5:$Q$30,MATCH($C53,Witney!U$5:U$30,0))),"Missing name on declaration sheet", INDEX(Witney!$Q$5:$Q$30,MATCH($C53,Witney!U$5:U$30,0))))</f>
        <v>Not Declared</v>
      </c>
      <c r="G53" s="5" t="str">
        <f>IF(ISNA(MATCH($C53,Witney!V$5:V$30,0)),"Not Declared", IF(ISBLANK(INDEX(Witney!$Q$5:$Q$30,MATCH($C53,Witney!V$5:V$30,0))),"Missing name on declaration sheet", INDEX(Witney!$Q$5:$Q$30,MATCH($C53,Witney!V$5:V$30,0))))</f>
        <v>Not Declared</v>
      </c>
      <c r="H53" s="5" t="str">
        <f>IF(ISNA(MATCH($C53,Witney!W$5:W$30,0)),"Not Declared", IF(ISBLANK(INDEX(Witney!$Q$5:$Q$30,MATCH($C53,Witney!W$5:W$30,0))),"Missing name on declaration sheet", INDEX(Witney!$Q$5:$Q$30,MATCH($C53,Witney!W$5:W$30,0))))</f>
        <v>Not Declared</v>
      </c>
      <c r="I53" s="5" t="str">
        <f>IF(ISNA(MATCH($C53,Witney!X$5:X$30,0)),"Not Declared", IF(ISBLANK(INDEX(Witney!$Q$5:$Q$30,MATCH($C53,Witney!X$5:X$30,0))),"Missing name on declaration sheet", INDEX(Witney!$Q$5:$Q$30,MATCH($C53,Witney!X$5:X$30,0))))</f>
        <v>Not Declared</v>
      </c>
      <c r="J53" s="5" t="str">
        <f>IF(ISNA(MATCH($C53,Witney!Y$5:Y$30,0)),"Not Declared", IF(ISBLANK(INDEX(Witney!$Q$5:$Q$30,MATCH($C53,Witney!Y$5:Y$30,0))),"Missing name on declaration sheet", INDEX(Witney!$Q$5:$Q$30,MATCH($C53,Witney!Y$5:Y$30,0))))</f>
        <v>Not Declared</v>
      </c>
      <c r="K53" s="5" t="str">
        <f>IF(ISNA(MATCH($C53,Witney!Z$5:Z$30,0)),"Not Declared", IF(ISBLANK(INDEX(Witney!$Q$5:$Q$30,MATCH($C53,Witney!Z$5:Z$30,0))),"Missing name on declaration sheet", INDEX(Witney!$Q$5:$Q$30,MATCH($C53,Witney!Z$5:Z$30,0))))</f>
        <v>Not Declared</v>
      </c>
      <c r="L53" s="5" t="str">
        <f>IF(ISNA(MATCH($C53,Witney!AA$5:AA$30,0)),"Not Declared", IF(ISBLANK(INDEX(Witney!$Q$5:$Q$30,MATCH($C53,Witney!AA$5:AA$30,0))),"Missing name on declaration sheet", INDEX(Witney!$Q$5:$Q$30,MATCH($C53,Witney!AA$5:AA$30,0))))</f>
        <v>Not Declared</v>
      </c>
      <c r="M53" s="5" t="str">
        <f>IF(ISNA(MATCH($C53,Witney!AB$5:AB$30,0)),"Not Declared", IF(ISBLANK(INDEX(Witney!$Q$5:$Q$30,MATCH($C53,Witney!AB$5:AB$30,0))),"Missing name on declaration sheet", INDEX(Witney!$Q$5:$Q$30,MATCH($C53,Witney!AB$5:AB$30,0))))</f>
        <v>Not Declared</v>
      </c>
      <c r="N53" s="5" t="str">
        <f>IF(ISNA(MATCH($C53,Witney!AC$5:AC$30,0)),"Not Declared", IF(ISBLANK(INDEX(Witney!$Q$5:$Q$30,MATCH($C53,Witney!AC$5:AC$30,0))),"Missing name on declaration sheet", INDEX(Witney!$Q$5:$Q$30,MATCH($C53,Witney!AC$5:AC$30,0))))</f>
        <v>Not Declared</v>
      </c>
      <c r="O53" s="5" t="str">
        <f>IF(ISNA(MATCH($C53,Witney!AD$5:AD$30,0)),"Not Declared", IF(ISBLANK(INDEX(Witney!$Q$5:$Q$30,MATCH($C53,Witney!AD$5:AD$30,0))),"Missing name on declaration sheet", INDEX(Witney!$Q$5:$Q$30,MATCH($C53,Witney!AD$5:AD$30,0))))</f>
        <v>Not Declared</v>
      </c>
      <c r="P53" s="5">
        <v>1</v>
      </c>
      <c r="Q53" s="5">
        <v>2</v>
      </c>
      <c r="R53" s="5">
        <v>3</v>
      </c>
      <c r="S53" s="5">
        <v>4</v>
      </c>
      <c r="T53" s="5" t="str">
        <f>IF(ISNA(MATCH(P53,Witney!$AE$5:$AE$30,0)),"", IF(ISBLANK(INDEX(Witney!$Q$5:$Q$30,MATCH(P53,Witney!$AE$5:$AE$30,0))),"Missing name on declaration sheet", INDEX(Witney!$Q$5:$Q$30,MATCH(P53,Witney!$AE$5:$AE$30,0))))</f>
        <v/>
      </c>
      <c r="U53" s="5" t="str">
        <f>IF(ISNA(MATCH(Q53,Witney!$AE$5:$AE$30,0)),"", IF(ISBLANK(INDEX(Witney!$Q$5:$Q$30,MATCH(Q53,Witney!$AE$5:$AE$30,0))),"Missing name on declaration sheet", INDEX(Witney!$Q$5:$Q$30,MATCH(Q53,Witney!$AE$5:$AE$30,0))))</f>
        <v/>
      </c>
      <c r="V53" s="5" t="str">
        <f>IF(ISNA(MATCH(R53,Witney!$AE$5:$AE$30,0)),"", IF(ISBLANK(INDEX(Witney!$Q$5:$Q$30,MATCH(R53,Witney!$AE$5:$AE$30,0))),"Missing name on declaration sheet", INDEX(Witney!$Q$5:$Q$30,MATCH(R53,Witney!$AE$5:$AE$30,0))))</f>
        <v/>
      </c>
      <c r="W53" s="5" t="str">
        <f>IF(ISNA(MATCH(S53,Witney!$AE$5:$AE$30,0)),"", IF(ISBLANK(INDEX(Witney!$Q$5:$Q$30,MATCH(S53,Witney!$AE$5:$AE$30,0))),"Missing name on declaration sheet", INDEX(Witney!$Q$5:$Q$30,MATCH(S53,Witney!$AE$5:$AE$30,0))))</f>
        <v/>
      </c>
      <c r="X53" s="20" t="str">
        <f t="shared" si="17"/>
        <v xml:space="preserve">, , , </v>
      </c>
      <c r="AB53" s="201" t="str" cm="1">
        <f t="array" ref="AB53">_xlfn.XLOOKUP(1,('Number Allocation'!$C$6:$C$1446=AC53)*('Number Allocation'!$D$6:$D$1446=AD53),'Number Allocation'!$A$6:$A$1446,"!!!")</f>
        <v>!!!</v>
      </c>
      <c r="AC53" s="21" t="str">
        <v>Not Declared</v>
      </c>
      <c r="AD53" s="202" t="str">
        <v>Team Kennet</v>
      </c>
      <c r="AE53" s="21"/>
      <c r="AF53" s="201"/>
      <c r="AG53" s="21"/>
      <c r="AH53" s="202"/>
      <c r="AI53" s="43"/>
      <c r="AJ53" s="21"/>
      <c r="AK53" s="201" t="str" cm="1">
        <f t="array" ref="AK53">_xlfn.XLOOKUP(1,('Number Allocation'!$C$6:$C$1446=AL53)*('Number Allocation'!$D$6:$D$1446=AM53),'Number Allocation'!$A$6:$A$1446,"!!!")</f>
        <v>!!!</v>
      </c>
      <c r="AL53" s="21" t="str">
        <v>Not Declared</v>
      </c>
      <c r="AM53" s="202" t="str">
        <v>Bicester AC</v>
      </c>
      <c r="AN53" s="21"/>
      <c r="AO53" s="201"/>
      <c r="AP53" s="21"/>
      <c r="AQ53" s="202"/>
      <c r="AS53" s="21"/>
      <c r="AT53" s="201" t="str" cm="1">
        <f t="array" ref="AT53">_xlfn.XLOOKUP(1,('Number Allocation'!$C$6:$C$1446=AU53)*('Number Allocation'!$D$6:$D$1446=AV53),'Number Allocation'!$A$6:$A$1446,"!!!")</f>
        <v>!!!</v>
      </c>
      <c r="AU53" s="21" t="str">
        <v>Not Declared</v>
      </c>
      <c r="AV53" s="202" t="str">
        <v>Radley AC</v>
      </c>
      <c r="AW53" s="21"/>
      <c r="AX53" s="201"/>
      <c r="AY53" s="21"/>
      <c r="AZ53" s="202"/>
      <c r="BB53" s="21"/>
      <c r="BC53" s="201" t="str" cm="1">
        <f t="array" ref="BC53">_xlfn.XLOOKUP(1,('Number Allocation'!$C$6:$C$1446=BD53)*('Number Allocation'!$D$6:$D$1446=BE53),'Number Allocation'!$A$6:$A$1446,"!!!")</f>
        <v>!!!</v>
      </c>
      <c r="BD53" s="21" t="str">
        <v>Not Declared</v>
      </c>
      <c r="BE53" s="202" t="str">
        <v>Oxford City AC</v>
      </c>
      <c r="BF53" s="21"/>
      <c r="BG53" s="201"/>
      <c r="BH53" s="21"/>
      <c r="BI53" s="202"/>
      <c r="BK53" s="21"/>
      <c r="BL53" s="201" t="str" cm="1">
        <f t="array" ref="BL53">_xlfn.XLOOKUP(1,('Number Allocation'!$C$6:$C$1446=BM53)*('Number Allocation'!$D$6:$D$1446=BN53),'Number Allocation'!$A$6:$A$1446,"!!!")</f>
        <v>!!!</v>
      </c>
      <c r="BM53" s="21" t="str">
        <v>Not Declared</v>
      </c>
      <c r="BN53" s="202" t="str">
        <v>Witney Road Runners</v>
      </c>
      <c r="BO53" s="21"/>
      <c r="BP53" s="201"/>
      <c r="BQ53" s="21"/>
      <c r="BR53" s="202"/>
      <c r="BT53" s="21"/>
      <c r="BU53" s="201" t="str" cm="1">
        <f t="array" ref="BU53">_xlfn.XLOOKUP(1,('Number Allocation'!$C$6:$C$1446=BV53)*('Number Allocation'!$D$6:$D$1446=BW53),'Number Allocation'!$A$6:$A$1446,"!!!")</f>
        <v>!!!</v>
      </c>
      <c r="BV53" s="21" t="str">
        <v>Not Declared</v>
      </c>
      <c r="BW53" s="202" t="str">
        <v>White Horse Harriers</v>
      </c>
      <c r="BX53" s="21"/>
      <c r="BY53" s="201"/>
      <c r="BZ53" s="21"/>
      <c r="CA53" s="202"/>
      <c r="CB53" s="21"/>
      <c r="CC53" s="21"/>
      <c r="CD53" s="21"/>
      <c r="CE53" s="21"/>
      <c r="CF53" s="21"/>
      <c r="CG53" s="21"/>
      <c r="CH53" s="21"/>
      <c r="CI53" s="21"/>
      <c r="CJ53" s="21"/>
      <c r="CK53" s="21"/>
      <c r="CL53" s="21"/>
    </row>
    <row r="54" spans="1:104" ht="21" customHeight="1">
      <c r="A54" s="20" t="s">
        <v>123</v>
      </c>
      <c r="B54" s="5" t="s">
        <v>49</v>
      </c>
      <c r="C54" s="5" t="s">
        <v>1</v>
      </c>
      <c r="D54" s="5" t="str">
        <f>IF(ISNA(MATCH($C54,Witney!S$5:S$30,0)),"Not Declared", IF(ISBLANK(INDEX(Witney!$Q$5:$Q$30,MATCH($C54,Witney!S$5:S$30,0))),"Missing name on declaration sheet", INDEX(Witney!$Q$5:$Q$30,MATCH($C54,Witney!S$5:S$30,0))))</f>
        <v>Not Declared</v>
      </c>
      <c r="E54" s="5" t="str">
        <f>IF(ISNA(MATCH($C54,Witney!T$5:T$30,0)),"Not Declared", IF(ISBLANK(INDEX(Witney!$Q$5:$Q$30,MATCH($C54,Witney!T$5:T$30,0))),"Missing name on declaration sheet", INDEX(Witney!$Q$5:$Q$30,MATCH($C54,Witney!T$5:T$30,0))))</f>
        <v>Not Declared</v>
      </c>
      <c r="F54" s="5" t="str">
        <f>IF(ISNA(MATCH($C54,Witney!U$5:U$30,0)),"Not Declared", IF(ISBLANK(INDEX(Witney!$Q$5:$Q$30,MATCH($C54,Witney!U$5:U$30,0))),"Missing name on declaration sheet", INDEX(Witney!$Q$5:$Q$30,MATCH($C54,Witney!U$5:U$30,0))))</f>
        <v>Not Declared</v>
      </c>
      <c r="G54" s="5" t="str">
        <f>IF(ISNA(MATCH($C54,Witney!V$5:V$30,0)),"Not Declared", IF(ISBLANK(INDEX(Witney!$Q$5:$Q$30,MATCH($C54,Witney!V$5:V$30,0))),"Missing name on declaration sheet", INDEX(Witney!$Q$5:$Q$30,MATCH($C54,Witney!V$5:V$30,0))))</f>
        <v>Not Declared</v>
      </c>
      <c r="H54" s="5" t="str">
        <f>IF(ISNA(MATCH($C54,Witney!W$5:W$30,0)),"Not Declared", IF(ISBLANK(INDEX(Witney!$Q$5:$Q$30,MATCH($C54,Witney!W$5:W$30,0))),"Missing name on declaration sheet", INDEX(Witney!$Q$5:$Q$30,MATCH($C54,Witney!W$5:W$30,0))))</f>
        <v>Not Declared</v>
      </c>
      <c r="I54" s="5" t="str">
        <f>IF(ISNA(MATCH($C54,Witney!X$5:X$30,0)),"Not Declared", IF(ISBLANK(INDEX(Witney!$Q$5:$Q$30,MATCH($C54,Witney!X$5:X$30,0))),"Missing name on declaration sheet", INDEX(Witney!$Q$5:$Q$30,MATCH($C54,Witney!X$5:X$30,0))))</f>
        <v>Not Declared</v>
      </c>
      <c r="J54" s="5" t="str">
        <f>IF(ISNA(MATCH($C54,Witney!Y$5:Y$30,0)),"Not Declared", IF(ISBLANK(INDEX(Witney!$Q$5:$Q$30,MATCH($C54,Witney!Y$5:Y$30,0))),"Missing name on declaration sheet", INDEX(Witney!$Q$5:$Q$30,MATCH($C54,Witney!Y$5:Y$30,0))))</f>
        <v>Not Declared</v>
      </c>
      <c r="K54" s="5" t="str">
        <f>IF(ISNA(MATCH($C54,Witney!Z$5:Z$30,0)),"Not Declared", IF(ISBLANK(INDEX(Witney!$Q$5:$Q$30,MATCH($C54,Witney!Z$5:Z$30,0))),"Missing name on declaration sheet", INDEX(Witney!$Q$5:$Q$30,MATCH($C54,Witney!Z$5:Z$30,0))))</f>
        <v>Not Declared</v>
      </c>
      <c r="L54" s="5" t="str">
        <f>IF(ISNA(MATCH($C54,Witney!AA$5:AA$30,0)),"Not Declared", IF(ISBLANK(INDEX(Witney!$Q$5:$Q$30,MATCH($C54,Witney!AA$5:AA$30,0))),"Missing name on declaration sheet", INDEX(Witney!$Q$5:$Q$30,MATCH($C54,Witney!AA$5:AA$30,0))))</f>
        <v>Not Declared</v>
      </c>
      <c r="M54" s="5" t="str">
        <f>IF(ISNA(MATCH($C54,Witney!AB$5:AB$30,0)),"Not Declared", IF(ISBLANK(INDEX(Witney!$Q$5:$Q$30,MATCH($C54,Witney!AB$5:AB$30,0))),"Missing name on declaration sheet", INDEX(Witney!$Q$5:$Q$30,MATCH($C54,Witney!AB$5:AB$30,0))))</f>
        <v>Not Declared</v>
      </c>
      <c r="N54" s="5" t="str">
        <f>IF(ISNA(MATCH($C54,Witney!AC$5:AC$30,0)),"Not Declared", IF(ISBLANK(INDEX(Witney!$Q$5:$Q$30,MATCH($C54,Witney!AC$5:AC$30,0))),"Missing name on declaration sheet", INDEX(Witney!$Q$5:$Q$30,MATCH($C54,Witney!AC$5:AC$30,0))))</f>
        <v>Not Declared</v>
      </c>
      <c r="O54" s="5" t="str">
        <f>IF(ISNA(MATCH($C54,Witney!AD$5:AD$30,0)),"Not Declared", IF(ISBLANK(INDEX(Witney!$Q$5:$Q$30,MATCH($C54,Witney!AD$5:AD$30,0))),"Missing name on declaration sheet", INDEX(Witney!$Q$5:$Q$30,MATCH($C54,Witney!AD$5:AD$30,0))))</f>
        <v>Not Declared</v>
      </c>
      <c r="P54" s="57"/>
      <c r="Q54" s="57"/>
      <c r="R54" s="57"/>
      <c r="S54" s="57"/>
      <c r="T54" s="75"/>
      <c r="U54" s="75"/>
      <c r="V54" s="75"/>
      <c r="W54" s="75"/>
      <c r="X54" s="57"/>
      <c r="AB54" s="201" t="str" cm="1">
        <f t="array" ref="AB54">_xlfn.XLOOKUP(1,('Number Allocation'!$C$6:$C$1446=AC54)*('Number Allocation'!$D$6:$D$1446=AD54),'Number Allocation'!$A$6:$A$1446,"!!!")</f>
        <v>!!!</v>
      </c>
      <c r="AC54" s="21" t="str">
        <v>Not Declared</v>
      </c>
      <c r="AD54" s="202" t="str">
        <v>Abingdon AC</v>
      </c>
      <c r="AE54" s="21"/>
      <c r="AF54" s="201"/>
      <c r="AG54" s="21"/>
      <c r="AH54" s="202"/>
      <c r="AJ54" s="21"/>
      <c r="AK54" s="201" t="str" cm="1">
        <f t="array" ref="AK54">_xlfn.XLOOKUP(1,('Number Allocation'!$C$6:$C$1446=AL54)*('Number Allocation'!$D$6:$D$1446=AM54),'Number Allocation'!$A$6:$A$1446,"!!!")</f>
        <v>!!!</v>
      </c>
      <c r="AL54" s="21" t="str">
        <v>Not Declared</v>
      </c>
      <c r="AM54" s="202" t="str">
        <v>Witney Road Runners</v>
      </c>
      <c r="AN54" s="21"/>
      <c r="AO54" s="201"/>
      <c r="AP54" s="21"/>
      <c r="AQ54" s="202"/>
      <c r="AS54" s="21"/>
      <c r="AT54" s="201" t="str" cm="1">
        <f t="array" ref="AT54">_xlfn.XLOOKUP(1,('Number Allocation'!$C$6:$C$1446=AU54)*('Number Allocation'!$D$6:$D$1446=AV54),'Number Allocation'!$A$6:$A$1446,"!!!")</f>
        <v>!!!</v>
      </c>
      <c r="AU54" s="21" t="str">
        <v>Not Declared</v>
      </c>
      <c r="AV54" s="202" t="str">
        <v>White Horse Harriers</v>
      </c>
      <c r="AW54" s="21"/>
      <c r="AX54" s="201"/>
      <c r="AY54" s="21"/>
      <c r="AZ54" s="202"/>
      <c r="BB54" s="21"/>
      <c r="BC54" s="201" t="str" cm="1">
        <f t="array" ref="BC54">_xlfn.XLOOKUP(1,('Number Allocation'!$C$6:$C$1446=BD54)*('Number Allocation'!$D$6:$D$1446=BE54),'Number Allocation'!$A$6:$A$1446,"!!!")</f>
        <v>!!!</v>
      </c>
      <c r="BD54" s="21" t="str">
        <v>Not Declared</v>
      </c>
      <c r="BE54" s="202" t="str">
        <v>Banbury Harriers AC</v>
      </c>
      <c r="BF54" s="21"/>
      <c r="BG54" s="201"/>
      <c r="BH54" s="21"/>
      <c r="BI54" s="202"/>
      <c r="BK54" s="21"/>
      <c r="BL54" s="201" t="str" cm="1">
        <f t="array" ref="BL54">_xlfn.XLOOKUP(1,('Number Allocation'!$C$6:$C$1446=BM54)*('Number Allocation'!$D$6:$D$1446=BN54),'Number Allocation'!$A$6:$A$1446,"!!!")</f>
        <v>!!!</v>
      </c>
      <c r="BM54" s="21" t="str">
        <v>Not Declared</v>
      </c>
      <c r="BN54" s="202" t="str">
        <v>Bicester AC</v>
      </c>
      <c r="BO54" s="21"/>
      <c r="BP54" s="201"/>
      <c r="BQ54" s="21"/>
      <c r="BR54" s="202"/>
      <c r="BT54" s="21"/>
      <c r="BU54" s="201" t="str" cm="1">
        <f t="array" ref="BU54">_xlfn.XLOOKUP(1,('Number Allocation'!$C$6:$C$1446=BV54)*('Number Allocation'!$D$6:$D$1446=BW54),'Number Allocation'!$A$6:$A$1446,"!!!")</f>
        <v>!!!</v>
      </c>
      <c r="BV54" s="21" t="str">
        <v>Not Declared</v>
      </c>
      <c r="BW54" s="202" t="str">
        <v>Abingdon AC</v>
      </c>
      <c r="BX54" s="21"/>
      <c r="BY54" s="201"/>
      <c r="BZ54" s="21"/>
      <c r="CA54" s="202"/>
      <c r="CB54" s="21"/>
      <c r="CC54" s="21"/>
      <c r="CD54" s="21"/>
      <c r="CE54" s="21"/>
      <c r="CF54" s="21"/>
      <c r="CG54" s="21"/>
      <c r="CH54" s="21"/>
      <c r="CI54" s="21"/>
      <c r="CJ54" s="21"/>
      <c r="CK54" s="21"/>
      <c r="CL54" s="21"/>
    </row>
    <row r="55" spans="1:104" ht="21" customHeight="1">
      <c r="A55" s="20" t="s">
        <v>123</v>
      </c>
      <c r="B55" s="5"/>
      <c r="C55" s="5" t="s">
        <v>139</v>
      </c>
      <c r="D55" s="5" t="str">
        <f>IF(ISNA(MATCH($C55,Witney!S$5:S$30,0)),"Not Declared", IF(ISBLANK(INDEX(Witney!$Q$5:$Q$30,MATCH($C55,Witney!S$5:S$30,0))),"Missing name on declaration sheet", INDEX(Witney!$Q$5:$Q$30,MATCH($C55,Witney!S$5:S$30,0))))</f>
        <v>Not Declared</v>
      </c>
      <c r="E55" s="5" t="str">
        <f>IF(ISNA(MATCH($C55,Witney!T$5:T$30,0)),"Not Declared", IF(ISBLANK(INDEX(Witney!$Q$5:$Q$30,MATCH($C55,Witney!T$5:T$30,0))),"Missing name on declaration sheet", INDEX(Witney!$Q$5:$Q$30,MATCH($C55,Witney!T$5:T$30,0))))</f>
        <v>Not Declared</v>
      </c>
      <c r="F55" s="5" t="str">
        <f>IF(ISNA(MATCH($C55,Witney!U$5:U$30,0)),"Not Declared", IF(ISBLANK(INDEX(Witney!$Q$5:$Q$30,MATCH($C55,Witney!U$5:U$30,0))),"Missing name on declaration sheet", INDEX(Witney!$Q$5:$Q$30,MATCH($C55,Witney!U$5:U$30,0))))</f>
        <v>Not Declared</v>
      </c>
      <c r="G55" s="5" t="str">
        <f>IF(ISNA(MATCH($C55,Witney!V$5:V$30,0)),"Not Declared", IF(ISBLANK(INDEX(Witney!$Q$5:$Q$30,MATCH($C55,Witney!V$5:V$30,0))),"Missing name on declaration sheet", INDEX(Witney!$Q$5:$Q$30,MATCH($C55,Witney!V$5:V$30,0))))</f>
        <v>Not Declared</v>
      </c>
      <c r="H55" s="5" t="str">
        <f>IF(ISNA(MATCH($C55,Witney!W$5:W$30,0)),"Not Declared", IF(ISBLANK(INDEX(Witney!$Q$5:$Q$30,MATCH($C55,Witney!W$5:W$30,0))),"Missing name on declaration sheet", INDEX(Witney!$Q$5:$Q$30,MATCH($C55,Witney!W$5:W$30,0))))</f>
        <v>Not Declared</v>
      </c>
      <c r="I55" s="5" t="str">
        <f>IF(ISNA(MATCH($C55,Witney!X$5:X$30,0)),"Not Declared", IF(ISBLANK(INDEX(Witney!$Q$5:$Q$30,MATCH($C55,Witney!X$5:X$30,0))),"Missing name on declaration sheet", INDEX(Witney!$Q$5:$Q$30,MATCH($C55,Witney!X$5:X$30,0))))</f>
        <v>Not Declared</v>
      </c>
      <c r="J55" s="5" t="str">
        <f>IF(ISNA(MATCH($C55,Witney!Y$5:Y$30,0)),"Not Declared", IF(ISBLANK(INDEX(Witney!$Q$5:$Q$30,MATCH($C55,Witney!Y$5:Y$30,0))),"Missing name on declaration sheet", INDEX(Witney!$Q$5:$Q$30,MATCH($C55,Witney!Y$5:Y$30,0))))</f>
        <v>Not Declared</v>
      </c>
      <c r="K55" s="5" t="str">
        <f>IF(ISNA(MATCH($C55,Witney!Z$5:Z$30,0)),"Not Declared", IF(ISBLANK(INDEX(Witney!$Q$5:$Q$30,MATCH($C55,Witney!Z$5:Z$30,0))),"Missing name on declaration sheet", INDEX(Witney!$Q$5:$Q$30,MATCH($C55,Witney!Z$5:Z$30,0))))</f>
        <v>Not Declared</v>
      </c>
      <c r="L55" s="5" t="str">
        <f>IF(ISNA(MATCH($C55,Witney!AA$5:AA$30,0)),"Not Declared", IF(ISBLANK(INDEX(Witney!$Q$5:$Q$30,MATCH($C55,Witney!AA$5:AA$30,0))),"Missing name on declaration sheet", INDEX(Witney!$Q$5:$Q$30,MATCH($C55,Witney!AA$5:AA$30,0))))</f>
        <v>Not Declared</v>
      </c>
      <c r="M55" s="5" t="str">
        <f>IF(ISNA(MATCH($C55,Witney!AB$5:AB$30,0)),"Not Declared", IF(ISBLANK(INDEX(Witney!$Q$5:$Q$30,MATCH($C55,Witney!AB$5:AB$30,0))),"Missing name on declaration sheet", INDEX(Witney!$Q$5:$Q$30,MATCH($C55,Witney!AB$5:AB$30,0))))</f>
        <v>Not Declared</v>
      </c>
      <c r="N55" s="5" t="str">
        <f>IF(ISNA(MATCH($C55,Witney!AC$5:AC$30,0)),"Not Declared", IF(ISBLANK(INDEX(Witney!$Q$5:$Q$30,MATCH($C55,Witney!AC$5:AC$30,0))),"Missing name on declaration sheet", INDEX(Witney!$Q$5:$Q$30,MATCH($C55,Witney!AC$5:AC$30,0))))</f>
        <v>Not Declared</v>
      </c>
      <c r="O55" s="5" t="str">
        <f>IF(ISNA(MATCH($C55,Witney!AD$5:AD$30,0)),"Not Declared", IF(ISBLANK(INDEX(Witney!$Q$5:$Q$30,MATCH($C55,Witney!AD$5:AD$30,0))),"Missing name on declaration sheet", INDEX(Witney!$Q$5:$Q$30,MATCH($C55,Witney!AD$5:AD$30,0))))</f>
        <v>Not Declared</v>
      </c>
      <c r="P55" s="5" t="s">
        <v>109</v>
      </c>
      <c r="Q55" s="5" t="s">
        <v>136</v>
      </c>
      <c r="R55" s="5" t="s">
        <v>137</v>
      </c>
      <c r="S55" s="5" t="s">
        <v>138</v>
      </c>
      <c r="T55" s="5" t="str">
        <f>IF(ISNA(MATCH(P55,Witney!$AE$5:$AE$30,0)),"", IF(ISBLANK(INDEX(Witney!$Q$5:$Q$30,MATCH(P55,Witney!$AE$5:$AE$30,0))),"Missing name on declaration sheet", INDEX(Witney!$Q$5:$Q$30,MATCH(P55,Witney!$AE$5:$AE$30,0))))</f>
        <v/>
      </c>
      <c r="U55" s="5" t="str">
        <f>IF(ISNA(MATCH(Q55,Witney!$AE$5:$AE$30,0)),"", IF(ISBLANK(INDEX(Witney!$Q$5:$Q$30,MATCH(Q55,Witney!$AE$5:$AE$30,0))),"Missing name on declaration sheet", INDEX(Witney!$Q$5:$Q$30,MATCH(Q55,Witney!$AE$5:$AE$30,0))))</f>
        <v/>
      </c>
      <c r="V55" s="5" t="str">
        <f>IF(ISNA(MATCH(R55,Witney!$AE$5:$AE$30,0)),"", IF(ISBLANK(INDEX(Witney!$Q$5:$Q$30,MATCH(R55,Witney!$AE$5:$AE$30,0))),"Missing name on declaration sheet", INDEX(Witney!$Q$5:$Q$30,MATCH(R55,Witney!$AE$5:$AE$30,0))))</f>
        <v/>
      </c>
      <c r="W55" s="5" t="str">
        <f>IF(ISNA(MATCH(S55,Witney!$AE$5:$AE$30,0)),"", IF(ISBLANK(INDEX(Witney!$Q$5:$Q$30,MATCH(S55,Witney!$AE$5:$AE$30,0))),"Missing name on declaration sheet", INDEX(Witney!$Q$5:$Q$30,MATCH(S55,Witney!$AE$5:$AE$30,0))))</f>
        <v/>
      </c>
      <c r="X55" s="20" t="str">
        <f t="shared" ref="X55:X56" si="18">T55&amp;", "&amp;U55&amp;", "&amp;V55&amp;", "&amp;W55</f>
        <v xml:space="preserve">, , , </v>
      </c>
      <c r="AB55" s="201" t="str" cm="1">
        <f t="array" ref="AB55">_xlfn.XLOOKUP(1,('Number Allocation'!$C$6:$C$1446=AC55)*('Number Allocation'!$D$6:$D$1446=AD55),'Number Allocation'!$A$6:$A$1446,"!!!")</f>
        <v>!!!</v>
      </c>
      <c r="AC55" s="21" t="str">
        <v>Not Declared</v>
      </c>
      <c r="AD55" s="202" t="str">
        <v>White Horse Harriers</v>
      </c>
      <c r="AE55" s="21"/>
      <c r="AF55" s="201"/>
      <c r="AG55" s="21"/>
      <c r="AH55" s="202"/>
      <c r="AJ55" s="21"/>
      <c r="AK55" s="201" t="str" cm="1">
        <f t="array" ref="AK55">_xlfn.XLOOKUP(1,('Number Allocation'!$C$6:$C$1446=AL55)*('Number Allocation'!$D$6:$D$1446=AM55),'Number Allocation'!$A$6:$A$1446,"!!!")</f>
        <v>!!!</v>
      </c>
      <c r="AL55" s="21" t="str">
        <v>Not Declared</v>
      </c>
      <c r="AM55" s="202" t="str">
        <v>Abingdon AC</v>
      </c>
      <c r="AN55" s="21"/>
      <c r="AO55" s="201"/>
      <c r="AP55" s="21"/>
      <c r="AQ55" s="202"/>
      <c r="AS55" s="21"/>
      <c r="AT55" s="201" t="str" cm="1">
        <f t="array" ref="AT55">_xlfn.XLOOKUP(1,('Number Allocation'!$C$6:$C$1446=AU55)*('Number Allocation'!$D$6:$D$1446=AV55),'Number Allocation'!$A$6:$A$1446,"!!!")</f>
        <v>!!!</v>
      </c>
      <c r="AU55" s="21" t="str">
        <v>Not Declared</v>
      </c>
      <c r="AV55" s="202" t="str">
        <v>Banbury Harriers AC</v>
      </c>
      <c r="AW55" s="21"/>
      <c r="AX55" s="201"/>
      <c r="AY55" s="21"/>
      <c r="AZ55" s="202"/>
      <c r="BB55" s="21"/>
      <c r="BC55" s="201" t="str" cm="1">
        <f t="array" ref="BC55">_xlfn.XLOOKUP(1,('Number Allocation'!$C$6:$C$1446=BD55)*('Number Allocation'!$D$6:$D$1446=BE55),'Number Allocation'!$A$6:$A$1446,"!!!")</f>
        <v>!!!</v>
      </c>
      <c r="BD55" s="21" t="str">
        <v>Not Declared</v>
      </c>
      <c r="BE55" s="202" t="str">
        <v>White Horse Harriers</v>
      </c>
      <c r="BF55" s="21"/>
      <c r="BG55" s="201"/>
      <c r="BH55" s="21"/>
      <c r="BI55" s="202"/>
      <c r="BK55" s="21"/>
      <c r="BL55" s="201" t="str" cm="1">
        <f t="array" ref="BL55">_xlfn.XLOOKUP(1,('Number Allocation'!$C$6:$C$1446=BM55)*('Number Allocation'!$D$6:$D$1446=BN55),'Number Allocation'!$A$6:$A$1446,"!!!")</f>
        <v>!!!</v>
      </c>
      <c r="BM55" s="21" t="str">
        <v>Not Declared</v>
      </c>
      <c r="BN55" s="202" t="str">
        <v>Abingdon AC</v>
      </c>
      <c r="BO55" s="21"/>
      <c r="BP55" s="201"/>
      <c r="BQ55" s="21"/>
      <c r="BR55" s="202"/>
      <c r="BT55" s="21"/>
      <c r="BU55" s="201" t="str" cm="1">
        <f t="array" ref="BU55">_xlfn.XLOOKUP(1,('Number Allocation'!$C$6:$C$1446=BV55)*('Number Allocation'!$D$6:$D$1446=BW55),'Number Allocation'!$A$6:$A$1446,"!!!")</f>
        <v>!!!</v>
      </c>
      <c r="BV55" s="21" t="str">
        <v>Not Declared</v>
      </c>
      <c r="BW55" s="202" t="str">
        <v>Oxford City AC</v>
      </c>
      <c r="BX55" s="21"/>
      <c r="BY55" s="201"/>
      <c r="BZ55" s="21"/>
      <c r="CA55" s="202"/>
      <c r="CB55" s="21"/>
      <c r="CC55" s="21"/>
      <c r="CD55" s="21"/>
      <c r="CE55" s="21"/>
      <c r="CF55" s="21"/>
      <c r="CG55" s="21"/>
      <c r="CH55" s="21"/>
      <c r="CI55" s="21"/>
      <c r="CJ55" s="21"/>
      <c r="CK55" s="21"/>
      <c r="CL55" s="21"/>
    </row>
    <row r="56" spans="1:104" ht="21" customHeight="1">
      <c r="A56" s="20" t="s">
        <v>124</v>
      </c>
      <c r="B56" s="5" t="s">
        <v>60</v>
      </c>
      <c r="C56" s="5" t="s">
        <v>0</v>
      </c>
      <c r="D56" s="5" t="str">
        <f>IF(ISNA(MATCH($C56,GreatMilton!S$5:S$30,0)),"Not Declared", IF(ISBLANK(INDEX(GreatMilton!$Q$5:$Q$30,MATCH($C56,GreatMilton!S$5:S$30,0))),"Missing name on declaration sheet", INDEX(GreatMilton!$Q$5:$Q$30,MATCH($C56,GreatMilton!S$5:S$30,0))))</f>
        <v>Not Declared</v>
      </c>
      <c r="E56" s="5" t="str">
        <f>IF(ISNA(MATCH($C56,GreatMilton!T$5:T$30,0)),"Not Declared", IF(ISBLANK(INDEX(GreatMilton!$Q$5:$Q$30,MATCH($C56,GreatMilton!T$5:T$30,0))),"Missing name on declaration sheet", INDEX(GreatMilton!$Q$5:$Q$30,MATCH($C56,GreatMilton!T$5:T$30,0))))</f>
        <v>Not Declared</v>
      </c>
      <c r="F56" s="5" t="str">
        <f>IF(ISNA(MATCH($C56,GreatMilton!U$5:U$30,0)),"Not Declared", IF(ISBLANK(INDEX(GreatMilton!$Q$5:$Q$30,MATCH($C56,GreatMilton!U$5:U$30,0))),"Missing name on declaration sheet", INDEX(GreatMilton!$Q$5:$Q$30,MATCH($C56,GreatMilton!U$5:U$30,0))))</f>
        <v>Not Declared</v>
      </c>
      <c r="G56" s="5" t="str">
        <f>IF(ISNA(MATCH($C56,GreatMilton!V$5:V$30,0)),"Not Declared", IF(ISBLANK(INDEX(GreatMilton!$Q$5:$Q$30,MATCH($C56,GreatMilton!V$5:V$30,0))),"Missing name on declaration sheet", INDEX(GreatMilton!$Q$5:$Q$30,MATCH($C56,GreatMilton!V$5:V$30,0))))</f>
        <v>Not Declared</v>
      </c>
      <c r="H56" s="5" t="str">
        <f>IF(ISNA(MATCH($C56,GreatMilton!W$5:W$30,0)),"Not Declared", IF(ISBLANK(INDEX(GreatMilton!$Q$5:$Q$30,MATCH($C56,GreatMilton!W$5:W$30,0))),"Missing name on declaration sheet", INDEX(GreatMilton!$Q$5:$Q$30,MATCH($C56,GreatMilton!W$5:W$30,0))))</f>
        <v>Not Declared</v>
      </c>
      <c r="I56" s="5" t="str">
        <f>IF(ISNA(MATCH($C56,GreatMilton!X$5:X$30,0)),"Not Declared", IF(ISBLANK(INDEX(GreatMilton!$Q$5:$Q$30,MATCH($C56,GreatMilton!X$5:X$30,0))),"Missing name on declaration sheet", INDEX(GreatMilton!$Q$5:$Q$30,MATCH($C56,GreatMilton!X$5:X$30,0))))</f>
        <v>Not Declared</v>
      </c>
      <c r="J56" s="5" t="str">
        <f>IF(ISNA(MATCH($C56,GreatMilton!Y$5:Y$30,0)),"Not Declared", IF(ISBLANK(INDEX(GreatMilton!$Q$5:$Q$30,MATCH($C56,GreatMilton!Y$5:Y$30,0))),"Missing name on declaration sheet", INDEX(GreatMilton!$Q$5:$Q$30,MATCH($C56,GreatMilton!Y$5:Y$30,0))))</f>
        <v>Not Declared</v>
      </c>
      <c r="K56" s="5" t="str">
        <f>IF(ISNA(MATCH($C56,GreatMilton!Z$5:Z$30,0)),"Not Declared", IF(ISBLANK(INDEX(GreatMilton!$Q$5:$Q$30,MATCH($C56,GreatMilton!Z$5:Z$30,0))),"Missing name on declaration sheet", INDEX(GreatMilton!$Q$5:$Q$30,MATCH($C56,GreatMilton!Z$5:Z$30,0))))</f>
        <v>Not Declared</v>
      </c>
      <c r="L56" s="5" t="str">
        <f>IF(ISNA(MATCH($C56,GreatMilton!AA$5:AA$30,0)),"Not Declared", IF(ISBLANK(INDEX(GreatMilton!$Q$5:$Q$30,MATCH($C56,GreatMilton!AA$5:AA$30,0))),"Missing name on declaration sheet", INDEX(GreatMilton!$Q$5:$Q$30,MATCH($C56,GreatMilton!AA$5:AA$30,0))))</f>
        <v>Not Declared</v>
      </c>
      <c r="M56" s="5" t="str">
        <f>IF(ISNA(MATCH($C56,GreatMilton!AB$5:AB$30,0)),"Not Declared", IF(ISBLANK(INDEX(GreatMilton!$Q$5:$Q$30,MATCH($C56,GreatMilton!AB$5:AB$30,0))),"Missing name on declaration sheet", INDEX(GreatMilton!$Q$5:$Q$30,MATCH($C56,GreatMilton!AB$5:AB$30,0))))</f>
        <v>Not Declared</v>
      </c>
      <c r="N56" s="5" t="str">
        <f>IF(ISNA(MATCH($C56,GreatMilton!AC$5:AC$30,0)),"Not Declared", IF(ISBLANK(INDEX(GreatMilton!$Q$5:$Q$30,MATCH($C56,GreatMilton!AC$5:AC$30,0))),"Missing name on declaration sheet", INDEX(GreatMilton!$Q$5:$Q$30,MATCH($C56,GreatMilton!AC$5:AC$30,0))))</f>
        <v>Not Declared</v>
      </c>
      <c r="O56" s="5" t="str">
        <f>IF(ISNA(MATCH($C56,GreatMilton!AD$5:AD$30,0)),"Not Declared", IF(ISBLANK(INDEX(GreatMilton!$Q$5:$Q$30,MATCH($C56,GreatMilton!AD$5:AD$30,0))),"Missing name on declaration sheet", INDEX(GreatMilton!$Q$5:$Q$30,MATCH($C56,GreatMilton!AD$5:AD$30,0))))</f>
        <v>Not Declared</v>
      </c>
      <c r="P56" s="5">
        <v>1</v>
      </c>
      <c r="Q56" s="5">
        <v>2</v>
      </c>
      <c r="R56" s="5">
        <v>3</v>
      </c>
      <c r="S56" s="5">
        <v>4</v>
      </c>
      <c r="T56" s="5" t="str">
        <f>IF(ISNA(MATCH(P56,GreatMilton!$AE$5:$AE$30,0)),"", IF(ISBLANK(INDEX(GreatMilton!$Q$5:$Q$30,MATCH(P56,GreatMilton!$AE$5:$AE$30,0))),"Missing name on declaration sheet", INDEX(GreatMilton!$Q$5:$Q$30,MATCH(P56,GreatMilton!$AE$5:$AE$30,0))))</f>
        <v/>
      </c>
      <c r="U56" s="5" t="str">
        <f>IF(ISNA(MATCH(Q56,GreatMilton!$AE$5:$AE$30,0)),"", IF(ISBLANK(INDEX(GreatMilton!$Q$5:$Q$30,MATCH(Q56,GreatMilton!$AE$5:$AE$30,0))),"Missing name on declaration sheet", INDEX(GreatMilton!$Q$5:$Q$30,MATCH(Q56,GreatMilton!$AE$5:$AE$30,0))))</f>
        <v/>
      </c>
      <c r="V56" s="5" t="str">
        <f>IF(ISNA(MATCH(R56,GreatMilton!$AE$5:$AE$30,0)),"", IF(ISBLANK(INDEX(GreatMilton!$Q$5:$Q$30,MATCH(R56,GreatMilton!$AE$5:$AE$30,0))),"Missing name on declaration sheet", INDEX(GreatMilton!$Q$5:$Q$30,MATCH(R56,GreatMilton!$AE$5:$AE$30,0))))</f>
        <v/>
      </c>
      <c r="W56" s="5" t="str">
        <f>IF(ISNA(MATCH(S56,GreatMilton!$AE$5:$AE$30,0)),"", IF(ISBLANK(INDEX(GreatMilton!$Q$5:$Q$30,MATCH(S56,GreatMilton!$AE$5:$AE$30,0))),"Missing name on declaration sheet", INDEX(GreatMilton!$Q$5:$Q$30,MATCH(S56,GreatMilton!$AE$5:$AE$30,0))))</f>
        <v/>
      </c>
      <c r="X56" s="20" t="str">
        <f t="shared" si="18"/>
        <v xml:space="preserve">, , , </v>
      </c>
      <c r="AA56" s="197" t="s">
        <v>342</v>
      </c>
      <c r="AB56" s="198" t="str" cm="1">
        <f t="array" ref="AB56">_xlfn.XLOOKUP(1,('Number Allocation'!$C$6:$C$1446=AC56)*('Number Allocation'!$D$6:$D$1446=AD56),'Number Allocation'!$A$6:$A$1446,"!!!")</f>
        <v>!!!</v>
      </c>
      <c r="AC56" s="208" t="str" cm="1">
        <f t="array" ref="AC56:AD58">_xlfn._xlws.FILTER(CHOOSE({1,2},$M32:$M58,$A32:$A58),($A32:$A58="Great Milton AC"),"")</f>
        <v>Not Declared</v>
      </c>
      <c r="AD56" s="200" t="str">
        <v>Great Milton AC</v>
      </c>
      <c r="AE56" s="21"/>
      <c r="AF56" s="201"/>
      <c r="AG56" s="21"/>
      <c r="AH56" s="202"/>
      <c r="AJ56" s="197" t="s">
        <v>342</v>
      </c>
      <c r="AK56" s="198" t="str" cm="1">
        <f t="array" ref="AK56">_xlfn.XLOOKUP(1,('Number Allocation'!$C$6:$C$1446=AL56)*('Number Allocation'!$D$6:$D$1446=AM56),'Number Allocation'!$A$6:$A$1446,"!!!")</f>
        <v>!!!</v>
      </c>
      <c r="AL56" s="208" t="str" cm="1">
        <f t="array" ref="AL56:AM58">_xlfn._xlws.FILTER(CHOOSE({1,2},$E32:$E58,$A32:$A58),($A32:$A58="Great Milton AC"),"")</f>
        <v>Not Declared</v>
      </c>
      <c r="AM56" s="200" t="str">
        <v>Great Milton AC</v>
      </c>
      <c r="AN56" s="21"/>
      <c r="AO56" s="201"/>
      <c r="AP56" s="21"/>
      <c r="AQ56" s="202"/>
      <c r="AS56" s="197" t="s">
        <v>342</v>
      </c>
      <c r="AT56" s="198" t="str" cm="1">
        <f t="array" ref="AT56">_xlfn.XLOOKUP(1,('Number Allocation'!$C$6:$C$1446=AU56)*('Number Allocation'!$D$6:$D$1446=AV56),'Number Allocation'!$A$6:$A$1446,"!!!")</f>
        <v>!!!</v>
      </c>
      <c r="AU56" s="208" t="str" cm="1">
        <f t="array" ref="AU56:AV58">_xlfn._xlws.FILTER(CHOOSE({1,2},$J32:$J58,$A32:$A58),($A32:$A58="Great Milton AC"),"")</f>
        <v>Not Declared</v>
      </c>
      <c r="AV56" s="200" t="str">
        <v>Great Milton AC</v>
      </c>
      <c r="AW56" s="21"/>
      <c r="AX56" s="201"/>
      <c r="AY56" s="21"/>
      <c r="AZ56" s="202"/>
      <c r="BB56" s="197" t="s">
        <v>342</v>
      </c>
      <c r="BC56" s="198" t="str" cm="1">
        <f t="array" ref="BC56">_xlfn.XLOOKUP(1,('Number Allocation'!$C$6:$C$1446=BD56)*('Number Allocation'!$D$6:$D$1446=BE56),'Number Allocation'!$A$6:$A$1446,"!!!")</f>
        <v>!!!</v>
      </c>
      <c r="BD56" s="208" t="str" cm="1">
        <f t="array" ref="BD56:BE58">_xlfn._xlws.FILTER(CHOOSE({1,2},$K32:$K58,$A32:$A58),($A32:$A58="Great Milton AC"),"")</f>
        <v>Not Declared</v>
      </c>
      <c r="BE56" s="200" t="str">
        <v>Great Milton AC</v>
      </c>
      <c r="BF56" s="21"/>
      <c r="BG56" s="201"/>
      <c r="BH56" s="21"/>
      <c r="BI56" s="202"/>
      <c r="BK56" s="197" t="s">
        <v>342</v>
      </c>
      <c r="BL56" s="198" t="str" cm="1">
        <f t="array" ref="BL56">_xlfn.XLOOKUP(1,('Number Allocation'!$C$6:$C$1446=BM56)*('Number Allocation'!$D$6:$D$1446=BN56),'Number Allocation'!$A$6:$A$1446,"!!!")</f>
        <v>!!!</v>
      </c>
      <c r="BM56" s="208" t="str" cm="1">
        <f t="array" ref="BM56:BN58">_xlfn._xlws.FILTER(CHOOSE({1,2},$D32:$D58,$A32:$A58),($A32:$A58="Great Milton AC"),"")</f>
        <v>Not Declared</v>
      </c>
      <c r="BN56" s="200" t="str">
        <v>Great Milton AC</v>
      </c>
      <c r="BO56" s="21"/>
      <c r="BP56" s="201"/>
      <c r="BQ56" s="21"/>
      <c r="BR56" s="202"/>
      <c r="BT56" s="197" t="s">
        <v>342</v>
      </c>
      <c r="BU56" s="198" t="str" cm="1">
        <f t="array" ref="BU56">_xlfn.XLOOKUP(1,('Number Allocation'!$C$6:$C$1446=BV56)*('Number Allocation'!$D$6:$D$1446=BW56),'Number Allocation'!$A$6:$A$1446,"!!!")</f>
        <v>!!!</v>
      </c>
      <c r="BV56" s="208" t="str" cm="1">
        <f t="array" ref="BV56:BW58">_xlfn._xlws.FILTER(CHOOSE({1,2},$G32:$G58,$A32:$A58),($A32:$A58="Great Milton AC"),"")</f>
        <v>Not Declared</v>
      </c>
      <c r="BW56" s="200" t="str">
        <v>Great Milton AC</v>
      </c>
      <c r="BX56" s="21"/>
      <c r="BY56" s="201"/>
      <c r="BZ56" s="21"/>
      <c r="CA56" s="202"/>
      <c r="CB56" s="21"/>
      <c r="CC56" s="21"/>
      <c r="CD56" s="21"/>
      <c r="CE56" s="21"/>
      <c r="CF56" s="21"/>
      <c r="CG56" s="21"/>
      <c r="CH56" s="21"/>
      <c r="CI56" s="21"/>
      <c r="CJ56" s="21"/>
      <c r="CK56" s="21"/>
      <c r="CL56" s="21"/>
    </row>
    <row r="57" spans="1:104" ht="21" customHeight="1">
      <c r="A57" s="20" t="s">
        <v>124</v>
      </c>
      <c r="B57" s="5" t="s">
        <v>125</v>
      </c>
      <c r="C57" s="5" t="s">
        <v>1</v>
      </c>
      <c r="D57" s="5" t="str">
        <f>IF(ISNA(MATCH($C57,GreatMilton!S$5:S$30,0)),"Not Declared", IF(ISBLANK(INDEX(GreatMilton!$Q$5:$Q$30,MATCH($C57,GreatMilton!S$5:S$30,0))),"Missing name on declaration sheet", INDEX(GreatMilton!$Q$5:$Q$30,MATCH($C57,GreatMilton!S$5:S$30,0))))</f>
        <v>Not Declared</v>
      </c>
      <c r="E57" s="5" t="str">
        <f>IF(ISNA(MATCH($C57,GreatMilton!T$5:T$30,0)),"Not Declared", IF(ISBLANK(INDEX(GreatMilton!$Q$5:$Q$30,MATCH($C57,GreatMilton!T$5:T$30,0))),"Missing name on declaration sheet", INDEX(GreatMilton!$Q$5:$Q$30,MATCH($C57,GreatMilton!T$5:T$30,0))))</f>
        <v>Not Declared</v>
      </c>
      <c r="F57" s="5" t="str">
        <f>IF(ISNA(MATCH($C57,GreatMilton!U$5:U$30,0)),"Not Declared", IF(ISBLANK(INDEX(GreatMilton!$Q$5:$Q$30,MATCH($C57,GreatMilton!U$5:U$30,0))),"Missing name on declaration sheet", INDEX(GreatMilton!$Q$5:$Q$30,MATCH($C57,GreatMilton!U$5:U$30,0))))</f>
        <v>Not Declared</v>
      </c>
      <c r="G57" s="5" t="str">
        <f>IF(ISNA(MATCH($C57,GreatMilton!V$5:V$30,0)),"Not Declared", IF(ISBLANK(INDEX(GreatMilton!$Q$5:$Q$30,MATCH($C57,GreatMilton!V$5:V$30,0))),"Missing name on declaration sheet", INDEX(GreatMilton!$Q$5:$Q$30,MATCH($C57,GreatMilton!V$5:V$30,0))))</f>
        <v>Not Declared</v>
      </c>
      <c r="H57" s="5" t="str">
        <f>IF(ISNA(MATCH($C57,GreatMilton!W$5:W$30,0)),"Not Declared", IF(ISBLANK(INDEX(GreatMilton!$Q$5:$Q$30,MATCH($C57,GreatMilton!W$5:W$30,0))),"Missing name on declaration sheet", INDEX(GreatMilton!$Q$5:$Q$30,MATCH($C57,GreatMilton!W$5:W$30,0))))</f>
        <v>Not Declared</v>
      </c>
      <c r="I57" s="5" t="str">
        <f>IF(ISNA(MATCH($C57,GreatMilton!X$5:X$30,0)),"Not Declared", IF(ISBLANK(INDEX(GreatMilton!$Q$5:$Q$30,MATCH($C57,GreatMilton!X$5:X$30,0))),"Missing name on declaration sheet", INDEX(GreatMilton!$Q$5:$Q$30,MATCH($C57,GreatMilton!X$5:X$30,0))))</f>
        <v>Not Declared</v>
      </c>
      <c r="J57" s="5" t="str">
        <f>IF(ISNA(MATCH($C57,GreatMilton!Y$5:Y$30,0)),"Not Declared", IF(ISBLANK(INDEX(GreatMilton!$Q$5:$Q$30,MATCH($C57,GreatMilton!Y$5:Y$30,0))),"Missing name on declaration sheet", INDEX(GreatMilton!$Q$5:$Q$30,MATCH($C57,GreatMilton!Y$5:Y$30,0))))</f>
        <v>Not Declared</v>
      </c>
      <c r="K57" s="5" t="str">
        <f>IF(ISNA(MATCH($C57,GreatMilton!Z$5:Z$30,0)),"Not Declared", IF(ISBLANK(INDEX(GreatMilton!$Q$5:$Q$30,MATCH($C57,GreatMilton!Z$5:Z$30,0))),"Missing name on declaration sheet", INDEX(GreatMilton!$Q$5:$Q$30,MATCH($C57,GreatMilton!Z$5:Z$30,0))))</f>
        <v>Not Declared</v>
      </c>
      <c r="L57" s="5" t="str">
        <f>IF(ISNA(MATCH($C57,GreatMilton!AA$5:AA$30,0)),"Not Declared", IF(ISBLANK(INDEX(GreatMilton!$Q$5:$Q$30,MATCH($C57,GreatMilton!AA$5:AA$30,0))),"Missing name on declaration sheet", INDEX(GreatMilton!$Q$5:$Q$30,MATCH($C57,GreatMilton!AA$5:AA$30,0))))</f>
        <v>Not Declared</v>
      </c>
      <c r="M57" s="5" t="str">
        <f>IF(ISNA(MATCH($C57,GreatMilton!AB$5:AB$30,0)),"Not Declared", IF(ISBLANK(INDEX(GreatMilton!$Q$5:$Q$30,MATCH($C57,GreatMilton!AB$5:AB$30,0))),"Missing name on declaration sheet", INDEX(GreatMilton!$Q$5:$Q$30,MATCH($C57,GreatMilton!AB$5:AB$30,0))))</f>
        <v>Not Declared</v>
      </c>
      <c r="N57" s="5" t="str">
        <f>IF(ISNA(MATCH($C57,GreatMilton!AC$5:AC$30,0)),"Not Declared", IF(ISBLANK(INDEX(GreatMilton!$Q$5:$Q$30,MATCH($C57,GreatMilton!AC$5:AC$30,0))),"Missing name on declaration sheet", INDEX(GreatMilton!$Q$5:$Q$30,MATCH($C57,GreatMilton!AC$5:AC$30,0))))</f>
        <v>Not Declared</v>
      </c>
      <c r="O57" s="5" t="str">
        <f>IF(ISNA(MATCH($C57,GreatMilton!AD$5:AD$30,0)),"Not Declared", IF(ISBLANK(INDEX(GreatMilton!$Q$5:$Q$30,MATCH($C57,GreatMilton!AD$5:AD$30,0))),"Missing name on declaration sheet", INDEX(GreatMilton!$Q$5:$Q$30,MATCH($C57,GreatMilton!AD$5:AD$30,0))))</f>
        <v>Not Declared</v>
      </c>
      <c r="P57" s="57"/>
      <c r="Q57" s="57"/>
      <c r="R57" s="57"/>
      <c r="S57" s="57"/>
      <c r="T57" s="75"/>
      <c r="U57" s="75"/>
      <c r="V57" s="75"/>
      <c r="W57" s="75"/>
      <c r="X57" s="57"/>
      <c r="AA57" s="21"/>
      <c r="AB57" s="201" t="str" cm="1">
        <f t="array" ref="AB57">_xlfn.XLOOKUP(1,('Number Allocation'!$C$6:$C$1446=AC57)*('Number Allocation'!$D$6:$D$1446=AD57),'Number Allocation'!$A$6:$A$1446,"!!!")</f>
        <v>!!!</v>
      </c>
      <c r="AC57" s="21" t="str">
        <v>Not Declared</v>
      </c>
      <c r="AD57" s="202" t="str">
        <v>Great Milton AC</v>
      </c>
      <c r="AE57" s="21"/>
      <c r="AF57" s="201"/>
      <c r="AG57" s="21"/>
      <c r="AH57" s="202"/>
      <c r="AJ57" s="21"/>
      <c r="AK57" s="201" t="str" cm="1">
        <f t="array" ref="AK57">_xlfn.XLOOKUP(1,('Number Allocation'!$C$6:$C$1446=AL57)*('Number Allocation'!$D$6:$D$1446=AM57),'Number Allocation'!$A$6:$A$1446,"!!!")</f>
        <v>!!!</v>
      </c>
      <c r="AL57" s="21" t="str">
        <v>Not Declared</v>
      </c>
      <c r="AM57" s="202" t="str">
        <v>Great Milton AC</v>
      </c>
      <c r="AN57" s="21"/>
      <c r="AO57" s="201"/>
      <c r="AP57" s="21"/>
      <c r="AQ57" s="202"/>
      <c r="AS57" s="21"/>
      <c r="AT57" s="201" t="str" cm="1">
        <f t="array" ref="AT57">_xlfn.XLOOKUP(1,('Number Allocation'!$C$6:$C$1446=AU57)*('Number Allocation'!$D$6:$D$1446=AV57),'Number Allocation'!$A$6:$A$1446,"!!!")</f>
        <v>!!!</v>
      </c>
      <c r="AU57" s="21" t="str">
        <v>Not Declared</v>
      </c>
      <c r="AV57" s="202" t="str">
        <v>Great Milton AC</v>
      </c>
      <c r="AW57" s="21"/>
      <c r="AX57" s="201"/>
      <c r="AY57" s="21"/>
      <c r="AZ57" s="202"/>
      <c r="BB57" s="21"/>
      <c r="BC57" s="201" t="str" cm="1">
        <f t="array" ref="BC57">_xlfn.XLOOKUP(1,('Number Allocation'!$C$6:$C$1446=BD57)*('Number Allocation'!$D$6:$D$1446=BE57),'Number Allocation'!$A$6:$A$1446,"!!!")</f>
        <v>!!!</v>
      </c>
      <c r="BD57" s="21" t="str">
        <v>Not Declared</v>
      </c>
      <c r="BE57" s="202" t="str">
        <v>Great Milton AC</v>
      </c>
      <c r="BF57" s="21"/>
      <c r="BG57" s="201"/>
      <c r="BH57" s="21"/>
      <c r="BI57" s="202"/>
      <c r="BK57" s="21"/>
      <c r="BL57" s="201" t="str" cm="1">
        <f t="array" ref="BL57">_xlfn.XLOOKUP(1,('Number Allocation'!$C$6:$C$1446=BM57)*('Number Allocation'!$D$6:$D$1446=BN57),'Number Allocation'!$A$6:$A$1446,"!!!")</f>
        <v>!!!</v>
      </c>
      <c r="BM57" s="21" t="str">
        <v>Not Declared</v>
      </c>
      <c r="BN57" s="202" t="str">
        <v>Great Milton AC</v>
      </c>
      <c r="BO57" s="21"/>
      <c r="BP57" s="201"/>
      <c r="BQ57" s="21"/>
      <c r="BR57" s="202"/>
      <c r="BT57" s="21"/>
      <c r="BU57" s="201" t="str" cm="1">
        <f t="array" ref="BU57">_xlfn.XLOOKUP(1,('Number Allocation'!$C$6:$C$1446=BV57)*('Number Allocation'!$D$6:$D$1446=BW57),'Number Allocation'!$A$6:$A$1446,"!!!")</f>
        <v>!!!</v>
      </c>
      <c r="BV57" s="21" t="str">
        <v>Not Declared</v>
      </c>
      <c r="BW57" s="202" t="str">
        <v>Great Milton AC</v>
      </c>
      <c r="BX57" s="21"/>
      <c r="BY57" s="201"/>
      <c r="BZ57" s="21"/>
      <c r="CA57" s="202"/>
      <c r="CB57" s="21"/>
      <c r="CC57" s="21"/>
      <c r="CD57" s="21"/>
      <c r="CE57" s="21"/>
      <c r="CF57" s="21"/>
      <c r="CG57" s="21"/>
      <c r="CH57" s="21"/>
      <c r="CI57" s="21"/>
      <c r="CJ57" s="21"/>
      <c r="CK57" s="21"/>
      <c r="CL57" s="21"/>
    </row>
    <row r="58" spans="1:104" ht="21" customHeight="1">
      <c r="A58" s="20" t="s">
        <v>124</v>
      </c>
      <c r="B58" s="5"/>
      <c r="C58" s="5" t="s">
        <v>139</v>
      </c>
      <c r="D58" s="5" t="str">
        <f>IF(ISNA(MATCH($C58,GreatMilton!S$5:S$30,0)),"Not Declared", IF(ISBLANK(INDEX(GreatMilton!$Q$5:$Q$30,MATCH($C58,GreatMilton!S$5:S$30,0))),"Missing name on declaration sheet", INDEX(GreatMilton!$Q$5:$Q$30,MATCH($C58,GreatMilton!S$5:S$30,0))))</f>
        <v>Not Declared</v>
      </c>
      <c r="E58" s="5" t="str">
        <f>IF(ISNA(MATCH($C58,GreatMilton!T$5:T$30,0)),"Not Declared", IF(ISBLANK(INDEX(GreatMilton!$Q$5:$Q$30,MATCH($C58,GreatMilton!T$5:T$30,0))),"Missing name on declaration sheet", INDEX(GreatMilton!$Q$5:$Q$30,MATCH($C58,GreatMilton!T$5:T$30,0))))</f>
        <v>Not Declared</v>
      </c>
      <c r="F58" s="5" t="str">
        <f>IF(ISNA(MATCH($C58,GreatMilton!U$5:U$30,0)),"Not Declared", IF(ISBLANK(INDEX(GreatMilton!$Q$5:$Q$30,MATCH($C58,GreatMilton!U$5:U$30,0))),"Missing name on declaration sheet", INDEX(GreatMilton!$Q$5:$Q$30,MATCH($C58,GreatMilton!U$5:U$30,0))))</f>
        <v>Not Declared</v>
      </c>
      <c r="G58" s="5" t="str">
        <f>IF(ISNA(MATCH($C58,GreatMilton!V$5:V$30,0)),"Not Declared", IF(ISBLANK(INDEX(GreatMilton!$Q$5:$Q$30,MATCH($C58,GreatMilton!V$5:V$30,0))),"Missing name on declaration sheet", INDEX(GreatMilton!$Q$5:$Q$30,MATCH($C58,GreatMilton!V$5:V$30,0))))</f>
        <v>Not Declared</v>
      </c>
      <c r="H58" s="5" t="str">
        <f>IF(ISNA(MATCH($C58,GreatMilton!W$5:W$30,0)),"Not Declared", IF(ISBLANK(INDEX(GreatMilton!$Q$5:$Q$30,MATCH($C58,GreatMilton!W$5:W$30,0))),"Missing name on declaration sheet", INDEX(GreatMilton!$Q$5:$Q$30,MATCH($C58,GreatMilton!W$5:W$30,0))))</f>
        <v>Not Declared</v>
      </c>
      <c r="I58" s="5" t="str">
        <f>IF(ISNA(MATCH($C58,GreatMilton!X$5:X$30,0)),"Not Declared", IF(ISBLANK(INDEX(GreatMilton!$Q$5:$Q$30,MATCH($C58,GreatMilton!X$5:X$30,0))),"Missing name on declaration sheet", INDEX(GreatMilton!$Q$5:$Q$30,MATCH($C58,GreatMilton!X$5:X$30,0))))</f>
        <v>Not Declared</v>
      </c>
      <c r="J58" s="5" t="str">
        <f>IF(ISNA(MATCH($C58,GreatMilton!Y$5:Y$30,0)),"Not Declared", IF(ISBLANK(INDEX(GreatMilton!$Q$5:$Q$30,MATCH($C58,GreatMilton!Y$5:Y$30,0))),"Missing name on declaration sheet", INDEX(GreatMilton!$Q$5:$Q$30,MATCH($C58,GreatMilton!Y$5:Y$30,0))))</f>
        <v>Not Declared</v>
      </c>
      <c r="K58" s="5" t="str">
        <f>IF(ISNA(MATCH($C58,GreatMilton!Z$5:Z$30,0)),"Not Declared", IF(ISBLANK(INDEX(GreatMilton!$Q$5:$Q$30,MATCH($C58,GreatMilton!Z$5:Z$30,0))),"Missing name on declaration sheet", INDEX(GreatMilton!$Q$5:$Q$30,MATCH($C58,GreatMilton!Z$5:Z$30,0))))</f>
        <v>Not Declared</v>
      </c>
      <c r="L58" s="5" t="str">
        <f>IF(ISNA(MATCH($C58,GreatMilton!AA$5:AA$30,0)),"Not Declared", IF(ISBLANK(INDEX(GreatMilton!$Q$5:$Q$30,MATCH($C58,GreatMilton!AA$5:AA$30,0))),"Missing name on declaration sheet", INDEX(GreatMilton!$Q$5:$Q$30,MATCH($C58,GreatMilton!AA$5:AA$30,0))))</f>
        <v>Not Declared</v>
      </c>
      <c r="M58" s="5" t="str">
        <f>IF(ISNA(MATCH($C58,GreatMilton!AB$5:AB$30,0)),"Not Declared", IF(ISBLANK(INDEX(GreatMilton!$Q$5:$Q$30,MATCH($C58,GreatMilton!AB$5:AB$30,0))),"Missing name on declaration sheet", INDEX(GreatMilton!$Q$5:$Q$30,MATCH($C58,GreatMilton!AB$5:AB$30,0))))</f>
        <v>Not Declared</v>
      </c>
      <c r="N58" s="5" t="str">
        <f>IF(ISNA(MATCH($C58,GreatMilton!AC$5:AC$30,0)),"Not Declared", IF(ISBLANK(INDEX(GreatMilton!$Q$5:$Q$30,MATCH($C58,GreatMilton!AC$5:AC$30,0))),"Missing name on declaration sheet", INDEX(GreatMilton!$Q$5:$Q$30,MATCH($C58,GreatMilton!AC$5:AC$30,0))))</f>
        <v>Not Declared</v>
      </c>
      <c r="O58" s="5" t="str">
        <f>IF(ISNA(MATCH($C58,GreatMilton!AD$5:AD$30,0)),"Not Declared", IF(ISBLANK(INDEX(GreatMilton!$Q$5:$Q$30,MATCH($C58,GreatMilton!AD$5:AD$30,0))),"Missing name on declaration sheet", INDEX(GreatMilton!$Q$5:$Q$30,MATCH($C58,GreatMilton!AD$5:AD$30,0))))</f>
        <v>Not Declared</v>
      </c>
      <c r="P58" s="5" t="s">
        <v>109</v>
      </c>
      <c r="Q58" s="5" t="s">
        <v>136</v>
      </c>
      <c r="R58" s="5" t="s">
        <v>137</v>
      </c>
      <c r="S58" s="5" t="s">
        <v>138</v>
      </c>
      <c r="T58" s="5" t="str">
        <f>IF(ISNA(MATCH(P58,GreatMilton!$AE$5:$AE$30,0)),"", IF(ISBLANK(INDEX(GreatMilton!$Q$5:$Q$30,MATCH(P58,GreatMilton!$AE$5:$AE$30,0))),"Missing name on declaration sheet", INDEX(GreatMilton!$Q$5:$Q$30,MATCH(P58,GreatMilton!$AE$5:$AE$30,0))))</f>
        <v/>
      </c>
      <c r="U58" s="5" t="str">
        <f>IF(ISNA(MATCH(Q58,GreatMilton!$AE$5:$AE$30,0)),"", IF(ISBLANK(INDEX(GreatMilton!$Q$5:$Q$30,MATCH(Q58,GreatMilton!$AE$5:$AE$30,0))),"Missing name on declaration sheet", INDEX(GreatMilton!$Q$5:$Q$30,MATCH(Q58,GreatMilton!$AE$5:$AE$30,0))))</f>
        <v/>
      </c>
      <c r="V58" s="5" t="str">
        <f>IF(ISNA(MATCH(R58,GreatMilton!$AE$5:$AE$30,0)),"", IF(ISBLANK(INDEX(GreatMilton!$Q$5:$Q$30,MATCH(R58,GreatMilton!$AE$5:$AE$30,0))),"Missing name on declaration sheet", INDEX(GreatMilton!$Q$5:$Q$30,MATCH(R58,GreatMilton!$AE$5:$AE$30,0))))</f>
        <v/>
      </c>
      <c r="W58" s="5" t="str">
        <f>IF(ISNA(MATCH(S58,GreatMilton!$AE$5:$AE$30,0)),"", IF(ISBLANK(INDEX(GreatMilton!$Q$5:$Q$30,MATCH(S58,GreatMilton!$AE$5:$AE$30,0))),"Missing name on declaration sheet", INDEX(GreatMilton!$Q$5:$Q$30,MATCH(S58,GreatMilton!$AE$5:$AE$30,0))))</f>
        <v/>
      </c>
      <c r="X58" s="20" t="str">
        <f t="shared" ref="X58" si="19">T58&amp;", "&amp;U58&amp;", "&amp;V58&amp;", "&amp;W58</f>
        <v xml:space="preserve">, , , </v>
      </c>
      <c r="AB58" s="203" t="str" cm="1">
        <f t="array" ref="AB58">_xlfn.XLOOKUP(1,('Number Allocation'!$C$6:$C$1446=AC58)*('Number Allocation'!$D$6:$D$1446=AD58),'Number Allocation'!$A$6:$A$1446,"!!!")</f>
        <v>!!!</v>
      </c>
      <c r="AC58" s="204" t="str">
        <v>Not Declared</v>
      </c>
      <c r="AD58" s="205" t="str">
        <v>Great Milton AC</v>
      </c>
      <c r="AE58" s="21"/>
      <c r="AF58" s="203"/>
      <c r="AG58" s="204"/>
      <c r="AH58" s="205"/>
      <c r="AK58" s="203" t="str" cm="1">
        <f t="array" ref="AK58">_xlfn.XLOOKUP(1,('Number Allocation'!$C$6:$C$1446=AL58)*('Number Allocation'!$D$6:$D$1446=AM58),'Number Allocation'!$A$6:$A$1446,"!!!")</f>
        <v>!!!</v>
      </c>
      <c r="AL58" s="204" t="str">
        <v>Not Declared</v>
      </c>
      <c r="AM58" s="205" t="str">
        <v>Great Milton AC</v>
      </c>
      <c r="AN58" s="21"/>
      <c r="AO58" s="203"/>
      <c r="AP58" s="204"/>
      <c r="AQ58" s="205"/>
      <c r="AS58" s="27"/>
      <c r="AT58" s="203" t="str" cm="1">
        <f t="array" ref="AT58">_xlfn.XLOOKUP(1,('Number Allocation'!$C$6:$C$1446=AU58)*('Number Allocation'!$D$6:$D$1446=AV58),'Number Allocation'!$A$6:$A$1446,"!!!")</f>
        <v>!!!</v>
      </c>
      <c r="AU58" s="204" t="str">
        <v>Not Declared</v>
      </c>
      <c r="AV58" s="205" t="str">
        <v>Great Milton AC</v>
      </c>
      <c r="AW58" s="21"/>
      <c r="AX58" s="203"/>
      <c r="AY58" s="204"/>
      <c r="AZ58" s="205"/>
      <c r="BC58" s="203" t="str" cm="1">
        <f t="array" ref="BC58">_xlfn.XLOOKUP(1,('Number Allocation'!$C$6:$C$1446=BD58)*('Number Allocation'!$D$6:$D$1446=BE58),'Number Allocation'!$A$6:$A$1446,"!!!")</f>
        <v>!!!</v>
      </c>
      <c r="BD58" s="204" t="str">
        <v>Not Declared</v>
      </c>
      <c r="BE58" s="205" t="str">
        <v>Great Milton AC</v>
      </c>
      <c r="BF58" s="21"/>
      <c r="BG58" s="203"/>
      <c r="BH58" s="204"/>
      <c r="BI58" s="205"/>
      <c r="BL58" s="203" t="str" cm="1">
        <f t="array" ref="BL58">_xlfn.XLOOKUP(1,('Number Allocation'!$C$6:$C$1446=BM58)*('Number Allocation'!$D$6:$D$1446=BN58),'Number Allocation'!$A$6:$A$1446,"!!!")</f>
        <v>!!!</v>
      </c>
      <c r="BM58" s="204" t="str">
        <v>Not Declared</v>
      </c>
      <c r="BN58" s="205" t="str">
        <v>Great Milton AC</v>
      </c>
      <c r="BO58" s="21"/>
      <c r="BP58" s="203"/>
      <c r="BQ58" s="204"/>
      <c r="BR58" s="205"/>
      <c r="BU58" s="203" t="str" cm="1">
        <f t="array" ref="BU58">_xlfn.XLOOKUP(1,('Number Allocation'!$C$6:$C$1446=BV58)*('Number Allocation'!$D$6:$D$1446=BW58),'Number Allocation'!$A$6:$A$1446,"!!!")</f>
        <v>!!!</v>
      </c>
      <c r="BV58" s="204" t="str">
        <v>Not Declared</v>
      </c>
      <c r="BW58" s="205" t="str">
        <v>Great Milton AC</v>
      </c>
      <c r="BX58" s="21"/>
      <c r="BY58" s="203"/>
      <c r="BZ58" s="204"/>
      <c r="CA58" s="205"/>
      <c r="CB58" s="21"/>
      <c r="CC58" s="21"/>
      <c r="CD58" s="21"/>
      <c r="CE58" s="21"/>
      <c r="CF58" s="21"/>
      <c r="CG58" s="21"/>
      <c r="CH58" s="21"/>
      <c r="CI58" s="21"/>
      <c r="CJ58" s="21"/>
      <c r="CK58" s="21"/>
      <c r="CL58" s="21"/>
    </row>
    <row r="59" spans="1:104" ht="21" customHeight="1">
      <c r="A59" s="21"/>
      <c r="B59" s="4"/>
      <c r="C59" s="4"/>
      <c r="D59" s="4">
        <f>COUNTIF(D32:D58, "&lt;&gt;Not Declared")</f>
        <v>0</v>
      </c>
      <c r="E59" s="4">
        <f t="shared" ref="E59:O59" si="20">COUNTIF(E32:E58, "&lt;&gt;Not Declared")</f>
        <v>0</v>
      </c>
      <c r="F59" s="4">
        <f t="shared" si="20"/>
        <v>0</v>
      </c>
      <c r="G59" s="4">
        <f t="shared" si="20"/>
        <v>0</v>
      </c>
      <c r="H59" s="4">
        <f t="shared" si="20"/>
        <v>0</v>
      </c>
      <c r="I59" s="4">
        <f t="shared" si="20"/>
        <v>0</v>
      </c>
      <c r="J59" s="4">
        <f t="shared" si="20"/>
        <v>0</v>
      </c>
      <c r="K59" s="4">
        <f t="shared" si="20"/>
        <v>0</v>
      </c>
      <c r="L59" s="4">
        <f t="shared" si="20"/>
        <v>0</v>
      </c>
      <c r="M59" s="4">
        <f t="shared" si="20"/>
        <v>0</v>
      </c>
      <c r="N59" s="4">
        <f t="shared" si="20"/>
        <v>0</v>
      </c>
      <c r="O59" s="4">
        <f t="shared" si="20"/>
        <v>0</v>
      </c>
      <c r="P59" s="4"/>
      <c r="Q59" s="4"/>
      <c r="R59" s="4"/>
      <c r="S59" s="4"/>
      <c r="T59" s="4" cm="1">
        <f t="array" ref="T59">SUMPRODUCT(--(T32:T58&lt;&gt;""))</f>
        <v>0</v>
      </c>
      <c r="U59" s="4" cm="1">
        <f t="array" ref="U59">SUMPRODUCT(--(U32:U58&lt;&gt;""))</f>
        <v>0</v>
      </c>
      <c r="V59" s="4" cm="1">
        <f t="array" ref="V59">SUMPRODUCT(--(V32:V58&lt;&gt;""))</f>
        <v>0</v>
      </c>
      <c r="W59" s="4" cm="1">
        <f t="array" ref="W59">SUMPRODUCT(--(W32:W58&lt;&gt;""))</f>
        <v>0</v>
      </c>
      <c r="X59" s="21"/>
      <c r="AP59" s="210"/>
      <c r="BB59" s="4"/>
      <c r="BC59" s="4"/>
      <c r="BD59" s="4"/>
      <c r="BE59" s="4"/>
      <c r="BF59" s="4"/>
      <c r="BG59" s="4"/>
      <c r="BH59" s="4"/>
      <c r="BI59" s="4"/>
    </row>
    <row r="60" spans="1:104" ht="21" customHeight="1">
      <c r="A60" s="21"/>
      <c r="B60" s="4"/>
      <c r="C60" s="4"/>
      <c r="D60" s="4"/>
      <c r="E60" s="4"/>
      <c r="F60" s="4"/>
      <c r="G60" s="4"/>
      <c r="H60" s="4"/>
      <c r="I60" s="4"/>
      <c r="J60" s="4"/>
      <c r="K60" s="4"/>
      <c r="L60" s="4"/>
      <c r="M60" s="4"/>
      <c r="N60" s="4"/>
      <c r="O60" s="4"/>
      <c r="P60" s="4"/>
      <c r="Q60" s="4"/>
      <c r="R60" s="4"/>
      <c r="S60" s="4"/>
      <c r="T60" s="4"/>
      <c r="U60" s="4"/>
      <c r="V60" s="4"/>
      <c r="W60" s="4"/>
      <c r="X60" s="21"/>
      <c r="AP60" s="210"/>
      <c r="BB60" s="4"/>
      <c r="BC60" s="4"/>
      <c r="BD60" s="4"/>
      <c r="BE60" s="4"/>
      <c r="BF60" s="4"/>
      <c r="BG60" s="4"/>
      <c r="BH60" s="4"/>
      <c r="BI60" s="4"/>
    </row>
    <row r="61" spans="1:104" ht="21" customHeight="1">
      <c r="A61" s="49" t="s">
        <v>76</v>
      </c>
      <c r="B61" s="50" t="s">
        <v>140</v>
      </c>
      <c r="C61" s="50" t="s">
        <v>154</v>
      </c>
      <c r="D61" s="50" t="str">
        <f>Abingdon!AK$3</f>
        <v>TRIPLE JUMP</v>
      </c>
      <c r="E61" s="50" t="str">
        <f>Abingdon!AL$3</f>
        <v>DISCUS</v>
      </c>
      <c r="F61" s="50" t="str">
        <f>Abingdon!AM$3</f>
        <v>HIGH JUMP</v>
      </c>
      <c r="G61" s="50" t="str">
        <f>Abingdon!AN$3</f>
        <v>100mH</v>
      </c>
      <c r="H61" s="50" t="str">
        <f>Abingdon!AO$3</f>
        <v>1500m</v>
      </c>
      <c r="I61" s="50" t="str">
        <f>Abingdon!AP$3</f>
        <v>JAVELIN</v>
      </c>
      <c r="J61" s="50" t="str">
        <f>Abingdon!AQ$3</f>
        <v>100m</v>
      </c>
      <c r="K61" s="50" t="str">
        <f>Abingdon!AR$3</f>
        <v>400m</v>
      </c>
      <c r="L61" s="50" t="str">
        <f>Abingdon!AS$3</f>
        <v>LONG JUMP</v>
      </c>
      <c r="M61" s="50" t="str">
        <f>Abingdon!AT$3</f>
        <v>SHOT</v>
      </c>
      <c r="N61" s="50" t="str">
        <f>Abingdon!AU$3</f>
        <v>200m</v>
      </c>
      <c r="O61" s="50" t="str">
        <f>Abingdon!AV$3</f>
        <v>800m</v>
      </c>
      <c r="P61" s="50" t="s">
        <v>155</v>
      </c>
      <c r="Q61" s="50" t="s">
        <v>155</v>
      </c>
      <c r="R61" s="50" t="s">
        <v>155</v>
      </c>
      <c r="S61" s="50" t="s">
        <v>155</v>
      </c>
      <c r="T61" s="50" t="s">
        <v>7</v>
      </c>
      <c r="U61" s="50" t="s">
        <v>7</v>
      </c>
      <c r="V61" s="50" t="s">
        <v>7</v>
      </c>
      <c r="W61" s="50" t="s">
        <v>7</v>
      </c>
      <c r="X61" s="50" t="s">
        <v>7</v>
      </c>
      <c r="AA61" s="748" t="s">
        <v>37</v>
      </c>
      <c r="AB61" s="748"/>
      <c r="AC61" s="748"/>
      <c r="AD61" s="748"/>
      <c r="AE61" s="748"/>
      <c r="AF61" s="748"/>
      <c r="AG61" s="748"/>
      <c r="AH61" s="748"/>
      <c r="AI61" s="21"/>
      <c r="AJ61" s="748" t="s">
        <v>51</v>
      </c>
      <c r="AK61" s="748"/>
      <c r="AL61" s="748"/>
      <c r="AM61" s="748"/>
      <c r="AN61" s="748"/>
      <c r="AO61" s="748"/>
      <c r="AP61" s="748"/>
      <c r="AQ61" s="748"/>
      <c r="AS61" s="748" t="s">
        <v>55</v>
      </c>
      <c r="AT61" s="748"/>
      <c r="AU61" s="748"/>
      <c r="AV61" s="748"/>
      <c r="AW61" s="748"/>
      <c r="AX61" s="748"/>
      <c r="AY61" s="748"/>
      <c r="AZ61" s="748"/>
      <c r="BB61" s="748" t="s">
        <v>52</v>
      </c>
      <c r="BC61" s="748"/>
      <c r="BD61" s="748"/>
      <c r="BE61" s="748"/>
      <c r="BF61" s="748"/>
      <c r="BG61" s="748"/>
      <c r="BH61" s="748"/>
      <c r="BI61" s="748"/>
      <c r="BK61" s="748" t="s">
        <v>57</v>
      </c>
      <c r="BL61" s="748"/>
      <c r="BM61" s="748"/>
      <c r="BN61" s="748"/>
      <c r="BO61" s="748"/>
      <c r="BP61" s="748"/>
      <c r="BQ61" s="748"/>
      <c r="BR61" s="748"/>
      <c r="BT61" s="748" t="s">
        <v>53</v>
      </c>
      <c r="BU61" s="748"/>
      <c r="BV61" s="748"/>
      <c r="BW61" s="748"/>
      <c r="BX61" s="748"/>
      <c r="BY61" s="748"/>
      <c r="BZ61" s="748"/>
      <c r="CA61" s="748"/>
      <c r="CB61" s="4"/>
      <c r="CC61" s="4"/>
      <c r="CD61" s="4"/>
      <c r="CE61" s="4"/>
      <c r="CF61" s="4"/>
      <c r="CG61" s="4"/>
      <c r="CH61" s="4"/>
      <c r="CI61" s="4"/>
      <c r="CJ61" s="4"/>
      <c r="CK61" s="4"/>
      <c r="CL61" s="4"/>
      <c r="CM61" s="4"/>
      <c r="CN61" s="232" t="s">
        <v>348</v>
      </c>
      <c r="CO61" s="232" t="s">
        <v>2</v>
      </c>
      <c r="CP61" s="232" t="s">
        <v>4</v>
      </c>
      <c r="CQ61" s="232" t="s">
        <v>5</v>
      </c>
      <c r="CR61" s="232" t="s">
        <v>3</v>
      </c>
      <c r="CS61" s="232" t="s">
        <v>6</v>
      </c>
      <c r="CT61" s="232" t="s">
        <v>354</v>
      </c>
      <c r="CU61" s="232" t="s">
        <v>53</v>
      </c>
      <c r="CV61" s="232" t="s">
        <v>52</v>
      </c>
      <c r="CW61" s="232" t="s">
        <v>57</v>
      </c>
      <c r="CX61" s="232" t="s">
        <v>55</v>
      </c>
      <c r="CY61" s="232" t="s">
        <v>51</v>
      </c>
      <c r="CZ61" s="232" t="s">
        <v>54</v>
      </c>
    </row>
    <row r="62" spans="1:104" ht="21" customHeight="1">
      <c r="A62" s="20" t="s">
        <v>117</v>
      </c>
      <c r="B62" s="5" t="s">
        <v>0</v>
      </c>
      <c r="C62" s="5" t="s">
        <v>0</v>
      </c>
      <c r="D62" s="5" t="str">
        <f>IF(ISNA(MATCH($C62,Abingdon!AK$5:AK$20,0)),"Not Declared", IF(ISBLANK(INDEX(Abingdon!$AI$5:$AI$20,MATCH($C62,Abingdon!AK$5:AK$20,0))),"Missing name on declaration sheet", INDEX(Abingdon!$AI$5:$AI$20,MATCH($C62,Abingdon!AK$5:AK$20,0))))</f>
        <v>Not Declared</v>
      </c>
      <c r="E62" s="5" t="str">
        <f>IF(ISNA(MATCH($C62,Abingdon!AL$5:AL$20,0)),"Not Declared", IF(ISBLANK(INDEX(Abingdon!$AI$5:$AI$20,MATCH($C62,Abingdon!AL$5:AL$20,0))),"Missing name on declaration sheet", INDEX(Abingdon!$AI$5:$AI$20,MATCH($C62,Abingdon!AL$5:AL$20,0))))</f>
        <v>Not Declared</v>
      </c>
      <c r="F62" s="5" t="str">
        <f>IF(ISNA(MATCH($C62,Abingdon!AM$5:AM$20,0)),"Not Declared", IF(ISBLANK(INDEX(Abingdon!$AI$5:$AI$20,MATCH($C62,Abingdon!AM$5:AM$20,0))),"Missing name on declaration sheet", INDEX(Abingdon!$AI$5:$AI$20,MATCH($C62,Abingdon!AM$5:AM$20,0))))</f>
        <v>Not Declared</v>
      </c>
      <c r="G62" s="5" t="str">
        <f>IF(ISNA(MATCH($C62,Abingdon!AN$5:AN$20,0)),"Not Declared", IF(ISBLANK(INDEX(Abingdon!$AI$5:$AI$20,MATCH($C62,Abingdon!AN$5:AN$20,0))),"Missing name on declaration sheet", INDEX(Abingdon!$AI$5:$AI$20,MATCH($C62,Abingdon!AN$5:AN$20,0))))</f>
        <v>Not Declared</v>
      </c>
      <c r="H62" s="5" t="str">
        <f>IF(ISNA(MATCH($C62,Abingdon!AO$5:AO$20,0)),"Not Declared", IF(ISBLANK(INDEX(Abingdon!$AI$5:$AI$20,MATCH($C62,Abingdon!AO$5:AO$20,0))),"Missing name on declaration sheet", INDEX(Abingdon!$AI$5:$AI$20,MATCH($C62,Abingdon!AO$5:AO$20,0))))</f>
        <v>Not Declared</v>
      </c>
      <c r="I62" s="5" t="str">
        <f>IF(ISNA(MATCH($C62,Abingdon!AP$5:AP$20,0)),"Not Declared", IF(ISBLANK(INDEX(Abingdon!$AI$5:$AI$20,MATCH($C62,Abingdon!AP$5:AP$20,0))),"Missing name on declaration sheet", INDEX(Abingdon!$AI$5:$AI$20,MATCH($C62,Abingdon!AP$5:AP$20,0))))</f>
        <v>Not Declared</v>
      </c>
      <c r="J62" s="5" t="str">
        <f>IF(ISNA(MATCH($C62,Abingdon!AQ$5:AQ$20,0)),"Not Declared", IF(ISBLANK(INDEX(Abingdon!$AI$5:$AI$20,MATCH($C62,Abingdon!AQ$5:AQ$20,0))),"Missing name on declaration sheet", INDEX(Abingdon!$AI$5:$AI$20,MATCH($C62,Abingdon!AQ$5:AQ$20,0))))</f>
        <v>Not Declared</v>
      </c>
      <c r="K62" s="5" t="str">
        <f>IF(ISNA(MATCH($C62,Abingdon!AR$5:AR$20,0)),"Not Declared", IF(ISBLANK(INDEX(Abingdon!$AI$5:$AI$20,MATCH($C62,Abingdon!AR$5:AR$20,0))),"Missing name on declaration sheet", INDEX(Abingdon!$AI$5:$AI$20,MATCH($C62,Abingdon!AR$5:AR$20,0))))</f>
        <v>Not Declared</v>
      </c>
      <c r="L62" s="5" t="str">
        <f>IF(ISNA(MATCH($C62,Abingdon!AS$5:AS$20,0)),"Not Declared", IF(ISBLANK(INDEX(Abingdon!$AI$5:$AI$20,MATCH($C62,Abingdon!AS$5:AS$20,0))),"Missing name on declaration sheet", INDEX(Abingdon!$AI$5:$AI$20,MATCH($C62,Abingdon!AS$5:AS$20,0))))</f>
        <v>Not Declared</v>
      </c>
      <c r="M62" s="5" t="str">
        <f>IF(ISNA(MATCH($C62,Abingdon!AT$5:AT$20,0)),"Not Declared", IF(ISBLANK(INDEX(Abingdon!$AI$5:$AI$20,MATCH($C62,Abingdon!AT$5:AT$20,0))),"Missing name on declaration sheet", INDEX(Abingdon!$AI$5:$AI$20,MATCH($C62,Abingdon!AT$5:AT$20,0))))</f>
        <v>Not Declared</v>
      </c>
      <c r="N62" s="5" t="str">
        <f>IF(ISNA(MATCH($C62,Abingdon!AU$5:AU$20,0)),"Not Declared", IF(ISBLANK(INDEX(Abingdon!$AI$5:$AI$20,MATCH($C62,Abingdon!AU$5:AU$20,0))),"Missing name on declaration sheet", INDEX(Abingdon!$AI$5:$AI$20,MATCH($C62,Abingdon!AU$5:AU$20,0))))</f>
        <v>Not Declared</v>
      </c>
      <c r="O62" s="5" t="str">
        <f>IF(ISNA(MATCH($C62,Abingdon!AV$5:AV$20,0)),"Not Declared", IF(ISBLANK(INDEX(Abingdon!$AI$5:$AI$20,MATCH($C62,Abingdon!AV$5:AV$20,0))),"Missing name on declaration sheet", INDEX(Abingdon!$AI$5:$AI$20,MATCH($C62,Abingdon!AV$5:AV$20,0))))</f>
        <v>Not Declared</v>
      </c>
      <c r="P62" s="5">
        <v>1</v>
      </c>
      <c r="Q62" s="5">
        <v>2</v>
      </c>
      <c r="R62" s="5">
        <v>3</v>
      </c>
      <c r="S62" s="5">
        <v>4</v>
      </c>
      <c r="T62" s="5" t="str">
        <f>IF(ISNA(MATCH(P62,Abingdon!$AW$5:$AW$30,0)),"", IF(ISBLANK(INDEX(Abingdon!$AI$5:$AI$30,MATCH(P62,Abingdon!$AW$5:$AW$30,0))),"Missing name on declaration sheet", INDEX(Abingdon!$AI$5:$AI$30,MATCH(P62,Abingdon!$AW$5:$AW$30,0))))</f>
        <v/>
      </c>
      <c r="U62" s="5" t="str">
        <f>IF(ISNA(MATCH(Q62,Abingdon!$AW$5:$AW$30,0)),"", IF(ISBLANK(INDEX(Abingdon!$AI$5:$AI$30,MATCH(Q62,Abingdon!$AW$5:$AW$30,0))),"Missing name on declaration sheet", INDEX(Abingdon!$AI$5:$AI$30,MATCH(Q62,Abingdon!$AW$5:$AW$30,0))))</f>
        <v/>
      </c>
      <c r="V62" s="5" t="str">
        <f>IF(ISNA(MATCH(R62,Abingdon!$AW$5:$AW$30,0)),"", IF(ISBLANK(INDEX(Abingdon!$AI$5:$AI$30,MATCH(R62,Abingdon!$AW$5:$AW$30,0))),"Missing name on declaration sheet", INDEX(Abingdon!$AI$5:$AI$30,MATCH(R62,Abingdon!$AW$5:$AW$30,0))))</f>
        <v/>
      </c>
      <c r="W62" s="5" t="str">
        <f>IF(ISNA(MATCH(S62,Abingdon!$AW$5:$AW$30,0)),"", IF(ISBLANK(INDEX(Abingdon!$AI$5:$AI$30,MATCH(S62,Abingdon!$AW$5:$AW$30,0))),"Missing name on declaration sheet", INDEX(Abingdon!$AI$5:$AI$30,MATCH(S62,Abingdon!$AW$5:$AW$30,0))))</f>
        <v/>
      </c>
      <c r="X62" s="20" t="str">
        <f>T62&amp;", "&amp;U62&amp;", "&amp;V62&amp;", "&amp;W62</f>
        <v xml:space="preserve">, , , </v>
      </c>
      <c r="AA62" s="197" t="s">
        <v>339</v>
      </c>
      <c r="AB62" s="207" t="str" cm="1">
        <f t="array" ref="AB62:AD69">_xlfn.SORTBY(_xlfn._xlws.FILTER(CHOOSE({1,2,3},$B62:$B88,$M62:$M88,$A62:$A88),($C62:$C88="A")*($A62:$A88&lt;&gt;"Great Milton AC"),""),$P$390:$P$397)</f>
        <v>X</v>
      </c>
      <c r="AC62" s="199" t="str">
        <v>Not Declared</v>
      </c>
      <c r="AD62" s="200" t="str">
        <v>Team Kennet</v>
      </c>
      <c r="AE62" s="197" t="s">
        <v>343</v>
      </c>
      <c r="AF62" s="207" t="str" cm="1">
        <f t="array" ref="AF62:AF65">_xlfn.IFNA(_xlfn.VSTACK(_xlfn._xlws.FILTER(_xlfn.ANCHORARRAY(AB62),_xlfn.CHOOSECOLS(_xlfn.ANCHORARRAY(AB62),2)&lt;&gt;"Not Declared", ""), _xlfn._xlws.FILTER(_xlfn.ANCHORARRAY(AB70),_xlfn.CHOOSECOLS(_xlfn.ANCHORARRAY(AB70),2)&lt;&gt;"Not Declared", ""), _xlfn._xlws.FILTER(AB78:AD85,_xlfn.CHOOSECOLS(AB78:AD85,2)&lt;&gt;"Not Declared", ""), _xlfn._xlws.FILTER(AB86:AD88,_xlfn.CHOOSECOLS(AB86:AD88,2)&lt;&gt;"Not Declared", "")),"")</f>
        <v/>
      </c>
      <c r="AG62" s="199"/>
      <c r="AH62" s="200"/>
      <c r="AJ62" s="197" t="s">
        <v>339</v>
      </c>
      <c r="AK62" s="207" t="str" cm="1">
        <f t="array" ref="AK62:AM69">_xlfn.SORTBY(_xlfn._xlws.FILTER(CHOOSE({1,2,3},$B62:$B88,$E62:$E88,$A62:$A88),($C62:$C88="A")*($A62:$A88&lt;&gt;"Great Milton AC"),""),$O$390:$O$397)</f>
        <v>A</v>
      </c>
      <c r="AL62" s="199" t="str">
        <v>Not Declared</v>
      </c>
      <c r="AM62" s="200" t="str">
        <v>Abingdon AC</v>
      </c>
      <c r="AN62" s="197" t="s">
        <v>343</v>
      </c>
      <c r="AO62" s="207" t="str" cm="1">
        <f t="array" ref="AO62:AO65">_xlfn.IFNA(_xlfn.VSTACK(_xlfn._xlws.FILTER(_xlfn.ANCHORARRAY(AK62),_xlfn.CHOOSECOLS(_xlfn.ANCHORARRAY(AK62),2)&lt;&gt;"Not Declared", ""), _xlfn._xlws.FILTER(_xlfn.ANCHORARRAY(AK70),_xlfn.CHOOSECOLS(_xlfn.ANCHORARRAY(AK70),2)&lt;&gt;"Not Declared", ""), _xlfn._xlws.FILTER(AK78:AM85,_xlfn.CHOOSECOLS(AK78:AM85,2)&lt;&gt;"Not Declared", ""), _xlfn._xlws.FILTER(AK86:AM88,_xlfn.CHOOSECOLS(AK86:AM88,2)&lt;&gt;"Not Declared", "")),"")</f>
        <v/>
      </c>
      <c r="AP62" s="199"/>
      <c r="AQ62" s="200"/>
      <c r="AS62" s="197" t="s">
        <v>339</v>
      </c>
      <c r="AT62" s="207" t="str" cm="1">
        <f t="array" ref="AT62:AV69">_xlfn.SORTBY(_xlfn._xlws.FILTER(CHOOSE({1,2,3},$B62:$B88,$I62:$I88,$A62:$A88),($C62:$C88="A")*($A62:$A88&lt;&gt;"Great Milton AC"),""),$N$390:$N$397)</f>
        <v>X</v>
      </c>
      <c r="AU62" s="199" t="str">
        <v>Not Declared</v>
      </c>
      <c r="AV62" s="200" t="str">
        <v>Team Kennet</v>
      </c>
      <c r="AW62" s="197" t="s">
        <v>343</v>
      </c>
      <c r="AX62" s="207" t="str" cm="1">
        <f t="array" ref="AX62:AX65">_xlfn.IFNA(_xlfn.VSTACK(_xlfn._xlws.FILTER(_xlfn.ANCHORARRAY(AT62),_xlfn.CHOOSECOLS(_xlfn.ANCHORARRAY(AT62),2)&lt;&gt;"Not Declared", ""), _xlfn._xlws.FILTER(_xlfn.ANCHORARRAY(AT70),_xlfn.CHOOSECOLS(_xlfn.ANCHORARRAY(AT70),2)&lt;&gt;"Not Declared", ""), _xlfn._xlws.FILTER(AT78:AV85,_xlfn.CHOOSECOLS(AT78:AV85,2)&lt;&gt;"Not Declared", ""), _xlfn._xlws.FILTER(AT86:AV88,_xlfn.CHOOSECOLS(AT86:AV88,2)&lt;&gt;"Not Declared", "")),"")</f>
        <v/>
      </c>
      <c r="AY62" s="199"/>
      <c r="AZ62" s="200"/>
      <c r="BB62" s="197" t="s">
        <v>339</v>
      </c>
      <c r="BC62" s="207" t="str" cm="1">
        <f t="array" ref="BC62:BE69">_xlfn.SORTBY(_xlfn._xlws.FILTER(CHOOSE({1,2,3},$B62:$B88,$L62:$L88,$A62:$A88),($C62:$C88="A")*($A62:$A88&lt;&gt;"Great Milton AC"),""),$L$390:$L$397)</f>
        <v>H</v>
      </c>
      <c r="BD62" s="199" t="str">
        <v>Not Declared</v>
      </c>
      <c r="BE62" s="200" t="str">
        <v>White Horse Harriers</v>
      </c>
      <c r="BF62" s="197" t="s">
        <v>343</v>
      </c>
      <c r="BG62" s="207" t="str" cm="1">
        <f t="array" ref="BG62:BG65">_xlfn.IFNA(_xlfn.VSTACK(_xlfn._xlws.FILTER(_xlfn.ANCHORARRAY(BC62),_xlfn.CHOOSECOLS(_xlfn.ANCHORARRAY(BC62),2)&lt;&gt;"Not Declared", ""), _xlfn._xlws.FILTER(_xlfn.ANCHORARRAY(BC70),_xlfn.CHOOSECOLS(_xlfn.ANCHORARRAY(BC70),2)&lt;&gt;"Not Declared", ""), _xlfn._xlws.FILTER(BC78:BE85,_xlfn.CHOOSECOLS(BC78:BE85,2)&lt;&gt;"Not Declared", ""), _xlfn._xlws.FILTER(BC86:BE88,_xlfn.CHOOSECOLS(BC86:BE88,2)&lt;&gt;"Not Declared", "")),"")</f>
        <v/>
      </c>
      <c r="BH62" s="199"/>
      <c r="BI62" s="200"/>
      <c r="BK62" s="197" t="s">
        <v>339</v>
      </c>
      <c r="BL62" s="207" t="str" cm="1">
        <f t="array" ref="BL62:BN69">_xlfn.SORTBY(_xlfn._xlws.FILTER(CHOOSE({1,2,3},$B62:$B88,$D62:$D88,$A62:$A88),($C62:$C88="A")*($A62:$A88&lt;&gt;"Great Milton AC"),""),$M$390:$M$397)</f>
        <v>A</v>
      </c>
      <c r="BM62" s="199" t="str">
        <v>Not Declared</v>
      </c>
      <c r="BN62" s="200" t="str">
        <v>Abingdon AC</v>
      </c>
      <c r="BO62" s="197" t="s">
        <v>343</v>
      </c>
      <c r="BP62" s="207" t="str" cm="1">
        <f t="array" ref="BP62:BP65">_xlfn.IFNA(_xlfn.VSTACK(_xlfn._xlws.FILTER(_xlfn.ANCHORARRAY(BL62),_xlfn.CHOOSECOLS(_xlfn.ANCHORARRAY(BL62),2)&lt;&gt;"Not Declared", ""), _xlfn._xlws.FILTER(_xlfn.ANCHORARRAY(BL70),_xlfn.CHOOSECOLS(_xlfn.ANCHORARRAY(BL70),2)&lt;&gt;"Not Declared", ""), _xlfn._xlws.FILTER(BL78:BN85,_xlfn.CHOOSECOLS(BL78:BN85,2)&lt;&gt;"Not Declared", ""), _xlfn._xlws.FILTER(BL86:BN88,_xlfn.CHOOSECOLS(BL86:BN88,2)&lt;&gt;"Not Declared", "")),"")</f>
        <v/>
      </c>
      <c r="BQ62" s="199"/>
      <c r="BR62" s="200"/>
      <c r="BT62" s="197" t="s">
        <v>339</v>
      </c>
      <c r="BU62" s="207" t="str" cm="1">
        <f t="array" ref="BU62:BW69">_xlfn.SORTBY(_xlfn._xlws.FILTER(CHOOSE({1,2,3},$B62:$B88,$F62:$F88,$A62:$A88),($C62:$C88="A")*($A62:$A88&lt;&gt;"Great Milton AC"),""),$K$390:$K$397)</f>
        <v>A</v>
      </c>
      <c r="BV62" s="199" t="str">
        <v>Not Declared</v>
      </c>
      <c r="BW62" s="200" t="str">
        <v>Abingdon AC</v>
      </c>
      <c r="BX62" s="197" t="s">
        <v>343</v>
      </c>
      <c r="BY62" s="207" t="str" cm="1">
        <f t="array" ref="BY62:BY65">_xlfn.IFNA(_xlfn.VSTACK(_xlfn._xlws.FILTER(_xlfn.ANCHORARRAY(BU62),_xlfn.CHOOSECOLS(_xlfn.ANCHORARRAY(BU62),2)&lt;&gt;"Not Declared", ""), _xlfn._xlws.FILTER(_xlfn.ANCHORARRAY(BU70),_xlfn.CHOOSECOLS(_xlfn.ANCHORARRAY(BU70),2)&lt;&gt;"Not Declared", ""), _xlfn._xlws.FILTER(BU78:BW85,_xlfn.CHOOSECOLS(BU78:BW85,2)&lt;&gt;"Not Declared", ""), _xlfn._xlws.FILTER(BU86:BW88,_xlfn.CHOOSECOLS(BU86:BW88,2)&lt;&gt;"Not Declared", "")),"")</f>
        <v/>
      </c>
      <c r="BZ62" s="199"/>
      <c r="CA62" s="200"/>
      <c r="CB62" s="21"/>
      <c r="CC62" s="21"/>
      <c r="CD62" s="21"/>
      <c r="CE62" s="21"/>
      <c r="CF62" s="21"/>
      <c r="CG62" s="21"/>
      <c r="CH62" s="21"/>
      <c r="CI62" s="21"/>
      <c r="CJ62" s="21"/>
      <c r="CK62" s="21"/>
      <c r="CL62" s="21"/>
      <c r="CM62" s="4" t="s">
        <v>0</v>
      </c>
      <c r="CN62" s="4" cm="1">
        <f t="array" ref="CN62">IFERROR(ROWS(_xlfn._xlws.FILTER($G$62:$G$88,($C$62:$C$88="A")*($A$62:$A$88&lt;&gt;"Great Milton AC")*($G$62:$G$88&lt;&gt;"Not Declared"))),0)</f>
        <v>0</v>
      </c>
      <c r="CO62" s="4" cm="1">
        <f t="array" ref="CO62">IFERROR(ROWS(_xlfn._xlws.FILTER($J$62:$J$88,($C$62:$C$88="A")*($A$62:$A$88&lt;&gt;"Great Milton AC")*($J$62:$J$88&lt;&gt;"Not Declared"))),0)</f>
        <v>0</v>
      </c>
      <c r="CP62" s="4" cm="1">
        <f t="array" ref="CP62">IFERROR(ROWS(_xlfn._xlws.FILTER($N$62:$N$88,($C$62:$C$88="A")*($A$62:$A$88&lt;&gt;"Great Milton AC")*($N$62:$N$88&lt;&gt;"Not Declared"))),0)</f>
        <v>0</v>
      </c>
      <c r="CQ62" s="4" cm="1">
        <f t="array" ref="CQ62">IFERROR(ROWS(_xlfn._xlws.FILTER($K$62:$K$88,($C$62:$C$88="A")*($A$62:$A$88&lt;&gt;"Great Milton AC")*($K$62:$K$88&lt;&gt;"Not Declared"))),0)</f>
        <v>0</v>
      </c>
      <c r="CR62" s="4" cm="1">
        <f t="array" ref="CR62">IFERROR(ROWS(_xlfn._xlws.FILTER($O$62:$O$88,($C$62:$C$88="A")*($A$62:$A$88&lt;&gt;"Great Milton AC")*($O$62:$O$88&lt;&gt;"Not Declared"))),0)</f>
        <v>0</v>
      </c>
      <c r="CS62" s="4" cm="1">
        <f t="array" ref="CS62">IFERROR(ROWS(_xlfn._xlws.FILTER($H$62:$H$88,($C$62:$C$88="A")*($A$62:$A$88&lt;&gt;"Great Milton AC")*($H$62:$H$88&lt;&gt;"Not Declared"))),0)</f>
        <v>0</v>
      </c>
      <c r="CT62" s="4" cm="1">
        <f t="array" ref="CT62">IFERROR(ROWS(_xlfn._xlws.FILTER($X$62:$X$88,($C$62:$C$88="A")*($A$62:$A$88&lt;&gt;"Great Milton AC")*($X$62:$X$88&lt;&gt;", , , "))),0)</f>
        <v>0</v>
      </c>
      <c r="CU62" s="246"/>
      <c r="CV62" s="247"/>
      <c r="CW62" s="246"/>
      <c r="CX62" s="246"/>
      <c r="CY62" s="246"/>
      <c r="CZ62" s="246"/>
    </row>
    <row r="63" spans="1:104" ht="21" customHeight="1">
      <c r="A63" s="20" t="s">
        <v>117</v>
      </c>
      <c r="B63" s="5" t="s">
        <v>47</v>
      </c>
      <c r="C63" s="5" t="s">
        <v>1</v>
      </c>
      <c r="D63" s="5" t="str">
        <f>IF(ISNA(MATCH($C63,Abingdon!AK$5:AK$20,0)),"Not Declared", IF(ISBLANK(INDEX(Abingdon!$AI$5:$AI$20,MATCH($C63,Abingdon!AK$5:AK$20,0))),"Missing name on declaration sheet", INDEX(Abingdon!$AI$5:$AI$20,MATCH($C63,Abingdon!AK$5:AK$20,0))))</f>
        <v>Not Declared</v>
      </c>
      <c r="E63" s="5" t="str">
        <f>IF(ISNA(MATCH($C63,Abingdon!AL$5:AL$20,0)),"Not Declared", IF(ISBLANK(INDEX(Abingdon!$AI$5:$AI$20,MATCH($C63,Abingdon!AL$5:AL$20,0))),"Missing name on declaration sheet", INDEX(Abingdon!$AI$5:$AI$20,MATCH($C63,Abingdon!AL$5:AL$20,0))))</f>
        <v>Not Declared</v>
      </c>
      <c r="F63" s="5" t="str">
        <f>IF(ISNA(MATCH($C63,Abingdon!AM$5:AM$20,0)),"Not Declared", IF(ISBLANK(INDEX(Abingdon!$AI$5:$AI$20,MATCH($C63,Abingdon!AM$5:AM$20,0))),"Missing name on declaration sheet", INDEX(Abingdon!$AI$5:$AI$20,MATCH($C63,Abingdon!AM$5:AM$20,0))))</f>
        <v>Not Declared</v>
      </c>
      <c r="G63" s="5" t="str">
        <f>IF(ISNA(MATCH($C63,Abingdon!AN$5:AN$20,0)),"Not Declared", IF(ISBLANK(INDEX(Abingdon!$AI$5:$AI$20,MATCH($C63,Abingdon!AN$5:AN$20,0))),"Missing name on declaration sheet", INDEX(Abingdon!$AI$5:$AI$20,MATCH($C63,Abingdon!AN$5:AN$20,0))))</f>
        <v>Not Declared</v>
      </c>
      <c r="H63" s="5" t="str">
        <f>IF(ISNA(MATCH($C63,Abingdon!AO$5:AO$20,0)),"Not Declared", IF(ISBLANK(INDEX(Abingdon!$AI$5:$AI$20,MATCH($C63,Abingdon!AO$5:AO$20,0))),"Missing name on declaration sheet", INDEX(Abingdon!$AI$5:$AI$20,MATCH($C63,Abingdon!AO$5:AO$20,0))))</f>
        <v>Not Declared</v>
      </c>
      <c r="I63" s="5" t="str">
        <f>IF(ISNA(MATCH($C63,Abingdon!AP$5:AP$20,0)),"Not Declared", IF(ISBLANK(INDEX(Abingdon!$AI$5:$AI$20,MATCH($C63,Abingdon!AP$5:AP$20,0))),"Missing name on declaration sheet", INDEX(Abingdon!$AI$5:$AI$20,MATCH($C63,Abingdon!AP$5:AP$20,0))))</f>
        <v>Not Declared</v>
      </c>
      <c r="J63" s="5" t="str">
        <f>IF(ISNA(MATCH($C63,Abingdon!AQ$5:AQ$20,0)),"Not Declared", IF(ISBLANK(INDEX(Abingdon!$AI$5:$AI$20,MATCH($C63,Abingdon!AQ$5:AQ$20,0))),"Missing name on declaration sheet", INDEX(Abingdon!$AI$5:$AI$20,MATCH($C63,Abingdon!AQ$5:AQ$20,0))))</f>
        <v>Not Declared</v>
      </c>
      <c r="K63" s="5" t="str">
        <f>IF(ISNA(MATCH($C63,Abingdon!AR$5:AR$20,0)),"Not Declared", IF(ISBLANK(INDEX(Abingdon!$AI$5:$AI$20,MATCH($C63,Abingdon!AR$5:AR$20,0))),"Missing name on declaration sheet", INDEX(Abingdon!$AI$5:$AI$20,MATCH($C63,Abingdon!AR$5:AR$20,0))))</f>
        <v>Not Declared</v>
      </c>
      <c r="L63" s="5" t="str">
        <f>IF(ISNA(MATCH($C63,Abingdon!AS$5:AS$20,0)),"Not Declared", IF(ISBLANK(INDEX(Abingdon!$AI$5:$AI$20,MATCH($C63,Abingdon!AS$5:AS$20,0))),"Missing name on declaration sheet", INDEX(Abingdon!$AI$5:$AI$20,MATCH($C63,Abingdon!AS$5:AS$20,0))))</f>
        <v>Not Declared</v>
      </c>
      <c r="M63" s="5" t="str">
        <f>IF(ISNA(MATCH($C63,Abingdon!AT$5:AT$20,0)),"Not Declared", IF(ISBLANK(INDEX(Abingdon!$AI$5:$AI$20,MATCH($C63,Abingdon!AT$5:AT$20,0))),"Missing name on declaration sheet", INDEX(Abingdon!$AI$5:$AI$20,MATCH($C63,Abingdon!AT$5:AT$20,0))))</f>
        <v>Not Declared</v>
      </c>
      <c r="N63" s="5" t="str">
        <f>IF(ISNA(MATCH($C63,Abingdon!AU$5:AU$20,0)),"Not Declared", IF(ISBLANK(INDEX(Abingdon!$AI$5:$AI$20,MATCH($C63,Abingdon!AU$5:AU$20,0))),"Missing name on declaration sheet", INDEX(Abingdon!$AI$5:$AI$20,MATCH($C63,Abingdon!AU$5:AU$20,0))))</f>
        <v>Not Declared</v>
      </c>
      <c r="O63" s="5" t="str">
        <f>IF(ISNA(MATCH($C63,Abingdon!AV$5:AV$20,0)),"Not Declared", IF(ISBLANK(INDEX(Abingdon!$AI$5:$AI$20,MATCH($C63,Abingdon!AV$5:AV$20,0))),"Missing name on declaration sheet", INDEX(Abingdon!$AI$5:$AI$20,MATCH($C63,Abingdon!AV$5:AV$20,0))))</f>
        <v>Not Declared</v>
      </c>
      <c r="P63" s="57"/>
      <c r="Q63" s="57"/>
      <c r="R63" s="57"/>
      <c r="S63" s="57"/>
      <c r="T63" s="57"/>
      <c r="U63" s="57"/>
      <c r="V63" s="57"/>
      <c r="W63" s="57"/>
      <c r="X63" s="57"/>
      <c r="AA63" s="21"/>
      <c r="AB63" s="201" t="str">
        <v>N</v>
      </c>
      <c r="AC63" s="21" t="str">
        <v>Not Declared</v>
      </c>
      <c r="AD63" s="202" t="str">
        <v>Banbury Harriers AC</v>
      </c>
      <c r="AE63" s="21"/>
      <c r="AF63" s="201" t="str">
        <v/>
      </c>
      <c r="AG63" s="21"/>
      <c r="AH63" s="202"/>
      <c r="AJ63" s="21"/>
      <c r="AK63" s="201" t="str">
        <v>N</v>
      </c>
      <c r="AL63" s="21" t="str">
        <v>Not Declared</v>
      </c>
      <c r="AM63" s="202" t="str">
        <v>Banbury Harriers AC</v>
      </c>
      <c r="AN63" s="21"/>
      <c r="AO63" s="201" t="str">
        <v/>
      </c>
      <c r="AP63" s="21"/>
      <c r="AQ63" s="202"/>
      <c r="AS63" s="21"/>
      <c r="AT63" s="201" t="str">
        <v>H</v>
      </c>
      <c r="AU63" s="21" t="str">
        <v>Not Declared</v>
      </c>
      <c r="AV63" s="202" t="str">
        <v>White Horse Harriers</v>
      </c>
      <c r="AW63" s="21"/>
      <c r="AX63" s="201" t="str">
        <v/>
      </c>
      <c r="AY63" s="21"/>
      <c r="AZ63" s="202"/>
      <c r="BB63" s="21"/>
      <c r="BC63" s="201" t="str">
        <v>B</v>
      </c>
      <c r="BD63" s="21" t="str">
        <v>Not Declared</v>
      </c>
      <c r="BE63" s="202" t="str">
        <v>Bicester AC</v>
      </c>
      <c r="BF63" s="21"/>
      <c r="BG63" s="201" t="str">
        <v/>
      </c>
      <c r="BH63" s="21"/>
      <c r="BI63" s="202"/>
      <c r="BK63" s="21"/>
      <c r="BL63" s="201" t="str">
        <v>H</v>
      </c>
      <c r="BM63" s="21" t="str">
        <v>Not Declared</v>
      </c>
      <c r="BN63" s="202" t="str">
        <v>White Horse Harriers</v>
      </c>
      <c r="BO63" s="21"/>
      <c r="BP63" s="201" t="str">
        <v/>
      </c>
      <c r="BQ63" s="21"/>
      <c r="BR63" s="202"/>
      <c r="BT63" s="21"/>
      <c r="BU63" s="201" t="str">
        <v>W</v>
      </c>
      <c r="BV63" s="21" t="str">
        <v>Not Declared</v>
      </c>
      <c r="BW63" s="202" t="str">
        <v>Witney Road Runners</v>
      </c>
      <c r="BX63" s="21"/>
      <c r="BY63" s="201" t="str">
        <v/>
      </c>
      <c r="BZ63" s="21"/>
      <c r="CA63" s="202"/>
      <c r="CB63" s="21"/>
      <c r="CC63" s="21"/>
      <c r="CD63" s="21"/>
      <c r="CE63" s="21"/>
      <c r="CF63" s="21"/>
      <c r="CG63" s="21"/>
      <c r="CH63" s="21"/>
      <c r="CI63" s="21"/>
      <c r="CJ63" s="21"/>
      <c r="CK63" s="21"/>
      <c r="CL63" s="21"/>
      <c r="CM63" s="4" t="s">
        <v>1</v>
      </c>
      <c r="CN63" s="4" cm="1">
        <f t="array" ref="CN63">IFERROR(ROWS(_xlfn._xlws.FILTER($G$62:$G$88,($C$62:$C$88="B")*($A$62:$A$88&lt;&gt;"Great Milton AC")*($G$62:$G$88&lt;&gt;"Not Declared"))),0)</f>
        <v>0</v>
      </c>
      <c r="CO63" s="4" cm="1">
        <f t="array" ref="CO63">IFERROR(ROWS(_xlfn._xlws.FILTER($J$62:$J$88,($C$62:$C$88="B")*($A$62:$A$88&lt;&gt;"Great Milton AC")*($J$62:$J$88&lt;&gt;"Not Declared"))),0)</f>
        <v>0</v>
      </c>
      <c r="CP63" s="4" cm="1">
        <f t="array" ref="CP63">IFERROR(ROWS(_xlfn._xlws.FILTER($N$62:$N$88,($C$62:$C$88="B")*($A$62:$A$88&lt;&gt;"Great Milton AC")*($N$62:$N$88&lt;&gt;"Not Declared"))),0)</f>
        <v>0</v>
      </c>
      <c r="CQ63" s="4" cm="1">
        <f t="array" ref="CQ63">IFERROR(ROWS(_xlfn._xlws.FILTER($K$62:$K$88,($C$62:$C$88="B")*($A$62:$A$88&lt;&gt;"Great Milton AC")*($K$62:$K$88&lt;&gt;"Not Declared"))),0)</f>
        <v>0</v>
      </c>
      <c r="CR63" s="4" cm="1">
        <f t="array" ref="CR63">IFERROR(ROWS(_xlfn._xlws.FILTER($O$62:$O$88,($C$62:$C$88="B")*($A$62:$A$88&lt;&gt;"Great Milton AC")*($O$62:$O$88&lt;&gt;"Not Declared"))),0)</f>
        <v>0</v>
      </c>
      <c r="CS63" s="4" cm="1">
        <f t="array" ref="CS63">IFERROR(ROWS(_xlfn._xlws.FILTER($H$62:$H$88,($C$62:$C$88="B")*($A$62:$A$88&lt;&gt;"Great Milton AC")*($H$62:$H$88&lt;&gt;"Not Declared"))),0)</f>
        <v>0</v>
      </c>
      <c r="CU63" s="246"/>
      <c r="CV63" s="247"/>
      <c r="CW63" s="246"/>
      <c r="CX63" s="246"/>
      <c r="CY63" s="246"/>
      <c r="CZ63" s="246"/>
    </row>
    <row r="64" spans="1:104" ht="21" customHeight="1">
      <c r="A64" s="20" t="s">
        <v>117</v>
      </c>
      <c r="B64" s="5"/>
      <c r="C64" s="5" t="s">
        <v>139</v>
      </c>
      <c r="D64" s="5" t="str">
        <f>IF(ISNA(MATCH($C64,Abingdon!AK$5:AK$20,0)),"Not Declared", IF(ISBLANK(INDEX(Abingdon!$AI$5:$AI$20,MATCH($C64,Abingdon!AK$5:AK$20,0))),"Missing name on declaration sheet", INDEX(Abingdon!$AI$5:$AI$20,MATCH($C64,Abingdon!AK$5:AK$20,0))))</f>
        <v>Not Declared</v>
      </c>
      <c r="E64" s="5" t="str">
        <f>IF(ISNA(MATCH($C64,Abingdon!AL$5:AL$20,0)),"Not Declared", IF(ISBLANK(INDEX(Abingdon!$AI$5:$AI$20,MATCH($C64,Abingdon!AL$5:AL$20,0))),"Missing name on declaration sheet", INDEX(Abingdon!$AI$5:$AI$20,MATCH($C64,Abingdon!AL$5:AL$20,0))))</f>
        <v>Not Declared</v>
      </c>
      <c r="F64" s="5" t="str">
        <f>IF(ISNA(MATCH($C64,Abingdon!AM$5:AM$20,0)),"Not Declared", IF(ISBLANK(INDEX(Abingdon!$AI$5:$AI$20,MATCH($C64,Abingdon!AM$5:AM$20,0))),"Missing name on declaration sheet", INDEX(Abingdon!$AI$5:$AI$20,MATCH($C64,Abingdon!AM$5:AM$20,0))))</f>
        <v>Not Declared</v>
      </c>
      <c r="G64" s="5" t="str">
        <f>IF(ISNA(MATCH($C64,Abingdon!AN$5:AN$20,0)),"Not Declared", IF(ISBLANK(INDEX(Abingdon!$AI$5:$AI$20,MATCH($C64,Abingdon!AN$5:AN$20,0))),"Missing name on declaration sheet", INDEX(Abingdon!$AI$5:$AI$20,MATCH($C64,Abingdon!AN$5:AN$20,0))))</f>
        <v>Not Declared</v>
      </c>
      <c r="H64" s="5" t="str">
        <f>IF(ISNA(MATCH($C64,Abingdon!AO$5:AO$20,0)),"Not Declared", IF(ISBLANK(INDEX(Abingdon!$AI$5:$AI$20,MATCH($C64,Abingdon!AO$5:AO$20,0))),"Missing name on declaration sheet", INDEX(Abingdon!$AI$5:$AI$20,MATCH($C64,Abingdon!AO$5:AO$20,0))))</f>
        <v>Not Declared</v>
      </c>
      <c r="I64" s="5" t="str">
        <f>IF(ISNA(MATCH($C64,Abingdon!AP$5:AP$20,0)),"Not Declared", IF(ISBLANK(INDEX(Abingdon!$AI$5:$AI$20,MATCH($C64,Abingdon!AP$5:AP$20,0))),"Missing name on declaration sheet", INDEX(Abingdon!$AI$5:$AI$20,MATCH($C64,Abingdon!AP$5:AP$20,0))))</f>
        <v>Not Declared</v>
      </c>
      <c r="J64" s="5" t="str">
        <f>IF(ISNA(MATCH($C64,Abingdon!AQ$5:AQ$20,0)),"Not Declared", IF(ISBLANK(INDEX(Abingdon!$AI$5:$AI$20,MATCH($C64,Abingdon!AQ$5:AQ$20,0))),"Missing name on declaration sheet", INDEX(Abingdon!$AI$5:$AI$20,MATCH($C64,Abingdon!AQ$5:AQ$20,0))))</f>
        <v>Not Declared</v>
      </c>
      <c r="K64" s="5" t="str">
        <f>IF(ISNA(MATCH($C64,Abingdon!AR$5:AR$20,0)),"Not Declared", IF(ISBLANK(INDEX(Abingdon!$AI$5:$AI$20,MATCH($C64,Abingdon!AR$5:AR$20,0))),"Missing name on declaration sheet", INDEX(Abingdon!$AI$5:$AI$20,MATCH($C64,Abingdon!AR$5:AR$20,0))))</f>
        <v>Not Declared</v>
      </c>
      <c r="L64" s="5" t="str">
        <f>IF(ISNA(MATCH($C64,Abingdon!AS$5:AS$20,0)),"Not Declared", IF(ISBLANK(INDEX(Abingdon!$AI$5:$AI$20,MATCH($C64,Abingdon!AS$5:AS$20,0))),"Missing name on declaration sheet", INDEX(Abingdon!$AI$5:$AI$20,MATCH($C64,Abingdon!AS$5:AS$20,0))))</f>
        <v>Not Declared</v>
      </c>
      <c r="M64" s="5" t="str">
        <f>IF(ISNA(MATCH($C64,Abingdon!AT$5:AT$20,0)),"Not Declared", IF(ISBLANK(INDEX(Abingdon!$AI$5:$AI$20,MATCH($C64,Abingdon!AT$5:AT$20,0))),"Missing name on declaration sheet", INDEX(Abingdon!$AI$5:$AI$20,MATCH($C64,Abingdon!AT$5:AT$20,0))))</f>
        <v>Not Declared</v>
      </c>
      <c r="N64" s="5" t="str">
        <f>IF(ISNA(MATCH($C64,Abingdon!AU$5:AU$20,0)),"Not Declared", IF(ISBLANK(INDEX(Abingdon!$AI$5:$AI$20,MATCH($C64,Abingdon!AU$5:AU$20,0))),"Missing name on declaration sheet", INDEX(Abingdon!$AI$5:$AI$20,MATCH($C64,Abingdon!AU$5:AU$20,0))))</f>
        <v>Not Declared</v>
      </c>
      <c r="O64" s="5" t="str">
        <f>IF(ISNA(MATCH($C64,Abingdon!AV$5:AV$20,0)),"Not Declared", IF(ISBLANK(INDEX(Abingdon!$AI$5:$AI$20,MATCH($C64,Abingdon!AV$5:AV$20,0))),"Missing name on declaration sheet", INDEX(Abingdon!$AI$5:$AI$20,MATCH($C64,Abingdon!AV$5:AV$20,0))))</f>
        <v>Not Declared</v>
      </c>
      <c r="P64" s="5" t="s">
        <v>109</v>
      </c>
      <c r="Q64" s="5" t="s">
        <v>136</v>
      </c>
      <c r="R64" s="5" t="s">
        <v>137</v>
      </c>
      <c r="S64" s="5" t="s">
        <v>138</v>
      </c>
      <c r="T64" s="5" t="str">
        <f>IF(ISNA(MATCH(P64,Abingdon!$AW$5:$AW$30,0)),"", IF(ISBLANK(INDEX(Abingdon!$AI$5:$AI$30,MATCH(P64,Abingdon!$AW$5:$AW$30,0))),"Missing name on declaration sheet", INDEX(Abingdon!$AI$5:$AI$30,MATCH(P64,Abingdon!$AW$5:$AW$30,0))))</f>
        <v/>
      </c>
      <c r="U64" s="5" t="str">
        <f>IF(ISNA(MATCH(Q64,Abingdon!$AW$5:$AW$30,0)),"", IF(ISBLANK(INDEX(Abingdon!$AI$5:$AI$30,MATCH(Q64,Abingdon!$AW$5:$AW$30,0))),"Missing name on declaration sheet", INDEX(Abingdon!$AI$5:$AI$30,MATCH(Q64,Abingdon!$AW$5:$AW$30,0))))</f>
        <v/>
      </c>
      <c r="V64" s="5" t="str">
        <f>IF(ISNA(MATCH(R64,Abingdon!$AW$5:$AW$30,0)),"", IF(ISBLANK(INDEX(Abingdon!$AI$5:$AI$30,MATCH(R64,Abingdon!$AW$5:$AW$30,0))),"Missing name on declaration sheet", INDEX(Abingdon!$AI$5:$AI$30,MATCH(R64,Abingdon!$AW$5:$AW$30,0))))</f>
        <v/>
      </c>
      <c r="W64" s="5" t="str">
        <f>IF(ISNA(MATCH(S64,Abingdon!$AW$5:$AW$30,0)),"", IF(ISBLANK(INDEX(Abingdon!$AI$5:$AI$30,MATCH(S64,Abingdon!$AW$5:$AW$30,0))),"Missing name on declaration sheet", INDEX(Abingdon!$AI$5:$AI$30,MATCH(S64,Abingdon!$AW$5:$AW$30,0))))</f>
        <v/>
      </c>
      <c r="X64" s="20" t="str">
        <f>T64&amp;", "&amp;U64&amp;", "&amp;V64&amp;", "&amp;W64</f>
        <v xml:space="preserve">, , , </v>
      </c>
      <c r="AA64" s="21"/>
      <c r="AB64" s="201" t="str">
        <v>W</v>
      </c>
      <c r="AC64" s="21" t="str">
        <v>Not Declared</v>
      </c>
      <c r="AD64" s="202" t="str">
        <v>Witney Road Runners</v>
      </c>
      <c r="AE64" s="21"/>
      <c r="AF64" s="201" t="str">
        <v/>
      </c>
      <c r="AG64" s="21"/>
      <c r="AH64" s="202"/>
      <c r="AJ64" s="21"/>
      <c r="AK64" s="201" t="str">
        <v>H</v>
      </c>
      <c r="AL64" s="21" t="str">
        <v>Not Declared</v>
      </c>
      <c r="AM64" s="202" t="str">
        <v>White Horse Harriers</v>
      </c>
      <c r="AN64" s="21"/>
      <c r="AO64" s="201" t="str">
        <v/>
      </c>
      <c r="AP64" s="21"/>
      <c r="AQ64" s="202"/>
      <c r="AS64" s="21"/>
      <c r="AT64" s="201" t="str">
        <v>W</v>
      </c>
      <c r="AU64" s="21" t="str">
        <v>Not Declared</v>
      </c>
      <c r="AV64" s="202" t="str">
        <v>Witney Road Runners</v>
      </c>
      <c r="AW64" s="21"/>
      <c r="AX64" s="201" t="str">
        <v/>
      </c>
      <c r="AY64" s="21"/>
      <c r="AZ64" s="202"/>
      <c r="BB64" s="21"/>
      <c r="BC64" s="201" t="str">
        <v>N</v>
      </c>
      <c r="BD64" s="21" t="str">
        <v>Not Declared</v>
      </c>
      <c r="BE64" s="202" t="str">
        <v>Banbury Harriers AC</v>
      </c>
      <c r="BF64" s="21"/>
      <c r="BG64" s="201" t="str">
        <v/>
      </c>
      <c r="BH64" s="21"/>
      <c r="BI64" s="202"/>
      <c r="BK64" s="21"/>
      <c r="BL64" s="201" t="str">
        <v>B</v>
      </c>
      <c r="BM64" s="21" t="str">
        <v>Not Declared</v>
      </c>
      <c r="BN64" s="202" t="str">
        <v>Bicester AC</v>
      </c>
      <c r="BO64" s="21"/>
      <c r="BP64" s="201" t="str">
        <v/>
      </c>
      <c r="BQ64" s="21"/>
      <c r="BR64" s="202"/>
      <c r="BT64" s="21"/>
      <c r="BU64" s="201" t="str">
        <v>X</v>
      </c>
      <c r="BV64" s="21" t="str">
        <v>Not Declared</v>
      </c>
      <c r="BW64" s="202" t="str">
        <v>Team Kennet</v>
      </c>
      <c r="BX64" s="21"/>
      <c r="BY64" s="201" t="str">
        <v/>
      </c>
      <c r="BZ64" s="21"/>
      <c r="CA64" s="202"/>
      <c r="CB64" s="21"/>
      <c r="CC64" s="21"/>
      <c r="CD64" s="21"/>
      <c r="CE64" s="21"/>
      <c r="CF64" s="21"/>
      <c r="CG64" s="21"/>
      <c r="CH64" s="21"/>
      <c r="CI64" s="21"/>
      <c r="CJ64" s="21"/>
      <c r="CK64" s="21"/>
      <c r="CL64" s="21"/>
      <c r="CM64" s="4" t="s">
        <v>139</v>
      </c>
      <c r="CN64" s="4" cm="1">
        <f t="array" ref="CN64">IFERROR(ROWS(_xlfn._xlws.FILTER($G$62:$G$88,($C$62:$C$88="N/S")*($A$62:$A$88&lt;&gt;"Great Milton AC")*($G$62:$G$88&lt;&gt;"Not Declared"))),0)</f>
        <v>0</v>
      </c>
      <c r="CO64" s="4" cm="1">
        <f t="array" ref="CO64">IFERROR(ROWS(_xlfn._xlws.FILTER($J$62:$J$88,($C$62:$C$88="N/S")*($A$62:$A$88&lt;&gt;"Great Milton AC")*($J$62:$J$88&lt;&gt;"Not Declared"))),0)</f>
        <v>0</v>
      </c>
      <c r="CP64" s="4" cm="1">
        <f t="array" ref="CP64">IFERROR(ROWS(_xlfn._xlws.FILTER($N$62:$N$88,($C$62:$C$88="N/S")*($A$62:$A$88&lt;&gt;"Great Milton AC")*($N$62:$N$88&lt;&gt;"Not Declared"))),0)</f>
        <v>0</v>
      </c>
      <c r="CQ64" s="4" cm="1">
        <f t="array" ref="CQ64">IFERROR(ROWS(_xlfn._xlws.FILTER($K$62:$K$88,($C$62:$C$88="N/S")*($A$62:$A$88&lt;&gt;"Great Milton AC")*($K$62:$K$88&lt;&gt;"Not Declared"))),0)</f>
        <v>0</v>
      </c>
      <c r="CR64" s="4" cm="1">
        <f t="array" ref="CR64">IFERROR(ROWS(_xlfn._xlws.FILTER($O$62:$O$88,($C$62:$C$88="N/S")*($A$62:$A$88&lt;&gt;"Great Milton AC")*($O$62:$O$88&lt;&gt;"Not Declared"))),0)</f>
        <v>0</v>
      </c>
      <c r="CS64" s="4" cm="1">
        <f t="array" ref="CS64">IFERROR(ROWS(_xlfn._xlws.FILTER($H$62:$H$88,($C$62:$C$88="N/S")*($A$62:$A$88&lt;&gt;"Great Milton AC")*($H$62:$H$88&lt;&gt;"Not Declared"))),0)</f>
        <v>0</v>
      </c>
      <c r="CT64" s="4" cm="1">
        <f t="array" ref="CT64">IFERROR(ROWS(_xlfn._xlws.FILTER($X$62:$X$88,($C$62:$C$88="n/s")*($A$62:$A$88&lt;&gt;"Great Milton AC")*($X$62:$X$88&lt;&gt;", , , "))),0)</f>
        <v>0</v>
      </c>
      <c r="CU64" s="246"/>
      <c r="CV64" s="247"/>
      <c r="CW64" s="246"/>
      <c r="CX64" s="246"/>
      <c r="CY64" s="246"/>
      <c r="CZ64" s="246"/>
    </row>
    <row r="65" spans="1:104" ht="21" customHeight="1">
      <c r="A65" s="20" t="s">
        <v>118</v>
      </c>
      <c r="B65" s="5" t="s">
        <v>33</v>
      </c>
      <c r="C65" s="5" t="s">
        <v>0</v>
      </c>
      <c r="D65" s="5" t="str">
        <f>IF(ISNA(MATCH($C65,Banbury!AK$5:AK$20,0)),"Not Declared", IF(ISBLANK(INDEX(Banbury!$AI$5:$AI$20,MATCH($C65,Banbury!AK$5:AK$20,0))),"Missing name on declaration sheet", INDEX(Banbury!$AI$5:$AI$20,MATCH($C65,Banbury!AK$5:AK$20,0))))</f>
        <v>Not Declared</v>
      </c>
      <c r="E65" s="5" t="str">
        <f>IF(ISNA(MATCH($C65,Banbury!AL$5:AL$20,0)),"Not Declared", IF(ISBLANK(INDEX(Banbury!$AI$5:$AI$20,MATCH($C65,Banbury!AL$5:AL$20,0))),"Missing name on declaration sheet", INDEX(Banbury!$AI$5:$AI$20,MATCH($C65,Banbury!AL$5:AL$20,0))))</f>
        <v>Not Declared</v>
      </c>
      <c r="F65" s="5" t="str">
        <f>IF(ISNA(MATCH($C65,Banbury!AM$5:AM$20,0)),"Not Declared", IF(ISBLANK(INDEX(Banbury!$AI$5:$AI$20,MATCH($C65,Banbury!AM$5:AM$20,0))),"Missing name on declaration sheet", INDEX(Banbury!$AI$5:$AI$20,MATCH($C65,Banbury!AM$5:AM$20,0))))</f>
        <v>Not Declared</v>
      </c>
      <c r="G65" s="5" t="str">
        <f>IF(ISNA(MATCH($C65,Banbury!AN$5:AN$20,0)),"Not Declared", IF(ISBLANK(INDEX(Banbury!$AI$5:$AI$20,MATCH($C65,Banbury!AN$5:AN$20,0))),"Missing name on declaration sheet", INDEX(Banbury!$AI$5:$AI$20,MATCH($C65,Banbury!AN$5:AN$20,0))))</f>
        <v>Not Declared</v>
      </c>
      <c r="H65" s="5" t="str">
        <f>IF(ISNA(MATCH($C65,Banbury!AO$5:AO$20,0)),"Not Declared", IF(ISBLANK(INDEX(Banbury!$AI$5:$AI$20,MATCH($C65,Banbury!AO$5:AO$20,0))),"Missing name on declaration sheet", INDEX(Banbury!$AI$5:$AI$20,MATCH($C65,Banbury!AO$5:AO$20,0))))</f>
        <v>Not Declared</v>
      </c>
      <c r="I65" s="5" t="str">
        <f>IF(ISNA(MATCH($C65,Banbury!AP$5:AP$20,0)),"Not Declared", IF(ISBLANK(INDEX(Banbury!$AI$5:$AI$20,MATCH($C65,Banbury!AP$5:AP$20,0))),"Missing name on declaration sheet", INDEX(Banbury!$AI$5:$AI$20,MATCH($C65,Banbury!AP$5:AP$20,0))))</f>
        <v>Not Declared</v>
      </c>
      <c r="J65" s="5" t="str">
        <f>IF(ISNA(MATCH($C65,Banbury!AQ$5:AQ$20,0)),"Not Declared", IF(ISBLANK(INDEX(Banbury!$AI$5:$AI$20,MATCH($C65,Banbury!AQ$5:AQ$20,0))),"Missing name on declaration sheet", INDEX(Banbury!$AI$5:$AI$20,MATCH($C65,Banbury!AQ$5:AQ$20,0))))</f>
        <v>Not Declared</v>
      </c>
      <c r="K65" s="5" t="str">
        <f>IF(ISNA(MATCH($C65,Banbury!AR$5:AR$20,0)),"Not Declared", IF(ISBLANK(INDEX(Banbury!$AI$5:$AI$20,MATCH($C65,Banbury!AR$5:AR$20,0))),"Missing name on declaration sheet", INDEX(Banbury!$AI$5:$AI$20,MATCH($C65,Banbury!AR$5:AR$20,0))))</f>
        <v>Not Declared</v>
      </c>
      <c r="L65" s="5" t="str">
        <f>IF(ISNA(MATCH($C65,Banbury!AS$5:AS$20,0)),"Not Declared", IF(ISBLANK(INDEX(Banbury!$AI$5:$AI$20,MATCH($C65,Banbury!AS$5:AS$20,0))),"Missing name on declaration sheet", INDEX(Banbury!$AI$5:$AI$20,MATCH($C65,Banbury!AS$5:AS$20,0))))</f>
        <v>Not Declared</v>
      </c>
      <c r="M65" s="5" t="str">
        <f>IF(ISNA(MATCH($C65,Banbury!AT$5:AT$20,0)),"Not Declared", IF(ISBLANK(INDEX(Banbury!$AI$5:$AI$20,MATCH($C65,Banbury!AT$5:AT$20,0))),"Missing name on declaration sheet", INDEX(Banbury!$AI$5:$AI$20,MATCH($C65,Banbury!AT$5:AT$20,0))))</f>
        <v>Not Declared</v>
      </c>
      <c r="N65" s="5" t="str">
        <f>IF(ISNA(MATCH($C65,Banbury!AU$5:AU$20,0)),"Not Declared", IF(ISBLANK(INDEX(Banbury!$AI$5:$AI$20,MATCH($C65,Banbury!AU$5:AU$20,0))),"Missing name on declaration sheet", INDEX(Banbury!$AI$5:$AI$20,MATCH($C65,Banbury!AU$5:AU$20,0))))</f>
        <v>Not Declared</v>
      </c>
      <c r="O65" s="5" t="str">
        <f>IF(ISNA(MATCH($C65,Banbury!AV$5:AV$20,0)),"Not Declared", IF(ISBLANK(INDEX(Banbury!$AI$5:$AI$20,MATCH($C65,Banbury!AV$5:AV$20,0))),"Missing name on declaration sheet", INDEX(Banbury!$AI$5:$AI$20,MATCH($C65,Banbury!AV$5:AV$20,0))))</f>
        <v>Not Declared</v>
      </c>
      <c r="P65" s="5">
        <v>1</v>
      </c>
      <c r="Q65" s="5">
        <v>2</v>
      </c>
      <c r="R65" s="5">
        <v>3</v>
      </c>
      <c r="S65" s="5">
        <v>4</v>
      </c>
      <c r="T65" s="5" t="str">
        <f>IF(ISNA(MATCH(P65,Banbury!$AW$5:$AW$30,0)),"", IF(ISBLANK(INDEX(Banbury!$AI$5:$AI$30,MATCH(P65,Banbury!$AW$5:$AW$30,0))),"Missing name on declaration sheet", INDEX(Banbury!$AI$5:$AI$30,MATCH(P65,Banbury!$AW$5:$AW$30,0))))</f>
        <v/>
      </c>
      <c r="U65" s="5" t="str">
        <f>IF(ISNA(MATCH(Q65,Banbury!$AW$5:$AW$30,0)),"", IF(ISBLANK(INDEX(Banbury!$AI$5:$AI$30,MATCH(Q65,Banbury!$AW$5:$AW$30,0))),"Missing name on declaration sheet", INDEX(Banbury!$AI$5:$AI$30,MATCH(Q65,Banbury!$AW$5:$AW$30,0))))</f>
        <v/>
      </c>
      <c r="V65" s="5" t="str">
        <f>IF(ISNA(MATCH(R65,Banbury!$AW$5:$AW$30,0)),"", IF(ISBLANK(INDEX(Banbury!$AI$5:$AI$30,MATCH(R65,Banbury!$AW$5:$AW$30,0))),"Missing name on declaration sheet", INDEX(Banbury!$AI$5:$AI$30,MATCH(R65,Banbury!$AW$5:$AW$30,0))))</f>
        <v/>
      </c>
      <c r="W65" s="5" t="str">
        <f>IF(ISNA(MATCH(S65,Banbury!$AW$5:$AW$30,0)),"", IF(ISBLANK(INDEX(Banbury!$AI$5:$AI$30,MATCH(S65,Banbury!$AW$5:$AW$30,0))),"Missing name on declaration sheet", INDEX(Banbury!$AI$5:$AI$30,MATCH(S65,Banbury!$AW$5:$AW$30,0))))</f>
        <v/>
      </c>
      <c r="X65" s="20" t="str">
        <f>T65&amp;", "&amp;U65&amp;", "&amp;V65&amp;", "&amp;W65</f>
        <v xml:space="preserve">, , , </v>
      </c>
      <c r="AA65" s="21"/>
      <c r="AB65" s="201" t="str">
        <v>B</v>
      </c>
      <c r="AC65" s="21" t="str">
        <v>Not Declared</v>
      </c>
      <c r="AD65" s="202" t="str">
        <v>Bicester AC</v>
      </c>
      <c r="AE65" s="21"/>
      <c r="AF65" s="201" t="str">
        <v/>
      </c>
      <c r="AG65" s="21"/>
      <c r="AH65" s="202"/>
      <c r="AJ65" s="21"/>
      <c r="AK65" s="201" t="str">
        <v>O</v>
      </c>
      <c r="AL65" s="21" t="str">
        <v>Not Declared</v>
      </c>
      <c r="AM65" s="202" t="str">
        <v>Oxford City AC</v>
      </c>
      <c r="AN65" s="21"/>
      <c r="AO65" s="201" t="str">
        <v/>
      </c>
      <c r="AP65" s="21"/>
      <c r="AQ65" s="202"/>
      <c r="AS65" s="21"/>
      <c r="AT65" s="201" t="str">
        <v>A</v>
      </c>
      <c r="AU65" s="21" t="str">
        <v>Not Declared</v>
      </c>
      <c r="AV65" s="202" t="str">
        <v>Abingdon AC</v>
      </c>
      <c r="AW65" s="21"/>
      <c r="AX65" s="201" t="str">
        <v/>
      </c>
      <c r="AY65" s="21"/>
      <c r="AZ65" s="202"/>
      <c r="BB65" s="21"/>
      <c r="BC65" s="201" t="str">
        <v>X</v>
      </c>
      <c r="BD65" s="21" t="str">
        <v>Not Declared</v>
      </c>
      <c r="BE65" s="202" t="str">
        <v>Team Kennet</v>
      </c>
      <c r="BF65" s="21"/>
      <c r="BG65" s="201" t="str">
        <v/>
      </c>
      <c r="BH65" s="21"/>
      <c r="BI65" s="202"/>
      <c r="BK65" s="21"/>
      <c r="BL65" s="201" t="str">
        <v>O</v>
      </c>
      <c r="BM65" s="21" t="str">
        <v>Not Declared</v>
      </c>
      <c r="BN65" s="202" t="str">
        <v>Oxford City AC</v>
      </c>
      <c r="BO65" s="21"/>
      <c r="BP65" s="201" t="str">
        <v/>
      </c>
      <c r="BQ65" s="21"/>
      <c r="BR65" s="202"/>
      <c r="BT65" s="21"/>
      <c r="BU65" s="201" t="str">
        <v>O</v>
      </c>
      <c r="BV65" s="21" t="str">
        <v>Not Declared</v>
      </c>
      <c r="BW65" s="202" t="str">
        <v>Oxford City AC</v>
      </c>
      <c r="BX65" s="21"/>
      <c r="BY65" s="201" t="str">
        <v/>
      </c>
      <c r="BZ65" s="21"/>
      <c r="CA65" s="202"/>
      <c r="CB65" s="21"/>
      <c r="CC65" s="21"/>
      <c r="CD65" s="21"/>
      <c r="CE65" s="21"/>
      <c r="CF65" s="21"/>
      <c r="CG65" s="21"/>
      <c r="CH65" s="21"/>
      <c r="CI65" s="21"/>
      <c r="CJ65" s="21"/>
      <c r="CK65" s="21"/>
      <c r="CL65" s="21"/>
      <c r="CM65" s="4" t="s">
        <v>352</v>
      </c>
      <c r="CN65" s="4" cm="1">
        <f t="array" ref="CN65">IFERROR(ROWS(_xlfn._xlws.FILTER($G$86:$G$88,($G$86:$G$88&lt;&gt;"Not Declared"))),0)</f>
        <v>0</v>
      </c>
      <c r="CO65" s="4" cm="1">
        <f t="array" ref="CO65">IFERROR(ROWS(_xlfn._xlws.FILTER($J$86:$J$88,($J$86:$J$88&lt;&gt;"Not Declared"))),0)</f>
        <v>0</v>
      </c>
      <c r="CP65" s="4" cm="1">
        <f t="array" ref="CP65">IFERROR(ROWS(_xlfn._xlws.FILTER($N$86:$N$88,($N$86:$N$88&lt;&gt;"Not Declared"))),0)</f>
        <v>0</v>
      </c>
      <c r="CQ65" s="4" cm="1">
        <f t="array" ref="CQ65">IFERROR(ROWS(_xlfn._xlws.FILTER($K$86:$K$88,($K$86:$K$88&lt;&gt;"Not Declared"))),0)</f>
        <v>0</v>
      </c>
      <c r="CR65" s="4" cm="1">
        <f t="array" ref="CR65">IFERROR(ROWS(_xlfn._xlws.FILTER($O$86:$O$88,($O$86:$O$88&lt;&gt;"Not Declared"))),0)</f>
        <v>0</v>
      </c>
      <c r="CS65" s="4" cm="1">
        <f t="array" ref="CS65">IFERROR(ROWS(_xlfn._xlws.FILTER($H$86:$H$88,($H$86:$H$88&lt;&gt;"Not Declared"))),0)</f>
        <v>0</v>
      </c>
      <c r="CT65" s="4" cm="1">
        <f t="array" ref="CT65">IFERROR(ROWS(_xlfn._xlws.FILTER($X$86:$X$88,($X$86:$X$88&lt;&gt;", , , ")*($X$86:$X$88&lt;&gt;""))),0)</f>
        <v>0</v>
      </c>
      <c r="CU65" s="246"/>
      <c r="CV65" s="246"/>
      <c r="CW65" s="246"/>
      <c r="CX65" s="246"/>
      <c r="CY65" s="246"/>
      <c r="CZ65" s="246"/>
    </row>
    <row r="66" spans="1:104" ht="21" customHeight="1">
      <c r="A66" s="20" t="s">
        <v>118</v>
      </c>
      <c r="B66" s="5" t="s">
        <v>34</v>
      </c>
      <c r="C66" s="5" t="s">
        <v>1</v>
      </c>
      <c r="D66" s="5" t="str">
        <f>IF(ISNA(MATCH($C66,Banbury!AK$5:AK$20,0)),"Not Declared", IF(ISBLANK(INDEX(Banbury!$AI$5:$AI$20,MATCH($C66,Banbury!AK$5:AK$20,0))),"Missing name on declaration sheet", INDEX(Banbury!$AI$5:$AI$20,MATCH($C66,Banbury!AK$5:AK$20,0))))</f>
        <v>Not Declared</v>
      </c>
      <c r="E66" s="5" t="str">
        <f>IF(ISNA(MATCH($C66,Banbury!AL$5:AL$20,0)),"Not Declared", IF(ISBLANK(INDEX(Banbury!$AI$5:$AI$20,MATCH($C66,Banbury!AL$5:AL$20,0))),"Missing name on declaration sheet", INDEX(Banbury!$AI$5:$AI$20,MATCH($C66,Banbury!AL$5:AL$20,0))))</f>
        <v>Not Declared</v>
      </c>
      <c r="F66" s="5" t="str">
        <f>IF(ISNA(MATCH($C66,Banbury!AM$5:AM$20,0)),"Not Declared", IF(ISBLANK(INDEX(Banbury!$AI$5:$AI$20,MATCH($C66,Banbury!AM$5:AM$20,0))),"Missing name on declaration sheet", INDEX(Banbury!$AI$5:$AI$20,MATCH($C66,Banbury!AM$5:AM$20,0))))</f>
        <v>Not Declared</v>
      </c>
      <c r="G66" s="5" t="str">
        <f>IF(ISNA(MATCH($C66,Banbury!AN$5:AN$20,0)),"Not Declared", IF(ISBLANK(INDEX(Banbury!$AI$5:$AI$20,MATCH($C66,Banbury!AN$5:AN$20,0))),"Missing name on declaration sheet", INDEX(Banbury!$AI$5:$AI$20,MATCH($C66,Banbury!AN$5:AN$20,0))))</f>
        <v>Not Declared</v>
      </c>
      <c r="H66" s="5" t="str">
        <f>IF(ISNA(MATCH($C66,Banbury!AO$5:AO$20,0)),"Not Declared", IF(ISBLANK(INDEX(Banbury!$AI$5:$AI$20,MATCH($C66,Banbury!AO$5:AO$20,0))),"Missing name on declaration sheet", INDEX(Banbury!$AI$5:$AI$20,MATCH($C66,Banbury!AO$5:AO$20,0))))</f>
        <v>Not Declared</v>
      </c>
      <c r="I66" s="5" t="str">
        <f>IF(ISNA(MATCH($C66,Banbury!AP$5:AP$20,0)),"Not Declared", IF(ISBLANK(INDEX(Banbury!$AI$5:$AI$20,MATCH($C66,Banbury!AP$5:AP$20,0))),"Missing name on declaration sheet", INDEX(Banbury!$AI$5:$AI$20,MATCH($C66,Banbury!AP$5:AP$20,0))))</f>
        <v>Not Declared</v>
      </c>
      <c r="J66" s="5" t="str">
        <f>IF(ISNA(MATCH($C66,Banbury!AQ$5:AQ$20,0)),"Not Declared", IF(ISBLANK(INDEX(Banbury!$AI$5:$AI$20,MATCH($C66,Banbury!AQ$5:AQ$20,0))),"Missing name on declaration sheet", INDEX(Banbury!$AI$5:$AI$20,MATCH($C66,Banbury!AQ$5:AQ$20,0))))</f>
        <v>Not Declared</v>
      </c>
      <c r="K66" s="5" t="str">
        <f>IF(ISNA(MATCH($C66,Banbury!AR$5:AR$20,0)),"Not Declared", IF(ISBLANK(INDEX(Banbury!$AI$5:$AI$20,MATCH($C66,Banbury!AR$5:AR$20,0))),"Missing name on declaration sheet", INDEX(Banbury!$AI$5:$AI$20,MATCH($C66,Banbury!AR$5:AR$20,0))))</f>
        <v>Not Declared</v>
      </c>
      <c r="L66" s="5" t="str">
        <f>IF(ISNA(MATCH($C66,Banbury!AS$5:AS$20,0)),"Not Declared", IF(ISBLANK(INDEX(Banbury!$AI$5:$AI$20,MATCH($C66,Banbury!AS$5:AS$20,0))),"Missing name on declaration sheet", INDEX(Banbury!$AI$5:$AI$20,MATCH($C66,Banbury!AS$5:AS$20,0))))</f>
        <v>Not Declared</v>
      </c>
      <c r="M66" s="5" t="str">
        <f>IF(ISNA(MATCH($C66,Banbury!AT$5:AT$20,0)),"Not Declared", IF(ISBLANK(INDEX(Banbury!$AI$5:$AI$20,MATCH($C66,Banbury!AT$5:AT$20,0))),"Missing name on declaration sheet", INDEX(Banbury!$AI$5:$AI$20,MATCH($C66,Banbury!AT$5:AT$20,0))))</f>
        <v>Not Declared</v>
      </c>
      <c r="N66" s="5" t="str">
        <f>IF(ISNA(MATCH($C66,Banbury!AU$5:AU$20,0)),"Not Declared", IF(ISBLANK(INDEX(Banbury!$AI$5:$AI$20,MATCH($C66,Banbury!AU$5:AU$20,0))),"Missing name on declaration sheet", INDEX(Banbury!$AI$5:$AI$20,MATCH($C66,Banbury!AU$5:AU$20,0))))</f>
        <v>Not Declared</v>
      </c>
      <c r="O66" s="5" t="str">
        <f>IF(ISNA(MATCH($C66,Banbury!AV$5:AV$20,0)),"Not Declared", IF(ISBLANK(INDEX(Banbury!$AI$5:$AI$20,MATCH($C66,Banbury!AV$5:AV$20,0))),"Missing name on declaration sheet", INDEX(Banbury!$AI$5:$AI$20,MATCH($C66,Banbury!AV$5:AV$20,0))))</f>
        <v>Not Declared</v>
      </c>
      <c r="P66" s="57"/>
      <c r="Q66" s="57"/>
      <c r="R66" s="57"/>
      <c r="S66" s="57"/>
      <c r="T66" s="57"/>
      <c r="U66" s="57"/>
      <c r="V66" s="57"/>
      <c r="W66" s="57"/>
      <c r="X66" s="57"/>
      <c r="AA66" s="21"/>
      <c r="AB66" s="201" t="str">
        <v>H</v>
      </c>
      <c r="AC66" s="21" t="str">
        <v>Not Declared</v>
      </c>
      <c r="AD66" s="202" t="str">
        <v>White Horse Harriers</v>
      </c>
      <c r="AE66" s="21"/>
      <c r="AF66" s="201"/>
      <c r="AG66" s="21"/>
      <c r="AH66" s="202"/>
      <c r="AJ66" s="21"/>
      <c r="AK66" s="201" t="str">
        <v>R</v>
      </c>
      <c r="AL66" s="21" t="str">
        <v>Not Declared</v>
      </c>
      <c r="AM66" s="202" t="str">
        <v>Radley AC</v>
      </c>
      <c r="AN66" s="21"/>
      <c r="AO66" s="201"/>
      <c r="AP66" s="21"/>
      <c r="AQ66" s="202"/>
      <c r="AR66" s="210"/>
      <c r="AS66" s="21"/>
      <c r="AT66" s="201" t="str">
        <v>R</v>
      </c>
      <c r="AU66" s="21" t="str">
        <v>Not Declared</v>
      </c>
      <c r="AV66" s="202" t="str">
        <v>Radley AC</v>
      </c>
      <c r="AW66" s="21"/>
      <c r="AX66" s="201"/>
      <c r="AY66" s="21"/>
      <c r="AZ66" s="202"/>
      <c r="BB66" s="21"/>
      <c r="BC66" s="201" t="str">
        <v>A</v>
      </c>
      <c r="BD66" s="21" t="str">
        <v>Not Declared</v>
      </c>
      <c r="BE66" s="202" t="str">
        <v>Abingdon AC</v>
      </c>
      <c r="BF66" s="21"/>
      <c r="BG66" s="201"/>
      <c r="BH66" s="21"/>
      <c r="BI66" s="202"/>
      <c r="BK66" s="21"/>
      <c r="BL66" s="201" t="str">
        <v>R</v>
      </c>
      <c r="BM66" s="21" t="str">
        <v>Not Declared</v>
      </c>
      <c r="BN66" s="202" t="str">
        <v>Radley AC</v>
      </c>
      <c r="BO66" s="21"/>
      <c r="BP66" s="201"/>
      <c r="BQ66" s="21"/>
      <c r="BR66" s="202"/>
      <c r="BT66" s="21"/>
      <c r="BU66" s="201" t="str">
        <v>R</v>
      </c>
      <c r="BV66" s="21" t="str">
        <v>Not Declared</v>
      </c>
      <c r="BW66" s="202" t="str">
        <v>Radley AC</v>
      </c>
      <c r="BX66" s="21"/>
      <c r="BY66" s="201"/>
      <c r="BZ66" s="21"/>
      <c r="CA66" s="202"/>
      <c r="CB66" s="21"/>
      <c r="CC66" s="21"/>
      <c r="CD66" s="21"/>
      <c r="CE66" s="21"/>
      <c r="CF66" s="21"/>
      <c r="CG66" s="21"/>
      <c r="CH66" s="21"/>
      <c r="CI66" s="21"/>
      <c r="CJ66" s="21"/>
      <c r="CK66" s="21"/>
      <c r="CL66" s="21"/>
      <c r="CM66" s="4" t="s">
        <v>353</v>
      </c>
      <c r="CN66" s="4" t="str">
        <f t="shared" ref="CN66:CS66" si="21">CN62&amp;"/"&amp;CN63&amp;"/"&amp;CN64+CN65</f>
        <v>0/0/0</v>
      </c>
      <c r="CO66" s="4" t="str">
        <f t="shared" si="21"/>
        <v>0/0/0</v>
      </c>
      <c r="CP66" s="4" t="str">
        <f t="shared" si="21"/>
        <v>0/0/0</v>
      </c>
      <c r="CQ66" s="4" t="str">
        <f t="shared" si="21"/>
        <v>0/0/0</v>
      </c>
      <c r="CR66" s="4" t="str">
        <f t="shared" si="21"/>
        <v>0/0/0</v>
      </c>
      <c r="CS66" s="4" t="str">
        <f t="shared" si="21"/>
        <v>0/0/0</v>
      </c>
      <c r="CT66" s="4" t="str">
        <f>CT62&amp;"/"&amp;CT64+CT65</f>
        <v>0/0</v>
      </c>
      <c r="CU66" s="4" t="str">
        <f>CU62&amp;"/"&amp;CU63&amp;"/"&amp;CU64+CU65</f>
        <v>//0</v>
      </c>
      <c r="CV66" s="4" t="str">
        <f t="shared" ref="CV66:CZ66" si="22">CV62&amp;"/"&amp;CV63&amp;"/"&amp;CV64+CV65</f>
        <v>//0</v>
      </c>
      <c r="CW66" s="4" t="str">
        <f t="shared" si="22"/>
        <v>//0</v>
      </c>
      <c r="CX66" s="4" t="str">
        <f t="shared" si="22"/>
        <v>//0</v>
      </c>
      <c r="CY66" s="4" t="str">
        <f t="shared" si="22"/>
        <v>//0</v>
      </c>
      <c r="CZ66" s="4" t="str">
        <f t="shared" si="22"/>
        <v>//0</v>
      </c>
    </row>
    <row r="67" spans="1:104" ht="21" customHeight="1">
      <c r="A67" s="20" t="s">
        <v>118</v>
      </c>
      <c r="B67" s="5"/>
      <c r="C67" s="5" t="s">
        <v>139</v>
      </c>
      <c r="D67" s="5" t="str">
        <f>IF(ISNA(MATCH($C67,Banbury!AK$5:AK$20,0)),"Not Declared", IF(ISBLANK(INDEX(Banbury!$AI$5:$AI$20,MATCH($C67,Banbury!AK$5:AK$20,0))),"Missing name on declaration sheet", INDEX(Banbury!$AI$5:$AI$20,MATCH($C67,Banbury!AK$5:AK$20,0))))</f>
        <v>Not Declared</v>
      </c>
      <c r="E67" s="5" t="str">
        <f>IF(ISNA(MATCH($C67,Banbury!AL$5:AL$20,0)),"Not Declared", IF(ISBLANK(INDEX(Banbury!$AI$5:$AI$20,MATCH($C67,Banbury!AL$5:AL$20,0))),"Missing name on declaration sheet", INDEX(Banbury!$AI$5:$AI$20,MATCH($C67,Banbury!AL$5:AL$20,0))))</f>
        <v>Not Declared</v>
      </c>
      <c r="F67" s="5" t="str">
        <f>IF(ISNA(MATCH($C67,Banbury!AM$5:AM$20,0)),"Not Declared", IF(ISBLANK(INDEX(Banbury!$AI$5:$AI$20,MATCH($C67,Banbury!AM$5:AM$20,0))),"Missing name on declaration sheet", INDEX(Banbury!$AI$5:$AI$20,MATCH($C67,Banbury!AM$5:AM$20,0))))</f>
        <v>Not Declared</v>
      </c>
      <c r="G67" s="5" t="str">
        <f>IF(ISNA(MATCH($C67,Banbury!AN$5:AN$20,0)),"Not Declared", IF(ISBLANK(INDEX(Banbury!$AI$5:$AI$20,MATCH($C67,Banbury!AN$5:AN$20,0))),"Missing name on declaration sheet", INDEX(Banbury!$AI$5:$AI$20,MATCH($C67,Banbury!AN$5:AN$20,0))))</f>
        <v>Not Declared</v>
      </c>
      <c r="H67" s="5" t="str">
        <f>IF(ISNA(MATCH($C67,Banbury!AO$5:AO$20,0)),"Not Declared", IF(ISBLANK(INDEX(Banbury!$AI$5:$AI$20,MATCH($C67,Banbury!AO$5:AO$20,0))),"Missing name on declaration sheet", INDEX(Banbury!$AI$5:$AI$20,MATCH($C67,Banbury!AO$5:AO$20,0))))</f>
        <v>Not Declared</v>
      </c>
      <c r="I67" s="5" t="str">
        <f>IF(ISNA(MATCH($C67,Banbury!AP$5:AP$20,0)),"Not Declared", IF(ISBLANK(INDEX(Banbury!$AI$5:$AI$20,MATCH($C67,Banbury!AP$5:AP$20,0))),"Missing name on declaration sheet", INDEX(Banbury!$AI$5:$AI$20,MATCH($C67,Banbury!AP$5:AP$20,0))))</f>
        <v>Not Declared</v>
      </c>
      <c r="J67" s="5" t="str">
        <f>IF(ISNA(MATCH($C67,Banbury!AQ$5:AQ$20,0)),"Not Declared", IF(ISBLANK(INDEX(Banbury!$AI$5:$AI$20,MATCH($C67,Banbury!AQ$5:AQ$20,0))),"Missing name on declaration sheet", INDEX(Banbury!$AI$5:$AI$20,MATCH($C67,Banbury!AQ$5:AQ$20,0))))</f>
        <v>Not Declared</v>
      </c>
      <c r="K67" s="5" t="str">
        <f>IF(ISNA(MATCH($C67,Banbury!AR$5:AR$20,0)),"Not Declared", IF(ISBLANK(INDEX(Banbury!$AI$5:$AI$20,MATCH($C67,Banbury!AR$5:AR$20,0))),"Missing name on declaration sheet", INDEX(Banbury!$AI$5:$AI$20,MATCH($C67,Banbury!AR$5:AR$20,0))))</f>
        <v>Not Declared</v>
      </c>
      <c r="L67" s="5" t="str">
        <f>IF(ISNA(MATCH($C67,Banbury!AS$5:AS$20,0)),"Not Declared", IF(ISBLANK(INDEX(Banbury!$AI$5:$AI$20,MATCH($C67,Banbury!AS$5:AS$20,0))),"Missing name on declaration sheet", INDEX(Banbury!$AI$5:$AI$20,MATCH($C67,Banbury!AS$5:AS$20,0))))</f>
        <v>Not Declared</v>
      </c>
      <c r="M67" s="5" t="str">
        <f>IF(ISNA(MATCH($C67,Banbury!AT$5:AT$20,0)),"Not Declared", IF(ISBLANK(INDEX(Banbury!$AI$5:$AI$20,MATCH($C67,Banbury!AT$5:AT$20,0))),"Missing name on declaration sheet", INDEX(Banbury!$AI$5:$AI$20,MATCH($C67,Banbury!AT$5:AT$20,0))))</f>
        <v>Not Declared</v>
      </c>
      <c r="N67" s="5" t="str">
        <f>IF(ISNA(MATCH($C67,Banbury!AU$5:AU$20,0)),"Not Declared", IF(ISBLANK(INDEX(Banbury!$AI$5:$AI$20,MATCH($C67,Banbury!AU$5:AU$20,0))),"Missing name on declaration sheet", INDEX(Banbury!$AI$5:$AI$20,MATCH($C67,Banbury!AU$5:AU$20,0))))</f>
        <v>Not Declared</v>
      </c>
      <c r="O67" s="5" t="str">
        <f>IF(ISNA(MATCH($C67,Banbury!AV$5:AV$20,0)),"Not Declared", IF(ISBLANK(INDEX(Banbury!$AI$5:$AI$20,MATCH($C67,Banbury!AV$5:AV$20,0))),"Missing name on declaration sheet", INDEX(Banbury!$AI$5:$AI$20,MATCH($C67,Banbury!AV$5:AV$20,0))))</f>
        <v>Not Declared</v>
      </c>
      <c r="P67" s="5" t="s">
        <v>109</v>
      </c>
      <c r="Q67" s="5" t="s">
        <v>136</v>
      </c>
      <c r="R67" s="5" t="s">
        <v>137</v>
      </c>
      <c r="S67" s="5" t="s">
        <v>138</v>
      </c>
      <c r="T67" s="5" t="str">
        <f>IF(ISNA(MATCH(P67,Banbury!$AW$5:$AW$30,0)),"", IF(ISBLANK(INDEX(Banbury!$AI$5:$AI$30,MATCH(P67,Banbury!$AW$5:$AW$30,0))),"Missing name on declaration sheet", INDEX(Banbury!$AI$5:$AI$30,MATCH(P67,Banbury!$AW$5:$AW$30,0))))</f>
        <v/>
      </c>
      <c r="U67" s="5" t="str">
        <f>IF(ISNA(MATCH(Q67,Banbury!$AW$5:$AW$30,0)),"", IF(ISBLANK(INDEX(Banbury!$AI$5:$AI$30,MATCH(Q67,Banbury!$AW$5:$AW$30,0))),"Missing name on declaration sheet", INDEX(Banbury!$AI$5:$AI$30,MATCH(Q67,Banbury!$AW$5:$AW$30,0))))</f>
        <v/>
      </c>
      <c r="V67" s="5" t="str">
        <f>IF(ISNA(MATCH(R67,Banbury!$AW$5:$AW$30,0)),"", IF(ISBLANK(INDEX(Banbury!$AI$5:$AI$30,MATCH(R67,Banbury!$AW$5:$AW$30,0))),"Missing name on declaration sheet", INDEX(Banbury!$AI$5:$AI$30,MATCH(R67,Banbury!$AW$5:$AW$30,0))))</f>
        <v/>
      </c>
      <c r="W67" s="5" t="str">
        <f>IF(ISNA(MATCH(S67,Banbury!$AW$5:$AW$30,0)),"", IF(ISBLANK(INDEX(Banbury!$AI$5:$AI$30,MATCH(S67,Banbury!$AW$5:$AW$30,0))),"Missing name on declaration sheet", INDEX(Banbury!$AI$5:$AI$30,MATCH(S67,Banbury!$AW$5:$AW$30,0))))</f>
        <v/>
      </c>
      <c r="X67" s="20" t="str">
        <f>T67&amp;", "&amp;U67&amp;", "&amp;V67&amp;", "&amp;W67</f>
        <v xml:space="preserve">, , , </v>
      </c>
      <c r="AA67" s="21"/>
      <c r="AB67" s="201" t="str">
        <v>A</v>
      </c>
      <c r="AC67" s="21" t="str">
        <v>Not Declared</v>
      </c>
      <c r="AD67" s="202" t="str">
        <v>Abingdon AC</v>
      </c>
      <c r="AE67" s="21"/>
      <c r="AF67" s="201"/>
      <c r="AG67" s="21"/>
      <c r="AH67" s="202"/>
      <c r="AJ67" s="21"/>
      <c r="AK67" s="201" t="str">
        <v>X</v>
      </c>
      <c r="AL67" s="21" t="str">
        <v>Not Declared</v>
      </c>
      <c r="AM67" s="202" t="str">
        <v>Team Kennet</v>
      </c>
      <c r="AN67" s="21"/>
      <c r="AO67" s="201"/>
      <c r="AP67" s="21"/>
      <c r="AQ67" s="202"/>
      <c r="AR67" s="210"/>
      <c r="AS67" s="21"/>
      <c r="AT67" s="201" t="str">
        <v>O</v>
      </c>
      <c r="AU67" s="21" t="str">
        <v>Not Declared</v>
      </c>
      <c r="AV67" s="202" t="str">
        <v>Oxford City AC</v>
      </c>
      <c r="AW67" s="21"/>
      <c r="AX67" s="201"/>
      <c r="AY67" s="21"/>
      <c r="AZ67" s="202"/>
      <c r="BB67" s="21"/>
      <c r="BC67" s="201" t="str">
        <v>R</v>
      </c>
      <c r="BD67" s="21" t="str">
        <v>Not Declared</v>
      </c>
      <c r="BE67" s="202" t="str">
        <v>Radley AC</v>
      </c>
      <c r="BF67" s="21"/>
      <c r="BG67" s="201"/>
      <c r="BH67" s="21"/>
      <c r="BI67" s="202"/>
      <c r="BK67" s="21"/>
      <c r="BL67" s="201" t="str">
        <v>X</v>
      </c>
      <c r="BM67" s="21" t="str">
        <v>Not Declared</v>
      </c>
      <c r="BN67" s="202" t="str">
        <v>Team Kennet</v>
      </c>
      <c r="BO67" s="21"/>
      <c r="BP67" s="201"/>
      <c r="BQ67" s="21"/>
      <c r="BR67" s="202"/>
      <c r="BT67" s="21"/>
      <c r="BU67" s="201" t="str">
        <v>N</v>
      </c>
      <c r="BV67" s="21" t="str">
        <v>Not Declared</v>
      </c>
      <c r="BW67" s="202" t="str">
        <v>Banbury Harriers AC</v>
      </c>
      <c r="BX67" s="21"/>
      <c r="BY67" s="201"/>
      <c r="BZ67" s="21"/>
      <c r="CA67" s="202"/>
      <c r="CB67" s="21"/>
      <c r="CC67" s="21"/>
      <c r="CD67" s="21"/>
      <c r="CE67" s="21"/>
      <c r="CF67" s="21"/>
      <c r="CG67" s="21"/>
      <c r="CH67" s="21"/>
      <c r="CI67" s="21"/>
      <c r="CJ67" s="21"/>
      <c r="CK67" s="21"/>
      <c r="CL67" s="21"/>
    </row>
    <row r="68" spans="1:104" ht="21" customHeight="1">
      <c r="A68" s="20" t="s">
        <v>119</v>
      </c>
      <c r="B68" s="5" t="s">
        <v>1</v>
      </c>
      <c r="C68" s="5" t="s">
        <v>0</v>
      </c>
      <c r="D68" s="5" t="str">
        <f>IF(ISNA(MATCH($C68,Bicester!AK$5:AK$20,0)),"Not Declared", IF(ISBLANK(INDEX(Bicester!$AI$5:$AI$20,MATCH($C68,Bicester!AK$5:AK$20,0))),"Missing name on declaration sheet", INDEX(Bicester!$AI$5:$AI$20,MATCH($C68,Bicester!AK$5:AK$20,0))))</f>
        <v>Not Declared</v>
      </c>
      <c r="E68" s="5" t="str">
        <f>IF(ISNA(MATCH($C68,Bicester!AL$5:AL$20,0)),"Not Declared", IF(ISBLANK(INDEX(Bicester!$AI$5:$AI$20,MATCH($C68,Bicester!AL$5:AL$20,0))),"Missing name on declaration sheet", INDEX(Bicester!$AI$5:$AI$20,MATCH($C68,Bicester!AL$5:AL$20,0))))</f>
        <v>Not Declared</v>
      </c>
      <c r="F68" s="5" t="str">
        <f>IF(ISNA(MATCH($C68,Bicester!AM$5:AM$20,0)),"Not Declared", IF(ISBLANK(INDEX(Bicester!$AI$5:$AI$20,MATCH($C68,Bicester!AM$5:AM$20,0))),"Missing name on declaration sheet", INDEX(Bicester!$AI$5:$AI$20,MATCH($C68,Bicester!AM$5:AM$20,0))))</f>
        <v>Not Declared</v>
      </c>
      <c r="G68" s="5" t="str">
        <f>IF(ISNA(MATCH($C68,Bicester!AN$5:AN$20,0)),"Not Declared", IF(ISBLANK(INDEX(Bicester!$AI$5:$AI$20,MATCH($C68,Bicester!AN$5:AN$20,0))),"Missing name on declaration sheet", INDEX(Bicester!$AI$5:$AI$20,MATCH($C68,Bicester!AN$5:AN$20,0))))</f>
        <v>Not Declared</v>
      </c>
      <c r="H68" s="5" t="str">
        <f>IF(ISNA(MATCH($C68,Bicester!AO$5:AO$20,0)),"Not Declared", IF(ISBLANK(INDEX(Bicester!$AI$5:$AI$20,MATCH($C68,Bicester!AO$5:AO$20,0))),"Missing name on declaration sheet", INDEX(Bicester!$AI$5:$AI$20,MATCH($C68,Bicester!AO$5:AO$20,0))))</f>
        <v>Not Declared</v>
      </c>
      <c r="I68" s="5" t="str">
        <f>IF(ISNA(MATCH($C68,Bicester!AP$5:AP$20,0)),"Not Declared", IF(ISBLANK(INDEX(Bicester!$AI$5:$AI$20,MATCH($C68,Bicester!AP$5:AP$20,0))),"Missing name on declaration sheet", INDEX(Bicester!$AI$5:$AI$20,MATCH($C68,Bicester!AP$5:AP$20,0))))</f>
        <v>Not Declared</v>
      </c>
      <c r="J68" s="5" t="str">
        <f>IF(ISNA(MATCH($C68,Bicester!AQ$5:AQ$20,0)),"Not Declared", IF(ISBLANK(INDEX(Bicester!$AI$5:$AI$20,MATCH($C68,Bicester!AQ$5:AQ$20,0))),"Missing name on declaration sheet", INDEX(Bicester!$AI$5:$AI$20,MATCH($C68,Bicester!AQ$5:AQ$20,0))))</f>
        <v>Not Declared</v>
      </c>
      <c r="K68" s="5" t="str">
        <f>IF(ISNA(MATCH($C68,Bicester!AR$5:AR$20,0)),"Not Declared", IF(ISBLANK(INDEX(Bicester!$AI$5:$AI$20,MATCH($C68,Bicester!AR$5:AR$20,0))),"Missing name on declaration sheet", INDEX(Bicester!$AI$5:$AI$20,MATCH($C68,Bicester!AR$5:AR$20,0))))</f>
        <v>Not Declared</v>
      </c>
      <c r="L68" s="5" t="str">
        <f>IF(ISNA(MATCH($C68,Bicester!AS$5:AS$20,0)),"Not Declared", IF(ISBLANK(INDEX(Bicester!$AI$5:$AI$20,MATCH($C68,Bicester!AS$5:AS$20,0))),"Missing name on declaration sheet", INDEX(Bicester!$AI$5:$AI$20,MATCH($C68,Bicester!AS$5:AS$20,0))))</f>
        <v>Not Declared</v>
      </c>
      <c r="M68" s="5" t="str">
        <f>IF(ISNA(MATCH($C68,Bicester!AT$5:AT$20,0)),"Not Declared", IF(ISBLANK(INDEX(Bicester!$AI$5:$AI$20,MATCH($C68,Bicester!AT$5:AT$20,0))),"Missing name on declaration sheet", INDEX(Bicester!$AI$5:$AI$20,MATCH($C68,Bicester!AT$5:AT$20,0))))</f>
        <v>Not Declared</v>
      </c>
      <c r="N68" s="5" t="str">
        <f>IF(ISNA(MATCH($C68,Bicester!AU$5:AU$20,0)),"Not Declared", IF(ISBLANK(INDEX(Bicester!$AI$5:$AI$20,MATCH($C68,Bicester!AU$5:AU$20,0))),"Missing name on declaration sheet", INDEX(Bicester!$AI$5:$AI$20,MATCH($C68,Bicester!AU$5:AU$20,0))))</f>
        <v>Not Declared</v>
      </c>
      <c r="O68" s="5" t="str">
        <f>IF(ISNA(MATCH($C68,Bicester!AV$5:AV$20,0)),"Not Declared", IF(ISBLANK(INDEX(Bicester!$AI$5:$AI$20,MATCH($C68,Bicester!AV$5:AV$20,0))),"Missing name on declaration sheet", INDEX(Bicester!$AI$5:$AI$20,MATCH($C68,Bicester!AV$5:AV$20,0))))</f>
        <v>Not Declared</v>
      </c>
      <c r="P68" s="5">
        <v>1</v>
      </c>
      <c r="Q68" s="5">
        <v>2</v>
      </c>
      <c r="R68" s="5">
        <v>3</v>
      </c>
      <c r="S68" s="5">
        <v>4</v>
      </c>
      <c r="T68" s="5" t="str">
        <f>IF(ISNA(MATCH(P68,Bicester!$AW$5:$AW$30,0)),"", IF(ISBLANK(INDEX(Bicester!$AI$5:$AI$30,MATCH(P68,Bicester!$AW$5:$AW$30,0))),"Missing name on declaration sheet", INDEX(Bicester!$AI$5:$AI$30,MATCH(P68,Bicester!$AW$5:$AW$30,0))))</f>
        <v/>
      </c>
      <c r="U68" s="5" t="str">
        <f>IF(ISNA(MATCH(Q68,Bicester!$AW$5:$AW$30,0)),"", IF(ISBLANK(INDEX(Bicester!$AI$5:$AI$30,MATCH(Q68,Bicester!$AW$5:$AW$30,0))),"Missing name on declaration sheet", INDEX(Bicester!$AI$5:$AI$30,MATCH(Q68,Bicester!$AW$5:$AW$30,0))))</f>
        <v/>
      </c>
      <c r="V68" s="5" t="str">
        <f>IF(ISNA(MATCH(R68,Bicester!$AW$5:$AW$30,0)),"", IF(ISBLANK(INDEX(Bicester!$AI$5:$AI$30,MATCH(R68,Bicester!$AW$5:$AW$30,0))),"Missing name on declaration sheet", INDEX(Bicester!$AI$5:$AI$30,MATCH(R68,Bicester!$AW$5:$AW$30,0))))</f>
        <v/>
      </c>
      <c r="W68" s="5" t="str">
        <f>IF(ISNA(MATCH(S68,Bicester!$AW$5:$AW$30,0)),"", IF(ISBLANK(INDEX(Bicester!$AI$5:$AI$30,MATCH(S68,Bicester!$AW$5:$AW$30,0))),"Missing name on declaration sheet", INDEX(Bicester!$AI$5:$AI$30,MATCH(S68,Bicester!$AW$5:$AW$30,0))))</f>
        <v/>
      </c>
      <c r="X68" s="20" t="str">
        <f>T68&amp;", "&amp;U68&amp;", "&amp;V68&amp;", "&amp;W68</f>
        <v xml:space="preserve">, , , </v>
      </c>
      <c r="AA68" s="21"/>
      <c r="AB68" s="201" t="str">
        <v>R</v>
      </c>
      <c r="AC68" s="21" t="str">
        <v>Not Declared</v>
      </c>
      <c r="AD68" s="202" t="str">
        <v>Radley AC</v>
      </c>
      <c r="AE68" s="21"/>
      <c r="AF68" s="201"/>
      <c r="AG68" s="21"/>
      <c r="AH68" s="202"/>
      <c r="AJ68" s="21"/>
      <c r="AK68" s="201" t="str">
        <v>B</v>
      </c>
      <c r="AL68" s="21" t="str">
        <v>Not Declared</v>
      </c>
      <c r="AM68" s="202" t="str">
        <v>Bicester AC</v>
      </c>
      <c r="AN68" s="21"/>
      <c r="AO68" s="201"/>
      <c r="AP68" s="21"/>
      <c r="AQ68" s="202"/>
      <c r="AR68" s="210"/>
      <c r="AS68" s="21"/>
      <c r="AT68" s="201" t="str">
        <v>B</v>
      </c>
      <c r="AU68" s="21" t="str">
        <v>Not Declared</v>
      </c>
      <c r="AV68" s="202" t="str">
        <v>Bicester AC</v>
      </c>
      <c r="AW68" s="21"/>
      <c r="AX68" s="201"/>
      <c r="AY68" s="21"/>
      <c r="AZ68" s="202"/>
      <c r="BB68" s="21"/>
      <c r="BC68" s="201" t="str">
        <v>O</v>
      </c>
      <c r="BD68" s="21" t="str">
        <v>Not Declared</v>
      </c>
      <c r="BE68" s="202" t="str">
        <v>Oxford City AC</v>
      </c>
      <c r="BF68" s="21"/>
      <c r="BG68" s="201"/>
      <c r="BH68" s="21"/>
      <c r="BI68" s="202"/>
      <c r="BK68" s="21"/>
      <c r="BL68" s="201" t="str">
        <v>N</v>
      </c>
      <c r="BM68" s="21" t="str">
        <v>Not Declared</v>
      </c>
      <c r="BN68" s="202" t="str">
        <v>Banbury Harriers AC</v>
      </c>
      <c r="BO68" s="21"/>
      <c r="BP68" s="201"/>
      <c r="BQ68" s="21"/>
      <c r="BR68" s="202"/>
      <c r="BT68" s="21"/>
      <c r="BU68" s="201" t="str">
        <v>B</v>
      </c>
      <c r="BV68" s="21" t="str">
        <v>Not Declared</v>
      </c>
      <c r="BW68" s="202" t="str">
        <v>Bicester AC</v>
      </c>
      <c r="BX68" s="21"/>
      <c r="BY68" s="201"/>
      <c r="BZ68" s="21"/>
      <c r="CA68" s="202"/>
      <c r="CB68" s="21"/>
      <c r="CC68" s="21"/>
      <c r="CD68" s="21"/>
      <c r="CE68" s="21"/>
      <c r="CF68" s="21"/>
      <c r="CG68" s="21"/>
      <c r="CH68" s="21"/>
      <c r="CI68" s="21"/>
      <c r="CJ68" s="21"/>
      <c r="CK68" s="21"/>
      <c r="CL68" s="21"/>
    </row>
    <row r="69" spans="1:104" ht="21" customHeight="1">
      <c r="A69" s="20" t="s">
        <v>119</v>
      </c>
      <c r="B69" s="5" t="s">
        <v>46</v>
      </c>
      <c r="C69" s="5" t="s">
        <v>1</v>
      </c>
      <c r="D69" s="5" t="str">
        <f>IF(ISNA(MATCH($C69,Bicester!AK$5:AK$20,0)),"Not Declared", IF(ISBLANK(INDEX(Bicester!$AI$5:$AI$20,MATCH($C69,Bicester!AK$5:AK$20,0))),"Missing name on declaration sheet", INDEX(Bicester!$AI$5:$AI$20,MATCH($C69,Bicester!AK$5:AK$20,0))))</f>
        <v>Not Declared</v>
      </c>
      <c r="E69" s="5" t="str">
        <f>IF(ISNA(MATCH($C69,Bicester!AL$5:AL$20,0)),"Not Declared", IF(ISBLANK(INDEX(Bicester!$AI$5:$AI$20,MATCH($C69,Bicester!AL$5:AL$20,0))),"Missing name on declaration sheet", INDEX(Bicester!$AI$5:$AI$20,MATCH($C69,Bicester!AL$5:AL$20,0))))</f>
        <v>Not Declared</v>
      </c>
      <c r="F69" s="5" t="str">
        <f>IF(ISNA(MATCH($C69,Bicester!AM$5:AM$20,0)),"Not Declared", IF(ISBLANK(INDEX(Bicester!$AI$5:$AI$20,MATCH($C69,Bicester!AM$5:AM$20,0))),"Missing name on declaration sheet", INDEX(Bicester!$AI$5:$AI$20,MATCH($C69,Bicester!AM$5:AM$20,0))))</f>
        <v>Not Declared</v>
      </c>
      <c r="G69" s="5" t="str">
        <f>IF(ISNA(MATCH($C69,Bicester!AN$5:AN$20,0)),"Not Declared", IF(ISBLANK(INDEX(Bicester!$AI$5:$AI$20,MATCH($C69,Bicester!AN$5:AN$20,0))),"Missing name on declaration sheet", INDEX(Bicester!$AI$5:$AI$20,MATCH($C69,Bicester!AN$5:AN$20,0))))</f>
        <v>Not Declared</v>
      </c>
      <c r="H69" s="5" t="str">
        <f>IF(ISNA(MATCH($C69,Bicester!AO$5:AO$20,0)),"Not Declared", IF(ISBLANK(INDEX(Bicester!$AI$5:$AI$20,MATCH($C69,Bicester!AO$5:AO$20,0))),"Missing name on declaration sheet", INDEX(Bicester!$AI$5:$AI$20,MATCH($C69,Bicester!AO$5:AO$20,0))))</f>
        <v>Not Declared</v>
      </c>
      <c r="I69" s="5" t="str">
        <f>IF(ISNA(MATCH($C69,Bicester!AP$5:AP$20,0)),"Not Declared", IF(ISBLANK(INDEX(Bicester!$AI$5:$AI$20,MATCH($C69,Bicester!AP$5:AP$20,0))),"Missing name on declaration sheet", INDEX(Bicester!$AI$5:$AI$20,MATCH($C69,Bicester!AP$5:AP$20,0))))</f>
        <v>Not Declared</v>
      </c>
      <c r="J69" s="5" t="str">
        <f>IF(ISNA(MATCH($C69,Bicester!AQ$5:AQ$20,0)),"Not Declared", IF(ISBLANK(INDEX(Bicester!$AI$5:$AI$20,MATCH($C69,Bicester!AQ$5:AQ$20,0))),"Missing name on declaration sheet", INDEX(Bicester!$AI$5:$AI$20,MATCH($C69,Bicester!AQ$5:AQ$20,0))))</f>
        <v>Not Declared</v>
      </c>
      <c r="K69" s="5" t="str">
        <f>IF(ISNA(MATCH($C69,Bicester!AR$5:AR$20,0)),"Not Declared", IF(ISBLANK(INDEX(Bicester!$AI$5:$AI$20,MATCH($C69,Bicester!AR$5:AR$20,0))),"Missing name on declaration sheet", INDEX(Bicester!$AI$5:$AI$20,MATCH($C69,Bicester!AR$5:AR$20,0))))</f>
        <v>Not Declared</v>
      </c>
      <c r="L69" s="5" t="str">
        <f>IF(ISNA(MATCH($C69,Bicester!AS$5:AS$20,0)),"Not Declared", IF(ISBLANK(INDEX(Bicester!$AI$5:$AI$20,MATCH($C69,Bicester!AS$5:AS$20,0))),"Missing name on declaration sheet", INDEX(Bicester!$AI$5:$AI$20,MATCH($C69,Bicester!AS$5:AS$20,0))))</f>
        <v>Not Declared</v>
      </c>
      <c r="M69" s="5" t="str">
        <f>IF(ISNA(MATCH($C69,Bicester!AT$5:AT$20,0)),"Not Declared", IF(ISBLANK(INDEX(Bicester!$AI$5:$AI$20,MATCH($C69,Bicester!AT$5:AT$20,0))),"Missing name on declaration sheet", INDEX(Bicester!$AI$5:$AI$20,MATCH($C69,Bicester!AT$5:AT$20,0))))</f>
        <v>Not Declared</v>
      </c>
      <c r="N69" s="5" t="str">
        <f>IF(ISNA(MATCH($C69,Bicester!AU$5:AU$20,0)),"Not Declared", IF(ISBLANK(INDEX(Bicester!$AI$5:$AI$20,MATCH($C69,Bicester!AU$5:AU$20,0))),"Missing name on declaration sheet", INDEX(Bicester!$AI$5:$AI$20,MATCH($C69,Bicester!AU$5:AU$20,0))))</f>
        <v>Not Declared</v>
      </c>
      <c r="O69" s="5" t="str">
        <f>IF(ISNA(MATCH($C69,Bicester!AV$5:AV$20,0)),"Not Declared", IF(ISBLANK(INDEX(Bicester!$AI$5:$AI$20,MATCH($C69,Bicester!AV$5:AV$20,0))),"Missing name on declaration sheet", INDEX(Bicester!$AI$5:$AI$20,MATCH($C69,Bicester!AV$5:AV$20,0))))</f>
        <v>Not Declared</v>
      </c>
      <c r="P69" s="57"/>
      <c r="Q69" s="57"/>
      <c r="R69" s="57"/>
      <c r="S69" s="57"/>
      <c r="T69" s="57"/>
      <c r="U69" s="57"/>
      <c r="V69" s="57"/>
      <c r="W69" s="57"/>
      <c r="X69" s="57"/>
      <c r="AA69" s="21"/>
      <c r="AB69" s="203" t="str">
        <v>O</v>
      </c>
      <c r="AC69" s="204" t="str">
        <v>Not Declared</v>
      </c>
      <c r="AD69" s="205" t="str">
        <v>Oxford City AC</v>
      </c>
      <c r="AE69" s="21"/>
      <c r="AF69" s="201"/>
      <c r="AG69" s="21"/>
      <c r="AH69" s="202"/>
      <c r="AJ69" s="21"/>
      <c r="AK69" s="203" t="str">
        <v>W</v>
      </c>
      <c r="AL69" s="204" t="str">
        <v>Not Declared</v>
      </c>
      <c r="AM69" s="205" t="str">
        <v>Witney Road Runners</v>
      </c>
      <c r="AN69" s="21"/>
      <c r="AO69" s="201"/>
      <c r="AP69" s="21"/>
      <c r="AQ69" s="202"/>
      <c r="AR69" s="210"/>
      <c r="AS69" s="21"/>
      <c r="AT69" s="203" t="str">
        <v>N</v>
      </c>
      <c r="AU69" s="204" t="str">
        <v>Not Declared</v>
      </c>
      <c r="AV69" s="205" t="str">
        <v>Banbury Harriers AC</v>
      </c>
      <c r="AW69" s="21"/>
      <c r="AX69" s="201"/>
      <c r="AY69" s="21"/>
      <c r="AZ69" s="202"/>
      <c r="BB69" s="21"/>
      <c r="BC69" s="203" t="str">
        <v>W</v>
      </c>
      <c r="BD69" s="204" t="str">
        <v>Not Declared</v>
      </c>
      <c r="BE69" s="205" t="str">
        <v>Witney Road Runners</v>
      </c>
      <c r="BF69" s="21"/>
      <c r="BG69" s="201"/>
      <c r="BH69" s="21"/>
      <c r="BI69" s="202"/>
      <c r="BK69" s="21"/>
      <c r="BL69" s="203" t="str">
        <v>W</v>
      </c>
      <c r="BM69" s="204" t="str">
        <v>Not Declared</v>
      </c>
      <c r="BN69" s="205" t="str">
        <v>Witney Road Runners</v>
      </c>
      <c r="BO69" s="21"/>
      <c r="BP69" s="201"/>
      <c r="BQ69" s="21"/>
      <c r="BR69" s="202"/>
      <c r="BT69" s="21"/>
      <c r="BU69" s="203" t="str">
        <v>H</v>
      </c>
      <c r="BV69" s="204" t="str">
        <v>Not Declared</v>
      </c>
      <c r="BW69" s="205" t="str">
        <v>White Horse Harriers</v>
      </c>
      <c r="BX69" s="21"/>
      <c r="BY69" s="201"/>
      <c r="BZ69" s="21"/>
      <c r="CA69" s="202"/>
      <c r="CB69" s="21"/>
      <c r="CC69" s="21"/>
      <c r="CD69" s="21"/>
      <c r="CE69" s="21"/>
      <c r="CF69" s="21"/>
      <c r="CG69" s="21"/>
      <c r="CH69" s="21"/>
      <c r="CI69" s="21"/>
      <c r="CJ69" s="21"/>
      <c r="CK69" s="21"/>
      <c r="CL69" s="21"/>
    </row>
    <row r="70" spans="1:104" ht="21" customHeight="1">
      <c r="A70" s="20" t="s">
        <v>119</v>
      </c>
      <c r="B70" s="5"/>
      <c r="C70" s="5" t="s">
        <v>139</v>
      </c>
      <c r="D70" s="5" t="str">
        <f>IF(ISNA(MATCH($C70,Bicester!AK$5:AK$20,0)),"Not Declared", IF(ISBLANK(INDEX(Bicester!$AI$5:$AI$20,MATCH($C70,Bicester!AK$5:AK$20,0))),"Missing name on declaration sheet", INDEX(Bicester!$AI$5:$AI$20,MATCH($C70,Bicester!AK$5:AK$20,0))))</f>
        <v>Not Declared</v>
      </c>
      <c r="E70" s="5" t="str">
        <f>IF(ISNA(MATCH($C70,Bicester!AL$5:AL$20,0)),"Not Declared", IF(ISBLANK(INDEX(Bicester!$AI$5:$AI$20,MATCH($C70,Bicester!AL$5:AL$20,0))),"Missing name on declaration sheet", INDEX(Bicester!$AI$5:$AI$20,MATCH($C70,Bicester!AL$5:AL$20,0))))</f>
        <v>Not Declared</v>
      </c>
      <c r="F70" s="5" t="str">
        <f>IF(ISNA(MATCH($C70,Bicester!AM$5:AM$20,0)),"Not Declared", IF(ISBLANK(INDEX(Bicester!$AI$5:$AI$20,MATCH($C70,Bicester!AM$5:AM$20,0))),"Missing name on declaration sheet", INDEX(Bicester!$AI$5:$AI$20,MATCH($C70,Bicester!AM$5:AM$20,0))))</f>
        <v>Not Declared</v>
      </c>
      <c r="G70" s="5" t="str">
        <f>IF(ISNA(MATCH($C70,Bicester!AN$5:AN$20,0)),"Not Declared", IF(ISBLANK(INDEX(Bicester!$AI$5:$AI$20,MATCH($C70,Bicester!AN$5:AN$20,0))),"Missing name on declaration sheet", INDEX(Bicester!$AI$5:$AI$20,MATCH($C70,Bicester!AN$5:AN$20,0))))</f>
        <v>Not Declared</v>
      </c>
      <c r="H70" s="5" t="str">
        <f>IF(ISNA(MATCH($C70,Bicester!AO$5:AO$20,0)),"Not Declared", IF(ISBLANK(INDEX(Bicester!$AI$5:$AI$20,MATCH($C70,Bicester!AO$5:AO$20,0))),"Missing name on declaration sheet", INDEX(Bicester!$AI$5:$AI$20,MATCH($C70,Bicester!AO$5:AO$20,0))))</f>
        <v>Not Declared</v>
      </c>
      <c r="I70" s="5" t="str">
        <f>IF(ISNA(MATCH($C70,Bicester!AP$5:AP$20,0)),"Not Declared", IF(ISBLANK(INDEX(Bicester!$AI$5:$AI$20,MATCH($C70,Bicester!AP$5:AP$20,0))),"Missing name on declaration sheet", INDEX(Bicester!$AI$5:$AI$20,MATCH($C70,Bicester!AP$5:AP$20,0))))</f>
        <v>Not Declared</v>
      </c>
      <c r="J70" s="5" t="str">
        <f>IF(ISNA(MATCH($C70,Bicester!AQ$5:AQ$20,0)),"Not Declared", IF(ISBLANK(INDEX(Bicester!$AI$5:$AI$20,MATCH($C70,Bicester!AQ$5:AQ$20,0))),"Missing name on declaration sheet", INDEX(Bicester!$AI$5:$AI$20,MATCH($C70,Bicester!AQ$5:AQ$20,0))))</f>
        <v>Not Declared</v>
      </c>
      <c r="K70" s="5" t="str">
        <f>IF(ISNA(MATCH($C70,Bicester!AR$5:AR$20,0)),"Not Declared", IF(ISBLANK(INDEX(Bicester!$AI$5:$AI$20,MATCH($C70,Bicester!AR$5:AR$20,0))),"Missing name on declaration sheet", INDEX(Bicester!$AI$5:$AI$20,MATCH($C70,Bicester!AR$5:AR$20,0))))</f>
        <v>Not Declared</v>
      </c>
      <c r="L70" s="5" t="str">
        <f>IF(ISNA(MATCH($C70,Bicester!AS$5:AS$20,0)),"Not Declared", IF(ISBLANK(INDEX(Bicester!$AI$5:$AI$20,MATCH($C70,Bicester!AS$5:AS$20,0))),"Missing name on declaration sheet", INDEX(Bicester!$AI$5:$AI$20,MATCH($C70,Bicester!AS$5:AS$20,0))))</f>
        <v>Not Declared</v>
      </c>
      <c r="M70" s="5" t="str">
        <f>IF(ISNA(MATCH($C70,Bicester!AT$5:AT$20,0)),"Not Declared", IF(ISBLANK(INDEX(Bicester!$AI$5:$AI$20,MATCH($C70,Bicester!AT$5:AT$20,0))),"Missing name on declaration sheet", INDEX(Bicester!$AI$5:$AI$20,MATCH($C70,Bicester!AT$5:AT$20,0))))</f>
        <v>Not Declared</v>
      </c>
      <c r="N70" s="5" t="str">
        <f>IF(ISNA(MATCH($C70,Bicester!AU$5:AU$20,0)),"Not Declared", IF(ISBLANK(INDEX(Bicester!$AI$5:$AI$20,MATCH($C70,Bicester!AU$5:AU$20,0))),"Missing name on declaration sheet", INDEX(Bicester!$AI$5:$AI$20,MATCH($C70,Bicester!AU$5:AU$20,0))))</f>
        <v>Not Declared</v>
      </c>
      <c r="O70" s="5" t="str">
        <f>IF(ISNA(MATCH($C70,Bicester!AV$5:AV$20,0)),"Not Declared", IF(ISBLANK(INDEX(Bicester!$AI$5:$AI$20,MATCH($C70,Bicester!AV$5:AV$20,0))),"Missing name on declaration sheet", INDEX(Bicester!$AI$5:$AI$20,MATCH($C70,Bicester!AV$5:AV$20,0))))</f>
        <v>Not Declared</v>
      </c>
      <c r="P70" s="5" t="s">
        <v>109</v>
      </c>
      <c r="Q70" s="5" t="s">
        <v>136</v>
      </c>
      <c r="R70" s="5" t="s">
        <v>137</v>
      </c>
      <c r="S70" s="5" t="s">
        <v>138</v>
      </c>
      <c r="T70" s="5" t="str">
        <f>IF(ISNA(MATCH(P70,Bicester!$AW$5:$AW$30,0)),"", IF(ISBLANK(INDEX(Bicester!$AI$5:$AI$30,MATCH(P70,Bicester!$AW$5:$AW$30,0))),"Missing name on declaration sheet", INDEX(Bicester!$AI$5:$AI$30,MATCH(P70,Bicester!$AW$5:$AW$30,0))))</f>
        <v/>
      </c>
      <c r="U70" s="5" t="str">
        <f>IF(ISNA(MATCH(Q70,Bicester!$AW$5:$AW$30,0)),"", IF(ISBLANK(INDEX(Bicester!$AI$5:$AI$30,MATCH(Q70,Bicester!$AW$5:$AW$30,0))),"Missing name on declaration sheet", INDEX(Bicester!$AI$5:$AI$30,MATCH(Q70,Bicester!$AW$5:$AW$30,0))))</f>
        <v/>
      </c>
      <c r="V70" s="5" t="str">
        <f>IF(ISNA(MATCH(R70,Bicester!$AW$5:$AW$30,0)),"", IF(ISBLANK(INDEX(Bicester!$AI$5:$AI$30,MATCH(R70,Bicester!$AW$5:$AW$30,0))),"Missing name on declaration sheet", INDEX(Bicester!$AI$5:$AI$30,MATCH(R70,Bicester!$AW$5:$AW$30,0))))</f>
        <v/>
      </c>
      <c r="W70" s="5" t="str">
        <f>IF(ISNA(MATCH(S70,Bicester!$AW$5:$AW$30,0)),"", IF(ISBLANK(INDEX(Bicester!$AI$5:$AI$30,MATCH(S70,Bicester!$AW$5:$AW$30,0))),"Missing name on declaration sheet", INDEX(Bicester!$AI$5:$AI$30,MATCH(S70,Bicester!$AW$5:$AW$30,0))))</f>
        <v/>
      </c>
      <c r="X70" s="20" t="str">
        <f>T70&amp;", "&amp;U70&amp;", "&amp;V70&amp;", "&amp;W70</f>
        <v xml:space="preserve">, , , </v>
      </c>
      <c r="AA70" s="197" t="s">
        <v>340</v>
      </c>
      <c r="AB70" s="207" t="str" cm="1">
        <f t="array" ref="AB70:AD77">_xlfn.SORTBY(_xlfn._xlws.FILTER(CHOOSE({1,2,3},$B62:$B88,$M62:$M88,$A62:$A88),($C62:$C88="B")*($A62:$A88&lt;&gt;"Great Milton AC"),""),$P$390:$P$397)</f>
        <v>XX</v>
      </c>
      <c r="AC70" s="199" t="str">
        <v>Not Declared</v>
      </c>
      <c r="AD70" s="200" t="str">
        <v>Team Kennet</v>
      </c>
      <c r="AE70" s="21"/>
      <c r="AF70" s="201"/>
      <c r="AG70" s="21"/>
      <c r="AH70" s="202"/>
      <c r="AJ70" s="197" t="s">
        <v>340</v>
      </c>
      <c r="AK70" s="207" t="str" cm="1">
        <f t="array" ref="AK70:AM77">_xlfn.SORTBY(_xlfn._xlws.FILTER(CHOOSE({1,2,3},$B62:$B88,$E62:$E88,$A62:$A88),($C62:$C88="B")*($A62:$A88&lt;&gt;"Great Milton AC"),""),$O$390:$O$397)</f>
        <v>AA</v>
      </c>
      <c r="AL70" s="199" t="str">
        <v>Not Declared</v>
      </c>
      <c r="AM70" s="200" t="str">
        <v>Abingdon AC</v>
      </c>
      <c r="AN70" s="21"/>
      <c r="AO70" s="201"/>
      <c r="AP70" s="21"/>
      <c r="AQ70" s="202"/>
      <c r="AS70" s="197" t="s">
        <v>340</v>
      </c>
      <c r="AT70" s="207" t="str" cm="1">
        <f t="array" ref="AT70:AV77">_xlfn.SORTBY(_xlfn._xlws.FILTER(CHOOSE({1,2,3},$B62:$B88,$I62:$I88,$A62:$A88),($C62:$C88="B")*($A62:$A88&lt;&gt;"Great Milton AC"),""),$N$390:$N$397)</f>
        <v>XX</v>
      </c>
      <c r="AU70" s="199" t="str">
        <v>Not Declared</v>
      </c>
      <c r="AV70" s="200" t="str">
        <v>Team Kennet</v>
      </c>
      <c r="AW70" s="21"/>
      <c r="AX70" s="201"/>
      <c r="AY70" s="21"/>
      <c r="AZ70" s="202"/>
      <c r="BB70" s="197" t="s">
        <v>340</v>
      </c>
      <c r="BC70" s="207" t="str" cm="1">
        <f t="array" ref="BC70:BE77">_xlfn.SORTBY(_xlfn._xlws.FILTER(CHOOSE({1,2,3},$B62:$B88,$L62:$L88,$A62:$A88),($C62:$C88="B")*($A62:$A88&lt;&gt;"Great Milton AC"),""),$L$390:$L$397)</f>
        <v>HH</v>
      </c>
      <c r="BD70" s="199" t="str">
        <v>Not Declared</v>
      </c>
      <c r="BE70" s="200" t="str">
        <v>White Horse Harriers</v>
      </c>
      <c r="BF70" s="21"/>
      <c r="BG70" s="201"/>
      <c r="BH70" s="21"/>
      <c r="BI70" s="202"/>
      <c r="BK70" s="197" t="s">
        <v>340</v>
      </c>
      <c r="BL70" s="207" t="str" cm="1">
        <f t="array" ref="BL70:BN77">_xlfn.SORTBY(_xlfn._xlws.FILTER(CHOOSE({1,2,3},$B62:$B88,$D62:$D88,$A62:$A88),($C62:$C88="b")*($A62:$A88&lt;&gt;"Great Milton AC"),""),$M$390:$M$397)</f>
        <v>AA</v>
      </c>
      <c r="BM70" s="199" t="str">
        <v>Not Declared</v>
      </c>
      <c r="BN70" s="200" t="str">
        <v>Abingdon AC</v>
      </c>
      <c r="BO70" s="21"/>
      <c r="BP70" s="201"/>
      <c r="BQ70" s="21"/>
      <c r="BR70" s="202"/>
      <c r="BT70" s="197" t="s">
        <v>340</v>
      </c>
      <c r="BU70" s="207" t="str" cm="1">
        <f t="array" ref="BU70:BW77">_xlfn.SORTBY(_xlfn._xlws.FILTER(CHOOSE({1,2,3},$B62:$B88,$F62:$F88,$A62:$A88),($C62:$C88="b")*($A62:$A88&lt;&gt;"Great Milton AC"),""),$K$390:$K$397)</f>
        <v>AA</v>
      </c>
      <c r="BV70" s="199" t="str">
        <v>Not Declared</v>
      </c>
      <c r="BW70" s="200" t="str">
        <v>Abingdon AC</v>
      </c>
      <c r="BX70" s="21"/>
      <c r="BY70" s="201"/>
      <c r="BZ70" s="21"/>
      <c r="CA70" s="202"/>
      <c r="CB70" s="21"/>
      <c r="CC70" s="21"/>
      <c r="CD70" s="21"/>
      <c r="CE70" s="21"/>
      <c r="CF70" s="21"/>
      <c r="CG70" s="21"/>
      <c r="CH70" s="21"/>
      <c r="CI70" s="21"/>
      <c r="CJ70" s="21"/>
      <c r="CK70" s="21"/>
      <c r="CL70" s="21"/>
    </row>
    <row r="71" spans="1:104" ht="21" customHeight="1">
      <c r="A71" s="20" t="s">
        <v>120</v>
      </c>
      <c r="B71" s="5" t="s">
        <v>18</v>
      </c>
      <c r="C71" s="5" t="s">
        <v>0</v>
      </c>
      <c r="D71" s="5" t="str">
        <f>IF(ISNA(MATCH($C71,Oxford!AK$5:AK$20,0)),"Not Declared", IF(ISBLANK(INDEX(Oxford!$AI$5:$AI$20,MATCH($C71,Oxford!AK$5:AK$20,0))),"Missing name on declaration sheet", INDEX(Oxford!$AI$5:$AI$20,MATCH($C71,Oxford!AK$5:AK$20,0))))</f>
        <v>Not Declared</v>
      </c>
      <c r="E71" s="5" t="str">
        <f>IF(ISNA(MATCH($C71,Oxford!AL$5:AL$20,0)),"Not Declared", IF(ISBLANK(INDEX(Oxford!$AI$5:$AI$20,MATCH($C71,Oxford!AL$5:AL$20,0))),"Missing name on declaration sheet", INDEX(Oxford!$AI$5:$AI$20,MATCH($C71,Oxford!AL$5:AL$20,0))))</f>
        <v>Not Declared</v>
      </c>
      <c r="F71" s="5" t="str">
        <f>IF(ISNA(MATCH($C71,Oxford!AM$5:AM$20,0)),"Not Declared", IF(ISBLANK(INDEX(Oxford!$AI$5:$AI$20,MATCH($C71,Oxford!AM$5:AM$20,0))),"Missing name on declaration sheet", INDEX(Oxford!$AI$5:$AI$20,MATCH($C71,Oxford!AM$5:AM$20,0))))</f>
        <v>Not Declared</v>
      </c>
      <c r="G71" s="5" t="str">
        <f>IF(ISNA(MATCH($C71,Oxford!AN$5:AN$20,0)),"Not Declared", IF(ISBLANK(INDEX(Oxford!$AI$5:$AI$20,MATCH($C71,Oxford!AN$5:AN$20,0))),"Missing name on declaration sheet", INDEX(Oxford!$AI$5:$AI$20,MATCH($C71,Oxford!AN$5:AN$20,0))))</f>
        <v>Not Declared</v>
      </c>
      <c r="H71" s="5" t="str">
        <f>IF(ISNA(MATCH($C71,Oxford!AO$5:AO$20,0)),"Not Declared", IF(ISBLANK(INDEX(Oxford!$AI$5:$AI$20,MATCH($C71,Oxford!AO$5:AO$20,0))),"Missing name on declaration sheet", INDEX(Oxford!$AI$5:$AI$20,MATCH($C71,Oxford!AO$5:AO$20,0))))</f>
        <v>Not Declared</v>
      </c>
      <c r="I71" s="5" t="str">
        <f>IF(ISNA(MATCH($C71,Oxford!AP$5:AP$20,0)),"Not Declared", IF(ISBLANK(INDEX(Oxford!$AI$5:$AI$20,MATCH($C71,Oxford!AP$5:AP$20,0))),"Missing name on declaration sheet", INDEX(Oxford!$AI$5:$AI$20,MATCH($C71,Oxford!AP$5:AP$20,0))))</f>
        <v>Not Declared</v>
      </c>
      <c r="J71" s="5" t="str">
        <f>IF(ISNA(MATCH($C71,Oxford!AQ$5:AQ$20,0)),"Not Declared", IF(ISBLANK(INDEX(Oxford!$AI$5:$AI$20,MATCH($C71,Oxford!AQ$5:AQ$20,0))),"Missing name on declaration sheet", INDEX(Oxford!$AI$5:$AI$20,MATCH($C71,Oxford!AQ$5:AQ$20,0))))</f>
        <v>Not Declared</v>
      </c>
      <c r="K71" s="5" t="str">
        <f>IF(ISNA(MATCH($C71,Oxford!AR$5:AR$20,0)),"Not Declared", IF(ISBLANK(INDEX(Oxford!$AI$5:$AI$20,MATCH($C71,Oxford!AR$5:AR$20,0))),"Missing name on declaration sheet", INDEX(Oxford!$AI$5:$AI$20,MATCH($C71,Oxford!AR$5:AR$20,0))))</f>
        <v>Not Declared</v>
      </c>
      <c r="L71" s="5" t="str">
        <f>IF(ISNA(MATCH($C71,Oxford!AS$5:AS$20,0)),"Not Declared", IF(ISBLANK(INDEX(Oxford!$AI$5:$AI$20,MATCH($C71,Oxford!AS$5:AS$20,0))),"Missing name on declaration sheet", INDEX(Oxford!$AI$5:$AI$20,MATCH($C71,Oxford!AS$5:AS$20,0))))</f>
        <v>Not Declared</v>
      </c>
      <c r="M71" s="5" t="str">
        <f>IF(ISNA(MATCH($C71,Oxford!AT$5:AT$20,0)),"Not Declared", IF(ISBLANK(INDEX(Oxford!$AI$5:$AI$20,MATCH($C71,Oxford!AT$5:AT$20,0))),"Missing name on declaration sheet", INDEX(Oxford!$AI$5:$AI$20,MATCH($C71,Oxford!AT$5:AT$20,0))))</f>
        <v>Not Declared</v>
      </c>
      <c r="N71" s="5" t="str">
        <f>IF(ISNA(MATCH($C71,Oxford!AU$5:AU$20,0)),"Not Declared", IF(ISBLANK(INDEX(Oxford!$AI$5:$AI$20,MATCH($C71,Oxford!AU$5:AU$20,0))),"Missing name on declaration sheet", INDEX(Oxford!$AI$5:$AI$20,MATCH($C71,Oxford!AU$5:AU$20,0))))</f>
        <v>Not Declared</v>
      </c>
      <c r="O71" s="5" t="str">
        <f>IF(ISNA(MATCH($C71,Oxford!AV$5:AV$20,0)),"Not Declared", IF(ISBLANK(INDEX(Oxford!$AI$5:$AI$20,MATCH($C71,Oxford!AV$5:AV$20,0))),"Missing name on declaration sheet", INDEX(Oxford!$AI$5:$AI$20,MATCH($C71,Oxford!AV$5:AV$20,0))))</f>
        <v>Not Declared</v>
      </c>
      <c r="P71" s="5">
        <v>1</v>
      </c>
      <c r="Q71" s="5">
        <v>2</v>
      </c>
      <c r="R71" s="5">
        <v>3</v>
      </c>
      <c r="S71" s="5">
        <v>4</v>
      </c>
      <c r="T71" s="5" t="str">
        <f>IF(ISNA(MATCH(P71,Oxford!$AW$5:$AW$30,0)),"", IF(ISBLANK(INDEX(Oxford!$AI$5:$AI$30,MATCH(P71,Oxford!$AW$5:$AW$30,0))),"Missing name on declaration sheet", INDEX(Oxford!$AI$5:$AI$30,MATCH(P71,Oxford!$AW$5:$AW$30,0))))</f>
        <v/>
      </c>
      <c r="U71" s="5" t="str">
        <f>IF(ISNA(MATCH(Q71,Oxford!$AW$5:$AW$30,0)),"", IF(ISBLANK(INDEX(Oxford!$AI$5:$AI$30,MATCH(Q71,Oxford!$AW$5:$AW$30,0))),"Missing name on declaration sheet", INDEX(Oxford!$AI$5:$AI$30,MATCH(Q71,Oxford!$AW$5:$AW$30,0))))</f>
        <v/>
      </c>
      <c r="V71" s="5" t="str">
        <f>IF(ISNA(MATCH(R71,Oxford!$AW$5:$AW$30,0)),"", IF(ISBLANK(INDEX(Oxford!$AI$5:$AI$30,MATCH(R71,Oxford!$AW$5:$AW$30,0))),"Missing name on declaration sheet", INDEX(Oxford!$AI$5:$AI$30,MATCH(R71,Oxford!$AW$5:$AW$30,0))))</f>
        <v/>
      </c>
      <c r="W71" s="5" t="str">
        <f>IF(ISNA(MATCH(S71,Oxford!$AW$5:$AW$30,0)),"", IF(ISBLANK(INDEX(Oxford!$AI$5:$AI$30,MATCH(S71,Oxford!$AW$5:$AW$30,0))),"Missing name on declaration sheet", INDEX(Oxford!$AI$5:$AI$30,MATCH(S71,Oxford!$AW$5:$AW$30,0))))</f>
        <v/>
      </c>
      <c r="X71" s="20" t="str">
        <f t="shared" ref="X71" si="23">T71&amp;", "&amp;U71&amp;", "&amp;V71&amp;", "&amp;W71</f>
        <v xml:space="preserve">, , , </v>
      </c>
      <c r="AA71" s="21"/>
      <c r="AB71" s="201" t="str">
        <v>NN</v>
      </c>
      <c r="AC71" s="21" t="str">
        <v>Not Declared</v>
      </c>
      <c r="AD71" s="202" t="str">
        <v>Banbury Harriers AC</v>
      </c>
      <c r="AE71" s="21"/>
      <c r="AF71" s="201"/>
      <c r="AG71" s="21"/>
      <c r="AH71" s="202"/>
      <c r="AJ71" s="21"/>
      <c r="AK71" s="201" t="str">
        <v>NN</v>
      </c>
      <c r="AL71" s="21" t="str">
        <v>Not Declared</v>
      </c>
      <c r="AM71" s="202" t="str">
        <v>Banbury Harriers AC</v>
      </c>
      <c r="AN71" s="21"/>
      <c r="AO71" s="201"/>
      <c r="AP71" s="21"/>
      <c r="AQ71" s="202"/>
      <c r="AS71" s="21"/>
      <c r="AT71" s="201" t="str">
        <v>HH</v>
      </c>
      <c r="AU71" s="21" t="str">
        <v>Not Declared</v>
      </c>
      <c r="AV71" s="202" t="str">
        <v>White Horse Harriers</v>
      </c>
      <c r="AW71" s="21"/>
      <c r="AX71" s="201"/>
      <c r="AY71" s="21"/>
      <c r="AZ71" s="202"/>
      <c r="BB71" s="21"/>
      <c r="BC71" s="201" t="str">
        <v>BB</v>
      </c>
      <c r="BD71" s="21" t="str">
        <v>Not Declared</v>
      </c>
      <c r="BE71" s="202" t="str">
        <v>Bicester AC</v>
      </c>
      <c r="BF71" s="21"/>
      <c r="BG71" s="201"/>
      <c r="BH71" s="21"/>
      <c r="BI71" s="202"/>
      <c r="BK71" s="21"/>
      <c r="BL71" s="201" t="str">
        <v>HH</v>
      </c>
      <c r="BM71" s="21" t="str">
        <v>Not Declared</v>
      </c>
      <c r="BN71" s="202" t="str">
        <v>White Horse Harriers</v>
      </c>
      <c r="BO71" s="21"/>
      <c r="BP71" s="201"/>
      <c r="BQ71" s="21"/>
      <c r="BR71" s="202"/>
      <c r="BT71" s="21"/>
      <c r="BU71" s="201" t="str">
        <v>WW</v>
      </c>
      <c r="BV71" s="21" t="str">
        <v>Not Declared</v>
      </c>
      <c r="BW71" s="202" t="str">
        <v>Witney Road Runners</v>
      </c>
      <c r="BX71" s="21"/>
      <c r="BY71" s="201"/>
      <c r="BZ71" s="21"/>
      <c r="CA71" s="202"/>
      <c r="CB71" s="21"/>
      <c r="CC71" s="21"/>
      <c r="CD71" s="21"/>
      <c r="CE71" s="21"/>
      <c r="CF71" s="21"/>
      <c r="CG71" s="21"/>
      <c r="CH71" s="21"/>
      <c r="CI71" s="21"/>
      <c r="CJ71" s="21"/>
      <c r="CK71" s="21"/>
      <c r="CL71" s="21"/>
    </row>
    <row r="72" spans="1:104" ht="21" customHeight="1">
      <c r="A72" s="20" t="s">
        <v>120</v>
      </c>
      <c r="B72" s="5" t="s">
        <v>17</v>
      </c>
      <c r="C72" s="5" t="s">
        <v>1</v>
      </c>
      <c r="D72" s="5" t="str">
        <f>IF(ISNA(MATCH($C72,Oxford!AK$5:AK$20,0)),"Not Declared", IF(ISBLANK(INDEX(Oxford!$AI$5:$AI$20,MATCH($C72,Oxford!AK$5:AK$20,0))),"Missing name on declaration sheet", INDEX(Oxford!$AI$5:$AI$20,MATCH($C72,Oxford!AK$5:AK$20,0))))</f>
        <v>Not Declared</v>
      </c>
      <c r="E72" s="5" t="str">
        <f>IF(ISNA(MATCH($C72,Oxford!AL$5:AL$20,0)),"Not Declared", IF(ISBLANK(INDEX(Oxford!$AI$5:$AI$20,MATCH($C72,Oxford!AL$5:AL$20,0))),"Missing name on declaration sheet", INDEX(Oxford!$AI$5:$AI$20,MATCH($C72,Oxford!AL$5:AL$20,0))))</f>
        <v>Not Declared</v>
      </c>
      <c r="F72" s="5" t="str">
        <f>IF(ISNA(MATCH($C72,Oxford!AM$5:AM$20,0)),"Not Declared", IF(ISBLANK(INDEX(Oxford!$AI$5:$AI$20,MATCH($C72,Oxford!AM$5:AM$20,0))),"Missing name on declaration sheet", INDEX(Oxford!$AI$5:$AI$20,MATCH($C72,Oxford!AM$5:AM$20,0))))</f>
        <v>Not Declared</v>
      </c>
      <c r="G72" s="5" t="str">
        <f>IF(ISNA(MATCH($C72,Oxford!AN$5:AN$20,0)),"Not Declared", IF(ISBLANK(INDEX(Oxford!$AI$5:$AI$20,MATCH($C72,Oxford!AN$5:AN$20,0))),"Missing name on declaration sheet", INDEX(Oxford!$AI$5:$AI$20,MATCH($C72,Oxford!AN$5:AN$20,0))))</f>
        <v>Not Declared</v>
      </c>
      <c r="H72" s="5" t="str">
        <f>IF(ISNA(MATCH($C72,Oxford!AO$5:AO$20,0)),"Not Declared", IF(ISBLANK(INDEX(Oxford!$AI$5:$AI$20,MATCH($C72,Oxford!AO$5:AO$20,0))),"Missing name on declaration sheet", INDEX(Oxford!$AI$5:$AI$20,MATCH($C72,Oxford!AO$5:AO$20,0))))</f>
        <v>Not Declared</v>
      </c>
      <c r="I72" s="5" t="str">
        <f>IF(ISNA(MATCH($C72,Oxford!AP$5:AP$20,0)),"Not Declared", IF(ISBLANK(INDEX(Oxford!$AI$5:$AI$20,MATCH($C72,Oxford!AP$5:AP$20,0))),"Missing name on declaration sheet", INDEX(Oxford!$AI$5:$AI$20,MATCH($C72,Oxford!AP$5:AP$20,0))))</f>
        <v>Not Declared</v>
      </c>
      <c r="J72" s="5" t="str">
        <f>IF(ISNA(MATCH($C72,Oxford!AQ$5:AQ$20,0)),"Not Declared", IF(ISBLANK(INDEX(Oxford!$AI$5:$AI$20,MATCH($C72,Oxford!AQ$5:AQ$20,0))),"Missing name on declaration sheet", INDEX(Oxford!$AI$5:$AI$20,MATCH($C72,Oxford!AQ$5:AQ$20,0))))</f>
        <v>Not Declared</v>
      </c>
      <c r="K72" s="5" t="str">
        <f>IF(ISNA(MATCH($C72,Oxford!AR$5:AR$20,0)),"Not Declared", IF(ISBLANK(INDEX(Oxford!$AI$5:$AI$20,MATCH($C72,Oxford!AR$5:AR$20,0))),"Missing name on declaration sheet", INDEX(Oxford!$AI$5:$AI$20,MATCH($C72,Oxford!AR$5:AR$20,0))))</f>
        <v>Not Declared</v>
      </c>
      <c r="L72" s="5" t="str">
        <f>IF(ISNA(MATCH($C72,Oxford!AS$5:AS$20,0)),"Not Declared", IF(ISBLANK(INDEX(Oxford!$AI$5:$AI$20,MATCH($C72,Oxford!AS$5:AS$20,0))),"Missing name on declaration sheet", INDEX(Oxford!$AI$5:$AI$20,MATCH($C72,Oxford!AS$5:AS$20,0))))</f>
        <v>Not Declared</v>
      </c>
      <c r="M72" s="5" t="str">
        <f>IF(ISNA(MATCH($C72,Oxford!AT$5:AT$20,0)),"Not Declared", IF(ISBLANK(INDEX(Oxford!$AI$5:$AI$20,MATCH($C72,Oxford!AT$5:AT$20,0))),"Missing name on declaration sheet", INDEX(Oxford!$AI$5:$AI$20,MATCH($C72,Oxford!AT$5:AT$20,0))))</f>
        <v>Not Declared</v>
      </c>
      <c r="N72" s="5" t="str">
        <f>IF(ISNA(MATCH($C72,Oxford!AU$5:AU$20,0)),"Not Declared", IF(ISBLANK(INDEX(Oxford!$AI$5:$AI$20,MATCH($C72,Oxford!AU$5:AU$20,0))),"Missing name on declaration sheet", INDEX(Oxford!$AI$5:$AI$20,MATCH($C72,Oxford!AU$5:AU$20,0))))</f>
        <v>Not Declared</v>
      </c>
      <c r="O72" s="5" t="str">
        <f>IF(ISNA(MATCH($C72,Oxford!AV$5:AV$20,0)),"Not Declared", IF(ISBLANK(INDEX(Oxford!$AI$5:$AI$20,MATCH($C72,Oxford!AV$5:AV$20,0))),"Missing name on declaration sheet", INDEX(Oxford!$AI$5:$AI$20,MATCH($C72,Oxford!AV$5:AV$20,0))))</f>
        <v>Not Declared</v>
      </c>
      <c r="P72" s="57"/>
      <c r="Q72" s="57"/>
      <c r="R72" s="57"/>
      <c r="S72" s="57"/>
      <c r="T72" s="57"/>
      <c r="U72" s="57"/>
      <c r="V72" s="57"/>
      <c r="W72" s="57"/>
      <c r="X72" s="57"/>
      <c r="AA72" s="21"/>
      <c r="AB72" s="201" t="str">
        <v>WW</v>
      </c>
      <c r="AC72" s="21" t="str">
        <v>Not Declared</v>
      </c>
      <c r="AD72" s="202" t="str">
        <v>Witney Road Runners</v>
      </c>
      <c r="AE72" s="21"/>
      <c r="AF72" s="201"/>
      <c r="AG72" s="21"/>
      <c r="AH72" s="202"/>
      <c r="AJ72" s="21"/>
      <c r="AK72" s="201" t="str">
        <v>HH</v>
      </c>
      <c r="AL72" s="21" t="str">
        <v>Not Declared</v>
      </c>
      <c r="AM72" s="202" t="str">
        <v>White Horse Harriers</v>
      </c>
      <c r="AN72" s="21"/>
      <c r="AO72" s="201"/>
      <c r="AP72" s="21"/>
      <c r="AQ72" s="202"/>
      <c r="AS72" s="21"/>
      <c r="AT72" s="201" t="str">
        <v>WW</v>
      </c>
      <c r="AU72" s="21" t="str">
        <v>Not Declared</v>
      </c>
      <c r="AV72" s="202" t="str">
        <v>Witney Road Runners</v>
      </c>
      <c r="AW72" s="21"/>
      <c r="AX72" s="201"/>
      <c r="AY72" s="21"/>
      <c r="AZ72" s="202"/>
      <c r="BB72" s="21"/>
      <c r="BC72" s="201" t="str">
        <v>NN</v>
      </c>
      <c r="BD72" s="21" t="str">
        <v>Not Declared</v>
      </c>
      <c r="BE72" s="202" t="str">
        <v>Banbury Harriers AC</v>
      </c>
      <c r="BF72" s="21"/>
      <c r="BG72" s="201"/>
      <c r="BH72" s="21"/>
      <c r="BI72" s="202"/>
      <c r="BK72" s="21"/>
      <c r="BL72" s="201" t="str">
        <v>BB</v>
      </c>
      <c r="BM72" s="21" t="str">
        <v>Not Declared</v>
      </c>
      <c r="BN72" s="202" t="str">
        <v>Bicester AC</v>
      </c>
      <c r="BO72" s="21"/>
      <c r="BP72" s="201"/>
      <c r="BQ72" s="21"/>
      <c r="BR72" s="202"/>
      <c r="BT72" s="21"/>
      <c r="BU72" s="201" t="str">
        <v>XX</v>
      </c>
      <c r="BV72" s="21" t="str">
        <v>Not Declared</v>
      </c>
      <c r="BW72" s="202" t="str">
        <v>Team Kennet</v>
      </c>
      <c r="BX72" s="21"/>
      <c r="BY72" s="201"/>
      <c r="BZ72" s="21"/>
      <c r="CA72" s="202"/>
      <c r="CB72" s="21"/>
      <c r="CC72" s="21"/>
      <c r="CD72" s="21"/>
      <c r="CE72" s="21"/>
      <c r="CF72" s="21"/>
      <c r="CG72" s="21"/>
      <c r="CH72" s="21"/>
      <c r="CI72" s="21"/>
      <c r="CJ72" s="21"/>
      <c r="CK72" s="21"/>
      <c r="CL72" s="21"/>
    </row>
    <row r="73" spans="1:104" ht="21" customHeight="1">
      <c r="A73" s="20" t="s">
        <v>120</v>
      </c>
      <c r="B73" s="5"/>
      <c r="C73" s="5" t="s">
        <v>139</v>
      </c>
      <c r="D73" s="5" t="str">
        <f>IF(ISNA(MATCH($C73,Oxford!AK$5:AK$20,0)),"Not Declared", IF(ISBLANK(INDEX(Oxford!$AI$5:$AI$20,MATCH($C73,Oxford!AK$5:AK$20,0))),"Missing name on declaration sheet", INDEX(Oxford!$AI$5:$AI$20,MATCH($C73,Oxford!AK$5:AK$20,0))))</f>
        <v>Not Declared</v>
      </c>
      <c r="E73" s="5" t="str">
        <f>IF(ISNA(MATCH($C73,Oxford!AL$5:AL$20,0)),"Not Declared", IF(ISBLANK(INDEX(Oxford!$AI$5:$AI$20,MATCH($C73,Oxford!AL$5:AL$20,0))),"Missing name on declaration sheet", INDEX(Oxford!$AI$5:$AI$20,MATCH($C73,Oxford!AL$5:AL$20,0))))</f>
        <v>Not Declared</v>
      </c>
      <c r="F73" s="5" t="str">
        <f>IF(ISNA(MATCH($C73,Oxford!AM$5:AM$20,0)),"Not Declared", IF(ISBLANK(INDEX(Oxford!$AI$5:$AI$20,MATCH($C73,Oxford!AM$5:AM$20,0))),"Missing name on declaration sheet", INDEX(Oxford!$AI$5:$AI$20,MATCH($C73,Oxford!AM$5:AM$20,0))))</f>
        <v>Not Declared</v>
      </c>
      <c r="G73" s="5" t="str">
        <f>IF(ISNA(MATCH($C73,Oxford!AN$5:AN$20,0)),"Not Declared", IF(ISBLANK(INDEX(Oxford!$AI$5:$AI$20,MATCH($C73,Oxford!AN$5:AN$20,0))),"Missing name on declaration sheet", INDEX(Oxford!$AI$5:$AI$20,MATCH($C73,Oxford!AN$5:AN$20,0))))</f>
        <v>Not Declared</v>
      </c>
      <c r="H73" s="5" t="str">
        <f>IF(ISNA(MATCH($C73,Oxford!AO$5:AO$20,0)),"Not Declared", IF(ISBLANK(INDEX(Oxford!$AI$5:$AI$20,MATCH($C73,Oxford!AO$5:AO$20,0))),"Missing name on declaration sheet", INDEX(Oxford!$AI$5:$AI$20,MATCH($C73,Oxford!AO$5:AO$20,0))))</f>
        <v>Not Declared</v>
      </c>
      <c r="I73" s="5" t="str">
        <f>IF(ISNA(MATCH($C73,Oxford!AP$5:AP$20,0)),"Not Declared", IF(ISBLANK(INDEX(Oxford!$AI$5:$AI$20,MATCH($C73,Oxford!AP$5:AP$20,0))),"Missing name on declaration sheet", INDEX(Oxford!$AI$5:$AI$20,MATCH($C73,Oxford!AP$5:AP$20,0))))</f>
        <v>Not Declared</v>
      </c>
      <c r="J73" s="5" t="str">
        <f>IF(ISNA(MATCH($C73,Oxford!AQ$5:AQ$20,0)),"Not Declared", IF(ISBLANK(INDEX(Oxford!$AI$5:$AI$20,MATCH($C73,Oxford!AQ$5:AQ$20,0))),"Missing name on declaration sheet", INDEX(Oxford!$AI$5:$AI$20,MATCH($C73,Oxford!AQ$5:AQ$20,0))))</f>
        <v>Not Declared</v>
      </c>
      <c r="K73" s="5" t="str">
        <f>IF(ISNA(MATCH($C73,Oxford!AR$5:AR$20,0)),"Not Declared", IF(ISBLANK(INDEX(Oxford!$AI$5:$AI$20,MATCH($C73,Oxford!AR$5:AR$20,0))),"Missing name on declaration sheet", INDEX(Oxford!$AI$5:$AI$20,MATCH($C73,Oxford!AR$5:AR$20,0))))</f>
        <v>Not Declared</v>
      </c>
      <c r="L73" s="5" t="str">
        <f>IF(ISNA(MATCH($C73,Oxford!AS$5:AS$20,0)),"Not Declared", IF(ISBLANK(INDEX(Oxford!$AI$5:$AI$20,MATCH($C73,Oxford!AS$5:AS$20,0))),"Missing name on declaration sheet", INDEX(Oxford!$AI$5:$AI$20,MATCH($C73,Oxford!AS$5:AS$20,0))))</f>
        <v>Not Declared</v>
      </c>
      <c r="M73" s="5" t="str">
        <f>IF(ISNA(MATCH($C73,Oxford!AT$5:AT$20,0)),"Not Declared", IF(ISBLANK(INDEX(Oxford!$AI$5:$AI$20,MATCH($C73,Oxford!AT$5:AT$20,0))),"Missing name on declaration sheet", INDEX(Oxford!$AI$5:$AI$20,MATCH($C73,Oxford!AT$5:AT$20,0))))</f>
        <v>Not Declared</v>
      </c>
      <c r="N73" s="5" t="str">
        <f>IF(ISNA(MATCH($C73,Oxford!AU$5:AU$20,0)),"Not Declared", IF(ISBLANK(INDEX(Oxford!$AI$5:$AI$20,MATCH($C73,Oxford!AU$5:AU$20,0))),"Missing name on declaration sheet", INDEX(Oxford!$AI$5:$AI$20,MATCH($C73,Oxford!AU$5:AU$20,0))))</f>
        <v>Not Declared</v>
      </c>
      <c r="O73" s="5" t="str">
        <f>IF(ISNA(MATCH($C73,Oxford!AV$5:AV$20,0)),"Not Declared", IF(ISBLANK(INDEX(Oxford!$AI$5:$AI$20,MATCH($C73,Oxford!AV$5:AV$20,0))),"Missing name on declaration sheet", INDEX(Oxford!$AI$5:$AI$20,MATCH($C73,Oxford!AV$5:AV$20,0))))</f>
        <v>Not Declared</v>
      </c>
      <c r="P73" s="5" t="s">
        <v>109</v>
      </c>
      <c r="Q73" s="5" t="s">
        <v>136</v>
      </c>
      <c r="R73" s="5" t="s">
        <v>137</v>
      </c>
      <c r="S73" s="5" t="s">
        <v>138</v>
      </c>
      <c r="T73" s="5" t="str">
        <f>IF(ISNA(MATCH(P73,Oxford!$AW$5:$AW$30,0)),"", IF(ISBLANK(INDEX(Oxford!$AI$5:$AI$30,MATCH(P73,Oxford!$AW$5:$AW$30,0))),"Missing name on declaration sheet", INDEX(Oxford!$AI$5:$AI$30,MATCH(P73,Oxford!$AW$5:$AW$30,0))))</f>
        <v/>
      </c>
      <c r="U73" s="5" t="str">
        <f>IF(ISNA(MATCH(Q73,Oxford!$AW$5:$AW$30,0)),"", IF(ISBLANK(INDEX(Oxford!$AI$5:$AI$30,MATCH(Q73,Oxford!$AW$5:$AW$30,0))),"Missing name on declaration sheet", INDEX(Oxford!$AI$5:$AI$30,MATCH(Q73,Oxford!$AW$5:$AW$30,0))))</f>
        <v/>
      </c>
      <c r="V73" s="5" t="str">
        <f>IF(ISNA(MATCH(R73,Oxford!$AW$5:$AW$30,0)),"", IF(ISBLANK(INDEX(Oxford!$AI$5:$AI$30,MATCH(R73,Oxford!$AW$5:$AW$30,0))),"Missing name on declaration sheet", INDEX(Oxford!$AI$5:$AI$30,MATCH(R73,Oxford!$AW$5:$AW$30,0))))</f>
        <v/>
      </c>
      <c r="W73" s="5" t="str">
        <f>IF(ISNA(MATCH(S73,Oxford!$AW$5:$AW$30,0)),"", IF(ISBLANK(INDEX(Oxford!$AI$5:$AI$30,MATCH(S73,Oxford!$AW$5:$AW$30,0))),"Missing name on declaration sheet", INDEX(Oxford!$AI$5:$AI$30,MATCH(S73,Oxford!$AW$5:$AW$30,0))))</f>
        <v/>
      </c>
      <c r="X73" s="20" t="str">
        <f t="shared" ref="X73:X74" si="24">T73&amp;", "&amp;U73&amp;", "&amp;V73&amp;", "&amp;W73</f>
        <v xml:space="preserve">, , , </v>
      </c>
      <c r="Z73" s="26"/>
      <c r="AA73" s="21"/>
      <c r="AB73" s="201" t="str">
        <v>BB</v>
      </c>
      <c r="AC73" s="21" t="str">
        <v>Not Declared</v>
      </c>
      <c r="AD73" s="202" t="str">
        <v>Bicester AC</v>
      </c>
      <c r="AE73" s="21"/>
      <c r="AF73" s="201"/>
      <c r="AG73" s="21"/>
      <c r="AH73" s="202"/>
      <c r="AJ73" s="21"/>
      <c r="AK73" s="201" t="str">
        <v>OO</v>
      </c>
      <c r="AL73" s="21" t="str">
        <v>Not Declared</v>
      </c>
      <c r="AM73" s="202" t="str">
        <v>Oxford City AC</v>
      </c>
      <c r="AN73" s="21"/>
      <c r="AO73" s="201"/>
      <c r="AP73" s="21"/>
      <c r="AQ73" s="202"/>
      <c r="AS73" s="21"/>
      <c r="AT73" s="201" t="str">
        <v>AA</v>
      </c>
      <c r="AU73" s="21" t="str">
        <v>Not Declared</v>
      </c>
      <c r="AV73" s="202" t="str">
        <v>Abingdon AC</v>
      </c>
      <c r="AW73" s="21"/>
      <c r="AX73" s="201"/>
      <c r="AY73" s="21"/>
      <c r="AZ73" s="202"/>
      <c r="BB73" s="21"/>
      <c r="BC73" s="201" t="str">
        <v>XX</v>
      </c>
      <c r="BD73" s="21" t="str">
        <v>Not Declared</v>
      </c>
      <c r="BE73" s="202" t="str">
        <v>Team Kennet</v>
      </c>
      <c r="BF73" s="21"/>
      <c r="BG73" s="201"/>
      <c r="BH73" s="21"/>
      <c r="BI73" s="202"/>
      <c r="BK73" s="21"/>
      <c r="BL73" s="201" t="str">
        <v>OO</v>
      </c>
      <c r="BM73" s="21" t="str">
        <v>Not Declared</v>
      </c>
      <c r="BN73" s="202" t="str">
        <v>Oxford City AC</v>
      </c>
      <c r="BO73" s="21"/>
      <c r="BP73" s="201"/>
      <c r="BQ73" s="21"/>
      <c r="BR73" s="202"/>
      <c r="BT73" s="21"/>
      <c r="BU73" s="201" t="str">
        <v>OO</v>
      </c>
      <c r="BV73" s="21" t="str">
        <v>Not Declared</v>
      </c>
      <c r="BW73" s="202" t="str">
        <v>Oxford City AC</v>
      </c>
      <c r="BX73" s="21"/>
      <c r="BY73" s="201"/>
      <c r="BZ73" s="21"/>
      <c r="CA73" s="202"/>
      <c r="CB73" s="21"/>
      <c r="CC73" s="21"/>
      <c r="CD73" s="21"/>
      <c r="CE73" s="21"/>
      <c r="CF73" s="21"/>
      <c r="CG73" s="21"/>
      <c r="CH73" s="21"/>
      <c r="CI73" s="21"/>
      <c r="CJ73" s="21"/>
      <c r="CK73" s="21"/>
      <c r="CL73" s="21"/>
    </row>
    <row r="74" spans="1:104" ht="21" customHeight="1">
      <c r="A74" s="20" t="s">
        <v>121</v>
      </c>
      <c r="B74" s="5" t="s">
        <v>31</v>
      </c>
      <c r="C74" s="5" t="s">
        <v>0</v>
      </c>
      <c r="D74" s="5" t="str">
        <f>IF(ISNA(MATCH($C74,Radley!AK$5:AK$20,0)),"Not Declared", IF(ISBLANK(INDEX(Radley!$AI$5:$AI$20,MATCH($C74,Radley!AK$5:AK$20,0))),"Missing name on declaration sheet", INDEX(Radley!$AI$5:$AI$20,MATCH($C74,Radley!AK$5:AK$20,0))))</f>
        <v>Not Declared</v>
      </c>
      <c r="E74" s="5" t="str">
        <f>IF(ISNA(MATCH($C74,Radley!AL$5:AL$20,0)),"Not Declared", IF(ISBLANK(INDEX(Radley!$AI$5:$AI$20,MATCH($C74,Radley!AL$5:AL$20,0))),"Missing name on declaration sheet", INDEX(Radley!$AI$5:$AI$20,MATCH($C74,Radley!AL$5:AL$20,0))))</f>
        <v>Not Declared</v>
      </c>
      <c r="F74" s="5" t="str">
        <f>IF(ISNA(MATCH($C74,Radley!AM$5:AM$20,0)),"Not Declared", IF(ISBLANK(INDEX(Radley!$AI$5:$AI$20,MATCH($C74,Radley!AM$5:AM$20,0))),"Missing name on declaration sheet", INDEX(Radley!$AI$5:$AI$20,MATCH($C74,Radley!AM$5:AM$20,0))))</f>
        <v>Not Declared</v>
      </c>
      <c r="G74" s="5" t="str">
        <f>IF(ISNA(MATCH($C74,Radley!AN$5:AN$20,0)),"Not Declared", IF(ISBLANK(INDEX(Radley!$AI$5:$AI$20,MATCH($C74,Radley!AN$5:AN$20,0))),"Missing name on declaration sheet", INDEX(Radley!$AI$5:$AI$20,MATCH($C74,Radley!AN$5:AN$20,0))))</f>
        <v>Not Declared</v>
      </c>
      <c r="H74" s="5" t="str">
        <f>IF(ISNA(MATCH($C74,Radley!AO$5:AO$20,0)),"Not Declared", IF(ISBLANK(INDEX(Radley!$AI$5:$AI$20,MATCH($C74,Radley!AO$5:AO$20,0))),"Missing name on declaration sheet", INDEX(Radley!$AI$5:$AI$20,MATCH($C74,Radley!AO$5:AO$20,0))))</f>
        <v>Not Declared</v>
      </c>
      <c r="I74" s="5" t="str">
        <f>IF(ISNA(MATCH($C74,Radley!AP$5:AP$20,0)),"Not Declared", IF(ISBLANK(INDEX(Radley!$AI$5:$AI$20,MATCH($C74,Radley!AP$5:AP$20,0))),"Missing name on declaration sheet", INDEX(Radley!$AI$5:$AI$20,MATCH($C74,Radley!AP$5:AP$20,0))))</f>
        <v>Not Declared</v>
      </c>
      <c r="J74" s="5" t="str">
        <f>IF(ISNA(MATCH($C74,Radley!AQ$5:AQ$20,0)),"Not Declared", IF(ISBLANK(INDEX(Radley!$AI$5:$AI$20,MATCH($C74,Radley!AQ$5:AQ$20,0))),"Missing name on declaration sheet", INDEX(Radley!$AI$5:$AI$20,MATCH($C74,Radley!AQ$5:AQ$20,0))))</f>
        <v>Not Declared</v>
      </c>
      <c r="K74" s="5" t="str">
        <f>IF(ISNA(MATCH($C74,Radley!AR$5:AR$20,0)),"Not Declared", IF(ISBLANK(INDEX(Radley!$AI$5:$AI$20,MATCH($C74,Radley!AR$5:AR$20,0))),"Missing name on declaration sheet", INDEX(Radley!$AI$5:$AI$20,MATCH($C74,Radley!AR$5:AR$20,0))))</f>
        <v>Not Declared</v>
      </c>
      <c r="L74" s="5" t="str">
        <f>IF(ISNA(MATCH($C74,Radley!AS$5:AS$20,0)),"Not Declared", IF(ISBLANK(INDEX(Radley!$AI$5:$AI$20,MATCH($C74,Radley!AS$5:AS$20,0))),"Missing name on declaration sheet", INDEX(Radley!$AI$5:$AI$20,MATCH($C74,Radley!AS$5:AS$20,0))))</f>
        <v>Not Declared</v>
      </c>
      <c r="M74" s="5" t="str">
        <f>IF(ISNA(MATCH($C74,Radley!AT$5:AT$20,0)),"Not Declared", IF(ISBLANK(INDEX(Radley!$AI$5:$AI$20,MATCH($C74,Radley!AT$5:AT$20,0))),"Missing name on declaration sheet", INDEX(Radley!$AI$5:$AI$20,MATCH($C74,Radley!AT$5:AT$20,0))))</f>
        <v>Not Declared</v>
      </c>
      <c r="N74" s="5" t="str">
        <f>IF(ISNA(MATCH($C74,Radley!AU$5:AU$20,0)),"Not Declared", IF(ISBLANK(INDEX(Radley!$AI$5:$AI$20,MATCH($C74,Radley!AU$5:AU$20,0))),"Missing name on declaration sheet", INDEX(Radley!$AI$5:$AI$20,MATCH($C74,Radley!AU$5:AU$20,0))))</f>
        <v>Not Declared</v>
      </c>
      <c r="O74" s="5" t="str">
        <f>IF(ISNA(MATCH($C74,Radley!AV$5:AV$20,0)),"Not Declared", IF(ISBLANK(INDEX(Radley!$AI$5:$AI$20,MATCH($C74,Radley!AV$5:AV$20,0))),"Missing name on declaration sheet", INDEX(Radley!$AI$5:$AI$20,MATCH($C74,Radley!AV$5:AV$20,0))))</f>
        <v>Not Declared</v>
      </c>
      <c r="P74" s="5">
        <v>1</v>
      </c>
      <c r="Q74" s="5">
        <v>2</v>
      </c>
      <c r="R74" s="5">
        <v>3</v>
      </c>
      <c r="S74" s="5">
        <v>4</v>
      </c>
      <c r="T74" s="5" t="str">
        <f>IF(ISNA(MATCH(P74,Radley!$AW$5:$AW$30,0)),"", IF(ISBLANK(INDEX(Radley!$AI$5:$AI$30,MATCH(P74,Radley!$AW$5:$AW$30,0))),"Missing name on declaration sheet", INDEX(Radley!$AI$5:$AI$30,MATCH(P74,Radley!$AW$5:$AW$30,0))))</f>
        <v/>
      </c>
      <c r="U74" s="5" t="str">
        <f>IF(ISNA(MATCH(Q74,Radley!$AW$5:$AW$30,0)),"", IF(ISBLANK(INDEX(Radley!$AI$5:$AI$30,MATCH(Q74,Radley!$AW$5:$AW$30,0))),"Missing name on declaration sheet", INDEX(Radley!$AI$5:$AI$30,MATCH(Q74,Radley!$AW$5:$AW$30,0))))</f>
        <v/>
      </c>
      <c r="V74" s="5" t="str">
        <f>IF(ISNA(MATCH(R74,Radley!$AW$5:$AW$30,0)),"", IF(ISBLANK(INDEX(Radley!$AI$5:$AI$30,MATCH(R74,Radley!$AW$5:$AW$30,0))),"Missing name on declaration sheet", INDEX(Radley!$AI$5:$AI$30,MATCH(R74,Radley!$AW$5:$AW$30,0))))</f>
        <v/>
      </c>
      <c r="W74" s="5" t="str">
        <f>IF(ISNA(MATCH(S74,Radley!$AW$5:$AW$30,0)),"", IF(ISBLANK(INDEX(Radley!$AI$5:$AI$30,MATCH(S74,Radley!$AW$5:$AW$30,0))),"Missing name on declaration sheet", INDEX(Radley!$AI$5:$AI$30,MATCH(S74,Radley!$AW$5:$AW$30,0))))</f>
        <v/>
      </c>
      <c r="X74" s="20" t="str">
        <f t="shared" si="24"/>
        <v xml:space="preserve">, , , </v>
      </c>
      <c r="Z74" s="26"/>
      <c r="AA74" s="21"/>
      <c r="AB74" s="201" t="str">
        <v>HH</v>
      </c>
      <c r="AC74" s="21" t="str">
        <v>Not Declared</v>
      </c>
      <c r="AD74" s="202" t="str">
        <v>White Horse Harriers</v>
      </c>
      <c r="AE74" s="21"/>
      <c r="AF74" s="201"/>
      <c r="AG74" s="21"/>
      <c r="AH74" s="202"/>
      <c r="AJ74" s="21"/>
      <c r="AK74" s="201" t="str">
        <v>RR</v>
      </c>
      <c r="AL74" s="21" t="str">
        <v>Not Declared</v>
      </c>
      <c r="AM74" s="202" t="str">
        <v>Radley AC</v>
      </c>
      <c r="AN74" s="21"/>
      <c r="AO74" s="201"/>
      <c r="AP74" s="21"/>
      <c r="AQ74" s="202"/>
      <c r="AS74" s="21"/>
      <c r="AT74" s="201" t="str">
        <v>RR</v>
      </c>
      <c r="AU74" s="21" t="str">
        <v>Not Declared</v>
      </c>
      <c r="AV74" s="202" t="str">
        <v>Radley AC</v>
      </c>
      <c r="AW74" s="21"/>
      <c r="AX74" s="201"/>
      <c r="AY74" s="21"/>
      <c r="AZ74" s="202"/>
      <c r="BB74" s="21"/>
      <c r="BC74" s="201" t="str">
        <v>AA</v>
      </c>
      <c r="BD74" s="21" t="str">
        <v>Not Declared</v>
      </c>
      <c r="BE74" s="202" t="str">
        <v>Abingdon AC</v>
      </c>
      <c r="BF74" s="21"/>
      <c r="BG74" s="201"/>
      <c r="BH74" s="21"/>
      <c r="BI74" s="202"/>
      <c r="BK74" s="21"/>
      <c r="BL74" s="201" t="str">
        <v>RR</v>
      </c>
      <c r="BM74" s="21" t="str">
        <v>Not Declared</v>
      </c>
      <c r="BN74" s="202" t="str">
        <v>Radley AC</v>
      </c>
      <c r="BO74" s="21"/>
      <c r="BP74" s="201"/>
      <c r="BQ74" s="21"/>
      <c r="BR74" s="202"/>
      <c r="BT74" s="21"/>
      <c r="BU74" s="201" t="str">
        <v>RR</v>
      </c>
      <c r="BV74" s="21" t="str">
        <v>Not Declared</v>
      </c>
      <c r="BW74" s="202" t="str">
        <v>Radley AC</v>
      </c>
      <c r="BX74" s="21"/>
      <c r="BY74" s="201"/>
      <c r="BZ74" s="21"/>
      <c r="CA74" s="202"/>
      <c r="CB74" s="21"/>
      <c r="CC74" s="21"/>
      <c r="CD74" s="21"/>
      <c r="CE74" s="21"/>
      <c r="CF74" s="21"/>
      <c r="CG74" s="21"/>
      <c r="CH74" s="21"/>
      <c r="CI74" s="21"/>
      <c r="CJ74" s="21"/>
      <c r="CK74" s="21"/>
      <c r="CL74" s="21"/>
    </row>
    <row r="75" spans="1:104" ht="21" customHeight="1">
      <c r="A75" s="20" t="s">
        <v>121</v>
      </c>
      <c r="B75" s="5" t="s">
        <v>32</v>
      </c>
      <c r="C75" s="5" t="s">
        <v>1</v>
      </c>
      <c r="D75" s="5" t="str">
        <f>IF(ISNA(MATCH($C75,Radley!AK$5:AK$20,0)),"Not Declared", IF(ISBLANK(INDEX(Radley!$AI$5:$AI$20,MATCH($C75,Radley!AK$5:AK$20,0))),"Missing name on declaration sheet", INDEX(Radley!$AI$5:$AI$20,MATCH($C75,Radley!AK$5:AK$20,0))))</f>
        <v>Not Declared</v>
      </c>
      <c r="E75" s="5" t="str">
        <f>IF(ISNA(MATCH($C75,Radley!AL$5:AL$20,0)),"Not Declared", IF(ISBLANK(INDEX(Radley!$AI$5:$AI$20,MATCH($C75,Radley!AL$5:AL$20,0))),"Missing name on declaration sheet", INDEX(Radley!$AI$5:$AI$20,MATCH($C75,Radley!AL$5:AL$20,0))))</f>
        <v>Not Declared</v>
      </c>
      <c r="F75" s="5" t="str">
        <f>IF(ISNA(MATCH($C75,Radley!AM$5:AM$20,0)),"Not Declared", IF(ISBLANK(INDEX(Radley!$AI$5:$AI$20,MATCH($C75,Radley!AM$5:AM$20,0))),"Missing name on declaration sheet", INDEX(Radley!$AI$5:$AI$20,MATCH($C75,Radley!AM$5:AM$20,0))))</f>
        <v>Not Declared</v>
      </c>
      <c r="G75" s="5" t="str">
        <f>IF(ISNA(MATCH($C75,Radley!AN$5:AN$20,0)),"Not Declared", IF(ISBLANK(INDEX(Radley!$AI$5:$AI$20,MATCH($C75,Radley!AN$5:AN$20,0))),"Missing name on declaration sheet", INDEX(Radley!$AI$5:$AI$20,MATCH($C75,Radley!AN$5:AN$20,0))))</f>
        <v>Not Declared</v>
      </c>
      <c r="H75" s="5" t="str">
        <f>IF(ISNA(MATCH($C75,Radley!AO$5:AO$20,0)),"Not Declared", IF(ISBLANK(INDEX(Radley!$AI$5:$AI$20,MATCH($C75,Radley!AO$5:AO$20,0))),"Missing name on declaration sheet", INDEX(Radley!$AI$5:$AI$20,MATCH($C75,Radley!AO$5:AO$20,0))))</f>
        <v>Not Declared</v>
      </c>
      <c r="I75" s="5" t="str">
        <f>IF(ISNA(MATCH($C75,Radley!AP$5:AP$20,0)),"Not Declared", IF(ISBLANK(INDEX(Radley!$AI$5:$AI$20,MATCH($C75,Radley!AP$5:AP$20,0))),"Missing name on declaration sheet", INDEX(Radley!$AI$5:$AI$20,MATCH($C75,Radley!AP$5:AP$20,0))))</f>
        <v>Not Declared</v>
      </c>
      <c r="J75" s="5" t="str">
        <f>IF(ISNA(MATCH($C75,Radley!AQ$5:AQ$20,0)),"Not Declared", IF(ISBLANK(INDEX(Radley!$AI$5:$AI$20,MATCH($C75,Radley!AQ$5:AQ$20,0))),"Missing name on declaration sheet", INDEX(Radley!$AI$5:$AI$20,MATCH($C75,Radley!AQ$5:AQ$20,0))))</f>
        <v>Not Declared</v>
      </c>
      <c r="K75" s="5" t="str">
        <f>IF(ISNA(MATCH($C75,Radley!AR$5:AR$20,0)),"Not Declared", IF(ISBLANK(INDEX(Radley!$AI$5:$AI$20,MATCH($C75,Radley!AR$5:AR$20,0))),"Missing name on declaration sheet", INDEX(Radley!$AI$5:$AI$20,MATCH($C75,Radley!AR$5:AR$20,0))))</f>
        <v>Not Declared</v>
      </c>
      <c r="L75" s="5" t="str">
        <f>IF(ISNA(MATCH($C75,Radley!AS$5:AS$20,0)),"Not Declared", IF(ISBLANK(INDEX(Radley!$AI$5:$AI$20,MATCH($C75,Radley!AS$5:AS$20,0))),"Missing name on declaration sheet", INDEX(Radley!$AI$5:$AI$20,MATCH($C75,Radley!AS$5:AS$20,0))))</f>
        <v>Not Declared</v>
      </c>
      <c r="M75" s="5" t="str">
        <f>IF(ISNA(MATCH($C75,Radley!AT$5:AT$20,0)),"Not Declared", IF(ISBLANK(INDEX(Radley!$AI$5:$AI$20,MATCH($C75,Radley!AT$5:AT$20,0))),"Missing name on declaration sheet", INDEX(Radley!$AI$5:$AI$20,MATCH($C75,Radley!AT$5:AT$20,0))))</f>
        <v>Not Declared</v>
      </c>
      <c r="N75" s="5" t="str">
        <f>IF(ISNA(MATCH($C75,Radley!AU$5:AU$20,0)),"Not Declared", IF(ISBLANK(INDEX(Radley!$AI$5:$AI$20,MATCH($C75,Radley!AU$5:AU$20,0))),"Missing name on declaration sheet", INDEX(Radley!$AI$5:$AI$20,MATCH($C75,Radley!AU$5:AU$20,0))))</f>
        <v>Not Declared</v>
      </c>
      <c r="O75" s="5" t="str">
        <f>IF(ISNA(MATCH($C75,Radley!AV$5:AV$20,0)),"Not Declared", IF(ISBLANK(INDEX(Radley!$AI$5:$AI$20,MATCH($C75,Radley!AV$5:AV$20,0))),"Missing name on declaration sheet", INDEX(Radley!$AI$5:$AI$20,MATCH($C75,Radley!AV$5:AV$20,0))))</f>
        <v>Not Declared</v>
      </c>
      <c r="P75" s="57"/>
      <c r="Q75" s="57"/>
      <c r="R75" s="57"/>
      <c r="S75" s="57"/>
      <c r="T75" s="57"/>
      <c r="U75" s="57"/>
      <c r="V75" s="57"/>
      <c r="W75" s="57"/>
      <c r="X75" s="57"/>
      <c r="Z75" s="4"/>
      <c r="AA75" s="21"/>
      <c r="AB75" s="201" t="str">
        <v>AA</v>
      </c>
      <c r="AC75" s="21" t="str">
        <v>Not Declared</v>
      </c>
      <c r="AD75" s="202" t="str">
        <v>Abingdon AC</v>
      </c>
      <c r="AE75" s="21"/>
      <c r="AF75" s="201"/>
      <c r="AG75" s="21"/>
      <c r="AH75" s="202"/>
      <c r="AJ75" s="21"/>
      <c r="AK75" s="201" t="str">
        <v>XX</v>
      </c>
      <c r="AL75" s="21" t="str">
        <v>Not Declared</v>
      </c>
      <c r="AM75" s="202" t="str">
        <v>Team Kennet</v>
      </c>
      <c r="AN75" s="21"/>
      <c r="AO75" s="201"/>
      <c r="AP75" s="21"/>
      <c r="AQ75" s="202"/>
      <c r="AS75" s="21"/>
      <c r="AT75" s="201" t="str">
        <v>OO</v>
      </c>
      <c r="AU75" s="21" t="str">
        <v>Not Declared</v>
      </c>
      <c r="AV75" s="202" t="str">
        <v>Oxford City AC</v>
      </c>
      <c r="AW75" s="21"/>
      <c r="AX75" s="201"/>
      <c r="AY75" s="21"/>
      <c r="AZ75" s="202"/>
      <c r="BB75" s="21"/>
      <c r="BC75" s="201" t="str">
        <v>RR</v>
      </c>
      <c r="BD75" s="21" t="str">
        <v>Not Declared</v>
      </c>
      <c r="BE75" s="202" t="str">
        <v>Radley AC</v>
      </c>
      <c r="BF75" s="21"/>
      <c r="BG75" s="201"/>
      <c r="BH75" s="21"/>
      <c r="BI75" s="202"/>
      <c r="BK75" s="21"/>
      <c r="BL75" s="201" t="str">
        <v>XX</v>
      </c>
      <c r="BM75" s="21" t="str">
        <v>Not Declared</v>
      </c>
      <c r="BN75" s="202" t="str">
        <v>Team Kennet</v>
      </c>
      <c r="BO75" s="21"/>
      <c r="BP75" s="201"/>
      <c r="BQ75" s="21"/>
      <c r="BR75" s="202"/>
      <c r="BT75" s="21"/>
      <c r="BU75" s="201" t="str">
        <v>NN</v>
      </c>
      <c r="BV75" s="21" t="str">
        <v>Not Declared</v>
      </c>
      <c r="BW75" s="202" t="str">
        <v>Banbury Harriers AC</v>
      </c>
      <c r="BX75" s="21"/>
      <c r="BY75" s="201"/>
      <c r="BZ75" s="21"/>
      <c r="CA75" s="202"/>
      <c r="CB75" s="21"/>
      <c r="CC75" s="21"/>
      <c r="CD75" s="21"/>
      <c r="CE75" s="21"/>
      <c r="CF75" s="21"/>
      <c r="CG75" s="21"/>
      <c r="CH75" s="21"/>
      <c r="CI75" s="21"/>
      <c r="CJ75" s="21"/>
      <c r="CK75" s="21"/>
      <c r="CL75" s="21"/>
    </row>
    <row r="76" spans="1:104" ht="21" customHeight="1">
      <c r="A76" s="20" t="s">
        <v>121</v>
      </c>
      <c r="B76" s="5"/>
      <c r="C76" s="5" t="s">
        <v>139</v>
      </c>
      <c r="D76" s="5" t="str">
        <f>IF(ISNA(MATCH($C76,Radley!AK$5:AK$20,0)),"Not Declared", IF(ISBLANK(INDEX(Radley!$AI$5:$AI$20,MATCH($C76,Radley!AK$5:AK$20,0))),"Missing name on declaration sheet", INDEX(Radley!$AI$5:$AI$20,MATCH($C76,Radley!AK$5:AK$20,0))))</f>
        <v>Not Declared</v>
      </c>
      <c r="E76" s="5" t="str">
        <f>IF(ISNA(MATCH($C76,Radley!AL$5:AL$20,0)),"Not Declared", IF(ISBLANK(INDEX(Radley!$AI$5:$AI$20,MATCH($C76,Radley!AL$5:AL$20,0))),"Missing name on declaration sheet", INDEX(Radley!$AI$5:$AI$20,MATCH($C76,Radley!AL$5:AL$20,0))))</f>
        <v>Not Declared</v>
      </c>
      <c r="F76" s="5" t="str">
        <f>IF(ISNA(MATCH($C76,Radley!AM$5:AM$20,0)),"Not Declared", IF(ISBLANK(INDEX(Radley!$AI$5:$AI$20,MATCH($C76,Radley!AM$5:AM$20,0))),"Missing name on declaration sheet", INDEX(Radley!$AI$5:$AI$20,MATCH($C76,Radley!AM$5:AM$20,0))))</f>
        <v>Not Declared</v>
      </c>
      <c r="G76" s="5" t="str">
        <f>IF(ISNA(MATCH($C76,Radley!AN$5:AN$20,0)),"Not Declared", IF(ISBLANK(INDEX(Radley!$AI$5:$AI$20,MATCH($C76,Radley!AN$5:AN$20,0))),"Missing name on declaration sheet", INDEX(Radley!$AI$5:$AI$20,MATCH($C76,Radley!AN$5:AN$20,0))))</f>
        <v>Not Declared</v>
      </c>
      <c r="H76" s="5" t="str">
        <f>IF(ISNA(MATCH($C76,Radley!AO$5:AO$20,0)),"Not Declared", IF(ISBLANK(INDEX(Radley!$AI$5:$AI$20,MATCH($C76,Radley!AO$5:AO$20,0))),"Missing name on declaration sheet", INDEX(Radley!$AI$5:$AI$20,MATCH($C76,Radley!AO$5:AO$20,0))))</f>
        <v>Not Declared</v>
      </c>
      <c r="I76" s="5" t="str">
        <f>IF(ISNA(MATCH($C76,Radley!AP$5:AP$20,0)),"Not Declared", IF(ISBLANK(INDEX(Radley!$AI$5:$AI$20,MATCH($C76,Radley!AP$5:AP$20,0))),"Missing name on declaration sheet", INDEX(Radley!$AI$5:$AI$20,MATCH($C76,Radley!AP$5:AP$20,0))))</f>
        <v>Not Declared</v>
      </c>
      <c r="J76" s="5" t="str">
        <f>IF(ISNA(MATCH($C76,Radley!AQ$5:AQ$20,0)),"Not Declared", IF(ISBLANK(INDEX(Radley!$AI$5:$AI$20,MATCH($C76,Radley!AQ$5:AQ$20,0))),"Missing name on declaration sheet", INDEX(Radley!$AI$5:$AI$20,MATCH($C76,Radley!AQ$5:AQ$20,0))))</f>
        <v>Not Declared</v>
      </c>
      <c r="K76" s="5" t="str">
        <f>IF(ISNA(MATCH($C76,Radley!AR$5:AR$20,0)),"Not Declared", IF(ISBLANK(INDEX(Radley!$AI$5:$AI$20,MATCH($C76,Radley!AR$5:AR$20,0))),"Missing name on declaration sheet", INDEX(Radley!$AI$5:$AI$20,MATCH($C76,Radley!AR$5:AR$20,0))))</f>
        <v>Not Declared</v>
      </c>
      <c r="L76" s="5" t="str">
        <f>IF(ISNA(MATCH($C76,Radley!AS$5:AS$20,0)),"Not Declared", IF(ISBLANK(INDEX(Radley!$AI$5:$AI$20,MATCH($C76,Radley!AS$5:AS$20,0))),"Missing name on declaration sheet", INDEX(Radley!$AI$5:$AI$20,MATCH($C76,Radley!AS$5:AS$20,0))))</f>
        <v>Not Declared</v>
      </c>
      <c r="M76" s="5" t="str">
        <f>IF(ISNA(MATCH($C76,Radley!AT$5:AT$20,0)),"Not Declared", IF(ISBLANK(INDEX(Radley!$AI$5:$AI$20,MATCH($C76,Radley!AT$5:AT$20,0))),"Missing name on declaration sheet", INDEX(Radley!$AI$5:$AI$20,MATCH($C76,Radley!AT$5:AT$20,0))))</f>
        <v>Not Declared</v>
      </c>
      <c r="N76" s="5" t="str">
        <f>IF(ISNA(MATCH($C76,Radley!AU$5:AU$20,0)),"Not Declared", IF(ISBLANK(INDEX(Radley!$AI$5:$AI$20,MATCH($C76,Radley!AU$5:AU$20,0))),"Missing name on declaration sheet", INDEX(Radley!$AI$5:$AI$20,MATCH($C76,Radley!AU$5:AU$20,0))))</f>
        <v>Not Declared</v>
      </c>
      <c r="O76" s="5" t="str">
        <f>IF(ISNA(MATCH($C76,Radley!AV$5:AV$20,0)),"Not Declared", IF(ISBLANK(INDEX(Radley!$AI$5:$AI$20,MATCH($C76,Radley!AV$5:AV$20,0))),"Missing name on declaration sheet", INDEX(Radley!$AI$5:$AI$20,MATCH($C76,Radley!AV$5:AV$20,0))))</f>
        <v>Not Declared</v>
      </c>
      <c r="P76" s="5" t="s">
        <v>109</v>
      </c>
      <c r="Q76" s="5" t="s">
        <v>136</v>
      </c>
      <c r="R76" s="5" t="s">
        <v>137</v>
      </c>
      <c r="S76" s="5" t="s">
        <v>138</v>
      </c>
      <c r="T76" s="5" t="str">
        <f>IF(ISNA(MATCH(P76,Radley!$AW$5:$AW$30,0)),"", IF(ISBLANK(INDEX(Radley!$AI$5:$AI$30,MATCH(P76,Radley!$AW$5:$AW$30,0))),"Missing name on declaration sheet", INDEX(Radley!$AI$5:$AI$30,MATCH(P76,Radley!$AW$5:$AW$30,0))))</f>
        <v/>
      </c>
      <c r="U76" s="5" t="str">
        <f>IF(ISNA(MATCH(Q76,Radley!$AW$5:$AW$30,0)),"", IF(ISBLANK(INDEX(Radley!$AI$5:$AI$30,MATCH(Q76,Radley!$AW$5:$AW$30,0))),"Missing name on declaration sheet", INDEX(Radley!$AI$5:$AI$30,MATCH(Q76,Radley!$AW$5:$AW$30,0))))</f>
        <v/>
      </c>
      <c r="V76" s="5" t="str">
        <f>IF(ISNA(MATCH(R76,Radley!$AW$5:$AW$30,0)),"", IF(ISBLANK(INDEX(Radley!$AI$5:$AI$30,MATCH(R76,Radley!$AW$5:$AW$30,0))),"Missing name on declaration sheet", INDEX(Radley!$AI$5:$AI$30,MATCH(R76,Radley!$AW$5:$AW$30,0))))</f>
        <v/>
      </c>
      <c r="W76" s="5" t="str">
        <f>IF(ISNA(MATCH(S76,Radley!$AW$5:$AW$30,0)),"", IF(ISBLANK(INDEX(Radley!$AI$5:$AI$30,MATCH(S76,Radley!$AW$5:$AW$30,0))),"Missing name on declaration sheet", INDEX(Radley!$AI$5:$AI$30,MATCH(S76,Radley!$AW$5:$AW$30,0))))</f>
        <v/>
      </c>
      <c r="X76" s="20" t="str">
        <f t="shared" ref="X76:X77" si="25">T76&amp;", "&amp;U76&amp;", "&amp;V76&amp;", "&amp;W76</f>
        <v xml:space="preserve">, , , </v>
      </c>
      <c r="AB76" s="201" t="str">
        <v>RR</v>
      </c>
      <c r="AC76" s="21" t="str">
        <v>Not Declared</v>
      </c>
      <c r="AD76" s="202" t="str">
        <v>Radley AC</v>
      </c>
      <c r="AE76" s="21"/>
      <c r="AF76" s="201"/>
      <c r="AG76" s="21"/>
      <c r="AH76" s="202"/>
      <c r="AJ76" s="21"/>
      <c r="AK76" s="201" t="str">
        <v>BB</v>
      </c>
      <c r="AL76" s="21" t="str">
        <v>Not Declared</v>
      </c>
      <c r="AM76" s="202" t="str">
        <v>Bicester AC</v>
      </c>
      <c r="AN76" s="21"/>
      <c r="AO76" s="201"/>
      <c r="AP76" s="21"/>
      <c r="AQ76" s="202"/>
      <c r="AS76" s="21"/>
      <c r="AT76" s="201" t="str">
        <v>BB</v>
      </c>
      <c r="AU76" s="21" t="str">
        <v>Not Declared</v>
      </c>
      <c r="AV76" s="202" t="str">
        <v>Bicester AC</v>
      </c>
      <c r="AW76" s="21"/>
      <c r="AX76" s="201"/>
      <c r="AY76" s="21"/>
      <c r="AZ76" s="202"/>
      <c r="BB76" s="21"/>
      <c r="BC76" s="201" t="str">
        <v>OO</v>
      </c>
      <c r="BD76" s="21" t="str">
        <v>Not Declared</v>
      </c>
      <c r="BE76" s="202" t="str">
        <v>Oxford City AC</v>
      </c>
      <c r="BF76" s="21"/>
      <c r="BG76" s="201"/>
      <c r="BH76" s="21"/>
      <c r="BI76" s="202"/>
      <c r="BK76" s="21"/>
      <c r="BL76" s="201" t="str">
        <v>NN</v>
      </c>
      <c r="BM76" s="21" t="str">
        <v>Not Declared</v>
      </c>
      <c r="BN76" s="202" t="str">
        <v>Banbury Harriers AC</v>
      </c>
      <c r="BO76" s="21"/>
      <c r="BP76" s="201"/>
      <c r="BQ76" s="21"/>
      <c r="BR76" s="202"/>
      <c r="BT76" s="21"/>
      <c r="BU76" s="201" t="str">
        <v>BB</v>
      </c>
      <c r="BV76" s="21" t="str">
        <v>Not Declared</v>
      </c>
      <c r="BW76" s="202" t="str">
        <v>Bicester AC</v>
      </c>
      <c r="BX76" s="21"/>
      <c r="BY76" s="201"/>
      <c r="BZ76" s="21"/>
      <c r="CA76" s="202"/>
      <c r="CB76" s="21"/>
      <c r="CC76" s="21"/>
      <c r="CD76" s="21"/>
      <c r="CE76" s="21"/>
      <c r="CF76" s="21"/>
      <c r="CG76" s="21"/>
      <c r="CH76" s="21"/>
      <c r="CI76" s="21"/>
      <c r="CJ76" s="21"/>
      <c r="CK76" s="21"/>
      <c r="CL76" s="21"/>
    </row>
    <row r="77" spans="1:104" ht="21" customHeight="1">
      <c r="A77" s="20" t="s">
        <v>69</v>
      </c>
      <c r="B77" s="5" t="s">
        <v>44</v>
      </c>
      <c r="C77" s="5" t="s">
        <v>0</v>
      </c>
      <c r="D77" s="5" t="str">
        <f>IF(ISNA(MATCH($C77,Kennet!AK$5:AK$20,0)),"Not Declared", IF(ISBLANK(INDEX(Kennet!$AI$5:$AI$20,MATCH($C77,Kennet!AK$5:AK$20,0))),"Missing name on declaration sheet", INDEX(Kennet!$AI$5:$AI$20,MATCH($C77,Kennet!AK$5:AK$20,0))))</f>
        <v>Not Declared</v>
      </c>
      <c r="E77" s="5" t="str">
        <f>IF(ISNA(MATCH($C77,Kennet!AL$5:AL$20,0)),"Not Declared", IF(ISBLANK(INDEX(Kennet!$AI$5:$AI$20,MATCH($C77,Kennet!AL$5:AL$20,0))),"Missing name on declaration sheet", INDEX(Kennet!$AI$5:$AI$20,MATCH($C77,Kennet!AL$5:AL$20,0))))</f>
        <v>Not Declared</v>
      </c>
      <c r="F77" s="5" t="str">
        <f>IF(ISNA(MATCH($C77,Kennet!AM$5:AM$20,0)),"Not Declared", IF(ISBLANK(INDEX(Kennet!$AI$5:$AI$20,MATCH($C77,Kennet!AM$5:AM$20,0))),"Missing name on declaration sheet", INDEX(Kennet!$AI$5:$AI$20,MATCH($C77,Kennet!AM$5:AM$20,0))))</f>
        <v>Not Declared</v>
      </c>
      <c r="G77" s="5" t="str">
        <f>IF(ISNA(MATCH($C77,Kennet!AN$5:AN$20,0)),"Not Declared", IF(ISBLANK(INDEX(Kennet!$AI$5:$AI$20,MATCH($C77,Kennet!AN$5:AN$20,0))),"Missing name on declaration sheet", INDEX(Kennet!$AI$5:$AI$20,MATCH($C77,Kennet!AN$5:AN$20,0))))</f>
        <v>Not Declared</v>
      </c>
      <c r="H77" s="5" t="str">
        <f>IF(ISNA(MATCH($C77,Kennet!AO$5:AO$20,0)),"Not Declared", IF(ISBLANK(INDEX(Kennet!$AI$5:$AI$20,MATCH($C77,Kennet!AO$5:AO$20,0))),"Missing name on declaration sheet", INDEX(Kennet!$AI$5:$AI$20,MATCH($C77,Kennet!AO$5:AO$20,0))))</f>
        <v>Not Declared</v>
      </c>
      <c r="I77" s="5" t="str">
        <f>IF(ISNA(MATCH($C77,Kennet!AP$5:AP$20,0)),"Not Declared", IF(ISBLANK(INDEX(Kennet!$AI$5:$AI$20,MATCH($C77,Kennet!AP$5:AP$20,0))),"Missing name on declaration sheet", INDEX(Kennet!$AI$5:$AI$20,MATCH($C77,Kennet!AP$5:AP$20,0))))</f>
        <v>Not Declared</v>
      </c>
      <c r="J77" s="5" t="str">
        <f>IF(ISNA(MATCH($C77,Kennet!AQ$5:AQ$20,0)),"Not Declared", IF(ISBLANK(INDEX(Kennet!$AI$5:$AI$20,MATCH($C77,Kennet!AQ$5:AQ$20,0))),"Missing name on declaration sheet", INDEX(Kennet!$AI$5:$AI$20,MATCH($C77,Kennet!AQ$5:AQ$20,0))))</f>
        <v>Not Declared</v>
      </c>
      <c r="K77" s="5" t="str">
        <f>IF(ISNA(MATCH($C77,Kennet!AR$5:AR$20,0)),"Not Declared", IF(ISBLANK(INDEX(Kennet!$AI$5:$AI$20,MATCH($C77,Kennet!AR$5:AR$20,0))),"Missing name on declaration sheet", INDEX(Kennet!$AI$5:$AI$20,MATCH($C77,Kennet!AR$5:AR$20,0))))</f>
        <v>Not Declared</v>
      </c>
      <c r="L77" s="5" t="str">
        <f>IF(ISNA(MATCH($C77,Kennet!AS$5:AS$20,0)),"Not Declared", IF(ISBLANK(INDEX(Kennet!$AI$5:$AI$20,MATCH($C77,Kennet!AS$5:AS$20,0))),"Missing name on declaration sheet", INDEX(Kennet!$AI$5:$AI$20,MATCH($C77,Kennet!AS$5:AS$20,0))))</f>
        <v>Not Declared</v>
      </c>
      <c r="M77" s="5" t="str">
        <f>IF(ISNA(MATCH($C77,Kennet!AT$5:AT$20,0)),"Not Declared", IF(ISBLANK(INDEX(Kennet!$AI$5:$AI$20,MATCH($C77,Kennet!AT$5:AT$20,0))),"Missing name on declaration sheet", INDEX(Kennet!$AI$5:$AI$20,MATCH($C77,Kennet!AT$5:AT$20,0))))</f>
        <v>Not Declared</v>
      </c>
      <c r="N77" s="5" t="str">
        <f>IF(ISNA(MATCH($C77,Kennet!AU$5:AU$20,0)),"Not Declared", IF(ISBLANK(INDEX(Kennet!$AI$5:$AI$20,MATCH($C77,Kennet!AU$5:AU$20,0))),"Missing name on declaration sheet", INDEX(Kennet!$AI$5:$AI$20,MATCH($C77,Kennet!AU$5:AU$20,0))))</f>
        <v>Not Declared</v>
      </c>
      <c r="O77" s="5" t="str">
        <f>IF(ISNA(MATCH($C77,Kennet!AV$5:AV$20,0)),"Not Declared", IF(ISBLANK(INDEX(Kennet!$AI$5:$AI$20,MATCH($C77,Kennet!AV$5:AV$20,0))),"Missing name on declaration sheet", INDEX(Kennet!$AI$5:$AI$20,MATCH($C77,Kennet!AV$5:AV$20,0))))</f>
        <v>Not Declared</v>
      </c>
      <c r="P77" s="5">
        <v>1</v>
      </c>
      <c r="Q77" s="5">
        <v>2</v>
      </c>
      <c r="R77" s="5">
        <v>3</v>
      </c>
      <c r="S77" s="5">
        <v>4</v>
      </c>
      <c r="T77" s="5" t="str">
        <f>IF(ISNA(MATCH(P77,Kennet!$AW$5:$AW$30,0)),"", IF(ISBLANK(INDEX(Kennet!$AI$5:$AI$30,MATCH(P77,Kennet!$AW$5:$AW$30,0))),"Missing name on declaration sheet", INDEX(Kennet!$AI$5:$AI$30,MATCH(P77,Kennet!$AW$5:$AW$30,0))))</f>
        <v/>
      </c>
      <c r="U77" s="5" t="str">
        <f>IF(ISNA(MATCH(Q77,Kennet!$AW$5:$AW$30,0)),"", IF(ISBLANK(INDEX(Kennet!$AI$5:$AI$30,MATCH(Q77,Kennet!$AW$5:$AW$30,0))),"Missing name on declaration sheet", INDEX(Kennet!$AI$5:$AI$30,MATCH(Q77,Kennet!$AW$5:$AW$30,0))))</f>
        <v/>
      </c>
      <c r="V77" s="5" t="str">
        <f>IF(ISNA(MATCH(R77,Kennet!$AW$5:$AW$30,0)),"", IF(ISBLANK(INDEX(Kennet!$AI$5:$AI$30,MATCH(R77,Kennet!$AW$5:$AW$30,0))),"Missing name on declaration sheet", INDEX(Kennet!$AI$5:$AI$30,MATCH(R77,Kennet!$AW$5:$AW$30,0))))</f>
        <v/>
      </c>
      <c r="W77" s="5" t="str">
        <f>IF(ISNA(MATCH(S77,Kennet!$AW$5:$AW$30,0)),"", IF(ISBLANK(INDEX(Kennet!$AI$5:$AI$30,MATCH(S77,Kennet!$AW$5:$AW$30,0))),"Missing name on declaration sheet", INDEX(Kennet!$AI$5:$AI$30,MATCH(S77,Kennet!$AW$5:$AW$30,0))))</f>
        <v/>
      </c>
      <c r="X77" s="20" t="str">
        <f t="shared" si="25"/>
        <v xml:space="preserve">, , , </v>
      </c>
      <c r="AB77" s="201" t="str">
        <v>OO</v>
      </c>
      <c r="AC77" s="21" t="str">
        <v>Not Declared</v>
      </c>
      <c r="AD77" s="202" t="str">
        <v>Oxford City AC</v>
      </c>
      <c r="AE77" s="21"/>
      <c r="AF77" s="201"/>
      <c r="AG77" s="21"/>
      <c r="AH77" s="202"/>
      <c r="AJ77" s="21"/>
      <c r="AK77" s="201" t="str">
        <v>WW</v>
      </c>
      <c r="AL77" s="21" t="str">
        <v>Not Declared</v>
      </c>
      <c r="AM77" s="202" t="str">
        <v>Witney Road Runners</v>
      </c>
      <c r="AN77" s="21"/>
      <c r="AO77" s="201"/>
      <c r="AP77" s="21"/>
      <c r="AQ77" s="202"/>
      <c r="AS77" s="21"/>
      <c r="AT77" s="201" t="str">
        <v>NN</v>
      </c>
      <c r="AU77" s="21" t="str">
        <v>Not Declared</v>
      </c>
      <c r="AV77" s="202" t="str">
        <v>Banbury Harriers AC</v>
      </c>
      <c r="AW77" s="21"/>
      <c r="AX77" s="201"/>
      <c r="AY77" s="21"/>
      <c r="AZ77" s="202"/>
      <c r="BB77" s="21"/>
      <c r="BC77" s="201" t="str">
        <v>WW</v>
      </c>
      <c r="BD77" s="21" t="str">
        <v>Not Declared</v>
      </c>
      <c r="BE77" s="202" t="str">
        <v>Witney Road Runners</v>
      </c>
      <c r="BF77" s="21"/>
      <c r="BG77" s="201"/>
      <c r="BH77" s="21"/>
      <c r="BI77" s="202"/>
      <c r="BK77" s="21"/>
      <c r="BL77" s="201" t="str">
        <v>WW</v>
      </c>
      <c r="BM77" s="21" t="str">
        <v>Not Declared</v>
      </c>
      <c r="BN77" s="202" t="str">
        <v>Witney Road Runners</v>
      </c>
      <c r="BO77" s="21"/>
      <c r="BP77" s="201"/>
      <c r="BQ77" s="21"/>
      <c r="BR77" s="202"/>
      <c r="BT77" s="21"/>
      <c r="BU77" s="201" t="str">
        <v>HH</v>
      </c>
      <c r="BV77" s="21" t="str">
        <v>Not Declared</v>
      </c>
      <c r="BW77" s="202" t="str">
        <v>White Horse Harriers</v>
      </c>
      <c r="BX77" s="21"/>
      <c r="BY77" s="201"/>
      <c r="BZ77" s="21"/>
      <c r="CA77" s="202"/>
      <c r="CB77" s="21"/>
      <c r="CC77" s="21"/>
      <c r="CD77" s="21"/>
      <c r="CE77" s="21"/>
      <c r="CF77" s="21"/>
      <c r="CG77" s="21"/>
      <c r="CH77" s="21"/>
      <c r="CI77" s="21"/>
      <c r="CJ77" s="21"/>
      <c r="CK77" s="21"/>
      <c r="CL77" s="21"/>
    </row>
    <row r="78" spans="1:104" ht="21" customHeight="1">
      <c r="A78" s="20" t="s">
        <v>69</v>
      </c>
      <c r="B78" s="5" t="s">
        <v>48</v>
      </c>
      <c r="C78" s="5" t="s">
        <v>1</v>
      </c>
      <c r="D78" s="5" t="str">
        <f>IF(ISNA(MATCH($C78,Kennet!AK$5:AK$20,0)),"Not Declared", IF(ISBLANK(INDEX(Kennet!$AI$5:$AI$20,MATCH($C78,Kennet!AK$5:AK$20,0))),"Missing name on declaration sheet", INDEX(Kennet!$AI$5:$AI$20,MATCH($C78,Kennet!AK$5:AK$20,0))))</f>
        <v>Not Declared</v>
      </c>
      <c r="E78" s="5" t="str">
        <f>IF(ISNA(MATCH($C78,Kennet!AL$5:AL$20,0)),"Not Declared", IF(ISBLANK(INDEX(Kennet!$AI$5:$AI$20,MATCH($C78,Kennet!AL$5:AL$20,0))),"Missing name on declaration sheet", INDEX(Kennet!$AI$5:$AI$20,MATCH($C78,Kennet!AL$5:AL$20,0))))</f>
        <v>Not Declared</v>
      </c>
      <c r="F78" s="5" t="str">
        <f>IF(ISNA(MATCH($C78,Kennet!AM$5:AM$20,0)),"Not Declared", IF(ISBLANK(INDEX(Kennet!$AI$5:$AI$20,MATCH($C78,Kennet!AM$5:AM$20,0))),"Missing name on declaration sheet", INDEX(Kennet!$AI$5:$AI$20,MATCH($C78,Kennet!AM$5:AM$20,0))))</f>
        <v>Not Declared</v>
      </c>
      <c r="G78" s="5" t="str">
        <f>IF(ISNA(MATCH($C78,Kennet!AN$5:AN$20,0)),"Not Declared", IF(ISBLANK(INDEX(Kennet!$AI$5:$AI$20,MATCH($C78,Kennet!AN$5:AN$20,0))),"Missing name on declaration sheet", INDEX(Kennet!$AI$5:$AI$20,MATCH($C78,Kennet!AN$5:AN$20,0))))</f>
        <v>Not Declared</v>
      </c>
      <c r="H78" s="5" t="str">
        <f>IF(ISNA(MATCH($C78,Kennet!AO$5:AO$20,0)),"Not Declared", IF(ISBLANK(INDEX(Kennet!$AI$5:$AI$20,MATCH($C78,Kennet!AO$5:AO$20,0))),"Missing name on declaration sheet", INDEX(Kennet!$AI$5:$AI$20,MATCH($C78,Kennet!AO$5:AO$20,0))))</f>
        <v>Not Declared</v>
      </c>
      <c r="I78" s="5" t="str">
        <f>IF(ISNA(MATCH($C78,Kennet!AP$5:AP$20,0)),"Not Declared", IF(ISBLANK(INDEX(Kennet!$AI$5:$AI$20,MATCH($C78,Kennet!AP$5:AP$20,0))),"Missing name on declaration sheet", INDEX(Kennet!$AI$5:$AI$20,MATCH($C78,Kennet!AP$5:AP$20,0))))</f>
        <v>Not Declared</v>
      </c>
      <c r="J78" s="5" t="str">
        <f>IF(ISNA(MATCH($C78,Kennet!AQ$5:AQ$20,0)),"Not Declared", IF(ISBLANK(INDEX(Kennet!$AI$5:$AI$20,MATCH($C78,Kennet!AQ$5:AQ$20,0))),"Missing name on declaration sheet", INDEX(Kennet!$AI$5:$AI$20,MATCH($C78,Kennet!AQ$5:AQ$20,0))))</f>
        <v>Not Declared</v>
      </c>
      <c r="K78" s="5" t="str">
        <f>IF(ISNA(MATCH($C78,Kennet!AR$5:AR$20,0)),"Not Declared", IF(ISBLANK(INDEX(Kennet!$AI$5:$AI$20,MATCH($C78,Kennet!AR$5:AR$20,0))),"Missing name on declaration sheet", INDEX(Kennet!$AI$5:$AI$20,MATCH($C78,Kennet!AR$5:AR$20,0))))</f>
        <v>Not Declared</v>
      </c>
      <c r="L78" s="5" t="str">
        <f>IF(ISNA(MATCH($C78,Kennet!AS$5:AS$20,0)),"Not Declared", IF(ISBLANK(INDEX(Kennet!$AI$5:$AI$20,MATCH($C78,Kennet!AS$5:AS$20,0))),"Missing name on declaration sheet", INDEX(Kennet!$AI$5:$AI$20,MATCH($C78,Kennet!AS$5:AS$20,0))))</f>
        <v>Not Declared</v>
      </c>
      <c r="M78" s="5" t="str">
        <f>IF(ISNA(MATCH($C78,Kennet!AT$5:AT$20,0)),"Not Declared", IF(ISBLANK(INDEX(Kennet!$AI$5:$AI$20,MATCH($C78,Kennet!AT$5:AT$20,0))),"Missing name on declaration sheet", INDEX(Kennet!$AI$5:$AI$20,MATCH($C78,Kennet!AT$5:AT$20,0))))</f>
        <v>Not Declared</v>
      </c>
      <c r="N78" s="5" t="str">
        <f>IF(ISNA(MATCH($C78,Kennet!AU$5:AU$20,0)),"Not Declared", IF(ISBLANK(INDEX(Kennet!$AI$5:$AI$20,MATCH($C78,Kennet!AU$5:AU$20,0))),"Missing name on declaration sheet", INDEX(Kennet!$AI$5:$AI$20,MATCH($C78,Kennet!AU$5:AU$20,0))))</f>
        <v>Not Declared</v>
      </c>
      <c r="O78" s="5" t="str">
        <f>IF(ISNA(MATCH($C78,Kennet!AV$5:AV$20,0)),"Not Declared", IF(ISBLANK(INDEX(Kennet!$AI$5:$AI$20,MATCH($C78,Kennet!AV$5:AV$20,0))),"Missing name on declaration sheet", INDEX(Kennet!$AI$5:$AI$20,MATCH($C78,Kennet!AV$5:AV$20,0))))</f>
        <v>Not Declared</v>
      </c>
      <c r="P78" s="57"/>
      <c r="Q78" s="57"/>
      <c r="R78" s="57"/>
      <c r="S78" s="57"/>
      <c r="T78" s="57"/>
      <c r="U78" s="57"/>
      <c r="V78" s="57"/>
      <c r="W78" s="57"/>
      <c r="X78" s="57"/>
      <c r="AA78" s="197" t="s">
        <v>341</v>
      </c>
      <c r="AB78" s="198" t="str" cm="1">
        <f t="array" ref="AB78">_xlfn.XLOOKUP(1,('Number Allocation'!$C$6:$C$1446=AC78)*('Number Allocation'!$D$6:$D$1446=AD78),'Number Allocation'!$A$6:$A$1446,"!!!")</f>
        <v>!!!</v>
      </c>
      <c r="AC78" s="208" t="str" cm="1">
        <f t="array" ref="AC78:AD85">_xlfn.SORTBY(_xlfn._xlws.FILTER(CHOOSE({1,2},$M62:$M88,$A62:$A88),($C62:$C88="N/S")*($A62:$A88&lt;&gt;"Great Milton AC"),""),$P$390:$P$397)</f>
        <v>Not Declared</v>
      </c>
      <c r="AD78" s="200" t="str">
        <v>Team Kennet</v>
      </c>
      <c r="AE78" s="21"/>
      <c r="AF78" s="201"/>
      <c r="AG78" s="21"/>
      <c r="AH78" s="202"/>
      <c r="AI78" s="44"/>
      <c r="AJ78" s="197" t="s">
        <v>341</v>
      </c>
      <c r="AK78" s="198" t="str" cm="1">
        <f t="array" ref="AK78">_xlfn.XLOOKUP(1,('Number Allocation'!$C$6:$C$1446=AL78)*('Number Allocation'!$D$6:$D$1446=AM78),'Number Allocation'!$A$6:$A$1446,"!!!")</f>
        <v>!!!</v>
      </c>
      <c r="AL78" s="208" t="str" cm="1">
        <f t="array" ref="AL78:AM85">_xlfn.SORTBY(_xlfn._xlws.FILTER(CHOOSE({1,2},$E62:$E88,$A62:$A88),($C62:$C88="N/S")*($A62:$A88&lt;&gt;"Great Milton AC"),""),$O$390:$O$397)</f>
        <v>Not Declared</v>
      </c>
      <c r="AM78" s="200" t="str">
        <v>Abingdon AC</v>
      </c>
      <c r="AN78" s="21"/>
      <c r="AO78" s="201"/>
      <c r="AP78" s="21"/>
      <c r="AQ78" s="202"/>
      <c r="AS78" s="197" t="s">
        <v>341</v>
      </c>
      <c r="AT78" s="198" t="str" cm="1">
        <f t="array" ref="AT78">_xlfn.XLOOKUP(1,('Number Allocation'!$C$6:$C$1446=AU78)*('Number Allocation'!$D$6:$D$1446=AV78),'Number Allocation'!$A$6:$A$1446,"!!!")</f>
        <v>!!!</v>
      </c>
      <c r="AU78" s="208" t="str" cm="1">
        <f t="array" ref="AU78:AV85">_xlfn.SORTBY(_xlfn._xlws.FILTER(CHOOSE({1,2},$I62:$I88,$A62:$A88),($C62:$C88="N/S")*($A62:$A88&lt;&gt;"Great Milton AC"),""),$N$390:$N$397)</f>
        <v>Not Declared</v>
      </c>
      <c r="AV78" s="200" t="str">
        <v>Team Kennet</v>
      </c>
      <c r="AW78" s="21"/>
      <c r="AX78" s="201"/>
      <c r="AY78" s="21"/>
      <c r="AZ78" s="202"/>
      <c r="BB78" s="197" t="s">
        <v>341</v>
      </c>
      <c r="BC78" s="198" t="str" cm="1">
        <f t="array" ref="BC78">_xlfn.XLOOKUP(1,('Number Allocation'!$C$6:$C$1446=BD78)*('Number Allocation'!$D$6:$D$1446=BE78),'Number Allocation'!$A$6:$A$1446,"!!!")</f>
        <v>!!!</v>
      </c>
      <c r="BD78" s="208" t="str" cm="1">
        <f t="array" ref="BD78:BE85">_xlfn.SORTBY(_xlfn._xlws.FILTER(CHOOSE({1,2},$L62:$L88,$A62:$A88),($C62:$C88="N/S")*($A62:$A88&lt;&gt;"Great Milton AC"),""),$L$390:$L$397)</f>
        <v>Not Declared</v>
      </c>
      <c r="BE78" s="200" t="str">
        <v>White Horse Harriers</v>
      </c>
      <c r="BF78" s="21"/>
      <c r="BG78" s="201"/>
      <c r="BH78" s="21"/>
      <c r="BI78" s="202"/>
      <c r="BK78" s="197" t="s">
        <v>341</v>
      </c>
      <c r="BL78" s="198" t="str" cm="1">
        <f t="array" ref="BL78">_xlfn.XLOOKUP(1,('Number Allocation'!$C$6:$C$1446=BM78)*('Number Allocation'!$D$6:$D$1446=BN78),'Number Allocation'!$A$6:$A$1446,"!!!")</f>
        <v>!!!</v>
      </c>
      <c r="BM78" s="208" t="str" cm="1">
        <f t="array" ref="BM78:BN85">_xlfn.SORTBY(_xlfn._xlws.FILTER(CHOOSE({1,2},$D62:$D88,$A62:$A88),($C62:$C88="N/S")*($A62:$A88&lt;&gt;"Great Milton AC"),""),$M$390:$M$397)</f>
        <v>Not Declared</v>
      </c>
      <c r="BN78" s="200" t="str">
        <v>Abingdon AC</v>
      </c>
      <c r="BO78" s="21"/>
      <c r="BP78" s="201"/>
      <c r="BQ78" s="21"/>
      <c r="BR78" s="202"/>
      <c r="BT78" s="197" t="s">
        <v>341</v>
      </c>
      <c r="BU78" s="198" t="str" cm="1">
        <f t="array" ref="BU78">_xlfn.XLOOKUP(1,('Number Allocation'!$C$6:$C$1446=BV78)*('Number Allocation'!$D$6:$D$1446=BW78),'Number Allocation'!$A$6:$A$1446,"!!!")</f>
        <v>!!!</v>
      </c>
      <c r="BV78" s="208" t="str" cm="1">
        <f t="array" ref="BV78:BW85">_xlfn.SORTBY(_xlfn._xlws.FILTER(CHOOSE({1,2},$F62:$F88,$A62:$A88),($C62:$C88="N/S")*($A62:$A88&lt;&gt;"Great Milton AC"),""),$K$390:$K$397)</f>
        <v>Not Declared</v>
      </c>
      <c r="BW78" s="200" t="str">
        <v>Abingdon AC</v>
      </c>
      <c r="BX78" s="21"/>
      <c r="BY78" s="201"/>
      <c r="BZ78" s="21"/>
      <c r="CA78" s="202"/>
      <c r="CB78" s="21"/>
      <c r="CC78" s="21"/>
      <c r="CD78" s="21"/>
      <c r="CE78" s="21"/>
      <c r="CF78" s="21"/>
      <c r="CG78" s="21"/>
      <c r="CH78" s="21"/>
      <c r="CI78" s="21"/>
      <c r="CJ78" s="21"/>
      <c r="CK78" s="21"/>
      <c r="CL78" s="21"/>
    </row>
    <row r="79" spans="1:104" ht="21" customHeight="1">
      <c r="A79" s="20" t="s">
        <v>69</v>
      </c>
      <c r="B79" s="5"/>
      <c r="C79" s="5" t="s">
        <v>139</v>
      </c>
      <c r="D79" s="5" t="str">
        <f>IF(ISNA(MATCH($C79,Kennet!AK$5:AK$20,0)),"Not Declared", IF(ISBLANK(INDEX(Kennet!$AI$5:$AI$20,MATCH($C79,Kennet!AK$5:AK$20,0))),"Missing name on declaration sheet", INDEX(Kennet!$AI$5:$AI$20,MATCH($C79,Kennet!AK$5:AK$20,0))))</f>
        <v>Not Declared</v>
      </c>
      <c r="E79" s="5" t="str">
        <f>IF(ISNA(MATCH($C79,Kennet!AL$5:AL$20,0)),"Not Declared", IF(ISBLANK(INDEX(Kennet!$AI$5:$AI$20,MATCH($C79,Kennet!AL$5:AL$20,0))),"Missing name on declaration sheet", INDEX(Kennet!$AI$5:$AI$20,MATCH($C79,Kennet!AL$5:AL$20,0))))</f>
        <v>Not Declared</v>
      </c>
      <c r="F79" s="5" t="str">
        <f>IF(ISNA(MATCH($C79,Kennet!AM$5:AM$20,0)),"Not Declared", IF(ISBLANK(INDEX(Kennet!$AI$5:$AI$20,MATCH($C79,Kennet!AM$5:AM$20,0))),"Missing name on declaration sheet", INDEX(Kennet!$AI$5:$AI$20,MATCH($C79,Kennet!AM$5:AM$20,0))))</f>
        <v>Not Declared</v>
      </c>
      <c r="G79" s="5" t="str">
        <f>IF(ISNA(MATCH($C79,Kennet!AN$5:AN$20,0)),"Not Declared", IF(ISBLANK(INDEX(Kennet!$AI$5:$AI$20,MATCH($C79,Kennet!AN$5:AN$20,0))),"Missing name on declaration sheet", INDEX(Kennet!$AI$5:$AI$20,MATCH($C79,Kennet!AN$5:AN$20,0))))</f>
        <v>Not Declared</v>
      </c>
      <c r="H79" s="5" t="str">
        <f>IF(ISNA(MATCH($C79,Kennet!AO$5:AO$20,0)),"Not Declared", IF(ISBLANK(INDEX(Kennet!$AI$5:$AI$20,MATCH($C79,Kennet!AO$5:AO$20,0))),"Missing name on declaration sheet", INDEX(Kennet!$AI$5:$AI$20,MATCH($C79,Kennet!AO$5:AO$20,0))))</f>
        <v>Not Declared</v>
      </c>
      <c r="I79" s="5" t="str">
        <f>IF(ISNA(MATCH($C79,Kennet!AP$5:AP$20,0)),"Not Declared", IF(ISBLANK(INDEX(Kennet!$AI$5:$AI$20,MATCH($C79,Kennet!AP$5:AP$20,0))),"Missing name on declaration sheet", INDEX(Kennet!$AI$5:$AI$20,MATCH($C79,Kennet!AP$5:AP$20,0))))</f>
        <v>Not Declared</v>
      </c>
      <c r="J79" s="5" t="str">
        <f>IF(ISNA(MATCH($C79,Kennet!AQ$5:AQ$20,0)),"Not Declared", IF(ISBLANK(INDEX(Kennet!$AI$5:$AI$20,MATCH($C79,Kennet!AQ$5:AQ$20,0))),"Missing name on declaration sheet", INDEX(Kennet!$AI$5:$AI$20,MATCH($C79,Kennet!AQ$5:AQ$20,0))))</f>
        <v>Not Declared</v>
      </c>
      <c r="K79" s="5" t="str">
        <f>IF(ISNA(MATCH($C79,Kennet!AR$5:AR$20,0)),"Not Declared", IF(ISBLANK(INDEX(Kennet!$AI$5:$AI$20,MATCH($C79,Kennet!AR$5:AR$20,0))),"Missing name on declaration sheet", INDEX(Kennet!$AI$5:$AI$20,MATCH($C79,Kennet!AR$5:AR$20,0))))</f>
        <v>Not Declared</v>
      </c>
      <c r="L79" s="5" t="str">
        <f>IF(ISNA(MATCH($C79,Kennet!AS$5:AS$20,0)),"Not Declared", IF(ISBLANK(INDEX(Kennet!$AI$5:$AI$20,MATCH($C79,Kennet!AS$5:AS$20,0))),"Missing name on declaration sheet", INDEX(Kennet!$AI$5:$AI$20,MATCH($C79,Kennet!AS$5:AS$20,0))))</f>
        <v>Not Declared</v>
      </c>
      <c r="M79" s="5" t="str">
        <f>IF(ISNA(MATCH($C79,Kennet!AT$5:AT$20,0)),"Not Declared", IF(ISBLANK(INDEX(Kennet!$AI$5:$AI$20,MATCH($C79,Kennet!AT$5:AT$20,0))),"Missing name on declaration sheet", INDEX(Kennet!$AI$5:$AI$20,MATCH($C79,Kennet!AT$5:AT$20,0))))</f>
        <v>Not Declared</v>
      </c>
      <c r="N79" s="5" t="str">
        <f>IF(ISNA(MATCH($C79,Kennet!AU$5:AU$20,0)),"Not Declared", IF(ISBLANK(INDEX(Kennet!$AI$5:$AI$20,MATCH($C79,Kennet!AU$5:AU$20,0))),"Missing name on declaration sheet", INDEX(Kennet!$AI$5:$AI$20,MATCH($C79,Kennet!AU$5:AU$20,0))))</f>
        <v>Not Declared</v>
      </c>
      <c r="O79" s="5" t="str">
        <f>IF(ISNA(MATCH($C79,Kennet!AV$5:AV$20,0)),"Not Declared", IF(ISBLANK(INDEX(Kennet!$AI$5:$AI$20,MATCH($C79,Kennet!AV$5:AV$20,0))),"Missing name on declaration sheet", INDEX(Kennet!$AI$5:$AI$20,MATCH($C79,Kennet!AV$5:AV$20,0))))</f>
        <v>Not Declared</v>
      </c>
      <c r="P79" s="5" t="s">
        <v>109</v>
      </c>
      <c r="Q79" s="5" t="s">
        <v>136</v>
      </c>
      <c r="R79" s="5" t="s">
        <v>137</v>
      </c>
      <c r="S79" s="5" t="s">
        <v>138</v>
      </c>
      <c r="T79" s="5" t="str">
        <f>IF(ISNA(MATCH(P79,Kennet!$AW$5:$AW$30,0)),"", IF(ISBLANK(INDEX(Kennet!$AI$5:$AI$30,MATCH(P79,Kennet!$AW$5:$AW$30,0))),"Missing name on declaration sheet", INDEX(Kennet!$AI$5:$AI$30,MATCH(P79,Kennet!$AW$5:$AW$30,0))))</f>
        <v/>
      </c>
      <c r="U79" s="5" t="str">
        <f>IF(ISNA(MATCH(Q79,Kennet!$AW$5:$AW$30,0)),"", IF(ISBLANK(INDEX(Kennet!$AI$5:$AI$30,MATCH(Q79,Kennet!$AW$5:$AW$30,0))),"Missing name on declaration sheet", INDEX(Kennet!$AI$5:$AI$30,MATCH(Q79,Kennet!$AW$5:$AW$30,0))))</f>
        <v/>
      </c>
      <c r="V79" s="5" t="str">
        <f>IF(ISNA(MATCH(R79,Kennet!$AW$5:$AW$30,0)),"", IF(ISBLANK(INDEX(Kennet!$AI$5:$AI$30,MATCH(R79,Kennet!$AW$5:$AW$30,0))),"Missing name on declaration sheet", INDEX(Kennet!$AI$5:$AI$30,MATCH(R79,Kennet!$AW$5:$AW$30,0))))</f>
        <v/>
      </c>
      <c r="W79" s="5" t="str">
        <f>IF(ISNA(MATCH(S79,Kennet!$AW$5:$AW$30,0)),"", IF(ISBLANK(INDEX(Kennet!$AI$5:$AI$30,MATCH(S79,Kennet!$AW$5:$AW$30,0))),"Missing name on declaration sheet", INDEX(Kennet!$AI$5:$AI$30,MATCH(S79,Kennet!$AW$5:$AW$30,0))))</f>
        <v/>
      </c>
      <c r="X79" s="20" t="str">
        <f t="shared" ref="X79:X80" si="26">T79&amp;", "&amp;U79&amp;", "&amp;V79&amp;", "&amp;W79</f>
        <v xml:space="preserve">, , , </v>
      </c>
      <c r="AB79" s="201" t="str" cm="1">
        <f t="array" ref="AB79">_xlfn.XLOOKUP(1,('Number Allocation'!$C$6:$C$1446=AC79)*('Number Allocation'!$D$6:$D$1446=AD79),'Number Allocation'!$A$6:$A$1446,"!!!")</f>
        <v>!!!</v>
      </c>
      <c r="AC79" s="21" t="str">
        <v>Not Declared</v>
      </c>
      <c r="AD79" s="202" t="str">
        <v>Banbury Harriers AC</v>
      </c>
      <c r="AE79" s="21"/>
      <c r="AF79" s="201"/>
      <c r="AG79" s="21"/>
      <c r="AH79" s="202"/>
      <c r="AI79" s="44"/>
      <c r="AJ79" s="21"/>
      <c r="AK79" s="201" t="str" cm="1">
        <f t="array" ref="AK79">_xlfn.XLOOKUP(1,('Number Allocation'!$C$6:$C$1446=AL79)*('Number Allocation'!$D$6:$D$1446=AM79),'Number Allocation'!$A$6:$A$1446,"!!!")</f>
        <v>!!!</v>
      </c>
      <c r="AL79" s="21" t="str">
        <v>Not Declared</v>
      </c>
      <c r="AM79" s="202" t="str">
        <v>Banbury Harriers AC</v>
      </c>
      <c r="AN79" s="21"/>
      <c r="AO79" s="201"/>
      <c r="AP79" s="21"/>
      <c r="AQ79" s="202"/>
      <c r="AS79" s="21"/>
      <c r="AT79" s="201" t="str" cm="1">
        <f t="array" ref="AT79">_xlfn.XLOOKUP(1,('Number Allocation'!$C$6:$C$1446=AU79)*('Number Allocation'!$D$6:$D$1446=AV79),'Number Allocation'!$A$6:$A$1446,"!!!")</f>
        <v>!!!</v>
      </c>
      <c r="AU79" s="21" t="str">
        <v>Not Declared</v>
      </c>
      <c r="AV79" s="202" t="str">
        <v>White Horse Harriers</v>
      </c>
      <c r="AW79" s="21"/>
      <c r="AX79" s="201"/>
      <c r="AY79" s="21"/>
      <c r="AZ79" s="202"/>
      <c r="BB79" s="21"/>
      <c r="BC79" s="201" t="str" cm="1">
        <f t="array" ref="BC79">_xlfn.XLOOKUP(1,('Number Allocation'!$C$6:$C$1446=BD79)*('Number Allocation'!$D$6:$D$1446=BE79),'Number Allocation'!$A$6:$A$1446,"!!!")</f>
        <v>!!!</v>
      </c>
      <c r="BD79" s="21" t="str">
        <v>Not Declared</v>
      </c>
      <c r="BE79" s="202" t="str">
        <v>Bicester AC</v>
      </c>
      <c r="BF79" s="21"/>
      <c r="BG79" s="201"/>
      <c r="BH79" s="21"/>
      <c r="BI79" s="202"/>
      <c r="BK79" s="21"/>
      <c r="BL79" s="201" t="str" cm="1">
        <f t="array" ref="BL79">_xlfn.XLOOKUP(1,('Number Allocation'!$C$6:$C$1446=BM79)*('Number Allocation'!$D$6:$D$1446=BN79),'Number Allocation'!$A$6:$A$1446,"!!!")</f>
        <v>!!!</v>
      </c>
      <c r="BM79" s="21" t="str">
        <v>Not Declared</v>
      </c>
      <c r="BN79" s="202" t="str">
        <v>White Horse Harriers</v>
      </c>
      <c r="BO79" s="21"/>
      <c r="BP79" s="201"/>
      <c r="BQ79" s="21"/>
      <c r="BR79" s="202"/>
      <c r="BT79" s="21"/>
      <c r="BU79" s="201" t="str" cm="1">
        <f t="array" ref="BU79">_xlfn.XLOOKUP(1,('Number Allocation'!$C$6:$C$1446=BV79)*('Number Allocation'!$D$6:$D$1446=BW79),'Number Allocation'!$A$6:$A$1446,"!!!")</f>
        <v>!!!</v>
      </c>
      <c r="BV79" s="21" t="str">
        <v>Not Declared</v>
      </c>
      <c r="BW79" s="202" t="str">
        <v>Witney Road Runners</v>
      </c>
      <c r="BX79" s="21"/>
      <c r="BY79" s="201"/>
      <c r="BZ79" s="21"/>
      <c r="CA79" s="202"/>
      <c r="CB79" s="21"/>
      <c r="CC79" s="21"/>
      <c r="CD79" s="21"/>
      <c r="CE79" s="21"/>
      <c r="CF79" s="21"/>
      <c r="CG79" s="21"/>
      <c r="CH79" s="21"/>
      <c r="CI79" s="21"/>
      <c r="CJ79" s="21"/>
      <c r="CK79" s="21"/>
      <c r="CL79" s="21"/>
    </row>
    <row r="80" spans="1:104" ht="21" customHeight="1">
      <c r="A80" s="20" t="s">
        <v>122</v>
      </c>
      <c r="B80" s="5" t="s">
        <v>72</v>
      </c>
      <c r="C80" s="5" t="s">
        <v>0</v>
      </c>
      <c r="D80" s="5" t="str">
        <f>IF(ISNA(MATCH($C80,WhiteHorse!AK$5:AK$20,0)),"Not Declared", IF(ISBLANK(INDEX(WhiteHorse!$AI$5:$AI$20,MATCH($C80,WhiteHorse!AK$5:AK$20,0))),"Missing name on declaration sheet", INDEX(WhiteHorse!$AI$5:$AI$20,MATCH($C80,WhiteHorse!AK$5:AK$20,0))))</f>
        <v>Not Declared</v>
      </c>
      <c r="E80" s="5" t="str">
        <f>IF(ISNA(MATCH($C80,WhiteHorse!AL$5:AL$20,0)),"Not Declared", IF(ISBLANK(INDEX(WhiteHorse!$AI$5:$AI$20,MATCH($C80,WhiteHorse!AL$5:AL$20,0))),"Missing name on declaration sheet", INDEX(WhiteHorse!$AI$5:$AI$20,MATCH($C80,WhiteHorse!AL$5:AL$20,0))))</f>
        <v>Not Declared</v>
      </c>
      <c r="F80" s="5" t="str">
        <f>IF(ISNA(MATCH($C80,WhiteHorse!AM$5:AM$20,0)),"Not Declared", IF(ISBLANK(INDEX(WhiteHorse!$AI$5:$AI$20,MATCH($C80,WhiteHorse!AM$5:AM$20,0))),"Missing name on declaration sheet", INDEX(WhiteHorse!$AI$5:$AI$20,MATCH($C80,WhiteHorse!AM$5:AM$20,0))))</f>
        <v>Not Declared</v>
      </c>
      <c r="G80" s="5" t="str">
        <f>IF(ISNA(MATCH($C80,WhiteHorse!AN$5:AN$20,0)),"Not Declared", IF(ISBLANK(INDEX(WhiteHorse!$AI$5:$AI$20,MATCH($C80,WhiteHorse!AN$5:AN$20,0))),"Missing name on declaration sheet", INDEX(WhiteHorse!$AI$5:$AI$20,MATCH($C80,WhiteHorse!AN$5:AN$20,0))))</f>
        <v>Not Declared</v>
      </c>
      <c r="H80" s="5" t="str">
        <f>IF(ISNA(MATCH($C80,WhiteHorse!AO$5:AO$20,0)),"Not Declared", IF(ISBLANK(INDEX(WhiteHorse!$AI$5:$AI$20,MATCH($C80,WhiteHorse!AO$5:AO$20,0))),"Missing name on declaration sheet", INDEX(WhiteHorse!$AI$5:$AI$20,MATCH($C80,WhiteHorse!AO$5:AO$20,0))))</f>
        <v>Not Declared</v>
      </c>
      <c r="I80" s="5" t="str">
        <f>IF(ISNA(MATCH($C80,WhiteHorse!AP$5:AP$20,0)),"Not Declared", IF(ISBLANK(INDEX(WhiteHorse!$AI$5:$AI$20,MATCH($C80,WhiteHorse!AP$5:AP$20,0))),"Missing name on declaration sheet", INDEX(WhiteHorse!$AI$5:$AI$20,MATCH($C80,WhiteHorse!AP$5:AP$20,0))))</f>
        <v>Not Declared</v>
      </c>
      <c r="J80" s="5" t="str">
        <f>IF(ISNA(MATCH($C80,WhiteHorse!AQ$5:AQ$20,0)),"Not Declared", IF(ISBLANK(INDEX(WhiteHorse!$AI$5:$AI$20,MATCH($C80,WhiteHorse!AQ$5:AQ$20,0))),"Missing name on declaration sheet", INDEX(WhiteHorse!$AI$5:$AI$20,MATCH($C80,WhiteHorse!AQ$5:AQ$20,0))))</f>
        <v>Not Declared</v>
      </c>
      <c r="K80" s="5" t="str">
        <f>IF(ISNA(MATCH($C80,WhiteHorse!AR$5:AR$20,0)),"Not Declared", IF(ISBLANK(INDEX(WhiteHorse!$AI$5:$AI$20,MATCH($C80,WhiteHorse!AR$5:AR$20,0))),"Missing name on declaration sheet", INDEX(WhiteHorse!$AI$5:$AI$20,MATCH($C80,WhiteHorse!AR$5:AR$20,0))))</f>
        <v>Not Declared</v>
      </c>
      <c r="L80" s="5" t="str">
        <f>IF(ISNA(MATCH($C80,WhiteHorse!AS$5:AS$20,0)),"Not Declared", IF(ISBLANK(INDEX(WhiteHorse!$AI$5:$AI$20,MATCH($C80,WhiteHorse!AS$5:AS$20,0))),"Missing name on declaration sheet", INDEX(WhiteHorse!$AI$5:$AI$20,MATCH($C80,WhiteHorse!AS$5:AS$20,0))))</f>
        <v>Not Declared</v>
      </c>
      <c r="M80" s="5" t="str">
        <f>IF(ISNA(MATCH($C80,WhiteHorse!AT$5:AT$20,0)),"Not Declared", IF(ISBLANK(INDEX(WhiteHorse!$AI$5:$AI$20,MATCH($C80,WhiteHorse!AT$5:AT$20,0))),"Missing name on declaration sheet", INDEX(WhiteHorse!$AI$5:$AI$20,MATCH($C80,WhiteHorse!AT$5:AT$20,0))))</f>
        <v>Not Declared</v>
      </c>
      <c r="N80" s="5" t="str">
        <f>IF(ISNA(MATCH($C80,WhiteHorse!AU$5:AU$20,0)),"Not Declared", IF(ISBLANK(INDEX(WhiteHorse!$AI$5:$AI$20,MATCH($C80,WhiteHorse!AU$5:AU$20,0))),"Missing name on declaration sheet", INDEX(WhiteHorse!$AI$5:$AI$20,MATCH($C80,WhiteHorse!AU$5:AU$20,0))))</f>
        <v>Not Declared</v>
      </c>
      <c r="O80" s="5" t="str">
        <f>IF(ISNA(MATCH($C80,WhiteHorse!AV$5:AV$20,0)),"Not Declared", IF(ISBLANK(INDEX(WhiteHorse!$AI$5:$AI$20,MATCH($C80,WhiteHorse!AV$5:AV$20,0))),"Missing name on declaration sheet", INDEX(WhiteHorse!$AI$5:$AI$20,MATCH($C80,WhiteHorse!AV$5:AV$20,0))))</f>
        <v>Not Declared</v>
      </c>
      <c r="P80" s="5">
        <v>1</v>
      </c>
      <c r="Q80" s="5">
        <v>2</v>
      </c>
      <c r="R80" s="5">
        <v>3</v>
      </c>
      <c r="S80" s="5">
        <v>4</v>
      </c>
      <c r="T80" s="5" t="str">
        <f>IF(ISNA(MATCH(P80,WhiteHorse!$AW$5:$AW$30,0)),"", IF(ISBLANK(INDEX(WhiteHorse!$AI$5:$AI$30,MATCH(P80,WhiteHorse!$AW$5:$AW$30,0))),"Missing name on declaration sheet", INDEX(WhiteHorse!$AI$5:$AI$30,MATCH(P80,WhiteHorse!$AW$5:$AW$30,0))))</f>
        <v/>
      </c>
      <c r="U80" s="5" t="str">
        <f>IF(ISNA(MATCH(Q80,WhiteHorse!$AW$5:$AW$30,0)),"", IF(ISBLANK(INDEX(WhiteHorse!$AI$5:$AI$30,MATCH(Q80,WhiteHorse!$AW$5:$AW$30,0))),"Missing name on declaration sheet", INDEX(WhiteHorse!$AI$5:$AI$30,MATCH(Q80,WhiteHorse!$AW$5:$AW$30,0))))</f>
        <v/>
      </c>
      <c r="V80" s="5" t="str">
        <f>IF(ISNA(MATCH(R80,WhiteHorse!$AW$5:$AW$30,0)),"", IF(ISBLANK(INDEX(WhiteHorse!$AI$5:$AI$30,MATCH(R80,WhiteHorse!$AW$5:$AW$30,0))),"Missing name on declaration sheet", INDEX(WhiteHorse!$AI$5:$AI$30,MATCH(R80,WhiteHorse!$AW$5:$AW$30,0))))</f>
        <v/>
      </c>
      <c r="W80" s="5" t="str">
        <f>IF(ISNA(MATCH(S80,WhiteHorse!$AW$5:$AW$30,0)),"", IF(ISBLANK(INDEX(WhiteHorse!$AI$5:$AI$30,MATCH(S80,WhiteHorse!$AW$5:$AW$30,0))),"Missing name on declaration sheet", INDEX(WhiteHorse!$AI$5:$AI$30,MATCH(S80,WhiteHorse!$AW$5:$AW$30,0))))</f>
        <v/>
      </c>
      <c r="X80" s="20" t="str">
        <f t="shared" si="26"/>
        <v xml:space="preserve">, , , </v>
      </c>
      <c r="AB80" s="201" t="str" cm="1">
        <f t="array" ref="AB80">_xlfn.XLOOKUP(1,('Number Allocation'!$C$6:$C$1446=AC80)*('Number Allocation'!$D$6:$D$1446=AD80),'Number Allocation'!$A$6:$A$1446,"!!!")</f>
        <v>!!!</v>
      </c>
      <c r="AC80" s="21" t="str">
        <v>Not Declared</v>
      </c>
      <c r="AD80" s="202" t="str">
        <v>Witney Road Runners</v>
      </c>
      <c r="AE80" s="21"/>
      <c r="AF80" s="201"/>
      <c r="AG80" s="21"/>
      <c r="AH80" s="202"/>
      <c r="AI80" s="44"/>
      <c r="AJ80" s="21"/>
      <c r="AK80" s="201" t="str" cm="1">
        <f t="array" ref="AK80">_xlfn.XLOOKUP(1,('Number Allocation'!$C$6:$C$1446=AL80)*('Number Allocation'!$D$6:$D$1446=AM80),'Number Allocation'!$A$6:$A$1446,"!!!")</f>
        <v>!!!</v>
      </c>
      <c r="AL80" s="21" t="str">
        <v>Not Declared</v>
      </c>
      <c r="AM80" s="202" t="str">
        <v>White Horse Harriers</v>
      </c>
      <c r="AN80" s="21"/>
      <c r="AO80" s="201"/>
      <c r="AP80" s="21"/>
      <c r="AQ80" s="202"/>
      <c r="AS80" s="21"/>
      <c r="AT80" s="201" t="str" cm="1">
        <f t="array" ref="AT80">_xlfn.XLOOKUP(1,('Number Allocation'!$C$6:$C$1446=AU80)*('Number Allocation'!$D$6:$D$1446=AV80),'Number Allocation'!$A$6:$A$1446,"!!!")</f>
        <v>!!!</v>
      </c>
      <c r="AU80" s="21" t="str">
        <v>Not Declared</v>
      </c>
      <c r="AV80" s="202" t="str">
        <v>Witney Road Runners</v>
      </c>
      <c r="AW80" s="21"/>
      <c r="AX80" s="201"/>
      <c r="AY80" s="21"/>
      <c r="AZ80" s="202"/>
      <c r="BB80" s="21"/>
      <c r="BC80" s="201" t="str" cm="1">
        <f t="array" ref="BC80">_xlfn.XLOOKUP(1,('Number Allocation'!$C$6:$C$1446=BD80)*('Number Allocation'!$D$6:$D$1446=BE80),'Number Allocation'!$A$6:$A$1446,"!!!")</f>
        <v>!!!</v>
      </c>
      <c r="BD80" s="21" t="str">
        <v>Not Declared</v>
      </c>
      <c r="BE80" s="202" t="str">
        <v>Banbury Harriers AC</v>
      </c>
      <c r="BF80" s="21"/>
      <c r="BG80" s="201"/>
      <c r="BH80" s="21"/>
      <c r="BI80" s="202"/>
      <c r="BK80" s="21"/>
      <c r="BL80" s="201" t="str" cm="1">
        <f t="array" ref="BL80">_xlfn.XLOOKUP(1,('Number Allocation'!$C$6:$C$1446=BM80)*('Number Allocation'!$D$6:$D$1446=BN80),'Number Allocation'!$A$6:$A$1446,"!!!")</f>
        <v>!!!</v>
      </c>
      <c r="BM80" s="21" t="str">
        <v>Not Declared</v>
      </c>
      <c r="BN80" s="202" t="str">
        <v>Bicester AC</v>
      </c>
      <c r="BO80" s="21"/>
      <c r="BP80" s="201"/>
      <c r="BQ80" s="21"/>
      <c r="BR80" s="202"/>
      <c r="BT80" s="21"/>
      <c r="BU80" s="201" t="str" cm="1">
        <f t="array" ref="BU80">_xlfn.XLOOKUP(1,('Number Allocation'!$C$6:$C$1446=BV80)*('Number Allocation'!$D$6:$D$1446=BW80),'Number Allocation'!$A$6:$A$1446,"!!!")</f>
        <v>!!!</v>
      </c>
      <c r="BV80" s="21" t="str">
        <v>Not Declared</v>
      </c>
      <c r="BW80" s="202" t="str">
        <v>Team Kennet</v>
      </c>
      <c r="BX80" s="21"/>
      <c r="BY80" s="201"/>
      <c r="BZ80" s="21"/>
      <c r="CA80" s="202"/>
      <c r="CB80" s="21"/>
      <c r="CC80" s="21"/>
      <c r="CD80" s="21"/>
      <c r="CE80" s="21"/>
      <c r="CF80" s="21"/>
      <c r="CG80" s="21"/>
      <c r="CH80" s="21"/>
      <c r="CI80" s="21"/>
      <c r="CJ80" s="21"/>
      <c r="CK80" s="21"/>
      <c r="CL80" s="21"/>
    </row>
    <row r="81" spans="1:103" ht="21" customHeight="1">
      <c r="A81" s="20" t="s">
        <v>122</v>
      </c>
      <c r="B81" s="5" t="s">
        <v>73</v>
      </c>
      <c r="C81" s="5" t="s">
        <v>1</v>
      </c>
      <c r="D81" s="5" t="str">
        <f>IF(ISNA(MATCH($C81,WhiteHorse!AK$5:AK$20,0)),"Not Declared", IF(ISBLANK(INDEX(WhiteHorse!$AI$5:$AI$20,MATCH($C81,WhiteHorse!AK$5:AK$20,0))),"Missing name on declaration sheet", INDEX(WhiteHorse!$AI$5:$AI$20,MATCH($C81,WhiteHorse!AK$5:AK$20,0))))</f>
        <v>Not Declared</v>
      </c>
      <c r="E81" s="5" t="str">
        <f>IF(ISNA(MATCH($C81,WhiteHorse!AL$5:AL$20,0)),"Not Declared", IF(ISBLANK(INDEX(WhiteHorse!$AI$5:$AI$20,MATCH($C81,WhiteHorse!AL$5:AL$20,0))),"Missing name on declaration sheet", INDEX(WhiteHorse!$AI$5:$AI$20,MATCH($C81,WhiteHorse!AL$5:AL$20,0))))</f>
        <v>Not Declared</v>
      </c>
      <c r="F81" s="5" t="str">
        <f>IF(ISNA(MATCH($C81,WhiteHorse!AM$5:AM$20,0)),"Not Declared", IF(ISBLANK(INDEX(WhiteHorse!$AI$5:$AI$20,MATCH($C81,WhiteHorse!AM$5:AM$20,0))),"Missing name on declaration sheet", INDEX(WhiteHorse!$AI$5:$AI$20,MATCH($C81,WhiteHorse!AM$5:AM$20,0))))</f>
        <v>Not Declared</v>
      </c>
      <c r="G81" s="5" t="str">
        <f>IF(ISNA(MATCH($C81,WhiteHorse!AN$5:AN$20,0)),"Not Declared", IF(ISBLANK(INDEX(WhiteHorse!$AI$5:$AI$20,MATCH($C81,WhiteHorse!AN$5:AN$20,0))),"Missing name on declaration sheet", INDEX(WhiteHorse!$AI$5:$AI$20,MATCH($C81,WhiteHorse!AN$5:AN$20,0))))</f>
        <v>Not Declared</v>
      </c>
      <c r="H81" s="5" t="str">
        <f>IF(ISNA(MATCH($C81,WhiteHorse!AO$5:AO$20,0)),"Not Declared", IF(ISBLANK(INDEX(WhiteHorse!$AI$5:$AI$20,MATCH($C81,WhiteHorse!AO$5:AO$20,0))),"Missing name on declaration sheet", INDEX(WhiteHorse!$AI$5:$AI$20,MATCH($C81,WhiteHorse!AO$5:AO$20,0))))</f>
        <v>Not Declared</v>
      </c>
      <c r="I81" s="5" t="str">
        <f>IF(ISNA(MATCH($C81,WhiteHorse!AP$5:AP$20,0)),"Not Declared", IF(ISBLANK(INDEX(WhiteHorse!$AI$5:$AI$20,MATCH($C81,WhiteHorse!AP$5:AP$20,0))),"Missing name on declaration sheet", INDEX(WhiteHorse!$AI$5:$AI$20,MATCH($C81,WhiteHorse!AP$5:AP$20,0))))</f>
        <v>Not Declared</v>
      </c>
      <c r="J81" s="5" t="str">
        <f>IF(ISNA(MATCH($C81,WhiteHorse!AQ$5:AQ$20,0)),"Not Declared", IF(ISBLANK(INDEX(WhiteHorse!$AI$5:$AI$20,MATCH($C81,WhiteHorse!AQ$5:AQ$20,0))),"Missing name on declaration sheet", INDEX(WhiteHorse!$AI$5:$AI$20,MATCH($C81,WhiteHorse!AQ$5:AQ$20,0))))</f>
        <v>Not Declared</v>
      </c>
      <c r="K81" s="5" t="str">
        <f>IF(ISNA(MATCH($C81,WhiteHorse!AR$5:AR$20,0)),"Not Declared", IF(ISBLANK(INDEX(WhiteHorse!$AI$5:$AI$20,MATCH($C81,WhiteHorse!AR$5:AR$20,0))),"Missing name on declaration sheet", INDEX(WhiteHorse!$AI$5:$AI$20,MATCH($C81,WhiteHorse!AR$5:AR$20,0))))</f>
        <v>Not Declared</v>
      </c>
      <c r="L81" s="5" t="str">
        <f>IF(ISNA(MATCH($C81,WhiteHorse!AS$5:AS$20,0)),"Not Declared", IF(ISBLANK(INDEX(WhiteHorse!$AI$5:$AI$20,MATCH($C81,WhiteHorse!AS$5:AS$20,0))),"Missing name on declaration sheet", INDEX(WhiteHorse!$AI$5:$AI$20,MATCH($C81,WhiteHorse!AS$5:AS$20,0))))</f>
        <v>Not Declared</v>
      </c>
      <c r="M81" s="5" t="str">
        <f>IF(ISNA(MATCH($C81,WhiteHorse!AT$5:AT$20,0)),"Not Declared", IF(ISBLANK(INDEX(WhiteHorse!$AI$5:$AI$20,MATCH($C81,WhiteHorse!AT$5:AT$20,0))),"Missing name on declaration sheet", INDEX(WhiteHorse!$AI$5:$AI$20,MATCH($C81,WhiteHorse!AT$5:AT$20,0))))</f>
        <v>Not Declared</v>
      </c>
      <c r="N81" s="5" t="str">
        <f>IF(ISNA(MATCH($C81,WhiteHorse!AU$5:AU$20,0)),"Not Declared", IF(ISBLANK(INDEX(WhiteHorse!$AI$5:$AI$20,MATCH($C81,WhiteHorse!AU$5:AU$20,0))),"Missing name on declaration sheet", INDEX(WhiteHorse!$AI$5:$AI$20,MATCH($C81,WhiteHorse!AU$5:AU$20,0))))</f>
        <v>Not Declared</v>
      </c>
      <c r="O81" s="5" t="str">
        <f>IF(ISNA(MATCH($C81,WhiteHorse!AV$5:AV$20,0)),"Not Declared", IF(ISBLANK(INDEX(WhiteHorse!$AI$5:$AI$20,MATCH($C81,WhiteHorse!AV$5:AV$20,0))),"Missing name on declaration sheet", INDEX(WhiteHorse!$AI$5:$AI$20,MATCH($C81,WhiteHorse!AV$5:AV$20,0))))</f>
        <v>Not Declared</v>
      </c>
      <c r="P81" s="57"/>
      <c r="Q81" s="57"/>
      <c r="R81" s="57"/>
      <c r="S81" s="57"/>
      <c r="T81" s="57"/>
      <c r="U81" s="57"/>
      <c r="V81" s="57"/>
      <c r="W81" s="57"/>
      <c r="X81" s="57"/>
      <c r="AB81" s="201" t="str" cm="1">
        <f t="array" ref="AB81">_xlfn.XLOOKUP(1,('Number Allocation'!$C$6:$C$1446=AC81)*('Number Allocation'!$D$6:$D$1446=AD81),'Number Allocation'!$A$6:$A$1446,"!!!")</f>
        <v>!!!</v>
      </c>
      <c r="AC81" s="21" t="str">
        <v>Not Declared</v>
      </c>
      <c r="AD81" s="202" t="str">
        <v>Bicester AC</v>
      </c>
      <c r="AE81" s="21"/>
      <c r="AF81" s="201"/>
      <c r="AG81" s="21"/>
      <c r="AH81" s="202"/>
      <c r="AI81" s="44"/>
      <c r="AJ81" s="21"/>
      <c r="AK81" s="201" t="str" cm="1">
        <f t="array" ref="AK81">_xlfn.XLOOKUP(1,('Number Allocation'!$C$6:$C$1446=AL81)*('Number Allocation'!$D$6:$D$1446=AM81),'Number Allocation'!$A$6:$A$1446,"!!!")</f>
        <v>!!!</v>
      </c>
      <c r="AL81" s="21" t="str">
        <v>Not Declared</v>
      </c>
      <c r="AM81" s="202" t="str">
        <v>Oxford City AC</v>
      </c>
      <c r="AN81" s="21"/>
      <c r="AO81" s="201"/>
      <c r="AP81" s="21"/>
      <c r="AQ81" s="202"/>
      <c r="AS81" s="21"/>
      <c r="AT81" s="201" t="str" cm="1">
        <f t="array" ref="AT81">_xlfn.XLOOKUP(1,('Number Allocation'!$C$6:$C$1446=AU81)*('Number Allocation'!$D$6:$D$1446=AV81),'Number Allocation'!$A$6:$A$1446,"!!!")</f>
        <v>!!!</v>
      </c>
      <c r="AU81" s="21" t="str">
        <v>Not Declared</v>
      </c>
      <c r="AV81" s="202" t="str">
        <v>Abingdon AC</v>
      </c>
      <c r="AW81" s="21"/>
      <c r="AX81" s="201"/>
      <c r="AY81" s="21"/>
      <c r="AZ81" s="202"/>
      <c r="BB81" s="21"/>
      <c r="BC81" s="201" t="str" cm="1">
        <f t="array" ref="BC81">_xlfn.XLOOKUP(1,('Number Allocation'!$C$6:$C$1446=BD81)*('Number Allocation'!$D$6:$D$1446=BE81),'Number Allocation'!$A$6:$A$1446,"!!!")</f>
        <v>!!!</v>
      </c>
      <c r="BD81" s="21" t="str">
        <v>Not Declared</v>
      </c>
      <c r="BE81" s="202" t="str">
        <v>Team Kennet</v>
      </c>
      <c r="BF81" s="21"/>
      <c r="BG81" s="201"/>
      <c r="BH81" s="21"/>
      <c r="BI81" s="202"/>
      <c r="BK81" s="21"/>
      <c r="BL81" s="201" t="str" cm="1">
        <f t="array" ref="BL81">_xlfn.XLOOKUP(1,('Number Allocation'!$C$6:$C$1446=BM81)*('Number Allocation'!$D$6:$D$1446=BN81),'Number Allocation'!$A$6:$A$1446,"!!!")</f>
        <v>!!!</v>
      </c>
      <c r="BM81" s="21" t="str">
        <v>Not Declared</v>
      </c>
      <c r="BN81" s="202" t="str">
        <v>Oxford City AC</v>
      </c>
      <c r="BO81" s="21"/>
      <c r="BP81" s="201"/>
      <c r="BQ81" s="21"/>
      <c r="BR81" s="202"/>
      <c r="BT81" s="21"/>
      <c r="BU81" s="201" t="str" cm="1">
        <f t="array" ref="BU81">_xlfn.XLOOKUP(1,('Number Allocation'!$C$6:$C$1446=BV81)*('Number Allocation'!$D$6:$D$1446=BW81),'Number Allocation'!$A$6:$A$1446,"!!!")</f>
        <v>!!!</v>
      </c>
      <c r="BV81" s="21" t="str">
        <v>Not Declared</v>
      </c>
      <c r="BW81" s="202" t="str">
        <v>Oxford City AC</v>
      </c>
      <c r="BX81" s="21"/>
      <c r="BY81" s="201"/>
      <c r="BZ81" s="21"/>
      <c r="CA81" s="202"/>
      <c r="CB81" s="21"/>
      <c r="CC81" s="21"/>
      <c r="CD81" s="21"/>
      <c r="CE81" s="21"/>
      <c r="CF81" s="21"/>
      <c r="CG81" s="21"/>
      <c r="CH81" s="21"/>
      <c r="CI81" s="21"/>
      <c r="CJ81" s="21"/>
      <c r="CK81" s="21"/>
      <c r="CL81" s="21"/>
    </row>
    <row r="82" spans="1:103" ht="21" customHeight="1">
      <c r="A82" s="20" t="s">
        <v>122</v>
      </c>
      <c r="B82" s="5"/>
      <c r="C82" s="5" t="s">
        <v>139</v>
      </c>
      <c r="D82" s="5" t="str">
        <f>IF(ISNA(MATCH($C82,WhiteHorse!AK$5:AK$20,0)),"Not Declared", IF(ISBLANK(INDEX(WhiteHorse!$AI$5:$AI$20,MATCH($C82,WhiteHorse!AK$5:AK$20,0))),"Missing name on declaration sheet", INDEX(WhiteHorse!$AI$5:$AI$20,MATCH($C82,WhiteHorse!AK$5:AK$20,0))))</f>
        <v>Not Declared</v>
      </c>
      <c r="E82" s="5" t="str">
        <f>IF(ISNA(MATCH($C82,WhiteHorse!AL$5:AL$20,0)),"Not Declared", IF(ISBLANK(INDEX(WhiteHorse!$AI$5:$AI$20,MATCH($C82,WhiteHorse!AL$5:AL$20,0))),"Missing name on declaration sheet", INDEX(WhiteHorse!$AI$5:$AI$20,MATCH($C82,WhiteHorse!AL$5:AL$20,0))))</f>
        <v>Not Declared</v>
      </c>
      <c r="F82" s="5" t="str">
        <f>IF(ISNA(MATCH($C82,WhiteHorse!AM$5:AM$20,0)),"Not Declared", IF(ISBLANK(INDEX(WhiteHorse!$AI$5:$AI$20,MATCH($C82,WhiteHorse!AM$5:AM$20,0))),"Missing name on declaration sheet", INDEX(WhiteHorse!$AI$5:$AI$20,MATCH($C82,WhiteHorse!AM$5:AM$20,0))))</f>
        <v>Not Declared</v>
      </c>
      <c r="G82" s="5" t="str">
        <f>IF(ISNA(MATCH($C82,WhiteHorse!AN$5:AN$20,0)),"Not Declared", IF(ISBLANK(INDEX(WhiteHorse!$AI$5:$AI$20,MATCH($C82,WhiteHorse!AN$5:AN$20,0))),"Missing name on declaration sheet", INDEX(WhiteHorse!$AI$5:$AI$20,MATCH($C82,WhiteHorse!AN$5:AN$20,0))))</f>
        <v>Not Declared</v>
      </c>
      <c r="H82" s="5" t="str">
        <f>IF(ISNA(MATCH($C82,WhiteHorse!AO$5:AO$20,0)),"Not Declared", IF(ISBLANK(INDEX(WhiteHorse!$AI$5:$AI$20,MATCH($C82,WhiteHorse!AO$5:AO$20,0))),"Missing name on declaration sheet", INDEX(WhiteHorse!$AI$5:$AI$20,MATCH($C82,WhiteHorse!AO$5:AO$20,0))))</f>
        <v>Not Declared</v>
      </c>
      <c r="I82" s="5" t="str">
        <f>IF(ISNA(MATCH($C82,WhiteHorse!AP$5:AP$20,0)),"Not Declared", IF(ISBLANK(INDEX(WhiteHorse!$AI$5:$AI$20,MATCH($C82,WhiteHorse!AP$5:AP$20,0))),"Missing name on declaration sheet", INDEX(WhiteHorse!$AI$5:$AI$20,MATCH($C82,WhiteHorse!AP$5:AP$20,0))))</f>
        <v>Not Declared</v>
      </c>
      <c r="J82" s="5" t="str">
        <f>IF(ISNA(MATCH($C82,WhiteHorse!AQ$5:AQ$20,0)),"Not Declared", IF(ISBLANK(INDEX(WhiteHorse!$AI$5:$AI$20,MATCH($C82,WhiteHorse!AQ$5:AQ$20,0))),"Missing name on declaration sheet", INDEX(WhiteHorse!$AI$5:$AI$20,MATCH($C82,WhiteHorse!AQ$5:AQ$20,0))))</f>
        <v>Not Declared</v>
      </c>
      <c r="K82" s="5" t="str">
        <f>IF(ISNA(MATCH($C82,WhiteHorse!AR$5:AR$20,0)),"Not Declared", IF(ISBLANK(INDEX(WhiteHorse!$AI$5:$AI$20,MATCH($C82,WhiteHorse!AR$5:AR$20,0))),"Missing name on declaration sheet", INDEX(WhiteHorse!$AI$5:$AI$20,MATCH($C82,WhiteHorse!AR$5:AR$20,0))))</f>
        <v>Not Declared</v>
      </c>
      <c r="L82" s="5" t="str">
        <f>IF(ISNA(MATCH($C82,WhiteHorse!AS$5:AS$20,0)),"Not Declared", IF(ISBLANK(INDEX(WhiteHorse!$AI$5:$AI$20,MATCH($C82,WhiteHorse!AS$5:AS$20,0))),"Missing name on declaration sheet", INDEX(WhiteHorse!$AI$5:$AI$20,MATCH($C82,WhiteHorse!AS$5:AS$20,0))))</f>
        <v>Not Declared</v>
      </c>
      <c r="M82" s="5" t="str">
        <f>IF(ISNA(MATCH($C82,WhiteHorse!AT$5:AT$20,0)),"Not Declared", IF(ISBLANK(INDEX(WhiteHorse!$AI$5:$AI$20,MATCH($C82,WhiteHorse!AT$5:AT$20,0))),"Missing name on declaration sheet", INDEX(WhiteHorse!$AI$5:$AI$20,MATCH($C82,WhiteHorse!AT$5:AT$20,0))))</f>
        <v>Not Declared</v>
      </c>
      <c r="N82" s="5" t="str">
        <f>IF(ISNA(MATCH($C82,WhiteHorse!AU$5:AU$20,0)),"Not Declared", IF(ISBLANK(INDEX(WhiteHorse!$AI$5:$AI$20,MATCH($C82,WhiteHorse!AU$5:AU$20,0))),"Missing name on declaration sheet", INDEX(WhiteHorse!$AI$5:$AI$20,MATCH($C82,WhiteHorse!AU$5:AU$20,0))))</f>
        <v>Not Declared</v>
      </c>
      <c r="O82" s="5" t="str">
        <f>IF(ISNA(MATCH($C82,WhiteHorse!AV$5:AV$20,0)),"Not Declared", IF(ISBLANK(INDEX(WhiteHorse!$AI$5:$AI$20,MATCH($C82,WhiteHorse!AV$5:AV$20,0))),"Missing name on declaration sheet", INDEX(WhiteHorse!$AI$5:$AI$20,MATCH($C82,WhiteHorse!AV$5:AV$20,0))))</f>
        <v>Not Declared</v>
      </c>
      <c r="P82" s="5" t="s">
        <v>109</v>
      </c>
      <c r="Q82" s="5" t="s">
        <v>136</v>
      </c>
      <c r="R82" s="5" t="s">
        <v>137</v>
      </c>
      <c r="S82" s="5" t="s">
        <v>138</v>
      </c>
      <c r="T82" s="5" t="str">
        <f>IF(ISNA(MATCH(P82,WhiteHorse!$AW$5:$AW$30,0)),"", IF(ISBLANK(INDEX(WhiteHorse!$AI$5:$AI$30,MATCH(P82,WhiteHorse!$AW$5:$AW$30,0))),"Missing name on declaration sheet", INDEX(WhiteHorse!$AI$5:$AI$30,MATCH(P82,WhiteHorse!$AW$5:$AW$30,0))))</f>
        <v/>
      </c>
      <c r="U82" s="5" t="str">
        <f>IF(ISNA(MATCH(Q82,WhiteHorse!$AW$5:$AW$30,0)),"", IF(ISBLANK(INDEX(WhiteHorse!$AI$5:$AI$30,MATCH(Q82,WhiteHorse!$AW$5:$AW$30,0))),"Missing name on declaration sheet", INDEX(WhiteHorse!$AI$5:$AI$30,MATCH(Q82,WhiteHorse!$AW$5:$AW$30,0))))</f>
        <v/>
      </c>
      <c r="V82" s="5" t="str">
        <f>IF(ISNA(MATCH(R82,WhiteHorse!$AW$5:$AW$30,0)),"", IF(ISBLANK(INDEX(WhiteHorse!$AI$5:$AI$30,MATCH(R82,WhiteHorse!$AW$5:$AW$30,0))),"Missing name on declaration sheet", INDEX(WhiteHorse!$AI$5:$AI$30,MATCH(R82,WhiteHorse!$AW$5:$AW$30,0))))</f>
        <v/>
      </c>
      <c r="W82" s="5" t="str">
        <f>IF(ISNA(MATCH(S82,WhiteHorse!$AW$5:$AW$30,0)),"", IF(ISBLANK(INDEX(WhiteHorse!$AI$5:$AI$30,MATCH(S82,WhiteHorse!$AW$5:$AW$30,0))),"Missing name on declaration sheet", INDEX(WhiteHorse!$AI$5:$AI$30,MATCH(S82,WhiteHorse!$AW$5:$AW$30,0))))</f>
        <v/>
      </c>
      <c r="X82" s="20" t="str">
        <f t="shared" ref="X82:X83" si="27">T82&amp;", "&amp;U82&amp;", "&amp;V82&amp;", "&amp;W82</f>
        <v xml:space="preserve">, , , </v>
      </c>
      <c r="AB82" s="201" t="str" cm="1">
        <f t="array" ref="AB82">_xlfn.XLOOKUP(1,('Number Allocation'!$C$6:$C$1446=AC82)*('Number Allocation'!$D$6:$D$1446=AD82),'Number Allocation'!$A$6:$A$1446,"!!!")</f>
        <v>!!!</v>
      </c>
      <c r="AC82" s="21" t="str">
        <v>Not Declared</v>
      </c>
      <c r="AD82" s="202" t="str">
        <v>White Horse Harriers</v>
      </c>
      <c r="AE82" s="21"/>
      <c r="AF82" s="201"/>
      <c r="AG82" s="21"/>
      <c r="AH82" s="202"/>
      <c r="AI82" s="43"/>
      <c r="AJ82" s="21"/>
      <c r="AK82" s="201" t="str" cm="1">
        <f t="array" ref="AK82">_xlfn.XLOOKUP(1,('Number Allocation'!$C$6:$C$1446=AL82)*('Number Allocation'!$D$6:$D$1446=AM82),'Number Allocation'!$A$6:$A$1446,"!!!")</f>
        <v>!!!</v>
      </c>
      <c r="AL82" s="21" t="str">
        <v>Not Declared</v>
      </c>
      <c r="AM82" s="202" t="str">
        <v>Radley AC</v>
      </c>
      <c r="AN82" s="21"/>
      <c r="AO82" s="201"/>
      <c r="AP82" s="21"/>
      <c r="AQ82" s="202"/>
      <c r="AS82" s="21"/>
      <c r="AT82" s="201" t="str" cm="1">
        <f t="array" ref="AT82">_xlfn.XLOOKUP(1,('Number Allocation'!$C$6:$C$1446=AU82)*('Number Allocation'!$D$6:$D$1446=AV82),'Number Allocation'!$A$6:$A$1446,"!!!")</f>
        <v>!!!</v>
      </c>
      <c r="AU82" s="21" t="str">
        <v>Not Declared</v>
      </c>
      <c r="AV82" s="202" t="str">
        <v>Radley AC</v>
      </c>
      <c r="AW82" s="21"/>
      <c r="AX82" s="201"/>
      <c r="AY82" s="21"/>
      <c r="AZ82" s="202"/>
      <c r="BB82" s="21"/>
      <c r="BC82" s="201" t="str" cm="1">
        <f t="array" ref="BC82">_xlfn.XLOOKUP(1,('Number Allocation'!$C$6:$C$1446=BD82)*('Number Allocation'!$D$6:$D$1446=BE82),'Number Allocation'!$A$6:$A$1446,"!!!")</f>
        <v>!!!</v>
      </c>
      <c r="BD82" s="21" t="str">
        <v>Not Declared</v>
      </c>
      <c r="BE82" s="202" t="str">
        <v>Abingdon AC</v>
      </c>
      <c r="BF82" s="21"/>
      <c r="BG82" s="201"/>
      <c r="BH82" s="21"/>
      <c r="BI82" s="202"/>
      <c r="BK82" s="21"/>
      <c r="BL82" s="201" t="str" cm="1">
        <f t="array" ref="BL82">_xlfn.XLOOKUP(1,('Number Allocation'!$C$6:$C$1446=BM82)*('Number Allocation'!$D$6:$D$1446=BN82),'Number Allocation'!$A$6:$A$1446,"!!!")</f>
        <v>!!!</v>
      </c>
      <c r="BM82" s="21" t="str">
        <v>Not Declared</v>
      </c>
      <c r="BN82" s="202" t="str">
        <v>Radley AC</v>
      </c>
      <c r="BO82" s="21"/>
      <c r="BP82" s="201"/>
      <c r="BQ82" s="21"/>
      <c r="BR82" s="202"/>
      <c r="BT82" s="21"/>
      <c r="BU82" s="201" t="str" cm="1">
        <f t="array" ref="BU82">_xlfn.XLOOKUP(1,('Number Allocation'!$C$6:$C$1446=BV82)*('Number Allocation'!$D$6:$D$1446=BW82),'Number Allocation'!$A$6:$A$1446,"!!!")</f>
        <v>!!!</v>
      </c>
      <c r="BV82" s="21" t="str">
        <v>Not Declared</v>
      </c>
      <c r="BW82" s="202" t="str">
        <v>Radley AC</v>
      </c>
      <c r="BX82" s="21"/>
      <c r="BY82" s="201"/>
      <c r="BZ82" s="21"/>
      <c r="CA82" s="202"/>
      <c r="CB82" s="21"/>
      <c r="CC82" s="21"/>
      <c r="CD82" s="21"/>
      <c r="CE82" s="21"/>
      <c r="CF82" s="21"/>
      <c r="CG82" s="21"/>
      <c r="CH82" s="21"/>
      <c r="CI82" s="21"/>
      <c r="CJ82" s="21"/>
      <c r="CK82" s="21"/>
      <c r="CL82" s="21"/>
    </row>
    <row r="83" spans="1:103" ht="21" customHeight="1">
      <c r="A83" s="20" t="s">
        <v>123</v>
      </c>
      <c r="B83" s="5" t="s">
        <v>45</v>
      </c>
      <c r="C83" s="5" t="s">
        <v>0</v>
      </c>
      <c r="D83" s="5" t="str">
        <f>IF(ISNA(MATCH($C83,Witney!AK$5:AK$20,0)),"Not Declared", IF(ISBLANK(INDEX(Witney!$AI$5:$AI$20,MATCH($C83,Witney!AK$5:AK$20,0))),"Missing name on declaration sheet", INDEX(Witney!$AI$5:$AI$20,MATCH($C83,Witney!AK$5:AK$20,0))))</f>
        <v>Not Declared</v>
      </c>
      <c r="E83" s="5" t="str">
        <f>IF(ISNA(MATCH($C83,Witney!AL$5:AL$20,0)),"Not Declared", IF(ISBLANK(INDEX(Witney!$AI$5:$AI$20,MATCH($C83,Witney!AL$5:AL$20,0))),"Missing name on declaration sheet", INDEX(Witney!$AI$5:$AI$20,MATCH($C83,Witney!AL$5:AL$20,0))))</f>
        <v>Not Declared</v>
      </c>
      <c r="F83" s="5" t="str">
        <f>IF(ISNA(MATCH($C83,Witney!AM$5:AM$20,0)),"Not Declared", IF(ISBLANK(INDEX(Witney!$AI$5:$AI$20,MATCH($C83,Witney!AM$5:AM$20,0))),"Missing name on declaration sheet", INDEX(Witney!$AI$5:$AI$20,MATCH($C83,Witney!AM$5:AM$20,0))))</f>
        <v>Not Declared</v>
      </c>
      <c r="G83" s="5" t="str">
        <f>IF(ISNA(MATCH($C83,Witney!AN$5:AN$20,0)),"Not Declared", IF(ISBLANK(INDEX(Witney!$AI$5:$AI$20,MATCH($C83,Witney!AN$5:AN$20,0))),"Missing name on declaration sheet", INDEX(Witney!$AI$5:$AI$20,MATCH($C83,Witney!AN$5:AN$20,0))))</f>
        <v>Not Declared</v>
      </c>
      <c r="H83" s="5" t="str">
        <f>IF(ISNA(MATCH($C83,Witney!AO$5:AO$20,0)),"Not Declared", IF(ISBLANK(INDEX(Witney!$AI$5:$AI$20,MATCH($C83,Witney!AO$5:AO$20,0))),"Missing name on declaration sheet", INDEX(Witney!$AI$5:$AI$20,MATCH($C83,Witney!AO$5:AO$20,0))))</f>
        <v>Not Declared</v>
      </c>
      <c r="I83" s="5" t="str">
        <f>IF(ISNA(MATCH($C83,Witney!AP$5:AP$20,0)),"Not Declared", IF(ISBLANK(INDEX(Witney!$AI$5:$AI$20,MATCH($C83,Witney!AP$5:AP$20,0))),"Missing name on declaration sheet", INDEX(Witney!$AI$5:$AI$20,MATCH($C83,Witney!AP$5:AP$20,0))))</f>
        <v>Not Declared</v>
      </c>
      <c r="J83" s="5" t="str">
        <f>IF(ISNA(MATCH($C83,Witney!AQ$5:AQ$20,0)),"Not Declared", IF(ISBLANK(INDEX(Witney!$AI$5:$AI$20,MATCH($C83,Witney!AQ$5:AQ$20,0))),"Missing name on declaration sheet", INDEX(Witney!$AI$5:$AI$20,MATCH($C83,Witney!AQ$5:AQ$20,0))))</f>
        <v>Not Declared</v>
      </c>
      <c r="K83" s="5" t="str">
        <f>IF(ISNA(MATCH($C83,Witney!AR$5:AR$20,0)),"Not Declared", IF(ISBLANK(INDEX(Witney!$AI$5:$AI$20,MATCH($C83,Witney!AR$5:AR$20,0))),"Missing name on declaration sheet", INDEX(Witney!$AI$5:$AI$20,MATCH($C83,Witney!AR$5:AR$20,0))))</f>
        <v>Not Declared</v>
      </c>
      <c r="L83" s="5" t="str">
        <f>IF(ISNA(MATCH($C83,Witney!AS$5:AS$20,0)),"Not Declared", IF(ISBLANK(INDEX(Witney!$AI$5:$AI$20,MATCH($C83,Witney!AS$5:AS$20,0))),"Missing name on declaration sheet", INDEX(Witney!$AI$5:$AI$20,MATCH($C83,Witney!AS$5:AS$20,0))))</f>
        <v>Not Declared</v>
      </c>
      <c r="M83" s="5" t="str">
        <f>IF(ISNA(MATCH($C83,Witney!AT$5:AT$20,0)),"Not Declared", IF(ISBLANK(INDEX(Witney!$AI$5:$AI$20,MATCH($C83,Witney!AT$5:AT$20,0))),"Missing name on declaration sheet", INDEX(Witney!$AI$5:$AI$20,MATCH($C83,Witney!AT$5:AT$20,0))))</f>
        <v>Not Declared</v>
      </c>
      <c r="N83" s="5" t="str">
        <f>IF(ISNA(MATCH($C83,Witney!AU$5:AU$20,0)),"Not Declared", IF(ISBLANK(INDEX(Witney!$AI$5:$AI$20,MATCH($C83,Witney!AU$5:AU$20,0))),"Missing name on declaration sheet", INDEX(Witney!$AI$5:$AI$20,MATCH($C83,Witney!AU$5:AU$20,0))))</f>
        <v>Not Declared</v>
      </c>
      <c r="O83" s="5" t="str">
        <f>IF(ISNA(MATCH($C83,Witney!AV$5:AV$20,0)),"Not Declared", IF(ISBLANK(INDEX(Witney!$AI$5:$AI$20,MATCH($C83,Witney!AV$5:AV$20,0))),"Missing name on declaration sheet", INDEX(Witney!$AI$5:$AI$20,MATCH($C83,Witney!AV$5:AV$20,0))))</f>
        <v>Not Declared</v>
      </c>
      <c r="P83" s="5">
        <v>1</v>
      </c>
      <c r="Q83" s="5">
        <v>2</v>
      </c>
      <c r="R83" s="5">
        <v>3</v>
      </c>
      <c r="S83" s="5">
        <v>4</v>
      </c>
      <c r="T83" s="5" t="str">
        <f>IF(ISNA(MATCH(P83,Witney!$AW$5:$AW$30,0)),"", IF(ISBLANK(INDEX(Witney!$AI$5:$AI$30,MATCH(P83,Witney!$AW$5:$AW$30,0))),"Missing name on declaration sheet", INDEX(Witney!$AI$5:$AI$30,MATCH(P83,Witney!$AW$5:$AW$30,0))))</f>
        <v/>
      </c>
      <c r="U83" s="5" t="str">
        <f>IF(ISNA(MATCH(Q83,Witney!$AW$5:$AW$30,0)),"", IF(ISBLANK(INDEX(Witney!$AI$5:$AI$30,MATCH(Q83,Witney!$AW$5:$AW$30,0))),"Missing name on declaration sheet", INDEX(Witney!$AI$5:$AI$30,MATCH(Q83,Witney!$AW$5:$AW$30,0))))</f>
        <v/>
      </c>
      <c r="V83" s="5" t="str">
        <f>IF(ISNA(MATCH(R83,Witney!$AW$5:$AW$30,0)),"", IF(ISBLANK(INDEX(Witney!$AI$5:$AI$30,MATCH(R83,Witney!$AW$5:$AW$30,0))),"Missing name on declaration sheet", INDEX(Witney!$AI$5:$AI$30,MATCH(R83,Witney!$AW$5:$AW$30,0))))</f>
        <v/>
      </c>
      <c r="W83" s="5" t="str">
        <f>IF(ISNA(MATCH(S83,Witney!$AW$5:$AW$30,0)),"", IF(ISBLANK(INDEX(Witney!$AI$5:$AI$30,MATCH(S83,Witney!$AW$5:$AW$30,0))),"Missing name on declaration sheet", INDEX(Witney!$AI$5:$AI$30,MATCH(S83,Witney!$AW$5:$AW$30,0))))</f>
        <v/>
      </c>
      <c r="X83" s="20" t="str">
        <f t="shared" si="27"/>
        <v xml:space="preserve">, , , </v>
      </c>
      <c r="AB83" s="201" t="str" cm="1">
        <f t="array" ref="AB83">_xlfn.XLOOKUP(1,('Number Allocation'!$C$6:$C$1446=AC83)*('Number Allocation'!$D$6:$D$1446=AD83),'Number Allocation'!$A$6:$A$1446,"!!!")</f>
        <v>!!!</v>
      </c>
      <c r="AC83" s="21" t="str">
        <v>Not Declared</v>
      </c>
      <c r="AD83" s="202" t="str">
        <v>Abingdon AC</v>
      </c>
      <c r="AE83" s="21"/>
      <c r="AF83" s="201"/>
      <c r="AG83" s="21"/>
      <c r="AH83" s="202"/>
      <c r="AI83" s="43"/>
      <c r="AJ83" s="21"/>
      <c r="AK83" s="201" t="str" cm="1">
        <f t="array" ref="AK83">_xlfn.XLOOKUP(1,('Number Allocation'!$C$6:$C$1446=AL83)*('Number Allocation'!$D$6:$D$1446=AM83),'Number Allocation'!$A$6:$A$1446,"!!!")</f>
        <v>!!!</v>
      </c>
      <c r="AL83" s="21" t="str">
        <v>Not Declared</v>
      </c>
      <c r="AM83" s="202" t="str">
        <v>Team Kennet</v>
      </c>
      <c r="AN83" s="21"/>
      <c r="AO83" s="201"/>
      <c r="AP83" s="21"/>
      <c r="AQ83" s="202"/>
      <c r="AS83" s="21"/>
      <c r="AT83" s="201" t="str" cm="1">
        <f t="array" ref="AT83">_xlfn.XLOOKUP(1,('Number Allocation'!$C$6:$C$1446=AU83)*('Number Allocation'!$D$6:$D$1446=AV83),'Number Allocation'!$A$6:$A$1446,"!!!")</f>
        <v>!!!</v>
      </c>
      <c r="AU83" s="21" t="str">
        <v>Not Declared</v>
      </c>
      <c r="AV83" s="202" t="str">
        <v>Oxford City AC</v>
      </c>
      <c r="AW83" s="21"/>
      <c r="AX83" s="201"/>
      <c r="AY83" s="21"/>
      <c r="AZ83" s="202"/>
      <c r="BB83" s="21"/>
      <c r="BC83" s="201" t="str" cm="1">
        <f t="array" ref="BC83">_xlfn.XLOOKUP(1,('Number Allocation'!$C$6:$C$1446=BD83)*('Number Allocation'!$D$6:$D$1446=BE83),'Number Allocation'!$A$6:$A$1446,"!!!")</f>
        <v>!!!</v>
      </c>
      <c r="BD83" s="21" t="str">
        <v>Not Declared</v>
      </c>
      <c r="BE83" s="202" t="str">
        <v>Radley AC</v>
      </c>
      <c r="BF83" s="21"/>
      <c r="BG83" s="201"/>
      <c r="BH83" s="21"/>
      <c r="BI83" s="202"/>
      <c r="BK83" s="21"/>
      <c r="BL83" s="201" t="str" cm="1">
        <f t="array" ref="BL83">_xlfn.XLOOKUP(1,('Number Allocation'!$C$6:$C$1446=BM83)*('Number Allocation'!$D$6:$D$1446=BN83),'Number Allocation'!$A$6:$A$1446,"!!!")</f>
        <v>!!!</v>
      </c>
      <c r="BM83" s="21" t="str">
        <v>Not Declared</v>
      </c>
      <c r="BN83" s="202" t="str">
        <v>Team Kennet</v>
      </c>
      <c r="BO83" s="21"/>
      <c r="BP83" s="201"/>
      <c r="BQ83" s="21"/>
      <c r="BR83" s="202"/>
      <c r="BT83" s="21"/>
      <c r="BU83" s="201" t="str" cm="1">
        <f t="array" ref="BU83">_xlfn.XLOOKUP(1,('Number Allocation'!$C$6:$C$1446=BV83)*('Number Allocation'!$D$6:$D$1446=BW83),'Number Allocation'!$A$6:$A$1446,"!!!")</f>
        <v>!!!</v>
      </c>
      <c r="BV83" s="21" t="str">
        <v>Not Declared</v>
      </c>
      <c r="BW83" s="202" t="str">
        <v>Banbury Harriers AC</v>
      </c>
      <c r="BX83" s="21"/>
      <c r="BY83" s="201"/>
      <c r="BZ83" s="21"/>
      <c r="CA83" s="202"/>
      <c r="CB83" s="21"/>
      <c r="CC83" s="21"/>
      <c r="CD83" s="21"/>
      <c r="CE83" s="21"/>
      <c r="CF83" s="21"/>
      <c r="CG83" s="21"/>
      <c r="CH83" s="21"/>
      <c r="CI83" s="21"/>
      <c r="CJ83" s="21"/>
      <c r="CK83" s="21"/>
      <c r="CL83" s="21"/>
    </row>
    <row r="84" spans="1:103" ht="21" customHeight="1">
      <c r="A84" s="20" t="s">
        <v>123</v>
      </c>
      <c r="B84" s="5" t="s">
        <v>49</v>
      </c>
      <c r="C84" s="5" t="s">
        <v>1</v>
      </c>
      <c r="D84" s="5" t="str">
        <f>IF(ISNA(MATCH($C84,Witney!AK$5:AK$20,0)),"Not Declared", IF(ISBLANK(INDEX(Witney!$AI$5:$AI$20,MATCH($C84,Witney!AK$5:AK$20,0))),"Missing name on declaration sheet", INDEX(Witney!$AI$5:$AI$20,MATCH($C84,Witney!AK$5:AK$20,0))))</f>
        <v>Not Declared</v>
      </c>
      <c r="E84" s="5" t="str">
        <f>IF(ISNA(MATCH($C84,Witney!AL$5:AL$20,0)),"Not Declared", IF(ISBLANK(INDEX(Witney!$AI$5:$AI$20,MATCH($C84,Witney!AL$5:AL$20,0))),"Missing name on declaration sheet", INDEX(Witney!$AI$5:$AI$20,MATCH($C84,Witney!AL$5:AL$20,0))))</f>
        <v>Not Declared</v>
      </c>
      <c r="F84" s="5" t="str">
        <f>IF(ISNA(MATCH($C84,Witney!AM$5:AM$20,0)),"Not Declared", IF(ISBLANK(INDEX(Witney!$AI$5:$AI$20,MATCH($C84,Witney!AM$5:AM$20,0))),"Missing name on declaration sheet", INDEX(Witney!$AI$5:$AI$20,MATCH($C84,Witney!AM$5:AM$20,0))))</f>
        <v>Not Declared</v>
      </c>
      <c r="G84" s="5" t="str">
        <f>IF(ISNA(MATCH($C84,Witney!AN$5:AN$20,0)),"Not Declared", IF(ISBLANK(INDEX(Witney!$AI$5:$AI$20,MATCH($C84,Witney!AN$5:AN$20,0))),"Missing name on declaration sheet", INDEX(Witney!$AI$5:$AI$20,MATCH($C84,Witney!AN$5:AN$20,0))))</f>
        <v>Not Declared</v>
      </c>
      <c r="H84" s="5" t="str">
        <f>IF(ISNA(MATCH($C84,Witney!AO$5:AO$20,0)),"Not Declared", IF(ISBLANK(INDEX(Witney!$AI$5:$AI$20,MATCH($C84,Witney!AO$5:AO$20,0))),"Missing name on declaration sheet", INDEX(Witney!$AI$5:$AI$20,MATCH($C84,Witney!AO$5:AO$20,0))))</f>
        <v>Not Declared</v>
      </c>
      <c r="I84" s="5" t="str">
        <f>IF(ISNA(MATCH($C84,Witney!AP$5:AP$20,0)),"Not Declared", IF(ISBLANK(INDEX(Witney!$AI$5:$AI$20,MATCH($C84,Witney!AP$5:AP$20,0))),"Missing name on declaration sheet", INDEX(Witney!$AI$5:$AI$20,MATCH($C84,Witney!AP$5:AP$20,0))))</f>
        <v>Not Declared</v>
      </c>
      <c r="J84" s="5" t="str">
        <f>IF(ISNA(MATCH($C84,Witney!AQ$5:AQ$20,0)),"Not Declared", IF(ISBLANK(INDEX(Witney!$AI$5:$AI$20,MATCH($C84,Witney!AQ$5:AQ$20,0))),"Missing name on declaration sheet", INDEX(Witney!$AI$5:$AI$20,MATCH($C84,Witney!AQ$5:AQ$20,0))))</f>
        <v>Not Declared</v>
      </c>
      <c r="K84" s="5" t="str">
        <f>IF(ISNA(MATCH($C84,Witney!AR$5:AR$20,0)),"Not Declared", IF(ISBLANK(INDEX(Witney!$AI$5:$AI$20,MATCH($C84,Witney!AR$5:AR$20,0))),"Missing name on declaration sheet", INDEX(Witney!$AI$5:$AI$20,MATCH($C84,Witney!AR$5:AR$20,0))))</f>
        <v>Not Declared</v>
      </c>
      <c r="L84" s="5" t="str">
        <f>IF(ISNA(MATCH($C84,Witney!AS$5:AS$20,0)),"Not Declared", IF(ISBLANK(INDEX(Witney!$AI$5:$AI$20,MATCH($C84,Witney!AS$5:AS$20,0))),"Missing name on declaration sheet", INDEX(Witney!$AI$5:$AI$20,MATCH($C84,Witney!AS$5:AS$20,0))))</f>
        <v>Not Declared</v>
      </c>
      <c r="M84" s="5" t="str">
        <f>IF(ISNA(MATCH($C84,Witney!AT$5:AT$20,0)),"Not Declared", IF(ISBLANK(INDEX(Witney!$AI$5:$AI$20,MATCH($C84,Witney!AT$5:AT$20,0))),"Missing name on declaration sheet", INDEX(Witney!$AI$5:$AI$20,MATCH($C84,Witney!AT$5:AT$20,0))))</f>
        <v>Not Declared</v>
      </c>
      <c r="N84" s="5" t="str">
        <f>IF(ISNA(MATCH($C84,Witney!AU$5:AU$20,0)),"Not Declared", IF(ISBLANK(INDEX(Witney!$AI$5:$AI$20,MATCH($C84,Witney!AU$5:AU$20,0))),"Missing name on declaration sheet", INDEX(Witney!$AI$5:$AI$20,MATCH($C84,Witney!AU$5:AU$20,0))))</f>
        <v>Not Declared</v>
      </c>
      <c r="O84" s="5" t="str">
        <f>IF(ISNA(MATCH($C84,Witney!AV$5:AV$20,0)),"Not Declared", IF(ISBLANK(INDEX(Witney!$AI$5:$AI$20,MATCH($C84,Witney!AV$5:AV$20,0))),"Missing name on declaration sheet", INDEX(Witney!$AI$5:$AI$20,MATCH($C84,Witney!AV$5:AV$20,0))))</f>
        <v>Not Declared</v>
      </c>
      <c r="P84" s="57"/>
      <c r="Q84" s="57"/>
      <c r="R84" s="57"/>
      <c r="S84" s="57"/>
      <c r="T84" s="57"/>
      <c r="U84" s="57"/>
      <c r="V84" s="57"/>
      <c r="W84" s="57"/>
      <c r="X84" s="57"/>
      <c r="AB84" s="201" t="str" cm="1">
        <f t="array" ref="AB84">_xlfn.XLOOKUP(1,('Number Allocation'!$C$6:$C$1446=AC84)*('Number Allocation'!$D$6:$D$1446=AD84),'Number Allocation'!$A$6:$A$1446,"!!!")</f>
        <v>!!!</v>
      </c>
      <c r="AC84" s="21" t="str">
        <v>Not Declared</v>
      </c>
      <c r="AD84" s="202" t="str">
        <v>Radley AC</v>
      </c>
      <c r="AE84" s="21"/>
      <c r="AF84" s="201"/>
      <c r="AG84" s="21"/>
      <c r="AH84" s="202"/>
      <c r="AJ84" s="21"/>
      <c r="AK84" s="201" t="str" cm="1">
        <f t="array" ref="AK84">_xlfn.XLOOKUP(1,('Number Allocation'!$C$6:$C$1446=AL84)*('Number Allocation'!$D$6:$D$1446=AM84),'Number Allocation'!$A$6:$A$1446,"!!!")</f>
        <v>!!!</v>
      </c>
      <c r="AL84" s="21" t="str">
        <v>Not Declared</v>
      </c>
      <c r="AM84" s="202" t="str">
        <v>Bicester AC</v>
      </c>
      <c r="AN84" s="21"/>
      <c r="AO84" s="201"/>
      <c r="AP84" s="21"/>
      <c r="AQ84" s="202"/>
      <c r="AS84" s="21"/>
      <c r="AT84" s="201" t="str" cm="1">
        <f t="array" ref="AT84">_xlfn.XLOOKUP(1,('Number Allocation'!$C$6:$C$1446=AU84)*('Number Allocation'!$D$6:$D$1446=AV84),'Number Allocation'!$A$6:$A$1446,"!!!")</f>
        <v>!!!</v>
      </c>
      <c r="AU84" s="21" t="str">
        <v>Not Declared</v>
      </c>
      <c r="AV84" s="202" t="str">
        <v>Bicester AC</v>
      </c>
      <c r="AW84" s="21"/>
      <c r="AX84" s="201"/>
      <c r="AY84" s="21"/>
      <c r="AZ84" s="202"/>
      <c r="BB84" s="21"/>
      <c r="BC84" s="201" t="str" cm="1">
        <f t="array" ref="BC84">_xlfn.XLOOKUP(1,('Number Allocation'!$C$6:$C$1446=BD84)*('Number Allocation'!$D$6:$D$1446=BE84),'Number Allocation'!$A$6:$A$1446,"!!!")</f>
        <v>!!!</v>
      </c>
      <c r="BD84" s="21" t="str">
        <v>Not Declared</v>
      </c>
      <c r="BE84" s="202" t="str">
        <v>Oxford City AC</v>
      </c>
      <c r="BF84" s="21"/>
      <c r="BG84" s="201"/>
      <c r="BH84" s="21"/>
      <c r="BI84" s="202"/>
      <c r="BK84" s="21"/>
      <c r="BL84" s="201" t="str" cm="1">
        <f t="array" ref="BL84">_xlfn.XLOOKUP(1,('Number Allocation'!$C$6:$C$1446=BM84)*('Number Allocation'!$D$6:$D$1446=BN84),'Number Allocation'!$A$6:$A$1446,"!!!")</f>
        <v>!!!</v>
      </c>
      <c r="BM84" s="21" t="str">
        <v>Not Declared</v>
      </c>
      <c r="BN84" s="202" t="str">
        <v>Banbury Harriers AC</v>
      </c>
      <c r="BO84" s="21"/>
      <c r="BP84" s="201"/>
      <c r="BQ84" s="21"/>
      <c r="BR84" s="202"/>
      <c r="BT84" s="21"/>
      <c r="BU84" s="201" t="str" cm="1">
        <f t="array" ref="BU84">_xlfn.XLOOKUP(1,('Number Allocation'!$C$6:$C$1446=BV84)*('Number Allocation'!$D$6:$D$1446=BW84),'Number Allocation'!$A$6:$A$1446,"!!!")</f>
        <v>!!!</v>
      </c>
      <c r="BV84" s="21" t="str">
        <v>Not Declared</v>
      </c>
      <c r="BW84" s="202" t="str">
        <v>Bicester AC</v>
      </c>
      <c r="BX84" s="21"/>
      <c r="BY84" s="201"/>
      <c r="BZ84" s="21"/>
      <c r="CA84" s="202"/>
      <c r="CB84" s="21"/>
      <c r="CC84" s="21"/>
      <c r="CD84" s="21"/>
      <c r="CE84" s="21"/>
      <c r="CF84" s="21"/>
      <c r="CG84" s="21"/>
      <c r="CH84" s="21"/>
      <c r="CI84" s="21"/>
      <c r="CJ84" s="21"/>
      <c r="CK84" s="21"/>
      <c r="CL84" s="21"/>
    </row>
    <row r="85" spans="1:103" ht="21" customHeight="1">
      <c r="A85" s="20" t="s">
        <v>123</v>
      </c>
      <c r="B85" s="5"/>
      <c r="C85" s="5" t="s">
        <v>139</v>
      </c>
      <c r="D85" s="5" t="str">
        <f>IF(ISNA(MATCH($C85,Witney!AK$5:AK$20,0)),"Not Declared", IF(ISBLANK(INDEX(Witney!$AI$5:$AI$20,MATCH($C85,Witney!AK$5:AK$20,0))),"Missing name on declaration sheet", INDEX(Witney!$AI$5:$AI$20,MATCH($C85,Witney!AK$5:AK$20,0))))</f>
        <v>Not Declared</v>
      </c>
      <c r="E85" s="5" t="str">
        <f>IF(ISNA(MATCH($C85,Witney!AL$5:AL$20,0)),"Not Declared", IF(ISBLANK(INDEX(Witney!$AI$5:$AI$20,MATCH($C85,Witney!AL$5:AL$20,0))),"Missing name on declaration sheet", INDEX(Witney!$AI$5:$AI$20,MATCH($C85,Witney!AL$5:AL$20,0))))</f>
        <v>Not Declared</v>
      </c>
      <c r="F85" s="5" t="str">
        <f>IF(ISNA(MATCH($C85,Witney!AM$5:AM$20,0)),"Not Declared", IF(ISBLANK(INDEX(Witney!$AI$5:$AI$20,MATCH($C85,Witney!AM$5:AM$20,0))),"Missing name on declaration sheet", INDEX(Witney!$AI$5:$AI$20,MATCH($C85,Witney!AM$5:AM$20,0))))</f>
        <v>Not Declared</v>
      </c>
      <c r="G85" s="5" t="str">
        <f>IF(ISNA(MATCH($C85,Witney!AN$5:AN$20,0)),"Not Declared", IF(ISBLANK(INDEX(Witney!$AI$5:$AI$20,MATCH($C85,Witney!AN$5:AN$20,0))),"Missing name on declaration sheet", INDEX(Witney!$AI$5:$AI$20,MATCH($C85,Witney!AN$5:AN$20,0))))</f>
        <v>Not Declared</v>
      </c>
      <c r="H85" s="5" t="str">
        <f>IF(ISNA(MATCH($C85,Witney!AO$5:AO$20,0)),"Not Declared", IF(ISBLANK(INDEX(Witney!$AI$5:$AI$20,MATCH($C85,Witney!AO$5:AO$20,0))),"Missing name on declaration sheet", INDEX(Witney!$AI$5:$AI$20,MATCH($C85,Witney!AO$5:AO$20,0))))</f>
        <v>Not Declared</v>
      </c>
      <c r="I85" s="5" t="str">
        <f>IF(ISNA(MATCH($C85,Witney!AP$5:AP$20,0)),"Not Declared", IF(ISBLANK(INDEX(Witney!$AI$5:$AI$20,MATCH($C85,Witney!AP$5:AP$20,0))),"Missing name on declaration sheet", INDEX(Witney!$AI$5:$AI$20,MATCH($C85,Witney!AP$5:AP$20,0))))</f>
        <v>Not Declared</v>
      </c>
      <c r="J85" s="5" t="str">
        <f>IF(ISNA(MATCH($C85,Witney!AQ$5:AQ$20,0)),"Not Declared", IF(ISBLANK(INDEX(Witney!$AI$5:$AI$20,MATCH($C85,Witney!AQ$5:AQ$20,0))),"Missing name on declaration sheet", INDEX(Witney!$AI$5:$AI$20,MATCH($C85,Witney!AQ$5:AQ$20,0))))</f>
        <v>Not Declared</v>
      </c>
      <c r="K85" s="5" t="str">
        <f>IF(ISNA(MATCH($C85,Witney!AR$5:AR$20,0)),"Not Declared", IF(ISBLANK(INDEX(Witney!$AI$5:$AI$20,MATCH($C85,Witney!AR$5:AR$20,0))),"Missing name on declaration sheet", INDEX(Witney!$AI$5:$AI$20,MATCH($C85,Witney!AR$5:AR$20,0))))</f>
        <v>Not Declared</v>
      </c>
      <c r="L85" s="5" t="str">
        <f>IF(ISNA(MATCH($C85,Witney!AS$5:AS$20,0)),"Not Declared", IF(ISBLANK(INDEX(Witney!$AI$5:$AI$20,MATCH($C85,Witney!AS$5:AS$20,0))),"Missing name on declaration sheet", INDEX(Witney!$AI$5:$AI$20,MATCH($C85,Witney!AS$5:AS$20,0))))</f>
        <v>Not Declared</v>
      </c>
      <c r="M85" s="5" t="str">
        <f>IF(ISNA(MATCH($C85,Witney!AT$5:AT$20,0)),"Not Declared", IF(ISBLANK(INDEX(Witney!$AI$5:$AI$20,MATCH($C85,Witney!AT$5:AT$20,0))),"Missing name on declaration sheet", INDEX(Witney!$AI$5:$AI$20,MATCH($C85,Witney!AT$5:AT$20,0))))</f>
        <v>Not Declared</v>
      </c>
      <c r="N85" s="5" t="str">
        <f>IF(ISNA(MATCH($C85,Witney!AU$5:AU$20,0)),"Not Declared", IF(ISBLANK(INDEX(Witney!$AI$5:$AI$20,MATCH($C85,Witney!AU$5:AU$20,0))),"Missing name on declaration sheet", INDEX(Witney!$AI$5:$AI$20,MATCH($C85,Witney!AU$5:AU$20,0))))</f>
        <v>Not Declared</v>
      </c>
      <c r="O85" s="5" t="str">
        <f>IF(ISNA(MATCH($C85,Witney!AV$5:AV$20,0)),"Not Declared", IF(ISBLANK(INDEX(Witney!$AI$5:$AI$20,MATCH($C85,Witney!AV$5:AV$20,0))),"Missing name on declaration sheet", INDEX(Witney!$AI$5:$AI$20,MATCH($C85,Witney!AV$5:AV$20,0))))</f>
        <v>Not Declared</v>
      </c>
      <c r="P85" s="5" t="s">
        <v>109</v>
      </c>
      <c r="Q85" s="5" t="s">
        <v>136</v>
      </c>
      <c r="R85" s="5" t="s">
        <v>137</v>
      </c>
      <c r="S85" s="5" t="s">
        <v>138</v>
      </c>
      <c r="T85" s="5" t="str">
        <f>IF(ISNA(MATCH(P85,Witney!$AW$5:$AW$30,0)),"", IF(ISBLANK(INDEX(Witney!$AI$5:$AI$30,MATCH(P85,Witney!$AW$5:$AW$30,0))),"Missing name on declaration sheet", INDEX(Witney!$AI$5:$AI$30,MATCH(P85,Witney!$AW$5:$AW$30,0))))</f>
        <v/>
      </c>
      <c r="U85" s="5" t="str">
        <f>IF(ISNA(MATCH(Q85,Witney!$AW$5:$AW$30,0)),"", IF(ISBLANK(INDEX(Witney!$AI$5:$AI$30,MATCH(Q85,Witney!$AW$5:$AW$30,0))),"Missing name on declaration sheet", INDEX(Witney!$AI$5:$AI$30,MATCH(Q85,Witney!$AW$5:$AW$30,0))))</f>
        <v/>
      </c>
      <c r="V85" s="5" t="str">
        <f>IF(ISNA(MATCH(R85,Witney!$AW$5:$AW$30,0)),"", IF(ISBLANK(INDEX(Witney!$AI$5:$AI$30,MATCH(R85,Witney!$AW$5:$AW$30,0))),"Missing name on declaration sheet", INDEX(Witney!$AI$5:$AI$30,MATCH(R85,Witney!$AW$5:$AW$30,0))))</f>
        <v/>
      </c>
      <c r="W85" s="5" t="str">
        <f>IF(ISNA(MATCH(S85,Witney!$AW$5:$AW$30,0)),"", IF(ISBLANK(INDEX(Witney!$AI$5:$AI$30,MATCH(S85,Witney!$AW$5:$AW$30,0))),"Missing name on declaration sheet", INDEX(Witney!$AI$5:$AI$30,MATCH(S85,Witney!$AW$5:$AW$30,0))))</f>
        <v/>
      </c>
      <c r="X85" s="20" t="str">
        <f t="shared" ref="X85:X86" si="28">T85&amp;", "&amp;U85&amp;", "&amp;V85&amp;", "&amp;W85</f>
        <v xml:space="preserve">, , , </v>
      </c>
      <c r="AB85" s="201" t="str" cm="1">
        <f t="array" ref="AB85">_xlfn.XLOOKUP(1,('Number Allocation'!$C$6:$C$1446=AC85)*('Number Allocation'!$D$6:$D$1446=AD85),'Number Allocation'!$A$6:$A$1446,"!!!")</f>
        <v>!!!</v>
      </c>
      <c r="AC85" s="21" t="str">
        <v>Not Declared</v>
      </c>
      <c r="AD85" s="202" t="str">
        <v>Oxford City AC</v>
      </c>
      <c r="AE85" s="21"/>
      <c r="AF85" s="201"/>
      <c r="AG85" s="21"/>
      <c r="AH85" s="202"/>
      <c r="AJ85" s="21"/>
      <c r="AK85" s="201" t="str" cm="1">
        <f t="array" ref="AK85">_xlfn.XLOOKUP(1,('Number Allocation'!$C$6:$C$1446=AL85)*('Number Allocation'!$D$6:$D$1446=AM85),'Number Allocation'!$A$6:$A$1446,"!!!")</f>
        <v>!!!</v>
      </c>
      <c r="AL85" s="21" t="str">
        <v>Not Declared</v>
      </c>
      <c r="AM85" s="202" t="str">
        <v>Witney Road Runners</v>
      </c>
      <c r="AN85" s="21"/>
      <c r="AO85" s="201"/>
      <c r="AP85" s="21"/>
      <c r="AQ85" s="202"/>
      <c r="AS85" s="21"/>
      <c r="AT85" s="201" t="str" cm="1">
        <f t="array" ref="AT85">_xlfn.XLOOKUP(1,('Number Allocation'!$C$6:$C$1446=AU85)*('Number Allocation'!$D$6:$D$1446=AV85),'Number Allocation'!$A$6:$A$1446,"!!!")</f>
        <v>!!!</v>
      </c>
      <c r="AU85" s="21" t="str">
        <v>Not Declared</v>
      </c>
      <c r="AV85" s="202" t="str">
        <v>Banbury Harriers AC</v>
      </c>
      <c r="AW85" s="21"/>
      <c r="AX85" s="201"/>
      <c r="AY85" s="21"/>
      <c r="AZ85" s="202"/>
      <c r="BB85" s="21"/>
      <c r="BC85" s="201" t="str" cm="1">
        <f t="array" ref="BC85">_xlfn.XLOOKUP(1,('Number Allocation'!$C$6:$C$1446=BD85)*('Number Allocation'!$D$6:$D$1446=BE85),'Number Allocation'!$A$6:$A$1446,"!!!")</f>
        <v>!!!</v>
      </c>
      <c r="BD85" s="21" t="str">
        <v>Not Declared</v>
      </c>
      <c r="BE85" s="202" t="str">
        <v>Witney Road Runners</v>
      </c>
      <c r="BF85" s="21"/>
      <c r="BG85" s="201"/>
      <c r="BH85" s="21"/>
      <c r="BI85" s="202"/>
      <c r="BK85" s="21"/>
      <c r="BL85" s="201" t="str" cm="1">
        <f t="array" ref="BL85">_xlfn.XLOOKUP(1,('Number Allocation'!$C$6:$C$1446=BM85)*('Number Allocation'!$D$6:$D$1446=BN85),'Number Allocation'!$A$6:$A$1446,"!!!")</f>
        <v>!!!</v>
      </c>
      <c r="BM85" s="21" t="str">
        <v>Not Declared</v>
      </c>
      <c r="BN85" s="202" t="str">
        <v>Witney Road Runners</v>
      </c>
      <c r="BO85" s="21"/>
      <c r="BP85" s="201"/>
      <c r="BQ85" s="21"/>
      <c r="BR85" s="202"/>
      <c r="BT85" s="21"/>
      <c r="BU85" s="201" t="str" cm="1">
        <f t="array" ref="BU85">_xlfn.XLOOKUP(1,('Number Allocation'!$C$6:$C$1446=BV85)*('Number Allocation'!$D$6:$D$1446=BW85),'Number Allocation'!$A$6:$A$1446,"!!!")</f>
        <v>!!!</v>
      </c>
      <c r="BV85" s="21" t="str">
        <v>Not Declared</v>
      </c>
      <c r="BW85" s="202" t="str">
        <v>White Horse Harriers</v>
      </c>
      <c r="BX85" s="21"/>
      <c r="BY85" s="201"/>
      <c r="BZ85" s="21"/>
      <c r="CA85" s="202"/>
      <c r="CB85" s="21"/>
      <c r="CC85" s="21"/>
      <c r="CD85" s="21"/>
      <c r="CE85" s="21"/>
      <c r="CF85" s="21"/>
      <c r="CG85" s="21"/>
      <c r="CH85" s="21"/>
      <c r="CI85" s="21"/>
      <c r="CJ85" s="21"/>
      <c r="CK85" s="21"/>
      <c r="CL85" s="21"/>
    </row>
    <row r="86" spans="1:103" ht="21" customHeight="1">
      <c r="A86" s="20" t="s">
        <v>124</v>
      </c>
      <c r="B86" s="5" t="s">
        <v>60</v>
      </c>
      <c r="C86" s="5" t="s">
        <v>0</v>
      </c>
      <c r="D86" s="5" t="str">
        <f>IF(ISNA(MATCH($C86,GreatMilton!AK$5:AK$20,0)),"Not Declared", IF(ISBLANK(INDEX(GreatMilton!$AI$5:$AI$20,MATCH($C86,GreatMilton!AK$5:AK$20,0))),"Missing name on declaration sheet", INDEX(GreatMilton!$AI$5:$AI$20,MATCH($C86,GreatMilton!AK$5:AK$20,0))))</f>
        <v>Not Declared</v>
      </c>
      <c r="E86" s="5" t="str">
        <f>IF(ISNA(MATCH($C86,GreatMilton!AL$5:AL$20,0)),"Not Declared", IF(ISBLANK(INDEX(GreatMilton!$AI$5:$AI$20,MATCH($C86,GreatMilton!AL$5:AL$20,0))),"Missing name on declaration sheet", INDEX(GreatMilton!$AI$5:$AI$20,MATCH($C86,GreatMilton!AL$5:AL$20,0))))</f>
        <v>Not Declared</v>
      </c>
      <c r="F86" s="5" t="str">
        <f>IF(ISNA(MATCH($C86,GreatMilton!AM$5:AM$20,0)),"Not Declared", IF(ISBLANK(INDEX(GreatMilton!$AI$5:$AI$20,MATCH($C86,GreatMilton!AM$5:AM$20,0))),"Missing name on declaration sheet", INDEX(GreatMilton!$AI$5:$AI$20,MATCH($C86,GreatMilton!AM$5:AM$20,0))))</f>
        <v>Not Declared</v>
      </c>
      <c r="G86" s="5" t="str">
        <f>IF(ISNA(MATCH($C86,GreatMilton!AN$5:AN$20,0)),"Not Declared", IF(ISBLANK(INDEX(GreatMilton!$AI$5:$AI$20,MATCH($C86,GreatMilton!AN$5:AN$20,0))),"Missing name on declaration sheet", INDEX(GreatMilton!$AI$5:$AI$20,MATCH($C86,GreatMilton!AN$5:AN$20,0))))</f>
        <v>Not Declared</v>
      </c>
      <c r="H86" s="5" t="str">
        <f>IF(ISNA(MATCH($C86,GreatMilton!AO$5:AO$20,0)),"Not Declared", IF(ISBLANK(INDEX(GreatMilton!$AI$5:$AI$20,MATCH($C86,GreatMilton!AO$5:AO$20,0))),"Missing name on declaration sheet", INDEX(GreatMilton!$AI$5:$AI$20,MATCH($C86,GreatMilton!AO$5:AO$20,0))))</f>
        <v>Not Declared</v>
      </c>
      <c r="I86" s="5" t="str">
        <f>IF(ISNA(MATCH($C86,GreatMilton!AP$5:AP$20,0)),"Not Declared", IF(ISBLANK(INDEX(GreatMilton!$AI$5:$AI$20,MATCH($C86,GreatMilton!AP$5:AP$20,0))),"Missing name on declaration sheet", INDEX(GreatMilton!$AI$5:$AI$20,MATCH($C86,GreatMilton!AP$5:AP$20,0))))</f>
        <v>Not Declared</v>
      </c>
      <c r="J86" s="5" t="str">
        <f>IF(ISNA(MATCH($C86,GreatMilton!AQ$5:AQ$20,0)),"Not Declared", IF(ISBLANK(INDEX(GreatMilton!$AI$5:$AI$20,MATCH($C86,GreatMilton!AQ$5:AQ$20,0))),"Missing name on declaration sheet", INDEX(GreatMilton!$AI$5:$AI$20,MATCH($C86,GreatMilton!AQ$5:AQ$20,0))))</f>
        <v>Not Declared</v>
      </c>
      <c r="K86" s="5" t="str">
        <f>IF(ISNA(MATCH($C86,GreatMilton!AR$5:AR$20,0)),"Not Declared", IF(ISBLANK(INDEX(GreatMilton!$AI$5:$AI$20,MATCH($C86,GreatMilton!AR$5:AR$20,0))),"Missing name on declaration sheet", INDEX(GreatMilton!$AI$5:$AI$20,MATCH($C86,GreatMilton!AR$5:AR$20,0))))</f>
        <v>Not Declared</v>
      </c>
      <c r="L86" s="5" t="str">
        <f>IF(ISNA(MATCH($C86,GreatMilton!AS$5:AS$20,0)),"Not Declared", IF(ISBLANK(INDEX(GreatMilton!$AI$5:$AI$20,MATCH($C86,GreatMilton!AS$5:AS$20,0))),"Missing name on declaration sheet", INDEX(GreatMilton!$AI$5:$AI$20,MATCH($C86,GreatMilton!AS$5:AS$20,0))))</f>
        <v>Not Declared</v>
      </c>
      <c r="M86" s="5" t="str">
        <f>IF(ISNA(MATCH($C86,GreatMilton!AT$5:AT$20,0)),"Not Declared", IF(ISBLANK(INDEX(GreatMilton!$AI$5:$AI$20,MATCH($C86,GreatMilton!AT$5:AT$20,0))),"Missing name on declaration sheet", INDEX(GreatMilton!$AI$5:$AI$20,MATCH($C86,GreatMilton!AT$5:AT$20,0))))</f>
        <v>Not Declared</v>
      </c>
      <c r="N86" s="5" t="str">
        <f>IF(ISNA(MATCH($C86,GreatMilton!AU$5:AU$20,0)),"Not Declared", IF(ISBLANK(INDEX(GreatMilton!$AI$5:$AI$20,MATCH($C86,GreatMilton!AU$5:AU$20,0))),"Missing name on declaration sheet", INDEX(GreatMilton!$AI$5:$AI$20,MATCH($C86,GreatMilton!AU$5:AU$20,0))))</f>
        <v>Not Declared</v>
      </c>
      <c r="O86" s="5" t="str">
        <f>IF(ISNA(MATCH($C86,GreatMilton!AV$5:AV$20,0)),"Not Declared", IF(ISBLANK(INDEX(GreatMilton!$AI$5:$AI$20,MATCH($C86,GreatMilton!AV$5:AV$20,0))),"Missing name on declaration sheet", INDEX(GreatMilton!$AI$5:$AI$20,MATCH($C86,GreatMilton!AV$5:AV$20,0))))</f>
        <v>Not Declared</v>
      </c>
      <c r="P86" s="5">
        <v>1</v>
      </c>
      <c r="Q86" s="5">
        <v>2</v>
      </c>
      <c r="R86" s="5">
        <v>3</v>
      </c>
      <c r="S86" s="5">
        <v>4</v>
      </c>
      <c r="T86" s="5" t="str">
        <f>IF(ISNA(MATCH(P86,GreatMilton!$AW$5:$AW$30,0)),"", IF(ISBLANK(INDEX(GreatMilton!$AI$5:$AI$30,MATCH(P86,GreatMilton!$AW$5:$AW$30,0))),"Missing name on declaration sheet", INDEX(GreatMilton!$AI$5:$AI$30,MATCH(P86,GreatMilton!$AW$5:$AW$30,0))))</f>
        <v/>
      </c>
      <c r="U86" s="5" t="str">
        <f>IF(ISNA(MATCH(Q86,GreatMilton!$AW$5:$AW$30,0)),"", IF(ISBLANK(INDEX(GreatMilton!$AI$5:$AI$30,MATCH(Q86,GreatMilton!$AW$5:$AW$30,0))),"Missing name on declaration sheet", INDEX(GreatMilton!$AI$5:$AI$30,MATCH(Q86,GreatMilton!$AW$5:$AW$30,0))))</f>
        <v/>
      </c>
      <c r="V86" s="5" t="str">
        <f>IF(ISNA(MATCH(R86,GreatMilton!$AW$5:$AW$30,0)),"", IF(ISBLANK(INDEX(GreatMilton!$AI$5:$AI$30,MATCH(R86,GreatMilton!$AW$5:$AW$30,0))),"Missing name on declaration sheet", INDEX(GreatMilton!$AI$5:$AI$30,MATCH(R86,GreatMilton!$AW$5:$AW$30,0))))</f>
        <v/>
      </c>
      <c r="W86" s="5" t="str">
        <f>IF(ISNA(MATCH(S86,GreatMilton!$AW$5:$AW$30,0)),"", IF(ISBLANK(INDEX(GreatMilton!$AI$5:$AI$30,MATCH(S86,GreatMilton!$AW$5:$AW$30,0))),"Missing name on declaration sheet", INDEX(GreatMilton!$AI$5:$AI$30,MATCH(S86,GreatMilton!$AW$5:$AW$30,0))))</f>
        <v/>
      </c>
      <c r="X86" s="20" t="str">
        <f t="shared" si="28"/>
        <v xml:space="preserve">, , , </v>
      </c>
      <c r="AA86" s="197" t="s">
        <v>342</v>
      </c>
      <c r="AB86" s="198" t="str" cm="1">
        <f t="array" ref="AB86">_xlfn.XLOOKUP(1,('Number Allocation'!$C$6:$C$1446=AC86)*('Number Allocation'!$D$6:$D$1446=AD86),'Number Allocation'!$A$6:$A$1446,"!!!")</f>
        <v>!!!</v>
      </c>
      <c r="AC86" s="208" t="str" cm="1">
        <f t="array" ref="AC86:AD88">_xlfn._xlws.FILTER(CHOOSE({1,2},$M62:$M88,$A62:$A88),($A62:$A88="Great Milton AC"),"")</f>
        <v>Not Declared</v>
      </c>
      <c r="AD86" s="200" t="str">
        <v>Great Milton AC</v>
      </c>
      <c r="AE86" s="21"/>
      <c r="AF86" s="201"/>
      <c r="AG86" s="21"/>
      <c r="AH86" s="202"/>
      <c r="AJ86" s="197" t="s">
        <v>342</v>
      </c>
      <c r="AK86" s="198" t="str" cm="1">
        <f t="array" ref="AK86">_xlfn.XLOOKUP(1,('Number Allocation'!$C$6:$C$1446=AL86)*('Number Allocation'!$D$6:$D$1446=AM86),'Number Allocation'!$A$6:$A$1446,"!!!")</f>
        <v>!!!</v>
      </c>
      <c r="AL86" s="208" t="str" cm="1">
        <f t="array" ref="AL86:AM88">_xlfn._xlws.FILTER(CHOOSE({1,2},$E62:$E88,$A62:$A88),($A62:$A88="Great Milton AC"),"")</f>
        <v>Not Declared</v>
      </c>
      <c r="AM86" s="200" t="str">
        <v>Great Milton AC</v>
      </c>
      <c r="AN86" s="21"/>
      <c r="AO86" s="201"/>
      <c r="AP86" s="21"/>
      <c r="AQ86" s="202"/>
      <c r="AS86" s="197" t="s">
        <v>342</v>
      </c>
      <c r="AT86" s="198" t="str" cm="1">
        <f t="array" ref="AT86">_xlfn.XLOOKUP(1,('Number Allocation'!$C$6:$C$1446=AU86)*('Number Allocation'!$D$6:$D$1446=AV86),'Number Allocation'!$A$6:$A$1446,"!!!")</f>
        <v>!!!</v>
      </c>
      <c r="AU86" s="208" t="str" cm="1">
        <f t="array" ref="AU86:AV88">_xlfn._xlws.FILTER(CHOOSE({1,2},$I62:$I88,$A62:$A88),($A62:$A88="Great Milton AC"),"")</f>
        <v>Not Declared</v>
      </c>
      <c r="AV86" s="200" t="str">
        <v>Great Milton AC</v>
      </c>
      <c r="AW86" s="21"/>
      <c r="AX86" s="201"/>
      <c r="AY86" s="21"/>
      <c r="AZ86" s="202"/>
      <c r="BB86" s="197" t="s">
        <v>342</v>
      </c>
      <c r="BC86" s="198" t="str" cm="1">
        <f t="array" ref="BC86">_xlfn.XLOOKUP(1,('Number Allocation'!$C$6:$C$1446=BD86)*('Number Allocation'!$D$6:$D$1446=BE86),'Number Allocation'!$A$6:$A$1446,"!!!")</f>
        <v>!!!</v>
      </c>
      <c r="BD86" s="208" t="str" cm="1">
        <f t="array" ref="BD86:BE88">_xlfn._xlws.FILTER(CHOOSE({1,2},$L62:$L88,$A62:$A88),($A62:$A88="Great Milton AC"),"")</f>
        <v>Not Declared</v>
      </c>
      <c r="BE86" s="200" t="str">
        <v>Great Milton AC</v>
      </c>
      <c r="BF86" s="21"/>
      <c r="BG86" s="201"/>
      <c r="BH86" s="21"/>
      <c r="BI86" s="202"/>
      <c r="BK86" s="197" t="s">
        <v>342</v>
      </c>
      <c r="BL86" s="198" t="str" cm="1">
        <f t="array" ref="BL86">_xlfn.XLOOKUP(1,('Number Allocation'!$C$6:$C$1446=BM86)*('Number Allocation'!$D$6:$D$1446=BN86),'Number Allocation'!$A$6:$A$1446,"!!!")</f>
        <v>!!!</v>
      </c>
      <c r="BM86" s="208" t="str" cm="1">
        <f t="array" ref="BM86:BN88">_xlfn._xlws.FILTER(CHOOSE({1,2},$D62:$D88,$A62:$A88),($A62:$A88="Great Milton AC"),"")</f>
        <v>Not Declared</v>
      </c>
      <c r="BN86" s="200" t="str">
        <v>Great Milton AC</v>
      </c>
      <c r="BO86" s="21"/>
      <c r="BP86" s="201"/>
      <c r="BQ86" s="21"/>
      <c r="BR86" s="202"/>
      <c r="BT86" s="197" t="s">
        <v>342</v>
      </c>
      <c r="BU86" s="198" t="str" cm="1">
        <f t="array" ref="BU86">_xlfn.XLOOKUP(1,('Number Allocation'!$C$6:$C$1446=BV86)*('Number Allocation'!$D$6:$D$1446=BW86),'Number Allocation'!$A$6:$A$1446,"!!!")</f>
        <v>!!!</v>
      </c>
      <c r="BV86" s="208" t="str" cm="1">
        <f t="array" ref="BV86:BW88">_xlfn._xlws.FILTER(CHOOSE({1,2},$F62:$F88,$A62:$A88),($A62:$A88="Great Milton AC"),"")</f>
        <v>Not Declared</v>
      </c>
      <c r="BW86" s="200" t="str">
        <v>Great Milton AC</v>
      </c>
      <c r="BX86" s="21"/>
      <c r="BY86" s="201"/>
      <c r="BZ86" s="21"/>
      <c r="CA86" s="202"/>
      <c r="CB86" s="21"/>
      <c r="CC86" s="21"/>
      <c r="CD86" s="21"/>
      <c r="CE86" s="21"/>
      <c r="CF86" s="21"/>
      <c r="CG86" s="21"/>
      <c r="CH86" s="21"/>
      <c r="CI86" s="21"/>
      <c r="CJ86" s="21"/>
      <c r="CK86" s="21"/>
      <c r="CL86" s="21"/>
    </row>
    <row r="87" spans="1:103" ht="21" customHeight="1">
      <c r="A87" s="20" t="s">
        <v>124</v>
      </c>
      <c r="B87" s="5" t="s">
        <v>125</v>
      </c>
      <c r="C87" s="5" t="s">
        <v>1</v>
      </c>
      <c r="D87" s="5" t="str">
        <f>IF(ISNA(MATCH($C87,GreatMilton!AK$5:AK$20,0)),"Not Declared", IF(ISBLANK(INDEX(GreatMilton!$AI$5:$AI$20,MATCH($C87,GreatMilton!AK$5:AK$20,0))),"Missing name on declaration sheet", INDEX(GreatMilton!$AI$5:$AI$20,MATCH($C87,GreatMilton!AK$5:AK$20,0))))</f>
        <v>Not Declared</v>
      </c>
      <c r="E87" s="5" t="str">
        <f>IF(ISNA(MATCH($C87,GreatMilton!AL$5:AL$20,0)),"Not Declared", IF(ISBLANK(INDEX(GreatMilton!$AI$5:$AI$20,MATCH($C87,GreatMilton!AL$5:AL$20,0))),"Missing name on declaration sheet", INDEX(GreatMilton!$AI$5:$AI$20,MATCH($C87,GreatMilton!AL$5:AL$20,0))))</f>
        <v>Not Declared</v>
      </c>
      <c r="F87" s="5" t="str">
        <f>IF(ISNA(MATCH($C87,GreatMilton!AM$5:AM$20,0)),"Not Declared", IF(ISBLANK(INDEX(GreatMilton!$AI$5:$AI$20,MATCH($C87,GreatMilton!AM$5:AM$20,0))),"Missing name on declaration sheet", INDEX(GreatMilton!$AI$5:$AI$20,MATCH($C87,GreatMilton!AM$5:AM$20,0))))</f>
        <v>Not Declared</v>
      </c>
      <c r="G87" s="5" t="str">
        <f>IF(ISNA(MATCH($C87,GreatMilton!AN$5:AN$20,0)),"Not Declared", IF(ISBLANK(INDEX(GreatMilton!$AI$5:$AI$20,MATCH($C87,GreatMilton!AN$5:AN$20,0))),"Missing name on declaration sheet", INDEX(GreatMilton!$AI$5:$AI$20,MATCH($C87,GreatMilton!AN$5:AN$20,0))))</f>
        <v>Not Declared</v>
      </c>
      <c r="H87" s="5" t="str">
        <f>IF(ISNA(MATCH($C87,GreatMilton!AO$5:AO$20,0)),"Not Declared", IF(ISBLANK(INDEX(GreatMilton!$AI$5:$AI$20,MATCH($C87,GreatMilton!AO$5:AO$20,0))),"Missing name on declaration sheet", INDEX(GreatMilton!$AI$5:$AI$20,MATCH($C87,GreatMilton!AO$5:AO$20,0))))</f>
        <v>Not Declared</v>
      </c>
      <c r="I87" s="5" t="str">
        <f>IF(ISNA(MATCH($C87,GreatMilton!AP$5:AP$20,0)),"Not Declared", IF(ISBLANK(INDEX(GreatMilton!$AI$5:$AI$20,MATCH($C87,GreatMilton!AP$5:AP$20,0))),"Missing name on declaration sheet", INDEX(GreatMilton!$AI$5:$AI$20,MATCH($C87,GreatMilton!AP$5:AP$20,0))))</f>
        <v>Not Declared</v>
      </c>
      <c r="J87" s="5" t="str">
        <f>IF(ISNA(MATCH($C87,GreatMilton!AQ$5:AQ$20,0)),"Not Declared", IF(ISBLANK(INDEX(GreatMilton!$AI$5:$AI$20,MATCH($C87,GreatMilton!AQ$5:AQ$20,0))),"Missing name on declaration sheet", INDEX(GreatMilton!$AI$5:$AI$20,MATCH($C87,GreatMilton!AQ$5:AQ$20,0))))</f>
        <v>Not Declared</v>
      </c>
      <c r="K87" s="5" t="str">
        <f>IF(ISNA(MATCH($C87,GreatMilton!AR$5:AR$20,0)),"Not Declared", IF(ISBLANK(INDEX(GreatMilton!$AI$5:$AI$20,MATCH($C87,GreatMilton!AR$5:AR$20,0))),"Missing name on declaration sheet", INDEX(GreatMilton!$AI$5:$AI$20,MATCH($C87,GreatMilton!AR$5:AR$20,0))))</f>
        <v>Not Declared</v>
      </c>
      <c r="L87" s="5" t="str">
        <f>IF(ISNA(MATCH($C87,GreatMilton!AS$5:AS$20,0)),"Not Declared", IF(ISBLANK(INDEX(GreatMilton!$AI$5:$AI$20,MATCH($C87,GreatMilton!AS$5:AS$20,0))),"Missing name on declaration sheet", INDEX(GreatMilton!$AI$5:$AI$20,MATCH($C87,GreatMilton!AS$5:AS$20,0))))</f>
        <v>Not Declared</v>
      </c>
      <c r="M87" s="5" t="str">
        <f>IF(ISNA(MATCH($C87,GreatMilton!AT$5:AT$20,0)),"Not Declared", IF(ISBLANK(INDEX(GreatMilton!$AI$5:$AI$20,MATCH($C87,GreatMilton!AT$5:AT$20,0))),"Missing name on declaration sheet", INDEX(GreatMilton!$AI$5:$AI$20,MATCH($C87,GreatMilton!AT$5:AT$20,0))))</f>
        <v>Not Declared</v>
      </c>
      <c r="N87" s="5" t="str">
        <f>IF(ISNA(MATCH($C87,GreatMilton!AU$5:AU$20,0)),"Not Declared", IF(ISBLANK(INDEX(GreatMilton!$AI$5:$AI$20,MATCH($C87,GreatMilton!AU$5:AU$20,0))),"Missing name on declaration sheet", INDEX(GreatMilton!$AI$5:$AI$20,MATCH($C87,GreatMilton!AU$5:AU$20,0))))</f>
        <v>Not Declared</v>
      </c>
      <c r="O87" s="5" t="str">
        <f>IF(ISNA(MATCH($C87,GreatMilton!AV$5:AV$20,0)),"Not Declared", IF(ISBLANK(INDEX(GreatMilton!$AI$5:$AI$20,MATCH($C87,GreatMilton!AV$5:AV$20,0))),"Missing name on declaration sheet", INDEX(GreatMilton!$AI$5:$AI$20,MATCH($C87,GreatMilton!AV$5:AV$20,0))))</f>
        <v>Not Declared</v>
      </c>
      <c r="P87" s="57"/>
      <c r="Q87" s="57"/>
      <c r="R87" s="57"/>
      <c r="S87" s="57"/>
      <c r="T87" s="57"/>
      <c r="U87" s="57"/>
      <c r="V87" s="57"/>
      <c r="W87" s="57"/>
      <c r="X87" s="57"/>
      <c r="AA87" s="21"/>
      <c r="AB87" s="201" t="str" cm="1">
        <f t="array" ref="AB87">_xlfn.XLOOKUP(1,('Number Allocation'!$C$6:$C$1446=AC87)*('Number Allocation'!$D$6:$D$1446=AD87),'Number Allocation'!$A$6:$A$1446,"!!!")</f>
        <v>!!!</v>
      </c>
      <c r="AC87" s="21" t="str">
        <v>Not Declared</v>
      </c>
      <c r="AD87" s="202" t="str">
        <v>Great Milton AC</v>
      </c>
      <c r="AE87" s="21"/>
      <c r="AF87" s="201"/>
      <c r="AG87" s="21"/>
      <c r="AH87" s="202"/>
      <c r="AJ87" s="21"/>
      <c r="AK87" s="201" t="str" cm="1">
        <f t="array" ref="AK87">_xlfn.XLOOKUP(1,('Number Allocation'!$C$6:$C$1446=AL87)*('Number Allocation'!$D$6:$D$1446=AM87),'Number Allocation'!$A$6:$A$1446,"!!!")</f>
        <v>!!!</v>
      </c>
      <c r="AL87" s="21" t="str">
        <v>Not Declared</v>
      </c>
      <c r="AM87" s="202" t="str">
        <v>Great Milton AC</v>
      </c>
      <c r="AN87" s="21"/>
      <c r="AO87" s="201"/>
      <c r="AP87" s="21"/>
      <c r="AQ87" s="202"/>
      <c r="AS87" s="21"/>
      <c r="AT87" s="201" t="str" cm="1">
        <f t="array" ref="AT87">_xlfn.XLOOKUP(1,('Number Allocation'!$C$6:$C$1446=AU87)*('Number Allocation'!$D$6:$D$1446=AV87),'Number Allocation'!$A$6:$A$1446,"!!!")</f>
        <v>!!!</v>
      </c>
      <c r="AU87" s="21" t="str">
        <v>Not Declared</v>
      </c>
      <c r="AV87" s="202" t="str">
        <v>Great Milton AC</v>
      </c>
      <c r="AW87" s="21"/>
      <c r="AX87" s="201"/>
      <c r="AY87" s="21"/>
      <c r="AZ87" s="202"/>
      <c r="BB87" s="21"/>
      <c r="BC87" s="201" t="str" cm="1">
        <f t="array" ref="BC87">_xlfn.XLOOKUP(1,('Number Allocation'!$C$6:$C$1446=BD87)*('Number Allocation'!$D$6:$D$1446=BE87),'Number Allocation'!$A$6:$A$1446,"!!!")</f>
        <v>!!!</v>
      </c>
      <c r="BD87" s="21" t="str">
        <v>Not Declared</v>
      </c>
      <c r="BE87" s="202" t="str">
        <v>Great Milton AC</v>
      </c>
      <c r="BF87" s="21"/>
      <c r="BG87" s="201"/>
      <c r="BH87" s="21"/>
      <c r="BI87" s="202"/>
      <c r="BK87" s="21"/>
      <c r="BL87" s="201" t="str" cm="1">
        <f t="array" ref="BL87">_xlfn.XLOOKUP(1,('Number Allocation'!$C$6:$C$1446=BM87)*('Number Allocation'!$D$6:$D$1446=BN87),'Number Allocation'!$A$6:$A$1446,"!!!")</f>
        <v>!!!</v>
      </c>
      <c r="BM87" s="21" t="str">
        <v>Not Declared</v>
      </c>
      <c r="BN87" s="202" t="str">
        <v>Great Milton AC</v>
      </c>
      <c r="BO87" s="21"/>
      <c r="BP87" s="201"/>
      <c r="BQ87" s="21"/>
      <c r="BR87" s="202"/>
      <c r="BT87" s="21"/>
      <c r="BU87" s="201" t="str" cm="1">
        <f t="array" ref="BU87">_xlfn.XLOOKUP(1,('Number Allocation'!$C$6:$C$1446=BV87)*('Number Allocation'!$D$6:$D$1446=BW87),'Number Allocation'!$A$6:$A$1446,"!!!")</f>
        <v>!!!</v>
      </c>
      <c r="BV87" s="21" t="str">
        <v>Not Declared</v>
      </c>
      <c r="BW87" s="202" t="str">
        <v>Great Milton AC</v>
      </c>
      <c r="BX87" s="21"/>
      <c r="BY87" s="201"/>
      <c r="BZ87" s="21"/>
      <c r="CA87" s="202"/>
      <c r="CB87" s="21"/>
      <c r="CC87" s="21"/>
      <c r="CD87" s="21"/>
      <c r="CE87" s="21"/>
      <c r="CF87" s="21"/>
      <c r="CG87" s="21"/>
      <c r="CH87" s="21"/>
      <c r="CI87" s="21"/>
      <c r="CJ87" s="21"/>
      <c r="CK87" s="21"/>
      <c r="CL87" s="21"/>
    </row>
    <row r="88" spans="1:103" ht="21" customHeight="1">
      <c r="A88" s="20" t="s">
        <v>124</v>
      </c>
      <c r="B88" s="5"/>
      <c r="C88" s="5" t="s">
        <v>139</v>
      </c>
      <c r="D88" s="5" t="str">
        <f>IF(ISNA(MATCH($C88,GreatMilton!AK$5:AK$20,0)),"Not Declared", IF(ISBLANK(INDEX(GreatMilton!$AI$5:$AI$20,MATCH($C88,GreatMilton!AK$5:AK$20,0))),"Missing name on declaration sheet", INDEX(GreatMilton!$AI$5:$AI$20,MATCH($C88,GreatMilton!AK$5:AK$20,0))))</f>
        <v>Not Declared</v>
      </c>
      <c r="E88" s="5" t="str">
        <f>IF(ISNA(MATCH($C88,GreatMilton!AL$5:AL$20,0)),"Not Declared", IF(ISBLANK(INDEX(GreatMilton!$AI$5:$AI$20,MATCH($C88,GreatMilton!AL$5:AL$20,0))),"Missing name on declaration sheet", INDEX(GreatMilton!$AI$5:$AI$20,MATCH($C88,GreatMilton!AL$5:AL$20,0))))</f>
        <v>Not Declared</v>
      </c>
      <c r="F88" s="5" t="str">
        <f>IF(ISNA(MATCH($C88,GreatMilton!AM$5:AM$20,0)),"Not Declared", IF(ISBLANK(INDEX(GreatMilton!$AI$5:$AI$20,MATCH($C88,GreatMilton!AM$5:AM$20,0))),"Missing name on declaration sheet", INDEX(GreatMilton!$AI$5:$AI$20,MATCH($C88,GreatMilton!AM$5:AM$20,0))))</f>
        <v>Not Declared</v>
      </c>
      <c r="G88" s="5" t="str">
        <f>IF(ISNA(MATCH($C88,GreatMilton!AN$5:AN$20,0)),"Not Declared", IF(ISBLANK(INDEX(GreatMilton!$AI$5:$AI$20,MATCH($C88,GreatMilton!AN$5:AN$20,0))),"Missing name on declaration sheet", INDEX(GreatMilton!$AI$5:$AI$20,MATCH($C88,GreatMilton!AN$5:AN$20,0))))</f>
        <v>Not Declared</v>
      </c>
      <c r="H88" s="5" t="str">
        <f>IF(ISNA(MATCH($C88,GreatMilton!AO$5:AO$20,0)),"Not Declared", IF(ISBLANK(INDEX(GreatMilton!$AI$5:$AI$20,MATCH($C88,GreatMilton!AO$5:AO$20,0))),"Missing name on declaration sheet", INDEX(GreatMilton!$AI$5:$AI$20,MATCH($C88,GreatMilton!AO$5:AO$20,0))))</f>
        <v>Not Declared</v>
      </c>
      <c r="I88" s="5" t="str">
        <f>IF(ISNA(MATCH($C88,GreatMilton!AP$5:AP$20,0)),"Not Declared", IF(ISBLANK(INDEX(GreatMilton!$AI$5:$AI$20,MATCH($C88,GreatMilton!AP$5:AP$20,0))),"Missing name on declaration sheet", INDEX(GreatMilton!$AI$5:$AI$20,MATCH($C88,GreatMilton!AP$5:AP$20,0))))</f>
        <v>Not Declared</v>
      </c>
      <c r="J88" s="5" t="str">
        <f>IF(ISNA(MATCH($C88,GreatMilton!AQ$5:AQ$20,0)),"Not Declared", IF(ISBLANK(INDEX(GreatMilton!$AI$5:$AI$20,MATCH($C88,GreatMilton!AQ$5:AQ$20,0))),"Missing name on declaration sheet", INDEX(GreatMilton!$AI$5:$AI$20,MATCH($C88,GreatMilton!AQ$5:AQ$20,0))))</f>
        <v>Not Declared</v>
      </c>
      <c r="K88" s="5" t="str">
        <f>IF(ISNA(MATCH($C88,GreatMilton!AR$5:AR$20,0)),"Not Declared", IF(ISBLANK(INDEX(GreatMilton!$AI$5:$AI$20,MATCH($C88,GreatMilton!AR$5:AR$20,0))),"Missing name on declaration sheet", INDEX(GreatMilton!$AI$5:$AI$20,MATCH($C88,GreatMilton!AR$5:AR$20,0))))</f>
        <v>Not Declared</v>
      </c>
      <c r="L88" s="5" t="str">
        <f>IF(ISNA(MATCH($C88,GreatMilton!AS$5:AS$20,0)),"Not Declared", IF(ISBLANK(INDEX(GreatMilton!$AI$5:$AI$20,MATCH($C88,GreatMilton!AS$5:AS$20,0))),"Missing name on declaration sheet", INDEX(GreatMilton!$AI$5:$AI$20,MATCH($C88,GreatMilton!AS$5:AS$20,0))))</f>
        <v>Not Declared</v>
      </c>
      <c r="M88" s="5" t="str">
        <f>IF(ISNA(MATCH($C88,GreatMilton!AT$5:AT$20,0)),"Not Declared", IF(ISBLANK(INDEX(GreatMilton!$AI$5:$AI$20,MATCH($C88,GreatMilton!AT$5:AT$20,0))),"Missing name on declaration sheet", INDEX(GreatMilton!$AI$5:$AI$20,MATCH($C88,GreatMilton!AT$5:AT$20,0))))</f>
        <v>Not Declared</v>
      </c>
      <c r="N88" s="5" t="str">
        <f>IF(ISNA(MATCH($C88,GreatMilton!AU$5:AU$20,0)),"Not Declared", IF(ISBLANK(INDEX(GreatMilton!$AI$5:$AI$20,MATCH($C88,GreatMilton!AU$5:AU$20,0))),"Missing name on declaration sheet", INDEX(GreatMilton!$AI$5:$AI$20,MATCH($C88,GreatMilton!AU$5:AU$20,0))))</f>
        <v>Not Declared</v>
      </c>
      <c r="O88" s="5" t="str">
        <f>IF(ISNA(MATCH($C88,GreatMilton!AV$5:AV$20,0)),"Not Declared", IF(ISBLANK(INDEX(GreatMilton!$AI$5:$AI$20,MATCH($C88,GreatMilton!AV$5:AV$20,0))),"Missing name on declaration sheet", INDEX(GreatMilton!$AI$5:$AI$20,MATCH($C88,GreatMilton!AV$5:AV$20,0))))</f>
        <v>Not Declared</v>
      </c>
      <c r="P88" s="5" t="s">
        <v>109</v>
      </c>
      <c r="Q88" s="5" t="s">
        <v>136</v>
      </c>
      <c r="R88" s="5" t="s">
        <v>137</v>
      </c>
      <c r="S88" s="5" t="s">
        <v>138</v>
      </c>
      <c r="T88" s="5" t="str">
        <f>IF(ISNA(MATCH(P88,GreatMilton!$AW$5:$AW$30,0)),"", IF(ISBLANK(INDEX(GreatMilton!$AI$5:$AI$30,MATCH(P88,GreatMilton!$AW$5:$AW$30,0))),"Missing name on declaration sheet", INDEX(GreatMilton!$AI$5:$AI$30,MATCH(P88,GreatMilton!$AW$5:$AW$30,0))))</f>
        <v/>
      </c>
      <c r="U88" s="5" t="str">
        <f>IF(ISNA(MATCH(Q88,GreatMilton!$AW$5:$AW$30,0)),"", IF(ISBLANK(INDEX(GreatMilton!$AI$5:$AI$30,MATCH(Q88,GreatMilton!$AW$5:$AW$30,0))),"Missing name on declaration sheet", INDEX(GreatMilton!$AI$5:$AI$30,MATCH(Q88,GreatMilton!$AW$5:$AW$30,0))))</f>
        <v/>
      </c>
      <c r="V88" s="5" t="str">
        <f>IF(ISNA(MATCH(R88,GreatMilton!$AW$5:$AW$30,0)),"", IF(ISBLANK(INDEX(GreatMilton!$AI$5:$AI$30,MATCH(R88,GreatMilton!$AW$5:$AW$30,0))),"Missing name on declaration sheet", INDEX(GreatMilton!$AI$5:$AI$30,MATCH(R88,GreatMilton!$AW$5:$AW$30,0))))</f>
        <v/>
      </c>
      <c r="W88" s="5" t="str">
        <f>IF(ISNA(MATCH(S88,GreatMilton!$AW$5:$AW$30,0)),"", IF(ISBLANK(INDEX(GreatMilton!$AI$5:$AI$30,MATCH(S88,GreatMilton!$AW$5:$AW$30,0))),"Missing name on declaration sheet", INDEX(GreatMilton!$AI$5:$AI$30,MATCH(S88,GreatMilton!$AW$5:$AW$30,0))))</f>
        <v/>
      </c>
      <c r="X88" s="20" t="str">
        <f t="shared" ref="X88" si="29">T88&amp;", "&amp;U88&amp;", "&amp;V88&amp;", "&amp;W88</f>
        <v xml:space="preserve">, , , </v>
      </c>
      <c r="AB88" s="203" t="str" cm="1">
        <f t="array" ref="AB88">_xlfn.XLOOKUP(1,('Number Allocation'!$C$6:$C$1446=AC88)*('Number Allocation'!$D$6:$D$1446=AD88),'Number Allocation'!$A$6:$A$1446,"!!!")</f>
        <v>!!!</v>
      </c>
      <c r="AC88" s="204" t="str">
        <v>Not Declared</v>
      </c>
      <c r="AD88" s="205" t="str">
        <v>Great Milton AC</v>
      </c>
      <c r="AE88" s="21"/>
      <c r="AF88" s="203"/>
      <c r="AG88" s="204"/>
      <c r="AH88" s="205"/>
      <c r="AK88" s="203" t="str" cm="1">
        <f t="array" ref="AK88">_xlfn.XLOOKUP(1,('Number Allocation'!$C$6:$C$1446=AL88)*('Number Allocation'!$D$6:$D$1446=AM88),'Number Allocation'!$A$6:$A$1446,"!!!")</f>
        <v>!!!</v>
      </c>
      <c r="AL88" s="204" t="str">
        <v>Not Declared</v>
      </c>
      <c r="AM88" s="205" t="str">
        <v>Great Milton AC</v>
      </c>
      <c r="AN88" s="21"/>
      <c r="AO88" s="203"/>
      <c r="AP88" s="204"/>
      <c r="AQ88" s="205"/>
      <c r="AS88" s="27"/>
      <c r="AT88" s="203" t="str" cm="1">
        <f t="array" ref="AT88">_xlfn.XLOOKUP(1,('Number Allocation'!$C$6:$C$1446=AU88)*('Number Allocation'!$D$6:$D$1446=AV88),'Number Allocation'!$A$6:$A$1446,"!!!")</f>
        <v>!!!</v>
      </c>
      <c r="AU88" s="204" t="str">
        <v>Not Declared</v>
      </c>
      <c r="AV88" s="205" t="str">
        <v>Great Milton AC</v>
      </c>
      <c r="AW88" s="21"/>
      <c r="AX88" s="203"/>
      <c r="AY88" s="204"/>
      <c r="AZ88" s="205"/>
      <c r="BC88" s="203" t="str" cm="1">
        <f t="array" ref="BC88">_xlfn.XLOOKUP(1,('Number Allocation'!$C$6:$C$1446=BD88)*('Number Allocation'!$D$6:$D$1446=BE88),'Number Allocation'!$A$6:$A$1446,"!!!")</f>
        <v>!!!</v>
      </c>
      <c r="BD88" s="204" t="str">
        <v>Not Declared</v>
      </c>
      <c r="BE88" s="205" t="str">
        <v>Great Milton AC</v>
      </c>
      <c r="BF88" s="21"/>
      <c r="BG88" s="203"/>
      <c r="BH88" s="204"/>
      <c r="BI88" s="205"/>
      <c r="BL88" s="203" t="str" cm="1">
        <f t="array" ref="BL88">_xlfn.XLOOKUP(1,('Number Allocation'!$C$6:$C$1446=BM88)*('Number Allocation'!$D$6:$D$1446=BN88),'Number Allocation'!$A$6:$A$1446,"!!!")</f>
        <v>!!!</v>
      </c>
      <c r="BM88" s="204" t="str">
        <v>Not Declared</v>
      </c>
      <c r="BN88" s="205" t="str">
        <v>Great Milton AC</v>
      </c>
      <c r="BO88" s="21"/>
      <c r="BP88" s="203"/>
      <c r="BQ88" s="204"/>
      <c r="BR88" s="205"/>
      <c r="BU88" s="203" t="str" cm="1">
        <f t="array" ref="BU88">_xlfn.XLOOKUP(1,('Number Allocation'!$C$6:$C$1446=BV88)*('Number Allocation'!$D$6:$D$1446=BW88),'Number Allocation'!$A$6:$A$1446,"!!!")</f>
        <v>!!!</v>
      </c>
      <c r="BV88" s="204" t="str">
        <v>Not Declared</v>
      </c>
      <c r="BW88" s="205" t="str">
        <v>Great Milton AC</v>
      </c>
      <c r="BX88" s="21"/>
      <c r="BY88" s="203"/>
      <c r="BZ88" s="204"/>
      <c r="CA88" s="205"/>
      <c r="CB88" s="21"/>
      <c r="CC88" s="21"/>
      <c r="CD88" s="21"/>
      <c r="CE88" s="21"/>
      <c r="CF88" s="21"/>
      <c r="CG88" s="21"/>
      <c r="CH88" s="21"/>
      <c r="CI88" s="21"/>
      <c r="CJ88" s="21"/>
      <c r="CK88" s="21"/>
      <c r="CL88" s="21"/>
    </row>
    <row r="89" spans="1:103" ht="21" customHeight="1">
      <c r="A89" s="21"/>
      <c r="B89" s="4"/>
      <c r="C89" s="4"/>
      <c r="D89" s="4">
        <f>COUNTIF(D62:D88, "&lt;&gt;Not Declared")</f>
        <v>0</v>
      </c>
      <c r="E89" s="4">
        <f t="shared" ref="E89" si="30">COUNTIF(E62:E88, "&lt;&gt;Not Declared")</f>
        <v>0</v>
      </c>
      <c r="F89" s="4">
        <f t="shared" ref="F89" si="31">COUNTIF(F62:F88, "&lt;&gt;Not Declared")</f>
        <v>0</v>
      </c>
      <c r="G89" s="4">
        <f t="shared" ref="G89" si="32">COUNTIF(G62:G88, "&lt;&gt;Not Declared")</f>
        <v>0</v>
      </c>
      <c r="H89" s="4">
        <f t="shared" ref="H89" si="33">COUNTIF(H62:H88, "&lt;&gt;Not Declared")</f>
        <v>0</v>
      </c>
      <c r="I89" s="4">
        <f t="shared" ref="I89" si="34">COUNTIF(I62:I88, "&lt;&gt;Not Declared")</f>
        <v>0</v>
      </c>
      <c r="J89" s="4">
        <f t="shared" ref="J89" si="35">COUNTIF(J62:J88, "&lt;&gt;Not Declared")</f>
        <v>0</v>
      </c>
      <c r="K89" s="4">
        <f t="shared" ref="K89" si="36">COUNTIF(K62:K88, "&lt;&gt;Not Declared")</f>
        <v>0</v>
      </c>
      <c r="L89" s="4">
        <f t="shared" ref="L89" si="37">COUNTIF(L62:L88, "&lt;&gt;Not Declared")</f>
        <v>0</v>
      </c>
      <c r="M89" s="4">
        <f t="shared" ref="M89" si="38">COUNTIF(M62:M88, "&lt;&gt;Not Declared")</f>
        <v>0</v>
      </c>
      <c r="N89" s="4">
        <f t="shared" ref="N89" si="39">COUNTIF(N62:N88, "&lt;&gt;Not Declared")</f>
        <v>0</v>
      </c>
      <c r="O89" s="4">
        <f t="shared" ref="O89" si="40">COUNTIF(O62:O88, "&lt;&gt;Not Declared")</f>
        <v>0</v>
      </c>
      <c r="P89" s="4"/>
      <c r="Q89" s="4"/>
      <c r="R89" s="4"/>
      <c r="S89" s="4"/>
      <c r="T89" s="4" cm="1">
        <f t="array" ref="T89">SUMPRODUCT(--(T62:T88&lt;&gt;""))</f>
        <v>0</v>
      </c>
      <c r="U89" s="4" cm="1">
        <f t="array" ref="U89">SUMPRODUCT(--(U62:U88&lt;&gt;""))</f>
        <v>0</v>
      </c>
      <c r="V89" s="4" cm="1">
        <f t="array" ref="V89">SUMPRODUCT(--(V62:V88&lt;&gt;""))</f>
        <v>0</v>
      </c>
      <c r="W89" s="4" cm="1">
        <f t="array" ref="W89">SUMPRODUCT(--(W62:W88&lt;&gt;""))</f>
        <v>0</v>
      </c>
      <c r="X89" s="21"/>
      <c r="AM89" s="1"/>
      <c r="AN89" s="1"/>
      <c r="AO89" s="1"/>
      <c r="AP89" s="210"/>
      <c r="AQ89" s="210"/>
      <c r="AR89" s="210"/>
      <c r="AS89" s="210"/>
      <c r="BB89" s="210"/>
      <c r="BC89" s="4"/>
      <c r="BD89" s="4"/>
      <c r="BE89" s="4"/>
      <c r="BF89" s="4"/>
      <c r="BG89" s="4"/>
      <c r="BH89" s="4"/>
      <c r="BI89" s="4"/>
    </row>
    <row r="90" spans="1:103" ht="21" customHeight="1">
      <c r="A90" s="21"/>
      <c r="B90" s="4"/>
      <c r="C90" s="4"/>
      <c r="D90" s="4"/>
      <c r="E90" s="4"/>
      <c r="F90" s="4"/>
      <c r="G90" s="4"/>
      <c r="H90" s="4"/>
      <c r="I90" s="4"/>
      <c r="J90" s="4"/>
      <c r="K90" s="4"/>
      <c r="L90" s="4"/>
      <c r="M90" s="4"/>
      <c r="N90" s="4"/>
      <c r="O90" s="4"/>
      <c r="P90" s="4"/>
      <c r="Q90" s="4"/>
      <c r="R90" s="4"/>
      <c r="S90" s="4"/>
      <c r="T90" s="4"/>
      <c r="U90" s="4"/>
      <c r="V90" s="4"/>
      <c r="W90" s="4"/>
      <c r="X90" s="21"/>
      <c r="AM90"/>
      <c r="AN90"/>
      <c r="AO90"/>
      <c r="AP90" s="210"/>
      <c r="AQ90" s="210"/>
      <c r="AR90" s="210"/>
      <c r="AS90" s="210"/>
      <c r="BB90" s="210"/>
      <c r="BC90" s="4"/>
      <c r="BD90" s="4"/>
      <c r="BE90" s="4"/>
      <c r="BF90" s="4"/>
      <c r="BG90" s="4"/>
      <c r="BH90" s="4"/>
      <c r="BI90" s="4"/>
    </row>
    <row r="91" spans="1:103" ht="21" customHeight="1">
      <c r="A91" s="49" t="s">
        <v>207</v>
      </c>
      <c r="B91" s="50" t="s">
        <v>140</v>
      </c>
      <c r="C91" s="50" t="s">
        <v>154</v>
      </c>
      <c r="D91" s="50" t="str">
        <f>Abingdon!AK$3</f>
        <v>TRIPLE JUMP</v>
      </c>
      <c r="E91" s="50" t="str">
        <f>Abingdon!AL$3</f>
        <v>DISCUS</v>
      </c>
      <c r="F91" s="50" t="str">
        <f>Abingdon!AM$3</f>
        <v>HIGH JUMP</v>
      </c>
      <c r="G91" s="50"/>
      <c r="H91" s="50" t="str">
        <f>Abingdon!AO$3</f>
        <v>1500m</v>
      </c>
      <c r="I91" s="50" t="str">
        <f>Abingdon!AP$3</f>
        <v>JAVELIN</v>
      </c>
      <c r="J91" s="50" t="str">
        <f>Abingdon!AQ$3</f>
        <v>100m</v>
      </c>
      <c r="K91" s="50" t="str">
        <f>Abingdon!AR$3</f>
        <v>400m</v>
      </c>
      <c r="L91" s="50" t="str">
        <f>Abingdon!AS$3</f>
        <v>LONG JUMP</v>
      </c>
      <c r="M91" s="50" t="str">
        <f>Abingdon!AT$3</f>
        <v>SHOT</v>
      </c>
      <c r="N91" s="50" t="str">
        <f>Abingdon!AU$3</f>
        <v>200m</v>
      </c>
      <c r="O91" s="50" t="str">
        <f>Abingdon!AV$3</f>
        <v>800m</v>
      </c>
      <c r="P91" s="50"/>
      <c r="Q91" s="50"/>
      <c r="R91" s="50"/>
      <c r="S91" s="50"/>
      <c r="T91" s="50"/>
      <c r="U91" s="50"/>
      <c r="V91" s="50"/>
      <c r="W91" s="50"/>
      <c r="X91" s="50"/>
      <c r="Y91" s="7"/>
      <c r="AA91" s="748" t="s">
        <v>37</v>
      </c>
      <c r="AB91" s="748"/>
      <c r="AC91" s="748"/>
      <c r="AD91" s="748"/>
      <c r="AE91" s="748"/>
      <c r="AF91" s="748"/>
      <c r="AG91" s="748"/>
      <c r="AH91" s="748"/>
      <c r="AJ91" s="748" t="s">
        <v>51</v>
      </c>
      <c r="AK91" s="748"/>
      <c r="AL91" s="748"/>
      <c r="AM91" s="748"/>
      <c r="AN91" s="748"/>
      <c r="AO91" s="748"/>
      <c r="AP91" s="748"/>
      <c r="AQ91" s="748"/>
      <c r="AS91" s="748" t="s">
        <v>55</v>
      </c>
      <c r="AT91" s="748"/>
      <c r="AU91" s="748"/>
      <c r="AV91" s="748"/>
      <c r="AW91" s="748"/>
      <c r="AX91" s="748"/>
      <c r="AY91" s="748"/>
      <c r="AZ91" s="748"/>
      <c r="BA91" s="27"/>
      <c r="BB91" s="748" t="s">
        <v>52</v>
      </c>
      <c r="BC91" s="748"/>
      <c r="BD91" s="748"/>
      <c r="BE91" s="748"/>
      <c r="BF91" s="748"/>
      <c r="BG91" s="748"/>
      <c r="BH91" s="748"/>
      <c r="BI91" s="748"/>
      <c r="BK91" s="748" t="s">
        <v>57</v>
      </c>
      <c r="BL91" s="748"/>
      <c r="BM91" s="748"/>
      <c r="BN91" s="748"/>
      <c r="BO91" s="748"/>
      <c r="BP91" s="748"/>
      <c r="BQ91" s="748"/>
      <c r="BR91" s="748"/>
      <c r="BT91" s="748" t="s">
        <v>57</v>
      </c>
      <c r="BU91" s="748"/>
      <c r="BV91" s="748"/>
      <c r="BW91" s="748"/>
      <c r="BX91" s="748"/>
      <c r="BY91" s="748"/>
      <c r="BZ91" s="748"/>
      <c r="CA91" s="748"/>
      <c r="CB91" s="4"/>
      <c r="CC91" s="4"/>
      <c r="CD91" s="4"/>
      <c r="CE91" s="4"/>
      <c r="CF91" s="4"/>
      <c r="CG91" s="4"/>
      <c r="CH91" s="4"/>
      <c r="CI91" s="4"/>
      <c r="CJ91" s="4"/>
      <c r="CK91" s="4"/>
      <c r="CL91" s="4"/>
      <c r="CM91" s="4"/>
      <c r="CO91" s="232" t="s">
        <v>2</v>
      </c>
      <c r="CP91" s="232" t="s">
        <v>4</v>
      </c>
      <c r="CQ91" s="232" t="s">
        <v>5</v>
      </c>
      <c r="CR91" s="232" t="s">
        <v>3</v>
      </c>
      <c r="CS91" s="232" t="s">
        <v>6</v>
      </c>
      <c r="CT91" s="232" t="s">
        <v>53</v>
      </c>
      <c r="CU91" s="232" t="s">
        <v>52</v>
      </c>
      <c r="CV91" s="232" t="s">
        <v>57</v>
      </c>
      <c r="CW91" s="232" t="s">
        <v>55</v>
      </c>
      <c r="CX91" s="232" t="s">
        <v>51</v>
      </c>
      <c r="CY91" s="232" t="s">
        <v>54</v>
      </c>
    </row>
    <row r="92" spans="1:103" ht="21" customHeight="1">
      <c r="A92" s="20" t="s">
        <v>117</v>
      </c>
      <c r="B92" s="5" t="s">
        <v>0</v>
      </c>
      <c r="C92" s="5" t="s">
        <v>109</v>
      </c>
      <c r="D92" s="5" t="str">
        <f>IF(ISNA(MATCH($C92,Abingdon!AK$26:AK$33,0)),"Not Declared", IF(ISBLANK(INDEX(Abingdon!$AI$26:$AI$33,MATCH($C92,Abingdon!AK$26:AK$33,0))),"Missing name on declaration sheet", INDEX(Abingdon!$AI$26:$AI$33,MATCH($C92,Abingdon!AK$26:AK$33,0))))</f>
        <v>Not Declared</v>
      </c>
      <c r="E92" s="5" t="str">
        <f>IF(ISNA(MATCH($C92,Abingdon!AL$26:AL$33,0)),"Not Declared", IF(ISBLANK(INDEX(Abingdon!$AI$26:$AI$33,MATCH($C92,Abingdon!AL$26:AL$33,0))),"Missing name on declaration sheet", INDEX(Abingdon!$AI$26:$AI$33,MATCH($C92,Abingdon!AL$26:AL$33,0))))</f>
        <v>Not Declared</v>
      </c>
      <c r="F92" s="5" t="str">
        <f>IF(ISNA(MATCH($C92,Abingdon!AM$26:AM$33,0)),"Not Declared", IF(ISBLANK(INDEX(Abingdon!$AI$26:$AI$33,MATCH($C92,Abingdon!AM$26:AM$33,0))),"Missing name on declaration sheet", INDEX(Abingdon!$AI$26:$AI$33,MATCH($C92,Abingdon!AM$26:AM$33,0))))</f>
        <v>Not Declared</v>
      </c>
      <c r="G92" s="57"/>
      <c r="H92" s="5" t="str">
        <f>IF(ISNA(MATCH($C92,Abingdon!AO$26:AO$33,0)),"Not Declared", IF(ISBLANK(INDEX(Abingdon!$AI$26:$AI$33,MATCH($C92,Abingdon!AO$26:AO$33,0))),"Missing name on declaration sheet", INDEX(Abingdon!$AI$26:$AI$33,MATCH($C92,Abingdon!AO$26:AO$33,0))))</f>
        <v>Not Declared</v>
      </c>
      <c r="I92" s="5" t="str">
        <f>IF(ISNA(MATCH($C92,Abingdon!AP$26:AP$33,0)),"Not Declared", IF(ISBLANK(INDEX(Abingdon!$AI$26:$AI$33,MATCH($C92,Abingdon!AP$26:AP$33,0))),"Missing name on declaration sheet", INDEX(Abingdon!$AI$26:$AI$33,MATCH($C92,Abingdon!AP$26:AP$33,0))))</f>
        <v>Not Declared</v>
      </c>
      <c r="J92" s="5" t="str">
        <f>IF(ISNA(MATCH($C92,Abingdon!AQ$26:AQ$33,0)),"Not Declared", IF(ISBLANK(INDEX(Abingdon!$AI$26:$AI$33,MATCH($C92,Abingdon!AQ$26:AQ$33,0))),"Missing name on declaration sheet", INDEX(Abingdon!$AI$26:$AI$33,MATCH($C92,Abingdon!AQ$26:AQ$33,0))))</f>
        <v>Not Declared</v>
      </c>
      <c r="K92" s="5" t="str">
        <f>IF(ISNA(MATCH($C92,Abingdon!AR$26:AR$33,0)),"Not Declared", IF(ISBLANK(INDEX(Abingdon!$AI$26:$AI$33,MATCH($C92,Abingdon!AR$26:AR$33,0))),"Missing name on declaration sheet", INDEX(Abingdon!$AI$26:$AI$33,MATCH($C92,Abingdon!AR$26:AR$33,0))))</f>
        <v>Not Declared</v>
      </c>
      <c r="L92" s="5" t="str">
        <f>IF(ISNA(MATCH($C92,Abingdon!AS$26:AS$33,0)),"Not Declared", IF(ISBLANK(INDEX(Abingdon!$AI$26:$AI$33,MATCH($C92,Abingdon!AS$26:AS$33,0))),"Missing name on declaration sheet", INDEX(Abingdon!$AI$26:$AI$33,MATCH($C92,Abingdon!AS$26:AS$33,0))))</f>
        <v>Not Declared</v>
      </c>
      <c r="M92" s="5" t="str">
        <f>IF(ISNA(MATCH($C92,Abingdon!AT$26:AT$33,0)),"Not Declared", IF(ISBLANK(INDEX(Abingdon!$AI$26:$AI$33,MATCH($C92,Abingdon!AT$26:AT$33,0))),"Missing name on declaration sheet", INDEX(Abingdon!$AI$26:$AI$33,MATCH($C92,Abingdon!AT$26:AT$33,0))))</f>
        <v>Not Declared</v>
      </c>
      <c r="N92" s="5" t="str">
        <f>IF(ISNA(MATCH($C92,Abingdon!AU$26:AU$33,0)),"Not Declared", IF(ISBLANK(INDEX(Abingdon!$AI$26:$AI$33,MATCH($C92,Abingdon!AU$26:AU$33,0))),"Missing name on declaration sheet", INDEX(Abingdon!$AI$26:$AI$33,MATCH($C92,Abingdon!AU$26:AU$33,0))))</f>
        <v>Not Declared</v>
      </c>
      <c r="O92" s="5" t="str">
        <f>IF(ISNA(MATCH($C92,Abingdon!AV$26:AV$33,0)),"Not Declared", IF(ISBLANK(INDEX(Abingdon!$AI$26:$AI$33,MATCH($C92,Abingdon!AV$26:AV$33,0))),"Missing name on declaration sheet", INDEX(Abingdon!$AI$26:$AI$33,MATCH($C92,Abingdon!AV$26:AV$33,0))))</f>
        <v>Not Declared</v>
      </c>
      <c r="P92" s="57"/>
      <c r="Q92" s="57"/>
      <c r="R92" s="57"/>
      <c r="S92" s="57"/>
      <c r="T92" s="57"/>
      <c r="U92" s="57"/>
      <c r="V92" s="57"/>
      <c r="W92" s="57"/>
      <c r="X92" s="57"/>
      <c r="Y92" s="4"/>
      <c r="AA92" s="197" t="s">
        <v>339</v>
      </c>
      <c r="AB92" s="198" t="str" cm="1">
        <f t="array" ref="AB92">_xlfn.XLOOKUP(1,('Number Allocation'!$C$6:$C$1446=_xlfn.TEXTAFTER(AC92,"(U20) "))*('Number Allocation'!$D$6:$D$1446=AD92),'Number Allocation'!$A$6:$A$1446,"!!!")</f>
        <v>!!!</v>
      </c>
      <c r="AC92" s="208" t="str" cm="1">
        <f t="array" ref="AC92:AD99">_xlfn.SORTBY(_xlfn._xlws.FILTER(CHOOSE({1,2},"(U20) "&amp;$M92:$M118,$A92:$A118),($C92:$C118="N/S1")*($A92:$A118&lt;&gt;"Great Milton AC"),""),$P$401:$P$408)</f>
        <v>(U20) Not Declared</v>
      </c>
      <c r="AD92" s="200" t="str">
        <v>White Horse Harriers</v>
      </c>
      <c r="AE92" s="197" t="s">
        <v>343</v>
      </c>
      <c r="AF92" s="207" t="str" cm="1">
        <f t="array" ref="AF92:AF95">_xlfn.IFNA(_xlfn.VSTACK(_xlfn._xlws.FILTER(AB92:AD99,_xlfn.CHOOSECOLS(AB92:AD99,2)&lt;&gt;"(U20) Not Declared", ""), _xlfn._xlws.FILTER(AB100:AD107,_xlfn.CHOOSECOLS(AB100:AD107,2)&lt;&gt;"(U20) Not Declared", ""), _xlfn._xlws.FILTER(AB108:AD115,_xlfn.CHOOSECOLS(AB108:AD115,2)&lt;&gt;"(U20) Not Declared", ""), _xlfn._xlws.FILTER(AB116:AD118,_xlfn.CHOOSECOLS(AB116:AD118,2)&lt;&gt;"(U20) Not Declared", "")),"")</f>
        <v/>
      </c>
      <c r="AG92" s="199"/>
      <c r="AH92" s="200"/>
      <c r="AJ92" s="197" t="s">
        <v>339</v>
      </c>
      <c r="AK92" s="198" t="str" cm="1">
        <f t="array" ref="AK92">_xlfn.XLOOKUP(1,('Number Allocation'!$C$6:$C$1446=_xlfn.TEXTAFTER(AL92,"(U20) "))*('Number Allocation'!$D$6:$D$1446=AM92),'Number Allocation'!$A$6:$A$1446,"!!!")</f>
        <v>!!!</v>
      </c>
      <c r="AL92" s="208" t="str" cm="1">
        <f t="array" ref="AL92:AM99">_xlfn.SORTBY(_xlfn._xlws.FILTER(CHOOSE({1,2},"(U20) "&amp;$E92:$E118,$A92:$A118),($C92:$C118="N/S1")*($A92:$A118&lt;&gt;"Great Milton AC"),""),$O$401:$O$408)</f>
        <v>(U20) Not Declared</v>
      </c>
      <c r="AM92" s="200" t="str">
        <v>Bicester AC</v>
      </c>
      <c r="AN92" s="197" t="s">
        <v>343</v>
      </c>
      <c r="AO92" s="207" t="str" cm="1">
        <f t="array" ref="AO92:AO95">_xlfn.IFNA(_xlfn.VSTACK(_xlfn._xlws.FILTER(AK92:AM99,_xlfn.CHOOSECOLS(AK92:AM99,2)&lt;&gt;"(U20) Not Declared", ""), _xlfn._xlws.FILTER(AK100:AM107,_xlfn.CHOOSECOLS(AK100:AM107,2)&lt;&gt;"(U20) Not Declared", ""), _xlfn._xlws.FILTER(AK108:AM115,_xlfn.CHOOSECOLS(AK108:AM115,2)&lt;&gt;"(U20) Not Declared", ""), _xlfn._xlws.FILTER(AK116:AM118,_xlfn.CHOOSECOLS(AK116:AM118,2)&lt;&gt;"(U20) Not Declared", "")),"")</f>
        <v/>
      </c>
      <c r="AP92" s="199"/>
      <c r="AQ92" s="200"/>
      <c r="AS92" s="197" t="s">
        <v>339</v>
      </c>
      <c r="AT92" s="198" t="str" cm="1">
        <f t="array" ref="AT92">_xlfn.XLOOKUP(1,('Number Allocation'!$C$6:$C$1446=_xlfn.TEXTAFTER(AU92,"(U20) "))*('Number Allocation'!$D$6:$D$1446=AV92),'Number Allocation'!$A$6:$A$1446,"!!!")</f>
        <v>!!!</v>
      </c>
      <c r="AU92" s="208" t="str" cm="1">
        <f t="array" ref="AU92:AV99">_xlfn.SORTBY(_xlfn._xlws.FILTER(CHOOSE({1,2},"(U20) "&amp;$I92:$I118,$A92:$A118),($C92:$C118="N/S1")*($A92:$A118&lt;&gt;"Great Milton AC"),""),$N$401:$N$408)</f>
        <v>(U20) Not Declared</v>
      </c>
      <c r="AV92" s="200" t="str">
        <v>Team Kennet</v>
      </c>
      <c r="AW92" s="197" t="s">
        <v>343</v>
      </c>
      <c r="AX92" s="207" t="str" cm="1">
        <f t="array" ref="AX92:AX95">_xlfn.IFNA(_xlfn.VSTACK(_xlfn._xlws.FILTER(AT92:AV99,_xlfn.CHOOSECOLS(AT92:AV99,2)&lt;&gt;"(U20) Not Declared", ""), _xlfn._xlws.FILTER(AT100:AV107,_xlfn.CHOOSECOLS(AT100:AV107,2)&lt;&gt;"(U20) Not Declared", ""), _xlfn._xlws.FILTER(AT108:AV115,_xlfn.CHOOSECOLS(AT108:AV115,2)&lt;&gt;"(U20) Not Declared", ""), _xlfn._xlws.FILTER(AT116:AV118,_xlfn.CHOOSECOLS(AT116:AV118,2)&lt;&gt;"(U20) Not Declared", "")),"")</f>
        <v/>
      </c>
      <c r="AY92" s="199"/>
      <c r="AZ92" s="200"/>
      <c r="BA92" s="27"/>
      <c r="BB92" s="197" t="s">
        <v>339</v>
      </c>
      <c r="BC92" s="198" t="str" cm="1">
        <f t="array" ref="BC92">_xlfn.XLOOKUP(1,('Number Allocation'!$C$6:$C$1446=_xlfn.TEXTAFTER(BD92,"(U20) "))*('Number Allocation'!$D$6:$D$1446=BE92),'Number Allocation'!$A$6:$A$1446,"!!!")</f>
        <v>!!!</v>
      </c>
      <c r="BD92" s="208" t="str" cm="1">
        <f t="array" ref="BD92:BE99">_xlfn.SORTBY(_xlfn._xlws.FILTER(CHOOSE({1,2},"(U20) "&amp;$L92:$L118,$A92:$A118),($C92:$C118="N/S1")*($A92:$A118&lt;&gt;"Great Milton AC"),""),$L$401:$L$408)</f>
        <v>(U20) Not Declared</v>
      </c>
      <c r="BE92" s="200" t="str">
        <v>Witney Road Runners</v>
      </c>
      <c r="BF92" s="197" t="s">
        <v>343</v>
      </c>
      <c r="BG92" s="207" t="str" cm="1">
        <f t="array" ref="BG92:BG95">_xlfn.IFNA(_xlfn.VSTACK(_xlfn._xlws.FILTER(BC92:BE99,_xlfn.CHOOSECOLS(BC92:BE99,2)&lt;&gt;"(U20) Not Declared", ""), _xlfn._xlws.FILTER(BC100:BE107,_xlfn.CHOOSECOLS(BC100:BE107,2)&lt;&gt;"(U20) Not Declared", ""), _xlfn._xlws.FILTER(BC108:BE115,_xlfn.CHOOSECOLS(BC108:BE115,2)&lt;&gt;"(U20) Not Declared", ""), _xlfn._xlws.FILTER(BC116:BE118,_xlfn.CHOOSECOLS(BC116:BE118,2)&lt;&gt;"(U20) Not Declared", "")),"")</f>
        <v/>
      </c>
      <c r="BH92" s="199"/>
      <c r="BI92" s="200"/>
      <c r="BK92" s="197" t="s">
        <v>339</v>
      </c>
      <c r="BL92" s="198" t="str" cm="1">
        <f t="array" ref="BL92">_xlfn.XLOOKUP(1,('Number Allocation'!$C$6:$C$1446=_xlfn.TEXTAFTER(BM92,"(U20) "))*('Number Allocation'!$D$6:$D$1446=BN92),'Number Allocation'!$A$6:$A$1446,"!!!")</f>
        <v>!!!</v>
      </c>
      <c r="BM92" s="208" t="str" cm="1">
        <f t="array" ref="BM92:BN99">_xlfn.SORTBY(_xlfn._xlws.FILTER(CHOOSE({1,2},"(U20) "&amp;$D92:$D118,$A92:$A118),($C92:$C118="N/S1")*($A92:$A118&lt;&gt;"Great Milton AC"),""),$M$401:$M$408)</f>
        <v>(U20) Not Declared</v>
      </c>
      <c r="BN92" s="200" t="str">
        <v>White Horse Harriers</v>
      </c>
      <c r="BO92" s="197" t="s">
        <v>343</v>
      </c>
      <c r="BP92" s="207" t="str" cm="1">
        <f t="array" ref="BP92:BP95">_xlfn.IFNA(_xlfn.VSTACK(_xlfn._xlws.FILTER(BL92:BN99,_xlfn.CHOOSECOLS(BL92:BN99,2)&lt;&gt;"(U20) Not Declared", ""), _xlfn._xlws.FILTER(BL100:BN107,_xlfn.CHOOSECOLS(BL100:BN107,2)&lt;&gt;"(U20) Not Declared", ""), _xlfn._xlws.FILTER(BL108:BN115,_xlfn.CHOOSECOLS(BL108:BN115,2)&lt;&gt;"(U20) Not Declared", ""), _xlfn._xlws.FILTER(BL116:BN118,_xlfn.CHOOSECOLS(BL116:BN118,2)&lt;&gt;"(U20) Not Declared", "")),"")</f>
        <v/>
      </c>
      <c r="BQ92" s="199"/>
      <c r="BR92" s="200"/>
      <c r="BT92" s="197" t="s">
        <v>339</v>
      </c>
      <c r="BU92" s="198" t="str" cm="1">
        <f t="array" ref="BU92">_xlfn.XLOOKUP(1,('Number Allocation'!$C$6:$C$1446=_xlfn.TEXTAFTER(BV92,"(U20) "))*('Number Allocation'!$D$6:$D$1446=BW92),'Number Allocation'!$A$6:$A$1446,"!!!")</f>
        <v>!!!</v>
      </c>
      <c r="BV92" s="208" t="str" cm="1">
        <f t="array" ref="BV92:BW99">_xlfn.SORTBY(_xlfn._xlws.FILTER(CHOOSE({1,2},"(U20) "&amp;$F92:$F118,$A92:$A118),($C92:$C118="N/S1")*($A92:$A118&lt;&gt;"Great Milton AC"),""),$K$401:$K$408)</f>
        <v>(U20) Not Declared</v>
      </c>
      <c r="BW92" s="200" t="str">
        <v>Team Kennet</v>
      </c>
      <c r="BX92" s="197" t="s">
        <v>343</v>
      </c>
      <c r="BY92" s="207" t="str" cm="1">
        <f t="array" ref="BY92:BY95">_xlfn.IFNA(_xlfn.VSTACK(_xlfn._xlws.FILTER(BU92:BW99,_xlfn.CHOOSECOLS(BU92:BW99,2)&lt;&gt;"(U20) Not Declared", ""), _xlfn._xlws.FILTER(BU100:BW107,_xlfn.CHOOSECOLS(BU100:BW107,2)&lt;&gt;"(U20) Not Declared", ""), _xlfn._xlws.FILTER(BU108:BW115,_xlfn.CHOOSECOLS(BU108:BW115,2)&lt;&gt;"(U20) Not Declared", ""), _xlfn._xlws.FILTER(BU116:BW118,_xlfn.CHOOSECOLS(BU116:BW118,2)&lt;&gt;"(U20) Not Declared", "")),"")</f>
        <v/>
      </c>
      <c r="BZ92" s="199"/>
      <c r="CA92" s="200"/>
      <c r="CB92" s="21"/>
      <c r="CC92" s="21"/>
      <c r="CD92" s="21"/>
      <c r="CE92" s="21"/>
      <c r="CF92" s="21"/>
      <c r="CG92" s="21"/>
      <c r="CH92" s="21"/>
      <c r="CI92" s="21"/>
      <c r="CJ92" s="21"/>
      <c r="CK92" s="21"/>
      <c r="CL92" s="21"/>
      <c r="CM92" s="4" t="s">
        <v>355</v>
      </c>
      <c r="CN92" s="4"/>
      <c r="CO92" s="4" cm="1">
        <f t="array" ref="CO92">IFERROR(ROWS(_xlfn._xlws.FILTER($J$92:$J$118,$J$92:$J$118&lt;&gt;"Not Declared")),0)</f>
        <v>0</v>
      </c>
      <c r="CP92" s="4" cm="1">
        <f t="array" ref="CP92">IFERROR(ROWS(_xlfn._xlws.FILTER($N$92:$N$118,$N$92:$N$118&lt;&gt;"Not Declared")),0)</f>
        <v>0</v>
      </c>
      <c r="CQ92" s="4" cm="1">
        <f t="array" ref="CQ92">IFERROR(ROWS(_xlfn._xlws.FILTER($K$92:$K$118,$K$92:$K$118&lt;&gt;"Not Declared")),0)</f>
        <v>0</v>
      </c>
      <c r="CR92" s="4" cm="1">
        <f t="array" ref="CR92">IFERROR(ROWS(_xlfn._xlws.FILTER($O$92:$O$118,$O$92:$O$118&lt;&gt;"Not Declared")),0)</f>
        <v>0</v>
      </c>
      <c r="CS92" s="4" cm="1">
        <f t="array" ref="CS92">IFERROR(ROWS(_xlfn._xlws.FILTER($H$92:$H$118,$H$92:$H$118&lt;&gt;"Not Declared")),0)</f>
        <v>0</v>
      </c>
      <c r="CT92" s="247"/>
      <c r="CU92" s="246"/>
      <c r="CV92" s="246"/>
      <c r="CW92" s="246"/>
      <c r="CX92" s="246"/>
      <c r="CY92" s="246"/>
    </row>
    <row r="93" spans="1:103" ht="21" customHeight="1">
      <c r="A93" s="20" t="s">
        <v>117</v>
      </c>
      <c r="B93" s="5" t="s">
        <v>47</v>
      </c>
      <c r="C93" s="5" t="s">
        <v>136</v>
      </c>
      <c r="D93" s="5" t="str">
        <f>IF(ISNA(MATCH($C93,Abingdon!AK$26:AK$33,0)),"Not Declared", IF(ISBLANK(INDEX(Abingdon!$AI$26:$AI$33,MATCH($C93,Abingdon!AK$26:AK$33,0))),"Missing name on declaration sheet", INDEX(Abingdon!$AI$26:$AI$33,MATCH($C93,Abingdon!AK$26:AK$33,0))))</f>
        <v>Not Declared</v>
      </c>
      <c r="E93" s="5" t="str">
        <f>IF(ISNA(MATCH($C93,Abingdon!AL$26:AL$33,0)),"Not Declared", IF(ISBLANK(INDEX(Abingdon!$AI$26:$AI$33,MATCH($C93,Abingdon!AL$26:AL$33,0))),"Missing name on declaration sheet", INDEX(Abingdon!$AI$26:$AI$33,MATCH($C93,Abingdon!AL$26:AL$33,0))))</f>
        <v>Not Declared</v>
      </c>
      <c r="F93" s="5" t="str">
        <f>IF(ISNA(MATCH($C93,Abingdon!AM$26:AM$33,0)),"Not Declared", IF(ISBLANK(INDEX(Abingdon!$AI$26:$AI$33,MATCH($C93,Abingdon!AM$26:AM$33,0))),"Missing name on declaration sheet", INDEX(Abingdon!$AI$26:$AI$33,MATCH($C93,Abingdon!AM$26:AM$33,0))))</f>
        <v>Not Declared</v>
      </c>
      <c r="G93" s="57"/>
      <c r="H93" s="5" t="str">
        <f>IF(ISNA(MATCH($C93,Abingdon!AO$26:AO$33,0)),"Not Declared", IF(ISBLANK(INDEX(Abingdon!$AI$26:$AI$33,MATCH($C93,Abingdon!AO$26:AO$33,0))),"Missing name on declaration sheet", INDEX(Abingdon!$AI$26:$AI$33,MATCH($C93,Abingdon!AO$26:AO$33,0))))</f>
        <v>Not Declared</v>
      </c>
      <c r="I93" s="5" t="str">
        <f>IF(ISNA(MATCH($C93,Abingdon!AP$26:AP$33,0)),"Not Declared", IF(ISBLANK(INDEX(Abingdon!$AI$26:$AI$33,MATCH($C93,Abingdon!AP$26:AP$33,0))),"Missing name on declaration sheet", INDEX(Abingdon!$AI$26:$AI$33,MATCH($C93,Abingdon!AP$26:AP$33,0))))</f>
        <v>Not Declared</v>
      </c>
      <c r="J93" s="5" t="str">
        <f>IF(ISNA(MATCH($C93,Abingdon!AQ$26:AQ$33,0)),"Not Declared", IF(ISBLANK(INDEX(Abingdon!$AI$26:$AI$33,MATCH($C93,Abingdon!AQ$26:AQ$33,0))),"Missing name on declaration sheet", INDEX(Abingdon!$AI$26:$AI$33,MATCH($C93,Abingdon!AQ$26:AQ$33,0))))</f>
        <v>Not Declared</v>
      </c>
      <c r="K93" s="5" t="str">
        <f>IF(ISNA(MATCH($C93,Abingdon!AR$26:AR$33,0)),"Not Declared", IF(ISBLANK(INDEX(Abingdon!$AI$26:$AI$33,MATCH($C93,Abingdon!AR$26:AR$33,0))),"Missing name on declaration sheet", INDEX(Abingdon!$AI$26:$AI$33,MATCH($C93,Abingdon!AR$26:AR$33,0))))</f>
        <v>Not Declared</v>
      </c>
      <c r="L93" s="5" t="str">
        <f>IF(ISNA(MATCH($C93,Abingdon!AS$26:AS$33,0)),"Not Declared", IF(ISBLANK(INDEX(Abingdon!$AI$26:$AI$33,MATCH($C93,Abingdon!AS$26:AS$33,0))),"Missing name on declaration sheet", INDEX(Abingdon!$AI$26:$AI$33,MATCH($C93,Abingdon!AS$26:AS$33,0))))</f>
        <v>Not Declared</v>
      </c>
      <c r="M93" s="5" t="str">
        <f>IF(ISNA(MATCH($C93,Abingdon!AT$26:AT$33,0)),"Not Declared", IF(ISBLANK(INDEX(Abingdon!$AI$26:$AI$33,MATCH($C93,Abingdon!AT$26:AT$33,0))),"Missing name on declaration sheet", INDEX(Abingdon!$AI$26:$AI$33,MATCH($C93,Abingdon!AT$26:AT$33,0))))</f>
        <v>Not Declared</v>
      </c>
      <c r="N93" s="5" t="str">
        <f>IF(ISNA(MATCH($C93,Abingdon!AU$26:AU$33,0)),"Not Declared", IF(ISBLANK(INDEX(Abingdon!$AI$26:$AI$33,MATCH($C93,Abingdon!AU$26:AU$33,0))),"Missing name on declaration sheet", INDEX(Abingdon!$AI$26:$AI$33,MATCH($C93,Abingdon!AU$26:AU$33,0))))</f>
        <v>Not Declared</v>
      </c>
      <c r="O93" s="5" t="str">
        <f>IF(ISNA(MATCH($C93,Abingdon!AV$26:AV$33,0)),"Not Declared", IF(ISBLANK(INDEX(Abingdon!$AI$26:$AI$33,MATCH($C93,Abingdon!AV$26:AV$33,0))),"Missing name on declaration sheet", INDEX(Abingdon!$AI$26:$AI$33,MATCH($C93,Abingdon!AV$26:AV$33,0))))</f>
        <v>Not Declared</v>
      </c>
      <c r="P93" s="57"/>
      <c r="Q93" s="57"/>
      <c r="R93" s="57"/>
      <c r="S93" s="57"/>
      <c r="T93" s="57"/>
      <c r="U93" s="57"/>
      <c r="V93" s="57"/>
      <c r="W93" s="57"/>
      <c r="X93" s="57"/>
      <c r="Y93" s="4"/>
      <c r="AA93" s="21"/>
      <c r="AB93" s="201" t="str" cm="1">
        <f t="array" ref="AB93">_xlfn.XLOOKUP(1,('Number Allocation'!$C$6:$C$1446=_xlfn.TEXTAFTER(AC93,"(U20) "))*('Number Allocation'!$D$6:$D$1446=AD93),'Number Allocation'!$A$6:$A$1446,"!!!")</f>
        <v>!!!</v>
      </c>
      <c r="AC93" s="21" t="str">
        <v>(U20) Not Declared</v>
      </c>
      <c r="AD93" s="202" t="str">
        <v>Banbury Harriers AC</v>
      </c>
      <c r="AE93" s="21"/>
      <c r="AF93" s="201" t="str">
        <v/>
      </c>
      <c r="AG93" s="21"/>
      <c r="AH93" s="202"/>
      <c r="AJ93" s="21"/>
      <c r="AK93" s="201" t="str" cm="1">
        <f t="array" ref="AK93">_xlfn.XLOOKUP(1,('Number Allocation'!$C$6:$C$1446=_xlfn.TEXTAFTER(AL93,"(U20) "))*('Number Allocation'!$D$6:$D$1446=AM93),'Number Allocation'!$A$6:$A$1446,"!!!")</f>
        <v>!!!</v>
      </c>
      <c r="AL93" s="21" t="str">
        <v>(U20) Not Declared</v>
      </c>
      <c r="AM93" s="202" t="str">
        <v>Witney Road Runners</v>
      </c>
      <c r="AN93" s="21"/>
      <c r="AO93" s="201" t="str">
        <v/>
      </c>
      <c r="AP93" s="21"/>
      <c r="AQ93" s="202"/>
      <c r="AS93" s="21"/>
      <c r="AT93" s="201" t="str" cm="1">
        <f t="array" ref="AT93">_xlfn.XLOOKUP(1,('Number Allocation'!$C$6:$C$1446=_xlfn.TEXTAFTER(AU93,"(U20) "))*('Number Allocation'!$D$6:$D$1446=AV93),'Number Allocation'!$A$6:$A$1446,"!!!")</f>
        <v>!!!</v>
      </c>
      <c r="AU93" s="21" t="str">
        <v>(U20) Not Declared</v>
      </c>
      <c r="AV93" s="202" t="str">
        <v>Radley AC</v>
      </c>
      <c r="AW93" s="21"/>
      <c r="AX93" s="201" t="str">
        <v/>
      </c>
      <c r="AY93" s="21"/>
      <c r="AZ93" s="202"/>
      <c r="BA93" s="27"/>
      <c r="BB93" s="21"/>
      <c r="BC93" s="201" t="str" cm="1">
        <f t="array" ref="BC93">_xlfn.XLOOKUP(1,('Number Allocation'!$C$6:$C$1446=_xlfn.TEXTAFTER(BD93,"(U20) "))*('Number Allocation'!$D$6:$D$1446=BE93),'Number Allocation'!$A$6:$A$1446,"!!!")</f>
        <v>!!!</v>
      </c>
      <c r="BD93" s="21" t="str">
        <v>(U20) Not Declared</v>
      </c>
      <c r="BE93" s="202" t="str">
        <v>Banbury Harriers AC</v>
      </c>
      <c r="BF93" s="21"/>
      <c r="BG93" s="201" t="str">
        <v/>
      </c>
      <c r="BH93" s="21"/>
      <c r="BI93" s="202"/>
      <c r="BK93" s="21"/>
      <c r="BL93" s="201" t="str" cm="1">
        <f t="array" ref="BL93">_xlfn.XLOOKUP(1,('Number Allocation'!$C$6:$C$1446=_xlfn.TEXTAFTER(BM93,"(U20) "))*('Number Allocation'!$D$6:$D$1446=BN93),'Number Allocation'!$A$6:$A$1446,"!!!")</f>
        <v>!!!</v>
      </c>
      <c r="BM93" s="21" t="str">
        <v>(U20) Not Declared</v>
      </c>
      <c r="BN93" s="202" t="str">
        <v>Team Kennet</v>
      </c>
      <c r="BO93" s="21"/>
      <c r="BP93" s="201" t="str">
        <v/>
      </c>
      <c r="BQ93" s="21"/>
      <c r="BR93" s="202"/>
      <c r="BT93" s="21"/>
      <c r="BU93" s="201" t="str" cm="1">
        <f t="array" ref="BU93">_xlfn.XLOOKUP(1,('Number Allocation'!$C$6:$C$1446=_xlfn.TEXTAFTER(BV93,"(U20) "))*('Number Allocation'!$D$6:$D$1446=BW93),'Number Allocation'!$A$6:$A$1446,"!!!")</f>
        <v>!!!</v>
      </c>
      <c r="BV93" s="21" t="str">
        <v>(U20) Not Declared</v>
      </c>
      <c r="BW93" s="202" t="str">
        <v>Oxford City AC</v>
      </c>
      <c r="BX93" s="21"/>
      <c r="BY93" s="201" t="str">
        <v/>
      </c>
      <c r="BZ93" s="21"/>
      <c r="CA93" s="202"/>
      <c r="CB93" s="21"/>
      <c r="CC93" s="21"/>
      <c r="CD93" s="21"/>
      <c r="CE93" s="21"/>
      <c r="CF93" s="21"/>
      <c r="CG93" s="21"/>
      <c r="CH93" s="21"/>
      <c r="CI93" s="21"/>
      <c r="CJ93" s="21"/>
      <c r="CK93" s="21"/>
      <c r="CL93" s="21"/>
      <c r="CM93" s="4"/>
      <c r="CN93" s="4"/>
      <c r="CO93" s="4"/>
      <c r="CP93" s="4"/>
      <c r="CQ93" s="4"/>
      <c r="CR93" s="4"/>
      <c r="CS93" s="4"/>
    </row>
    <row r="94" spans="1:103" ht="21" customHeight="1">
      <c r="A94" s="20" t="s">
        <v>117</v>
      </c>
      <c r="B94" s="5"/>
      <c r="C94" s="5" t="s">
        <v>137</v>
      </c>
      <c r="D94" s="5" t="str">
        <f>IF(ISNA(MATCH($C94,Abingdon!AK$26:AK$33,0)),"Not Declared", IF(ISBLANK(INDEX(Abingdon!$AI$26:$AI$33,MATCH($C94,Abingdon!AK$26:AK$33,0))),"Missing name on declaration sheet", INDEX(Abingdon!$AI$26:$AI$33,MATCH($C94,Abingdon!AK$26:AK$33,0))))</f>
        <v>Not Declared</v>
      </c>
      <c r="E94" s="5" t="str">
        <f>IF(ISNA(MATCH($C94,Abingdon!AL$26:AL$33,0)),"Not Declared", IF(ISBLANK(INDEX(Abingdon!$AI$26:$AI$33,MATCH($C94,Abingdon!AL$26:AL$33,0))),"Missing name on declaration sheet", INDEX(Abingdon!$AI$26:$AI$33,MATCH($C94,Abingdon!AL$26:AL$33,0))))</f>
        <v>Not Declared</v>
      </c>
      <c r="F94" s="5" t="str">
        <f>IF(ISNA(MATCH($C94,Abingdon!AM$26:AM$33,0)),"Not Declared", IF(ISBLANK(INDEX(Abingdon!$AI$26:$AI$33,MATCH($C94,Abingdon!AM$26:AM$33,0))),"Missing name on declaration sheet", INDEX(Abingdon!$AI$26:$AI$33,MATCH($C94,Abingdon!AM$26:AM$33,0))))</f>
        <v>Not Declared</v>
      </c>
      <c r="G94" s="57"/>
      <c r="H94" s="5" t="str">
        <f>IF(ISNA(MATCH($C94,Abingdon!AO$26:AO$33,0)),"Not Declared", IF(ISBLANK(INDEX(Abingdon!$AI$26:$AI$33,MATCH($C94,Abingdon!AO$26:AO$33,0))),"Missing name on declaration sheet", INDEX(Abingdon!$AI$26:$AI$33,MATCH($C94,Abingdon!AO$26:AO$33,0))))</f>
        <v>Not Declared</v>
      </c>
      <c r="I94" s="5" t="str">
        <f>IF(ISNA(MATCH($C94,Abingdon!AP$26:AP$33,0)),"Not Declared", IF(ISBLANK(INDEX(Abingdon!$AI$26:$AI$33,MATCH($C94,Abingdon!AP$26:AP$33,0))),"Missing name on declaration sheet", INDEX(Abingdon!$AI$26:$AI$33,MATCH($C94,Abingdon!AP$26:AP$33,0))))</f>
        <v>Not Declared</v>
      </c>
      <c r="J94" s="5" t="str">
        <f>IF(ISNA(MATCH($C94,Abingdon!AQ$26:AQ$33,0)),"Not Declared", IF(ISBLANK(INDEX(Abingdon!$AI$26:$AI$33,MATCH($C94,Abingdon!AQ$26:AQ$33,0))),"Missing name on declaration sheet", INDEX(Abingdon!$AI$26:$AI$33,MATCH($C94,Abingdon!AQ$26:AQ$33,0))))</f>
        <v>Not Declared</v>
      </c>
      <c r="K94" s="5" t="str">
        <f>IF(ISNA(MATCH($C94,Abingdon!AR$26:AR$33,0)),"Not Declared", IF(ISBLANK(INDEX(Abingdon!$AI$26:$AI$33,MATCH($C94,Abingdon!AR$26:AR$33,0))),"Missing name on declaration sheet", INDEX(Abingdon!$AI$26:$AI$33,MATCH($C94,Abingdon!AR$26:AR$33,0))))</f>
        <v>Not Declared</v>
      </c>
      <c r="L94" s="5" t="str">
        <f>IF(ISNA(MATCH($C94,Abingdon!AS$26:AS$33,0)),"Not Declared", IF(ISBLANK(INDEX(Abingdon!$AI$26:$AI$33,MATCH($C94,Abingdon!AS$26:AS$33,0))),"Missing name on declaration sheet", INDEX(Abingdon!$AI$26:$AI$33,MATCH($C94,Abingdon!AS$26:AS$33,0))))</f>
        <v>Not Declared</v>
      </c>
      <c r="M94" s="5" t="str">
        <f>IF(ISNA(MATCH($C94,Abingdon!AT$26:AT$33,0)),"Not Declared", IF(ISBLANK(INDEX(Abingdon!$AI$26:$AI$33,MATCH($C94,Abingdon!AT$26:AT$33,0))),"Missing name on declaration sheet", INDEX(Abingdon!$AI$26:$AI$33,MATCH($C94,Abingdon!AT$26:AT$33,0))))</f>
        <v>Not Declared</v>
      </c>
      <c r="N94" s="5" t="str">
        <f>IF(ISNA(MATCH($C94,Abingdon!AU$26:AU$33,0)),"Not Declared", IF(ISBLANK(INDEX(Abingdon!$AI$26:$AI$33,MATCH($C94,Abingdon!AU$26:AU$33,0))),"Missing name on declaration sheet", INDEX(Abingdon!$AI$26:$AI$33,MATCH($C94,Abingdon!AU$26:AU$33,0))))</f>
        <v>Not Declared</v>
      </c>
      <c r="O94" s="5" t="str">
        <f>IF(ISNA(MATCH($C94,Abingdon!AV$26:AV$33,0)),"Not Declared", IF(ISBLANK(INDEX(Abingdon!$AI$26:$AI$33,MATCH($C94,Abingdon!AV$26:AV$33,0))),"Missing name on declaration sheet", INDEX(Abingdon!$AI$26:$AI$33,MATCH($C94,Abingdon!AV$26:AV$33,0))))</f>
        <v>Not Declared</v>
      </c>
      <c r="P94" s="57"/>
      <c r="Q94" s="57"/>
      <c r="R94" s="57"/>
      <c r="S94" s="57"/>
      <c r="T94" s="57"/>
      <c r="U94" s="57"/>
      <c r="V94" s="57"/>
      <c r="W94" s="57"/>
      <c r="X94" s="57"/>
      <c r="Y94" s="4"/>
      <c r="AA94" s="21"/>
      <c r="AB94" s="201" t="str" cm="1">
        <f t="array" ref="AB94">_xlfn.XLOOKUP(1,('Number Allocation'!$C$6:$C$1446=_xlfn.TEXTAFTER(AC94,"(U20) "))*('Number Allocation'!$D$6:$D$1446=AD94),'Number Allocation'!$A$6:$A$1446,"!!!")</f>
        <v>!!!</v>
      </c>
      <c r="AC94" s="21" t="str">
        <v>(U20) Not Declared</v>
      </c>
      <c r="AD94" s="202" t="str">
        <v>Team Kennet</v>
      </c>
      <c r="AE94" s="21"/>
      <c r="AF94" s="201" t="str">
        <v/>
      </c>
      <c r="AG94" s="21"/>
      <c r="AH94" s="202"/>
      <c r="AJ94" s="21"/>
      <c r="AK94" s="201" t="str" cm="1">
        <f t="array" ref="AK94">_xlfn.XLOOKUP(1,('Number Allocation'!$C$6:$C$1446=_xlfn.TEXTAFTER(AL94,"(U20) "))*('Number Allocation'!$D$6:$D$1446=AM94),'Number Allocation'!$A$6:$A$1446,"!!!")</f>
        <v>!!!</v>
      </c>
      <c r="AL94" s="21" t="str">
        <v>(U20) Not Declared</v>
      </c>
      <c r="AM94" s="202" t="str">
        <v>Team Kennet</v>
      </c>
      <c r="AN94" s="21"/>
      <c r="AO94" s="201" t="str">
        <v/>
      </c>
      <c r="AP94" s="21"/>
      <c r="AQ94" s="202"/>
      <c r="AS94" s="21"/>
      <c r="AT94" s="201" t="str" cm="1">
        <f t="array" ref="AT94">_xlfn.XLOOKUP(1,('Number Allocation'!$C$6:$C$1446=_xlfn.TEXTAFTER(AU94,"(U20) "))*('Number Allocation'!$D$6:$D$1446=AV94),'Number Allocation'!$A$6:$A$1446,"!!!")</f>
        <v>!!!</v>
      </c>
      <c r="AU94" s="21" t="str">
        <v>(U20) Not Declared</v>
      </c>
      <c r="AV94" s="202" t="str">
        <v>Bicester AC</v>
      </c>
      <c r="AW94" s="21"/>
      <c r="AX94" s="201" t="str">
        <v/>
      </c>
      <c r="AY94" s="21"/>
      <c r="AZ94" s="202"/>
      <c r="BA94" s="27"/>
      <c r="BB94" s="21"/>
      <c r="BC94" s="201" t="str" cm="1">
        <f t="array" ref="BC94">_xlfn.XLOOKUP(1,('Number Allocation'!$C$6:$C$1446=_xlfn.TEXTAFTER(BD94,"(U20) "))*('Number Allocation'!$D$6:$D$1446=BE94),'Number Allocation'!$A$6:$A$1446,"!!!")</f>
        <v>!!!</v>
      </c>
      <c r="BD94" s="21" t="str">
        <v>(U20) Not Declared</v>
      </c>
      <c r="BE94" s="202" t="str">
        <v>Abingdon AC</v>
      </c>
      <c r="BF94" s="21"/>
      <c r="BG94" s="201" t="str">
        <v/>
      </c>
      <c r="BH94" s="21"/>
      <c r="BI94" s="202"/>
      <c r="BK94" s="21"/>
      <c r="BL94" s="201" t="str" cm="1">
        <f t="array" ref="BL94">_xlfn.XLOOKUP(1,('Number Allocation'!$C$6:$C$1446=_xlfn.TEXTAFTER(BM94,"(U20) "))*('Number Allocation'!$D$6:$D$1446=BN94),'Number Allocation'!$A$6:$A$1446,"!!!")</f>
        <v>!!!</v>
      </c>
      <c r="BM94" s="21" t="str">
        <v>(U20) Not Declared</v>
      </c>
      <c r="BN94" s="202" t="str">
        <v>Bicester AC</v>
      </c>
      <c r="BO94" s="21"/>
      <c r="BP94" s="201" t="str">
        <v/>
      </c>
      <c r="BQ94" s="21"/>
      <c r="BR94" s="202"/>
      <c r="BT94" s="21"/>
      <c r="BU94" s="201" t="str" cm="1">
        <f t="array" ref="BU94">_xlfn.XLOOKUP(1,('Number Allocation'!$C$6:$C$1446=_xlfn.TEXTAFTER(BV94,"(U20) "))*('Number Allocation'!$D$6:$D$1446=BW94),'Number Allocation'!$A$6:$A$1446,"!!!")</f>
        <v>!!!</v>
      </c>
      <c r="BV94" s="21" t="str">
        <v>(U20) Not Declared</v>
      </c>
      <c r="BW94" s="202" t="str">
        <v>Bicester AC</v>
      </c>
      <c r="BX94" s="21"/>
      <c r="BY94" s="201" t="str">
        <v/>
      </c>
      <c r="BZ94" s="21"/>
      <c r="CA94" s="202"/>
      <c r="CB94" s="21"/>
      <c r="CC94" s="21"/>
      <c r="CD94" s="21"/>
      <c r="CE94" s="21"/>
      <c r="CF94" s="21"/>
      <c r="CG94" s="21"/>
      <c r="CH94" s="21"/>
      <c r="CI94" s="21"/>
      <c r="CJ94" s="21"/>
      <c r="CK94" s="21"/>
      <c r="CL94" s="21"/>
      <c r="CM94" s="4"/>
      <c r="CN94" s="4"/>
      <c r="CO94" s="4"/>
      <c r="CP94" s="4"/>
      <c r="CQ94" s="4"/>
      <c r="CR94" s="4"/>
      <c r="CS94" s="4"/>
      <c r="CT94" s="4"/>
    </row>
    <row r="95" spans="1:103" ht="21" customHeight="1">
      <c r="A95" s="20" t="s">
        <v>118</v>
      </c>
      <c r="B95" s="5" t="s">
        <v>33</v>
      </c>
      <c r="C95" s="5" t="s">
        <v>109</v>
      </c>
      <c r="D95" s="5" t="str">
        <f>IF(ISNA(MATCH($C95,Banbury!AK$26:AK$33,0)),"Not Declared", IF(ISBLANK(INDEX(Banbury!$AI$26:$AI$33,MATCH($C95,Banbury!AK$26:AK$33,0))),"Missing name on declaration sheet", INDEX(Banbury!$AI$26:$AI$33,MATCH($C95,Banbury!AK$26:AK$33,0))))</f>
        <v>Not Declared</v>
      </c>
      <c r="E95" s="5" t="str">
        <f>IF(ISNA(MATCH($C95,Banbury!AL$26:AL$33,0)),"Not Declared", IF(ISBLANK(INDEX(Banbury!$AI$26:$AI$33,MATCH($C95,Banbury!AL$26:AL$33,0))),"Missing name on declaration sheet", INDEX(Banbury!$AI$26:$AI$33,MATCH($C95,Banbury!AL$26:AL$33,0))))</f>
        <v>Not Declared</v>
      </c>
      <c r="F95" s="5" t="str">
        <f>IF(ISNA(MATCH($C95,Banbury!AM$26:AM$33,0)),"Not Declared", IF(ISBLANK(INDEX(Banbury!$AI$26:$AI$33,MATCH($C95,Banbury!AM$26:AM$33,0))),"Missing name on declaration sheet", INDEX(Banbury!$AI$26:$AI$33,MATCH($C95,Banbury!AM$26:AM$33,0))))</f>
        <v>Not Declared</v>
      </c>
      <c r="G95" s="57"/>
      <c r="H95" s="5" t="str">
        <f>IF(ISNA(MATCH($C95,Banbury!AO$26:AO$33,0)),"Not Declared", IF(ISBLANK(INDEX(Banbury!$AI$26:$AI$33,MATCH($C95,Banbury!AO$26:AO$33,0))),"Missing name on declaration sheet", INDEX(Banbury!$AI$26:$AI$33,MATCH($C95,Banbury!AO$26:AO$33,0))))</f>
        <v>Not Declared</v>
      </c>
      <c r="I95" s="5" t="str">
        <f>IF(ISNA(MATCH($C95,Banbury!AP$26:AP$33,0)),"Not Declared", IF(ISBLANK(INDEX(Banbury!$AI$26:$AI$33,MATCH($C95,Banbury!AP$26:AP$33,0))),"Missing name on declaration sheet", INDEX(Banbury!$AI$26:$AI$33,MATCH($C95,Banbury!AP$26:AP$33,0))))</f>
        <v>Not Declared</v>
      </c>
      <c r="J95" s="5" t="str">
        <f>IF(ISNA(MATCH($C95,Banbury!AQ$26:AQ$33,0)),"Not Declared", IF(ISBLANK(INDEX(Banbury!$AI$26:$AI$33,MATCH($C95,Banbury!AQ$26:AQ$33,0))),"Missing name on declaration sheet", INDEX(Banbury!$AI$26:$AI$33,MATCH($C95,Banbury!AQ$26:AQ$33,0))))</f>
        <v>Not Declared</v>
      </c>
      <c r="K95" s="5" t="str">
        <f>IF(ISNA(MATCH($C95,Banbury!AR$26:AR$33,0)),"Not Declared", IF(ISBLANK(INDEX(Banbury!$AI$26:$AI$33,MATCH($C95,Banbury!AR$26:AR$33,0))),"Missing name on declaration sheet", INDEX(Banbury!$AI$26:$AI$33,MATCH($C95,Banbury!AR$26:AR$33,0))))</f>
        <v>Not Declared</v>
      </c>
      <c r="L95" s="5" t="str">
        <f>IF(ISNA(MATCH($C95,Banbury!AS$26:AS$33,0)),"Not Declared", IF(ISBLANK(INDEX(Banbury!$AI$26:$AI$33,MATCH($C95,Banbury!AS$26:AS$33,0))),"Missing name on declaration sheet", INDEX(Banbury!$AI$26:$AI$33,MATCH($C95,Banbury!AS$26:AS$33,0))))</f>
        <v>Not Declared</v>
      </c>
      <c r="M95" s="5" t="str">
        <f>IF(ISNA(MATCH($C95,Banbury!AT$26:AT$33,0)),"Not Declared", IF(ISBLANK(INDEX(Banbury!$AI$26:$AI$33,MATCH($C95,Banbury!AT$26:AT$33,0))),"Missing name on declaration sheet", INDEX(Banbury!$AI$26:$AI$33,MATCH($C95,Banbury!AT$26:AT$33,0))))</f>
        <v>Not Declared</v>
      </c>
      <c r="N95" s="5" t="str">
        <f>IF(ISNA(MATCH($C95,Banbury!AU$26:AU$33,0)),"Not Declared", IF(ISBLANK(INDEX(Banbury!$AI$26:$AI$33,MATCH($C95,Banbury!AU$26:AU$33,0))),"Missing name on declaration sheet", INDEX(Banbury!$AI$26:$AI$33,MATCH($C95,Banbury!AU$26:AU$33,0))))</f>
        <v>Not Declared</v>
      </c>
      <c r="O95" s="5" t="str">
        <f>IF(ISNA(MATCH($C95,Banbury!AV$26:AV$33,0)),"Not Declared", IF(ISBLANK(INDEX(Banbury!$AI$26:$AI$33,MATCH($C95,Banbury!AV$26:AV$33,0))),"Missing name on declaration sheet", INDEX(Banbury!$AI$26:$AI$33,MATCH($C95,Banbury!AV$26:AV$33,0))))</f>
        <v>Not Declared</v>
      </c>
      <c r="P95" s="57"/>
      <c r="Q95" s="57"/>
      <c r="R95" s="57"/>
      <c r="S95" s="57"/>
      <c r="T95" s="57"/>
      <c r="U95" s="57"/>
      <c r="V95" s="57"/>
      <c r="W95" s="57"/>
      <c r="X95" s="57"/>
      <c r="Y95" s="4"/>
      <c r="AA95" s="21"/>
      <c r="AB95" s="201" t="str" cm="1">
        <f t="array" ref="AB95">_xlfn.XLOOKUP(1,('Number Allocation'!$C$6:$C$1446=_xlfn.TEXTAFTER(AC95,"(U20) "))*('Number Allocation'!$D$6:$D$1446=AD95),'Number Allocation'!$A$6:$A$1446,"!!!")</f>
        <v>!!!</v>
      </c>
      <c r="AC95" s="21" t="str">
        <v>(U20) Not Declared</v>
      </c>
      <c r="AD95" s="202" t="str">
        <v>Abingdon AC</v>
      </c>
      <c r="AE95" s="21"/>
      <c r="AF95" s="201" t="str">
        <v/>
      </c>
      <c r="AG95" s="21"/>
      <c r="AH95" s="202"/>
      <c r="AI95" s="196"/>
      <c r="AJ95" s="21"/>
      <c r="AK95" s="201" t="str" cm="1">
        <f t="array" ref="AK95">_xlfn.XLOOKUP(1,('Number Allocation'!$C$6:$C$1446=_xlfn.TEXTAFTER(AL95,"(U20) "))*('Number Allocation'!$D$6:$D$1446=AM95),'Number Allocation'!$A$6:$A$1446,"!!!")</f>
        <v>!!!</v>
      </c>
      <c r="AL95" s="21" t="str">
        <v>(U20) Not Declared</v>
      </c>
      <c r="AM95" s="202" t="str">
        <v>Radley AC</v>
      </c>
      <c r="AN95" s="21"/>
      <c r="AO95" s="201" t="str">
        <v/>
      </c>
      <c r="AP95" s="21"/>
      <c r="AQ95" s="202"/>
      <c r="AS95" s="21"/>
      <c r="AT95" s="201" t="str" cm="1">
        <f t="array" ref="AT95">_xlfn.XLOOKUP(1,('Number Allocation'!$C$6:$C$1446=_xlfn.TEXTAFTER(AU95,"(U20) "))*('Number Allocation'!$D$6:$D$1446=AV95),'Number Allocation'!$A$6:$A$1446,"!!!")</f>
        <v>!!!</v>
      </c>
      <c r="AU95" s="21" t="str">
        <v>(U20) Not Declared</v>
      </c>
      <c r="AV95" s="202" t="str">
        <v>Banbury Harriers AC</v>
      </c>
      <c r="AW95" s="21"/>
      <c r="AX95" s="201" t="str">
        <v/>
      </c>
      <c r="AY95" s="21"/>
      <c r="AZ95" s="202"/>
      <c r="BA95" s="27"/>
      <c r="BB95" s="21"/>
      <c r="BC95" s="201" t="str" cm="1">
        <f t="array" ref="BC95">_xlfn.XLOOKUP(1,('Number Allocation'!$C$6:$C$1446=_xlfn.TEXTAFTER(BD95,"(U20) "))*('Number Allocation'!$D$6:$D$1446=BE95),'Number Allocation'!$A$6:$A$1446,"!!!")</f>
        <v>!!!</v>
      </c>
      <c r="BD95" s="21" t="str">
        <v>(U20) Not Declared</v>
      </c>
      <c r="BE95" s="202" t="str">
        <v>Bicester AC</v>
      </c>
      <c r="BF95" s="21"/>
      <c r="BG95" s="201" t="str">
        <v/>
      </c>
      <c r="BH95" s="21"/>
      <c r="BI95" s="202"/>
      <c r="BK95" s="21"/>
      <c r="BL95" s="201" t="str" cm="1">
        <f t="array" ref="BL95">_xlfn.XLOOKUP(1,('Number Allocation'!$C$6:$C$1446=_xlfn.TEXTAFTER(BM95,"(U20) "))*('Number Allocation'!$D$6:$D$1446=BN95),'Number Allocation'!$A$6:$A$1446,"!!!")</f>
        <v>!!!</v>
      </c>
      <c r="BM95" s="21" t="str">
        <v>(U20) Not Declared</v>
      </c>
      <c r="BN95" s="202" t="str">
        <v>Banbury Harriers AC</v>
      </c>
      <c r="BO95" s="21"/>
      <c r="BP95" s="201" t="str">
        <v/>
      </c>
      <c r="BQ95" s="21"/>
      <c r="BR95" s="202"/>
      <c r="BT95" s="21"/>
      <c r="BU95" s="201" t="str" cm="1">
        <f t="array" ref="BU95">_xlfn.XLOOKUP(1,('Number Allocation'!$C$6:$C$1446=_xlfn.TEXTAFTER(BV95,"(U20) "))*('Number Allocation'!$D$6:$D$1446=BW95),'Number Allocation'!$A$6:$A$1446,"!!!")</f>
        <v>!!!</v>
      </c>
      <c r="BV95" s="21" t="str">
        <v>(U20) Not Declared</v>
      </c>
      <c r="BW95" s="202" t="str">
        <v>Radley AC</v>
      </c>
      <c r="BX95" s="21"/>
      <c r="BY95" s="201" t="str">
        <v/>
      </c>
      <c r="BZ95" s="21"/>
      <c r="CA95" s="202"/>
      <c r="CB95" s="21"/>
      <c r="CC95" s="21"/>
      <c r="CD95" s="21"/>
      <c r="CE95" s="21"/>
      <c r="CF95" s="21"/>
      <c r="CG95" s="21"/>
      <c r="CH95" s="21"/>
      <c r="CI95" s="21"/>
      <c r="CJ95" s="21"/>
      <c r="CK95" s="21"/>
      <c r="CL95" s="21"/>
      <c r="CM95" s="4"/>
      <c r="CN95" s="4"/>
      <c r="CO95" s="4"/>
      <c r="CP95" s="4"/>
      <c r="CQ95" s="4"/>
      <c r="CR95" s="4"/>
      <c r="CS95" s="4"/>
      <c r="CT95" s="4"/>
    </row>
    <row r="96" spans="1:103" ht="21" customHeight="1">
      <c r="A96" s="20" t="s">
        <v>118</v>
      </c>
      <c r="B96" s="5" t="s">
        <v>34</v>
      </c>
      <c r="C96" s="5" t="s">
        <v>136</v>
      </c>
      <c r="D96" s="5" t="str">
        <f>IF(ISNA(MATCH($C96,Banbury!AK$26:AK$33,0)),"Not Declared", IF(ISBLANK(INDEX(Banbury!$AI$26:$AI$33,MATCH($C96,Banbury!AK$26:AK$33,0))),"Missing name on declaration sheet", INDEX(Banbury!$AI$26:$AI$33,MATCH($C96,Banbury!AK$26:AK$33,0))))</f>
        <v>Not Declared</v>
      </c>
      <c r="E96" s="5" t="str">
        <f>IF(ISNA(MATCH($C96,Banbury!AL$26:AL$33,0)),"Not Declared", IF(ISBLANK(INDEX(Banbury!$AI$26:$AI$33,MATCH($C96,Banbury!AL$26:AL$33,0))),"Missing name on declaration sheet", INDEX(Banbury!$AI$26:$AI$33,MATCH($C96,Banbury!AL$26:AL$33,0))))</f>
        <v>Not Declared</v>
      </c>
      <c r="F96" s="5" t="str">
        <f>IF(ISNA(MATCH($C96,Banbury!AM$26:AM$33,0)),"Not Declared", IF(ISBLANK(INDEX(Banbury!$AI$26:$AI$33,MATCH($C96,Banbury!AM$26:AM$33,0))),"Missing name on declaration sheet", INDEX(Banbury!$AI$26:$AI$33,MATCH($C96,Banbury!AM$26:AM$33,0))))</f>
        <v>Not Declared</v>
      </c>
      <c r="G96" s="57"/>
      <c r="H96" s="5" t="str">
        <f>IF(ISNA(MATCH($C96,Banbury!AO$26:AO$33,0)),"Not Declared", IF(ISBLANK(INDEX(Banbury!$AI$26:$AI$33,MATCH($C96,Banbury!AO$26:AO$33,0))),"Missing name on declaration sheet", INDEX(Banbury!$AI$26:$AI$33,MATCH($C96,Banbury!AO$26:AO$33,0))))</f>
        <v>Not Declared</v>
      </c>
      <c r="I96" s="5" t="str">
        <f>IF(ISNA(MATCH($C96,Banbury!AP$26:AP$33,0)),"Not Declared", IF(ISBLANK(INDEX(Banbury!$AI$26:$AI$33,MATCH($C96,Banbury!AP$26:AP$33,0))),"Missing name on declaration sheet", INDEX(Banbury!$AI$26:$AI$33,MATCH($C96,Banbury!AP$26:AP$33,0))))</f>
        <v>Not Declared</v>
      </c>
      <c r="J96" s="5" t="str">
        <f>IF(ISNA(MATCH($C96,Banbury!AQ$26:AQ$33,0)),"Not Declared", IF(ISBLANK(INDEX(Banbury!$AI$26:$AI$33,MATCH($C96,Banbury!AQ$26:AQ$33,0))),"Missing name on declaration sheet", INDEX(Banbury!$AI$26:$AI$33,MATCH($C96,Banbury!AQ$26:AQ$33,0))))</f>
        <v>Not Declared</v>
      </c>
      <c r="K96" s="5" t="str">
        <f>IF(ISNA(MATCH($C96,Banbury!AR$26:AR$33,0)),"Not Declared", IF(ISBLANK(INDEX(Banbury!$AI$26:$AI$33,MATCH($C96,Banbury!AR$26:AR$33,0))),"Missing name on declaration sheet", INDEX(Banbury!$AI$26:$AI$33,MATCH($C96,Banbury!AR$26:AR$33,0))))</f>
        <v>Not Declared</v>
      </c>
      <c r="L96" s="5" t="str">
        <f>IF(ISNA(MATCH($C96,Banbury!AS$26:AS$33,0)),"Not Declared", IF(ISBLANK(INDEX(Banbury!$AI$26:$AI$33,MATCH($C96,Banbury!AS$26:AS$33,0))),"Missing name on declaration sheet", INDEX(Banbury!$AI$26:$AI$33,MATCH($C96,Banbury!AS$26:AS$33,0))))</f>
        <v>Not Declared</v>
      </c>
      <c r="M96" s="5" t="str">
        <f>IF(ISNA(MATCH($C96,Banbury!AT$26:AT$33,0)),"Not Declared", IF(ISBLANK(INDEX(Banbury!$AI$26:$AI$33,MATCH($C96,Banbury!AT$26:AT$33,0))),"Missing name on declaration sheet", INDEX(Banbury!$AI$26:$AI$33,MATCH($C96,Banbury!AT$26:AT$33,0))))</f>
        <v>Not Declared</v>
      </c>
      <c r="N96" s="5" t="str">
        <f>IF(ISNA(MATCH($C96,Banbury!AU$26:AU$33,0)),"Not Declared", IF(ISBLANK(INDEX(Banbury!$AI$26:$AI$33,MATCH($C96,Banbury!AU$26:AU$33,0))),"Missing name on declaration sheet", INDEX(Banbury!$AI$26:$AI$33,MATCH($C96,Banbury!AU$26:AU$33,0))))</f>
        <v>Not Declared</v>
      </c>
      <c r="O96" s="5" t="str">
        <f>IF(ISNA(MATCH($C96,Banbury!AV$26:AV$33,0)),"Not Declared", IF(ISBLANK(INDEX(Banbury!$AI$26:$AI$33,MATCH($C96,Banbury!AV$26:AV$33,0))),"Missing name on declaration sheet", INDEX(Banbury!$AI$26:$AI$33,MATCH($C96,Banbury!AV$26:AV$33,0))))</f>
        <v>Not Declared</v>
      </c>
      <c r="P96" s="57"/>
      <c r="Q96" s="57"/>
      <c r="R96" s="57"/>
      <c r="S96" s="57"/>
      <c r="T96" s="57"/>
      <c r="U96" s="57"/>
      <c r="V96" s="57"/>
      <c r="W96" s="57"/>
      <c r="X96" s="57"/>
      <c r="Y96" s="4"/>
      <c r="AA96" s="21"/>
      <c r="AB96" s="201" t="str" cm="1">
        <f t="array" ref="AB96">_xlfn.XLOOKUP(1,('Number Allocation'!$C$6:$C$1446=_xlfn.TEXTAFTER(AC96,"(U20) "))*('Number Allocation'!$D$6:$D$1446=AD96),'Number Allocation'!$A$6:$A$1446,"!!!")</f>
        <v>!!!</v>
      </c>
      <c r="AC96" s="21" t="str">
        <v>(U20) Not Declared</v>
      </c>
      <c r="AD96" s="202" t="str">
        <v>Oxford City AC</v>
      </c>
      <c r="AE96" s="21"/>
      <c r="AF96" s="201"/>
      <c r="AG96" s="21"/>
      <c r="AH96" s="202"/>
      <c r="AI96" s="196"/>
      <c r="AJ96" s="21"/>
      <c r="AK96" s="201" t="str" cm="1">
        <f t="array" ref="AK96">_xlfn.XLOOKUP(1,('Number Allocation'!$C$6:$C$1446=_xlfn.TEXTAFTER(AL96,"(U20) "))*('Number Allocation'!$D$6:$D$1446=AM96),'Number Allocation'!$A$6:$A$1446,"!!!")</f>
        <v>!!!</v>
      </c>
      <c r="AL96" s="21" t="str">
        <v>(U20) Not Declared</v>
      </c>
      <c r="AM96" s="202" t="str">
        <v>White Horse Harriers</v>
      </c>
      <c r="AN96" s="21"/>
      <c r="AO96" s="201"/>
      <c r="AP96" s="21"/>
      <c r="AQ96" s="202"/>
      <c r="AS96" s="21"/>
      <c r="AT96" s="201" t="str" cm="1">
        <f t="array" ref="AT96">_xlfn.XLOOKUP(1,('Number Allocation'!$C$6:$C$1446=_xlfn.TEXTAFTER(AU96,"(U20) "))*('Number Allocation'!$D$6:$D$1446=AV96),'Number Allocation'!$A$6:$A$1446,"!!!")</f>
        <v>!!!</v>
      </c>
      <c r="AU96" s="21" t="str">
        <v>(U20) Not Declared</v>
      </c>
      <c r="AV96" s="202" t="str">
        <v>Witney Road Runners</v>
      </c>
      <c r="AW96" s="21"/>
      <c r="AX96" s="201"/>
      <c r="AY96" s="21"/>
      <c r="AZ96" s="202"/>
      <c r="BA96" s="27"/>
      <c r="BB96" s="21"/>
      <c r="BC96" s="201" t="str" cm="1">
        <f t="array" ref="BC96">_xlfn.XLOOKUP(1,('Number Allocation'!$C$6:$C$1446=_xlfn.TEXTAFTER(BD96,"(U20) "))*('Number Allocation'!$D$6:$D$1446=BE96),'Number Allocation'!$A$6:$A$1446,"!!!")</f>
        <v>!!!</v>
      </c>
      <c r="BD96" s="21" t="str">
        <v>(U20) Not Declared</v>
      </c>
      <c r="BE96" s="202" t="str">
        <v>Radley AC</v>
      </c>
      <c r="BF96" s="21"/>
      <c r="BG96" s="201"/>
      <c r="BH96" s="21"/>
      <c r="BI96" s="202"/>
      <c r="BK96" s="21"/>
      <c r="BL96" s="201" t="str" cm="1">
        <f t="array" ref="BL96">_xlfn.XLOOKUP(1,('Number Allocation'!$C$6:$C$1446=_xlfn.TEXTAFTER(BM96,"(U20) "))*('Number Allocation'!$D$6:$D$1446=BN96),'Number Allocation'!$A$6:$A$1446,"!!!")</f>
        <v>!!!</v>
      </c>
      <c r="BM96" s="21" t="str">
        <v>(U20) Not Declared</v>
      </c>
      <c r="BN96" s="202" t="str">
        <v>Radley AC</v>
      </c>
      <c r="BO96" s="21"/>
      <c r="BP96" s="201"/>
      <c r="BQ96" s="21"/>
      <c r="BR96" s="202"/>
      <c r="BT96" s="21"/>
      <c r="BU96" s="201" t="str" cm="1">
        <f t="array" ref="BU96">_xlfn.XLOOKUP(1,('Number Allocation'!$C$6:$C$1446=_xlfn.TEXTAFTER(BV96,"(U20) "))*('Number Allocation'!$D$6:$D$1446=BW96),'Number Allocation'!$A$6:$A$1446,"!!!")</f>
        <v>!!!</v>
      </c>
      <c r="BV96" s="21" t="str">
        <v>(U20) Not Declared</v>
      </c>
      <c r="BW96" s="202" t="str">
        <v>White Horse Harriers</v>
      </c>
      <c r="BX96" s="21"/>
      <c r="BY96" s="201"/>
      <c r="BZ96" s="21"/>
      <c r="CA96" s="202"/>
      <c r="CB96" s="21"/>
      <c r="CC96" s="21"/>
      <c r="CD96" s="21"/>
      <c r="CE96" s="21"/>
      <c r="CF96" s="21"/>
      <c r="CG96" s="21"/>
      <c r="CH96" s="21"/>
      <c r="CI96" s="21"/>
      <c r="CJ96" s="21"/>
      <c r="CK96" s="21"/>
      <c r="CL96" s="21"/>
      <c r="CM96" s="4"/>
      <c r="CN96" s="4"/>
      <c r="CO96" s="4"/>
      <c r="CP96" s="4"/>
      <c r="CQ96" s="4"/>
      <c r="CR96" s="4"/>
      <c r="CS96" s="4"/>
      <c r="CT96" s="4"/>
    </row>
    <row r="97" spans="1:90" ht="21" customHeight="1">
      <c r="A97" s="20" t="s">
        <v>118</v>
      </c>
      <c r="B97" s="5"/>
      <c r="C97" s="5" t="s">
        <v>137</v>
      </c>
      <c r="D97" s="5" t="str">
        <f>IF(ISNA(MATCH($C97,Banbury!AK$26:AK$33,0)),"Not Declared", IF(ISBLANK(INDEX(Banbury!$AI$26:$AI$33,MATCH($C97,Banbury!AK$26:AK$33,0))),"Missing name on declaration sheet", INDEX(Banbury!$AI$26:$AI$33,MATCH($C97,Banbury!AK$26:AK$33,0))))</f>
        <v>Not Declared</v>
      </c>
      <c r="E97" s="5" t="str">
        <f>IF(ISNA(MATCH($C97,Banbury!AL$26:AL$33,0)),"Not Declared", IF(ISBLANK(INDEX(Banbury!$AI$26:$AI$33,MATCH($C97,Banbury!AL$26:AL$33,0))),"Missing name on declaration sheet", INDEX(Banbury!$AI$26:$AI$33,MATCH($C97,Banbury!AL$26:AL$33,0))))</f>
        <v>Not Declared</v>
      </c>
      <c r="F97" s="5" t="str">
        <f>IF(ISNA(MATCH($C97,Banbury!AM$26:AM$33,0)),"Not Declared", IF(ISBLANK(INDEX(Banbury!$AI$26:$AI$33,MATCH($C97,Banbury!AM$26:AM$33,0))),"Missing name on declaration sheet", INDEX(Banbury!$AI$26:$AI$33,MATCH($C97,Banbury!AM$26:AM$33,0))))</f>
        <v>Not Declared</v>
      </c>
      <c r="G97" s="57"/>
      <c r="H97" s="5" t="str">
        <f>IF(ISNA(MATCH($C97,Banbury!AO$26:AO$33,0)),"Not Declared", IF(ISBLANK(INDEX(Banbury!$AI$26:$AI$33,MATCH($C97,Banbury!AO$26:AO$33,0))),"Missing name on declaration sheet", INDEX(Banbury!$AI$26:$AI$33,MATCH($C97,Banbury!AO$26:AO$33,0))))</f>
        <v>Not Declared</v>
      </c>
      <c r="I97" s="5" t="str">
        <f>IF(ISNA(MATCH($C97,Banbury!AP$26:AP$33,0)),"Not Declared", IF(ISBLANK(INDEX(Banbury!$AI$26:$AI$33,MATCH($C97,Banbury!AP$26:AP$33,0))),"Missing name on declaration sheet", INDEX(Banbury!$AI$26:$AI$33,MATCH($C97,Banbury!AP$26:AP$33,0))))</f>
        <v>Not Declared</v>
      </c>
      <c r="J97" s="5" t="str">
        <f>IF(ISNA(MATCH($C97,Banbury!AQ$26:AQ$33,0)),"Not Declared", IF(ISBLANK(INDEX(Banbury!$AI$26:$AI$33,MATCH($C97,Banbury!AQ$26:AQ$33,0))),"Missing name on declaration sheet", INDEX(Banbury!$AI$26:$AI$33,MATCH($C97,Banbury!AQ$26:AQ$33,0))))</f>
        <v>Not Declared</v>
      </c>
      <c r="K97" s="5" t="str">
        <f>IF(ISNA(MATCH($C97,Banbury!AR$26:AR$33,0)),"Not Declared", IF(ISBLANK(INDEX(Banbury!$AI$26:$AI$33,MATCH($C97,Banbury!AR$26:AR$33,0))),"Missing name on declaration sheet", INDEX(Banbury!$AI$26:$AI$33,MATCH($C97,Banbury!AR$26:AR$33,0))))</f>
        <v>Not Declared</v>
      </c>
      <c r="L97" s="5" t="str">
        <f>IF(ISNA(MATCH($C97,Banbury!AS$26:AS$33,0)),"Not Declared", IF(ISBLANK(INDEX(Banbury!$AI$26:$AI$33,MATCH($C97,Banbury!AS$26:AS$33,0))),"Missing name on declaration sheet", INDEX(Banbury!$AI$26:$AI$33,MATCH($C97,Banbury!AS$26:AS$33,0))))</f>
        <v>Not Declared</v>
      </c>
      <c r="M97" s="5" t="str">
        <f>IF(ISNA(MATCH($C97,Banbury!AT$26:AT$33,0)),"Not Declared", IF(ISBLANK(INDEX(Banbury!$AI$26:$AI$33,MATCH($C97,Banbury!AT$26:AT$33,0))),"Missing name on declaration sheet", INDEX(Banbury!$AI$26:$AI$33,MATCH($C97,Banbury!AT$26:AT$33,0))))</f>
        <v>Not Declared</v>
      </c>
      <c r="N97" s="5" t="str">
        <f>IF(ISNA(MATCH($C97,Banbury!AU$26:AU$33,0)),"Not Declared", IF(ISBLANK(INDEX(Banbury!$AI$26:$AI$33,MATCH($C97,Banbury!AU$26:AU$33,0))),"Missing name on declaration sheet", INDEX(Banbury!$AI$26:$AI$33,MATCH($C97,Banbury!AU$26:AU$33,0))))</f>
        <v>Not Declared</v>
      </c>
      <c r="O97" s="5" t="str">
        <f>IF(ISNA(MATCH($C97,Banbury!AV$26:AV$33,0)),"Not Declared", IF(ISBLANK(INDEX(Banbury!$AI$26:$AI$33,MATCH($C97,Banbury!AV$26:AV$33,0))),"Missing name on declaration sheet", INDEX(Banbury!$AI$26:$AI$33,MATCH($C97,Banbury!AV$26:AV$33,0))))</f>
        <v>Not Declared</v>
      </c>
      <c r="P97" s="57"/>
      <c r="Q97" s="57"/>
      <c r="R97" s="57"/>
      <c r="S97" s="57"/>
      <c r="T97" s="57"/>
      <c r="U97" s="57"/>
      <c r="V97" s="57"/>
      <c r="W97" s="57"/>
      <c r="X97" s="57"/>
      <c r="Y97" s="4"/>
      <c r="AA97" s="21"/>
      <c r="AB97" s="201" t="str" cm="1">
        <f t="array" ref="AB97">_xlfn.XLOOKUP(1,('Number Allocation'!$C$6:$C$1446=_xlfn.TEXTAFTER(AC97,"(U20) "))*('Number Allocation'!$D$6:$D$1446=AD97),'Number Allocation'!$A$6:$A$1446,"!!!")</f>
        <v>!!!</v>
      </c>
      <c r="AC97" s="21" t="str">
        <v>(U20) Not Declared</v>
      </c>
      <c r="AD97" s="202" t="str">
        <v>Radley AC</v>
      </c>
      <c r="AE97" s="21"/>
      <c r="AF97" s="201"/>
      <c r="AG97" s="21"/>
      <c r="AH97" s="202"/>
      <c r="AI97" s="196"/>
      <c r="AJ97" s="21"/>
      <c r="AK97" s="201" t="str" cm="1">
        <f t="array" ref="AK97">_xlfn.XLOOKUP(1,('Number Allocation'!$C$6:$C$1446=_xlfn.TEXTAFTER(AL97,"(U20) "))*('Number Allocation'!$D$6:$D$1446=AM97),'Number Allocation'!$A$6:$A$1446,"!!!")</f>
        <v>!!!</v>
      </c>
      <c r="AL97" s="21" t="str">
        <v>(U20) Not Declared</v>
      </c>
      <c r="AM97" s="202" t="str">
        <v>Abingdon AC</v>
      </c>
      <c r="AN97" s="21"/>
      <c r="AO97" s="201"/>
      <c r="AP97" s="21"/>
      <c r="AQ97" s="202"/>
      <c r="AS97" s="21"/>
      <c r="AT97" s="201" t="str" cm="1">
        <f t="array" ref="AT97">_xlfn.XLOOKUP(1,('Number Allocation'!$C$6:$C$1446=_xlfn.TEXTAFTER(AU97,"(U20) "))*('Number Allocation'!$D$6:$D$1446=AV97),'Number Allocation'!$A$6:$A$1446,"!!!")</f>
        <v>!!!</v>
      </c>
      <c r="AU97" s="21" t="str">
        <v>(U20) Not Declared</v>
      </c>
      <c r="AV97" s="202" t="str">
        <v>Abingdon AC</v>
      </c>
      <c r="AW97" s="21"/>
      <c r="AX97" s="201"/>
      <c r="AY97" s="21"/>
      <c r="AZ97" s="202"/>
      <c r="BA97" s="27"/>
      <c r="BB97" s="21"/>
      <c r="BC97" s="201" t="str" cm="1">
        <f t="array" ref="BC97">_xlfn.XLOOKUP(1,('Number Allocation'!$C$6:$C$1446=_xlfn.TEXTAFTER(BD97,"(U20) "))*('Number Allocation'!$D$6:$D$1446=BE97),'Number Allocation'!$A$6:$A$1446,"!!!")</f>
        <v>!!!</v>
      </c>
      <c r="BD97" s="21" t="str">
        <v>(U20) Not Declared</v>
      </c>
      <c r="BE97" s="202" t="str">
        <v>Oxford City AC</v>
      </c>
      <c r="BF97" s="21"/>
      <c r="BG97" s="201"/>
      <c r="BH97" s="21"/>
      <c r="BI97" s="202"/>
      <c r="BK97" s="21"/>
      <c r="BL97" s="201" t="str" cm="1">
        <f t="array" ref="BL97">_xlfn.XLOOKUP(1,('Number Allocation'!$C$6:$C$1446=_xlfn.TEXTAFTER(BM97,"(U20) "))*('Number Allocation'!$D$6:$D$1446=BN97),'Number Allocation'!$A$6:$A$1446,"!!!")</f>
        <v>!!!</v>
      </c>
      <c r="BM97" s="21" t="str">
        <v>(U20) Not Declared</v>
      </c>
      <c r="BN97" s="202" t="str">
        <v>Witney Road Runners</v>
      </c>
      <c r="BO97" s="21"/>
      <c r="BP97" s="201"/>
      <c r="BQ97" s="21"/>
      <c r="BR97" s="202"/>
      <c r="BT97" s="21"/>
      <c r="BU97" s="201" t="str" cm="1">
        <f t="array" ref="BU97">_xlfn.XLOOKUP(1,('Number Allocation'!$C$6:$C$1446=_xlfn.TEXTAFTER(BV97,"(U20) "))*('Number Allocation'!$D$6:$D$1446=BW97),'Number Allocation'!$A$6:$A$1446,"!!!")</f>
        <v>!!!</v>
      </c>
      <c r="BV97" s="21" t="str">
        <v>(U20) Not Declared</v>
      </c>
      <c r="BW97" s="202" t="str">
        <v>Banbury Harriers AC</v>
      </c>
      <c r="BX97" s="21"/>
      <c r="BY97" s="201"/>
      <c r="BZ97" s="21"/>
      <c r="CA97" s="202"/>
      <c r="CB97" s="21"/>
      <c r="CC97" s="21"/>
      <c r="CD97" s="21"/>
      <c r="CE97" s="21"/>
      <c r="CF97" s="21"/>
      <c r="CG97" s="21"/>
      <c r="CH97" s="21"/>
      <c r="CI97" s="21"/>
      <c r="CJ97" s="21"/>
      <c r="CK97" s="21"/>
      <c r="CL97" s="21"/>
    </row>
    <row r="98" spans="1:90" ht="21" customHeight="1">
      <c r="A98" s="20" t="s">
        <v>119</v>
      </c>
      <c r="B98" s="5" t="s">
        <v>1</v>
      </c>
      <c r="C98" s="5" t="s">
        <v>109</v>
      </c>
      <c r="D98" s="5" t="str">
        <f>IF(ISNA(MATCH($C98,Bicester!AK$26:AK$33,0)),"Not Declared", IF(ISBLANK(INDEX(Bicester!$AI$26:$AI$33,MATCH($C98,Bicester!AK$26:AK$33,0))),"Missing name on declaration sheet", INDEX(Bicester!$AI$26:$AI$33,MATCH($C98,Bicester!AK$26:AK$33,0))))</f>
        <v>Not Declared</v>
      </c>
      <c r="E98" s="5" t="str">
        <f>IF(ISNA(MATCH($C98,Bicester!AL$26:AL$33,0)),"Not Declared", IF(ISBLANK(INDEX(Bicester!$AI$26:$AI$33,MATCH($C98,Bicester!AL$26:AL$33,0))),"Missing name on declaration sheet", INDEX(Bicester!$AI$26:$AI$33,MATCH($C98,Bicester!AL$26:AL$33,0))))</f>
        <v>Not Declared</v>
      </c>
      <c r="F98" s="5" t="str">
        <f>IF(ISNA(MATCH($C98,Bicester!AM$26:AM$33,0)),"Not Declared", IF(ISBLANK(INDEX(Bicester!$AI$26:$AI$33,MATCH($C98,Bicester!AM$26:AM$33,0))),"Missing name on declaration sheet", INDEX(Bicester!$AI$26:$AI$33,MATCH($C98,Bicester!AM$26:AM$33,0))))</f>
        <v>Not Declared</v>
      </c>
      <c r="G98" s="57"/>
      <c r="H98" s="5" t="str">
        <f>IF(ISNA(MATCH($C98,Bicester!AO$26:AO$33,0)),"Not Declared", IF(ISBLANK(INDEX(Bicester!$AI$26:$AI$33,MATCH($C98,Bicester!AO$26:AO$33,0))),"Missing name on declaration sheet", INDEX(Bicester!$AI$26:$AI$33,MATCH($C98,Bicester!AO$26:AO$33,0))))</f>
        <v>Not Declared</v>
      </c>
      <c r="I98" s="5" t="str">
        <f>IF(ISNA(MATCH($C98,Bicester!AP$26:AP$33,0)),"Not Declared", IF(ISBLANK(INDEX(Bicester!$AI$26:$AI$33,MATCH($C98,Bicester!AP$26:AP$33,0))),"Missing name on declaration sheet", INDEX(Bicester!$AI$26:$AI$33,MATCH($C98,Bicester!AP$26:AP$33,0))))</f>
        <v>Not Declared</v>
      </c>
      <c r="J98" s="5" t="str">
        <f>IF(ISNA(MATCH($C98,Bicester!AQ$26:AQ$33,0)),"Not Declared", IF(ISBLANK(INDEX(Bicester!$AI$26:$AI$33,MATCH($C98,Bicester!AQ$26:AQ$33,0))),"Missing name on declaration sheet", INDEX(Bicester!$AI$26:$AI$33,MATCH($C98,Bicester!AQ$26:AQ$33,0))))</f>
        <v>Not Declared</v>
      </c>
      <c r="K98" s="5" t="str">
        <f>IF(ISNA(MATCH($C98,Bicester!AR$26:AR$33,0)),"Not Declared", IF(ISBLANK(INDEX(Bicester!$AI$26:$AI$33,MATCH($C98,Bicester!AR$26:AR$33,0))),"Missing name on declaration sheet", INDEX(Bicester!$AI$26:$AI$33,MATCH($C98,Bicester!AR$26:AR$33,0))))</f>
        <v>Not Declared</v>
      </c>
      <c r="L98" s="5" t="str">
        <f>IF(ISNA(MATCH($C98,Bicester!AS$26:AS$33,0)),"Not Declared", IF(ISBLANK(INDEX(Bicester!$AI$26:$AI$33,MATCH($C98,Bicester!AS$26:AS$33,0))),"Missing name on declaration sheet", INDEX(Bicester!$AI$26:$AI$33,MATCH($C98,Bicester!AS$26:AS$33,0))))</f>
        <v>Not Declared</v>
      </c>
      <c r="M98" s="5" t="str">
        <f>IF(ISNA(MATCH($C98,Bicester!AT$26:AT$33,0)),"Not Declared", IF(ISBLANK(INDEX(Bicester!$AI$26:$AI$33,MATCH($C98,Bicester!AT$26:AT$33,0))),"Missing name on declaration sheet", INDEX(Bicester!$AI$26:$AI$33,MATCH($C98,Bicester!AT$26:AT$33,0))))</f>
        <v>Not Declared</v>
      </c>
      <c r="N98" s="5" t="str">
        <f>IF(ISNA(MATCH($C98,Bicester!AU$26:AU$33,0)),"Not Declared", IF(ISBLANK(INDEX(Bicester!$AI$26:$AI$33,MATCH($C98,Bicester!AU$26:AU$33,0))),"Missing name on declaration sheet", INDEX(Bicester!$AI$26:$AI$33,MATCH($C98,Bicester!AU$26:AU$33,0))))</f>
        <v>Not Declared</v>
      </c>
      <c r="O98" s="5" t="str">
        <f>IF(ISNA(MATCH($C98,Bicester!AV$26:AV$33,0)),"Not Declared", IF(ISBLANK(INDEX(Bicester!$AI$26:$AI$33,MATCH($C98,Bicester!AV$26:AV$33,0))),"Missing name on declaration sheet", INDEX(Bicester!$AI$26:$AI$33,MATCH($C98,Bicester!AV$26:AV$33,0))))</f>
        <v>Not Declared</v>
      </c>
      <c r="P98" s="57"/>
      <c r="Q98" s="57"/>
      <c r="R98" s="57"/>
      <c r="S98" s="57"/>
      <c r="T98" s="57"/>
      <c r="U98" s="57"/>
      <c r="V98" s="57"/>
      <c r="W98" s="57"/>
      <c r="X98" s="57"/>
      <c r="Y98" s="4"/>
      <c r="AA98" s="21"/>
      <c r="AB98" s="201" t="str" cm="1">
        <f t="array" ref="AB98">_xlfn.XLOOKUP(1,('Number Allocation'!$C$6:$C$1446=_xlfn.TEXTAFTER(AC98,"(U20) "))*('Number Allocation'!$D$6:$D$1446=AD98),'Number Allocation'!$A$6:$A$1446,"!!!")</f>
        <v>!!!</v>
      </c>
      <c r="AC98" s="21" t="str">
        <v>(U20) Not Declared</v>
      </c>
      <c r="AD98" s="202" t="str">
        <v>Witney Road Runners</v>
      </c>
      <c r="AE98" s="21"/>
      <c r="AF98" s="201"/>
      <c r="AG98" s="21"/>
      <c r="AH98" s="202"/>
      <c r="AI98" s="196"/>
      <c r="AJ98" s="21"/>
      <c r="AK98" s="201" t="str" cm="1">
        <f t="array" ref="AK98">_xlfn.XLOOKUP(1,('Number Allocation'!$C$6:$C$1446=_xlfn.TEXTAFTER(AL98,"(U20) "))*('Number Allocation'!$D$6:$D$1446=AM98),'Number Allocation'!$A$6:$A$1446,"!!!")</f>
        <v>!!!</v>
      </c>
      <c r="AL98" s="21" t="str">
        <v>(U20) Not Declared</v>
      </c>
      <c r="AM98" s="202" t="str">
        <v>Banbury Harriers AC</v>
      </c>
      <c r="AN98" s="21"/>
      <c r="AO98" s="201"/>
      <c r="AP98" s="21"/>
      <c r="AQ98" s="202"/>
      <c r="AS98" s="21"/>
      <c r="AT98" s="201" t="str" cm="1">
        <f t="array" ref="AT98">_xlfn.XLOOKUP(1,('Number Allocation'!$C$6:$C$1446=_xlfn.TEXTAFTER(AU98,"(U20) "))*('Number Allocation'!$D$6:$D$1446=AV98),'Number Allocation'!$A$6:$A$1446,"!!!")</f>
        <v>!!!</v>
      </c>
      <c r="AU98" s="21" t="str">
        <v>(U20) Not Declared</v>
      </c>
      <c r="AV98" s="202" t="str">
        <v>White Horse Harriers</v>
      </c>
      <c r="AW98" s="21"/>
      <c r="AX98" s="201"/>
      <c r="AY98" s="21"/>
      <c r="AZ98" s="202"/>
      <c r="BA98" s="27"/>
      <c r="BB98" s="21"/>
      <c r="BC98" s="201" t="str" cm="1">
        <f t="array" ref="BC98">_xlfn.XLOOKUP(1,('Number Allocation'!$C$6:$C$1446=_xlfn.TEXTAFTER(BD98,"(U20) "))*('Number Allocation'!$D$6:$D$1446=BE98),'Number Allocation'!$A$6:$A$1446,"!!!")</f>
        <v>!!!</v>
      </c>
      <c r="BD98" s="21" t="str">
        <v>(U20) Not Declared</v>
      </c>
      <c r="BE98" s="202" t="str">
        <v>White Horse Harriers</v>
      </c>
      <c r="BF98" s="21"/>
      <c r="BG98" s="201"/>
      <c r="BH98" s="21"/>
      <c r="BI98" s="202"/>
      <c r="BK98" s="21"/>
      <c r="BL98" s="201" t="str" cm="1">
        <f t="array" ref="BL98">_xlfn.XLOOKUP(1,('Number Allocation'!$C$6:$C$1446=_xlfn.TEXTAFTER(BM98,"(U20) "))*('Number Allocation'!$D$6:$D$1446=BN98),'Number Allocation'!$A$6:$A$1446,"!!!")</f>
        <v>!!!</v>
      </c>
      <c r="BM98" s="21" t="str">
        <v>(U20) Not Declared</v>
      </c>
      <c r="BN98" s="202" t="str">
        <v>Oxford City AC</v>
      </c>
      <c r="BO98" s="21"/>
      <c r="BP98" s="201"/>
      <c r="BQ98" s="21"/>
      <c r="BR98" s="202"/>
      <c r="BT98" s="21"/>
      <c r="BU98" s="201" t="str" cm="1">
        <f t="array" ref="BU98">_xlfn.XLOOKUP(1,('Number Allocation'!$C$6:$C$1446=_xlfn.TEXTAFTER(BV98,"(U20) "))*('Number Allocation'!$D$6:$D$1446=BW98),'Number Allocation'!$A$6:$A$1446,"!!!")</f>
        <v>!!!</v>
      </c>
      <c r="BV98" s="21" t="str">
        <v>(U20) Not Declared</v>
      </c>
      <c r="BW98" s="202" t="str">
        <v>Witney Road Runners</v>
      </c>
      <c r="BX98" s="21"/>
      <c r="BY98" s="201"/>
      <c r="BZ98" s="21"/>
      <c r="CA98" s="202"/>
      <c r="CB98" s="21"/>
      <c r="CC98" s="21"/>
      <c r="CD98" s="21"/>
      <c r="CE98" s="21"/>
      <c r="CF98" s="21"/>
      <c r="CG98" s="21"/>
      <c r="CH98" s="21"/>
      <c r="CI98" s="21"/>
      <c r="CJ98" s="21"/>
      <c r="CK98" s="21"/>
      <c r="CL98" s="21"/>
    </row>
    <row r="99" spans="1:90" ht="21" customHeight="1">
      <c r="A99" s="20" t="s">
        <v>119</v>
      </c>
      <c r="B99" s="5" t="s">
        <v>46</v>
      </c>
      <c r="C99" s="5" t="s">
        <v>136</v>
      </c>
      <c r="D99" s="5" t="str">
        <f>IF(ISNA(MATCH($C99,Bicester!AK$26:AK$33,0)),"Not Declared", IF(ISBLANK(INDEX(Bicester!$AI$26:$AI$33,MATCH($C99,Bicester!AK$26:AK$33,0))),"Missing name on declaration sheet", INDEX(Bicester!$AI$26:$AI$33,MATCH($C99,Bicester!AK$26:AK$33,0))))</f>
        <v>Not Declared</v>
      </c>
      <c r="E99" s="5" t="str">
        <f>IF(ISNA(MATCH($C99,Bicester!AL$26:AL$33,0)),"Not Declared", IF(ISBLANK(INDEX(Bicester!$AI$26:$AI$33,MATCH($C99,Bicester!AL$26:AL$33,0))),"Missing name on declaration sheet", INDEX(Bicester!$AI$26:$AI$33,MATCH($C99,Bicester!AL$26:AL$33,0))))</f>
        <v>Not Declared</v>
      </c>
      <c r="F99" s="5" t="str">
        <f>IF(ISNA(MATCH($C99,Bicester!AM$26:AM$33,0)),"Not Declared", IF(ISBLANK(INDEX(Bicester!$AI$26:$AI$33,MATCH($C99,Bicester!AM$26:AM$33,0))),"Missing name on declaration sheet", INDEX(Bicester!$AI$26:$AI$33,MATCH($C99,Bicester!AM$26:AM$33,0))))</f>
        <v>Not Declared</v>
      </c>
      <c r="G99" s="57"/>
      <c r="H99" s="5" t="str">
        <f>IF(ISNA(MATCH($C99,Bicester!AO$26:AO$33,0)),"Not Declared", IF(ISBLANK(INDEX(Bicester!$AI$26:$AI$33,MATCH($C99,Bicester!AO$26:AO$33,0))),"Missing name on declaration sheet", INDEX(Bicester!$AI$26:$AI$33,MATCH($C99,Bicester!AO$26:AO$33,0))))</f>
        <v>Not Declared</v>
      </c>
      <c r="I99" s="5" t="str">
        <f>IF(ISNA(MATCH($C99,Bicester!AP$26:AP$33,0)),"Not Declared", IF(ISBLANK(INDEX(Bicester!$AI$26:$AI$33,MATCH($C99,Bicester!AP$26:AP$33,0))),"Missing name on declaration sheet", INDEX(Bicester!$AI$26:$AI$33,MATCH($C99,Bicester!AP$26:AP$33,0))))</f>
        <v>Not Declared</v>
      </c>
      <c r="J99" s="5" t="str">
        <f>IF(ISNA(MATCH($C99,Bicester!AQ$26:AQ$33,0)),"Not Declared", IF(ISBLANK(INDEX(Bicester!$AI$26:$AI$33,MATCH($C99,Bicester!AQ$26:AQ$33,0))),"Missing name on declaration sheet", INDEX(Bicester!$AI$26:$AI$33,MATCH($C99,Bicester!AQ$26:AQ$33,0))))</f>
        <v>Not Declared</v>
      </c>
      <c r="K99" s="5" t="str">
        <f>IF(ISNA(MATCH($C99,Bicester!AR$26:AR$33,0)),"Not Declared", IF(ISBLANK(INDEX(Bicester!$AI$26:$AI$33,MATCH($C99,Bicester!AR$26:AR$33,0))),"Missing name on declaration sheet", INDEX(Bicester!$AI$26:$AI$33,MATCH($C99,Bicester!AR$26:AR$33,0))))</f>
        <v>Not Declared</v>
      </c>
      <c r="L99" s="5" t="str">
        <f>IF(ISNA(MATCH($C99,Bicester!AS$26:AS$33,0)),"Not Declared", IF(ISBLANK(INDEX(Bicester!$AI$26:$AI$33,MATCH($C99,Bicester!AS$26:AS$33,0))),"Missing name on declaration sheet", INDEX(Bicester!$AI$26:$AI$33,MATCH($C99,Bicester!AS$26:AS$33,0))))</f>
        <v>Not Declared</v>
      </c>
      <c r="M99" s="5" t="str">
        <f>IF(ISNA(MATCH($C99,Bicester!AT$26:AT$33,0)),"Not Declared", IF(ISBLANK(INDEX(Bicester!$AI$26:$AI$33,MATCH($C99,Bicester!AT$26:AT$33,0))),"Missing name on declaration sheet", INDEX(Bicester!$AI$26:$AI$33,MATCH($C99,Bicester!AT$26:AT$33,0))))</f>
        <v>Not Declared</v>
      </c>
      <c r="N99" s="5" t="str">
        <f>IF(ISNA(MATCH($C99,Bicester!AU$26:AU$33,0)),"Not Declared", IF(ISBLANK(INDEX(Bicester!$AI$26:$AI$33,MATCH($C99,Bicester!AU$26:AU$33,0))),"Missing name on declaration sheet", INDEX(Bicester!$AI$26:$AI$33,MATCH($C99,Bicester!AU$26:AU$33,0))))</f>
        <v>Not Declared</v>
      </c>
      <c r="O99" s="5" t="str">
        <f>IF(ISNA(MATCH($C99,Bicester!AV$26:AV$33,0)),"Not Declared", IF(ISBLANK(INDEX(Bicester!$AI$26:$AI$33,MATCH($C99,Bicester!AV$26:AV$33,0))),"Missing name on declaration sheet", INDEX(Bicester!$AI$26:$AI$33,MATCH($C99,Bicester!AV$26:AV$33,0))))</f>
        <v>Not Declared</v>
      </c>
      <c r="P99" s="57"/>
      <c r="Q99" s="57"/>
      <c r="R99" s="57"/>
      <c r="S99" s="57"/>
      <c r="T99" s="57"/>
      <c r="U99" s="57"/>
      <c r="V99" s="57"/>
      <c r="W99" s="57"/>
      <c r="X99" s="57"/>
      <c r="Y99" s="4"/>
      <c r="AA99" s="21"/>
      <c r="AB99" s="203" t="str" cm="1">
        <f t="array" ref="AB99">_xlfn.XLOOKUP(1,('Number Allocation'!$C$6:$C$1446=_xlfn.TEXTAFTER(AC99,"(U20) "))*('Number Allocation'!$D$6:$D$1446=AD99),'Number Allocation'!$A$6:$A$1446,"!!!")</f>
        <v>!!!</v>
      </c>
      <c r="AC99" s="204" t="str">
        <v>(U20) Not Declared</v>
      </c>
      <c r="AD99" s="205" t="str">
        <v>Bicester AC</v>
      </c>
      <c r="AE99" s="21"/>
      <c r="AF99" s="201"/>
      <c r="AG99" s="21"/>
      <c r="AH99" s="202"/>
      <c r="AI99" s="196"/>
      <c r="AJ99" s="21"/>
      <c r="AK99" s="203" t="str" cm="1">
        <f t="array" ref="AK99">_xlfn.XLOOKUP(1,('Number Allocation'!$C$6:$C$1446=_xlfn.TEXTAFTER(AL99,"(U20) "))*('Number Allocation'!$D$6:$D$1446=AM99),'Number Allocation'!$A$6:$A$1446,"!!!")</f>
        <v>!!!</v>
      </c>
      <c r="AL99" s="204" t="str">
        <v>(U20) Not Declared</v>
      </c>
      <c r="AM99" s="205" t="str">
        <v>Oxford City AC</v>
      </c>
      <c r="AN99" s="21"/>
      <c r="AO99" s="201"/>
      <c r="AP99" s="21"/>
      <c r="AQ99" s="202"/>
      <c r="AS99" s="21"/>
      <c r="AT99" s="203" t="str" cm="1">
        <f t="array" ref="AT99">_xlfn.XLOOKUP(1,('Number Allocation'!$C$6:$C$1446=_xlfn.TEXTAFTER(AU99,"(U20) "))*('Number Allocation'!$D$6:$D$1446=AV99),'Number Allocation'!$A$6:$A$1446,"!!!")</f>
        <v>!!!</v>
      </c>
      <c r="AU99" s="204" t="str">
        <v>(U20) Not Declared</v>
      </c>
      <c r="AV99" s="205" t="str">
        <v>Oxford City AC</v>
      </c>
      <c r="AW99" s="21"/>
      <c r="AX99" s="201"/>
      <c r="AY99" s="21"/>
      <c r="AZ99" s="202"/>
      <c r="BA99" s="27"/>
      <c r="BB99" s="21"/>
      <c r="BC99" s="203" t="str" cm="1">
        <f t="array" ref="BC99">_xlfn.XLOOKUP(1,('Number Allocation'!$C$6:$C$1446=_xlfn.TEXTAFTER(BD99,"(U20) "))*('Number Allocation'!$D$6:$D$1446=BE99),'Number Allocation'!$A$6:$A$1446,"!!!")</f>
        <v>!!!</v>
      </c>
      <c r="BD99" s="204" t="str">
        <v>(U20) Not Declared</v>
      </c>
      <c r="BE99" s="205" t="str">
        <v>Team Kennet</v>
      </c>
      <c r="BF99" s="21"/>
      <c r="BG99" s="201"/>
      <c r="BH99" s="21"/>
      <c r="BI99" s="202"/>
      <c r="BK99" s="21"/>
      <c r="BL99" s="203" t="str" cm="1">
        <f t="array" ref="BL99">_xlfn.XLOOKUP(1,('Number Allocation'!$C$6:$C$1446=_xlfn.TEXTAFTER(BM99,"(U20) "))*('Number Allocation'!$D$6:$D$1446=BN99),'Number Allocation'!$A$6:$A$1446,"!!!")</f>
        <v>!!!</v>
      </c>
      <c r="BM99" s="204" t="str">
        <v>(U20) Not Declared</v>
      </c>
      <c r="BN99" s="205" t="str">
        <v>Abingdon AC</v>
      </c>
      <c r="BO99" s="21"/>
      <c r="BP99" s="201"/>
      <c r="BQ99" s="21"/>
      <c r="BR99" s="202"/>
      <c r="BT99" s="21"/>
      <c r="BU99" s="203" t="str" cm="1">
        <f t="array" ref="BU99">_xlfn.XLOOKUP(1,('Number Allocation'!$C$6:$C$1446=_xlfn.TEXTAFTER(BV99,"(U20) "))*('Number Allocation'!$D$6:$D$1446=BW99),'Number Allocation'!$A$6:$A$1446,"!!!")</f>
        <v>!!!</v>
      </c>
      <c r="BV99" s="204" t="str">
        <v>(U20) Not Declared</v>
      </c>
      <c r="BW99" s="205" t="str">
        <v>Abingdon AC</v>
      </c>
      <c r="BX99" s="21"/>
      <c r="BY99" s="201"/>
      <c r="BZ99" s="21"/>
      <c r="CA99" s="202"/>
      <c r="CB99" s="21"/>
      <c r="CC99" s="21"/>
      <c r="CD99" s="21"/>
      <c r="CE99" s="21"/>
      <c r="CF99" s="21"/>
      <c r="CG99" s="21"/>
      <c r="CH99" s="21"/>
      <c r="CI99" s="21"/>
      <c r="CJ99" s="21"/>
      <c r="CK99" s="21"/>
      <c r="CL99" s="21"/>
    </row>
    <row r="100" spans="1:90" ht="21" customHeight="1">
      <c r="A100" s="20" t="s">
        <v>119</v>
      </c>
      <c r="B100" s="5"/>
      <c r="C100" s="5" t="s">
        <v>137</v>
      </c>
      <c r="D100" s="5" t="str">
        <f>IF(ISNA(MATCH($C100,Bicester!AK$26:AK$33,0)),"Not Declared", IF(ISBLANK(INDEX(Bicester!$AI$26:$AI$33,MATCH($C100,Bicester!AK$26:AK$33,0))),"Missing name on declaration sheet", INDEX(Bicester!$AI$26:$AI$33,MATCH($C100,Bicester!AK$26:AK$33,0))))</f>
        <v>Not Declared</v>
      </c>
      <c r="E100" s="5" t="str">
        <f>IF(ISNA(MATCH($C100,Bicester!AL$26:AL$33,0)),"Not Declared", IF(ISBLANK(INDEX(Bicester!$AI$26:$AI$33,MATCH($C100,Bicester!AL$26:AL$33,0))),"Missing name on declaration sheet", INDEX(Bicester!$AI$26:$AI$33,MATCH($C100,Bicester!AL$26:AL$33,0))))</f>
        <v>Not Declared</v>
      </c>
      <c r="F100" s="5" t="str">
        <f>IF(ISNA(MATCH($C100,Bicester!AM$26:AM$33,0)),"Not Declared", IF(ISBLANK(INDEX(Bicester!$AI$26:$AI$33,MATCH($C100,Bicester!AM$26:AM$33,0))),"Missing name on declaration sheet", INDEX(Bicester!$AI$26:$AI$33,MATCH($C100,Bicester!AM$26:AM$33,0))))</f>
        <v>Not Declared</v>
      </c>
      <c r="G100" s="57"/>
      <c r="H100" s="5" t="str">
        <f>IF(ISNA(MATCH($C100,Bicester!AO$26:AO$33,0)),"Not Declared", IF(ISBLANK(INDEX(Bicester!$AI$26:$AI$33,MATCH($C100,Bicester!AO$26:AO$33,0))),"Missing name on declaration sheet", INDEX(Bicester!$AI$26:$AI$33,MATCH($C100,Bicester!AO$26:AO$33,0))))</f>
        <v>Not Declared</v>
      </c>
      <c r="I100" s="5" t="str">
        <f>IF(ISNA(MATCH($C100,Bicester!AP$26:AP$33,0)),"Not Declared", IF(ISBLANK(INDEX(Bicester!$AI$26:$AI$33,MATCH($C100,Bicester!AP$26:AP$33,0))),"Missing name on declaration sheet", INDEX(Bicester!$AI$26:$AI$33,MATCH($C100,Bicester!AP$26:AP$33,0))))</f>
        <v>Not Declared</v>
      </c>
      <c r="J100" s="5" t="str">
        <f>IF(ISNA(MATCH($C100,Bicester!AQ$26:AQ$33,0)),"Not Declared", IF(ISBLANK(INDEX(Bicester!$AI$26:$AI$33,MATCH($C100,Bicester!AQ$26:AQ$33,0))),"Missing name on declaration sheet", INDEX(Bicester!$AI$26:$AI$33,MATCH($C100,Bicester!AQ$26:AQ$33,0))))</f>
        <v>Not Declared</v>
      </c>
      <c r="K100" s="5" t="str">
        <f>IF(ISNA(MATCH($C100,Bicester!AR$26:AR$33,0)),"Not Declared", IF(ISBLANK(INDEX(Bicester!$AI$26:$AI$33,MATCH($C100,Bicester!AR$26:AR$33,0))),"Missing name on declaration sheet", INDEX(Bicester!$AI$26:$AI$33,MATCH($C100,Bicester!AR$26:AR$33,0))))</f>
        <v>Not Declared</v>
      </c>
      <c r="L100" s="5" t="str">
        <f>IF(ISNA(MATCH($C100,Bicester!AS$26:AS$33,0)),"Not Declared", IF(ISBLANK(INDEX(Bicester!$AI$26:$AI$33,MATCH($C100,Bicester!AS$26:AS$33,0))),"Missing name on declaration sheet", INDEX(Bicester!$AI$26:$AI$33,MATCH($C100,Bicester!AS$26:AS$33,0))))</f>
        <v>Not Declared</v>
      </c>
      <c r="M100" s="5" t="str">
        <f>IF(ISNA(MATCH($C100,Bicester!AT$26:AT$33,0)),"Not Declared", IF(ISBLANK(INDEX(Bicester!$AI$26:$AI$33,MATCH($C100,Bicester!AT$26:AT$33,0))),"Missing name on declaration sheet", INDEX(Bicester!$AI$26:$AI$33,MATCH($C100,Bicester!AT$26:AT$33,0))))</f>
        <v>Not Declared</v>
      </c>
      <c r="N100" s="5" t="str">
        <f>IF(ISNA(MATCH($C100,Bicester!AU$26:AU$33,0)),"Not Declared", IF(ISBLANK(INDEX(Bicester!$AI$26:$AI$33,MATCH($C100,Bicester!AU$26:AU$33,0))),"Missing name on declaration sheet", INDEX(Bicester!$AI$26:$AI$33,MATCH($C100,Bicester!AU$26:AU$33,0))))</f>
        <v>Not Declared</v>
      </c>
      <c r="O100" s="5" t="str">
        <f>IF(ISNA(MATCH($C100,Bicester!AV$26:AV$33,0)),"Not Declared", IF(ISBLANK(INDEX(Bicester!$AI$26:$AI$33,MATCH($C100,Bicester!AV$26:AV$33,0))),"Missing name on declaration sheet", INDEX(Bicester!$AI$26:$AI$33,MATCH($C100,Bicester!AV$26:AV$33,0))))</f>
        <v>Not Declared</v>
      </c>
      <c r="P100" s="57"/>
      <c r="Q100" s="57"/>
      <c r="R100" s="57"/>
      <c r="S100" s="57"/>
      <c r="T100" s="57"/>
      <c r="U100" s="57"/>
      <c r="V100" s="57"/>
      <c r="W100" s="57"/>
      <c r="X100" s="57"/>
      <c r="Y100" s="4"/>
      <c r="AA100" s="197" t="s">
        <v>340</v>
      </c>
      <c r="AB100" s="198" t="str" cm="1">
        <f t="array" ref="AB100">_xlfn.XLOOKUP(1,('Number Allocation'!$C$6:$C$1446=_xlfn.TEXTAFTER(AC100,"(U20) "))*('Number Allocation'!$D$6:$D$1446=AD100),'Number Allocation'!$A$6:$A$1446,"!!!")</f>
        <v>!!!</v>
      </c>
      <c r="AC100" s="208" t="str" cm="1">
        <f t="array" ref="AC100:AD107">_xlfn.SORTBY(_xlfn._xlws.FILTER(CHOOSE({1,2},"(U20) "&amp;$M92:$M118,$A92:$A118),($C92:$C118="N/S2")*($A92:$A118&lt;&gt;"Great Milton AC"),""),$P$401:$P$408)</f>
        <v>(U20) Not Declared</v>
      </c>
      <c r="AD100" s="200" t="str">
        <v>White Horse Harriers</v>
      </c>
      <c r="AE100" s="21"/>
      <c r="AF100" s="201"/>
      <c r="AG100" s="21"/>
      <c r="AH100" s="202"/>
      <c r="AI100" s="196"/>
      <c r="AJ100" s="197" t="s">
        <v>340</v>
      </c>
      <c r="AK100" s="198" t="str" cm="1">
        <f t="array" ref="AK100">_xlfn.XLOOKUP(1,('Number Allocation'!$C$6:$C$1446=_xlfn.TEXTAFTER(AL100,"(U20) "))*('Number Allocation'!$D$6:$D$1446=AM100),'Number Allocation'!$A$6:$A$1446,"!!!")</f>
        <v>!!!</v>
      </c>
      <c r="AL100" s="208" t="str" cm="1">
        <f t="array" ref="AL100:AM107">_xlfn.SORTBY(_xlfn._xlws.FILTER(CHOOSE({1,2},"(U20) "&amp;$E92:$E118,$A92:$A118),($C92:$C118="N/S2")*($A92:$A118&lt;&gt;"Great Milton AC"),""),$O$401:$O$408)</f>
        <v>(U20) Not Declared</v>
      </c>
      <c r="AM100" s="200" t="str">
        <v>Bicester AC</v>
      </c>
      <c r="AN100" s="21"/>
      <c r="AO100" s="201"/>
      <c r="AP100" s="21"/>
      <c r="AQ100" s="202"/>
      <c r="AS100" s="197" t="s">
        <v>340</v>
      </c>
      <c r="AT100" s="198" t="str" cm="1">
        <f t="array" ref="AT100">_xlfn.XLOOKUP(1,('Number Allocation'!$C$6:$C$1446=_xlfn.TEXTAFTER(AU100,"(U20) "))*('Number Allocation'!$D$6:$D$1446=AV100),'Number Allocation'!$A$6:$A$1446,"!!!")</f>
        <v>!!!</v>
      </c>
      <c r="AU100" s="208" t="str" cm="1">
        <f t="array" ref="AU100:AV107">_xlfn.SORTBY(_xlfn._xlws.FILTER(CHOOSE({1,2},"(U20) "&amp;$I92:$I118,$A92:$A118),($C92:$C118="N/S2")*($A92:$A118&lt;&gt;"Great Milton AC"),""),$N$401:$N$408)</f>
        <v>(U20) Not Declared</v>
      </c>
      <c r="AV100" s="200" t="str">
        <v>Team Kennet</v>
      </c>
      <c r="AW100" s="21"/>
      <c r="AX100" s="201"/>
      <c r="AY100" s="21"/>
      <c r="AZ100" s="202"/>
      <c r="BA100" s="27"/>
      <c r="BB100" s="197" t="s">
        <v>340</v>
      </c>
      <c r="BC100" s="198" t="str" cm="1">
        <f t="array" ref="BC100">_xlfn.XLOOKUP(1,('Number Allocation'!$C$6:$C$1446=_xlfn.TEXTAFTER(BD100,"(U20) "))*('Number Allocation'!$D$6:$D$1446=BE100),'Number Allocation'!$A$6:$A$1446,"!!!")</f>
        <v>!!!</v>
      </c>
      <c r="BD100" s="208" t="str" cm="1">
        <f t="array" ref="BD100:BE107">_xlfn.SORTBY(_xlfn._xlws.FILTER(CHOOSE({1,2},"(U20) "&amp;$L92:$L118,$A92:$A118),($C92:$C118="N/S2")*($A92:$A118&lt;&gt;"Great Milton AC"),""),$L$401:$L$408)</f>
        <v>(U20) Not Declared</v>
      </c>
      <c r="BE100" s="200" t="str">
        <v>Witney Road Runners</v>
      </c>
      <c r="BF100" s="21"/>
      <c r="BG100" s="201"/>
      <c r="BH100" s="21"/>
      <c r="BI100" s="202"/>
      <c r="BK100" s="197" t="s">
        <v>340</v>
      </c>
      <c r="BL100" s="198" t="str" cm="1">
        <f t="array" ref="BL100">_xlfn.XLOOKUP(1,('Number Allocation'!$C$6:$C$1446=_xlfn.TEXTAFTER(BM100,"(U20) "))*('Number Allocation'!$D$6:$D$1446=BN100),'Number Allocation'!$A$6:$A$1446,"!!!")</f>
        <v>!!!</v>
      </c>
      <c r="BM100" s="208" t="str" cm="1">
        <f t="array" ref="BM100:BN107">_xlfn.SORTBY(_xlfn._xlws.FILTER(CHOOSE({1,2},"(U20) "&amp;$D92:$D118,$A92:$A118),($C92:$C118="N/S2")*($A92:$A118&lt;&gt;"Great Milton AC"),""),$M$401:$M$408)</f>
        <v>(U20) Not Declared</v>
      </c>
      <c r="BN100" s="200" t="str">
        <v>White Horse Harriers</v>
      </c>
      <c r="BO100" s="21"/>
      <c r="BP100" s="201"/>
      <c r="BQ100" s="21"/>
      <c r="BR100" s="202"/>
      <c r="BT100" s="197" t="s">
        <v>340</v>
      </c>
      <c r="BU100" s="198" t="str" cm="1">
        <f t="array" ref="BU100">_xlfn.XLOOKUP(1,('Number Allocation'!$C$6:$C$1446=_xlfn.TEXTAFTER(BV100,"(U20) "))*('Number Allocation'!$D$6:$D$1446=BW100),'Number Allocation'!$A$6:$A$1446,"!!!")</f>
        <v>!!!</v>
      </c>
      <c r="BV100" s="208" t="str" cm="1">
        <f t="array" ref="BV100:BW107">_xlfn.SORTBY(_xlfn._xlws.FILTER(CHOOSE({1,2},"(U20) "&amp;F92:$F118,$A92:$A118),($C92:$C118="N/S2")*($A92:$A118&lt;&gt;"Great Milton AC"),""),$K$401:$K$408)</f>
        <v>(U20) Not Declared</v>
      </c>
      <c r="BW100" s="200" t="str">
        <v>Team Kennet</v>
      </c>
      <c r="BX100" s="21"/>
      <c r="BY100" s="201"/>
      <c r="BZ100" s="21"/>
      <c r="CA100" s="202"/>
      <c r="CB100" s="21"/>
      <c r="CC100" s="21"/>
      <c r="CD100" s="21"/>
      <c r="CE100" s="21"/>
      <c r="CF100" s="21"/>
      <c r="CG100" s="21"/>
      <c r="CH100" s="21"/>
      <c r="CI100" s="21"/>
      <c r="CJ100" s="21"/>
      <c r="CK100" s="21"/>
      <c r="CL100" s="21"/>
    </row>
    <row r="101" spans="1:90" ht="21" customHeight="1">
      <c r="A101" s="20" t="s">
        <v>120</v>
      </c>
      <c r="B101" s="5" t="s">
        <v>18</v>
      </c>
      <c r="C101" s="5" t="s">
        <v>109</v>
      </c>
      <c r="D101" s="5" t="str">
        <f>IF(ISNA(MATCH($C101,Oxford!AK$26:AK$33,0)),"Not Declared", IF(ISBLANK(INDEX(Oxford!$AI$26:$AI$33,MATCH($C101,Oxford!AK$26:AK$33,0))),"Missing name on declaration sheet", INDEX(Oxford!$AI$26:$AI$33,MATCH($C101,Oxford!AK$26:AK$33,0))))</f>
        <v>Not Declared</v>
      </c>
      <c r="E101" s="5" t="str">
        <f>IF(ISNA(MATCH($C101,Oxford!AL$26:AL$33,0)),"Not Declared", IF(ISBLANK(INDEX(Oxford!$AI$26:$AI$33,MATCH($C101,Oxford!AL$26:AL$33,0))),"Missing name on declaration sheet", INDEX(Oxford!$AI$26:$AI$33,MATCH($C101,Oxford!AL$26:AL$33,0))))</f>
        <v>Not Declared</v>
      </c>
      <c r="F101" s="5" t="str">
        <f>IF(ISNA(MATCH($C101,Oxford!AM$26:AM$33,0)),"Not Declared", IF(ISBLANK(INDEX(Oxford!$AI$26:$AI$33,MATCH($C101,Oxford!AM$26:AM$33,0))),"Missing name on declaration sheet", INDEX(Oxford!$AI$26:$AI$33,MATCH($C101,Oxford!AM$26:AM$33,0))))</f>
        <v>Not Declared</v>
      </c>
      <c r="G101" s="57"/>
      <c r="H101" s="5" t="str">
        <f>IF(ISNA(MATCH($C101,Oxford!AO$26:AO$33,0)),"Not Declared", IF(ISBLANK(INDEX(Oxford!$AI$26:$AI$33,MATCH($C101,Oxford!AO$26:AO$33,0))),"Missing name on declaration sheet", INDEX(Oxford!$AI$26:$AI$33,MATCH($C101,Oxford!AO$26:AO$33,0))))</f>
        <v>Not Declared</v>
      </c>
      <c r="I101" s="5" t="str">
        <f>IF(ISNA(MATCH($C101,Oxford!AP$26:AP$33,0)),"Not Declared", IF(ISBLANK(INDEX(Oxford!$AI$26:$AI$33,MATCH($C101,Oxford!AP$26:AP$33,0))),"Missing name on declaration sheet", INDEX(Oxford!$AI$26:$AI$33,MATCH($C101,Oxford!AP$26:AP$33,0))))</f>
        <v>Not Declared</v>
      </c>
      <c r="J101" s="5" t="str">
        <f>IF(ISNA(MATCH($C101,Oxford!AQ$26:AQ$33,0)),"Not Declared", IF(ISBLANK(INDEX(Oxford!$AI$26:$AI$33,MATCH($C101,Oxford!AQ$26:AQ$33,0))),"Missing name on declaration sheet", INDEX(Oxford!$AI$26:$AI$33,MATCH($C101,Oxford!AQ$26:AQ$33,0))))</f>
        <v>Not Declared</v>
      </c>
      <c r="K101" s="5" t="str">
        <f>IF(ISNA(MATCH($C101,Oxford!AR$26:AR$33,0)),"Not Declared", IF(ISBLANK(INDEX(Oxford!$AI$26:$AI$33,MATCH($C101,Oxford!AR$26:AR$33,0))),"Missing name on declaration sheet", INDEX(Oxford!$AI$26:$AI$33,MATCH($C101,Oxford!AR$26:AR$33,0))))</f>
        <v>Not Declared</v>
      </c>
      <c r="L101" s="5" t="str">
        <f>IF(ISNA(MATCH($C101,Oxford!AS$26:AS$33,0)),"Not Declared", IF(ISBLANK(INDEX(Oxford!$AI$26:$AI$33,MATCH($C101,Oxford!AS$26:AS$33,0))),"Missing name on declaration sheet", INDEX(Oxford!$AI$26:$AI$33,MATCH($C101,Oxford!AS$26:AS$33,0))))</f>
        <v>Not Declared</v>
      </c>
      <c r="M101" s="5" t="str">
        <f>IF(ISNA(MATCH($C101,Oxford!AT$26:AT$33,0)),"Not Declared", IF(ISBLANK(INDEX(Oxford!$AI$26:$AI$33,MATCH($C101,Oxford!AT$26:AT$33,0))),"Missing name on declaration sheet", INDEX(Oxford!$AI$26:$AI$33,MATCH($C101,Oxford!AT$26:AT$33,0))))</f>
        <v>Not Declared</v>
      </c>
      <c r="N101" s="5" t="str">
        <f>IF(ISNA(MATCH($C101,Oxford!AU$26:AU$33,0)),"Not Declared", IF(ISBLANK(INDEX(Oxford!$AI$26:$AI$33,MATCH($C101,Oxford!AU$26:AU$33,0))),"Missing name on declaration sheet", INDEX(Oxford!$AI$26:$AI$33,MATCH($C101,Oxford!AU$26:AU$33,0))))</f>
        <v>Not Declared</v>
      </c>
      <c r="O101" s="5" t="str">
        <f>IF(ISNA(MATCH($C101,Oxford!AV$26:AV$33,0)),"Not Declared", IF(ISBLANK(INDEX(Oxford!$AI$26:$AI$33,MATCH($C101,Oxford!AV$26:AV$33,0))),"Missing name on declaration sheet", INDEX(Oxford!$AI$26:$AI$33,MATCH($C101,Oxford!AV$26:AV$33,0))))</f>
        <v>Not Declared</v>
      </c>
      <c r="P101" s="57"/>
      <c r="Q101" s="57"/>
      <c r="R101" s="57"/>
      <c r="S101" s="57"/>
      <c r="T101" s="57"/>
      <c r="U101" s="57"/>
      <c r="V101" s="57"/>
      <c r="W101" s="57"/>
      <c r="X101" s="57"/>
      <c r="Y101" s="4"/>
      <c r="AA101" s="21"/>
      <c r="AB101" s="201" t="str" cm="1">
        <f t="array" ref="AB101">_xlfn.XLOOKUP(1,('Number Allocation'!$C$6:$C$1446=_xlfn.TEXTAFTER(AC101,"(U20) "))*('Number Allocation'!$D$6:$D$1446=AD101),'Number Allocation'!$A$6:$A$1446,"!!!")</f>
        <v>!!!</v>
      </c>
      <c r="AC101" s="21" t="str">
        <v>(U20) Not Declared</v>
      </c>
      <c r="AD101" s="202" t="str">
        <v>Banbury Harriers AC</v>
      </c>
      <c r="AE101" s="21"/>
      <c r="AF101" s="201"/>
      <c r="AG101" s="21"/>
      <c r="AH101" s="202"/>
      <c r="AI101" s="196"/>
      <c r="AJ101" s="21"/>
      <c r="AK101" s="201" t="str" cm="1">
        <f t="array" ref="AK101">_xlfn.XLOOKUP(1,('Number Allocation'!$C$6:$C$1446=_xlfn.TEXTAFTER(AL101,"(U20) "))*('Number Allocation'!$D$6:$D$1446=AM101),'Number Allocation'!$A$6:$A$1446,"!!!")</f>
        <v>!!!</v>
      </c>
      <c r="AL101" s="21" t="str">
        <v>(U20) Not Declared</v>
      </c>
      <c r="AM101" s="202" t="str">
        <v>Witney Road Runners</v>
      </c>
      <c r="AN101" s="21"/>
      <c r="AO101" s="201"/>
      <c r="AP101" s="21"/>
      <c r="AQ101" s="202"/>
      <c r="AS101" s="21"/>
      <c r="AT101" s="201" t="str" cm="1">
        <f t="array" ref="AT101">_xlfn.XLOOKUP(1,('Number Allocation'!$C$6:$C$1446=_xlfn.TEXTAFTER(AU101,"(U20) "))*('Number Allocation'!$D$6:$D$1446=AV101),'Number Allocation'!$A$6:$A$1446,"!!!")</f>
        <v>!!!</v>
      </c>
      <c r="AU101" s="21" t="str">
        <v>(U20) Not Declared</v>
      </c>
      <c r="AV101" s="202" t="str">
        <v>Radley AC</v>
      </c>
      <c r="AW101" s="21"/>
      <c r="AX101" s="201"/>
      <c r="AY101" s="21"/>
      <c r="AZ101" s="202"/>
      <c r="BA101" s="27"/>
      <c r="BB101" s="21"/>
      <c r="BC101" s="201" t="str" cm="1">
        <f t="array" ref="BC101">_xlfn.XLOOKUP(1,('Number Allocation'!$C$6:$C$1446=_xlfn.TEXTAFTER(BD101,"(U20) "))*('Number Allocation'!$D$6:$D$1446=BE101),'Number Allocation'!$A$6:$A$1446,"!!!")</f>
        <v>!!!</v>
      </c>
      <c r="BD101" s="21" t="str">
        <v>(U20) Not Declared</v>
      </c>
      <c r="BE101" s="202" t="str">
        <v>Banbury Harriers AC</v>
      </c>
      <c r="BF101" s="21"/>
      <c r="BG101" s="201"/>
      <c r="BH101" s="21"/>
      <c r="BI101" s="202"/>
      <c r="BK101" s="21"/>
      <c r="BL101" s="201" t="str" cm="1">
        <f t="array" ref="BL101">_xlfn.XLOOKUP(1,('Number Allocation'!$C$6:$C$1446=_xlfn.TEXTAFTER(BM101,"(U20) "))*('Number Allocation'!$D$6:$D$1446=BN101),'Number Allocation'!$A$6:$A$1446,"!!!")</f>
        <v>!!!</v>
      </c>
      <c r="BM101" s="21" t="str">
        <v>(U20) Not Declared</v>
      </c>
      <c r="BN101" s="202" t="str">
        <v>Team Kennet</v>
      </c>
      <c r="BO101" s="21"/>
      <c r="BP101" s="201"/>
      <c r="BQ101" s="21"/>
      <c r="BR101" s="202"/>
      <c r="BT101" s="21"/>
      <c r="BU101" s="201" t="str" cm="1">
        <f t="array" ref="BU101">_xlfn.XLOOKUP(1,('Number Allocation'!$C$6:$C$1446=_xlfn.TEXTAFTER(BV101,"(U20) "))*('Number Allocation'!$D$6:$D$1446=BW101),'Number Allocation'!$A$6:$A$1446,"!!!")</f>
        <v>!!!</v>
      </c>
      <c r="BV101" s="21" t="str">
        <v>(U20) Not Declared</v>
      </c>
      <c r="BW101" s="202" t="str">
        <v>Oxford City AC</v>
      </c>
      <c r="BX101" s="21"/>
      <c r="BY101" s="201"/>
      <c r="BZ101" s="21"/>
      <c r="CA101" s="202"/>
      <c r="CB101" s="21"/>
      <c r="CC101" s="21"/>
      <c r="CD101" s="21"/>
      <c r="CE101" s="21"/>
      <c r="CF101" s="21"/>
      <c r="CG101" s="21"/>
      <c r="CH101" s="21"/>
      <c r="CI101" s="21"/>
      <c r="CJ101" s="21"/>
      <c r="CK101" s="21"/>
      <c r="CL101" s="21"/>
    </row>
    <row r="102" spans="1:90" ht="21" customHeight="1">
      <c r="A102" s="20" t="s">
        <v>120</v>
      </c>
      <c r="B102" s="5" t="s">
        <v>17</v>
      </c>
      <c r="C102" s="5" t="s">
        <v>136</v>
      </c>
      <c r="D102" s="5" t="str">
        <f>IF(ISNA(MATCH($C102,Oxford!AK$26:AK$33,0)),"Not Declared", IF(ISBLANK(INDEX(Oxford!$AI$26:$AI$33,MATCH($C102,Oxford!AK$26:AK$33,0))),"Missing name on declaration sheet", INDEX(Oxford!$AI$26:$AI$33,MATCH($C102,Oxford!AK$26:AK$33,0))))</f>
        <v>Not Declared</v>
      </c>
      <c r="E102" s="5" t="str">
        <f>IF(ISNA(MATCH($C102,Oxford!AL$26:AL$33,0)),"Not Declared", IF(ISBLANK(INDEX(Oxford!$AI$26:$AI$33,MATCH($C102,Oxford!AL$26:AL$33,0))),"Missing name on declaration sheet", INDEX(Oxford!$AI$26:$AI$33,MATCH($C102,Oxford!AL$26:AL$33,0))))</f>
        <v>Not Declared</v>
      </c>
      <c r="F102" s="5" t="str">
        <f>IF(ISNA(MATCH($C102,Oxford!AM$26:AM$33,0)),"Not Declared", IF(ISBLANK(INDEX(Oxford!$AI$26:$AI$33,MATCH($C102,Oxford!AM$26:AM$33,0))),"Missing name on declaration sheet", INDEX(Oxford!$AI$26:$AI$33,MATCH($C102,Oxford!AM$26:AM$33,0))))</f>
        <v>Not Declared</v>
      </c>
      <c r="G102" s="57"/>
      <c r="H102" s="5" t="str">
        <f>IF(ISNA(MATCH($C102,Oxford!AO$26:AO$33,0)),"Not Declared", IF(ISBLANK(INDEX(Oxford!$AI$26:$AI$33,MATCH($C102,Oxford!AO$26:AO$33,0))),"Missing name on declaration sheet", INDEX(Oxford!$AI$26:$AI$33,MATCH($C102,Oxford!AO$26:AO$33,0))))</f>
        <v>Not Declared</v>
      </c>
      <c r="I102" s="5" t="str">
        <f>IF(ISNA(MATCH($C102,Oxford!AP$26:AP$33,0)),"Not Declared", IF(ISBLANK(INDEX(Oxford!$AI$26:$AI$33,MATCH($C102,Oxford!AP$26:AP$33,0))),"Missing name on declaration sheet", INDEX(Oxford!$AI$26:$AI$33,MATCH($C102,Oxford!AP$26:AP$33,0))))</f>
        <v>Not Declared</v>
      </c>
      <c r="J102" s="5" t="str">
        <f>IF(ISNA(MATCH($C102,Oxford!AQ$26:AQ$33,0)),"Not Declared", IF(ISBLANK(INDEX(Oxford!$AI$26:$AI$33,MATCH($C102,Oxford!AQ$26:AQ$33,0))),"Missing name on declaration sheet", INDEX(Oxford!$AI$26:$AI$33,MATCH($C102,Oxford!AQ$26:AQ$33,0))))</f>
        <v>Not Declared</v>
      </c>
      <c r="K102" s="5" t="str">
        <f>IF(ISNA(MATCH($C102,Oxford!AR$26:AR$33,0)),"Not Declared", IF(ISBLANK(INDEX(Oxford!$AI$26:$AI$33,MATCH($C102,Oxford!AR$26:AR$33,0))),"Missing name on declaration sheet", INDEX(Oxford!$AI$26:$AI$33,MATCH($C102,Oxford!AR$26:AR$33,0))))</f>
        <v>Not Declared</v>
      </c>
      <c r="L102" s="5" t="str">
        <f>IF(ISNA(MATCH($C102,Oxford!AS$26:AS$33,0)),"Not Declared", IF(ISBLANK(INDEX(Oxford!$AI$26:$AI$33,MATCH($C102,Oxford!AS$26:AS$33,0))),"Missing name on declaration sheet", INDEX(Oxford!$AI$26:$AI$33,MATCH($C102,Oxford!AS$26:AS$33,0))))</f>
        <v>Not Declared</v>
      </c>
      <c r="M102" s="5" t="str">
        <f>IF(ISNA(MATCH($C102,Oxford!AT$26:AT$33,0)),"Not Declared", IF(ISBLANK(INDEX(Oxford!$AI$26:$AI$33,MATCH($C102,Oxford!AT$26:AT$33,0))),"Missing name on declaration sheet", INDEX(Oxford!$AI$26:$AI$33,MATCH($C102,Oxford!AT$26:AT$33,0))))</f>
        <v>Not Declared</v>
      </c>
      <c r="N102" s="5" t="str">
        <f>IF(ISNA(MATCH($C102,Oxford!AU$26:AU$33,0)),"Not Declared", IF(ISBLANK(INDEX(Oxford!$AI$26:$AI$33,MATCH($C102,Oxford!AU$26:AU$33,0))),"Missing name on declaration sheet", INDEX(Oxford!$AI$26:$AI$33,MATCH($C102,Oxford!AU$26:AU$33,0))))</f>
        <v>Not Declared</v>
      </c>
      <c r="O102" s="5" t="str">
        <f>IF(ISNA(MATCH($C102,Oxford!AV$26:AV$33,0)),"Not Declared", IF(ISBLANK(INDEX(Oxford!$AI$26:$AI$33,MATCH($C102,Oxford!AV$26:AV$33,0))),"Missing name on declaration sheet", INDEX(Oxford!$AI$26:$AI$33,MATCH($C102,Oxford!AV$26:AV$33,0))))</f>
        <v>Not Declared</v>
      </c>
      <c r="P102" s="57"/>
      <c r="Q102" s="57"/>
      <c r="R102" s="57"/>
      <c r="S102" s="57"/>
      <c r="T102" s="57"/>
      <c r="U102" s="57"/>
      <c r="V102" s="57"/>
      <c r="W102" s="57"/>
      <c r="X102" s="57"/>
      <c r="Y102" s="4"/>
      <c r="AA102" s="21"/>
      <c r="AB102" s="201" t="str" cm="1">
        <f t="array" ref="AB102">_xlfn.XLOOKUP(1,('Number Allocation'!$C$6:$C$1446=_xlfn.TEXTAFTER(AC102,"(U20) "))*('Number Allocation'!$D$6:$D$1446=AD102),'Number Allocation'!$A$6:$A$1446,"!!!")</f>
        <v>!!!</v>
      </c>
      <c r="AC102" s="21" t="str">
        <v>(U20) Not Declared</v>
      </c>
      <c r="AD102" s="202" t="str">
        <v>Team Kennet</v>
      </c>
      <c r="AE102" s="21"/>
      <c r="AF102" s="201"/>
      <c r="AG102" s="21"/>
      <c r="AH102" s="202"/>
      <c r="AI102" s="196"/>
      <c r="AJ102" s="21"/>
      <c r="AK102" s="201" t="str" cm="1">
        <f t="array" ref="AK102">_xlfn.XLOOKUP(1,('Number Allocation'!$C$6:$C$1446=_xlfn.TEXTAFTER(AL102,"(U20) "))*('Number Allocation'!$D$6:$D$1446=AM102),'Number Allocation'!$A$6:$A$1446,"!!!")</f>
        <v>!!!</v>
      </c>
      <c r="AL102" s="21" t="str">
        <v>(U20) Not Declared</v>
      </c>
      <c r="AM102" s="202" t="str">
        <v>Team Kennet</v>
      </c>
      <c r="AN102" s="21"/>
      <c r="AO102" s="201"/>
      <c r="AP102" s="21"/>
      <c r="AQ102" s="202"/>
      <c r="AS102" s="21"/>
      <c r="AT102" s="201" t="str" cm="1">
        <f t="array" ref="AT102">_xlfn.XLOOKUP(1,('Number Allocation'!$C$6:$C$1446=_xlfn.TEXTAFTER(AU102,"(U20) "))*('Number Allocation'!$D$6:$D$1446=AV102),'Number Allocation'!$A$6:$A$1446,"!!!")</f>
        <v>!!!</v>
      </c>
      <c r="AU102" s="21" t="str">
        <v>(U20) Not Declared</v>
      </c>
      <c r="AV102" s="202" t="str">
        <v>Bicester AC</v>
      </c>
      <c r="AW102" s="21"/>
      <c r="AX102" s="201"/>
      <c r="AY102" s="21"/>
      <c r="AZ102" s="202"/>
      <c r="BA102" s="27"/>
      <c r="BB102" s="21"/>
      <c r="BC102" s="201" t="str" cm="1">
        <f t="array" ref="BC102">_xlfn.XLOOKUP(1,('Number Allocation'!$C$6:$C$1446=_xlfn.TEXTAFTER(BD102,"(U20) "))*('Number Allocation'!$D$6:$D$1446=BE102),'Number Allocation'!$A$6:$A$1446,"!!!")</f>
        <v>!!!</v>
      </c>
      <c r="BD102" s="21" t="str">
        <v>(U20) Not Declared</v>
      </c>
      <c r="BE102" s="202" t="str">
        <v>Abingdon AC</v>
      </c>
      <c r="BF102" s="21"/>
      <c r="BG102" s="201"/>
      <c r="BH102" s="21"/>
      <c r="BI102" s="202"/>
      <c r="BK102" s="21"/>
      <c r="BL102" s="201" t="str" cm="1">
        <f t="array" ref="BL102">_xlfn.XLOOKUP(1,('Number Allocation'!$C$6:$C$1446=_xlfn.TEXTAFTER(BM102,"(U20) "))*('Number Allocation'!$D$6:$D$1446=BN102),'Number Allocation'!$A$6:$A$1446,"!!!")</f>
        <v>!!!</v>
      </c>
      <c r="BM102" s="21" t="str">
        <v>(U20) Not Declared</v>
      </c>
      <c r="BN102" s="202" t="str">
        <v>Bicester AC</v>
      </c>
      <c r="BO102" s="21"/>
      <c r="BP102" s="201"/>
      <c r="BQ102" s="21"/>
      <c r="BR102" s="202"/>
      <c r="BT102" s="21"/>
      <c r="BU102" s="201" t="str" cm="1">
        <f t="array" ref="BU102">_xlfn.XLOOKUP(1,('Number Allocation'!$C$6:$C$1446=_xlfn.TEXTAFTER(BV102,"(U20) "))*('Number Allocation'!$D$6:$D$1446=BW102),'Number Allocation'!$A$6:$A$1446,"!!!")</f>
        <v>!!!</v>
      </c>
      <c r="BV102" s="21" t="str">
        <v>(U20) Not Declared</v>
      </c>
      <c r="BW102" s="202" t="str">
        <v>Bicester AC</v>
      </c>
      <c r="BX102" s="21"/>
      <c r="BY102" s="201"/>
      <c r="BZ102" s="21"/>
      <c r="CA102" s="202"/>
      <c r="CB102" s="21"/>
      <c r="CC102" s="21"/>
      <c r="CD102" s="21"/>
      <c r="CE102" s="21"/>
      <c r="CF102" s="21"/>
      <c r="CG102" s="21"/>
      <c r="CH102" s="21"/>
      <c r="CI102" s="21"/>
      <c r="CJ102" s="21"/>
      <c r="CK102" s="21"/>
      <c r="CL102" s="21"/>
    </row>
    <row r="103" spans="1:90" ht="21" customHeight="1">
      <c r="A103" s="20" t="s">
        <v>120</v>
      </c>
      <c r="B103" s="5"/>
      <c r="C103" s="5" t="s">
        <v>137</v>
      </c>
      <c r="D103" s="5" t="str">
        <f>IF(ISNA(MATCH($C103,Oxford!AK$26:AK$33,0)),"Not Declared", IF(ISBLANK(INDEX(Oxford!$AI$26:$AI$33,MATCH($C103,Oxford!AK$26:AK$33,0))),"Missing name on declaration sheet", INDEX(Oxford!$AI$26:$AI$33,MATCH($C103,Oxford!AK$26:AK$33,0))))</f>
        <v>Not Declared</v>
      </c>
      <c r="E103" s="5" t="str">
        <f>IF(ISNA(MATCH($C103,Oxford!AL$26:AL$33,0)),"Not Declared", IF(ISBLANK(INDEX(Oxford!$AI$26:$AI$33,MATCH($C103,Oxford!AL$26:AL$33,0))),"Missing name on declaration sheet", INDEX(Oxford!$AI$26:$AI$33,MATCH($C103,Oxford!AL$26:AL$33,0))))</f>
        <v>Not Declared</v>
      </c>
      <c r="F103" s="5" t="str">
        <f>IF(ISNA(MATCH($C103,Oxford!AM$26:AM$33,0)),"Not Declared", IF(ISBLANK(INDEX(Oxford!$AI$26:$AI$33,MATCH($C103,Oxford!AM$26:AM$33,0))),"Missing name on declaration sheet", INDEX(Oxford!$AI$26:$AI$33,MATCH($C103,Oxford!AM$26:AM$33,0))))</f>
        <v>Not Declared</v>
      </c>
      <c r="G103" s="57"/>
      <c r="H103" s="5" t="str">
        <f>IF(ISNA(MATCH($C103,Oxford!AO$26:AO$33,0)),"Not Declared", IF(ISBLANK(INDEX(Oxford!$AI$26:$AI$33,MATCH($C103,Oxford!AO$26:AO$33,0))),"Missing name on declaration sheet", INDEX(Oxford!$AI$26:$AI$33,MATCH($C103,Oxford!AO$26:AO$33,0))))</f>
        <v>Not Declared</v>
      </c>
      <c r="I103" s="5" t="str">
        <f>IF(ISNA(MATCH($C103,Oxford!AP$26:AP$33,0)),"Not Declared", IF(ISBLANK(INDEX(Oxford!$AI$26:$AI$33,MATCH($C103,Oxford!AP$26:AP$33,0))),"Missing name on declaration sheet", INDEX(Oxford!$AI$26:$AI$33,MATCH($C103,Oxford!AP$26:AP$33,0))))</f>
        <v>Not Declared</v>
      </c>
      <c r="J103" s="5" t="str">
        <f>IF(ISNA(MATCH($C103,Oxford!AQ$26:AQ$33,0)),"Not Declared", IF(ISBLANK(INDEX(Oxford!$AI$26:$AI$33,MATCH($C103,Oxford!AQ$26:AQ$33,0))),"Missing name on declaration sheet", INDEX(Oxford!$AI$26:$AI$33,MATCH($C103,Oxford!AQ$26:AQ$33,0))))</f>
        <v>Not Declared</v>
      </c>
      <c r="K103" s="5" t="str">
        <f>IF(ISNA(MATCH($C103,Oxford!AR$26:AR$33,0)),"Not Declared", IF(ISBLANK(INDEX(Oxford!$AI$26:$AI$33,MATCH($C103,Oxford!AR$26:AR$33,0))),"Missing name on declaration sheet", INDEX(Oxford!$AI$26:$AI$33,MATCH($C103,Oxford!AR$26:AR$33,0))))</f>
        <v>Not Declared</v>
      </c>
      <c r="L103" s="5" t="str">
        <f>IF(ISNA(MATCH($C103,Oxford!AS$26:AS$33,0)),"Not Declared", IF(ISBLANK(INDEX(Oxford!$AI$26:$AI$33,MATCH($C103,Oxford!AS$26:AS$33,0))),"Missing name on declaration sheet", INDEX(Oxford!$AI$26:$AI$33,MATCH($C103,Oxford!AS$26:AS$33,0))))</f>
        <v>Not Declared</v>
      </c>
      <c r="M103" s="5" t="str">
        <f>IF(ISNA(MATCH($C103,Oxford!AT$26:AT$33,0)),"Not Declared", IF(ISBLANK(INDEX(Oxford!$AI$26:$AI$33,MATCH($C103,Oxford!AT$26:AT$33,0))),"Missing name on declaration sheet", INDEX(Oxford!$AI$26:$AI$33,MATCH($C103,Oxford!AT$26:AT$33,0))))</f>
        <v>Not Declared</v>
      </c>
      <c r="N103" s="5" t="str">
        <f>IF(ISNA(MATCH($C103,Oxford!AU$26:AU$33,0)),"Not Declared", IF(ISBLANK(INDEX(Oxford!$AI$26:$AI$33,MATCH($C103,Oxford!AU$26:AU$33,0))),"Missing name on declaration sheet", INDEX(Oxford!$AI$26:$AI$33,MATCH($C103,Oxford!AU$26:AU$33,0))))</f>
        <v>Not Declared</v>
      </c>
      <c r="O103" s="5" t="str">
        <f>IF(ISNA(MATCH($C103,Oxford!AV$26:AV$33,0)),"Not Declared", IF(ISBLANK(INDEX(Oxford!$AI$26:$AI$33,MATCH($C103,Oxford!AV$26:AV$33,0))),"Missing name on declaration sheet", INDEX(Oxford!$AI$26:$AI$33,MATCH($C103,Oxford!AV$26:AV$33,0))))</f>
        <v>Not Declared</v>
      </c>
      <c r="P103" s="57"/>
      <c r="Q103" s="57"/>
      <c r="R103" s="57"/>
      <c r="S103" s="57"/>
      <c r="T103" s="57"/>
      <c r="U103" s="57"/>
      <c r="V103" s="57"/>
      <c r="W103" s="57"/>
      <c r="X103" s="57"/>
      <c r="Y103" s="4"/>
      <c r="AA103" s="21"/>
      <c r="AB103" s="201" t="str" cm="1">
        <f t="array" ref="AB103">_xlfn.XLOOKUP(1,('Number Allocation'!$C$6:$C$1446=_xlfn.TEXTAFTER(AC103,"(U20) "))*('Number Allocation'!$D$6:$D$1446=AD103),'Number Allocation'!$A$6:$A$1446,"!!!")</f>
        <v>!!!</v>
      </c>
      <c r="AC103" s="21" t="str">
        <v>(U20) Not Declared</v>
      </c>
      <c r="AD103" s="202" t="str">
        <v>Abingdon AC</v>
      </c>
      <c r="AE103" s="21"/>
      <c r="AF103" s="201"/>
      <c r="AG103" s="21"/>
      <c r="AH103" s="202"/>
      <c r="AI103" s="196"/>
      <c r="AJ103" s="21"/>
      <c r="AK103" s="201" t="str" cm="1">
        <f t="array" ref="AK103">_xlfn.XLOOKUP(1,('Number Allocation'!$C$6:$C$1446=_xlfn.TEXTAFTER(AL103,"(U20) "))*('Number Allocation'!$D$6:$D$1446=AM103),'Number Allocation'!$A$6:$A$1446,"!!!")</f>
        <v>!!!</v>
      </c>
      <c r="AL103" s="21" t="str">
        <v>(U20) Not Declared</v>
      </c>
      <c r="AM103" s="202" t="str">
        <v>Radley AC</v>
      </c>
      <c r="AN103" s="21"/>
      <c r="AO103" s="201"/>
      <c r="AP103" s="21"/>
      <c r="AQ103" s="202"/>
      <c r="AS103" s="21"/>
      <c r="AT103" s="201" t="str" cm="1">
        <f t="array" ref="AT103">_xlfn.XLOOKUP(1,('Number Allocation'!$C$6:$C$1446=_xlfn.TEXTAFTER(AU103,"(U20) "))*('Number Allocation'!$D$6:$D$1446=AV103),'Number Allocation'!$A$6:$A$1446,"!!!")</f>
        <v>!!!</v>
      </c>
      <c r="AU103" s="21" t="str">
        <v>(U20) Not Declared</v>
      </c>
      <c r="AV103" s="202" t="str">
        <v>Banbury Harriers AC</v>
      </c>
      <c r="AW103" s="21"/>
      <c r="AX103" s="201"/>
      <c r="AY103" s="21"/>
      <c r="AZ103" s="202"/>
      <c r="BA103" s="27"/>
      <c r="BB103" s="21"/>
      <c r="BC103" s="201" t="str" cm="1">
        <f t="array" ref="BC103">_xlfn.XLOOKUP(1,('Number Allocation'!$C$6:$C$1446=_xlfn.TEXTAFTER(BD103,"(U20) "))*('Number Allocation'!$D$6:$D$1446=BE103),'Number Allocation'!$A$6:$A$1446,"!!!")</f>
        <v>!!!</v>
      </c>
      <c r="BD103" s="21" t="str">
        <v>(U20) Not Declared</v>
      </c>
      <c r="BE103" s="202" t="str">
        <v>Bicester AC</v>
      </c>
      <c r="BF103" s="21"/>
      <c r="BG103" s="201"/>
      <c r="BH103" s="21"/>
      <c r="BI103" s="202"/>
      <c r="BK103" s="21"/>
      <c r="BL103" s="201" t="str" cm="1">
        <f t="array" ref="BL103">_xlfn.XLOOKUP(1,('Number Allocation'!$C$6:$C$1446=_xlfn.TEXTAFTER(BM103,"(U20) "))*('Number Allocation'!$D$6:$D$1446=BN103),'Number Allocation'!$A$6:$A$1446,"!!!")</f>
        <v>!!!</v>
      </c>
      <c r="BM103" s="21" t="str">
        <v>(U20) Not Declared</v>
      </c>
      <c r="BN103" s="202" t="str">
        <v>Banbury Harriers AC</v>
      </c>
      <c r="BO103" s="21"/>
      <c r="BP103" s="201"/>
      <c r="BQ103" s="21"/>
      <c r="BR103" s="202"/>
      <c r="BT103" s="21"/>
      <c r="BU103" s="201" t="str" cm="1">
        <f t="array" ref="BU103">_xlfn.XLOOKUP(1,('Number Allocation'!$C$6:$C$1446=_xlfn.TEXTAFTER(BV103,"(U20) "))*('Number Allocation'!$D$6:$D$1446=BW103),'Number Allocation'!$A$6:$A$1446,"!!!")</f>
        <v>!!!</v>
      </c>
      <c r="BV103" s="21" t="str">
        <v>(U20) Not Declared</v>
      </c>
      <c r="BW103" s="202" t="str">
        <v>Radley AC</v>
      </c>
      <c r="BX103" s="21"/>
      <c r="BY103" s="201"/>
      <c r="BZ103" s="21"/>
      <c r="CA103" s="202"/>
      <c r="CB103" s="21"/>
      <c r="CC103" s="21"/>
      <c r="CD103" s="21"/>
      <c r="CE103" s="21"/>
      <c r="CF103" s="21"/>
      <c r="CG103" s="21"/>
      <c r="CH103" s="21"/>
      <c r="CI103" s="21"/>
      <c r="CJ103" s="21"/>
      <c r="CK103" s="21"/>
      <c r="CL103" s="21"/>
    </row>
    <row r="104" spans="1:90" ht="21" customHeight="1">
      <c r="A104" s="20" t="s">
        <v>121</v>
      </c>
      <c r="B104" s="5" t="s">
        <v>31</v>
      </c>
      <c r="C104" s="5" t="s">
        <v>109</v>
      </c>
      <c r="D104" s="5" t="str">
        <f>IF(ISNA(MATCH($C104,Radley!AK$26:AK$33,0)),"Not Declared", IF(ISBLANK(INDEX(Radley!$AI$26:$AI$33,MATCH($C104,Radley!AK$26:AK$33,0))),"Missing name on declaration sheet", INDEX(Radley!$AI$26:$AI$33,MATCH($C104,Radley!AK$26:AK$33,0))))</f>
        <v>Not Declared</v>
      </c>
      <c r="E104" s="5" t="str">
        <f>IF(ISNA(MATCH($C104,Radley!AL$26:AL$33,0)),"Not Declared", IF(ISBLANK(INDEX(Radley!$AI$26:$AI$33,MATCH($C104,Radley!AL$26:AL$33,0))),"Missing name on declaration sheet", INDEX(Radley!$AI$26:$AI$33,MATCH($C104,Radley!AL$26:AL$33,0))))</f>
        <v>Not Declared</v>
      </c>
      <c r="F104" s="5" t="str">
        <f>IF(ISNA(MATCH($C104,Radley!AM$26:AM$33,0)),"Not Declared", IF(ISBLANK(INDEX(Radley!$AI$26:$AI$33,MATCH($C104,Radley!AM$26:AM$33,0))),"Missing name on declaration sheet", INDEX(Radley!$AI$26:$AI$33,MATCH($C104,Radley!AM$26:AM$33,0))))</f>
        <v>Not Declared</v>
      </c>
      <c r="G104" s="57"/>
      <c r="H104" s="5" t="str">
        <f>IF(ISNA(MATCH($C104,Radley!AO$26:AO$33,0)),"Not Declared", IF(ISBLANK(INDEX(Radley!$AI$26:$AI$33,MATCH($C104,Radley!AO$26:AO$33,0))),"Missing name on declaration sheet", INDEX(Radley!$AI$26:$AI$33,MATCH($C104,Radley!AO$26:AO$33,0))))</f>
        <v>Not Declared</v>
      </c>
      <c r="I104" s="5" t="str">
        <f>IF(ISNA(MATCH($C104,Radley!AP$26:AP$33,0)),"Not Declared", IF(ISBLANK(INDEX(Radley!$AI$26:$AI$33,MATCH($C104,Radley!AP$26:AP$33,0))),"Missing name on declaration sheet", INDEX(Radley!$AI$26:$AI$33,MATCH($C104,Radley!AP$26:AP$33,0))))</f>
        <v>Not Declared</v>
      </c>
      <c r="J104" s="5" t="str">
        <f>IF(ISNA(MATCH($C104,Radley!AQ$26:AQ$33,0)),"Not Declared", IF(ISBLANK(INDEX(Radley!$AI$26:$AI$33,MATCH($C104,Radley!AQ$26:AQ$33,0))),"Missing name on declaration sheet", INDEX(Radley!$AI$26:$AI$33,MATCH($C104,Radley!AQ$26:AQ$33,0))))</f>
        <v>Not Declared</v>
      </c>
      <c r="K104" s="5" t="str">
        <f>IF(ISNA(MATCH($C104,Radley!AR$26:AR$33,0)),"Not Declared", IF(ISBLANK(INDEX(Radley!$AI$26:$AI$33,MATCH($C104,Radley!AR$26:AR$33,0))),"Missing name on declaration sheet", INDEX(Radley!$AI$26:$AI$33,MATCH($C104,Radley!AR$26:AR$33,0))))</f>
        <v>Not Declared</v>
      </c>
      <c r="L104" s="5" t="str">
        <f>IF(ISNA(MATCH($C104,Radley!AS$26:AS$33,0)),"Not Declared", IF(ISBLANK(INDEX(Radley!$AI$26:$AI$33,MATCH($C104,Radley!AS$26:AS$33,0))),"Missing name on declaration sheet", INDEX(Radley!$AI$26:$AI$33,MATCH($C104,Radley!AS$26:AS$33,0))))</f>
        <v>Not Declared</v>
      </c>
      <c r="M104" s="5" t="str">
        <f>IF(ISNA(MATCH($C104,Radley!AT$26:AT$33,0)),"Not Declared", IF(ISBLANK(INDEX(Radley!$AI$26:$AI$33,MATCH($C104,Radley!AT$26:AT$33,0))),"Missing name on declaration sheet", INDEX(Radley!$AI$26:$AI$33,MATCH($C104,Radley!AT$26:AT$33,0))))</f>
        <v>Not Declared</v>
      </c>
      <c r="N104" s="5" t="str">
        <f>IF(ISNA(MATCH($C104,Radley!AU$26:AU$33,0)),"Not Declared", IF(ISBLANK(INDEX(Radley!$AI$26:$AI$33,MATCH($C104,Radley!AU$26:AU$33,0))),"Missing name on declaration sheet", INDEX(Radley!$AI$26:$AI$33,MATCH($C104,Radley!AU$26:AU$33,0))))</f>
        <v>Not Declared</v>
      </c>
      <c r="O104" s="5" t="str">
        <f>IF(ISNA(MATCH($C104,Radley!AV$26:AV$33,0)),"Not Declared", IF(ISBLANK(INDEX(Radley!$AI$26:$AI$33,MATCH($C104,Radley!AV$26:AV$33,0))),"Missing name on declaration sheet", INDEX(Radley!$AI$26:$AI$33,MATCH($C104,Radley!AV$26:AV$33,0))))</f>
        <v>Not Declared</v>
      </c>
      <c r="P104" s="57"/>
      <c r="Q104" s="57"/>
      <c r="R104" s="57"/>
      <c r="S104" s="57"/>
      <c r="T104" s="57"/>
      <c r="U104" s="57"/>
      <c r="V104" s="57"/>
      <c r="W104" s="57"/>
      <c r="X104" s="57"/>
      <c r="Y104" s="4"/>
      <c r="AA104" s="21"/>
      <c r="AB104" s="201" t="str" cm="1">
        <f t="array" ref="AB104">_xlfn.XLOOKUP(1,('Number Allocation'!$C$6:$C$1446=_xlfn.TEXTAFTER(AC104,"(U20) "))*('Number Allocation'!$D$6:$D$1446=AD104),'Number Allocation'!$A$6:$A$1446,"!!!")</f>
        <v>!!!</v>
      </c>
      <c r="AC104" s="21" t="str">
        <v>(U20) Not Declared</v>
      </c>
      <c r="AD104" s="202" t="str">
        <v>Oxford City AC</v>
      </c>
      <c r="AE104" s="21"/>
      <c r="AF104" s="201"/>
      <c r="AG104" s="21"/>
      <c r="AH104" s="202"/>
      <c r="AI104" s="196"/>
      <c r="AJ104" s="21"/>
      <c r="AK104" s="201" t="str" cm="1">
        <f t="array" ref="AK104">_xlfn.XLOOKUP(1,('Number Allocation'!$C$6:$C$1446=_xlfn.TEXTAFTER(AL104,"(U20) "))*('Number Allocation'!$D$6:$D$1446=AM104),'Number Allocation'!$A$6:$A$1446,"!!!")</f>
        <v>!!!</v>
      </c>
      <c r="AL104" s="21" t="str">
        <v>(U20) Not Declared</v>
      </c>
      <c r="AM104" s="202" t="str">
        <v>White Horse Harriers</v>
      </c>
      <c r="AN104" s="21"/>
      <c r="AO104" s="201"/>
      <c r="AP104" s="21"/>
      <c r="AQ104" s="202"/>
      <c r="AS104" s="21"/>
      <c r="AT104" s="201" t="str" cm="1">
        <f t="array" ref="AT104">_xlfn.XLOOKUP(1,('Number Allocation'!$C$6:$C$1446=_xlfn.TEXTAFTER(AU104,"(U20) "))*('Number Allocation'!$D$6:$D$1446=AV104),'Number Allocation'!$A$6:$A$1446,"!!!")</f>
        <v>!!!</v>
      </c>
      <c r="AU104" s="21" t="str">
        <v>(U20) Not Declared</v>
      </c>
      <c r="AV104" s="202" t="str">
        <v>Witney Road Runners</v>
      </c>
      <c r="AW104" s="21"/>
      <c r="AX104" s="201"/>
      <c r="AY104" s="21"/>
      <c r="AZ104" s="202"/>
      <c r="BA104" s="27"/>
      <c r="BB104" s="21"/>
      <c r="BC104" s="201" t="str" cm="1">
        <f t="array" ref="BC104">_xlfn.XLOOKUP(1,('Number Allocation'!$C$6:$C$1446=_xlfn.TEXTAFTER(BD104,"(U20) "))*('Number Allocation'!$D$6:$D$1446=BE104),'Number Allocation'!$A$6:$A$1446,"!!!")</f>
        <v>!!!</v>
      </c>
      <c r="BD104" s="21" t="str">
        <v>(U20) Not Declared</v>
      </c>
      <c r="BE104" s="202" t="str">
        <v>Radley AC</v>
      </c>
      <c r="BF104" s="21"/>
      <c r="BG104" s="201"/>
      <c r="BH104" s="21"/>
      <c r="BI104" s="202"/>
      <c r="BK104" s="21"/>
      <c r="BL104" s="201" t="str" cm="1">
        <f t="array" ref="BL104">_xlfn.XLOOKUP(1,('Number Allocation'!$C$6:$C$1446=_xlfn.TEXTAFTER(BM104,"(U20) "))*('Number Allocation'!$D$6:$D$1446=BN104),'Number Allocation'!$A$6:$A$1446,"!!!")</f>
        <v>!!!</v>
      </c>
      <c r="BM104" s="21" t="str">
        <v>(U20) Not Declared</v>
      </c>
      <c r="BN104" s="202" t="str">
        <v>Radley AC</v>
      </c>
      <c r="BO104" s="21"/>
      <c r="BP104" s="201"/>
      <c r="BQ104" s="21"/>
      <c r="BR104" s="202"/>
      <c r="BT104" s="21"/>
      <c r="BU104" s="201" t="str" cm="1">
        <f t="array" ref="BU104">_xlfn.XLOOKUP(1,('Number Allocation'!$C$6:$C$1446=_xlfn.TEXTAFTER(BV104,"(U20) "))*('Number Allocation'!$D$6:$D$1446=BW104),'Number Allocation'!$A$6:$A$1446,"!!!")</f>
        <v>!!!</v>
      </c>
      <c r="BV104" s="21" t="str">
        <v>(U20) Not Declared</v>
      </c>
      <c r="BW104" s="202" t="str">
        <v>White Horse Harriers</v>
      </c>
      <c r="BX104" s="21"/>
      <c r="BY104" s="201"/>
      <c r="BZ104" s="21"/>
      <c r="CA104" s="202"/>
      <c r="CB104" s="21"/>
      <c r="CC104" s="21"/>
      <c r="CD104" s="21"/>
      <c r="CE104" s="21"/>
      <c r="CF104" s="21"/>
      <c r="CG104" s="21"/>
      <c r="CH104" s="21"/>
      <c r="CI104" s="21"/>
      <c r="CJ104" s="21"/>
      <c r="CK104" s="21"/>
      <c r="CL104" s="21"/>
    </row>
    <row r="105" spans="1:90" ht="21" customHeight="1">
      <c r="A105" s="20" t="s">
        <v>121</v>
      </c>
      <c r="B105" s="5" t="s">
        <v>32</v>
      </c>
      <c r="C105" s="5" t="s">
        <v>136</v>
      </c>
      <c r="D105" s="5" t="str">
        <f>IF(ISNA(MATCH($C105,Radley!AK$26:AK$33,0)),"Not Declared", IF(ISBLANK(INDEX(Radley!$AI$26:$AI$33,MATCH($C105,Radley!AK$26:AK$33,0))),"Missing name on declaration sheet", INDEX(Radley!$AI$26:$AI$33,MATCH($C105,Radley!AK$26:AK$33,0))))</f>
        <v>Not Declared</v>
      </c>
      <c r="E105" s="5" t="str">
        <f>IF(ISNA(MATCH($C105,Radley!AL$26:AL$33,0)),"Not Declared", IF(ISBLANK(INDEX(Radley!$AI$26:$AI$33,MATCH($C105,Radley!AL$26:AL$33,0))),"Missing name on declaration sheet", INDEX(Radley!$AI$26:$AI$33,MATCH($C105,Radley!AL$26:AL$33,0))))</f>
        <v>Not Declared</v>
      </c>
      <c r="F105" s="5" t="str">
        <f>IF(ISNA(MATCH($C105,Radley!AM$26:AM$33,0)),"Not Declared", IF(ISBLANK(INDEX(Radley!$AI$26:$AI$33,MATCH($C105,Radley!AM$26:AM$33,0))),"Missing name on declaration sheet", INDEX(Radley!$AI$26:$AI$33,MATCH($C105,Radley!AM$26:AM$33,0))))</f>
        <v>Not Declared</v>
      </c>
      <c r="G105" s="57"/>
      <c r="H105" s="5" t="str">
        <f>IF(ISNA(MATCH($C105,Radley!AO$26:AO$33,0)),"Not Declared", IF(ISBLANK(INDEX(Radley!$AI$26:$AI$33,MATCH($C105,Radley!AO$26:AO$33,0))),"Missing name on declaration sheet", INDEX(Radley!$AI$26:$AI$33,MATCH($C105,Radley!AO$26:AO$33,0))))</f>
        <v>Not Declared</v>
      </c>
      <c r="I105" s="5" t="str">
        <f>IF(ISNA(MATCH($C105,Radley!AP$26:AP$33,0)),"Not Declared", IF(ISBLANK(INDEX(Radley!$AI$26:$AI$33,MATCH($C105,Radley!AP$26:AP$33,0))),"Missing name on declaration sheet", INDEX(Radley!$AI$26:$AI$33,MATCH($C105,Radley!AP$26:AP$33,0))))</f>
        <v>Not Declared</v>
      </c>
      <c r="J105" s="5" t="str">
        <f>IF(ISNA(MATCH($C105,Radley!AQ$26:AQ$33,0)),"Not Declared", IF(ISBLANK(INDEX(Radley!$AI$26:$AI$33,MATCH($C105,Radley!AQ$26:AQ$33,0))),"Missing name on declaration sheet", INDEX(Radley!$AI$26:$AI$33,MATCH($C105,Radley!AQ$26:AQ$33,0))))</f>
        <v>Not Declared</v>
      </c>
      <c r="K105" s="5" t="str">
        <f>IF(ISNA(MATCH($C105,Radley!AR$26:AR$33,0)),"Not Declared", IF(ISBLANK(INDEX(Radley!$AI$26:$AI$33,MATCH($C105,Radley!AR$26:AR$33,0))),"Missing name on declaration sheet", INDEX(Radley!$AI$26:$AI$33,MATCH($C105,Radley!AR$26:AR$33,0))))</f>
        <v>Not Declared</v>
      </c>
      <c r="L105" s="5" t="str">
        <f>IF(ISNA(MATCH($C105,Radley!AS$26:AS$33,0)),"Not Declared", IF(ISBLANK(INDEX(Radley!$AI$26:$AI$33,MATCH($C105,Radley!AS$26:AS$33,0))),"Missing name on declaration sheet", INDEX(Radley!$AI$26:$AI$33,MATCH($C105,Radley!AS$26:AS$33,0))))</f>
        <v>Not Declared</v>
      </c>
      <c r="M105" s="5" t="str">
        <f>IF(ISNA(MATCH($C105,Radley!AT$26:AT$33,0)),"Not Declared", IF(ISBLANK(INDEX(Radley!$AI$26:$AI$33,MATCH($C105,Radley!AT$26:AT$33,0))),"Missing name on declaration sheet", INDEX(Radley!$AI$26:$AI$33,MATCH($C105,Radley!AT$26:AT$33,0))))</f>
        <v>Not Declared</v>
      </c>
      <c r="N105" s="5" t="str">
        <f>IF(ISNA(MATCH($C105,Radley!AU$26:AU$33,0)),"Not Declared", IF(ISBLANK(INDEX(Radley!$AI$26:$AI$33,MATCH($C105,Radley!AU$26:AU$33,0))),"Missing name on declaration sheet", INDEX(Radley!$AI$26:$AI$33,MATCH($C105,Radley!AU$26:AU$33,0))))</f>
        <v>Not Declared</v>
      </c>
      <c r="O105" s="5" t="str">
        <f>IF(ISNA(MATCH($C105,Radley!AV$26:AV$33,0)),"Not Declared", IF(ISBLANK(INDEX(Radley!$AI$26:$AI$33,MATCH($C105,Radley!AV$26:AV$33,0))),"Missing name on declaration sheet", INDEX(Radley!$AI$26:$AI$33,MATCH($C105,Radley!AV$26:AV$33,0))))</f>
        <v>Not Declared</v>
      </c>
      <c r="P105" s="57"/>
      <c r="Q105" s="57"/>
      <c r="R105" s="57"/>
      <c r="S105" s="57"/>
      <c r="T105" s="57"/>
      <c r="U105" s="57"/>
      <c r="V105" s="57"/>
      <c r="W105" s="57"/>
      <c r="X105" s="57"/>
      <c r="Y105" s="4"/>
      <c r="AA105" s="21"/>
      <c r="AB105" s="201" t="str" cm="1">
        <f t="array" ref="AB105">_xlfn.XLOOKUP(1,('Number Allocation'!$C$6:$C$1446=_xlfn.TEXTAFTER(AC105,"(U20) "))*('Number Allocation'!$D$6:$D$1446=AD105),'Number Allocation'!$A$6:$A$1446,"!!!")</f>
        <v>!!!</v>
      </c>
      <c r="AC105" s="21" t="str">
        <v>(U20) Not Declared</v>
      </c>
      <c r="AD105" s="202" t="str">
        <v>Radley AC</v>
      </c>
      <c r="AE105" s="21"/>
      <c r="AF105" s="201"/>
      <c r="AG105" s="21"/>
      <c r="AH105" s="202"/>
      <c r="AI105" s="196"/>
      <c r="AJ105" s="21"/>
      <c r="AK105" s="201" t="str" cm="1">
        <f t="array" ref="AK105">_xlfn.XLOOKUP(1,('Number Allocation'!$C$6:$C$1446=_xlfn.TEXTAFTER(AL105,"(U20) "))*('Number Allocation'!$D$6:$D$1446=AM105),'Number Allocation'!$A$6:$A$1446,"!!!")</f>
        <v>!!!</v>
      </c>
      <c r="AL105" s="21" t="str">
        <v>(U20) Not Declared</v>
      </c>
      <c r="AM105" s="202" t="str">
        <v>Abingdon AC</v>
      </c>
      <c r="AN105" s="21"/>
      <c r="AO105" s="201"/>
      <c r="AP105" s="21"/>
      <c r="AQ105" s="202"/>
      <c r="AS105" s="21"/>
      <c r="AT105" s="201" t="str" cm="1">
        <f t="array" ref="AT105">_xlfn.XLOOKUP(1,('Number Allocation'!$C$6:$C$1446=_xlfn.TEXTAFTER(AU105,"(U20) "))*('Number Allocation'!$D$6:$D$1446=AV105),'Number Allocation'!$A$6:$A$1446,"!!!")</f>
        <v>!!!</v>
      </c>
      <c r="AU105" s="21" t="str">
        <v>(U20) Not Declared</v>
      </c>
      <c r="AV105" s="202" t="str">
        <v>Abingdon AC</v>
      </c>
      <c r="AW105" s="21"/>
      <c r="AX105" s="201"/>
      <c r="AY105" s="21"/>
      <c r="AZ105" s="202"/>
      <c r="BA105" s="27"/>
      <c r="BB105" s="21"/>
      <c r="BC105" s="201" t="str" cm="1">
        <f t="array" ref="BC105">_xlfn.XLOOKUP(1,('Number Allocation'!$C$6:$C$1446=_xlfn.TEXTAFTER(BD105,"(U20) "))*('Number Allocation'!$D$6:$D$1446=BE105),'Number Allocation'!$A$6:$A$1446,"!!!")</f>
        <v>!!!</v>
      </c>
      <c r="BD105" s="21" t="str">
        <v>(U20) Not Declared</v>
      </c>
      <c r="BE105" s="202" t="str">
        <v>Oxford City AC</v>
      </c>
      <c r="BF105" s="21"/>
      <c r="BG105" s="201"/>
      <c r="BH105" s="21"/>
      <c r="BI105" s="202"/>
      <c r="BK105" s="21"/>
      <c r="BL105" s="201" t="str" cm="1">
        <f t="array" ref="BL105">_xlfn.XLOOKUP(1,('Number Allocation'!$C$6:$C$1446=_xlfn.TEXTAFTER(BM105,"(U20) "))*('Number Allocation'!$D$6:$D$1446=BN105),'Number Allocation'!$A$6:$A$1446,"!!!")</f>
        <v>!!!</v>
      </c>
      <c r="BM105" s="21" t="str">
        <v>(U20) Not Declared</v>
      </c>
      <c r="BN105" s="202" t="str">
        <v>Witney Road Runners</v>
      </c>
      <c r="BO105" s="21"/>
      <c r="BP105" s="201"/>
      <c r="BQ105" s="21"/>
      <c r="BR105" s="202"/>
      <c r="BT105" s="21"/>
      <c r="BU105" s="201" t="str" cm="1">
        <f t="array" ref="BU105">_xlfn.XLOOKUP(1,('Number Allocation'!$C$6:$C$1446=_xlfn.TEXTAFTER(BV105,"(U20) "))*('Number Allocation'!$D$6:$D$1446=BW105),'Number Allocation'!$A$6:$A$1446,"!!!")</f>
        <v>!!!</v>
      </c>
      <c r="BV105" s="21" t="str">
        <v>(U20) Not Declared</v>
      </c>
      <c r="BW105" s="202" t="str">
        <v>Banbury Harriers AC</v>
      </c>
      <c r="BX105" s="21"/>
      <c r="BY105" s="201"/>
      <c r="BZ105" s="21"/>
      <c r="CA105" s="202"/>
      <c r="CB105" s="21"/>
      <c r="CC105" s="21"/>
      <c r="CD105" s="21"/>
      <c r="CE105" s="21"/>
      <c r="CF105" s="21"/>
      <c r="CG105" s="21"/>
      <c r="CH105" s="21"/>
      <c r="CI105" s="21"/>
      <c r="CJ105" s="21"/>
      <c r="CK105" s="21"/>
      <c r="CL105" s="21"/>
    </row>
    <row r="106" spans="1:90" ht="21" customHeight="1">
      <c r="A106" s="20" t="s">
        <v>121</v>
      </c>
      <c r="B106" s="5"/>
      <c r="C106" s="5" t="s">
        <v>137</v>
      </c>
      <c r="D106" s="5" t="str">
        <f>IF(ISNA(MATCH($C106,Radley!AK$26:AK$33,0)),"Not Declared", IF(ISBLANK(INDEX(Radley!$AI$26:$AI$33,MATCH($C106,Radley!AK$26:AK$33,0))),"Missing name on declaration sheet", INDEX(Radley!$AI$26:$AI$33,MATCH($C106,Radley!AK$26:AK$33,0))))</f>
        <v>Not Declared</v>
      </c>
      <c r="E106" s="5" t="str">
        <f>IF(ISNA(MATCH($C106,Radley!AL$26:AL$33,0)),"Not Declared", IF(ISBLANK(INDEX(Radley!$AI$26:$AI$33,MATCH($C106,Radley!AL$26:AL$33,0))),"Missing name on declaration sheet", INDEX(Radley!$AI$26:$AI$33,MATCH($C106,Radley!AL$26:AL$33,0))))</f>
        <v>Not Declared</v>
      </c>
      <c r="F106" s="5" t="str">
        <f>IF(ISNA(MATCH($C106,Radley!AM$26:AM$33,0)),"Not Declared", IF(ISBLANK(INDEX(Radley!$AI$26:$AI$33,MATCH($C106,Radley!AM$26:AM$33,0))),"Missing name on declaration sheet", INDEX(Radley!$AI$26:$AI$33,MATCH($C106,Radley!AM$26:AM$33,0))))</f>
        <v>Not Declared</v>
      </c>
      <c r="G106" s="57"/>
      <c r="H106" s="5" t="str">
        <f>IF(ISNA(MATCH($C106,Radley!AO$26:AO$33,0)),"Not Declared", IF(ISBLANK(INDEX(Radley!$AI$26:$AI$33,MATCH($C106,Radley!AO$26:AO$33,0))),"Missing name on declaration sheet", INDEX(Radley!$AI$26:$AI$33,MATCH($C106,Radley!AO$26:AO$33,0))))</f>
        <v>Not Declared</v>
      </c>
      <c r="I106" s="5" t="str">
        <f>IF(ISNA(MATCH($C106,Radley!AP$26:AP$33,0)),"Not Declared", IF(ISBLANK(INDEX(Radley!$AI$26:$AI$33,MATCH($C106,Radley!AP$26:AP$33,0))),"Missing name on declaration sheet", INDEX(Radley!$AI$26:$AI$33,MATCH($C106,Radley!AP$26:AP$33,0))))</f>
        <v>Not Declared</v>
      </c>
      <c r="J106" s="5" t="str">
        <f>IF(ISNA(MATCH($C106,Radley!AQ$26:AQ$33,0)),"Not Declared", IF(ISBLANK(INDEX(Radley!$AI$26:$AI$33,MATCH($C106,Radley!AQ$26:AQ$33,0))),"Missing name on declaration sheet", INDEX(Radley!$AI$26:$AI$33,MATCH($C106,Radley!AQ$26:AQ$33,0))))</f>
        <v>Not Declared</v>
      </c>
      <c r="K106" s="5" t="str">
        <f>IF(ISNA(MATCH($C106,Radley!AR$26:AR$33,0)),"Not Declared", IF(ISBLANK(INDEX(Radley!$AI$26:$AI$33,MATCH($C106,Radley!AR$26:AR$33,0))),"Missing name on declaration sheet", INDEX(Radley!$AI$26:$AI$33,MATCH($C106,Radley!AR$26:AR$33,0))))</f>
        <v>Not Declared</v>
      </c>
      <c r="L106" s="5" t="str">
        <f>IF(ISNA(MATCH($C106,Radley!AS$26:AS$33,0)),"Not Declared", IF(ISBLANK(INDEX(Radley!$AI$26:$AI$33,MATCH($C106,Radley!AS$26:AS$33,0))),"Missing name on declaration sheet", INDEX(Radley!$AI$26:$AI$33,MATCH($C106,Radley!AS$26:AS$33,0))))</f>
        <v>Not Declared</v>
      </c>
      <c r="M106" s="5" t="str">
        <f>IF(ISNA(MATCH($C106,Radley!AT$26:AT$33,0)),"Not Declared", IF(ISBLANK(INDEX(Radley!$AI$26:$AI$33,MATCH($C106,Radley!AT$26:AT$33,0))),"Missing name on declaration sheet", INDEX(Radley!$AI$26:$AI$33,MATCH($C106,Radley!AT$26:AT$33,0))))</f>
        <v>Not Declared</v>
      </c>
      <c r="N106" s="5" t="str">
        <f>IF(ISNA(MATCH($C106,Radley!AU$26:AU$33,0)),"Not Declared", IF(ISBLANK(INDEX(Radley!$AI$26:$AI$33,MATCH($C106,Radley!AU$26:AU$33,0))),"Missing name on declaration sheet", INDEX(Radley!$AI$26:$AI$33,MATCH($C106,Radley!AU$26:AU$33,0))))</f>
        <v>Not Declared</v>
      </c>
      <c r="O106" s="5" t="str">
        <f>IF(ISNA(MATCH($C106,Radley!AV$26:AV$33,0)),"Not Declared", IF(ISBLANK(INDEX(Radley!$AI$26:$AI$33,MATCH($C106,Radley!AV$26:AV$33,0))),"Missing name on declaration sheet", INDEX(Radley!$AI$26:$AI$33,MATCH($C106,Radley!AV$26:AV$33,0))))</f>
        <v>Not Declared</v>
      </c>
      <c r="P106" s="57"/>
      <c r="Q106" s="57"/>
      <c r="R106" s="57"/>
      <c r="S106" s="57"/>
      <c r="T106" s="57"/>
      <c r="U106" s="57"/>
      <c r="V106" s="57"/>
      <c r="W106" s="57"/>
      <c r="X106" s="57"/>
      <c r="Y106" s="4"/>
      <c r="AB106" s="201" t="str" cm="1">
        <f t="array" ref="AB106">_xlfn.XLOOKUP(1,('Number Allocation'!$C$6:$C$1446=_xlfn.TEXTAFTER(AC106,"(U20) "))*('Number Allocation'!$D$6:$D$1446=AD106),'Number Allocation'!$A$6:$A$1446,"!!!")</f>
        <v>!!!</v>
      </c>
      <c r="AC106" s="21" t="str">
        <v>(U20) Not Declared</v>
      </c>
      <c r="AD106" s="202" t="str">
        <v>Witney Road Runners</v>
      </c>
      <c r="AE106" s="21"/>
      <c r="AF106" s="201"/>
      <c r="AG106" s="21"/>
      <c r="AH106" s="202"/>
      <c r="AI106" s="196"/>
      <c r="AK106" s="201" t="str" cm="1">
        <f t="array" ref="AK106">_xlfn.XLOOKUP(1,('Number Allocation'!$C$6:$C$1446=_xlfn.TEXTAFTER(AL106,"(U20) "))*('Number Allocation'!$D$6:$D$1446=AM106),'Number Allocation'!$A$6:$A$1446,"!!!")</f>
        <v>!!!</v>
      </c>
      <c r="AL106" s="21" t="str">
        <v>(U20) Not Declared</v>
      </c>
      <c r="AM106" s="202" t="str">
        <v>Banbury Harriers AC</v>
      </c>
      <c r="AN106" s="21"/>
      <c r="AO106" s="201"/>
      <c r="AP106" s="21"/>
      <c r="AQ106" s="202"/>
      <c r="AS106" s="27"/>
      <c r="AT106" s="201" t="str" cm="1">
        <f t="array" ref="AT106">_xlfn.XLOOKUP(1,('Number Allocation'!$C$6:$C$1446=_xlfn.TEXTAFTER(AU106,"(U20) "))*('Number Allocation'!$D$6:$D$1446=AV106),'Number Allocation'!$A$6:$A$1446,"!!!")</f>
        <v>!!!</v>
      </c>
      <c r="AU106" s="21" t="str">
        <v>(U20) Not Declared</v>
      </c>
      <c r="AV106" s="202" t="str">
        <v>White Horse Harriers</v>
      </c>
      <c r="AW106" s="21"/>
      <c r="AX106" s="201"/>
      <c r="AY106" s="21"/>
      <c r="AZ106" s="202"/>
      <c r="BA106" s="27"/>
      <c r="BC106" s="201" t="str" cm="1">
        <f t="array" ref="BC106">_xlfn.XLOOKUP(1,('Number Allocation'!$C$6:$C$1446=_xlfn.TEXTAFTER(BD106,"(U20) "))*('Number Allocation'!$D$6:$D$1446=BE106),'Number Allocation'!$A$6:$A$1446,"!!!")</f>
        <v>!!!</v>
      </c>
      <c r="BD106" s="21" t="str">
        <v>(U20) Not Declared</v>
      </c>
      <c r="BE106" s="202" t="str">
        <v>White Horse Harriers</v>
      </c>
      <c r="BF106" s="21"/>
      <c r="BG106" s="201"/>
      <c r="BH106" s="21"/>
      <c r="BI106" s="202"/>
      <c r="BL106" s="201" t="str" cm="1">
        <f t="array" ref="BL106">_xlfn.XLOOKUP(1,('Number Allocation'!$C$6:$C$1446=_xlfn.TEXTAFTER(BM106,"(U20) "))*('Number Allocation'!$D$6:$D$1446=BN106),'Number Allocation'!$A$6:$A$1446,"!!!")</f>
        <v>!!!</v>
      </c>
      <c r="BM106" s="21" t="str">
        <v>(U20) Not Declared</v>
      </c>
      <c r="BN106" s="202" t="str">
        <v>Oxford City AC</v>
      </c>
      <c r="BO106" s="21"/>
      <c r="BP106" s="201"/>
      <c r="BQ106" s="21"/>
      <c r="BR106" s="202"/>
      <c r="BU106" s="201" t="str" cm="1">
        <f t="array" ref="BU106">_xlfn.XLOOKUP(1,('Number Allocation'!$C$6:$C$1446=_xlfn.TEXTAFTER(BV106,"(U20) "))*('Number Allocation'!$D$6:$D$1446=BW106),'Number Allocation'!$A$6:$A$1446,"!!!")</f>
        <v>!!!</v>
      </c>
      <c r="BV106" s="21" t="str">
        <v>(U20) Not Declared</v>
      </c>
      <c r="BW106" s="202" t="str">
        <v>Witney Road Runners</v>
      </c>
      <c r="BX106" s="21"/>
      <c r="BY106" s="201"/>
      <c r="BZ106" s="21"/>
      <c r="CA106" s="202"/>
      <c r="CB106" s="21"/>
      <c r="CC106" s="21"/>
      <c r="CD106" s="21"/>
      <c r="CE106" s="21"/>
      <c r="CF106" s="21"/>
      <c r="CG106" s="21"/>
      <c r="CH106" s="21"/>
      <c r="CI106" s="21"/>
      <c r="CJ106" s="21"/>
      <c r="CK106" s="21"/>
      <c r="CL106" s="21"/>
    </row>
    <row r="107" spans="1:90" ht="21" customHeight="1">
      <c r="A107" s="20" t="s">
        <v>69</v>
      </c>
      <c r="B107" s="5" t="s">
        <v>44</v>
      </c>
      <c r="C107" s="5" t="s">
        <v>109</v>
      </c>
      <c r="D107" s="5" t="str">
        <f>IF(ISNA(MATCH($C107,Kennet!AK$26:AK$33,0)),"Not Declared", IF(ISBLANK(INDEX(Kennet!$AI$26:$AI$33,MATCH($C107,Kennet!AK$26:AK$33,0))),"Missing name on declaration sheet", INDEX(Kennet!$AI$26:$AI$33,MATCH($C107,Kennet!AK$26:AK$33,0))))</f>
        <v>Not Declared</v>
      </c>
      <c r="E107" s="5" t="str">
        <f>IF(ISNA(MATCH($C107,Kennet!AL$26:AL$33,0)),"Not Declared", IF(ISBLANK(INDEX(Kennet!$AI$26:$AI$33,MATCH($C107,Kennet!AL$26:AL$33,0))),"Missing name on declaration sheet", INDEX(Kennet!$AI$26:$AI$33,MATCH($C107,Kennet!AL$26:AL$33,0))))</f>
        <v>Not Declared</v>
      </c>
      <c r="F107" s="5" t="str">
        <f>IF(ISNA(MATCH($C107,Kennet!AM$26:AM$33,0)),"Not Declared", IF(ISBLANK(INDEX(Kennet!$AI$26:$AI$33,MATCH($C107,Kennet!AM$26:AM$33,0))),"Missing name on declaration sheet", INDEX(Kennet!$AI$26:$AI$33,MATCH($C107,Kennet!AM$26:AM$33,0))))</f>
        <v>Not Declared</v>
      </c>
      <c r="G107" s="57"/>
      <c r="H107" s="5" t="str">
        <f>IF(ISNA(MATCH($C107,Kennet!AO$26:AO$33,0)),"Not Declared", IF(ISBLANK(INDEX(Kennet!$AI$26:$AI$33,MATCH($C107,Kennet!AO$26:AO$33,0))),"Missing name on declaration sheet", INDEX(Kennet!$AI$26:$AI$33,MATCH($C107,Kennet!AO$26:AO$33,0))))</f>
        <v>Not Declared</v>
      </c>
      <c r="I107" s="5" t="str">
        <f>IF(ISNA(MATCH($C107,Kennet!AP$26:AP$33,0)),"Not Declared", IF(ISBLANK(INDEX(Kennet!$AI$26:$AI$33,MATCH($C107,Kennet!AP$26:AP$33,0))),"Missing name on declaration sheet", INDEX(Kennet!$AI$26:$AI$33,MATCH($C107,Kennet!AP$26:AP$33,0))))</f>
        <v>Not Declared</v>
      </c>
      <c r="J107" s="5" t="str">
        <f>IF(ISNA(MATCH($C107,Kennet!AQ$26:AQ$33,0)),"Not Declared", IF(ISBLANK(INDEX(Kennet!$AI$26:$AI$33,MATCH($C107,Kennet!AQ$26:AQ$33,0))),"Missing name on declaration sheet", INDEX(Kennet!$AI$26:$AI$33,MATCH($C107,Kennet!AQ$26:AQ$33,0))))</f>
        <v>Not Declared</v>
      </c>
      <c r="K107" s="5" t="str">
        <f>IF(ISNA(MATCH($C107,Kennet!AR$26:AR$33,0)),"Not Declared", IF(ISBLANK(INDEX(Kennet!$AI$26:$AI$33,MATCH($C107,Kennet!AR$26:AR$33,0))),"Missing name on declaration sheet", INDEX(Kennet!$AI$26:$AI$33,MATCH($C107,Kennet!AR$26:AR$33,0))))</f>
        <v>Not Declared</v>
      </c>
      <c r="L107" s="5" t="str">
        <f>IF(ISNA(MATCH($C107,Kennet!AS$26:AS$33,0)),"Not Declared", IF(ISBLANK(INDEX(Kennet!$AI$26:$AI$33,MATCH($C107,Kennet!AS$26:AS$33,0))),"Missing name on declaration sheet", INDEX(Kennet!$AI$26:$AI$33,MATCH($C107,Kennet!AS$26:AS$33,0))))</f>
        <v>Not Declared</v>
      </c>
      <c r="M107" s="5" t="str">
        <f>IF(ISNA(MATCH($C107,Kennet!AT$26:AT$33,0)),"Not Declared", IF(ISBLANK(INDEX(Kennet!$AI$26:$AI$33,MATCH($C107,Kennet!AT$26:AT$33,0))),"Missing name on declaration sheet", INDEX(Kennet!$AI$26:$AI$33,MATCH($C107,Kennet!AT$26:AT$33,0))))</f>
        <v>Not Declared</v>
      </c>
      <c r="N107" s="5" t="str">
        <f>IF(ISNA(MATCH($C107,Kennet!AU$26:AU$33,0)),"Not Declared", IF(ISBLANK(INDEX(Kennet!$AI$26:$AI$33,MATCH($C107,Kennet!AU$26:AU$33,0))),"Missing name on declaration sheet", INDEX(Kennet!$AI$26:$AI$33,MATCH($C107,Kennet!AU$26:AU$33,0))))</f>
        <v>Not Declared</v>
      </c>
      <c r="O107" s="5" t="str">
        <f>IF(ISNA(MATCH($C107,Kennet!AV$26:AV$33,0)),"Not Declared", IF(ISBLANK(INDEX(Kennet!$AI$26:$AI$33,MATCH($C107,Kennet!AV$26:AV$33,0))),"Missing name on declaration sheet", INDEX(Kennet!$AI$26:$AI$33,MATCH($C107,Kennet!AV$26:AV$33,0))))</f>
        <v>Not Declared</v>
      </c>
      <c r="P107" s="57"/>
      <c r="Q107" s="57"/>
      <c r="R107" s="57"/>
      <c r="S107" s="57"/>
      <c r="T107" s="57"/>
      <c r="U107" s="57"/>
      <c r="V107" s="57"/>
      <c r="W107" s="57"/>
      <c r="X107" s="57"/>
      <c r="Y107" s="4"/>
      <c r="AB107" s="203" t="str" cm="1">
        <f t="array" ref="AB107">_xlfn.XLOOKUP(1,('Number Allocation'!$C$6:$C$1446=_xlfn.TEXTAFTER(AC107,"(U20) "))*('Number Allocation'!$D$6:$D$1446=AD107),'Number Allocation'!$A$6:$A$1446,"!!!")</f>
        <v>!!!</v>
      </c>
      <c r="AC107" s="204" t="str">
        <v>(U20) Not Declared</v>
      </c>
      <c r="AD107" s="205" t="str">
        <v>Bicester AC</v>
      </c>
      <c r="AE107" s="21"/>
      <c r="AF107" s="201"/>
      <c r="AG107" s="21"/>
      <c r="AH107" s="202"/>
      <c r="AI107" s="26"/>
      <c r="AK107" s="203" t="str" cm="1">
        <f t="array" ref="AK107">_xlfn.XLOOKUP(1,('Number Allocation'!$C$6:$C$1446=_xlfn.TEXTAFTER(AL107,"(U20) "))*('Number Allocation'!$D$6:$D$1446=AM107),'Number Allocation'!$A$6:$A$1446,"!!!")</f>
        <v>!!!</v>
      </c>
      <c r="AL107" s="204" t="str">
        <v>(U20) Not Declared</v>
      </c>
      <c r="AM107" s="205" t="str">
        <v>Oxford City AC</v>
      </c>
      <c r="AN107" s="21"/>
      <c r="AO107" s="201"/>
      <c r="AP107" s="21"/>
      <c r="AQ107" s="202"/>
      <c r="AS107" s="27"/>
      <c r="AT107" s="203" t="str" cm="1">
        <f t="array" ref="AT107">_xlfn.XLOOKUP(1,('Number Allocation'!$C$6:$C$1446=_xlfn.TEXTAFTER(AU107,"(U20) "))*('Number Allocation'!$D$6:$D$1446=AV107),'Number Allocation'!$A$6:$A$1446,"!!!")</f>
        <v>!!!</v>
      </c>
      <c r="AU107" s="204" t="str">
        <v>(U20) Not Declared</v>
      </c>
      <c r="AV107" s="205" t="str">
        <v>Oxford City AC</v>
      </c>
      <c r="AW107" s="21"/>
      <c r="AX107" s="201"/>
      <c r="AY107" s="21"/>
      <c r="AZ107" s="202"/>
      <c r="BA107" s="27"/>
      <c r="BC107" s="203" t="str" cm="1">
        <f t="array" ref="BC107">_xlfn.XLOOKUP(1,('Number Allocation'!$C$6:$C$1446=_xlfn.TEXTAFTER(BD107,"(U20) "))*('Number Allocation'!$D$6:$D$1446=BE107),'Number Allocation'!$A$6:$A$1446,"!!!")</f>
        <v>!!!</v>
      </c>
      <c r="BD107" s="204" t="str">
        <v>(U20) Not Declared</v>
      </c>
      <c r="BE107" s="205" t="str">
        <v>Team Kennet</v>
      </c>
      <c r="BF107" s="21"/>
      <c r="BG107" s="201"/>
      <c r="BH107" s="21"/>
      <c r="BI107" s="202"/>
      <c r="BL107" s="203" t="str" cm="1">
        <f t="array" ref="BL107">_xlfn.XLOOKUP(1,('Number Allocation'!$C$6:$C$1446=_xlfn.TEXTAFTER(BM107,"(U20) "))*('Number Allocation'!$D$6:$D$1446=BN107),'Number Allocation'!$A$6:$A$1446,"!!!")</f>
        <v>!!!</v>
      </c>
      <c r="BM107" s="204" t="str">
        <v>(U20) Not Declared</v>
      </c>
      <c r="BN107" s="205" t="str">
        <v>Abingdon AC</v>
      </c>
      <c r="BO107" s="21"/>
      <c r="BP107" s="201"/>
      <c r="BQ107" s="21"/>
      <c r="BR107" s="202"/>
      <c r="BU107" s="203" t="str" cm="1">
        <f t="array" ref="BU107">_xlfn.XLOOKUP(1,('Number Allocation'!$C$6:$C$1446=_xlfn.TEXTAFTER(BV107,"(U20) "))*('Number Allocation'!$D$6:$D$1446=BW107),'Number Allocation'!$A$6:$A$1446,"!!!")</f>
        <v>!!!</v>
      </c>
      <c r="BV107" s="204" t="str">
        <v>(U20) Not Declared</v>
      </c>
      <c r="BW107" s="205" t="str">
        <v>Abingdon AC</v>
      </c>
      <c r="BX107" s="21"/>
      <c r="BY107" s="201"/>
      <c r="BZ107" s="21"/>
      <c r="CA107" s="202"/>
      <c r="CB107" s="21"/>
      <c r="CC107" s="21"/>
      <c r="CD107" s="21"/>
      <c r="CE107" s="21"/>
      <c r="CF107" s="21"/>
      <c r="CG107" s="21"/>
      <c r="CH107" s="21"/>
      <c r="CI107" s="21"/>
      <c r="CJ107" s="21"/>
      <c r="CK107" s="21"/>
      <c r="CL107" s="21"/>
    </row>
    <row r="108" spans="1:90" ht="21" customHeight="1">
      <c r="A108" s="20" t="s">
        <v>69</v>
      </c>
      <c r="B108" s="5" t="s">
        <v>48</v>
      </c>
      <c r="C108" s="5" t="s">
        <v>136</v>
      </c>
      <c r="D108" s="5" t="str">
        <f>IF(ISNA(MATCH($C108,Kennet!AK$26:AK$33,0)),"Not Declared", IF(ISBLANK(INDEX(Kennet!$AI$26:$AI$33,MATCH($C108,Kennet!AK$26:AK$33,0))),"Missing name on declaration sheet", INDEX(Kennet!$AI$26:$AI$33,MATCH($C108,Kennet!AK$26:AK$33,0))))</f>
        <v>Not Declared</v>
      </c>
      <c r="E108" s="5" t="str">
        <f>IF(ISNA(MATCH($C108,Kennet!AL$26:AL$33,0)),"Not Declared", IF(ISBLANK(INDEX(Kennet!$AI$26:$AI$33,MATCH($C108,Kennet!AL$26:AL$33,0))),"Missing name on declaration sheet", INDEX(Kennet!$AI$26:$AI$33,MATCH($C108,Kennet!AL$26:AL$33,0))))</f>
        <v>Not Declared</v>
      </c>
      <c r="F108" s="5" t="str">
        <f>IF(ISNA(MATCH($C108,Kennet!AM$26:AM$33,0)),"Not Declared", IF(ISBLANK(INDEX(Kennet!$AI$26:$AI$33,MATCH($C108,Kennet!AM$26:AM$33,0))),"Missing name on declaration sheet", INDEX(Kennet!$AI$26:$AI$33,MATCH($C108,Kennet!AM$26:AM$33,0))))</f>
        <v>Not Declared</v>
      </c>
      <c r="G108" s="57"/>
      <c r="H108" s="5" t="str">
        <f>IF(ISNA(MATCH($C108,Kennet!AO$26:AO$33,0)),"Not Declared", IF(ISBLANK(INDEX(Kennet!$AI$26:$AI$33,MATCH($C108,Kennet!AO$26:AO$33,0))),"Missing name on declaration sheet", INDEX(Kennet!$AI$26:$AI$33,MATCH($C108,Kennet!AO$26:AO$33,0))))</f>
        <v>Not Declared</v>
      </c>
      <c r="I108" s="5" t="str">
        <f>IF(ISNA(MATCH($C108,Kennet!AP$26:AP$33,0)),"Not Declared", IF(ISBLANK(INDEX(Kennet!$AI$26:$AI$33,MATCH($C108,Kennet!AP$26:AP$33,0))),"Missing name on declaration sheet", INDEX(Kennet!$AI$26:$AI$33,MATCH($C108,Kennet!AP$26:AP$33,0))))</f>
        <v>Not Declared</v>
      </c>
      <c r="J108" s="5" t="str">
        <f>IF(ISNA(MATCH($C108,Kennet!AQ$26:AQ$33,0)),"Not Declared", IF(ISBLANK(INDEX(Kennet!$AI$26:$AI$33,MATCH($C108,Kennet!AQ$26:AQ$33,0))),"Missing name on declaration sheet", INDEX(Kennet!$AI$26:$AI$33,MATCH($C108,Kennet!AQ$26:AQ$33,0))))</f>
        <v>Not Declared</v>
      </c>
      <c r="K108" s="5" t="str">
        <f>IF(ISNA(MATCH($C108,Kennet!AR$26:AR$33,0)),"Not Declared", IF(ISBLANK(INDEX(Kennet!$AI$26:$AI$33,MATCH($C108,Kennet!AR$26:AR$33,0))),"Missing name on declaration sheet", INDEX(Kennet!$AI$26:$AI$33,MATCH($C108,Kennet!AR$26:AR$33,0))))</f>
        <v>Not Declared</v>
      </c>
      <c r="L108" s="5" t="str">
        <f>IF(ISNA(MATCH($C108,Kennet!AS$26:AS$33,0)),"Not Declared", IF(ISBLANK(INDEX(Kennet!$AI$26:$AI$33,MATCH($C108,Kennet!AS$26:AS$33,0))),"Missing name on declaration sheet", INDEX(Kennet!$AI$26:$AI$33,MATCH($C108,Kennet!AS$26:AS$33,0))))</f>
        <v>Not Declared</v>
      </c>
      <c r="M108" s="5" t="str">
        <f>IF(ISNA(MATCH($C108,Kennet!AT$26:AT$33,0)),"Not Declared", IF(ISBLANK(INDEX(Kennet!$AI$26:$AI$33,MATCH($C108,Kennet!AT$26:AT$33,0))),"Missing name on declaration sheet", INDEX(Kennet!$AI$26:$AI$33,MATCH($C108,Kennet!AT$26:AT$33,0))))</f>
        <v>Not Declared</v>
      </c>
      <c r="N108" s="5" t="str">
        <f>IF(ISNA(MATCH($C108,Kennet!AU$26:AU$33,0)),"Not Declared", IF(ISBLANK(INDEX(Kennet!$AI$26:$AI$33,MATCH($C108,Kennet!AU$26:AU$33,0))),"Missing name on declaration sheet", INDEX(Kennet!$AI$26:$AI$33,MATCH($C108,Kennet!AU$26:AU$33,0))))</f>
        <v>Not Declared</v>
      </c>
      <c r="O108" s="5" t="str">
        <f>IF(ISNA(MATCH($C108,Kennet!AV$26:AV$33,0)),"Not Declared", IF(ISBLANK(INDEX(Kennet!$AI$26:$AI$33,MATCH($C108,Kennet!AV$26:AV$33,0))),"Missing name on declaration sheet", INDEX(Kennet!$AI$26:$AI$33,MATCH($C108,Kennet!AV$26:AV$33,0))))</f>
        <v>Not Declared</v>
      </c>
      <c r="P108" s="57"/>
      <c r="Q108" s="57"/>
      <c r="R108" s="57"/>
      <c r="S108" s="57"/>
      <c r="T108" s="57"/>
      <c r="U108" s="57"/>
      <c r="V108" s="57"/>
      <c r="W108" s="57"/>
      <c r="X108" s="57"/>
      <c r="Y108" s="4"/>
      <c r="AA108" s="197" t="s">
        <v>341</v>
      </c>
      <c r="AB108" s="198" t="str" cm="1">
        <f t="array" ref="AB108">_xlfn.XLOOKUP(1,('Number Allocation'!$C$6:$C$1446=_xlfn.TEXTAFTER(AC108,"(U20) "))*('Number Allocation'!$D$6:$D$1446=AD108),'Number Allocation'!$A$6:$A$1446,"!!!")</f>
        <v>!!!</v>
      </c>
      <c r="AC108" s="208" t="str" cm="1">
        <f t="array" ref="AC108:AD115">_xlfn.SORTBY(_xlfn._xlws.FILTER(CHOOSE({1,2},"(U20) "&amp;$M92:$M118,$A92:$A118),($C92:$C118="N/S3")*($A92:$A118&lt;&gt;"Great Milton AC"),""),$P$401:$P$408)</f>
        <v>(U20) Not Declared</v>
      </c>
      <c r="AD108" s="200" t="str">
        <v>White Horse Harriers</v>
      </c>
      <c r="AE108" s="21"/>
      <c r="AF108" s="201"/>
      <c r="AG108" s="21"/>
      <c r="AH108" s="202"/>
      <c r="AI108" s="26"/>
      <c r="AJ108" s="197" t="s">
        <v>341</v>
      </c>
      <c r="AK108" s="198" t="str" cm="1">
        <f t="array" ref="AK108">_xlfn.XLOOKUP(1,('Number Allocation'!$C$6:$C$1446=_xlfn.TEXTAFTER(AL108,"(U20) "))*('Number Allocation'!$D$6:$D$1446=AM108),'Number Allocation'!$A$6:$A$1446,"!!!")</f>
        <v>!!!</v>
      </c>
      <c r="AL108" s="208" t="str" cm="1">
        <f t="array" ref="AL108:AM115">_xlfn.SORTBY(_xlfn._xlws.FILTER(CHOOSE({1,2},"(U20) "&amp;$E92:$E118,$A92:$A118),($C92:$C118="N/S3")*($A92:$A118&lt;&gt;"Great Milton AC"),""),$O$401:$O$408)</f>
        <v>(U20) Not Declared</v>
      </c>
      <c r="AM108" s="200" t="str">
        <v>Bicester AC</v>
      </c>
      <c r="AN108" s="21"/>
      <c r="AO108" s="201"/>
      <c r="AP108" s="21"/>
      <c r="AQ108" s="202"/>
      <c r="AS108" s="197" t="s">
        <v>341</v>
      </c>
      <c r="AT108" s="198" t="str" cm="1">
        <f t="array" ref="AT108">_xlfn.XLOOKUP(1,('Number Allocation'!$C$6:$C$1446=_xlfn.TEXTAFTER(AU108,"(U20) "))*('Number Allocation'!$D$6:$D$1446=AV108),'Number Allocation'!$A$6:$A$1446,"!!!")</f>
        <v>!!!</v>
      </c>
      <c r="AU108" s="208" t="str" cm="1">
        <f t="array" ref="AU108:AV115">_xlfn.SORTBY(_xlfn._xlws.FILTER(CHOOSE({1,2},"(U20) "&amp;$I92:$I118,$A92:$A118),($C92:$C118="N/S3")*($A92:$A118&lt;&gt;"Great Milton AC"),""),$N$401:$N$408)</f>
        <v>(U20) Not Declared</v>
      </c>
      <c r="AV108" s="200" t="str">
        <v>Team Kennet</v>
      </c>
      <c r="AW108" s="21"/>
      <c r="AX108" s="201"/>
      <c r="AY108" s="21"/>
      <c r="AZ108" s="202"/>
      <c r="BA108" s="27"/>
      <c r="BB108" s="197" t="s">
        <v>341</v>
      </c>
      <c r="BC108" s="198" t="str" cm="1">
        <f t="array" ref="BC108">_xlfn.XLOOKUP(1,('Number Allocation'!$C$6:$C$1446=_xlfn.TEXTAFTER(BD108,"(U20) "))*('Number Allocation'!$D$6:$D$1446=BE108),'Number Allocation'!$A$6:$A$1446,"!!!")</f>
        <v>!!!</v>
      </c>
      <c r="BD108" s="208" t="str" cm="1">
        <f t="array" ref="BD108:BE115">_xlfn.SORTBY(_xlfn._xlws.FILTER(CHOOSE({1,2},"(U20) "&amp;$L92:$L118,$A92:$A118),($C92:$C118="N/S3")*($A92:$A118&lt;&gt;"Great Milton AC"),""),$L$401:$L$408)</f>
        <v>(U20) Not Declared</v>
      </c>
      <c r="BE108" s="200" t="str">
        <v>Witney Road Runners</v>
      </c>
      <c r="BF108" s="21"/>
      <c r="BG108" s="201"/>
      <c r="BH108" s="21"/>
      <c r="BI108" s="202"/>
      <c r="BK108" s="197" t="s">
        <v>341</v>
      </c>
      <c r="BL108" s="198" t="str" cm="1">
        <f t="array" ref="BL108">_xlfn.XLOOKUP(1,('Number Allocation'!$C$6:$C$1446=_xlfn.TEXTAFTER(BM108,"(U20) "))*('Number Allocation'!$D$6:$D$1446=BN108),'Number Allocation'!$A$6:$A$1446,"!!!")</f>
        <v>!!!</v>
      </c>
      <c r="BM108" s="208" t="str" cm="1">
        <f t="array" ref="BM108:BN115">_xlfn.SORTBY(_xlfn._xlws.FILTER(CHOOSE({1,2},"(U20) "&amp;$D92:$D118,$A92:$A118),($C92:$C118="N/S3")*($A92:$A118&lt;&gt;"Great Milton AC"),""),$M$401:$M$408)</f>
        <v>(U20) Not Declared</v>
      </c>
      <c r="BN108" s="200" t="str">
        <v>White Horse Harriers</v>
      </c>
      <c r="BO108" s="21"/>
      <c r="BP108" s="201"/>
      <c r="BQ108" s="21"/>
      <c r="BR108" s="202"/>
      <c r="BT108" s="197" t="s">
        <v>341</v>
      </c>
      <c r="BU108" s="198" t="str" cm="1">
        <f t="array" ref="BU108">_xlfn.XLOOKUP(1,('Number Allocation'!$C$6:$C$1446=_xlfn.TEXTAFTER(BV108,"(U20) "))*('Number Allocation'!$D$6:$D$1446=BW108),'Number Allocation'!$A$6:$A$1446,"!!!")</f>
        <v>!!!</v>
      </c>
      <c r="BV108" s="208" t="str" cm="1">
        <f t="array" ref="BV108:BW115">_xlfn.SORTBY(_xlfn._xlws.FILTER(CHOOSE({1,2},"(U20) "&amp;$F92:$F118,$A92:$A118),($C92:$C118="N/S3")*($A92:$A118&lt;&gt;"Great Milton AC"),""),$K$401:$K$408)</f>
        <v>(U20) Not Declared</v>
      </c>
      <c r="BW108" s="200" t="str">
        <v>Team Kennet</v>
      </c>
      <c r="BX108" s="21"/>
      <c r="BY108" s="201"/>
      <c r="BZ108" s="21"/>
      <c r="CA108" s="202"/>
      <c r="CB108" s="21"/>
      <c r="CC108" s="21"/>
      <c r="CD108" s="21"/>
      <c r="CE108" s="21"/>
      <c r="CF108" s="21"/>
      <c r="CG108" s="21"/>
      <c r="CH108" s="21"/>
      <c r="CI108" s="21"/>
      <c r="CJ108" s="21"/>
      <c r="CK108" s="21"/>
      <c r="CL108" s="21"/>
    </row>
    <row r="109" spans="1:90" ht="21" customHeight="1">
      <c r="A109" s="20" t="s">
        <v>69</v>
      </c>
      <c r="B109" s="5"/>
      <c r="C109" s="5" t="s">
        <v>137</v>
      </c>
      <c r="D109" s="5" t="str">
        <f>IF(ISNA(MATCH($C109,Kennet!AK$26:AK$33,0)),"Not Declared", IF(ISBLANK(INDEX(Kennet!$AI$26:$AI$33,MATCH($C109,Kennet!AK$26:AK$33,0))),"Missing name on declaration sheet", INDEX(Kennet!$AI$26:$AI$33,MATCH($C109,Kennet!AK$26:AK$33,0))))</f>
        <v>Not Declared</v>
      </c>
      <c r="E109" s="5" t="str">
        <f>IF(ISNA(MATCH($C109,Kennet!AL$26:AL$33,0)),"Not Declared", IF(ISBLANK(INDEX(Kennet!$AI$26:$AI$33,MATCH($C109,Kennet!AL$26:AL$33,0))),"Missing name on declaration sheet", INDEX(Kennet!$AI$26:$AI$33,MATCH($C109,Kennet!AL$26:AL$33,0))))</f>
        <v>Not Declared</v>
      </c>
      <c r="F109" s="5" t="str">
        <f>IF(ISNA(MATCH($C109,Kennet!AM$26:AM$33,0)),"Not Declared", IF(ISBLANK(INDEX(Kennet!$AI$26:$AI$33,MATCH($C109,Kennet!AM$26:AM$33,0))),"Missing name on declaration sheet", INDEX(Kennet!$AI$26:$AI$33,MATCH($C109,Kennet!AM$26:AM$33,0))))</f>
        <v>Not Declared</v>
      </c>
      <c r="G109" s="57"/>
      <c r="H109" s="5" t="str">
        <f>IF(ISNA(MATCH($C109,Kennet!AO$26:AO$33,0)),"Not Declared", IF(ISBLANK(INDEX(Kennet!$AI$26:$AI$33,MATCH($C109,Kennet!AO$26:AO$33,0))),"Missing name on declaration sheet", INDEX(Kennet!$AI$26:$AI$33,MATCH($C109,Kennet!AO$26:AO$33,0))))</f>
        <v>Not Declared</v>
      </c>
      <c r="I109" s="5" t="str">
        <f>IF(ISNA(MATCH($C109,Kennet!AP$26:AP$33,0)),"Not Declared", IF(ISBLANK(INDEX(Kennet!$AI$26:$AI$33,MATCH($C109,Kennet!AP$26:AP$33,0))),"Missing name on declaration sheet", INDEX(Kennet!$AI$26:$AI$33,MATCH($C109,Kennet!AP$26:AP$33,0))))</f>
        <v>Not Declared</v>
      </c>
      <c r="J109" s="5" t="str">
        <f>IF(ISNA(MATCH($C109,Kennet!AQ$26:AQ$33,0)),"Not Declared", IF(ISBLANK(INDEX(Kennet!$AI$26:$AI$33,MATCH($C109,Kennet!AQ$26:AQ$33,0))),"Missing name on declaration sheet", INDEX(Kennet!$AI$26:$AI$33,MATCH($C109,Kennet!AQ$26:AQ$33,0))))</f>
        <v>Not Declared</v>
      </c>
      <c r="K109" s="5" t="str">
        <f>IF(ISNA(MATCH($C109,Kennet!AR$26:AR$33,0)),"Not Declared", IF(ISBLANK(INDEX(Kennet!$AI$26:$AI$33,MATCH($C109,Kennet!AR$26:AR$33,0))),"Missing name on declaration sheet", INDEX(Kennet!$AI$26:$AI$33,MATCH($C109,Kennet!AR$26:AR$33,0))))</f>
        <v>Not Declared</v>
      </c>
      <c r="L109" s="5" t="str">
        <f>IF(ISNA(MATCH($C109,Kennet!AS$26:AS$33,0)),"Not Declared", IF(ISBLANK(INDEX(Kennet!$AI$26:$AI$33,MATCH($C109,Kennet!AS$26:AS$33,0))),"Missing name on declaration sheet", INDEX(Kennet!$AI$26:$AI$33,MATCH($C109,Kennet!AS$26:AS$33,0))))</f>
        <v>Not Declared</v>
      </c>
      <c r="M109" s="5" t="str">
        <f>IF(ISNA(MATCH($C109,Kennet!AT$26:AT$33,0)),"Not Declared", IF(ISBLANK(INDEX(Kennet!$AI$26:$AI$33,MATCH($C109,Kennet!AT$26:AT$33,0))),"Missing name on declaration sheet", INDEX(Kennet!$AI$26:$AI$33,MATCH($C109,Kennet!AT$26:AT$33,0))))</f>
        <v>Not Declared</v>
      </c>
      <c r="N109" s="5" t="str">
        <f>IF(ISNA(MATCH($C109,Kennet!AU$26:AU$33,0)),"Not Declared", IF(ISBLANK(INDEX(Kennet!$AI$26:$AI$33,MATCH($C109,Kennet!AU$26:AU$33,0))),"Missing name on declaration sheet", INDEX(Kennet!$AI$26:$AI$33,MATCH($C109,Kennet!AU$26:AU$33,0))))</f>
        <v>Not Declared</v>
      </c>
      <c r="O109" s="5" t="str">
        <f>IF(ISNA(MATCH($C109,Kennet!AV$26:AV$33,0)),"Not Declared", IF(ISBLANK(INDEX(Kennet!$AI$26:$AI$33,MATCH($C109,Kennet!AV$26:AV$33,0))),"Missing name on declaration sheet", INDEX(Kennet!$AI$26:$AI$33,MATCH($C109,Kennet!AV$26:AV$33,0))))</f>
        <v>Not Declared</v>
      </c>
      <c r="P109" s="57"/>
      <c r="Q109" s="57"/>
      <c r="R109" s="57"/>
      <c r="S109" s="57"/>
      <c r="T109" s="57"/>
      <c r="U109" s="57"/>
      <c r="V109" s="57"/>
      <c r="W109" s="57"/>
      <c r="X109" s="57"/>
      <c r="Y109" s="4"/>
      <c r="AB109" s="201" t="str" cm="1">
        <f t="array" ref="AB109">_xlfn.XLOOKUP(1,('Number Allocation'!$C$6:$C$1446=_xlfn.TEXTAFTER(AC109,"(U20) "))*('Number Allocation'!$D$6:$D$1446=AD109),'Number Allocation'!$A$6:$A$1446,"!!!")</f>
        <v>!!!</v>
      </c>
      <c r="AC109" s="21" t="str">
        <v>(U20) Not Declared</v>
      </c>
      <c r="AD109" s="202" t="str">
        <v>Banbury Harriers AC</v>
      </c>
      <c r="AE109" s="21"/>
      <c r="AF109" s="201"/>
      <c r="AG109" s="21"/>
      <c r="AH109" s="202"/>
      <c r="AI109" s="26"/>
      <c r="AK109" s="201" t="str" cm="1">
        <f t="array" ref="AK109">_xlfn.XLOOKUP(1,('Number Allocation'!$C$6:$C$1446=_xlfn.TEXTAFTER(AL109,"(U20) "))*('Number Allocation'!$D$6:$D$1446=AM109),'Number Allocation'!$A$6:$A$1446,"!!!")</f>
        <v>!!!</v>
      </c>
      <c r="AL109" s="21" t="str">
        <v>(U20) Not Declared</v>
      </c>
      <c r="AM109" s="202" t="str">
        <v>Witney Road Runners</v>
      </c>
      <c r="AN109" s="21"/>
      <c r="AO109" s="201"/>
      <c r="AP109" s="21"/>
      <c r="AQ109" s="202"/>
      <c r="AS109" s="27"/>
      <c r="AT109" s="201" t="str" cm="1">
        <f t="array" ref="AT109">_xlfn.XLOOKUP(1,('Number Allocation'!$C$6:$C$1446=_xlfn.TEXTAFTER(AU109,"(U20) "))*('Number Allocation'!$D$6:$D$1446=AV109),'Number Allocation'!$A$6:$A$1446,"!!!")</f>
        <v>!!!</v>
      </c>
      <c r="AU109" s="21" t="str">
        <v>(U20) Not Declared</v>
      </c>
      <c r="AV109" s="202" t="str">
        <v>Radley AC</v>
      </c>
      <c r="AW109" s="21"/>
      <c r="AX109" s="201"/>
      <c r="AY109" s="21"/>
      <c r="AZ109" s="202"/>
      <c r="BA109" s="27"/>
      <c r="BC109" s="201" t="str" cm="1">
        <f t="array" ref="BC109">_xlfn.XLOOKUP(1,('Number Allocation'!$C$6:$C$1446=_xlfn.TEXTAFTER(BD109,"(U20) "))*('Number Allocation'!$D$6:$D$1446=BE109),'Number Allocation'!$A$6:$A$1446,"!!!")</f>
        <v>!!!</v>
      </c>
      <c r="BD109" s="21" t="str">
        <v>(U20) Not Declared</v>
      </c>
      <c r="BE109" s="202" t="str">
        <v>Banbury Harriers AC</v>
      </c>
      <c r="BF109" s="21"/>
      <c r="BG109" s="201"/>
      <c r="BH109" s="21"/>
      <c r="BI109" s="202"/>
      <c r="BL109" s="201" t="str" cm="1">
        <f t="array" ref="BL109">_xlfn.XLOOKUP(1,('Number Allocation'!$C$6:$C$1446=_xlfn.TEXTAFTER(BM109,"(U20) "))*('Number Allocation'!$D$6:$D$1446=BN109),'Number Allocation'!$A$6:$A$1446,"!!!")</f>
        <v>!!!</v>
      </c>
      <c r="BM109" s="21" t="str">
        <v>(U20) Not Declared</v>
      </c>
      <c r="BN109" s="202" t="str">
        <v>Team Kennet</v>
      </c>
      <c r="BO109" s="21"/>
      <c r="BP109" s="201"/>
      <c r="BQ109" s="21"/>
      <c r="BR109" s="202"/>
      <c r="BU109" s="201" t="str" cm="1">
        <f t="array" ref="BU109">_xlfn.XLOOKUP(1,('Number Allocation'!$C$6:$C$1446=_xlfn.TEXTAFTER(BV109,"(U20) "))*('Number Allocation'!$D$6:$D$1446=BW109),'Number Allocation'!$A$6:$A$1446,"!!!")</f>
        <v>!!!</v>
      </c>
      <c r="BV109" s="21" t="str">
        <v>(U20) Not Declared</v>
      </c>
      <c r="BW109" s="202" t="str">
        <v>Oxford City AC</v>
      </c>
      <c r="BX109" s="21"/>
      <c r="BY109" s="201"/>
      <c r="BZ109" s="21"/>
      <c r="CA109" s="202"/>
      <c r="CB109" s="21"/>
      <c r="CC109" s="21"/>
      <c r="CD109" s="21"/>
      <c r="CE109" s="21"/>
      <c r="CF109" s="21"/>
      <c r="CG109" s="21"/>
      <c r="CH109" s="21"/>
      <c r="CI109" s="21"/>
      <c r="CJ109" s="21"/>
      <c r="CK109" s="21"/>
      <c r="CL109" s="21"/>
    </row>
    <row r="110" spans="1:90" ht="21" customHeight="1">
      <c r="A110" s="20" t="s">
        <v>122</v>
      </c>
      <c r="B110" s="5" t="s">
        <v>72</v>
      </c>
      <c r="C110" s="5" t="s">
        <v>109</v>
      </c>
      <c r="D110" s="5" t="str">
        <f>IF(ISNA(MATCH($C110,WhiteHorse!AK$26:AK$33,0)),"Not Declared", IF(ISBLANK(INDEX(WhiteHorse!$AI$26:$AI$33,MATCH($C110,WhiteHorse!AK$26:AK$33,0))),"Missing name on declaration sheet", INDEX(WhiteHorse!$AI$26:$AI$33,MATCH($C110,WhiteHorse!AK$26:AK$33,0))))</f>
        <v>Not Declared</v>
      </c>
      <c r="E110" s="5" t="str">
        <f>IF(ISNA(MATCH($C110,WhiteHorse!AL$26:AL$33,0)),"Not Declared", IF(ISBLANK(INDEX(WhiteHorse!$AI$26:$AI$33,MATCH($C110,WhiteHorse!AL$26:AL$33,0))),"Missing name on declaration sheet", INDEX(WhiteHorse!$AI$26:$AI$33,MATCH($C110,WhiteHorse!AL$26:AL$33,0))))</f>
        <v>Not Declared</v>
      </c>
      <c r="F110" s="5" t="str">
        <f>IF(ISNA(MATCH($C110,WhiteHorse!AM$26:AM$33,0)),"Not Declared", IF(ISBLANK(INDEX(WhiteHorse!$AI$26:$AI$33,MATCH($C110,WhiteHorse!AM$26:AM$33,0))),"Missing name on declaration sheet", INDEX(WhiteHorse!$AI$26:$AI$33,MATCH($C110,WhiteHorse!AM$26:AM$33,0))))</f>
        <v>Not Declared</v>
      </c>
      <c r="G110" s="57"/>
      <c r="H110" s="5" t="str">
        <f>IF(ISNA(MATCH($C110,WhiteHorse!AO$26:AO$33,0)),"Not Declared", IF(ISBLANK(INDEX(WhiteHorse!$AI$26:$AI$33,MATCH($C110,WhiteHorse!AO$26:AO$33,0))),"Missing name on declaration sheet", INDEX(WhiteHorse!$AI$26:$AI$33,MATCH($C110,WhiteHorse!AO$26:AO$33,0))))</f>
        <v>Not Declared</v>
      </c>
      <c r="I110" s="5" t="str">
        <f>IF(ISNA(MATCH($C110,WhiteHorse!AP$26:AP$33,0)),"Not Declared", IF(ISBLANK(INDEX(WhiteHorse!$AI$26:$AI$33,MATCH($C110,WhiteHorse!AP$26:AP$33,0))),"Missing name on declaration sheet", INDEX(WhiteHorse!$AI$26:$AI$33,MATCH($C110,WhiteHorse!AP$26:AP$33,0))))</f>
        <v>Not Declared</v>
      </c>
      <c r="J110" s="5" t="str">
        <f>IF(ISNA(MATCH($C110,WhiteHorse!AQ$26:AQ$33,0)),"Not Declared", IF(ISBLANK(INDEX(WhiteHorse!$AI$26:$AI$33,MATCH($C110,WhiteHorse!AQ$26:AQ$33,0))),"Missing name on declaration sheet", INDEX(WhiteHorse!$AI$26:$AI$33,MATCH($C110,WhiteHorse!AQ$26:AQ$33,0))))</f>
        <v>Not Declared</v>
      </c>
      <c r="K110" s="5" t="str">
        <f>IF(ISNA(MATCH($C110,WhiteHorse!AR$26:AR$33,0)),"Not Declared", IF(ISBLANK(INDEX(WhiteHorse!$AI$26:$AI$33,MATCH($C110,WhiteHorse!AR$26:AR$33,0))),"Missing name on declaration sheet", INDEX(WhiteHorse!$AI$26:$AI$33,MATCH($C110,WhiteHorse!AR$26:AR$33,0))))</f>
        <v>Not Declared</v>
      </c>
      <c r="L110" s="5" t="str">
        <f>IF(ISNA(MATCH($C110,WhiteHorse!AS$26:AS$33,0)),"Not Declared", IF(ISBLANK(INDEX(WhiteHorse!$AI$26:$AI$33,MATCH($C110,WhiteHorse!AS$26:AS$33,0))),"Missing name on declaration sheet", INDEX(WhiteHorse!$AI$26:$AI$33,MATCH($C110,WhiteHorse!AS$26:AS$33,0))))</f>
        <v>Not Declared</v>
      </c>
      <c r="M110" s="5" t="str">
        <f>IF(ISNA(MATCH($C110,WhiteHorse!AT$26:AT$33,0)),"Not Declared", IF(ISBLANK(INDEX(WhiteHorse!$AI$26:$AI$33,MATCH($C110,WhiteHorse!AT$26:AT$33,0))),"Missing name on declaration sheet", INDEX(WhiteHorse!$AI$26:$AI$33,MATCH($C110,WhiteHorse!AT$26:AT$33,0))))</f>
        <v>Not Declared</v>
      </c>
      <c r="N110" s="5" t="str">
        <f>IF(ISNA(MATCH($C110,WhiteHorse!AU$26:AU$33,0)),"Not Declared", IF(ISBLANK(INDEX(WhiteHorse!$AI$26:$AI$33,MATCH($C110,WhiteHorse!AU$26:AU$33,0))),"Missing name on declaration sheet", INDEX(WhiteHorse!$AI$26:$AI$33,MATCH($C110,WhiteHorse!AU$26:AU$33,0))))</f>
        <v>Not Declared</v>
      </c>
      <c r="O110" s="5" t="str">
        <f>IF(ISNA(MATCH($C110,WhiteHorse!AV$26:AV$33,0)),"Not Declared", IF(ISBLANK(INDEX(WhiteHorse!$AI$26:$AI$33,MATCH($C110,WhiteHorse!AV$26:AV$33,0))),"Missing name on declaration sheet", INDEX(WhiteHorse!$AI$26:$AI$33,MATCH($C110,WhiteHorse!AV$26:AV$33,0))))</f>
        <v>Not Declared</v>
      </c>
      <c r="P110" s="57"/>
      <c r="Q110" s="57"/>
      <c r="R110" s="57"/>
      <c r="S110" s="57"/>
      <c r="T110" s="57"/>
      <c r="U110" s="57"/>
      <c r="V110" s="57"/>
      <c r="W110" s="57"/>
      <c r="X110" s="57"/>
      <c r="Y110" s="4"/>
      <c r="AB110" s="201" t="str" cm="1">
        <f t="array" ref="AB110">_xlfn.XLOOKUP(1,('Number Allocation'!$C$6:$C$1446=_xlfn.TEXTAFTER(AC110,"(U20) "))*('Number Allocation'!$D$6:$D$1446=AD110),'Number Allocation'!$A$6:$A$1446,"!!!")</f>
        <v>!!!</v>
      </c>
      <c r="AC110" s="21" t="str">
        <v>(U20) Not Declared</v>
      </c>
      <c r="AD110" s="202" t="str">
        <v>Team Kennet</v>
      </c>
      <c r="AE110" s="21"/>
      <c r="AF110" s="201"/>
      <c r="AG110" s="21"/>
      <c r="AH110" s="202"/>
      <c r="AI110" s="26"/>
      <c r="AK110" s="201" t="str" cm="1">
        <f t="array" ref="AK110">_xlfn.XLOOKUP(1,('Number Allocation'!$C$6:$C$1446=_xlfn.TEXTAFTER(AL110,"(U20) "))*('Number Allocation'!$D$6:$D$1446=AM110),'Number Allocation'!$A$6:$A$1446,"!!!")</f>
        <v>!!!</v>
      </c>
      <c r="AL110" s="21" t="str">
        <v>(U20) Not Declared</v>
      </c>
      <c r="AM110" s="202" t="str">
        <v>Team Kennet</v>
      </c>
      <c r="AN110" s="21"/>
      <c r="AO110" s="201"/>
      <c r="AP110" s="21"/>
      <c r="AQ110" s="202"/>
      <c r="AS110" s="27"/>
      <c r="AT110" s="201" t="str" cm="1">
        <f t="array" ref="AT110">_xlfn.XLOOKUP(1,('Number Allocation'!$C$6:$C$1446=_xlfn.TEXTAFTER(AU110,"(U20) "))*('Number Allocation'!$D$6:$D$1446=AV110),'Number Allocation'!$A$6:$A$1446,"!!!")</f>
        <v>!!!</v>
      </c>
      <c r="AU110" s="21" t="str">
        <v>(U20) Not Declared</v>
      </c>
      <c r="AV110" s="202" t="str">
        <v>Bicester AC</v>
      </c>
      <c r="AW110" s="21"/>
      <c r="AX110" s="201"/>
      <c r="AY110" s="21"/>
      <c r="AZ110" s="202"/>
      <c r="BA110" s="27"/>
      <c r="BC110" s="201" t="str" cm="1">
        <f t="array" ref="BC110">_xlfn.XLOOKUP(1,('Number Allocation'!$C$6:$C$1446=_xlfn.TEXTAFTER(BD110,"(U20) "))*('Number Allocation'!$D$6:$D$1446=BE110),'Number Allocation'!$A$6:$A$1446,"!!!")</f>
        <v>!!!</v>
      </c>
      <c r="BD110" s="21" t="str">
        <v>(U20) Not Declared</v>
      </c>
      <c r="BE110" s="202" t="str">
        <v>Abingdon AC</v>
      </c>
      <c r="BF110" s="21"/>
      <c r="BG110" s="201"/>
      <c r="BH110" s="21"/>
      <c r="BI110" s="202"/>
      <c r="BL110" s="201" t="str" cm="1">
        <f t="array" ref="BL110">_xlfn.XLOOKUP(1,('Number Allocation'!$C$6:$C$1446=_xlfn.TEXTAFTER(BM110,"(U20) "))*('Number Allocation'!$D$6:$D$1446=BN110),'Number Allocation'!$A$6:$A$1446,"!!!")</f>
        <v>!!!</v>
      </c>
      <c r="BM110" s="21" t="str">
        <v>(U20) Not Declared</v>
      </c>
      <c r="BN110" s="202" t="str">
        <v>Bicester AC</v>
      </c>
      <c r="BO110" s="21"/>
      <c r="BP110" s="201"/>
      <c r="BQ110" s="21"/>
      <c r="BR110" s="202"/>
      <c r="BU110" s="201" t="str" cm="1">
        <f t="array" ref="BU110">_xlfn.XLOOKUP(1,('Number Allocation'!$C$6:$C$1446=_xlfn.TEXTAFTER(BV110,"(U20) "))*('Number Allocation'!$D$6:$D$1446=BW110),'Number Allocation'!$A$6:$A$1446,"!!!")</f>
        <v>!!!</v>
      </c>
      <c r="BV110" s="21" t="str">
        <v>(U20) Not Declared</v>
      </c>
      <c r="BW110" s="202" t="str">
        <v>Bicester AC</v>
      </c>
      <c r="BX110" s="21"/>
      <c r="BY110" s="201"/>
      <c r="BZ110" s="21"/>
      <c r="CA110" s="202"/>
      <c r="CB110" s="21"/>
      <c r="CC110" s="21"/>
      <c r="CD110" s="21"/>
      <c r="CE110" s="21"/>
      <c r="CF110" s="21"/>
      <c r="CG110" s="21"/>
      <c r="CH110" s="21"/>
      <c r="CI110" s="21"/>
      <c r="CJ110" s="21"/>
      <c r="CK110" s="21"/>
      <c r="CL110" s="21"/>
    </row>
    <row r="111" spans="1:90" ht="21" customHeight="1">
      <c r="A111" s="20" t="s">
        <v>122</v>
      </c>
      <c r="B111" s="5" t="s">
        <v>73</v>
      </c>
      <c r="C111" s="5" t="s">
        <v>136</v>
      </c>
      <c r="D111" s="5" t="str">
        <f>IF(ISNA(MATCH($C111,WhiteHorse!AK$26:AK$33,0)),"Not Declared", IF(ISBLANK(INDEX(WhiteHorse!$AI$26:$AI$33,MATCH($C111,WhiteHorse!AK$26:AK$33,0))),"Missing name on declaration sheet", INDEX(WhiteHorse!$AI$26:$AI$33,MATCH($C111,WhiteHorse!AK$26:AK$33,0))))</f>
        <v>Not Declared</v>
      </c>
      <c r="E111" s="5" t="str">
        <f>IF(ISNA(MATCH($C111,WhiteHorse!AL$26:AL$33,0)),"Not Declared", IF(ISBLANK(INDEX(WhiteHorse!$AI$26:$AI$33,MATCH($C111,WhiteHorse!AL$26:AL$33,0))),"Missing name on declaration sheet", INDEX(WhiteHorse!$AI$26:$AI$33,MATCH($C111,WhiteHorse!AL$26:AL$33,0))))</f>
        <v>Not Declared</v>
      </c>
      <c r="F111" s="5" t="str">
        <f>IF(ISNA(MATCH($C111,WhiteHorse!AM$26:AM$33,0)),"Not Declared", IF(ISBLANK(INDEX(WhiteHorse!$AI$26:$AI$33,MATCH($C111,WhiteHorse!AM$26:AM$33,0))),"Missing name on declaration sheet", INDEX(WhiteHorse!$AI$26:$AI$33,MATCH($C111,WhiteHorse!AM$26:AM$33,0))))</f>
        <v>Not Declared</v>
      </c>
      <c r="G111" s="57"/>
      <c r="H111" s="5" t="str">
        <f>IF(ISNA(MATCH($C111,WhiteHorse!AO$26:AO$33,0)),"Not Declared", IF(ISBLANK(INDEX(WhiteHorse!$AI$26:$AI$33,MATCH($C111,WhiteHorse!AO$26:AO$33,0))),"Missing name on declaration sheet", INDEX(WhiteHorse!$AI$26:$AI$33,MATCH($C111,WhiteHorse!AO$26:AO$33,0))))</f>
        <v>Not Declared</v>
      </c>
      <c r="I111" s="5" t="str">
        <f>IF(ISNA(MATCH($C111,WhiteHorse!AP$26:AP$33,0)),"Not Declared", IF(ISBLANK(INDEX(WhiteHorse!$AI$26:$AI$33,MATCH($C111,WhiteHorse!AP$26:AP$33,0))),"Missing name on declaration sheet", INDEX(WhiteHorse!$AI$26:$AI$33,MATCH($C111,WhiteHorse!AP$26:AP$33,0))))</f>
        <v>Not Declared</v>
      </c>
      <c r="J111" s="5" t="str">
        <f>IF(ISNA(MATCH($C111,WhiteHorse!AQ$26:AQ$33,0)),"Not Declared", IF(ISBLANK(INDEX(WhiteHorse!$AI$26:$AI$33,MATCH($C111,WhiteHorse!AQ$26:AQ$33,0))),"Missing name on declaration sheet", INDEX(WhiteHorse!$AI$26:$AI$33,MATCH($C111,WhiteHorse!AQ$26:AQ$33,0))))</f>
        <v>Not Declared</v>
      </c>
      <c r="K111" s="5" t="str">
        <f>IF(ISNA(MATCH($C111,WhiteHorse!AR$26:AR$33,0)),"Not Declared", IF(ISBLANK(INDEX(WhiteHorse!$AI$26:$AI$33,MATCH($C111,WhiteHorse!AR$26:AR$33,0))),"Missing name on declaration sheet", INDEX(WhiteHorse!$AI$26:$AI$33,MATCH($C111,WhiteHorse!AR$26:AR$33,0))))</f>
        <v>Not Declared</v>
      </c>
      <c r="L111" s="5" t="str">
        <f>IF(ISNA(MATCH($C111,WhiteHorse!AS$26:AS$33,0)),"Not Declared", IF(ISBLANK(INDEX(WhiteHorse!$AI$26:$AI$33,MATCH($C111,WhiteHorse!AS$26:AS$33,0))),"Missing name on declaration sheet", INDEX(WhiteHorse!$AI$26:$AI$33,MATCH($C111,WhiteHorse!AS$26:AS$33,0))))</f>
        <v>Not Declared</v>
      </c>
      <c r="M111" s="5" t="str">
        <f>IF(ISNA(MATCH($C111,WhiteHorse!AT$26:AT$33,0)),"Not Declared", IF(ISBLANK(INDEX(WhiteHorse!$AI$26:$AI$33,MATCH($C111,WhiteHorse!AT$26:AT$33,0))),"Missing name on declaration sheet", INDEX(WhiteHorse!$AI$26:$AI$33,MATCH($C111,WhiteHorse!AT$26:AT$33,0))))</f>
        <v>Not Declared</v>
      </c>
      <c r="N111" s="5" t="str">
        <f>IF(ISNA(MATCH($C111,WhiteHorse!AU$26:AU$33,0)),"Not Declared", IF(ISBLANK(INDEX(WhiteHorse!$AI$26:$AI$33,MATCH($C111,WhiteHorse!AU$26:AU$33,0))),"Missing name on declaration sheet", INDEX(WhiteHorse!$AI$26:$AI$33,MATCH($C111,WhiteHorse!AU$26:AU$33,0))))</f>
        <v>Not Declared</v>
      </c>
      <c r="O111" s="5" t="str">
        <f>IF(ISNA(MATCH($C111,WhiteHorse!AV$26:AV$33,0)),"Not Declared", IF(ISBLANK(INDEX(WhiteHorse!$AI$26:$AI$33,MATCH($C111,WhiteHorse!AV$26:AV$33,0))),"Missing name on declaration sheet", INDEX(WhiteHorse!$AI$26:$AI$33,MATCH($C111,WhiteHorse!AV$26:AV$33,0))))</f>
        <v>Not Declared</v>
      </c>
      <c r="P111" s="57"/>
      <c r="Q111" s="57"/>
      <c r="R111" s="57"/>
      <c r="S111" s="57"/>
      <c r="T111" s="57"/>
      <c r="U111" s="57"/>
      <c r="V111" s="57"/>
      <c r="W111" s="57"/>
      <c r="X111" s="57"/>
      <c r="Y111" s="4"/>
      <c r="AB111" s="201" t="str" cm="1">
        <f t="array" ref="AB111">_xlfn.XLOOKUP(1,('Number Allocation'!$C$6:$C$1446=_xlfn.TEXTAFTER(AC111,"(U20) "))*('Number Allocation'!$D$6:$D$1446=AD111),'Number Allocation'!$A$6:$A$1446,"!!!")</f>
        <v>!!!</v>
      </c>
      <c r="AC111" s="21" t="str">
        <v>(U20) Not Declared</v>
      </c>
      <c r="AD111" s="202" t="str">
        <v>Abingdon AC</v>
      </c>
      <c r="AE111" s="21"/>
      <c r="AF111" s="201"/>
      <c r="AG111" s="21"/>
      <c r="AH111" s="202"/>
      <c r="AI111" s="26"/>
      <c r="AK111" s="201" t="str" cm="1">
        <f t="array" ref="AK111">_xlfn.XLOOKUP(1,('Number Allocation'!$C$6:$C$1446=_xlfn.TEXTAFTER(AL111,"(U20) "))*('Number Allocation'!$D$6:$D$1446=AM111),'Number Allocation'!$A$6:$A$1446,"!!!")</f>
        <v>!!!</v>
      </c>
      <c r="AL111" s="21" t="str">
        <v>(U20) Not Declared</v>
      </c>
      <c r="AM111" s="202" t="str">
        <v>Radley AC</v>
      </c>
      <c r="AN111" s="21"/>
      <c r="AO111" s="201"/>
      <c r="AP111" s="21"/>
      <c r="AQ111" s="202"/>
      <c r="AS111" s="27"/>
      <c r="AT111" s="201" t="str" cm="1">
        <f t="array" ref="AT111">_xlfn.XLOOKUP(1,('Number Allocation'!$C$6:$C$1446=_xlfn.TEXTAFTER(AU111,"(U20) "))*('Number Allocation'!$D$6:$D$1446=AV111),'Number Allocation'!$A$6:$A$1446,"!!!")</f>
        <v>!!!</v>
      </c>
      <c r="AU111" s="21" t="str">
        <v>(U20) Not Declared</v>
      </c>
      <c r="AV111" s="202" t="str">
        <v>Banbury Harriers AC</v>
      </c>
      <c r="AW111" s="21"/>
      <c r="AX111" s="201"/>
      <c r="AY111" s="21"/>
      <c r="AZ111" s="202"/>
      <c r="BA111" s="27"/>
      <c r="BC111" s="201" t="str" cm="1">
        <f t="array" ref="BC111">_xlfn.XLOOKUP(1,('Number Allocation'!$C$6:$C$1446=_xlfn.TEXTAFTER(BD111,"(U20) "))*('Number Allocation'!$D$6:$D$1446=BE111),'Number Allocation'!$A$6:$A$1446,"!!!")</f>
        <v>!!!</v>
      </c>
      <c r="BD111" s="21" t="str">
        <v>(U20) Not Declared</v>
      </c>
      <c r="BE111" s="202" t="str">
        <v>Bicester AC</v>
      </c>
      <c r="BF111" s="21"/>
      <c r="BG111" s="201"/>
      <c r="BH111" s="21"/>
      <c r="BI111" s="202"/>
      <c r="BL111" s="201" t="str" cm="1">
        <f t="array" ref="BL111">_xlfn.XLOOKUP(1,('Number Allocation'!$C$6:$C$1446=_xlfn.TEXTAFTER(BM111,"(U20) "))*('Number Allocation'!$D$6:$D$1446=BN111),'Number Allocation'!$A$6:$A$1446,"!!!")</f>
        <v>!!!</v>
      </c>
      <c r="BM111" s="21" t="str">
        <v>(U20) Not Declared</v>
      </c>
      <c r="BN111" s="202" t="str">
        <v>Banbury Harriers AC</v>
      </c>
      <c r="BO111" s="21"/>
      <c r="BP111" s="201"/>
      <c r="BQ111" s="21"/>
      <c r="BR111" s="202"/>
      <c r="BU111" s="201" t="str" cm="1">
        <f t="array" ref="BU111">_xlfn.XLOOKUP(1,('Number Allocation'!$C$6:$C$1446=_xlfn.TEXTAFTER(BV111,"(U20) "))*('Number Allocation'!$D$6:$D$1446=BW111),'Number Allocation'!$A$6:$A$1446,"!!!")</f>
        <v>!!!</v>
      </c>
      <c r="BV111" s="21" t="str">
        <v>(U20) Not Declared</v>
      </c>
      <c r="BW111" s="202" t="str">
        <v>Radley AC</v>
      </c>
      <c r="BX111" s="21"/>
      <c r="BY111" s="201"/>
      <c r="BZ111" s="21"/>
      <c r="CA111" s="202"/>
      <c r="CB111" s="21"/>
      <c r="CC111" s="21"/>
      <c r="CD111" s="21"/>
      <c r="CE111" s="21"/>
      <c r="CF111" s="21"/>
      <c r="CG111" s="21"/>
      <c r="CH111" s="21"/>
      <c r="CI111" s="21"/>
      <c r="CJ111" s="21"/>
      <c r="CK111" s="21"/>
      <c r="CL111" s="21"/>
    </row>
    <row r="112" spans="1:90" ht="21" customHeight="1">
      <c r="A112" s="20" t="s">
        <v>122</v>
      </c>
      <c r="B112" s="5"/>
      <c r="C112" s="5" t="s">
        <v>137</v>
      </c>
      <c r="D112" s="5" t="str">
        <f>IF(ISNA(MATCH($C112,WhiteHorse!AK$26:AK$33,0)),"Not Declared", IF(ISBLANK(INDEX(WhiteHorse!$AI$26:$AI$33,MATCH($C112,WhiteHorse!AK$26:AK$33,0))),"Missing name on declaration sheet", INDEX(WhiteHorse!$AI$26:$AI$33,MATCH($C112,WhiteHorse!AK$26:AK$33,0))))</f>
        <v>Not Declared</v>
      </c>
      <c r="E112" s="5" t="str">
        <f>IF(ISNA(MATCH($C112,WhiteHorse!AL$26:AL$33,0)),"Not Declared", IF(ISBLANK(INDEX(WhiteHorse!$AI$26:$AI$33,MATCH($C112,WhiteHorse!AL$26:AL$33,0))),"Missing name on declaration sheet", INDEX(WhiteHorse!$AI$26:$AI$33,MATCH($C112,WhiteHorse!AL$26:AL$33,0))))</f>
        <v>Not Declared</v>
      </c>
      <c r="F112" s="5" t="str">
        <f>IF(ISNA(MATCH($C112,WhiteHorse!AM$26:AM$33,0)),"Not Declared", IF(ISBLANK(INDEX(WhiteHorse!$AI$26:$AI$33,MATCH($C112,WhiteHorse!AM$26:AM$33,0))),"Missing name on declaration sheet", INDEX(WhiteHorse!$AI$26:$AI$33,MATCH($C112,WhiteHorse!AM$26:AM$33,0))))</f>
        <v>Not Declared</v>
      </c>
      <c r="G112" s="57"/>
      <c r="H112" s="5" t="str">
        <f>IF(ISNA(MATCH($C112,WhiteHorse!AO$26:AO$33,0)),"Not Declared", IF(ISBLANK(INDEX(WhiteHorse!$AI$26:$AI$33,MATCH($C112,WhiteHorse!AO$26:AO$33,0))),"Missing name on declaration sheet", INDEX(WhiteHorse!$AI$26:$AI$33,MATCH($C112,WhiteHorse!AO$26:AO$33,0))))</f>
        <v>Not Declared</v>
      </c>
      <c r="I112" s="5" t="str">
        <f>IF(ISNA(MATCH($C112,WhiteHorse!AP$26:AP$33,0)),"Not Declared", IF(ISBLANK(INDEX(WhiteHorse!$AI$26:$AI$33,MATCH($C112,WhiteHorse!AP$26:AP$33,0))),"Missing name on declaration sheet", INDEX(WhiteHorse!$AI$26:$AI$33,MATCH($C112,WhiteHorse!AP$26:AP$33,0))))</f>
        <v>Not Declared</v>
      </c>
      <c r="J112" s="5" t="str">
        <f>IF(ISNA(MATCH($C112,WhiteHorse!AQ$26:AQ$33,0)),"Not Declared", IF(ISBLANK(INDEX(WhiteHorse!$AI$26:$AI$33,MATCH($C112,WhiteHorse!AQ$26:AQ$33,0))),"Missing name on declaration sheet", INDEX(WhiteHorse!$AI$26:$AI$33,MATCH($C112,WhiteHorse!AQ$26:AQ$33,0))))</f>
        <v>Not Declared</v>
      </c>
      <c r="K112" s="5" t="str">
        <f>IF(ISNA(MATCH($C112,WhiteHorse!AR$26:AR$33,0)),"Not Declared", IF(ISBLANK(INDEX(WhiteHorse!$AI$26:$AI$33,MATCH($C112,WhiteHorse!AR$26:AR$33,0))),"Missing name on declaration sheet", INDEX(WhiteHorse!$AI$26:$AI$33,MATCH($C112,WhiteHorse!AR$26:AR$33,0))))</f>
        <v>Not Declared</v>
      </c>
      <c r="L112" s="5" t="str">
        <f>IF(ISNA(MATCH($C112,WhiteHorse!AS$26:AS$33,0)),"Not Declared", IF(ISBLANK(INDEX(WhiteHorse!$AI$26:$AI$33,MATCH($C112,WhiteHorse!AS$26:AS$33,0))),"Missing name on declaration sheet", INDEX(WhiteHorse!$AI$26:$AI$33,MATCH($C112,WhiteHorse!AS$26:AS$33,0))))</f>
        <v>Not Declared</v>
      </c>
      <c r="M112" s="5" t="str">
        <f>IF(ISNA(MATCH($C112,WhiteHorse!AT$26:AT$33,0)),"Not Declared", IF(ISBLANK(INDEX(WhiteHorse!$AI$26:$AI$33,MATCH($C112,WhiteHorse!AT$26:AT$33,0))),"Missing name on declaration sheet", INDEX(WhiteHorse!$AI$26:$AI$33,MATCH($C112,WhiteHorse!AT$26:AT$33,0))))</f>
        <v>Not Declared</v>
      </c>
      <c r="N112" s="5" t="str">
        <f>IF(ISNA(MATCH($C112,WhiteHorse!AU$26:AU$33,0)),"Not Declared", IF(ISBLANK(INDEX(WhiteHorse!$AI$26:$AI$33,MATCH($C112,WhiteHorse!AU$26:AU$33,0))),"Missing name on declaration sheet", INDEX(WhiteHorse!$AI$26:$AI$33,MATCH($C112,WhiteHorse!AU$26:AU$33,0))))</f>
        <v>Not Declared</v>
      </c>
      <c r="O112" s="5" t="str">
        <f>IF(ISNA(MATCH($C112,WhiteHorse!AV$26:AV$33,0)),"Not Declared", IF(ISBLANK(INDEX(WhiteHorse!$AI$26:$AI$33,MATCH($C112,WhiteHorse!AV$26:AV$33,0))),"Missing name on declaration sheet", INDEX(WhiteHorse!$AI$26:$AI$33,MATCH($C112,WhiteHorse!AV$26:AV$33,0))))</f>
        <v>Not Declared</v>
      </c>
      <c r="P112" s="57"/>
      <c r="Q112" s="57"/>
      <c r="R112" s="57"/>
      <c r="S112" s="57"/>
      <c r="T112" s="57"/>
      <c r="U112" s="57"/>
      <c r="V112" s="57"/>
      <c r="W112" s="57"/>
      <c r="X112" s="57"/>
      <c r="Y112" s="4"/>
      <c r="AB112" s="201" t="str" cm="1">
        <f t="array" ref="AB112">_xlfn.XLOOKUP(1,('Number Allocation'!$C$6:$C$1446=_xlfn.TEXTAFTER(AC112,"(U20) "))*('Number Allocation'!$D$6:$D$1446=AD112),'Number Allocation'!$A$6:$A$1446,"!!!")</f>
        <v>!!!</v>
      </c>
      <c r="AC112" s="21" t="str">
        <v>(U20) Not Declared</v>
      </c>
      <c r="AD112" s="202" t="str">
        <v>Oxford City AC</v>
      </c>
      <c r="AE112" s="21"/>
      <c r="AF112" s="201"/>
      <c r="AG112" s="21"/>
      <c r="AH112" s="202"/>
      <c r="AI112" s="26"/>
      <c r="AK112" s="201" t="str" cm="1">
        <f t="array" ref="AK112">_xlfn.XLOOKUP(1,('Number Allocation'!$C$6:$C$1446=_xlfn.TEXTAFTER(AL112,"(U20) "))*('Number Allocation'!$D$6:$D$1446=AM112),'Number Allocation'!$A$6:$A$1446,"!!!")</f>
        <v>!!!</v>
      </c>
      <c r="AL112" s="21" t="str">
        <v>(U20) Not Declared</v>
      </c>
      <c r="AM112" s="202" t="str">
        <v>White Horse Harriers</v>
      </c>
      <c r="AN112" s="21"/>
      <c r="AO112" s="201"/>
      <c r="AP112" s="21"/>
      <c r="AQ112" s="202"/>
      <c r="AS112" s="27"/>
      <c r="AT112" s="201" t="str" cm="1">
        <f t="array" ref="AT112">_xlfn.XLOOKUP(1,('Number Allocation'!$C$6:$C$1446=_xlfn.TEXTAFTER(AU112,"(U20) "))*('Number Allocation'!$D$6:$D$1446=AV112),'Number Allocation'!$A$6:$A$1446,"!!!")</f>
        <v>!!!</v>
      </c>
      <c r="AU112" s="21" t="str">
        <v>(U20) Not Declared</v>
      </c>
      <c r="AV112" s="202" t="str">
        <v>Witney Road Runners</v>
      </c>
      <c r="AW112" s="21"/>
      <c r="AX112" s="201"/>
      <c r="AY112" s="21"/>
      <c r="AZ112" s="202"/>
      <c r="BA112" s="27"/>
      <c r="BC112" s="201" t="str" cm="1">
        <f t="array" ref="BC112">_xlfn.XLOOKUP(1,('Number Allocation'!$C$6:$C$1446=_xlfn.TEXTAFTER(BD112,"(U20) "))*('Number Allocation'!$D$6:$D$1446=BE112),'Number Allocation'!$A$6:$A$1446,"!!!")</f>
        <v>!!!</v>
      </c>
      <c r="BD112" s="21" t="str">
        <v>(U20) Not Declared</v>
      </c>
      <c r="BE112" s="202" t="str">
        <v>Radley AC</v>
      </c>
      <c r="BF112" s="21"/>
      <c r="BG112" s="201"/>
      <c r="BH112" s="21"/>
      <c r="BI112" s="202"/>
      <c r="BL112" s="201" t="str" cm="1">
        <f t="array" ref="BL112">_xlfn.XLOOKUP(1,('Number Allocation'!$C$6:$C$1446=_xlfn.TEXTAFTER(BM112,"(U20) "))*('Number Allocation'!$D$6:$D$1446=BN112),'Number Allocation'!$A$6:$A$1446,"!!!")</f>
        <v>!!!</v>
      </c>
      <c r="BM112" s="21" t="str">
        <v>(U20) Not Declared</v>
      </c>
      <c r="BN112" s="202" t="str">
        <v>Radley AC</v>
      </c>
      <c r="BO112" s="21"/>
      <c r="BP112" s="201"/>
      <c r="BQ112" s="21"/>
      <c r="BR112" s="202"/>
      <c r="BU112" s="201" t="str" cm="1">
        <f t="array" ref="BU112">_xlfn.XLOOKUP(1,('Number Allocation'!$C$6:$C$1446=_xlfn.TEXTAFTER(BV112,"(U20) "))*('Number Allocation'!$D$6:$D$1446=BW112),'Number Allocation'!$A$6:$A$1446,"!!!")</f>
        <v>!!!</v>
      </c>
      <c r="BV112" s="21" t="str">
        <v>(U20) Not Declared</v>
      </c>
      <c r="BW112" s="202" t="str">
        <v>White Horse Harriers</v>
      </c>
      <c r="BX112" s="21"/>
      <c r="BY112" s="201"/>
      <c r="BZ112" s="21"/>
      <c r="CA112" s="202"/>
      <c r="CB112" s="21"/>
      <c r="CC112" s="21"/>
      <c r="CD112" s="21"/>
      <c r="CE112" s="21"/>
      <c r="CF112" s="21"/>
      <c r="CG112" s="21"/>
      <c r="CH112" s="21"/>
      <c r="CI112" s="21"/>
      <c r="CJ112" s="21"/>
      <c r="CK112" s="21"/>
      <c r="CL112" s="21"/>
    </row>
    <row r="113" spans="1:103" ht="21" customHeight="1">
      <c r="A113" s="20" t="s">
        <v>123</v>
      </c>
      <c r="B113" s="5" t="s">
        <v>45</v>
      </c>
      <c r="C113" s="5" t="s">
        <v>109</v>
      </c>
      <c r="D113" s="5" t="str">
        <f>IF(ISNA(MATCH($C113,Witney!AK$26:AK$33,0)),"Not Declared", IF(ISBLANK(INDEX(Witney!$AI$26:$AI$33,MATCH($C113,Witney!AK$26:AK$33,0))),"Missing name on declaration sheet", INDEX(Witney!$AI$26:$AI$33,MATCH($C113,Witney!AK$26:AK$33,0))))</f>
        <v>Not Declared</v>
      </c>
      <c r="E113" s="5" t="str">
        <f>IF(ISNA(MATCH($C113,Witney!AL$26:AL$33,0)),"Not Declared", IF(ISBLANK(INDEX(Witney!$AI$26:$AI$33,MATCH($C113,Witney!AL$26:AL$33,0))),"Missing name on declaration sheet", INDEX(Witney!$AI$26:$AI$33,MATCH($C113,Witney!AL$26:AL$33,0))))</f>
        <v>Not Declared</v>
      </c>
      <c r="F113" s="5" t="str">
        <f>IF(ISNA(MATCH($C113,Witney!AM$26:AM$33,0)),"Not Declared", IF(ISBLANK(INDEX(Witney!$AI$26:$AI$33,MATCH($C113,Witney!AM$26:AM$33,0))),"Missing name on declaration sheet", INDEX(Witney!$AI$26:$AI$33,MATCH($C113,Witney!AM$26:AM$33,0))))</f>
        <v>Not Declared</v>
      </c>
      <c r="G113" s="57"/>
      <c r="H113" s="5" t="str">
        <f>IF(ISNA(MATCH($C113,Witney!AO$26:AO$33,0)),"Not Declared", IF(ISBLANK(INDEX(Witney!$AI$26:$AI$33,MATCH($C113,Witney!AO$26:AO$33,0))),"Missing name on declaration sheet", INDEX(Witney!$AI$26:$AI$33,MATCH($C113,Witney!AO$26:AO$33,0))))</f>
        <v>Not Declared</v>
      </c>
      <c r="I113" s="5" t="str">
        <f>IF(ISNA(MATCH($C113,Witney!AP$26:AP$33,0)),"Not Declared", IF(ISBLANK(INDEX(Witney!$AI$26:$AI$33,MATCH($C113,Witney!AP$26:AP$33,0))),"Missing name on declaration sheet", INDEX(Witney!$AI$26:$AI$33,MATCH($C113,Witney!AP$26:AP$33,0))))</f>
        <v>Not Declared</v>
      </c>
      <c r="J113" s="5" t="str">
        <f>IF(ISNA(MATCH($C113,Witney!AQ$26:AQ$33,0)),"Not Declared", IF(ISBLANK(INDEX(Witney!$AI$26:$AI$33,MATCH($C113,Witney!AQ$26:AQ$33,0))),"Missing name on declaration sheet", INDEX(Witney!$AI$26:$AI$33,MATCH($C113,Witney!AQ$26:AQ$33,0))))</f>
        <v>Not Declared</v>
      </c>
      <c r="K113" s="5" t="str">
        <f>IF(ISNA(MATCH($C113,Witney!AR$26:AR$33,0)),"Not Declared", IF(ISBLANK(INDEX(Witney!$AI$26:$AI$33,MATCH($C113,Witney!AR$26:AR$33,0))),"Missing name on declaration sheet", INDEX(Witney!$AI$26:$AI$33,MATCH($C113,Witney!AR$26:AR$33,0))))</f>
        <v>Not Declared</v>
      </c>
      <c r="L113" s="5" t="str">
        <f>IF(ISNA(MATCH($C113,Witney!AS$26:AS$33,0)),"Not Declared", IF(ISBLANK(INDEX(Witney!$AI$26:$AI$33,MATCH($C113,Witney!AS$26:AS$33,0))),"Missing name on declaration sheet", INDEX(Witney!$AI$26:$AI$33,MATCH($C113,Witney!AS$26:AS$33,0))))</f>
        <v>Not Declared</v>
      </c>
      <c r="M113" s="5" t="str">
        <f>IF(ISNA(MATCH($C113,Witney!AT$26:AT$33,0)),"Not Declared", IF(ISBLANK(INDEX(Witney!$AI$26:$AI$33,MATCH($C113,Witney!AT$26:AT$33,0))),"Missing name on declaration sheet", INDEX(Witney!$AI$26:$AI$33,MATCH($C113,Witney!AT$26:AT$33,0))))</f>
        <v>Not Declared</v>
      </c>
      <c r="N113" s="5" t="str">
        <f>IF(ISNA(MATCH($C113,Witney!AU$26:AU$33,0)),"Not Declared", IF(ISBLANK(INDEX(Witney!$AI$26:$AI$33,MATCH($C113,Witney!AU$26:AU$33,0))),"Missing name on declaration sheet", INDEX(Witney!$AI$26:$AI$33,MATCH($C113,Witney!AU$26:AU$33,0))))</f>
        <v>Not Declared</v>
      </c>
      <c r="O113" s="5" t="str">
        <f>IF(ISNA(MATCH($C113,Witney!AV$26:AV$33,0)),"Not Declared", IF(ISBLANK(INDEX(Witney!$AI$26:$AI$33,MATCH($C113,Witney!AV$26:AV$33,0))),"Missing name on declaration sheet", INDEX(Witney!$AI$26:$AI$33,MATCH($C113,Witney!AV$26:AV$33,0))))</f>
        <v>Not Declared</v>
      </c>
      <c r="P113" s="57"/>
      <c r="Q113" s="57"/>
      <c r="R113" s="57"/>
      <c r="S113" s="57"/>
      <c r="T113" s="57"/>
      <c r="U113" s="57"/>
      <c r="V113" s="57"/>
      <c r="W113" s="57"/>
      <c r="X113" s="57"/>
      <c r="Y113" s="4"/>
      <c r="AB113" s="201" t="str" cm="1">
        <f t="array" ref="AB113">_xlfn.XLOOKUP(1,('Number Allocation'!$C$6:$C$1446=_xlfn.TEXTAFTER(AC113,"(U20) "))*('Number Allocation'!$D$6:$D$1446=AD113),'Number Allocation'!$A$6:$A$1446,"!!!")</f>
        <v>!!!</v>
      </c>
      <c r="AC113" s="21" t="str">
        <v>(U20) Not Declared</v>
      </c>
      <c r="AD113" s="202" t="str">
        <v>Radley AC</v>
      </c>
      <c r="AE113" s="21"/>
      <c r="AF113" s="201"/>
      <c r="AG113" s="21"/>
      <c r="AH113" s="202"/>
      <c r="AK113" s="201" t="str" cm="1">
        <f t="array" ref="AK113">_xlfn.XLOOKUP(1,('Number Allocation'!$C$6:$C$1446=_xlfn.TEXTAFTER(AL113,"(U20) "))*('Number Allocation'!$D$6:$D$1446=AM113),'Number Allocation'!$A$6:$A$1446,"!!!")</f>
        <v>!!!</v>
      </c>
      <c r="AL113" s="21" t="str">
        <v>(U20) Not Declared</v>
      </c>
      <c r="AM113" s="202" t="str">
        <v>Abingdon AC</v>
      </c>
      <c r="AN113" s="21"/>
      <c r="AO113" s="201"/>
      <c r="AP113" s="21"/>
      <c r="AQ113" s="202"/>
      <c r="AS113" s="27"/>
      <c r="AT113" s="201" t="str" cm="1">
        <f t="array" ref="AT113">_xlfn.XLOOKUP(1,('Number Allocation'!$C$6:$C$1446=_xlfn.TEXTAFTER(AU113,"(U20) "))*('Number Allocation'!$D$6:$D$1446=AV113),'Number Allocation'!$A$6:$A$1446,"!!!")</f>
        <v>!!!</v>
      </c>
      <c r="AU113" s="21" t="str">
        <v>(U20) Not Declared</v>
      </c>
      <c r="AV113" s="202" t="str">
        <v>Abingdon AC</v>
      </c>
      <c r="AW113" s="21"/>
      <c r="AX113" s="201"/>
      <c r="AY113" s="21"/>
      <c r="AZ113" s="202"/>
      <c r="BA113" s="27"/>
      <c r="BC113" s="201" t="str" cm="1">
        <f t="array" ref="BC113">_xlfn.XLOOKUP(1,('Number Allocation'!$C$6:$C$1446=_xlfn.TEXTAFTER(BD113,"(U20) "))*('Number Allocation'!$D$6:$D$1446=BE113),'Number Allocation'!$A$6:$A$1446,"!!!")</f>
        <v>!!!</v>
      </c>
      <c r="BD113" s="21" t="str">
        <v>(U20) Not Declared</v>
      </c>
      <c r="BE113" s="202" t="str">
        <v>Oxford City AC</v>
      </c>
      <c r="BF113" s="21"/>
      <c r="BG113" s="201"/>
      <c r="BH113" s="21"/>
      <c r="BI113" s="202"/>
      <c r="BL113" s="201" t="str" cm="1">
        <f t="array" ref="BL113">_xlfn.XLOOKUP(1,('Number Allocation'!$C$6:$C$1446=_xlfn.TEXTAFTER(BM113,"(U20) "))*('Number Allocation'!$D$6:$D$1446=BN113),'Number Allocation'!$A$6:$A$1446,"!!!")</f>
        <v>!!!</v>
      </c>
      <c r="BM113" s="21" t="str">
        <v>(U20) Not Declared</v>
      </c>
      <c r="BN113" s="202" t="str">
        <v>Witney Road Runners</v>
      </c>
      <c r="BO113" s="21"/>
      <c r="BP113" s="201"/>
      <c r="BQ113" s="21"/>
      <c r="BR113" s="202"/>
      <c r="BU113" s="201" t="str" cm="1">
        <f t="array" ref="BU113">_xlfn.XLOOKUP(1,('Number Allocation'!$C$6:$C$1446=_xlfn.TEXTAFTER(BV113,"(U20) "))*('Number Allocation'!$D$6:$D$1446=BW113),'Number Allocation'!$A$6:$A$1446,"!!!")</f>
        <v>!!!</v>
      </c>
      <c r="BV113" s="21" t="str">
        <v>(U20) Not Declared</v>
      </c>
      <c r="BW113" s="202" t="str">
        <v>Banbury Harriers AC</v>
      </c>
      <c r="BX113" s="21"/>
      <c r="BY113" s="201"/>
      <c r="BZ113" s="21"/>
      <c r="CA113" s="202"/>
      <c r="CB113" s="21"/>
      <c r="CC113" s="21"/>
      <c r="CD113" s="21"/>
      <c r="CE113" s="21"/>
      <c r="CF113" s="21"/>
      <c r="CG113" s="21"/>
      <c r="CH113" s="21"/>
      <c r="CI113" s="21"/>
      <c r="CJ113" s="21"/>
      <c r="CK113" s="21"/>
      <c r="CL113" s="21"/>
    </row>
    <row r="114" spans="1:103" ht="21" customHeight="1">
      <c r="A114" s="20" t="s">
        <v>123</v>
      </c>
      <c r="B114" s="5" t="s">
        <v>49</v>
      </c>
      <c r="C114" s="5" t="s">
        <v>136</v>
      </c>
      <c r="D114" s="5" t="str">
        <f>IF(ISNA(MATCH($C114,Witney!AK$26:AK$33,0)),"Not Declared", IF(ISBLANK(INDEX(Witney!$AI$26:$AI$33,MATCH($C114,Witney!AK$26:AK$33,0))),"Missing name on declaration sheet", INDEX(Witney!$AI$26:$AI$33,MATCH($C114,Witney!AK$26:AK$33,0))))</f>
        <v>Not Declared</v>
      </c>
      <c r="E114" s="5" t="str">
        <f>IF(ISNA(MATCH($C114,Witney!AL$26:AL$33,0)),"Not Declared", IF(ISBLANK(INDEX(Witney!$AI$26:$AI$33,MATCH($C114,Witney!AL$26:AL$33,0))),"Missing name on declaration sheet", INDEX(Witney!$AI$26:$AI$33,MATCH($C114,Witney!AL$26:AL$33,0))))</f>
        <v>Not Declared</v>
      </c>
      <c r="F114" s="5" t="str">
        <f>IF(ISNA(MATCH($C114,Witney!AM$26:AM$33,0)),"Not Declared", IF(ISBLANK(INDEX(Witney!$AI$26:$AI$33,MATCH($C114,Witney!AM$26:AM$33,0))),"Missing name on declaration sheet", INDEX(Witney!$AI$26:$AI$33,MATCH($C114,Witney!AM$26:AM$33,0))))</f>
        <v>Not Declared</v>
      </c>
      <c r="G114" s="57"/>
      <c r="H114" s="5" t="str">
        <f>IF(ISNA(MATCH($C114,Witney!AO$26:AO$33,0)),"Not Declared", IF(ISBLANK(INDEX(Witney!$AI$26:$AI$33,MATCH($C114,Witney!AO$26:AO$33,0))),"Missing name on declaration sheet", INDEX(Witney!$AI$26:$AI$33,MATCH($C114,Witney!AO$26:AO$33,0))))</f>
        <v>Not Declared</v>
      </c>
      <c r="I114" s="5" t="str">
        <f>IF(ISNA(MATCH($C114,Witney!AP$26:AP$33,0)),"Not Declared", IF(ISBLANK(INDEX(Witney!$AI$26:$AI$33,MATCH($C114,Witney!AP$26:AP$33,0))),"Missing name on declaration sheet", INDEX(Witney!$AI$26:$AI$33,MATCH($C114,Witney!AP$26:AP$33,0))))</f>
        <v>Not Declared</v>
      </c>
      <c r="J114" s="5" t="str">
        <f>IF(ISNA(MATCH($C114,Witney!AQ$26:AQ$33,0)),"Not Declared", IF(ISBLANK(INDEX(Witney!$AI$26:$AI$33,MATCH($C114,Witney!AQ$26:AQ$33,0))),"Missing name on declaration sheet", INDEX(Witney!$AI$26:$AI$33,MATCH($C114,Witney!AQ$26:AQ$33,0))))</f>
        <v>Not Declared</v>
      </c>
      <c r="K114" s="5" t="str">
        <f>IF(ISNA(MATCH($C114,Witney!AR$26:AR$33,0)),"Not Declared", IF(ISBLANK(INDEX(Witney!$AI$26:$AI$33,MATCH($C114,Witney!AR$26:AR$33,0))),"Missing name on declaration sheet", INDEX(Witney!$AI$26:$AI$33,MATCH($C114,Witney!AR$26:AR$33,0))))</f>
        <v>Not Declared</v>
      </c>
      <c r="L114" s="5" t="str">
        <f>IF(ISNA(MATCH($C114,Witney!AS$26:AS$33,0)),"Not Declared", IF(ISBLANK(INDEX(Witney!$AI$26:$AI$33,MATCH($C114,Witney!AS$26:AS$33,0))),"Missing name on declaration sheet", INDEX(Witney!$AI$26:$AI$33,MATCH($C114,Witney!AS$26:AS$33,0))))</f>
        <v>Not Declared</v>
      </c>
      <c r="M114" s="5" t="str">
        <f>IF(ISNA(MATCH($C114,Witney!AT$26:AT$33,0)),"Not Declared", IF(ISBLANK(INDEX(Witney!$AI$26:$AI$33,MATCH($C114,Witney!AT$26:AT$33,0))),"Missing name on declaration sheet", INDEX(Witney!$AI$26:$AI$33,MATCH($C114,Witney!AT$26:AT$33,0))))</f>
        <v>Not Declared</v>
      </c>
      <c r="N114" s="5" t="str">
        <f>IF(ISNA(MATCH($C114,Witney!AU$26:AU$33,0)),"Not Declared", IF(ISBLANK(INDEX(Witney!$AI$26:$AI$33,MATCH($C114,Witney!AU$26:AU$33,0))),"Missing name on declaration sheet", INDEX(Witney!$AI$26:$AI$33,MATCH($C114,Witney!AU$26:AU$33,0))))</f>
        <v>Not Declared</v>
      </c>
      <c r="O114" s="5" t="str">
        <f>IF(ISNA(MATCH($C114,Witney!AV$26:AV$33,0)),"Not Declared", IF(ISBLANK(INDEX(Witney!$AI$26:$AI$33,MATCH($C114,Witney!AV$26:AV$33,0))),"Missing name on declaration sheet", INDEX(Witney!$AI$26:$AI$33,MATCH($C114,Witney!AV$26:AV$33,0))))</f>
        <v>Not Declared</v>
      </c>
      <c r="P114" s="57"/>
      <c r="Q114" s="57"/>
      <c r="R114" s="57"/>
      <c r="S114" s="57"/>
      <c r="T114" s="57"/>
      <c r="U114" s="57"/>
      <c r="V114" s="57"/>
      <c r="W114" s="57"/>
      <c r="X114" s="57"/>
      <c r="Y114" s="4"/>
      <c r="AB114" s="201" t="str" cm="1">
        <f t="array" ref="AB114">_xlfn.XLOOKUP(1,('Number Allocation'!$C$6:$C$1446=_xlfn.TEXTAFTER(AC114,"(U20) "))*('Number Allocation'!$D$6:$D$1446=AD114),'Number Allocation'!$A$6:$A$1446,"!!!")</f>
        <v>!!!</v>
      </c>
      <c r="AC114" s="21" t="str">
        <v>(U20) Not Declared</v>
      </c>
      <c r="AD114" s="202" t="str">
        <v>Witney Road Runners</v>
      </c>
      <c r="AE114" s="21"/>
      <c r="AF114" s="201"/>
      <c r="AG114" s="21"/>
      <c r="AH114" s="202"/>
      <c r="AK114" s="201" t="str" cm="1">
        <f t="array" ref="AK114">_xlfn.XLOOKUP(1,('Number Allocation'!$C$6:$C$1446=_xlfn.TEXTAFTER(AL114,"(U20) "))*('Number Allocation'!$D$6:$D$1446=AM114),'Number Allocation'!$A$6:$A$1446,"!!!")</f>
        <v>!!!</v>
      </c>
      <c r="AL114" s="21" t="str">
        <v>(U20) Not Declared</v>
      </c>
      <c r="AM114" s="202" t="str">
        <v>Banbury Harriers AC</v>
      </c>
      <c r="AN114" s="21"/>
      <c r="AO114" s="201"/>
      <c r="AP114" s="21"/>
      <c r="AQ114" s="202"/>
      <c r="AS114" s="27"/>
      <c r="AT114" s="201" t="str" cm="1">
        <f t="array" ref="AT114">_xlfn.XLOOKUP(1,('Number Allocation'!$C$6:$C$1446=_xlfn.TEXTAFTER(AU114,"(U20) "))*('Number Allocation'!$D$6:$D$1446=AV114),'Number Allocation'!$A$6:$A$1446,"!!!")</f>
        <v>!!!</v>
      </c>
      <c r="AU114" s="21" t="str">
        <v>(U20) Not Declared</v>
      </c>
      <c r="AV114" s="202" t="str">
        <v>White Horse Harriers</v>
      </c>
      <c r="AW114" s="21"/>
      <c r="AX114" s="201"/>
      <c r="AY114" s="21"/>
      <c r="AZ114" s="202"/>
      <c r="BA114" s="27"/>
      <c r="BC114" s="201" t="str" cm="1">
        <f t="array" ref="BC114">_xlfn.XLOOKUP(1,('Number Allocation'!$C$6:$C$1446=_xlfn.TEXTAFTER(BD114,"(U20) "))*('Number Allocation'!$D$6:$D$1446=BE114),'Number Allocation'!$A$6:$A$1446,"!!!")</f>
        <v>!!!</v>
      </c>
      <c r="BD114" s="21" t="str">
        <v>(U20) Not Declared</v>
      </c>
      <c r="BE114" s="202" t="str">
        <v>White Horse Harriers</v>
      </c>
      <c r="BF114" s="21"/>
      <c r="BG114" s="201"/>
      <c r="BH114" s="21"/>
      <c r="BI114" s="202"/>
      <c r="BL114" s="201" t="str" cm="1">
        <f t="array" ref="BL114">_xlfn.XLOOKUP(1,('Number Allocation'!$C$6:$C$1446=_xlfn.TEXTAFTER(BM114,"(U20) "))*('Number Allocation'!$D$6:$D$1446=BN114),'Number Allocation'!$A$6:$A$1446,"!!!")</f>
        <v>!!!</v>
      </c>
      <c r="BM114" s="21" t="str">
        <v>(U20) Not Declared</v>
      </c>
      <c r="BN114" s="202" t="str">
        <v>Oxford City AC</v>
      </c>
      <c r="BO114" s="21"/>
      <c r="BP114" s="201"/>
      <c r="BQ114" s="21"/>
      <c r="BR114" s="202"/>
      <c r="BU114" s="201" t="str" cm="1">
        <f t="array" ref="BU114">_xlfn.XLOOKUP(1,('Number Allocation'!$C$6:$C$1446=_xlfn.TEXTAFTER(BV114,"(U20) "))*('Number Allocation'!$D$6:$D$1446=BW114),'Number Allocation'!$A$6:$A$1446,"!!!")</f>
        <v>!!!</v>
      </c>
      <c r="BV114" s="21" t="str">
        <v>(U20) Not Declared</v>
      </c>
      <c r="BW114" s="202" t="str">
        <v>Witney Road Runners</v>
      </c>
      <c r="BX114" s="21"/>
      <c r="BY114" s="201"/>
      <c r="BZ114" s="21"/>
      <c r="CA114" s="202"/>
      <c r="CB114" s="21"/>
      <c r="CC114" s="21"/>
      <c r="CD114" s="21"/>
      <c r="CE114" s="21"/>
      <c r="CF114" s="21"/>
      <c r="CG114" s="21"/>
      <c r="CH114" s="21"/>
      <c r="CI114" s="21"/>
      <c r="CJ114" s="21"/>
      <c r="CK114" s="21"/>
      <c r="CL114" s="21"/>
    </row>
    <row r="115" spans="1:103" ht="21" customHeight="1">
      <c r="A115" s="20" t="s">
        <v>123</v>
      </c>
      <c r="B115" s="5"/>
      <c r="C115" s="5" t="s">
        <v>137</v>
      </c>
      <c r="D115" s="5" t="str">
        <f>IF(ISNA(MATCH($C115,Witney!AK$26:AK$33,0)),"Not Declared", IF(ISBLANK(INDEX(Witney!$AI$26:$AI$33,MATCH($C115,Witney!AK$26:AK$33,0))),"Missing name on declaration sheet", INDEX(Witney!$AI$26:$AI$33,MATCH($C115,Witney!AK$26:AK$33,0))))</f>
        <v>Not Declared</v>
      </c>
      <c r="E115" s="5" t="str">
        <f>IF(ISNA(MATCH($C115,Witney!AL$26:AL$33,0)),"Not Declared", IF(ISBLANK(INDEX(Witney!$AI$26:$AI$33,MATCH($C115,Witney!AL$26:AL$33,0))),"Missing name on declaration sheet", INDEX(Witney!$AI$26:$AI$33,MATCH($C115,Witney!AL$26:AL$33,0))))</f>
        <v>Not Declared</v>
      </c>
      <c r="F115" s="5" t="str">
        <f>IF(ISNA(MATCH($C115,Witney!AM$26:AM$33,0)),"Not Declared", IF(ISBLANK(INDEX(Witney!$AI$26:$AI$33,MATCH($C115,Witney!AM$26:AM$33,0))),"Missing name on declaration sheet", INDEX(Witney!$AI$26:$AI$33,MATCH($C115,Witney!AM$26:AM$33,0))))</f>
        <v>Not Declared</v>
      </c>
      <c r="G115" s="57"/>
      <c r="H115" s="5" t="str">
        <f>IF(ISNA(MATCH($C115,Witney!AO$26:AO$33,0)),"Not Declared", IF(ISBLANK(INDEX(Witney!$AI$26:$AI$33,MATCH($C115,Witney!AO$26:AO$33,0))),"Missing name on declaration sheet", INDEX(Witney!$AI$26:$AI$33,MATCH($C115,Witney!AO$26:AO$33,0))))</f>
        <v>Not Declared</v>
      </c>
      <c r="I115" s="5" t="str">
        <f>IF(ISNA(MATCH($C115,Witney!AP$26:AP$33,0)),"Not Declared", IF(ISBLANK(INDEX(Witney!$AI$26:$AI$33,MATCH($C115,Witney!AP$26:AP$33,0))),"Missing name on declaration sheet", INDEX(Witney!$AI$26:$AI$33,MATCH($C115,Witney!AP$26:AP$33,0))))</f>
        <v>Not Declared</v>
      </c>
      <c r="J115" s="5" t="str">
        <f>IF(ISNA(MATCH($C115,Witney!AQ$26:AQ$33,0)),"Not Declared", IF(ISBLANK(INDEX(Witney!$AI$26:$AI$33,MATCH($C115,Witney!AQ$26:AQ$33,0))),"Missing name on declaration sheet", INDEX(Witney!$AI$26:$AI$33,MATCH($C115,Witney!AQ$26:AQ$33,0))))</f>
        <v>Not Declared</v>
      </c>
      <c r="K115" s="5" t="str">
        <f>IF(ISNA(MATCH($C115,Witney!AR$26:AR$33,0)),"Not Declared", IF(ISBLANK(INDEX(Witney!$AI$26:$AI$33,MATCH($C115,Witney!AR$26:AR$33,0))),"Missing name on declaration sheet", INDEX(Witney!$AI$26:$AI$33,MATCH($C115,Witney!AR$26:AR$33,0))))</f>
        <v>Not Declared</v>
      </c>
      <c r="L115" s="5" t="str">
        <f>IF(ISNA(MATCH($C115,Witney!AS$26:AS$33,0)),"Not Declared", IF(ISBLANK(INDEX(Witney!$AI$26:$AI$33,MATCH($C115,Witney!AS$26:AS$33,0))),"Missing name on declaration sheet", INDEX(Witney!$AI$26:$AI$33,MATCH($C115,Witney!AS$26:AS$33,0))))</f>
        <v>Not Declared</v>
      </c>
      <c r="M115" s="5" t="str">
        <f>IF(ISNA(MATCH($C115,Witney!AT$26:AT$33,0)),"Not Declared", IF(ISBLANK(INDEX(Witney!$AI$26:$AI$33,MATCH($C115,Witney!AT$26:AT$33,0))),"Missing name on declaration sheet", INDEX(Witney!$AI$26:$AI$33,MATCH($C115,Witney!AT$26:AT$33,0))))</f>
        <v>Not Declared</v>
      </c>
      <c r="N115" s="5" t="str">
        <f>IF(ISNA(MATCH($C115,Witney!AU$26:AU$33,0)),"Not Declared", IF(ISBLANK(INDEX(Witney!$AI$26:$AI$33,MATCH($C115,Witney!AU$26:AU$33,0))),"Missing name on declaration sheet", INDEX(Witney!$AI$26:$AI$33,MATCH($C115,Witney!AU$26:AU$33,0))))</f>
        <v>Not Declared</v>
      </c>
      <c r="O115" s="5" t="str">
        <f>IF(ISNA(MATCH($C115,Witney!AV$26:AV$33,0)),"Not Declared", IF(ISBLANK(INDEX(Witney!$AI$26:$AI$33,MATCH($C115,Witney!AV$26:AV$33,0))),"Missing name on declaration sheet", INDEX(Witney!$AI$26:$AI$33,MATCH($C115,Witney!AV$26:AV$33,0))))</f>
        <v>Not Declared</v>
      </c>
      <c r="P115" s="57"/>
      <c r="Q115" s="57"/>
      <c r="R115" s="57"/>
      <c r="S115" s="57"/>
      <c r="T115" s="57"/>
      <c r="U115" s="57"/>
      <c r="V115" s="57"/>
      <c r="W115" s="57"/>
      <c r="X115" s="57"/>
      <c r="Y115" s="4"/>
      <c r="AB115" s="203" t="str" cm="1">
        <f t="array" ref="AB115">_xlfn.XLOOKUP(1,('Number Allocation'!$C$6:$C$1446=_xlfn.TEXTAFTER(AC115,"(U20) "))*('Number Allocation'!$D$6:$D$1446=AD115),'Number Allocation'!$A$6:$A$1446,"!!!")</f>
        <v>!!!</v>
      </c>
      <c r="AC115" s="204" t="str">
        <v>(U20) Not Declared</v>
      </c>
      <c r="AD115" s="205" t="str">
        <v>Bicester AC</v>
      </c>
      <c r="AE115" s="21"/>
      <c r="AF115" s="201"/>
      <c r="AG115" s="21"/>
      <c r="AH115" s="202"/>
      <c r="AK115" s="203" t="str" cm="1">
        <f t="array" ref="AK115">_xlfn.XLOOKUP(1,('Number Allocation'!$C$6:$C$1446=_xlfn.TEXTAFTER(AL115,"(U20) "))*('Number Allocation'!$D$6:$D$1446=AM115),'Number Allocation'!$A$6:$A$1446,"!!!")</f>
        <v>!!!</v>
      </c>
      <c r="AL115" s="204" t="str">
        <v>(U20) Not Declared</v>
      </c>
      <c r="AM115" s="205" t="str">
        <v>Oxford City AC</v>
      </c>
      <c r="AN115" s="21"/>
      <c r="AO115" s="201"/>
      <c r="AP115" s="21"/>
      <c r="AQ115" s="202"/>
      <c r="AS115" s="27"/>
      <c r="AT115" s="203" t="str" cm="1">
        <f t="array" ref="AT115">_xlfn.XLOOKUP(1,('Number Allocation'!$C$6:$C$1446=_xlfn.TEXTAFTER(AU115,"(U20) "))*('Number Allocation'!$D$6:$D$1446=AV115),'Number Allocation'!$A$6:$A$1446,"!!!")</f>
        <v>!!!</v>
      </c>
      <c r="AU115" s="204" t="str">
        <v>(U20) Not Declared</v>
      </c>
      <c r="AV115" s="205" t="str">
        <v>Oxford City AC</v>
      </c>
      <c r="AW115" s="21"/>
      <c r="AX115" s="201"/>
      <c r="AY115" s="21"/>
      <c r="AZ115" s="202"/>
      <c r="BA115" s="27"/>
      <c r="BC115" s="203" t="str" cm="1">
        <f t="array" ref="BC115">_xlfn.XLOOKUP(1,('Number Allocation'!$C$6:$C$1446=_xlfn.TEXTAFTER(BD115,"(U20) "))*('Number Allocation'!$D$6:$D$1446=BE115),'Number Allocation'!$A$6:$A$1446,"!!!")</f>
        <v>!!!</v>
      </c>
      <c r="BD115" s="204" t="str">
        <v>(U20) Not Declared</v>
      </c>
      <c r="BE115" s="205" t="str">
        <v>Team Kennet</v>
      </c>
      <c r="BF115" s="21"/>
      <c r="BG115" s="201"/>
      <c r="BH115" s="21"/>
      <c r="BI115" s="202"/>
      <c r="BL115" s="203" t="str" cm="1">
        <f t="array" ref="BL115">_xlfn.XLOOKUP(1,('Number Allocation'!$C$6:$C$1446=_xlfn.TEXTAFTER(BM115,"(U20) "))*('Number Allocation'!$D$6:$D$1446=BN115),'Number Allocation'!$A$6:$A$1446,"!!!")</f>
        <v>!!!</v>
      </c>
      <c r="BM115" s="204" t="str">
        <v>(U20) Not Declared</v>
      </c>
      <c r="BN115" s="205" t="str">
        <v>Abingdon AC</v>
      </c>
      <c r="BO115" s="21"/>
      <c r="BP115" s="201"/>
      <c r="BQ115" s="21"/>
      <c r="BR115" s="202"/>
      <c r="BU115" s="203" t="str" cm="1">
        <f t="array" ref="BU115">_xlfn.XLOOKUP(1,('Number Allocation'!$C$6:$C$1446=_xlfn.TEXTAFTER(BV115,"(U20) "))*('Number Allocation'!$D$6:$D$1446=BW115),'Number Allocation'!$A$6:$A$1446,"!!!")</f>
        <v>!!!</v>
      </c>
      <c r="BV115" s="204" t="str">
        <v>(U20) Not Declared</v>
      </c>
      <c r="BW115" s="205" t="str">
        <v>Abingdon AC</v>
      </c>
      <c r="BX115" s="21"/>
      <c r="BY115" s="201"/>
      <c r="BZ115" s="21"/>
      <c r="CA115" s="202"/>
      <c r="CB115" s="21"/>
      <c r="CC115" s="21"/>
      <c r="CD115" s="21"/>
      <c r="CE115" s="21"/>
      <c r="CF115" s="21"/>
      <c r="CG115" s="21"/>
      <c r="CH115" s="21"/>
      <c r="CI115" s="21"/>
      <c r="CJ115" s="21"/>
      <c r="CK115" s="21"/>
      <c r="CL115" s="21"/>
    </row>
    <row r="116" spans="1:103" ht="21" customHeight="1">
      <c r="A116" s="20" t="s">
        <v>124</v>
      </c>
      <c r="B116" s="5" t="s">
        <v>60</v>
      </c>
      <c r="C116" s="5" t="s">
        <v>109</v>
      </c>
      <c r="D116" s="5" t="str">
        <f>IF(ISNA(MATCH($C116,GreatMilton!AK$26:AK$33,0)),"Not Declared", IF(ISBLANK(INDEX(GreatMilton!$AI$26:$AI$33,MATCH($C116,GreatMilton!AK$26:AK$33,0))),"Missing name on declaration sheet", INDEX(GreatMilton!$AI$26:$AI$33,MATCH($C116,GreatMilton!AK$26:AK$33,0))))</f>
        <v>Not Declared</v>
      </c>
      <c r="E116" s="5" t="str">
        <f>IF(ISNA(MATCH($C116,GreatMilton!AL$26:AL$33,0)),"Not Declared", IF(ISBLANK(INDEX(GreatMilton!$AI$26:$AI$33,MATCH($C116,GreatMilton!AL$26:AL$33,0))),"Missing name on declaration sheet", INDEX(GreatMilton!$AI$26:$AI$33,MATCH($C116,GreatMilton!AL$26:AL$33,0))))</f>
        <v>Not Declared</v>
      </c>
      <c r="F116" s="5" t="str">
        <f>IF(ISNA(MATCH($C116,GreatMilton!AM$26:AM$33,0)),"Not Declared", IF(ISBLANK(INDEX(GreatMilton!$AI$26:$AI$33,MATCH($C116,GreatMilton!AM$26:AM$33,0))),"Missing name on declaration sheet", INDEX(GreatMilton!$AI$26:$AI$33,MATCH($C116,GreatMilton!AM$26:AM$33,0))))</f>
        <v>Not Declared</v>
      </c>
      <c r="G116" s="57"/>
      <c r="H116" s="5" t="str">
        <f>IF(ISNA(MATCH($C116,GreatMilton!AO$26:AO$33,0)),"Not Declared", IF(ISBLANK(INDEX(GreatMilton!$AI$26:$AI$33,MATCH($C116,GreatMilton!AO$26:AO$33,0))),"Missing name on declaration sheet", INDEX(GreatMilton!$AI$26:$AI$33,MATCH($C116,GreatMilton!AO$26:AO$33,0))))</f>
        <v>Not Declared</v>
      </c>
      <c r="I116" s="5" t="str">
        <f>IF(ISNA(MATCH($C116,GreatMilton!AP$26:AP$33,0)),"Not Declared", IF(ISBLANK(INDEX(GreatMilton!$AI$26:$AI$33,MATCH($C116,GreatMilton!AP$26:AP$33,0))),"Missing name on declaration sheet", INDEX(GreatMilton!$AI$26:$AI$33,MATCH($C116,GreatMilton!AP$26:AP$33,0))))</f>
        <v>Not Declared</v>
      </c>
      <c r="J116" s="5" t="str">
        <f>IF(ISNA(MATCH($C116,GreatMilton!AQ$26:AQ$33,0)),"Not Declared", IF(ISBLANK(INDEX(GreatMilton!$AI$26:$AI$33,MATCH($C116,GreatMilton!AQ$26:AQ$33,0))),"Missing name on declaration sheet", INDEX(GreatMilton!$AI$26:$AI$33,MATCH($C116,GreatMilton!AQ$26:AQ$33,0))))</f>
        <v>Not Declared</v>
      </c>
      <c r="K116" s="5" t="str">
        <f>IF(ISNA(MATCH($C116,GreatMilton!AR$26:AR$33,0)),"Not Declared", IF(ISBLANK(INDEX(GreatMilton!$AI$26:$AI$33,MATCH($C116,GreatMilton!AR$26:AR$33,0))),"Missing name on declaration sheet", INDEX(GreatMilton!$AI$26:$AI$33,MATCH($C116,GreatMilton!AR$26:AR$33,0))))</f>
        <v>Not Declared</v>
      </c>
      <c r="L116" s="5" t="str">
        <f>IF(ISNA(MATCH($C116,GreatMilton!AS$26:AS$33,0)),"Not Declared", IF(ISBLANK(INDEX(GreatMilton!$AI$26:$AI$33,MATCH($C116,GreatMilton!AS$26:AS$33,0))),"Missing name on declaration sheet", INDEX(GreatMilton!$AI$26:$AI$33,MATCH($C116,GreatMilton!AS$26:AS$33,0))))</f>
        <v>Not Declared</v>
      </c>
      <c r="M116" s="5" t="str">
        <f>IF(ISNA(MATCH($C116,GreatMilton!AT$26:AT$33,0)),"Not Declared", IF(ISBLANK(INDEX(GreatMilton!$AI$26:$AI$33,MATCH($C116,GreatMilton!AT$26:AT$33,0))),"Missing name on declaration sheet", INDEX(GreatMilton!$AI$26:$AI$33,MATCH($C116,GreatMilton!AT$26:AT$33,0))))</f>
        <v>Not Declared</v>
      </c>
      <c r="N116" s="5" t="str">
        <f>IF(ISNA(MATCH($C116,GreatMilton!AU$26:AU$33,0)),"Not Declared", IF(ISBLANK(INDEX(GreatMilton!$AI$26:$AI$33,MATCH($C116,GreatMilton!AU$26:AU$33,0))),"Missing name on declaration sheet", INDEX(GreatMilton!$AI$26:$AI$33,MATCH($C116,GreatMilton!AU$26:AU$33,0))))</f>
        <v>Not Declared</v>
      </c>
      <c r="O116" s="5" t="str">
        <f>IF(ISNA(MATCH($C116,GreatMilton!AV$26:AV$33,0)),"Not Declared", IF(ISBLANK(INDEX(GreatMilton!$AI$26:$AI$33,MATCH($C116,GreatMilton!AV$26:AV$33,0))),"Missing name on declaration sheet", INDEX(GreatMilton!$AI$26:$AI$33,MATCH($C116,GreatMilton!AV$26:AV$33,0))))</f>
        <v>Not Declared</v>
      </c>
      <c r="P116" s="57"/>
      <c r="Q116" s="57"/>
      <c r="R116" s="57"/>
      <c r="S116" s="57"/>
      <c r="T116" s="57"/>
      <c r="U116" s="57"/>
      <c r="V116" s="57"/>
      <c r="W116" s="57"/>
      <c r="X116" s="57"/>
      <c r="Y116" s="4"/>
      <c r="AA116" s="197" t="s">
        <v>342</v>
      </c>
      <c r="AB116" s="198" t="str" cm="1">
        <f t="array" ref="AB116">_xlfn.XLOOKUP(1,('Number Allocation'!$C$6:$C$1446=_xlfn.TEXTAFTER(AC116,"(U20) "))*('Number Allocation'!$D$6:$D$1446=AD116),'Number Allocation'!$A$6:$A$1446,"!!!")</f>
        <v>!!!</v>
      </c>
      <c r="AC116" s="208" t="str" cm="1">
        <f t="array" ref="AC116:AD118">_xlfn._xlws.FILTER(CHOOSE({1,2},"(U20) "&amp;$M92:$M118,$A92:$A118),($A92:$A118="Great Milton AC"),"")</f>
        <v>(U20) Not Declared</v>
      </c>
      <c r="AD116" s="200" t="str">
        <v>Great Milton AC</v>
      </c>
      <c r="AE116" s="21"/>
      <c r="AF116" s="201"/>
      <c r="AG116" s="21"/>
      <c r="AH116" s="202"/>
      <c r="AJ116" s="197" t="s">
        <v>342</v>
      </c>
      <c r="AK116" s="198" t="str" cm="1">
        <f t="array" ref="AK116">_xlfn.XLOOKUP(1,('Number Allocation'!$C$6:$C$1446=_xlfn.TEXTAFTER(AL116,"(U20) "))*('Number Allocation'!$D$6:$D$1446=AM116),'Number Allocation'!$A$6:$A$1446,"!!!")</f>
        <v>!!!</v>
      </c>
      <c r="AL116" s="208" t="str" cm="1">
        <f t="array" ref="AL116:AM118">_xlfn._xlws.FILTER(CHOOSE({1,2},"(U20) "&amp;$E92:$E118,$A92:$A118),($A92:$A118="Great Milton AC"),"")</f>
        <v>(U20) Not Declared</v>
      </c>
      <c r="AM116" s="200" t="str">
        <v>Great Milton AC</v>
      </c>
      <c r="AN116" s="21"/>
      <c r="AO116" s="201"/>
      <c r="AP116" s="21"/>
      <c r="AQ116" s="202"/>
      <c r="AS116" s="197" t="s">
        <v>342</v>
      </c>
      <c r="AT116" s="198" t="str" cm="1">
        <f t="array" ref="AT116">_xlfn.XLOOKUP(1,('Number Allocation'!$C$6:$C$1446=_xlfn.TEXTAFTER(AU116,"(U20) "))*('Number Allocation'!$D$6:$D$1446=AV116),'Number Allocation'!$A$6:$A$1446,"!!!")</f>
        <v>!!!</v>
      </c>
      <c r="AU116" s="208" t="str" cm="1">
        <f t="array" ref="AU116:AV118">_xlfn._xlws.FILTER(CHOOSE({1,2},"(U20) "&amp;$I92:$I118,$A92:$A118),($A92:$A118="Great Milton AC"),"")</f>
        <v>(U20) Not Declared</v>
      </c>
      <c r="AV116" s="200" t="str">
        <v>Great Milton AC</v>
      </c>
      <c r="AW116" s="21"/>
      <c r="AX116" s="201"/>
      <c r="AY116" s="21"/>
      <c r="AZ116" s="202"/>
      <c r="BA116" s="27"/>
      <c r="BB116" s="197" t="s">
        <v>342</v>
      </c>
      <c r="BC116" s="198" t="str" cm="1">
        <f t="array" ref="BC116">_xlfn.XLOOKUP(1,('Number Allocation'!$C$6:$C$1446=_xlfn.TEXTAFTER(BD116,"(U20) "))*('Number Allocation'!$D$6:$D$1446=BE116),'Number Allocation'!$A$6:$A$1446,"!!!")</f>
        <v>!!!</v>
      </c>
      <c r="BD116" s="208" t="str" cm="1">
        <f t="array" ref="BD116:BE118">_xlfn._xlws.FILTER(CHOOSE({1,2},"(U20) "&amp;$L92:$L118,$A92:$A118),($A92:$A118="Great Milton AC"),"")</f>
        <v>(U20) Not Declared</v>
      </c>
      <c r="BE116" s="200" t="str">
        <v>Great Milton AC</v>
      </c>
      <c r="BF116" s="21"/>
      <c r="BG116" s="201"/>
      <c r="BH116" s="21"/>
      <c r="BI116" s="202"/>
      <c r="BK116" s="197" t="s">
        <v>342</v>
      </c>
      <c r="BL116" s="198" t="str" cm="1">
        <f t="array" ref="BL116">_xlfn.XLOOKUP(1,('Number Allocation'!$C$6:$C$1446=_xlfn.TEXTAFTER(BM116,"(U20) "))*('Number Allocation'!$D$6:$D$1446=BN116),'Number Allocation'!$A$6:$A$1446,"!!!")</f>
        <v>!!!</v>
      </c>
      <c r="BM116" s="208" t="str" cm="1">
        <f t="array" ref="BM116:BN118">_xlfn._xlws.FILTER(CHOOSE({1,2},"(U20) "&amp;$D92:$D118,$A92:$A118),($A92:$A118="Great Milton AC"),"")</f>
        <v>(U20) Not Declared</v>
      </c>
      <c r="BN116" s="200" t="str">
        <v>Great Milton AC</v>
      </c>
      <c r="BO116" s="21"/>
      <c r="BP116" s="201"/>
      <c r="BQ116" s="21"/>
      <c r="BR116" s="202"/>
      <c r="BT116" s="197" t="s">
        <v>342</v>
      </c>
      <c r="BU116" s="198" t="str" cm="1">
        <f t="array" ref="BU116">_xlfn.XLOOKUP(1,('Number Allocation'!$C$6:$C$1446=_xlfn.TEXTAFTER(BV116,"(U20) "))*('Number Allocation'!$D$6:$D$1446=BW116),'Number Allocation'!$A$6:$A$1446,"!!!")</f>
        <v>!!!</v>
      </c>
      <c r="BV116" s="208" t="str" cm="1">
        <f t="array" ref="BV116:BW118">_xlfn._xlws.FILTER(CHOOSE({1,2},"(U20) "&amp;$F92:$F118,$A92:$A118),($A92:$A118="Great Milton AC"),"")</f>
        <v>(U20) Not Declared</v>
      </c>
      <c r="BW116" s="200" t="str">
        <v>Great Milton AC</v>
      </c>
      <c r="BX116" s="21"/>
      <c r="BY116" s="201"/>
      <c r="BZ116" s="21"/>
      <c r="CA116" s="202"/>
      <c r="CB116" s="21"/>
      <c r="CC116" s="21"/>
      <c r="CD116" s="21"/>
      <c r="CE116" s="21"/>
      <c r="CF116" s="21"/>
      <c r="CG116" s="21"/>
      <c r="CH116" s="21"/>
      <c r="CI116" s="21"/>
      <c r="CJ116" s="21"/>
      <c r="CK116" s="21"/>
      <c r="CL116" s="21"/>
    </row>
    <row r="117" spans="1:103" ht="21" customHeight="1">
      <c r="A117" s="20" t="s">
        <v>124</v>
      </c>
      <c r="B117" s="5" t="s">
        <v>125</v>
      </c>
      <c r="C117" s="5" t="s">
        <v>136</v>
      </c>
      <c r="D117" s="5" t="str">
        <f>IF(ISNA(MATCH($C117,GreatMilton!AK$26:AK$33,0)),"Not Declared", IF(ISBLANK(INDEX(GreatMilton!$AI$26:$AI$33,MATCH($C117,GreatMilton!AK$26:AK$33,0))),"Missing name on declaration sheet", INDEX(GreatMilton!$AI$26:$AI$33,MATCH($C117,GreatMilton!AK$26:AK$33,0))))</f>
        <v>Not Declared</v>
      </c>
      <c r="E117" s="5" t="str">
        <f>IF(ISNA(MATCH($C117,GreatMilton!AL$26:AL$33,0)),"Not Declared", IF(ISBLANK(INDEX(GreatMilton!$AI$26:$AI$33,MATCH($C117,GreatMilton!AL$26:AL$33,0))),"Missing name on declaration sheet", INDEX(GreatMilton!$AI$26:$AI$33,MATCH($C117,GreatMilton!AL$26:AL$33,0))))</f>
        <v>Not Declared</v>
      </c>
      <c r="F117" s="5" t="str">
        <f>IF(ISNA(MATCH($C117,GreatMilton!AM$26:AM$33,0)),"Not Declared", IF(ISBLANK(INDEX(GreatMilton!$AI$26:$AI$33,MATCH($C117,GreatMilton!AM$26:AM$33,0))),"Missing name on declaration sheet", INDEX(GreatMilton!$AI$26:$AI$33,MATCH($C117,GreatMilton!AM$26:AM$33,0))))</f>
        <v>Not Declared</v>
      </c>
      <c r="G117" s="57"/>
      <c r="H117" s="5" t="str">
        <f>IF(ISNA(MATCH($C117,GreatMilton!AO$26:AO$33,0)),"Not Declared", IF(ISBLANK(INDEX(GreatMilton!$AI$26:$AI$33,MATCH($C117,GreatMilton!AO$26:AO$33,0))),"Missing name on declaration sheet", INDEX(GreatMilton!$AI$26:$AI$33,MATCH($C117,GreatMilton!AO$26:AO$33,0))))</f>
        <v>Not Declared</v>
      </c>
      <c r="I117" s="5" t="str">
        <f>IF(ISNA(MATCH($C117,GreatMilton!AP$26:AP$33,0)),"Not Declared", IF(ISBLANK(INDEX(GreatMilton!$AI$26:$AI$33,MATCH($C117,GreatMilton!AP$26:AP$33,0))),"Missing name on declaration sheet", INDEX(GreatMilton!$AI$26:$AI$33,MATCH($C117,GreatMilton!AP$26:AP$33,0))))</f>
        <v>Not Declared</v>
      </c>
      <c r="J117" s="5" t="str">
        <f>IF(ISNA(MATCH($C117,GreatMilton!AQ$26:AQ$33,0)),"Not Declared", IF(ISBLANK(INDEX(GreatMilton!$AI$26:$AI$33,MATCH($C117,GreatMilton!AQ$26:AQ$33,0))),"Missing name on declaration sheet", INDEX(GreatMilton!$AI$26:$AI$33,MATCH($C117,GreatMilton!AQ$26:AQ$33,0))))</f>
        <v>Not Declared</v>
      </c>
      <c r="K117" s="5" t="str">
        <f>IF(ISNA(MATCH($C117,GreatMilton!AR$26:AR$33,0)),"Not Declared", IF(ISBLANK(INDEX(GreatMilton!$AI$26:$AI$33,MATCH($C117,GreatMilton!AR$26:AR$33,0))),"Missing name on declaration sheet", INDEX(GreatMilton!$AI$26:$AI$33,MATCH($C117,GreatMilton!AR$26:AR$33,0))))</f>
        <v>Not Declared</v>
      </c>
      <c r="L117" s="5" t="str">
        <f>IF(ISNA(MATCH($C117,GreatMilton!AS$26:AS$33,0)),"Not Declared", IF(ISBLANK(INDEX(GreatMilton!$AI$26:$AI$33,MATCH($C117,GreatMilton!AS$26:AS$33,0))),"Missing name on declaration sheet", INDEX(GreatMilton!$AI$26:$AI$33,MATCH($C117,GreatMilton!AS$26:AS$33,0))))</f>
        <v>Not Declared</v>
      </c>
      <c r="M117" s="5" t="str">
        <f>IF(ISNA(MATCH($C117,GreatMilton!AT$26:AT$33,0)),"Not Declared", IF(ISBLANK(INDEX(GreatMilton!$AI$26:$AI$33,MATCH($C117,GreatMilton!AT$26:AT$33,0))),"Missing name on declaration sheet", INDEX(GreatMilton!$AI$26:$AI$33,MATCH($C117,GreatMilton!AT$26:AT$33,0))))</f>
        <v>Not Declared</v>
      </c>
      <c r="N117" s="5" t="str">
        <f>IF(ISNA(MATCH($C117,GreatMilton!AU$26:AU$33,0)),"Not Declared", IF(ISBLANK(INDEX(GreatMilton!$AI$26:$AI$33,MATCH($C117,GreatMilton!AU$26:AU$33,0))),"Missing name on declaration sheet", INDEX(GreatMilton!$AI$26:$AI$33,MATCH($C117,GreatMilton!AU$26:AU$33,0))))</f>
        <v>Not Declared</v>
      </c>
      <c r="O117" s="5" t="str">
        <f>IF(ISNA(MATCH($C117,GreatMilton!AV$26:AV$33,0)),"Not Declared", IF(ISBLANK(INDEX(GreatMilton!$AI$26:$AI$33,MATCH($C117,GreatMilton!AV$26:AV$33,0))),"Missing name on declaration sheet", INDEX(GreatMilton!$AI$26:$AI$33,MATCH($C117,GreatMilton!AV$26:AV$33,0))))</f>
        <v>Not Declared</v>
      </c>
      <c r="P117" s="57"/>
      <c r="Q117" s="57"/>
      <c r="R117" s="57"/>
      <c r="S117" s="57"/>
      <c r="T117" s="57"/>
      <c r="U117" s="57"/>
      <c r="V117" s="57"/>
      <c r="W117" s="57"/>
      <c r="X117" s="57"/>
      <c r="Y117" s="4"/>
      <c r="AA117" s="21"/>
      <c r="AB117" s="201" t="str" cm="1">
        <f t="array" ref="AB117">_xlfn.XLOOKUP(1,('Number Allocation'!$C$6:$C$1446=_xlfn.TEXTAFTER(AC117,"(U20) "))*('Number Allocation'!$D$6:$D$1446=AD117),'Number Allocation'!$A$6:$A$1446,"!!!")</f>
        <v>!!!</v>
      </c>
      <c r="AC117" s="21" t="str">
        <v>(U20) Not Declared</v>
      </c>
      <c r="AD117" s="202" t="str">
        <v>Great Milton AC</v>
      </c>
      <c r="AE117" s="21"/>
      <c r="AF117" s="201"/>
      <c r="AG117" s="21"/>
      <c r="AH117" s="202"/>
      <c r="AJ117" s="21"/>
      <c r="AK117" s="201" t="str" cm="1">
        <f t="array" ref="AK117">_xlfn.XLOOKUP(1,('Number Allocation'!$C$6:$C$1446=_xlfn.TEXTAFTER(AL117,"(U20) "))*('Number Allocation'!$D$6:$D$1446=AM117),'Number Allocation'!$A$6:$A$1446,"!!!")</f>
        <v>!!!</v>
      </c>
      <c r="AL117" s="21" t="str">
        <v>(U20) Not Declared</v>
      </c>
      <c r="AM117" s="202" t="str">
        <v>Great Milton AC</v>
      </c>
      <c r="AN117" s="21"/>
      <c r="AO117" s="201"/>
      <c r="AP117" s="21"/>
      <c r="AQ117" s="202"/>
      <c r="AS117" s="21"/>
      <c r="AT117" s="201" t="str" cm="1">
        <f t="array" ref="AT117">_xlfn.XLOOKUP(1,('Number Allocation'!$C$6:$C$1446=_xlfn.TEXTAFTER(AU117,"(U20) "))*('Number Allocation'!$D$6:$D$1446=AV117),'Number Allocation'!$A$6:$A$1446,"!!!")</f>
        <v>!!!</v>
      </c>
      <c r="AU117" s="21" t="str">
        <v>(U20) Not Declared</v>
      </c>
      <c r="AV117" s="202" t="str">
        <v>Great Milton AC</v>
      </c>
      <c r="AW117" s="21"/>
      <c r="AX117" s="201"/>
      <c r="AY117" s="21"/>
      <c r="AZ117" s="202"/>
      <c r="BA117" s="27"/>
      <c r="BB117" s="21"/>
      <c r="BC117" s="201" t="str" cm="1">
        <f t="array" ref="BC117">_xlfn.XLOOKUP(1,('Number Allocation'!$C$6:$C$1446=_xlfn.TEXTAFTER(BD117,"(U20) "))*('Number Allocation'!$D$6:$D$1446=BE117),'Number Allocation'!$A$6:$A$1446,"!!!")</f>
        <v>!!!</v>
      </c>
      <c r="BD117" s="21" t="str">
        <v>(U20) Not Declared</v>
      </c>
      <c r="BE117" s="202" t="str">
        <v>Great Milton AC</v>
      </c>
      <c r="BF117" s="21"/>
      <c r="BG117" s="201"/>
      <c r="BH117" s="21"/>
      <c r="BI117" s="202"/>
      <c r="BK117" s="21"/>
      <c r="BL117" s="201" t="str" cm="1">
        <f t="array" ref="BL117">_xlfn.XLOOKUP(1,('Number Allocation'!$C$6:$C$1446=_xlfn.TEXTAFTER(BM117,"(U20) "))*('Number Allocation'!$D$6:$D$1446=BN117),'Number Allocation'!$A$6:$A$1446,"!!!")</f>
        <v>!!!</v>
      </c>
      <c r="BM117" s="21" t="str">
        <v>(U20) Not Declared</v>
      </c>
      <c r="BN117" s="202" t="str">
        <v>Great Milton AC</v>
      </c>
      <c r="BO117" s="21"/>
      <c r="BP117" s="201"/>
      <c r="BQ117" s="21"/>
      <c r="BR117" s="202"/>
      <c r="BT117" s="21"/>
      <c r="BU117" s="201" t="str" cm="1">
        <f t="array" ref="BU117">_xlfn.XLOOKUP(1,('Number Allocation'!$C$6:$C$1446=_xlfn.TEXTAFTER(BV117,"(U20) "))*('Number Allocation'!$D$6:$D$1446=BW117),'Number Allocation'!$A$6:$A$1446,"!!!")</f>
        <v>!!!</v>
      </c>
      <c r="BV117" s="21" t="str">
        <v>(U20) Not Declared</v>
      </c>
      <c r="BW117" s="202" t="str">
        <v>Great Milton AC</v>
      </c>
      <c r="BX117" s="21"/>
      <c r="BY117" s="201"/>
      <c r="BZ117" s="21"/>
      <c r="CA117" s="202"/>
      <c r="CB117" s="21"/>
      <c r="CC117" s="21"/>
      <c r="CD117" s="21"/>
      <c r="CE117" s="21"/>
      <c r="CF117" s="21"/>
      <c r="CG117" s="21"/>
      <c r="CH117" s="21"/>
      <c r="CI117" s="21"/>
      <c r="CJ117" s="21"/>
      <c r="CK117" s="21"/>
      <c r="CL117" s="21"/>
    </row>
    <row r="118" spans="1:103" ht="21" customHeight="1">
      <c r="A118" s="20" t="s">
        <v>124</v>
      </c>
      <c r="B118" s="5"/>
      <c r="C118" s="5" t="s">
        <v>137</v>
      </c>
      <c r="D118" s="5" t="str">
        <f>IF(ISNA(MATCH($C118,GreatMilton!AK$26:AK$33,0)),"Not Declared", IF(ISBLANK(INDEX(GreatMilton!$AI$26:$AI$33,MATCH($C118,GreatMilton!AK$26:AK$33,0))),"Missing name on declaration sheet", INDEX(GreatMilton!$AI$26:$AI$33,MATCH($C118,GreatMilton!AK$26:AK$33,0))))</f>
        <v>Not Declared</v>
      </c>
      <c r="E118" s="5" t="str">
        <f>IF(ISNA(MATCH($C118,GreatMilton!AL$26:AL$33,0)),"Not Declared", IF(ISBLANK(INDEX(GreatMilton!$AI$26:$AI$33,MATCH($C118,GreatMilton!AL$26:AL$33,0))),"Missing name on declaration sheet", INDEX(GreatMilton!$AI$26:$AI$33,MATCH($C118,GreatMilton!AL$26:AL$33,0))))</f>
        <v>Not Declared</v>
      </c>
      <c r="F118" s="5" t="str">
        <f>IF(ISNA(MATCH($C118,GreatMilton!AM$26:AM$33,0)),"Not Declared", IF(ISBLANK(INDEX(GreatMilton!$AI$26:$AI$33,MATCH($C118,GreatMilton!AM$26:AM$33,0))),"Missing name on declaration sheet", INDEX(GreatMilton!$AI$26:$AI$33,MATCH($C118,GreatMilton!AM$26:AM$33,0))))</f>
        <v>Not Declared</v>
      </c>
      <c r="G118" s="57"/>
      <c r="H118" s="5" t="str">
        <f>IF(ISNA(MATCH($C118,GreatMilton!AO$26:AO$33,0)),"Not Declared", IF(ISBLANK(INDEX(GreatMilton!$AI$26:$AI$33,MATCH($C118,GreatMilton!AO$26:AO$33,0))),"Missing name on declaration sheet", INDEX(GreatMilton!$AI$26:$AI$33,MATCH($C118,GreatMilton!AO$26:AO$33,0))))</f>
        <v>Not Declared</v>
      </c>
      <c r="I118" s="5" t="str">
        <f>IF(ISNA(MATCH($C118,GreatMilton!AP$26:AP$33,0)),"Not Declared", IF(ISBLANK(INDEX(GreatMilton!$AI$26:$AI$33,MATCH($C118,GreatMilton!AP$26:AP$33,0))),"Missing name on declaration sheet", INDEX(GreatMilton!$AI$26:$AI$33,MATCH($C118,GreatMilton!AP$26:AP$33,0))))</f>
        <v>Not Declared</v>
      </c>
      <c r="J118" s="5" t="str">
        <f>IF(ISNA(MATCH($C118,GreatMilton!AQ$26:AQ$33,0)),"Not Declared", IF(ISBLANK(INDEX(GreatMilton!$AI$26:$AI$33,MATCH($C118,GreatMilton!AQ$26:AQ$33,0))),"Missing name on declaration sheet", INDEX(GreatMilton!$AI$26:$AI$33,MATCH($C118,GreatMilton!AQ$26:AQ$33,0))))</f>
        <v>Not Declared</v>
      </c>
      <c r="K118" s="5" t="str">
        <f>IF(ISNA(MATCH($C118,GreatMilton!AR$26:AR$33,0)),"Not Declared", IF(ISBLANK(INDEX(GreatMilton!$AI$26:$AI$33,MATCH($C118,GreatMilton!AR$26:AR$33,0))),"Missing name on declaration sheet", INDEX(GreatMilton!$AI$26:$AI$33,MATCH($C118,GreatMilton!AR$26:AR$33,0))))</f>
        <v>Not Declared</v>
      </c>
      <c r="L118" s="5" t="str">
        <f>IF(ISNA(MATCH($C118,GreatMilton!AS$26:AS$33,0)),"Not Declared", IF(ISBLANK(INDEX(GreatMilton!$AI$26:$AI$33,MATCH($C118,GreatMilton!AS$26:AS$33,0))),"Missing name on declaration sheet", INDEX(GreatMilton!$AI$26:$AI$33,MATCH($C118,GreatMilton!AS$26:AS$33,0))))</f>
        <v>Not Declared</v>
      </c>
      <c r="M118" s="5" t="str">
        <f>IF(ISNA(MATCH($C118,GreatMilton!AT$26:AT$33,0)),"Not Declared", IF(ISBLANK(INDEX(GreatMilton!$AI$26:$AI$33,MATCH($C118,GreatMilton!AT$26:AT$33,0))),"Missing name on declaration sheet", INDEX(GreatMilton!$AI$26:$AI$33,MATCH($C118,GreatMilton!AT$26:AT$33,0))))</f>
        <v>Not Declared</v>
      </c>
      <c r="N118" s="5" t="str">
        <f>IF(ISNA(MATCH($C118,GreatMilton!AU$26:AU$33,0)),"Not Declared", IF(ISBLANK(INDEX(GreatMilton!$AI$26:$AI$33,MATCH($C118,GreatMilton!AU$26:AU$33,0))),"Missing name on declaration sheet", INDEX(GreatMilton!$AI$26:$AI$33,MATCH($C118,GreatMilton!AU$26:AU$33,0))))</f>
        <v>Not Declared</v>
      </c>
      <c r="O118" s="5" t="str">
        <f>IF(ISNA(MATCH($C118,GreatMilton!AV$26:AV$33,0)),"Not Declared", IF(ISBLANK(INDEX(GreatMilton!$AI$26:$AI$33,MATCH($C118,GreatMilton!AV$26:AV$33,0))),"Missing name on declaration sheet", INDEX(GreatMilton!$AI$26:$AI$33,MATCH($C118,GreatMilton!AV$26:AV$33,0))))</f>
        <v>Not Declared</v>
      </c>
      <c r="P118" s="57"/>
      <c r="Q118" s="57"/>
      <c r="R118" s="57"/>
      <c r="S118" s="57"/>
      <c r="T118" s="57"/>
      <c r="U118" s="57"/>
      <c r="V118" s="57"/>
      <c r="W118" s="57"/>
      <c r="X118" s="57"/>
      <c r="Y118" s="4"/>
      <c r="AB118" s="203" t="str" cm="1">
        <f t="array" ref="AB118">_xlfn.XLOOKUP(1,('Number Allocation'!$C$6:$C$1446=_xlfn.TEXTAFTER(AC118,"(U20) "))*('Number Allocation'!$D$6:$D$1446=AD118),'Number Allocation'!$A$6:$A$1446,"!!!")</f>
        <v>!!!</v>
      </c>
      <c r="AC118" s="204" t="str">
        <v>(U20) Not Declared</v>
      </c>
      <c r="AD118" s="205" t="str">
        <v>Great Milton AC</v>
      </c>
      <c r="AE118" s="21"/>
      <c r="AF118" s="203"/>
      <c r="AG118" s="204"/>
      <c r="AH118" s="205"/>
      <c r="AK118" s="203" t="str" cm="1">
        <f t="array" ref="AK118">_xlfn.XLOOKUP(1,('Number Allocation'!$C$6:$C$1446=_xlfn.TEXTAFTER(AL118,"(U20) "))*('Number Allocation'!$D$6:$D$1446=AM118),'Number Allocation'!$A$6:$A$1446,"!!!")</f>
        <v>!!!</v>
      </c>
      <c r="AL118" s="204" t="str">
        <v>(U20) Not Declared</v>
      </c>
      <c r="AM118" s="205" t="str">
        <v>Great Milton AC</v>
      </c>
      <c r="AN118" s="21"/>
      <c r="AO118" s="203"/>
      <c r="AP118" s="204"/>
      <c r="AQ118" s="205"/>
      <c r="AS118" s="27"/>
      <c r="AT118" s="203" t="str" cm="1">
        <f t="array" ref="AT118">_xlfn.XLOOKUP(1,('Number Allocation'!$C$6:$C$1446=_xlfn.TEXTAFTER(AU118,"(U20) "))*('Number Allocation'!$D$6:$D$1446=AV118),'Number Allocation'!$A$6:$A$1446,"!!!")</f>
        <v>!!!</v>
      </c>
      <c r="AU118" s="204" t="str">
        <v>(U20) Not Declared</v>
      </c>
      <c r="AV118" s="205" t="str">
        <v>Great Milton AC</v>
      </c>
      <c r="AW118" s="21"/>
      <c r="AX118" s="203"/>
      <c r="AY118" s="204"/>
      <c r="AZ118" s="205"/>
      <c r="BA118" s="27"/>
      <c r="BC118" s="203" t="str" cm="1">
        <f t="array" ref="BC118">_xlfn.XLOOKUP(1,('Number Allocation'!$C$6:$C$1446=_xlfn.TEXTAFTER(BD118,"(U20) "))*('Number Allocation'!$D$6:$D$1446=BE118),'Number Allocation'!$A$6:$A$1446,"!!!")</f>
        <v>!!!</v>
      </c>
      <c r="BD118" s="204" t="str">
        <v>(U20) Not Declared</v>
      </c>
      <c r="BE118" s="205" t="str">
        <v>Great Milton AC</v>
      </c>
      <c r="BF118" s="21"/>
      <c r="BG118" s="203"/>
      <c r="BH118" s="204"/>
      <c r="BI118" s="205"/>
      <c r="BL118" s="203" t="str" cm="1">
        <f t="array" ref="BL118">_xlfn.XLOOKUP(1,('Number Allocation'!$C$6:$C$1446=_xlfn.TEXTAFTER(BM118,"(U20) "))*('Number Allocation'!$D$6:$D$1446=BN118),'Number Allocation'!$A$6:$A$1446,"!!!")</f>
        <v>!!!</v>
      </c>
      <c r="BM118" s="204" t="str">
        <v>(U20) Not Declared</v>
      </c>
      <c r="BN118" s="205" t="str">
        <v>Great Milton AC</v>
      </c>
      <c r="BO118" s="21"/>
      <c r="BP118" s="203"/>
      <c r="BQ118" s="204"/>
      <c r="BR118" s="205"/>
      <c r="BU118" s="203" t="str" cm="1">
        <f t="array" ref="BU118">_xlfn.XLOOKUP(1,('Number Allocation'!$C$6:$C$1446=_xlfn.TEXTAFTER(BV118,"(U20) "))*('Number Allocation'!$D$6:$D$1446=BW118),'Number Allocation'!$A$6:$A$1446,"!!!")</f>
        <v>!!!</v>
      </c>
      <c r="BV118" s="204" t="str">
        <v>(U20) Not Declared</v>
      </c>
      <c r="BW118" s="205" t="str">
        <v>Great Milton AC</v>
      </c>
      <c r="BX118" s="21"/>
      <c r="BY118" s="203"/>
      <c r="BZ118" s="204"/>
      <c r="CA118" s="205"/>
      <c r="CB118" s="21"/>
      <c r="CC118" s="21"/>
      <c r="CD118" s="21"/>
      <c r="CE118" s="21"/>
      <c r="CF118" s="21"/>
      <c r="CG118" s="21"/>
      <c r="CH118" s="21"/>
      <c r="CI118" s="21"/>
      <c r="CJ118" s="21"/>
      <c r="CK118" s="21"/>
      <c r="CL118" s="21"/>
    </row>
    <row r="119" spans="1:103" ht="21" customHeight="1">
      <c r="A119" s="21"/>
      <c r="B119" s="4"/>
      <c r="C119" s="4"/>
      <c r="D119" s="4">
        <f>COUNTIF(D92:D118, "&lt;&gt;Not Declared")</f>
        <v>0</v>
      </c>
      <c r="E119" s="4">
        <f t="shared" ref="E119:O119" si="41">COUNTIF(E92:E118, "&lt;&gt;Not Declared")</f>
        <v>0</v>
      </c>
      <c r="F119" s="4">
        <f t="shared" si="41"/>
        <v>0</v>
      </c>
      <c r="G119" s="4"/>
      <c r="H119" s="4">
        <f t="shared" si="41"/>
        <v>0</v>
      </c>
      <c r="I119" s="4">
        <f t="shared" si="41"/>
        <v>0</v>
      </c>
      <c r="J119" s="4">
        <f t="shared" si="41"/>
        <v>0</v>
      </c>
      <c r="K119" s="4">
        <f t="shared" si="41"/>
        <v>0</v>
      </c>
      <c r="L119" s="4">
        <f t="shared" si="41"/>
        <v>0</v>
      </c>
      <c r="M119" s="4">
        <f t="shared" si="41"/>
        <v>0</v>
      </c>
      <c r="N119" s="4">
        <f t="shared" si="41"/>
        <v>0</v>
      </c>
      <c r="O119" s="4">
        <f t="shared" si="41"/>
        <v>0</v>
      </c>
      <c r="P119" s="4"/>
      <c r="Q119" s="4"/>
      <c r="R119" s="4"/>
      <c r="S119" s="4"/>
      <c r="T119" s="4"/>
      <c r="U119" s="4"/>
      <c r="V119" s="4"/>
      <c r="W119" s="4"/>
      <c r="X119" s="21"/>
      <c r="AP119" s="210"/>
      <c r="AQ119" s="210"/>
      <c r="AR119" s="210"/>
      <c r="AS119" s="210"/>
    </row>
    <row r="120" spans="1:103" ht="21" customHeight="1">
      <c r="A120" s="21"/>
      <c r="B120" s="4"/>
      <c r="C120" s="4"/>
      <c r="D120" s="4"/>
      <c r="E120" s="4"/>
      <c r="F120" s="4"/>
      <c r="G120" s="4"/>
      <c r="H120" s="4"/>
      <c r="I120" s="4"/>
      <c r="J120" s="4"/>
      <c r="K120" s="4"/>
      <c r="L120" s="4"/>
      <c r="M120" s="4"/>
      <c r="N120" s="4"/>
      <c r="O120" s="4"/>
      <c r="P120" s="4"/>
      <c r="Q120" s="4"/>
      <c r="R120" s="4"/>
      <c r="S120" s="4"/>
      <c r="T120" s="4"/>
      <c r="U120" s="4"/>
      <c r="V120" s="4"/>
      <c r="W120" s="4"/>
      <c r="X120" s="21"/>
      <c r="AP120" s="210"/>
      <c r="AQ120" s="210"/>
      <c r="AR120" s="210"/>
      <c r="AS120" s="210"/>
    </row>
    <row r="121" spans="1:103" ht="21" customHeight="1">
      <c r="A121" s="21"/>
      <c r="B121" s="4"/>
      <c r="C121" s="4"/>
      <c r="D121" s="4"/>
      <c r="E121" s="4"/>
      <c r="F121" s="4"/>
      <c r="G121" s="4"/>
      <c r="H121" s="4"/>
      <c r="I121" s="4"/>
      <c r="J121" s="4"/>
      <c r="K121" s="4"/>
      <c r="L121" s="4"/>
      <c r="M121" s="4"/>
      <c r="N121" s="4"/>
      <c r="O121" s="4"/>
      <c r="P121" s="4"/>
      <c r="Q121" s="4"/>
      <c r="R121" s="4"/>
      <c r="S121" s="4"/>
      <c r="T121" s="4"/>
      <c r="U121" s="4"/>
      <c r="V121" s="4"/>
      <c r="W121" s="4"/>
      <c r="X121" s="21"/>
      <c r="AR121" s="210"/>
      <c r="AS121" s="210"/>
    </row>
    <row r="122" spans="1:103" ht="21" customHeight="1">
      <c r="A122" s="21"/>
      <c r="B122" s="4"/>
      <c r="C122" s="4"/>
      <c r="D122" s="4"/>
      <c r="E122" s="4"/>
      <c r="F122" s="4"/>
      <c r="G122" s="4"/>
      <c r="H122" s="4"/>
      <c r="I122" s="4"/>
      <c r="J122" s="4"/>
      <c r="K122" s="4"/>
      <c r="L122" s="4"/>
      <c r="M122" s="4"/>
      <c r="N122" s="4"/>
      <c r="O122" s="4"/>
      <c r="P122" s="4"/>
      <c r="Q122" s="4"/>
      <c r="R122" s="4"/>
      <c r="S122" s="4"/>
      <c r="T122" s="4"/>
      <c r="U122" s="4"/>
      <c r="V122" s="4"/>
      <c r="W122" s="4"/>
      <c r="X122" s="21"/>
      <c r="AP122" s="3"/>
      <c r="AQ122" s="3"/>
      <c r="AS122" s="210"/>
    </row>
    <row r="123" spans="1:103" ht="21" customHeight="1">
      <c r="A123" s="142" t="s">
        <v>236</v>
      </c>
      <c r="B123" s="143" t="s">
        <v>140</v>
      </c>
      <c r="C123" s="143" t="s">
        <v>154</v>
      </c>
      <c r="D123" s="148" t="str">
        <f>Abingdon!C$38</f>
        <v>Long Jump</v>
      </c>
      <c r="E123" s="148" t="str">
        <f>Abingdon!D$38</f>
        <v>70mHdles</v>
      </c>
      <c r="F123" s="148" t="str">
        <f>Abingdon!E$38</f>
        <v>1500m</v>
      </c>
      <c r="G123" s="148" t="str">
        <f>Abingdon!F$38</f>
        <v>Discus Throw</v>
      </c>
      <c r="H123" s="148" t="str">
        <f>Abingdon!G$38</f>
        <v>High Jump</v>
      </c>
      <c r="I123" s="148" t="str">
        <f>Abingdon!H$38</f>
        <v>100m</v>
      </c>
      <c r="J123" s="148" t="str">
        <f>Abingdon!I$38</f>
        <v>Shot</v>
      </c>
      <c r="K123" s="148" t="str">
        <f>Abingdon!J$38</f>
        <v>200m</v>
      </c>
      <c r="L123" s="148" t="str">
        <f>Abingdon!K$38</f>
        <v>800m</v>
      </c>
      <c r="M123" s="148" t="str">
        <f>Abingdon!L$38</f>
        <v>Javelin Throw</v>
      </c>
      <c r="N123" s="143"/>
      <c r="O123" s="143"/>
      <c r="P123" s="143" t="s">
        <v>155</v>
      </c>
      <c r="Q123" s="143" t="s">
        <v>155</v>
      </c>
      <c r="R123" s="143" t="s">
        <v>155</v>
      </c>
      <c r="S123" s="143" t="s">
        <v>155</v>
      </c>
      <c r="T123" s="143" t="s">
        <v>7</v>
      </c>
      <c r="U123" s="143" t="s">
        <v>7</v>
      </c>
      <c r="V123" s="143" t="s">
        <v>7</v>
      </c>
      <c r="W123" s="143" t="s">
        <v>7</v>
      </c>
      <c r="X123" s="143" t="s">
        <v>7</v>
      </c>
      <c r="Y123" s="4"/>
      <c r="AA123" s="740" t="s">
        <v>37</v>
      </c>
      <c r="AB123" s="740"/>
      <c r="AC123" s="740"/>
      <c r="AD123" s="740"/>
      <c r="AE123" s="740"/>
      <c r="AF123" s="740"/>
      <c r="AG123" s="740"/>
      <c r="AH123" s="740"/>
      <c r="AJ123" s="740" t="s">
        <v>51</v>
      </c>
      <c r="AK123" s="740"/>
      <c r="AL123" s="740"/>
      <c r="AM123" s="740"/>
      <c r="AN123" s="740"/>
      <c r="AO123" s="740"/>
      <c r="AP123" s="740"/>
      <c r="AQ123" s="740"/>
      <c r="AR123" s="3"/>
      <c r="AS123" s="740" t="s">
        <v>55</v>
      </c>
      <c r="AT123" s="740"/>
      <c r="AU123" s="740"/>
      <c r="AV123" s="740"/>
      <c r="AW123" s="740"/>
      <c r="AX123" s="740"/>
      <c r="AY123" s="740"/>
      <c r="AZ123" s="740"/>
      <c r="BB123" s="740" t="s">
        <v>52</v>
      </c>
      <c r="BC123" s="740"/>
      <c r="BD123" s="740"/>
      <c r="BE123" s="740"/>
      <c r="BF123" s="740"/>
      <c r="BG123" s="740"/>
      <c r="BH123" s="740"/>
      <c r="BI123" s="740"/>
      <c r="BK123" s="740" t="s">
        <v>57</v>
      </c>
      <c r="BL123" s="740"/>
      <c r="BM123" s="740"/>
      <c r="BN123" s="740"/>
      <c r="BO123" s="740"/>
      <c r="BP123" s="740"/>
      <c r="BQ123" s="740"/>
      <c r="BR123" s="740"/>
      <c r="BT123" s="740" t="s">
        <v>53</v>
      </c>
      <c r="BU123" s="740"/>
      <c r="BV123" s="740"/>
      <c r="BW123" s="740"/>
      <c r="BX123" s="740"/>
      <c r="BY123" s="740"/>
      <c r="BZ123" s="740"/>
      <c r="CA123" s="740"/>
      <c r="CB123" s="4"/>
      <c r="CC123" s="4"/>
      <c r="CD123" s="4"/>
      <c r="CE123" s="4"/>
      <c r="CF123" s="4"/>
      <c r="CG123" s="4"/>
      <c r="CH123" s="4"/>
      <c r="CI123" s="4"/>
      <c r="CJ123" s="4"/>
      <c r="CK123" s="4"/>
      <c r="CL123" s="4"/>
      <c r="CM123" s="4"/>
      <c r="CN123" s="231" t="s">
        <v>348</v>
      </c>
      <c r="CO123" s="231" t="s">
        <v>2</v>
      </c>
      <c r="CP123" s="231" t="s">
        <v>4</v>
      </c>
      <c r="CQ123" s="231" t="s">
        <v>3</v>
      </c>
      <c r="CR123" s="231" t="s">
        <v>6</v>
      </c>
      <c r="CS123" s="231" t="s">
        <v>354</v>
      </c>
      <c r="CT123" s="231" t="s">
        <v>53</v>
      </c>
      <c r="CU123" s="231" t="s">
        <v>52</v>
      </c>
      <c r="CV123" s="231"/>
      <c r="CW123" s="231" t="s">
        <v>55</v>
      </c>
      <c r="CX123" s="231" t="s">
        <v>51</v>
      </c>
      <c r="CY123" s="231" t="s">
        <v>54</v>
      </c>
    </row>
    <row r="124" spans="1:103" ht="21" customHeight="1">
      <c r="A124" s="20" t="s">
        <v>117</v>
      </c>
      <c r="B124" s="5" t="s">
        <v>0</v>
      </c>
      <c r="C124" s="5" t="s">
        <v>0</v>
      </c>
      <c r="D124" s="5" t="str">
        <f>IF(ISNA(MATCH($C124,Abingdon!C$40:C$65,0)),"Not Declared", IF(ISBLANK(INDEX(Abingdon!$A$40:$A$65,MATCH($C124,Abingdon!C$40:C$65,0))),"Missing name on declaration sheet", INDEX(Abingdon!$A$40:$A$65,MATCH($C124,Abingdon!C$40:C$65,0))))</f>
        <v>Not Declared</v>
      </c>
      <c r="E124" s="5" t="str">
        <f>IF(ISNA(MATCH($C124,Abingdon!D$40:D$65,0)),"Not Declared", IF(ISBLANK(INDEX(Abingdon!$A$40:$A$65,MATCH($C124,Abingdon!D$40:D$65,0))),"Missing name on declaration sheet", INDEX(Abingdon!$A$40:$A$65,MATCH($C124,Abingdon!D$40:D$65,0))))</f>
        <v>Not Declared</v>
      </c>
      <c r="F124" s="5" t="str">
        <f>IF(ISNA(MATCH($C124,Abingdon!E$40:E$65,0)),"Not Declared", IF(ISBLANK(INDEX(Abingdon!$A$40:$A$65,MATCH($C124,Abingdon!E$40:E$65,0))),"Missing name on declaration sheet", INDEX(Abingdon!$A$40:$A$65,MATCH($C124,Abingdon!E$40:E$65,0))))</f>
        <v>Not Declared</v>
      </c>
      <c r="G124" s="5" t="str">
        <f>IF(ISNA(MATCH($C124,Abingdon!F$40:F$65,0)),"Not Declared", IF(ISBLANK(INDEX(Abingdon!$A$40:$A$65,MATCH($C124,Abingdon!F$40:F$65,0))),"Missing name on declaration sheet", INDEX(Abingdon!$A$40:$A$65,MATCH($C124,Abingdon!F$40:F$65,0))))</f>
        <v>Not Declared</v>
      </c>
      <c r="H124" s="5" t="str">
        <f>IF(ISNA(MATCH($C124,Abingdon!G$40:G$65,0)),"Not Declared", IF(ISBLANK(INDEX(Abingdon!$A$40:$A$65,MATCH($C124,Abingdon!G$40:G$65,0))),"Missing name on declaration sheet", INDEX(Abingdon!$A$40:$A$65,MATCH($C124,Abingdon!G$40:G$65,0))))</f>
        <v>Not Declared</v>
      </c>
      <c r="I124" s="5" t="str">
        <f>IF(ISNA(MATCH($C124,Abingdon!H$40:H$65,0)),"Not Declared", IF(ISBLANK(INDEX(Abingdon!$A$40:$A$65,MATCH($C124,Abingdon!H$40:H$65,0))),"Missing name on declaration sheet", INDEX(Abingdon!$A$40:$A$65,MATCH($C124,Abingdon!H$40:H$65,0))))</f>
        <v>Not Declared</v>
      </c>
      <c r="J124" s="5" t="str">
        <f>IF(ISNA(MATCH($C124,Abingdon!I$40:I$65,0)),"Not Declared", IF(ISBLANK(INDEX(Abingdon!$A$40:$A$65,MATCH($C124,Abingdon!I$40:I$65,0))),"Missing name on declaration sheet", INDEX(Abingdon!$A$40:$A$65,MATCH($C124,Abingdon!I$40:I$65,0))))</f>
        <v>Not Declared</v>
      </c>
      <c r="K124" s="5" t="str">
        <f>IF(ISNA(MATCH($C124,Abingdon!J$40:J$65,0)),"Not Declared", IF(ISBLANK(INDEX(Abingdon!$A$40:$A$65,MATCH($C124,Abingdon!J$40:J$65,0))),"Missing name on declaration sheet", INDEX(Abingdon!$A$40:$A$65,MATCH($C124,Abingdon!J$40:J$65,0))))</f>
        <v>Not Declared</v>
      </c>
      <c r="L124" s="5" t="str">
        <f>IF(ISNA(MATCH($C124,Abingdon!K$40:K$65,0)),"Not Declared", IF(ISBLANK(INDEX(Abingdon!$A$40:$A$65,MATCH($C124,Abingdon!K$40:K$65,0))),"Missing name on declaration sheet", INDEX(Abingdon!$A$40:$A$65,MATCH($C124,Abingdon!K$40:K$65,0))))</f>
        <v>Not Declared</v>
      </c>
      <c r="M124" s="5" t="str">
        <f>IF(ISNA(MATCH($C124,Abingdon!L$40:L$65,0)),"Not Declared", IF(ISBLANK(INDEX(Abingdon!$A$40:$A$65,MATCH($C124,Abingdon!L$40:L$65,0))),"Missing name on declaration sheet", INDEX(Abingdon!$A$40:$A$65,MATCH($C124,Abingdon!L$40:L$65,0))))</f>
        <v>Not Declared</v>
      </c>
      <c r="N124" s="57"/>
      <c r="O124" s="57"/>
      <c r="P124" s="5">
        <v>1</v>
      </c>
      <c r="Q124" s="5">
        <v>2</v>
      </c>
      <c r="R124" s="5">
        <v>3</v>
      </c>
      <c r="S124" s="5">
        <v>4</v>
      </c>
      <c r="T124" s="5" t="str">
        <f>IF(ISNA(MATCH(P124,Abingdon!$M$40:$M$64,0)),"", IF(ISBLANK(INDEX(Abingdon!$A$40:$A$65,MATCH(P124,Abingdon!$M$40:$M$65,0))),"Missing name on declaration sheet", INDEX(Abingdon!$A$40:$A$65,MATCH(P124,Abingdon!$M$40:$M$65,0))))</f>
        <v/>
      </c>
      <c r="U124" s="5" t="str">
        <f>IF(ISNA(MATCH(Q124,Abingdon!$M$40:$M$64,0)),"", IF(ISBLANK(INDEX(Abingdon!$A$40:$A$65,MATCH(Q124,Abingdon!$M$40:$M$65,0))),"Missing name on declaration sheet", INDEX(Abingdon!$A$40:$A$65,MATCH(Q124,Abingdon!$M$40:$M$65,0))))</f>
        <v/>
      </c>
      <c r="V124" s="5" t="str">
        <f>IF(ISNA(MATCH(R124,Abingdon!$M$40:$M$64,0)),"", IF(ISBLANK(INDEX(Abingdon!$A$40:$A$65,MATCH(R124,Abingdon!$M$40:$M$65,0))),"Missing name on declaration sheet", INDEX(Abingdon!$A$40:$A$65,MATCH(R124,Abingdon!$M$40:$M$65,0))))</f>
        <v/>
      </c>
      <c r="W124" s="5" t="str">
        <f>IF(ISNA(MATCH(S124,Abingdon!$M$40:$M$64,0)),"", IF(ISBLANK(INDEX(Abingdon!$A$40:$A$65,MATCH(S124,Abingdon!$M$40:$M$65,0))),"Missing name on declaration sheet", INDEX(Abingdon!$A$40:$A$65,MATCH(S124,Abingdon!$M$40:$M$65,0))))</f>
        <v/>
      </c>
      <c r="X124" s="20" t="str">
        <f>T124&amp;", "&amp;U124&amp;", "&amp;V124&amp;", "&amp;W124</f>
        <v xml:space="preserve">, , , </v>
      </c>
      <c r="Y124" s="4"/>
      <c r="AA124" s="197" t="s">
        <v>339</v>
      </c>
      <c r="AB124" s="207" t="str" cm="1">
        <f t="array" ref="AB124:AD131">_xlfn.SORTBY(_xlfn._xlws.FILTER(CHOOSE({1,2,3},$B$124:$B$150,$J$124:$J$150,$A$124:$A$150),($C$124:$C$150="A")*($A$124:$A$150&lt;&gt;"Great Milton AC"),""),$O$424:$O$431)</f>
        <v>X</v>
      </c>
      <c r="AC124" s="199" t="str">
        <v>Not Declared</v>
      </c>
      <c r="AD124" s="200" t="str">
        <v>Team Kennet</v>
      </c>
      <c r="AE124" s="197" t="s">
        <v>343</v>
      </c>
      <c r="AF124" s="207" t="str" cm="1">
        <f t="array" ref="AF124:AF127">_xlfn.IFNA(_xlfn.VSTACK(_xlfn._xlws.FILTER(_xlfn.ANCHORARRAY(AB124),_xlfn.CHOOSECOLS(_xlfn.ANCHORARRAY(AB124),2)&lt;&gt;"Not Declared", ""), _xlfn._xlws.FILTER(_xlfn.ANCHORARRAY(AB132),_xlfn.CHOOSECOLS(_xlfn.ANCHORARRAY(AB132),2)&lt;&gt;"Not Declared", ""), _xlfn._xlws.FILTER(AB140:AD147,_xlfn.CHOOSECOLS(AB140:AD147,2)&lt;&gt;"Not Declared", ""), _xlfn._xlws.FILTER(AB148:AD150,_xlfn.CHOOSECOLS(AB148:AD150,2)&lt;&gt;"Not Declared", "")),"")</f>
        <v/>
      </c>
      <c r="AG124" s="199"/>
      <c r="AH124" s="200"/>
      <c r="AJ124" s="197" t="s">
        <v>339</v>
      </c>
      <c r="AK124" s="207" t="str" cm="1">
        <f t="array" ref="AK124:AM131">_xlfn.SORTBY(_xlfn._xlws.FILTER(CHOOSE({1,2,3},$B$124:$B$150,$G$124:$G$150,$A$124:$A$150),($C$124:$C$150="A")*($A$124:$A$150&lt;&gt;"Great Milton AC"),""),$N$424:$N$431)</f>
        <v>B</v>
      </c>
      <c r="AL124" s="199" t="str">
        <v>Not Declared</v>
      </c>
      <c r="AM124" s="200" t="str">
        <v>Bicester AC</v>
      </c>
      <c r="AN124" s="197" t="s">
        <v>343</v>
      </c>
      <c r="AO124" s="207" t="str" cm="1">
        <f t="array" ref="AO124:AO127">_xlfn.IFNA(_xlfn.VSTACK(_xlfn._xlws.FILTER(_xlfn.ANCHORARRAY(AK124),_xlfn.CHOOSECOLS(_xlfn.ANCHORARRAY(AK124),2)&lt;&gt;"Not Declared", ""), _xlfn._xlws.FILTER(_xlfn.ANCHORARRAY(AK132),_xlfn.CHOOSECOLS(_xlfn.ANCHORARRAY(AK132),2)&lt;&gt;"Not Declared", ""), _xlfn._xlws.FILTER(AK140:AM147,_xlfn.CHOOSECOLS(AK140:AM147,2)&lt;&gt;"Not Declared", ""), _xlfn._xlws.FILTER(AK148:AM150,_xlfn.CHOOSECOLS(AK148:AM150,2)&lt;&gt;"Not Declared", "")),"")</f>
        <v/>
      </c>
      <c r="AP124" s="199"/>
      <c r="AQ124" s="200"/>
      <c r="AS124" s="197" t="s">
        <v>339</v>
      </c>
      <c r="AT124" s="207" t="str" cm="1">
        <f t="array" ref="AT124:AV131">_xlfn.SORTBY(_xlfn._xlws.FILTER(CHOOSE({1,2,3},$B$124:$B$150,$M$124:$M$150,$A$124:$A$150),($C$124:$C$150="A")*($A$124:$A$150&lt;&gt;"Great Milton AC"),""),$M$424:$M$431)</f>
        <v>R</v>
      </c>
      <c r="AU124" s="199" t="str">
        <v>Not Declared</v>
      </c>
      <c r="AV124" s="200" t="str">
        <v>Radley AC</v>
      </c>
      <c r="AW124" s="197" t="s">
        <v>343</v>
      </c>
      <c r="AX124" s="207" t="str" cm="1">
        <f t="array" ref="AX124:AX127">_xlfn.IFNA(_xlfn.VSTACK(_xlfn._xlws.FILTER(_xlfn.ANCHORARRAY(AT124),_xlfn.CHOOSECOLS(_xlfn.ANCHORARRAY(AT124),2)&lt;&gt;"Not Declared", ""), _xlfn._xlws.FILTER(_xlfn.ANCHORARRAY(AT132),_xlfn.CHOOSECOLS(_xlfn.ANCHORARRAY(AT132),2)&lt;&gt;"Not Declared", ""), _xlfn._xlws.FILTER(AT140:AV147,_xlfn.CHOOSECOLS(AT140:AV147,2)&lt;&gt;"Not Declared", ""), _xlfn._xlws.FILTER(AT148:AV150,_xlfn.CHOOSECOLS(AT148:AV150,2)&lt;&gt;"Not Declared", "")),"")</f>
        <v/>
      </c>
      <c r="AY124" s="199"/>
      <c r="AZ124" s="200"/>
      <c r="BB124" s="197" t="s">
        <v>339</v>
      </c>
      <c r="BC124" s="207" t="str" cm="1">
        <f t="array" ref="BC124:BE131">_xlfn.SORTBY(_xlfn._xlws.FILTER(CHOOSE({1,2,3},$B$124:$B$150,$D$124:$D$150,$A$124:$A$150),($C$124:$C$150="A")*($A$124:$A$150&lt;&gt;"Great Milton AC"),""),$K$424:$K$431)</f>
        <v>N</v>
      </c>
      <c r="BD124" s="199" t="str">
        <v>Not Declared</v>
      </c>
      <c r="BE124" s="200" t="str">
        <v>Banbury Harriers AC</v>
      </c>
      <c r="BF124" s="197" t="s">
        <v>343</v>
      </c>
      <c r="BG124" s="207" t="str" cm="1">
        <f t="array" ref="BG124:BG125">_xlfn.IFNA(_xlfn.VSTACK(_xlfn._xlws.FILTER(_xlfn.ANCHORARRAY(BC124),_xlfn.CHOOSECOLS(_xlfn.ANCHORARRAY(BC124),2)&lt;&gt;"Not Declared", ""), _xlfn._xlws.FILTER(_xlfn.ANCHORARRAY(BC132),_xlfn.CHOOSECOLS(_xlfn.ANCHORARRAY(BC132),2)&lt;&gt;"Not Declared", "")),"")</f>
        <v/>
      </c>
      <c r="BH124" s="199"/>
      <c r="BI124" s="200"/>
      <c r="BL124" s="223"/>
      <c r="BM124" s="223"/>
      <c r="BN124" s="223"/>
      <c r="BP124" s="223"/>
      <c r="BQ124" s="223"/>
      <c r="BR124" s="223"/>
      <c r="BT124" s="197" t="s">
        <v>339</v>
      </c>
      <c r="BU124" s="207" t="str" cm="1">
        <f t="array" ref="BU124:BW131">_xlfn.SORTBY(_xlfn._xlws.FILTER(CHOOSE({1,2,3},$B$124:$B$150,$H$124:$H$150,$A$124:$A$150),($C$124:$C$150="A")*($A$124:$A$150&lt;&gt;"Great Milton AC"),""),$J$424:$J$431)</f>
        <v>N</v>
      </c>
      <c r="BV124" s="199" t="str">
        <v>Not Declared</v>
      </c>
      <c r="BW124" s="200" t="str">
        <v>Banbury Harriers AC</v>
      </c>
      <c r="BX124" s="197" t="s">
        <v>343</v>
      </c>
      <c r="BY124" s="207" t="str" cm="1">
        <f t="array" ref="BY124:BY127">_xlfn.IFNA(_xlfn.VSTACK(_xlfn._xlws.FILTER(_xlfn.ANCHORARRAY(BU124),_xlfn.CHOOSECOLS(_xlfn.ANCHORARRAY(BU124),2)&lt;&gt;"Not Declared", ""), _xlfn._xlws.FILTER(_xlfn.ANCHORARRAY(BU132),_xlfn.CHOOSECOLS(_xlfn.ANCHORARRAY(BU132),2)&lt;&gt;"Not Declared", ""), _xlfn._xlws.FILTER(BU140:BW147,_xlfn.CHOOSECOLS(BU140:BW147,2)&lt;&gt;"Not Declared", ""), _xlfn._xlws.FILTER(BU148:BW150,_xlfn.CHOOSECOLS(BU148:BW150,2)&lt;&gt;"Not Declared", "")),"")</f>
        <v/>
      </c>
      <c r="BZ124" s="199"/>
      <c r="CA124" s="200"/>
      <c r="CB124" s="21"/>
      <c r="CC124" s="21"/>
      <c r="CD124" s="21"/>
      <c r="CE124" s="21"/>
      <c r="CF124" s="21"/>
      <c r="CG124" s="21"/>
      <c r="CH124" s="21"/>
      <c r="CI124" s="21"/>
      <c r="CJ124" s="21"/>
      <c r="CK124" s="21"/>
      <c r="CL124" s="21"/>
      <c r="CM124" s="4" t="s">
        <v>0</v>
      </c>
      <c r="CN124" s="4" cm="1">
        <f t="array" ref="CN124">IFERROR(ROWS(_xlfn._xlws.FILTER($E$124:$E$150,($C$124:$C$150="A")*($A$124:$A$150&lt;&gt;"Great Milton AC")*($E$124:$E$150&lt;&gt;"Not Declared"))),0)</f>
        <v>0</v>
      </c>
      <c r="CO124" s="4" cm="1">
        <f t="array" ref="CO124">IFERROR(ROWS(_xlfn._xlws.FILTER($I$124:$I$150,($C$124:$C$150="A")*($A$124:$A$150&lt;&gt;"Great Milton AC")*($I$124:$I$150&lt;&gt;"Not Declared"))),0)</f>
        <v>0</v>
      </c>
      <c r="CP124" s="4" cm="1">
        <f t="array" ref="CP124">IFERROR(ROWS(_xlfn._xlws.FILTER($K$124:$K$150,($C$124:$C$150="A")*($A$124:$A$150&lt;&gt;"Great Milton AC")*($K$124:$K$150&lt;&gt;"Not Declared"))),0)</f>
        <v>0</v>
      </c>
      <c r="CQ124" s="4" cm="1">
        <f t="array" ref="CQ124">IFERROR(ROWS(_xlfn._xlws.FILTER($L$124:$L$150,($C$124:$C$150="A")*($A$124:$A$150&lt;&gt;"Great Milton AC")*($L$124:$L$150&lt;&gt;"Not Declared"))),0)</f>
        <v>0</v>
      </c>
      <c r="CR124" s="4" cm="1">
        <f t="array" ref="CR124">IFERROR(ROWS(_xlfn._xlws.FILTER($F$124:$F$150,($C$124:$C$150="A")*($A$124:$A$150&lt;&gt;"Great Milton AC")*($F$124:$F$150&lt;&gt;"Not Declared"))),0)</f>
        <v>0</v>
      </c>
      <c r="CS124" s="4" cm="1">
        <f t="array" ref="CS124">IFERROR(ROWS(_xlfn._xlws.FILTER($X$124:$X$150,($C$124:$C$150="A")*($A$124:$A$150&lt;&gt;"Great Milton AC")*($X$124:$X$150&lt;&gt;", , , "))),0)</f>
        <v>0</v>
      </c>
      <c r="CT124" s="246"/>
      <c r="CU124" s="246"/>
      <c r="CV124" s="246"/>
      <c r="CW124" s="246"/>
      <c r="CX124" s="246"/>
      <c r="CY124" s="246"/>
    </row>
    <row r="125" spans="1:103" ht="21" customHeight="1">
      <c r="A125" s="20" t="s">
        <v>117</v>
      </c>
      <c r="B125" s="5" t="s">
        <v>47</v>
      </c>
      <c r="C125" s="5" t="s">
        <v>1</v>
      </c>
      <c r="D125" s="5" t="str">
        <f>IF(ISNA(MATCH($C125,Abingdon!C$40:C$65,0)),"Not Declared", IF(ISBLANK(INDEX(Abingdon!$A$40:$A$65,MATCH($C125,Abingdon!C$40:C$65,0))),"Missing name on declaration sheet", INDEX(Abingdon!$A$40:$A$65,MATCH($C125,Abingdon!C$40:C$65,0))))</f>
        <v>Not Declared</v>
      </c>
      <c r="E125" s="5" t="str">
        <f>IF(ISNA(MATCH($C125,Abingdon!D$40:D$65,0)),"Not Declared", IF(ISBLANK(INDEX(Abingdon!$A$40:$A$65,MATCH($C125,Abingdon!D$40:D$65,0))),"Missing name on declaration sheet", INDEX(Abingdon!$A$40:$A$65,MATCH($C125,Abingdon!D$40:D$65,0))))</f>
        <v>Not Declared</v>
      </c>
      <c r="F125" s="5" t="str">
        <f>IF(ISNA(MATCH($C125,Abingdon!E$40:E$65,0)),"Not Declared", IF(ISBLANK(INDEX(Abingdon!$A$40:$A$65,MATCH($C125,Abingdon!E$40:E$65,0))),"Missing name on declaration sheet", INDEX(Abingdon!$A$40:$A$65,MATCH($C125,Abingdon!E$40:E$65,0))))</f>
        <v>Not Declared</v>
      </c>
      <c r="G125" s="5" t="str">
        <f>IF(ISNA(MATCH($C125,Abingdon!F$40:F$65,0)),"Not Declared", IF(ISBLANK(INDEX(Abingdon!$A$40:$A$65,MATCH($C125,Abingdon!F$40:F$65,0))),"Missing name on declaration sheet", INDEX(Abingdon!$A$40:$A$65,MATCH($C125,Abingdon!F$40:F$65,0))))</f>
        <v>Not Declared</v>
      </c>
      <c r="H125" s="5" t="str">
        <f>IF(ISNA(MATCH($C125,Abingdon!G$40:G$65,0)),"Not Declared", IF(ISBLANK(INDEX(Abingdon!$A$40:$A$65,MATCH($C125,Abingdon!G$40:G$65,0))),"Missing name on declaration sheet", INDEX(Abingdon!$A$40:$A$65,MATCH($C125,Abingdon!G$40:G$65,0))))</f>
        <v>Not Declared</v>
      </c>
      <c r="I125" s="5" t="str">
        <f>IF(ISNA(MATCH($C125,Abingdon!H$40:H$65,0)),"Not Declared", IF(ISBLANK(INDEX(Abingdon!$A$40:$A$65,MATCH($C125,Abingdon!H$40:H$65,0))),"Missing name on declaration sheet", INDEX(Abingdon!$A$40:$A$65,MATCH($C125,Abingdon!H$40:H$65,0))))</f>
        <v>Not Declared</v>
      </c>
      <c r="J125" s="5" t="str">
        <f>IF(ISNA(MATCH($C125,Abingdon!I$40:I$65,0)),"Not Declared", IF(ISBLANK(INDEX(Abingdon!$A$40:$A$65,MATCH($C125,Abingdon!I$40:I$65,0))),"Missing name on declaration sheet", INDEX(Abingdon!$A$40:$A$65,MATCH($C125,Abingdon!I$40:I$65,0))))</f>
        <v>Not Declared</v>
      </c>
      <c r="K125" s="5" t="str">
        <f>IF(ISNA(MATCH($C125,Abingdon!J$40:J$65,0)),"Not Declared", IF(ISBLANK(INDEX(Abingdon!$A$40:$A$65,MATCH($C125,Abingdon!J$40:J$65,0))),"Missing name on declaration sheet", INDEX(Abingdon!$A$40:$A$65,MATCH($C125,Abingdon!J$40:J$65,0))))</f>
        <v>Not Declared</v>
      </c>
      <c r="L125" s="5" t="str">
        <f>IF(ISNA(MATCH($C125,Abingdon!K$40:K$65,0)),"Not Declared", IF(ISBLANK(INDEX(Abingdon!$A$40:$A$65,MATCH($C125,Abingdon!K$40:K$65,0))),"Missing name on declaration sheet", INDEX(Abingdon!$A$40:$A$65,MATCH($C125,Abingdon!K$40:K$65,0))))</f>
        <v>Not Declared</v>
      </c>
      <c r="M125" s="5" t="str">
        <f>IF(ISNA(MATCH($C125,Abingdon!L$40:L$65,0)),"Not Declared", IF(ISBLANK(INDEX(Abingdon!$A$40:$A$65,MATCH($C125,Abingdon!L$40:L$65,0))),"Missing name on declaration sheet", INDEX(Abingdon!$A$40:$A$65,MATCH($C125,Abingdon!L$40:L$65,0))))</f>
        <v>Not Declared</v>
      </c>
      <c r="N125" s="57"/>
      <c r="O125" s="57"/>
      <c r="P125" s="57"/>
      <c r="Q125" s="57"/>
      <c r="R125" s="57"/>
      <c r="S125" s="57"/>
      <c r="T125" s="57"/>
      <c r="U125" s="57"/>
      <c r="V125" s="57"/>
      <c r="W125" s="57"/>
      <c r="X125" s="57"/>
      <c r="Y125" s="4"/>
      <c r="AA125" s="21"/>
      <c r="AB125" s="201" t="str">
        <v>O</v>
      </c>
      <c r="AC125" s="21" t="str">
        <v>Not Declared</v>
      </c>
      <c r="AD125" s="202" t="str">
        <v>Oxford City AC</v>
      </c>
      <c r="AE125" s="21"/>
      <c r="AF125" s="201" t="str">
        <v/>
      </c>
      <c r="AG125" s="21"/>
      <c r="AH125" s="202"/>
      <c r="AJ125" s="21"/>
      <c r="AK125" s="201" t="str">
        <v>H</v>
      </c>
      <c r="AL125" s="21" t="str">
        <v>Not Declared</v>
      </c>
      <c r="AM125" s="202" t="str">
        <v>White Horse Harriers</v>
      </c>
      <c r="AN125" s="21"/>
      <c r="AO125" s="201" t="str">
        <v/>
      </c>
      <c r="AP125" s="21"/>
      <c r="AQ125" s="202"/>
      <c r="AS125" s="21"/>
      <c r="AT125" s="201" t="str">
        <v>A</v>
      </c>
      <c r="AU125" s="21" t="str">
        <v>Not Declared</v>
      </c>
      <c r="AV125" s="202" t="str">
        <v>Abingdon AC</v>
      </c>
      <c r="AW125" s="21"/>
      <c r="AX125" s="201" t="str">
        <v/>
      </c>
      <c r="AY125" s="21"/>
      <c r="AZ125" s="202"/>
      <c r="BB125" s="21"/>
      <c r="BC125" s="201" t="str">
        <v>O</v>
      </c>
      <c r="BD125" s="21" t="str">
        <v>Not Declared</v>
      </c>
      <c r="BE125" s="202" t="str">
        <v>Oxford City AC</v>
      </c>
      <c r="BF125" s="21"/>
      <c r="BG125" s="201" t="str">
        <v/>
      </c>
      <c r="BH125" s="21"/>
      <c r="BI125" s="202"/>
      <c r="BL125" s="223"/>
      <c r="BM125" s="223"/>
      <c r="BN125" s="223"/>
      <c r="BP125" s="223"/>
      <c r="BQ125" s="223"/>
      <c r="BR125" s="223"/>
      <c r="BT125" s="21"/>
      <c r="BU125" s="201" t="str">
        <v>W</v>
      </c>
      <c r="BV125" s="21" t="str">
        <v>Not Declared</v>
      </c>
      <c r="BW125" s="202" t="str">
        <v>Witney Road Runners</v>
      </c>
      <c r="BX125" s="21"/>
      <c r="BY125" s="201" t="str">
        <v/>
      </c>
      <c r="BZ125" s="21"/>
      <c r="CA125" s="202"/>
      <c r="CB125" s="21"/>
      <c r="CC125" s="21"/>
      <c r="CD125" s="21"/>
      <c r="CE125" s="21"/>
      <c r="CF125" s="21"/>
      <c r="CG125" s="21"/>
      <c r="CH125" s="21"/>
      <c r="CI125" s="21"/>
      <c r="CJ125" s="21"/>
      <c r="CK125" s="21"/>
      <c r="CL125" s="21"/>
      <c r="CM125" s="4" t="s">
        <v>1</v>
      </c>
      <c r="CN125" s="4" cm="1">
        <f t="array" ref="CN125">IFERROR(ROWS(_xlfn._xlws.FILTER($E$124:$E$150,($C$124:$C$150="B")*($A$124:$A$150&lt;&gt;"Great Milton AC")*($E$124:$E$150&lt;&gt;"Not Declared"))),0)</f>
        <v>0</v>
      </c>
      <c r="CO125" s="4" cm="1">
        <f t="array" ref="CO125">IFERROR(ROWS(_xlfn._xlws.FILTER($I$124:$I$150,($C$124:$C$150="B")*($A$124:$A$150&lt;&gt;"Great Milton AC")*($I$124:$I$150&lt;&gt;"Not Declared"))),0)</f>
        <v>0</v>
      </c>
      <c r="CP125" s="4" cm="1">
        <f t="array" ref="CP125">IFERROR(ROWS(_xlfn._xlws.FILTER($K$124:$K$150,($C$124:$C$150="B")*($A$124:$A$150&lt;&gt;"Great Milton AC")*($K$124:$K$150&lt;&gt;"Not Declared"))),0)</f>
        <v>0</v>
      </c>
      <c r="CQ125" s="4" cm="1">
        <f t="array" ref="CQ125">IFERROR(ROWS(_xlfn._xlws.FILTER($L$124:$L$150,($C$124:$C$150="B")*($A$124:$A$150&lt;&gt;"Great Milton AC")*($L$124:$L$150&lt;&gt;"Not Declared"))),0)</f>
        <v>0</v>
      </c>
      <c r="CR125" s="4" cm="1">
        <f t="array" ref="CR125">IFERROR(ROWS(_xlfn._xlws.FILTER($F$124:$F$150,($C$124:$C$150="B")*($A$124:$A$150&lt;&gt;"Great Milton AC")*($F$124:$F$150&lt;&gt;"Not Declared"))),0)</f>
        <v>0</v>
      </c>
      <c r="CS125" s="4"/>
      <c r="CT125" s="246"/>
      <c r="CU125" s="246"/>
      <c r="CV125" s="246"/>
      <c r="CW125" s="246"/>
      <c r="CX125" s="246"/>
      <c r="CY125" s="246"/>
    </row>
    <row r="126" spans="1:103" ht="21" customHeight="1">
      <c r="A126" s="20" t="s">
        <v>117</v>
      </c>
      <c r="B126" s="5"/>
      <c r="C126" s="5" t="s">
        <v>139</v>
      </c>
      <c r="D126" s="5" t="str">
        <f>IF(ISNA(MATCH($C126,Abingdon!C$40:C$65,0)),"Not Declared", IF(ISBLANK(INDEX(Abingdon!$A$40:$A$65,MATCH($C126,Abingdon!C$40:C$65,0))),"Missing name on declaration sheet", INDEX(Abingdon!$A$40:$A$65,MATCH($C126,Abingdon!C$40:C$65,0))))</f>
        <v>Not Declared</v>
      </c>
      <c r="E126" s="5" t="str">
        <f>IF(ISNA(MATCH($C126,Abingdon!D$40:D$65,0)),"Not Declared", IF(ISBLANK(INDEX(Abingdon!$A$40:$A$65,MATCH($C126,Abingdon!D$40:D$65,0))),"Missing name on declaration sheet", INDEX(Abingdon!$A$40:$A$65,MATCH($C126,Abingdon!D$40:D$65,0))))</f>
        <v>Not Declared</v>
      </c>
      <c r="F126" s="5" t="str">
        <f>IF(ISNA(MATCH($C126,Abingdon!E$40:E$65,0)),"Not Declared", IF(ISBLANK(INDEX(Abingdon!$A$40:$A$65,MATCH($C126,Abingdon!E$40:E$65,0))),"Missing name on declaration sheet", INDEX(Abingdon!$A$40:$A$65,MATCH($C126,Abingdon!E$40:E$65,0))))</f>
        <v>Not Declared</v>
      </c>
      <c r="G126" s="5" t="str">
        <f>IF(ISNA(MATCH($C126,Abingdon!F$40:F$65,0)),"Not Declared", IF(ISBLANK(INDEX(Abingdon!$A$40:$A$65,MATCH($C126,Abingdon!F$40:F$65,0))),"Missing name on declaration sheet", INDEX(Abingdon!$A$40:$A$65,MATCH($C126,Abingdon!F$40:F$65,0))))</f>
        <v>Not Declared</v>
      </c>
      <c r="H126" s="5" t="str">
        <f>IF(ISNA(MATCH($C126,Abingdon!G$40:G$65,0)),"Not Declared", IF(ISBLANK(INDEX(Abingdon!$A$40:$A$65,MATCH($C126,Abingdon!G$40:G$65,0))),"Missing name on declaration sheet", INDEX(Abingdon!$A$40:$A$65,MATCH($C126,Abingdon!G$40:G$65,0))))</f>
        <v>Not Declared</v>
      </c>
      <c r="I126" s="5" t="str">
        <f>IF(ISNA(MATCH($C126,Abingdon!H$40:H$65,0)),"Not Declared", IF(ISBLANK(INDEX(Abingdon!$A$40:$A$65,MATCH($C126,Abingdon!H$40:H$65,0))),"Missing name on declaration sheet", INDEX(Abingdon!$A$40:$A$65,MATCH($C126,Abingdon!H$40:H$65,0))))</f>
        <v>Not Declared</v>
      </c>
      <c r="J126" s="5" t="str">
        <f>IF(ISNA(MATCH($C126,Abingdon!I$40:I$65,0)),"Not Declared", IF(ISBLANK(INDEX(Abingdon!$A$40:$A$65,MATCH($C126,Abingdon!I$40:I$65,0))),"Missing name on declaration sheet", INDEX(Abingdon!$A$40:$A$65,MATCH($C126,Abingdon!I$40:I$65,0))))</f>
        <v>Not Declared</v>
      </c>
      <c r="K126" s="5" t="str">
        <f>IF(ISNA(MATCH($C126,Abingdon!J$40:J$65,0)),"Not Declared", IF(ISBLANK(INDEX(Abingdon!$A$40:$A$65,MATCH($C126,Abingdon!J$40:J$65,0))),"Missing name on declaration sheet", INDEX(Abingdon!$A$40:$A$65,MATCH($C126,Abingdon!J$40:J$65,0))))</f>
        <v>Not Declared</v>
      </c>
      <c r="L126" s="5" t="str">
        <f>IF(ISNA(MATCH($C126,Abingdon!K$40:K$65,0)),"Not Declared", IF(ISBLANK(INDEX(Abingdon!$A$40:$A$65,MATCH($C126,Abingdon!K$40:K$65,0))),"Missing name on declaration sheet", INDEX(Abingdon!$A$40:$A$65,MATCH($C126,Abingdon!K$40:K$65,0))))</f>
        <v>Not Declared</v>
      </c>
      <c r="M126" s="5" t="str">
        <f>IF(ISNA(MATCH($C126,Abingdon!L$40:L$65,0)),"Not Declared", IF(ISBLANK(INDEX(Abingdon!$A$40:$A$65,MATCH($C126,Abingdon!L$40:L$65,0))),"Missing name on declaration sheet", INDEX(Abingdon!$A$40:$A$65,MATCH($C126,Abingdon!L$40:L$65,0))))</f>
        <v>Not Declared</v>
      </c>
      <c r="N126" s="57"/>
      <c r="O126" s="57"/>
      <c r="P126" s="5" t="s">
        <v>109</v>
      </c>
      <c r="Q126" s="5" t="s">
        <v>136</v>
      </c>
      <c r="R126" s="5" t="s">
        <v>137</v>
      </c>
      <c r="S126" s="5" t="s">
        <v>138</v>
      </c>
      <c r="T126" s="5" t="str">
        <f>IF(ISNA(MATCH(P126,Abingdon!$M$40:$M$64,0)),"", IF(ISBLANK(INDEX(Abingdon!$A$40:$A$65,MATCH(P126,Abingdon!$M$40:$M$65,0))),"Missing name on declaration sheet", INDEX(Abingdon!$A$40:$A$65,MATCH(P126,Abingdon!$M$40:$M$65,0))))</f>
        <v/>
      </c>
      <c r="U126" s="5" t="str">
        <f>IF(ISNA(MATCH(Q126,Abingdon!$M$40:$M$64,0)),"", IF(ISBLANK(INDEX(Abingdon!$A$40:$A$65,MATCH(Q126,Abingdon!$M$40:$M$65,0))),"Missing name on declaration sheet", INDEX(Abingdon!$A$40:$A$65,MATCH(Q126,Abingdon!$M$40:$M$65,0))))</f>
        <v/>
      </c>
      <c r="V126" s="5" t="str">
        <f>IF(ISNA(MATCH(R126,Abingdon!$M$40:$M$64,0)),"", IF(ISBLANK(INDEX(Abingdon!$A$40:$A$65,MATCH(R126,Abingdon!$M$40:$M$65,0))),"Missing name on declaration sheet", INDEX(Abingdon!$A$40:$A$65,MATCH(R126,Abingdon!$M$40:$M$65,0))))</f>
        <v/>
      </c>
      <c r="W126" s="5" t="str">
        <f>IF(ISNA(MATCH(S126,Abingdon!$M$40:$M$64,0)),"", IF(ISBLANK(INDEX(Abingdon!$A$40:$A$65,MATCH(S126,Abingdon!$M$40:$M$65,0))),"Missing name on declaration sheet", INDEX(Abingdon!$A$40:$A$65,MATCH(S126,Abingdon!$M$40:$M$65,0))))</f>
        <v/>
      </c>
      <c r="X126" s="20" t="str">
        <f>T126&amp;", "&amp;U126&amp;", "&amp;V126&amp;", "&amp;W126</f>
        <v xml:space="preserve">, , , </v>
      </c>
      <c r="Y126" s="4"/>
      <c r="AA126" s="21"/>
      <c r="AB126" s="201" t="str">
        <v>N</v>
      </c>
      <c r="AC126" s="21" t="str">
        <v>Not Declared</v>
      </c>
      <c r="AD126" s="202" t="str">
        <v>Banbury Harriers AC</v>
      </c>
      <c r="AE126" s="21"/>
      <c r="AF126" s="201" t="str">
        <v/>
      </c>
      <c r="AG126" s="21"/>
      <c r="AH126" s="202"/>
      <c r="AJ126" s="21"/>
      <c r="AK126" s="201" t="str">
        <v>R</v>
      </c>
      <c r="AL126" s="21" t="str">
        <v>Not Declared</v>
      </c>
      <c r="AM126" s="202" t="str">
        <v>Radley AC</v>
      </c>
      <c r="AN126" s="21"/>
      <c r="AO126" s="201" t="str">
        <v/>
      </c>
      <c r="AP126" s="21"/>
      <c r="AQ126" s="202"/>
      <c r="AR126" s="210"/>
      <c r="AS126" s="21"/>
      <c r="AT126" s="201" t="str">
        <v>W</v>
      </c>
      <c r="AU126" s="21" t="str">
        <v>Not Declared</v>
      </c>
      <c r="AV126" s="202" t="str">
        <v>Witney Road Runners</v>
      </c>
      <c r="AW126" s="21"/>
      <c r="AX126" s="201" t="str">
        <v/>
      </c>
      <c r="AY126" s="21"/>
      <c r="AZ126" s="202"/>
      <c r="BB126" s="21"/>
      <c r="BC126" s="201" t="str">
        <v>R</v>
      </c>
      <c r="BD126" s="21" t="str">
        <v>Not Declared</v>
      </c>
      <c r="BE126" s="202" t="str">
        <v>Radley AC</v>
      </c>
      <c r="BF126" s="21"/>
      <c r="BG126" s="201"/>
      <c r="BH126" s="21"/>
      <c r="BI126" s="202"/>
      <c r="BL126" s="223"/>
      <c r="BM126" s="223"/>
      <c r="BN126" s="223"/>
      <c r="BP126" s="223"/>
      <c r="BQ126" s="223"/>
      <c r="BR126" s="223"/>
      <c r="BT126" s="21"/>
      <c r="BU126" s="201" t="str">
        <v>O</v>
      </c>
      <c r="BV126" s="21" t="str">
        <v>Not Declared</v>
      </c>
      <c r="BW126" s="202" t="str">
        <v>Oxford City AC</v>
      </c>
      <c r="BX126" s="21"/>
      <c r="BY126" s="201" t="str">
        <v/>
      </c>
      <c r="BZ126" s="21"/>
      <c r="CA126" s="202"/>
      <c r="CB126" s="21"/>
      <c r="CC126" s="21"/>
      <c r="CD126" s="21"/>
      <c r="CE126" s="21"/>
      <c r="CF126" s="21"/>
      <c r="CG126" s="21"/>
      <c r="CH126" s="21"/>
      <c r="CI126" s="21"/>
      <c r="CJ126" s="21"/>
      <c r="CK126" s="21"/>
      <c r="CL126" s="21"/>
      <c r="CM126" s="4" t="s">
        <v>139</v>
      </c>
      <c r="CN126" s="4" cm="1">
        <f t="array" ref="CN126">IFERROR(ROWS(_xlfn._xlws.FILTER($E$124:$E$150,($C$124:$C$150="N/S")*($A$124:$A$150&lt;&gt;"Great Milton AC")*($E$124:$E$150&lt;&gt;"Not Declared"))),0)</f>
        <v>0</v>
      </c>
      <c r="CO126" s="4" cm="1">
        <f t="array" ref="CO126">IFERROR(ROWS(_xlfn._xlws.FILTER($I$124:$I$150,($C$124:$C$150="N/S")*($A$124:$A$150&lt;&gt;"Great Milton AC")*($I$124:$I$150&lt;&gt;"Not Declared"))),0)</f>
        <v>0</v>
      </c>
      <c r="CP126" s="4" cm="1">
        <f t="array" ref="CP126">IFERROR(ROWS(_xlfn._xlws.FILTER($K$124:$K$150,($C$124:$C$150="N/S")*($A$124:$A$150&lt;&gt;"Great Milton AC")*($K$124:$K$150&lt;&gt;"Not Declared"))),0)</f>
        <v>0</v>
      </c>
      <c r="CQ126" s="4" cm="1">
        <f t="array" ref="CQ126">IFERROR(ROWS(_xlfn._xlws.FILTER($L$124:$L$150,($C$124:$C$150="N/S")*($A$124:$A$150&lt;&gt;"Great Milton AC")*($L$124:$L$150&lt;&gt;"Not Declared"))),0)</f>
        <v>0</v>
      </c>
      <c r="CR126" s="4" cm="1">
        <f t="array" ref="CR126">IFERROR(ROWS(_xlfn._xlws.FILTER($F$124:$F$150,($C$124:$C$150="N/S")*($A$124:$A$150&lt;&gt;"Great Milton AC")*($F$124:$F$150&lt;&gt;"Not Declared"))),0)</f>
        <v>0</v>
      </c>
      <c r="CS126" s="4" cm="1">
        <f t="array" ref="CS126">IFERROR(ROWS(_xlfn._xlws.FILTER($X$124:$X$150,($C$124:$C$150="N/S")*($A$124:$A$150&lt;&gt;"Great Milton AC")*($X$124:$X$150&lt;&gt;", , , "))),0)</f>
        <v>0</v>
      </c>
      <c r="CT126" s="246"/>
      <c r="CU126" s="246"/>
      <c r="CV126" s="246"/>
      <c r="CW126" s="246"/>
      <c r="CX126" s="246"/>
      <c r="CY126" s="246"/>
    </row>
    <row r="127" spans="1:103" ht="21" customHeight="1">
      <c r="A127" s="20" t="s">
        <v>118</v>
      </c>
      <c r="B127" s="5" t="s">
        <v>33</v>
      </c>
      <c r="C127" s="5" t="s">
        <v>0</v>
      </c>
      <c r="D127" s="5" t="str">
        <f>IF(ISNA(MATCH($C127,Banbury!C$40:C$65,0)),"Not Declared", IF(ISBLANK(INDEX(Banbury!$A$40:$A$65,MATCH($C127,Banbury!C$40:C$65,0))),"Missing name on declaration sheet", INDEX(Banbury!$A$40:$A$65,MATCH($C127,Banbury!C$40:C$65,0))))</f>
        <v>Not Declared</v>
      </c>
      <c r="E127" s="5" t="str">
        <f>IF(ISNA(MATCH($C127,Banbury!D$40:D$65,0)),"Not Declared", IF(ISBLANK(INDEX(Banbury!$A$40:$A$65,MATCH($C127,Banbury!D$40:D$65,0))),"Missing name on declaration sheet", INDEX(Banbury!$A$40:$A$65,MATCH($C127,Banbury!D$40:D$65,0))))</f>
        <v>Not Declared</v>
      </c>
      <c r="F127" s="5" t="str">
        <f>IF(ISNA(MATCH($C127,Banbury!E$40:E$65,0)),"Not Declared", IF(ISBLANK(INDEX(Banbury!$A$40:$A$65,MATCH($C127,Banbury!E$40:E$65,0))),"Missing name on declaration sheet", INDEX(Banbury!$A$40:$A$65,MATCH($C127,Banbury!E$40:E$65,0))))</f>
        <v>Not Declared</v>
      </c>
      <c r="G127" s="5" t="str">
        <f>IF(ISNA(MATCH($C127,Banbury!F$40:F$65,0)),"Not Declared", IF(ISBLANK(INDEX(Banbury!$A$40:$A$65,MATCH($C127,Banbury!F$40:F$65,0))),"Missing name on declaration sheet", INDEX(Banbury!$A$40:$A$65,MATCH($C127,Banbury!F$40:F$65,0))))</f>
        <v>Not Declared</v>
      </c>
      <c r="H127" s="5" t="str">
        <f>IF(ISNA(MATCH($C127,Banbury!G$40:G$65,0)),"Not Declared", IF(ISBLANK(INDEX(Banbury!$A$40:$A$65,MATCH($C127,Banbury!G$40:G$65,0))),"Missing name on declaration sheet", INDEX(Banbury!$A$40:$A$65,MATCH($C127,Banbury!G$40:G$65,0))))</f>
        <v>Not Declared</v>
      </c>
      <c r="I127" s="5" t="str">
        <f>IF(ISNA(MATCH($C127,Banbury!H$40:H$65,0)),"Not Declared", IF(ISBLANK(INDEX(Banbury!$A$40:$A$65,MATCH($C127,Banbury!H$40:H$65,0))),"Missing name on declaration sheet", INDEX(Banbury!$A$40:$A$65,MATCH($C127,Banbury!H$40:H$65,0))))</f>
        <v>Not Declared</v>
      </c>
      <c r="J127" s="5" t="str">
        <f>IF(ISNA(MATCH($C127,Banbury!I$40:I$65,0)),"Not Declared", IF(ISBLANK(INDEX(Banbury!$A$40:$A$65,MATCH($C127,Banbury!I$40:I$65,0))),"Missing name on declaration sheet", INDEX(Banbury!$A$40:$A$65,MATCH($C127,Banbury!I$40:I$65,0))))</f>
        <v>Not Declared</v>
      </c>
      <c r="K127" s="5" t="str">
        <f>IF(ISNA(MATCH($C127,Banbury!J$40:J$65,0)),"Not Declared", IF(ISBLANK(INDEX(Banbury!$A$40:$A$65,MATCH($C127,Banbury!J$40:J$65,0))),"Missing name on declaration sheet", INDEX(Banbury!$A$40:$A$65,MATCH($C127,Banbury!J$40:J$65,0))))</f>
        <v>Not Declared</v>
      </c>
      <c r="L127" s="5" t="str">
        <f>IF(ISNA(MATCH($C127,Banbury!K$40:K$65,0)),"Not Declared", IF(ISBLANK(INDEX(Banbury!$A$40:$A$65,MATCH($C127,Banbury!K$40:K$65,0))),"Missing name on declaration sheet", INDEX(Banbury!$A$40:$A$65,MATCH($C127,Banbury!K$40:K$65,0))))</f>
        <v>Not Declared</v>
      </c>
      <c r="M127" s="5" t="str">
        <f>IF(ISNA(MATCH($C127,Banbury!L$40:L$65,0)),"Not Declared", IF(ISBLANK(INDEX(Banbury!$A$40:$A$65,MATCH($C127,Banbury!L$40:L$65,0))),"Missing name on declaration sheet", INDEX(Banbury!$A$40:$A$65,MATCH($C127,Banbury!L$40:L$65,0))))</f>
        <v>Not Declared</v>
      </c>
      <c r="N127" s="57"/>
      <c r="O127" s="57"/>
      <c r="P127" s="5">
        <v>1</v>
      </c>
      <c r="Q127" s="5">
        <v>2</v>
      </c>
      <c r="R127" s="5">
        <v>3</v>
      </c>
      <c r="S127" s="5">
        <v>4</v>
      </c>
      <c r="T127" s="5" t="str">
        <f>IF(ISNA(MATCH(P127,Banbury!$M$40:$M$64,0)),"", IF(ISBLANK(INDEX(Banbury!$A$40:$A$65,MATCH(P127,Banbury!$M$40:$M$65,0))),"Missing name on declaration sheet", INDEX(Banbury!$A$40:$A$65,MATCH(P127,Banbury!$M$40:$M$65,0))))</f>
        <v/>
      </c>
      <c r="U127" s="5" t="str">
        <f>IF(ISNA(MATCH(Q127,Banbury!$M$40:$M$64,0)),"", IF(ISBLANK(INDEX(Banbury!$A$40:$A$65,MATCH(Q127,Banbury!$M$40:$M$65,0))),"Missing name on declaration sheet", INDEX(Banbury!$A$40:$A$65,MATCH(Q127,Banbury!$M$40:$M$65,0))))</f>
        <v/>
      </c>
      <c r="V127" s="5" t="str">
        <f>IF(ISNA(MATCH(R127,Banbury!$M$40:$M$64,0)),"", IF(ISBLANK(INDEX(Banbury!$A$40:$A$65,MATCH(R127,Banbury!$M$40:$M$65,0))),"Missing name on declaration sheet", INDEX(Banbury!$A$40:$A$65,MATCH(R127,Banbury!$M$40:$M$65,0))))</f>
        <v/>
      </c>
      <c r="W127" s="5" t="str">
        <f>IF(ISNA(MATCH(S127,Banbury!$M$40:$M$64,0)),"", IF(ISBLANK(INDEX(Banbury!$A$40:$A$65,MATCH(S127,Banbury!$M$40:$M$65,0))),"Missing name on declaration sheet", INDEX(Banbury!$A$40:$A$65,MATCH(S127,Banbury!$M$40:$M$65,0))))</f>
        <v/>
      </c>
      <c r="X127" s="20" t="str">
        <f t="shared" ref="X127" si="42">T127&amp;", "&amp;U127&amp;", "&amp;V127&amp;", "&amp;W127</f>
        <v xml:space="preserve">, , , </v>
      </c>
      <c r="Y127" s="4"/>
      <c r="AA127" s="21"/>
      <c r="AB127" s="201" t="str">
        <v>A</v>
      </c>
      <c r="AC127" s="21" t="str">
        <v>Not Declared</v>
      </c>
      <c r="AD127" s="202" t="str">
        <v>Abingdon AC</v>
      </c>
      <c r="AE127" s="21"/>
      <c r="AF127" s="201" t="str">
        <v/>
      </c>
      <c r="AG127" s="21"/>
      <c r="AH127" s="202"/>
      <c r="AJ127" s="21"/>
      <c r="AK127" s="201" t="str">
        <v>A</v>
      </c>
      <c r="AL127" s="21" t="str">
        <v>Not Declared</v>
      </c>
      <c r="AM127" s="202" t="str">
        <v>Abingdon AC</v>
      </c>
      <c r="AN127" s="21"/>
      <c r="AO127" s="201" t="str">
        <v/>
      </c>
      <c r="AP127" s="21"/>
      <c r="AQ127" s="202"/>
      <c r="AR127" s="210"/>
      <c r="AS127" s="21"/>
      <c r="AT127" s="201" t="str">
        <v>X</v>
      </c>
      <c r="AU127" s="21" t="str">
        <v>Not Declared</v>
      </c>
      <c r="AV127" s="202" t="str">
        <v>Team Kennet</v>
      </c>
      <c r="AW127" s="21"/>
      <c r="AX127" s="201" t="str">
        <v/>
      </c>
      <c r="AY127" s="21"/>
      <c r="AZ127" s="202"/>
      <c r="BB127" s="21"/>
      <c r="BC127" s="201" t="str">
        <v>H</v>
      </c>
      <c r="BD127" s="21" t="str">
        <v>Not Declared</v>
      </c>
      <c r="BE127" s="202" t="str">
        <v>White Horse Harriers</v>
      </c>
      <c r="BF127" s="21"/>
      <c r="BG127" s="201"/>
      <c r="BH127" s="21"/>
      <c r="BI127" s="202"/>
      <c r="BL127" s="223"/>
      <c r="BM127" s="223"/>
      <c r="BN127" s="223"/>
      <c r="BP127" s="223"/>
      <c r="BQ127" s="223"/>
      <c r="BR127" s="223"/>
      <c r="BT127" s="21"/>
      <c r="BU127" s="201" t="str">
        <v>X</v>
      </c>
      <c r="BV127" s="21" t="str">
        <v>Not Declared</v>
      </c>
      <c r="BW127" s="202" t="str">
        <v>Team Kennet</v>
      </c>
      <c r="BX127" s="21"/>
      <c r="BY127" s="201" t="str">
        <v/>
      </c>
      <c r="BZ127" s="21"/>
      <c r="CA127" s="202"/>
      <c r="CB127" s="21"/>
      <c r="CC127" s="21"/>
      <c r="CD127" s="21"/>
      <c r="CE127" s="21"/>
      <c r="CF127" s="21"/>
      <c r="CG127" s="21"/>
      <c r="CH127" s="21"/>
      <c r="CI127" s="21"/>
      <c r="CJ127" s="21"/>
      <c r="CK127" s="21"/>
      <c r="CL127" s="21"/>
      <c r="CM127" s="4" t="s">
        <v>352</v>
      </c>
      <c r="CN127" s="4" cm="1">
        <f t="array" ref="CN127">IFERROR(ROWS(_xlfn._xlws.FILTER($E$148:$E$150,($E$148:$E$150&lt;&gt;"Not Declared"))),0)</f>
        <v>0</v>
      </c>
      <c r="CO127" s="4" cm="1">
        <f t="array" ref="CO127">IFERROR(ROWS(_xlfn._xlws.FILTER($I$148:$I$150,($I$148:$I$150&lt;&gt;"Not Declared"))),0)</f>
        <v>0</v>
      </c>
      <c r="CP127" s="4" cm="1">
        <f t="array" ref="CP127">IFERROR(ROWS(_xlfn._xlws.FILTER($K$148:$K$150,($K$148:$K$150&lt;&gt;"Not Declared"))),0)</f>
        <v>0</v>
      </c>
      <c r="CQ127" s="4" cm="1">
        <f t="array" ref="CQ127">IFERROR(ROWS(_xlfn._xlws.FILTER($L$148:$L$150,($L$148:$L$150&lt;&gt;"Not Declared"))),0)</f>
        <v>0</v>
      </c>
      <c r="CR127" s="4" cm="1">
        <f t="array" ref="CR127">IFERROR(ROWS(_xlfn._xlws.FILTER($F$148:$F$150,($F$148:$F$150&lt;&gt;"Not Declared"))),0)</f>
        <v>0</v>
      </c>
      <c r="CS127" s="4" cm="1">
        <f t="array" ref="CS127">IFERROR(ROWS(_xlfn._xlws.FILTER($X$148:$X$150,($X$148:$X$150&lt;&gt;", , , ")*($X$148:$X$150&lt;&gt;""))),0)</f>
        <v>0</v>
      </c>
      <c r="CT127" s="246"/>
      <c r="CU127" s="246"/>
      <c r="CV127" s="246"/>
      <c r="CW127" s="246"/>
      <c r="CX127" s="246"/>
      <c r="CY127" s="246"/>
    </row>
    <row r="128" spans="1:103" ht="21" customHeight="1">
      <c r="A128" s="20" t="s">
        <v>118</v>
      </c>
      <c r="B128" s="5" t="s">
        <v>34</v>
      </c>
      <c r="C128" s="5" t="s">
        <v>1</v>
      </c>
      <c r="D128" s="5" t="str">
        <f>IF(ISNA(MATCH($C128,Banbury!C$40:C$65,0)),"Not Declared", IF(ISBLANK(INDEX(Banbury!$A$40:$A$65,MATCH($C128,Banbury!C$40:C$65,0))),"Missing name on declaration sheet", INDEX(Banbury!$A$40:$A$65,MATCH($C128,Banbury!C$40:C$65,0))))</f>
        <v>Not Declared</v>
      </c>
      <c r="E128" s="5" t="str">
        <f>IF(ISNA(MATCH($C128,Banbury!D$40:D$65,0)),"Not Declared", IF(ISBLANK(INDEX(Banbury!$A$40:$A$65,MATCH($C128,Banbury!D$40:D$65,0))),"Missing name on declaration sheet", INDEX(Banbury!$A$40:$A$65,MATCH($C128,Banbury!D$40:D$65,0))))</f>
        <v>Not Declared</v>
      </c>
      <c r="F128" s="5" t="str">
        <f>IF(ISNA(MATCH($C128,Banbury!E$40:E$65,0)),"Not Declared", IF(ISBLANK(INDEX(Banbury!$A$40:$A$65,MATCH($C128,Banbury!E$40:E$65,0))),"Missing name on declaration sheet", INDEX(Banbury!$A$40:$A$65,MATCH($C128,Banbury!E$40:E$65,0))))</f>
        <v>Not Declared</v>
      </c>
      <c r="G128" s="5" t="str">
        <f>IF(ISNA(MATCH($C128,Banbury!F$40:F$65,0)),"Not Declared", IF(ISBLANK(INDEX(Banbury!$A$40:$A$65,MATCH($C128,Banbury!F$40:F$65,0))),"Missing name on declaration sheet", INDEX(Banbury!$A$40:$A$65,MATCH($C128,Banbury!F$40:F$65,0))))</f>
        <v>Not Declared</v>
      </c>
      <c r="H128" s="5" t="str">
        <f>IF(ISNA(MATCH($C128,Banbury!G$40:G$65,0)),"Not Declared", IF(ISBLANK(INDEX(Banbury!$A$40:$A$65,MATCH($C128,Banbury!G$40:G$65,0))),"Missing name on declaration sheet", INDEX(Banbury!$A$40:$A$65,MATCH($C128,Banbury!G$40:G$65,0))))</f>
        <v>Not Declared</v>
      </c>
      <c r="I128" s="5" t="str">
        <f>IF(ISNA(MATCH($C128,Banbury!H$40:H$65,0)),"Not Declared", IF(ISBLANK(INDEX(Banbury!$A$40:$A$65,MATCH($C128,Banbury!H$40:H$65,0))),"Missing name on declaration sheet", INDEX(Banbury!$A$40:$A$65,MATCH($C128,Banbury!H$40:H$65,0))))</f>
        <v>Not Declared</v>
      </c>
      <c r="J128" s="5" t="str">
        <f>IF(ISNA(MATCH($C128,Banbury!I$40:I$65,0)),"Not Declared", IF(ISBLANK(INDEX(Banbury!$A$40:$A$65,MATCH($C128,Banbury!I$40:I$65,0))),"Missing name on declaration sheet", INDEX(Banbury!$A$40:$A$65,MATCH($C128,Banbury!I$40:I$65,0))))</f>
        <v>Not Declared</v>
      </c>
      <c r="K128" s="5" t="str">
        <f>IF(ISNA(MATCH($C128,Banbury!J$40:J$65,0)),"Not Declared", IF(ISBLANK(INDEX(Banbury!$A$40:$A$65,MATCH($C128,Banbury!J$40:J$65,0))),"Missing name on declaration sheet", INDEX(Banbury!$A$40:$A$65,MATCH($C128,Banbury!J$40:J$65,0))))</f>
        <v>Not Declared</v>
      </c>
      <c r="L128" s="5" t="str">
        <f>IF(ISNA(MATCH($C128,Banbury!K$40:K$65,0)),"Not Declared", IF(ISBLANK(INDEX(Banbury!$A$40:$A$65,MATCH($C128,Banbury!K$40:K$65,0))),"Missing name on declaration sheet", INDEX(Banbury!$A$40:$A$65,MATCH($C128,Banbury!K$40:K$65,0))))</f>
        <v>Not Declared</v>
      </c>
      <c r="M128" s="5" t="str">
        <f>IF(ISNA(MATCH($C128,Banbury!L$40:L$65,0)),"Not Declared", IF(ISBLANK(INDEX(Banbury!$A$40:$A$65,MATCH($C128,Banbury!L$40:L$65,0))),"Missing name on declaration sheet", INDEX(Banbury!$A$40:$A$65,MATCH($C128,Banbury!L$40:L$65,0))))</f>
        <v>Not Declared</v>
      </c>
      <c r="N128" s="57"/>
      <c r="O128" s="57"/>
      <c r="P128" s="57"/>
      <c r="Q128" s="57"/>
      <c r="R128" s="57"/>
      <c r="S128" s="57"/>
      <c r="T128" s="57"/>
      <c r="U128" s="57"/>
      <c r="V128" s="57"/>
      <c r="W128" s="57"/>
      <c r="X128" s="57"/>
      <c r="Y128" s="4"/>
      <c r="AA128" s="21"/>
      <c r="AB128" s="201" t="str">
        <v>W</v>
      </c>
      <c r="AC128" s="21" t="str">
        <v>Not Declared</v>
      </c>
      <c r="AD128" s="202" t="str">
        <v>Witney Road Runners</v>
      </c>
      <c r="AE128" s="21"/>
      <c r="AF128" s="201"/>
      <c r="AG128" s="21"/>
      <c r="AH128" s="202"/>
      <c r="AJ128" s="21"/>
      <c r="AK128" s="201" t="str">
        <v>O</v>
      </c>
      <c r="AL128" s="21" t="str">
        <v>Not Declared</v>
      </c>
      <c r="AM128" s="202" t="str">
        <v>Oxford City AC</v>
      </c>
      <c r="AN128" s="21"/>
      <c r="AO128" s="201"/>
      <c r="AP128" s="21"/>
      <c r="AQ128" s="202"/>
      <c r="AR128" s="210"/>
      <c r="AS128" s="21"/>
      <c r="AT128" s="201" t="str">
        <v>H</v>
      </c>
      <c r="AU128" s="21" t="str">
        <v>Not Declared</v>
      </c>
      <c r="AV128" s="202" t="str">
        <v>White Horse Harriers</v>
      </c>
      <c r="AW128" s="21"/>
      <c r="AX128" s="201"/>
      <c r="AY128" s="21"/>
      <c r="AZ128" s="202"/>
      <c r="BB128" s="21"/>
      <c r="BC128" s="201" t="str">
        <v>B</v>
      </c>
      <c r="BD128" s="21" t="str">
        <v>Not Declared</v>
      </c>
      <c r="BE128" s="202" t="str">
        <v>Bicester AC</v>
      </c>
      <c r="BF128" s="21"/>
      <c r="BG128" s="201"/>
      <c r="BH128" s="21"/>
      <c r="BI128" s="202"/>
      <c r="BL128" s="223"/>
      <c r="BM128" s="223"/>
      <c r="BN128" s="223"/>
      <c r="BP128" s="223"/>
      <c r="BQ128" s="223"/>
      <c r="BR128" s="223"/>
      <c r="BT128" s="21"/>
      <c r="BU128" s="201" t="str">
        <v>B</v>
      </c>
      <c r="BV128" s="21" t="str">
        <v>Not Declared</v>
      </c>
      <c r="BW128" s="202" t="str">
        <v>Bicester AC</v>
      </c>
      <c r="BX128" s="21"/>
      <c r="BY128" s="201"/>
      <c r="BZ128" s="21"/>
      <c r="CA128" s="202"/>
      <c r="CB128" s="21"/>
      <c r="CC128" s="21"/>
      <c r="CD128" s="21"/>
      <c r="CE128" s="21"/>
      <c r="CF128" s="21"/>
      <c r="CG128" s="21"/>
      <c r="CH128" s="21"/>
      <c r="CI128" s="21"/>
      <c r="CJ128" s="21"/>
      <c r="CK128" s="21"/>
      <c r="CL128" s="21"/>
      <c r="CM128" s="4" t="s">
        <v>353</v>
      </c>
      <c r="CN128" s="4" t="str">
        <f>CN124&amp;"/"&amp;CN125&amp;"/"&amp;CN126+CN127</f>
        <v>0/0/0</v>
      </c>
      <c r="CO128" s="4" t="str">
        <f>CO124&amp;"/"&amp;CO125&amp;"/"&amp;CO126+CO127</f>
        <v>0/0/0</v>
      </c>
      <c r="CP128" s="4" t="str">
        <f>CP124&amp;"/"&amp;CP125&amp;"/"&amp;CP126+CP127</f>
        <v>0/0/0</v>
      </c>
      <c r="CQ128" s="4" t="str">
        <f>CQ124&amp;"/"&amp;CQ125&amp;"/"&amp;CQ126+CQ127</f>
        <v>0/0/0</v>
      </c>
      <c r="CR128" s="4" t="str">
        <f>CR124&amp;"/"&amp;CR125&amp;"/"&amp;CR126+CR127</f>
        <v>0/0/0</v>
      </c>
      <c r="CS128" s="4" t="str">
        <f>CS124&amp;"/"&amp;CS126+CS127</f>
        <v>0/0</v>
      </c>
      <c r="CT128" s="4" t="str">
        <f t="shared" ref="CT128:CY128" si="43">CT124&amp;"/"&amp;CT125&amp;"/"&amp;CT126+CT127</f>
        <v>//0</v>
      </c>
      <c r="CU128" s="4" t="str">
        <f t="shared" si="43"/>
        <v>//0</v>
      </c>
      <c r="CV128" s="4"/>
      <c r="CW128" s="4" t="str">
        <f t="shared" si="43"/>
        <v>//0</v>
      </c>
      <c r="CX128" s="4" t="str">
        <f t="shared" si="43"/>
        <v>//0</v>
      </c>
      <c r="CY128" s="4" t="str">
        <f t="shared" si="43"/>
        <v>//0</v>
      </c>
    </row>
    <row r="129" spans="1:90" ht="21" customHeight="1">
      <c r="A129" s="20" t="s">
        <v>118</v>
      </c>
      <c r="B129" s="5"/>
      <c r="C129" s="5" t="s">
        <v>139</v>
      </c>
      <c r="D129" s="5" t="str">
        <f>IF(ISNA(MATCH($C129,Banbury!C$40:C$65,0)),"Not Declared", IF(ISBLANK(INDEX(Banbury!$A$40:$A$65,MATCH($C129,Banbury!C$40:C$65,0))),"Missing name on declaration sheet", INDEX(Banbury!$A$40:$A$65,MATCH($C129,Banbury!C$40:C$65,0))))</f>
        <v>Not Declared</v>
      </c>
      <c r="E129" s="5" t="str">
        <f>IF(ISNA(MATCH($C129,Banbury!D$40:D$65,0)),"Not Declared", IF(ISBLANK(INDEX(Banbury!$A$40:$A$65,MATCH($C129,Banbury!D$40:D$65,0))),"Missing name on declaration sheet", INDEX(Banbury!$A$40:$A$65,MATCH($C129,Banbury!D$40:D$65,0))))</f>
        <v>Not Declared</v>
      </c>
      <c r="F129" s="5" t="str">
        <f>IF(ISNA(MATCH($C129,Banbury!E$40:E$65,0)),"Not Declared", IF(ISBLANK(INDEX(Banbury!$A$40:$A$65,MATCH($C129,Banbury!E$40:E$65,0))),"Missing name on declaration sheet", INDEX(Banbury!$A$40:$A$65,MATCH($C129,Banbury!E$40:E$65,0))))</f>
        <v>Not Declared</v>
      </c>
      <c r="G129" s="5" t="str">
        <f>IF(ISNA(MATCH($C129,Banbury!F$40:F$65,0)),"Not Declared", IF(ISBLANK(INDEX(Banbury!$A$40:$A$65,MATCH($C129,Banbury!F$40:F$65,0))),"Missing name on declaration sheet", INDEX(Banbury!$A$40:$A$65,MATCH($C129,Banbury!F$40:F$65,0))))</f>
        <v>Not Declared</v>
      </c>
      <c r="H129" s="5" t="str">
        <f>IF(ISNA(MATCH($C129,Banbury!G$40:G$65,0)),"Not Declared", IF(ISBLANK(INDEX(Banbury!$A$40:$A$65,MATCH($C129,Banbury!G$40:G$65,0))),"Missing name on declaration sheet", INDEX(Banbury!$A$40:$A$65,MATCH($C129,Banbury!G$40:G$65,0))))</f>
        <v>Not Declared</v>
      </c>
      <c r="I129" s="5" t="str">
        <f>IF(ISNA(MATCH($C129,Banbury!H$40:H$65,0)),"Not Declared", IF(ISBLANK(INDEX(Banbury!$A$40:$A$65,MATCH($C129,Banbury!H$40:H$65,0))),"Missing name on declaration sheet", INDEX(Banbury!$A$40:$A$65,MATCH($C129,Banbury!H$40:H$65,0))))</f>
        <v>Not Declared</v>
      </c>
      <c r="J129" s="5" t="str">
        <f>IF(ISNA(MATCH($C129,Banbury!I$40:I$65,0)),"Not Declared", IF(ISBLANK(INDEX(Banbury!$A$40:$A$65,MATCH($C129,Banbury!I$40:I$65,0))),"Missing name on declaration sheet", INDEX(Banbury!$A$40:$A$65,MATCH($C129,Banbury!I$40:I$65,0))))</f>
        <v>Not Declared</v>
      </c>
      <c r="K129" s="5" t="str">
        <f>IF(ISNA(MATCH($C129,Banbury!J$40:J$65,0)),"Not Declared", IF(ISBLANK(INDEX(Banbury!$A$40:$A$65,MATCH($C129,Banbury!J$40:J$65,0))),"Missing name on declaration sheet", INDEX(Banbury!$A$40:$A$65,MATCH($C129,Banbury!J$40:J$65,0))))</f>
        <v>Not Declared</v>
      </c>
      <c r="L129" s="5" t="str">
        <f>IF(ISNA(MATCH($C129,Banbury!K$40:K$65,0)),"Not Declared", IF(ISBLANK(INDEX(Banbury!$A$40:$A$65,MATCH($C129,Banbury!K$40:K$65,0))),"Missing name on declaration sheet", INDEX(Banbury!$A$40:$A$65,MATCH($C129,Banbury!K$40:K$65,0))))</f>
        <v>Not Declared</v>
      </c>
      <c r="M129" s="5" t="str">
        <f>IF(ISNA(MATCH($C129,Banbury!L$40:L$65,0)),"Not Declared", IF(ISBLANK(INDEX(Banbury!$A$40:$A$65,MATCH($C129,Banbury!L$40:L$65,0))),"Missing name on declaration sheet", INDEX(Banbury!$A$40:$A$65,MATCH($C129,Banbury!L$40:L$65,0))))</f>
        <v>Not Declared</v>
      </c>
      <c r="N129" s="57"/>
      <c r="O129" s="57"/>
      <c r="P129" s="5" t="s">
        <v>109</v>
      </c>
      <c r="Q129" s="5" t="s">
        <v>136</v>
      </c>
      <c r="R129" s="5" t="s">
        <v>137</v>
      </c>
      <c r="S129" s="5" t="s">
        <v>138</v>
      </c>
      <c r="T129" s="5" t="str">
        <f>IF(ISNA(MATCH(P129,Banbury!$M$40:$M$64,0)),"", IF(ISBLANK(INDEX(Banbury!$A$40:$A$65,MATCH(P129,Banbury!$M$40:$M$65,0))),"Missing name on declaration sheet", INDEX(Banbury!$A$40:$A$65,MATCH(P129,Banbury!$M$40:$M$65,0))))</f>
        <v/>
      </c>
      <c r="U129" s="5" t="str">
        <f>IF(ISNA(MATCH(Q129,Banbury!$M$40:$M$64,0)),"", IF(ISBLANK(INDEX(Banbury!$A$40:$A$65,MATCH(Q129,Banbury!$M$40:$M$65,0))),"Missing name on declaration sheet", INDEX(Banbury!$A$40:$A$65,MATCH(Q129,Banbury!$M$40:$M$65,0))))</f>
        <v/>
      </c>
      <c r="V129" s="5" t="str">
        <f>IF(ISNA(MATCH(R129,Banbury!$M$40:$M$64,0)),"", IF(ISBLANK(INDEX(Banbury!$A$40:$A$65,MATCH(R129,Banbury!$M$40:$M$65,0))),"Missing name on declaration sheet", INDEX(Banbury!$A$40:$A$65,MATCH(R129,Banbury!$M$40:$M$65,0))))</f>
        <v/>
      </c>
      <c r="W129" s="5" t="str">
        <f>IF(ISNA(MATCH(S129,Banbury!$M$40:$M$64,0)),"", IF(ISBLANK(INDEX(Banbury!$A$40:$A$65,MATCH(S129,Banbury!$M$40:$M$65,0))),"Missing name on declaration sheet", INDEX(Banbury!$A$40:$A$65,MATCH(S129,Banbury!$M$40:$M$65,0))))</f>
        <v/>
      </c>
      <c r="X129" s="20" t="str">
        <f t="shared" ref="X129:X130" si="44">T129&amp;", "&amp;U129&amp;", "&amp;V129&amp;", "&amp;W129</f>
        <v xml:space="preserve">, , , </v>
      </c>
      <c r="Y129" s="4"/>
      <c r="AA129" s="21"/>
      <c r="AB129" s="201" t="str">
        <v>B</v>
      </c>
      <c r="AC129" s="21" t="str">
        <v>Not Declared</v>
      </c>
      <c r="AD129" s="202" t="str">
        <v>Bicester AC</v>
      </c>
      <c r="AE129" s="21"/>
      <c r="AF129" s="201"/>
      <c r="AG129" s="21"/>
      <c r="AH129" s="202"/>
      <c r="AJ129" s="21"/>
      <c r="AK129" s="201" t="str">
        <v>W</v>
      </c>
      <c r="AL129" s="21" t="str">
        <v>Not Declared</v>
      </c>
      <c r="AM129" s="202" t="str">
        <v>Witney Road Runners</v>
      </c>
      <c r="AN129" s="21"/>
      <c r="AO129" s="201"/>
      <c r="AP129" s="21"/>
      <c r="AQ129" s="202"/>
      <c r="AR129" s="210"/>
      <c r="AS129" s="21"/>
      <c r="AT129" s="201" t="str">
        <v>N</v>
      </c>
      <c r="AU129" s="21" t="str">
        <v>Not Declared</v>
      </c>
      <c r="AV129" s="202" t="str">
        <v>Banbury Harriers AC</v>
      </c>
      <c r="AW129" s="21"/>
      <c r="AX129" s="201"/>
      <c r="AY129" s="21"/>
      <c r="AZ129" s="202"/>
      <c r="BB129" s="21"/>
      <c r="BC129" s="201" t="str">
        <v>A</v>
      </c>
      <c r="BD129" s="21" t="str">
        <v>Not Declared</v>
      </c>
      <c r="BE129" s="202" t="str">
        <v>Abingdon AC</v>
      </c>
      <c r="BF129" s="21"/>
      <c r="BG129" s="201"/>
      <c r="BH129" s="21"/>
      <c r="BI129" s="202"/>
      <c r="BL129" s="223"/>
      <c r="BM129" s="223"/>
      <c r="BN129" s="223"/>
      <c r="BP129" s="223"/>
      <c r="BQ129" s="223"/>
      <c r="BR129" s="223"/>
      <c r="BT129" s="21"/>
      <c r="BU129" s="201" t="str">
        <v>A</v>
      </c>
      <c r="BV129" s="21" t="str">
        <v>Not Declared</v>
      </c>
      <c r="BW129" s="202" t="str">
        <v>Abingdon AC</v>
      </c>
      <c r="BX129" s="21"/>
      <c r="BY129" s="201"/>
      <c r="BZ129" s="21"/>
      <c r="CA129" s="202"/>
      <c r="CB129" s="21"/>
      <c r="CC129" s="21"/>
      <c r="CD129" s="21"/>
      <c r="CE129" s="21"/>
      <c r="CF129" s="21"/>
      <c r="CG129" s="21"/>
      <c r="CH129" s="21"/>
      <c r="CI129" s="21"/>
      <c r="CJ129" s="21"/>
      <c r="CK129" s="21"/>
      <c r="CL129" s="21"/>
    </row>
    <row r="130" spans="1:90" ht="21" customHeight="1">
      <c r="A130" s="20" t="s">
        <v>119</v>
      </c>
      <c r="B130" s="5" t="s">
        <v>1</v>
      </c>
      <c r="C130" s="5" t="s">
        <v>0</v>
      </c>
      <c r="D130" s="5" t="str">
        <f>IF(ISNA(MATCH($C130,Bicester!C$40:C$65,0)),"Not Declared", IF(ISBLANK(INDEX(Bicester!$A$40:$A$65,MATCH($C130,Bicester!C$40:C$65,0))),"Missing name on declaration sheet", INDEX(Bicester!$A$40:$A$65,MATCH($C130,Bicester!C$40:C$65,0))))</f>
        <v>Not Declared</v>
      </c>
      <c r="E130" s="5" t="str">
        <f>IF(ISNA(MATCH($C130,Bicester!D$40:D$65,0)),"Not Declared", IF(ISBLANK(INDEX(Bicester!$A$40:$A$65,MATCH($C130,Bicester!D$40:D$65,0))),"Missing name on declaration sheet", INDEX(Bicester!$A$40:$A$65,MATCH($C130,Bicester!D$40:D$65,0))))</f>
        <v>Not Declared</v>
      </c>
      <c r="F130" s="5" t="str">
        <f>IF(ISNA(MATCH($C130,Bicester!E$40:E$65,0)),"Not Declared", IF(ISBLANK(INDEX(Bicester!$A$40:$A$65,MATCH($C130,Bicester!E$40:E$65,0))),"Missing name on declaration sheet", INDEX(Bicester!$A$40:$A$65,MATCH($C130,Bicester!E$40:E$65,0))))</f>
        <v>Not Declared</v>
      </c>
      <c r="G130" s="5" t="str">
        <f>IF(ISNA(MATCH($C130,Bicester!F$40:F$65,0)),"Not Declared", IF(ISBLANK(INDEX(Bicester!$A$40:$A$65,MATCH($C130,Bicester!F$40:F$65,0))),"Missing name on declaration sheet", INDEX(Bicester!$A$40:$A$65,MATCH($C130,Bicester!F$40:F$65,0))))</f>
        <v>Not Declared</v>
      </c>
      <c r="H130" s="5" t="str">
        <f>IF(ISNA(MATCH($C130,Bicester!G$40:G$65,0)),"Not Declared", IF(ISBLANK(INDEX(Bicester!$A$40:$A$65,MATCH($C130,Bicester!G$40:G$65,0))),"Missing name on declaration sheet", INDEX(Bicester!$A$40:$A$65,MATCH($C130,Bicester!G$40:G$65,0))))</f>
        <v>Not Declared</v>
      </c>
      <c r="I130" s="5" t="str">
        <f>IF(ISNA(MATCH($C130,Bicester!H$40:H$65,0)),"Not Declared", IF(ISBLANK(INDEX(Bicester!$A$40:$A$65,MATCH($C130,Bicester!H$40:H$65,0))),"Missing name on declaration sheet", INDEX(Bicester!$A$40:$A$65,MATCH($C130,Bicester!H$40:H$65,0))))</f>
        <v>Not Declared</v>
      </c>
      <c r="J130" s="5" t="str">
        <f>IF(ISNA(MATCH($C130,Bicester!I$40:I$65,0)),"Not Declared", IF(ISBLANK(INDEX(Bicester!$A$40:$A$65,MATCH($C130,Bicester!I$40:I$65,0))),"Missing name on declaration sheet", INDEX(Bicester!$A$40:$A$65,MATCH($C130,Bicester!I$40:I$65,0))))</f>
        <v>Not Declared</v>
      </c>
      <c r="K130" s="5" t="str">
        <f>IF(ISNA(MATCH($C130,Bicester!J$40:J$65,0)),"Not Declared", IF(ISBLANK(INDEX(Bicester!$A$40:$A$65,MATCH($C130,Bicester!J$40:J$65,0))),"Missing name on declaration sheet", INDEX(Bicester!$A$40:$A$65,MATCH($C130,Bicester!J$40:J$65,0))))</f>
        <v>Not Declared</v>
      </c>
      <c r="L130" s="5" t="str">
        <f>IF(ISNA(MATCH($C130,Bicester!K$40:K$65,0)),"Not Declared", IF(ISBLANK(INDEX(Bicester!$A$40:$A$65,MATCH($C130,Bicester!K$40:K$65,0))),"Missing name on declaration sheet", INDEX(Bicester!$A$40:$A$65,MATCH($C130,Bicester!K$40:K$65,0))))</f>
        <v>Not Declared</v>
      </c>
      <c r="M130" s="5" t="str">
        <f>IF(ISNA(MATCH($C130,Bicester!L$40:L$65,0)),"Not Declared", IF(ISBLANK(INDEX(Bicester!$A$40:$A$65,MATCH($C130,Bicester!L$40:L$65,0))),"Missing name on declaration sheet", INDEX(Bicester!$A$40:$A$65,MATCH($C130,Bicester!L$40:L$65,0))))</f>
        <v>Not Declared</v>
      </c>
      <c r="N130" s="57"/>
      <c r="O130" s="57"/>
      <c r="P130" s="5">
        <v>1</v>
      </c>
      <c r="Q130" s="5">
        <v>2</v>
      </c>
      <c r="R130" s="5">
        <v>3</v>
      </c>
      <c r="S130" s="5">
        <v>4</v>
      </c>
      <c r="T130" s="5" t="str">
        <f>IF(ISNA(MATCH(P130,Bicester!$M$40:$M$64,0)),"", IF(ISBLANK(INDEX(Bicester!$A$40:$A$65,MATCH(P130,Bicester!$M$40:$M$65,0))),"Missing name on declaration sheet", INDEX(Bicester!$A$40:$A$65,MATCH(P130,Bicester!$M$40:$M$65,0))))</f>
        <v/>
      </c>
      <c r="U130" s="5" t="str">
        <f>IF(ISNA(MATCH(Q130,Bicester!$M$40:$M$64,0)),"", IF(ISBLANK(INDEX(Bicester!$A$40:$A$65,MATCH(Q130,Bicester!$M$40:$M$65,0))),"Missing name on declaration sheet", INDEX(Bicester!$A$40:$A$65,MATCH(Q130,Bicester!$M$40:$M$65,0))))</f>
        <v/>
      </c>
      <c r="V130" s="5" t="str">
        <f>IF(ISNA(MATCH(R130,Bicester!$M$40:$M$64,0)),"", IF(ISBLANK(INDEX(Bicester!$A$40:$A$65,MATCH(R130,Bicester!$M$40:$M$65,0))),"Missing name on declaration sheet", INDEX(Bicester!$A$40:$A$65,MATCH(R130,Bicester!$M$40:$M$65,0))))</f>
        <v/>
      </c>
      <c r="W130" s="5" t="str">
        <f>IF(ISNA(MATCH(S130,Bicester!$M$40:$M$64,0)),"", IF(ISBLANK(INDEX(Bicester!$A$40:$A$65,MATCH(S130,Bicester!$M$40:$M$65,0))),"Missing name on declaration sheet", INDEX(Bicester!$A$40:$A$65,MATCH(S130,Bicester!$M$40:$M$65,0))))</f>
        <v/>
      </c>
      <c r="X130" s="20" t="str">
        <f t="shared" si="44"/>
        <v xml:space="preserve">, , , </v>
      </c>
      <c r="Y130" s="4"/>
      <c r="AA130" s="21"/>
      <c r="AB130" s="201" t="str">
        <v>R</v>
      </c>
      <c r="AC130" s="21" t="str">
        <v>Not Declared</v>
      </c>
      <c r="AD130" s="202" t="str">
        <v>Radley AC</v>
      </c>
      <c r="AE130" s="21"/>
      <c r="AF130" s="201"/>
      <c r="AG130" s="21"/>
      <c r="AH130" s="202"/>
      <c r="AJ130" s="21"/>
      <c r="AK130" s="201" t="str">
        <v>X</v>
      </c>
      <c r="AL130" s="21" t="str">
        <v>Not Declared</v>
      </c>
      <c r="AM130" s="202" t="str">
        <v>Team Kennet</v>
      </c>
      <c r="AN130" s="21"/>
      <c r="AO130" s="201"/>
      <c r="AP130" s="21"/>
      <c r="AQ130" s="202"/>
      <c r="AR130" s="210"/>
      <c r="AS130" s="21"/>
      <c r="AT130" s="201" t="str">
        <v>O</v>
      </c>
      <c r="AU130" s="21" t="str">
        <v>Not Declared</v>
      </c>
      <c r="AV130" s="202" t="str">
        <v>Oxford City AC</v>
      </c>
      <c r="AW130" s="21"/>
      <c r="AX130" s="201"/>
      <c r="AY130" s="21"/>
      <c r="AZ130" s="202"/>
      <c r="BB130" s="21"/>
      <c r="BC130" s="201" t="str">
        <v>W</v>
      </c>
      <c r="BD130" s="21" t="str">
        <v>Not Declared</v>
      </c>
      <c r="BE130" s="202" t="str">
        <v>Witney Road Runners</v>
      </c>
      <c r="BF130" s="21"/>
      <c r="BG130" s="201"/>
      <c r="BH130" s="21"/>
      <c r="BI130" s="202"/>
      <c r="BL130" s="223"/>
      <c r="BM130" s="223"/>
      <c r="BN130" s="223"/>
      <c r="BP130" s="223"/>
      <c r="BQ130" s="223"/>
      <c r="BR130" s="223"/>
      <c r="BT130" s="21"/>
      <c r="BU130" s="201" t="str">
        <v>R</v>
      </c>
      <c r="BV130" s="21" t="str">
        <v>Not Declared</v>
      </c>
      <c r="BW130" s="202" t="str">
        <v>Radley AC</v>
      </c>
      <c r="BX130" s="21"/>
      <c r="BY130" s="201"/>
      <c r="BZ130" s="21"/>
      <c r="CA130" s="202"/>
      <c r="CB130" s="21"/>
      <c r="CC130" s="21"/>
      <c r="CD130" s="21"/>
      <c r="CE130" s="21"/>
      <c r="CF130" s="21"/>
      <c r="CG130" s="21"/>
      <c r="CH130" s="21"/>
      <c r="CI130" s="21"/>
      <c r="CJ130" s="21"/>
      <c r="CK130" s="21"/>
      <c r="CL130" s="21"/>
    </row>
    <row r="131" spans="1:90" ht="21" customHeight="1">
      <c r="A131" s="20" t="s">
        <v>119</v>
      </c>
      <c r="B131" s="5" t="s">
        <v>46</v>
      </c>
      <c r="C131" s="5" t="s">
        <v>1</v>
      </c>
      <c r="D131" s="5" t="str">
        <f>IF(ISNA(MATCH($C131,Bicester!C$40:C$65,0)),"Not Declared", IF(ISBLANK(INDEX(Bicester!$A$40:$A$65,MATCH($C131,Bicester!C$40:C$65,0))),"Missing name on declaration sheet", INDEX(Bicester!$A$40:$A$65,MATCH($C131,Bicester!C$40:C$65,0))))</f>
        <v>Not Declared</v>
      </c>
      <c r="E131" s="5" t="str">
        <f>IF(ISNA(MATCH($C131,Bicester!D$40:D$65,0)),"Not Declared", IF(ISBLANK(INDEX(Bicester!$A$40:$A$65,MATCH($C131,Bicester!D$40:D$65,0))),"Missing name on declaration sheet", INDEX(Bicester!$A$40:$A$65,MATCH($C131,Bicester!D$40:D$65,0))))</f>
        <v>Not Declared</v>
      </c>
      <c r="F131" s="5" t="str">
        <f>IF(ISNA(MATCH($C131,Bicester!E$40:E$65,0)),"Not Declared", IF(ISBLANK(INDEX(Bicester!$A$40:$A$65,MATCH($C131,Bicester!E$40:E$65,0))),"Missing name on declaration sheet", INDEX(Bicester!$A$40:$A$65,MATCH($C131,Bicester!E$40:E$65,0))))</f>
        <v>Not Declared</v>
      </c>
      <c r="G131" s="5" t="str">
        <f>IF(ISNA(MATCH($C131,Bicester!F$40:F$65,0)),"Not Declared", IF(ISBLANK(INDEX(Bicester!$A$40:$A$65,MATCH($C131,Bicester!F$40:F$65,0))),"Missing name on declaration sheet", INDEX(Bicester!$A$40:$A$65,MATCH($C131,Bicester!F$40:F$65,0))))</f>
        <v>Not Declared</v>
      </c>
      <c r="H131" s="5" t="str">
        <f>IF(ISNA(MATCH($C131,Bicester!G$40:G$65,0)),"Not Declared", IF(ISBLANK(INDEX(Bicester!$A$40:$A$65,MATCH($C131,Bicester!G$40:G$65,0))),"Missing name on declaration sheet", INDEX(Bicester!$A$40:$A$65,MATCH($C131,Bicester!G$40:G$65,0))))</f>
        <v>Not Declared</v>
      </c>
      <c r="I131" s="5" t="str">
        <f>IF(ISNA(MATCH($C131,Bicester!H$40:H$65,0)),"Not Declared", IF(ISBLANK(INDEX(Bicester!$A$40:$A$65,MATCH($C131,Bicester!H$40:H$65,0))),"Missing name on declaration sheet", INDEX(Bicester!$A$40:$A$65,MATCH($C131,Bicester!H$40:H$65,0))))</f>
        <v>Not Declared</v>
      </c>
      <c r="J131" s="5" t="str">
        <f>IF(ISNA(MATCH($C131,Bicester!I$40:I$65,0)),"Not Declared", IF(ISBLANK(INDEX(Bicester!$A$40:$A$65,MATCH($C131,Bicester!I$40:I$65,0))),"Missing name on declaration sheet", INDEX(Bicester!$A$40:$A$65,MATCH($C131,Bicester!I$40:I$65,0))))</f>
        <v>Not Declared</v>
      </c>
      <c r="K131" s="5" t="str">
        <f>IF(ISNA(MATCH($C131,Bicester!J$40:J$65,0)),"Not Declared", IF(ISBLANK(INDEX(Bicester!$A$40:$A$65,MATCH($C131,Bicester!J$40:J$65,0))),"Missing name on declaration sheet", INDEX(Bicester!$A$40:$A$65,MATCH($C131,Bicester!J$40:J$65,0))))</f>
        <v>Not Declared</v>
      </c>
      <c r="L131" s="5" t="str">
        <f>IF(ISNA(MATCH($C131,Bicester!K$40:K$65,0)),"Not Declared", IF(ISBLANK(INDEX(Bicester!$A$40:$A$65,MATCH($C131,Bicester!K$40:K$65,0))),"Missing name on declaration sheet", INDEX(Bicester!$A$40:$A$65,MATCH($C131,Bicester!K$40:K$65,0))))</f>
        <v>Not Declared</v>
      </c>
      <c r="M131" s="5" t="str">
        <f>IF(ISNA(MATCH($C131,Bicester!L$40:L$65,0)),"Not Declared", IF(ISBLANK(INDEX(Bicester!$A$40:$A$65,MATCH($C131,Bicester!L$40:L$65,0))),"Missing name on declaration sheet", INDEX(Bicester!$A$40:$A$65,MATCH($C131,Bicester!L$40:L$65,0))))</f>
        <v>Not Declared</v>
      </c>
      <c r="N131" s="57"/>
      <c r="O131" s="57"/>
      <c r="P131" s="57"/>
      <c r="Q131" s="57"/>
      <c r="R131" s="57"/>
      <c r="S131" s="57"/>
      <c r="T131" s="57"/>
      <c r="U131" s="57"/>
      <c r="V131" s="57"/>
      <c r="W131" s="57"/>
      <c r="X131" s="57"/>
      <c r="Y131" s="4"/>
      <c r="AA131" s="21"/>
      <c r="AB131" s="203" t="str">
        <v>H</v>
      </c>
      <c r="AC131" s="204" t="str">
        <v>Not Declared</v>
      </c>
      <c r="AD131" s="205" t="str">
        <v>White Horse Harriers</v>
      </c>
      <c r="AE131" s="21"/>
      <c r="AF131" s="201"/>
      <c r="AG131" s="21"/>
      <c r="AH131" s="202"/>
      <c r="AJ131" s="21"/>
      <c r="AK131" s="203" t="str">
        <v>N</v>
      </c>
      <c r="AL131" s="204" t="str">
        <v>Not Declared</v>
      </c>
      <c r="AM131" s="205" t="str">
        <v>Banbury Harriers AC</v>
      </c>
      <c r="AN131" s="21"/>
      <c r="AO131" s="201"/>
      <c r="AP131" s="21"/>
      <c r="AQ131" s="202"/>
      <c r="AR131" s="210"/>
      <c r="AS131" s="21"/>
      <c r="AT131" s="203" t="str">
        <v>B</v>
      </c>
      <c r="AU131" s="204" t="str">
        <v>Not Declared</v>
      </c>
      <c r="AV131" s="205" t="str">
        <v>Bicester AC</v>
      </c>
      <c r="AW131" s="21"/>
      <c r="AX131" s="201"/>
      <c r="AY131" s="21"/>
      <c r="AZ131" s="202"/>
      <c r="BB131" s="21"/>
      <c r="BC131" s="203" t="str">
        <v>X</v>
      </c>
      <c r="BD131" s="204" t="str">
        <v>Not Declared</v>
      </c>
      <c r="BE131" s="205" t="str">
        <v>Team Kennet</v>
      </c>
      <c r="BF131" s="21"/>
      <c r="BG131" s="201"/>
      <c r="BH131" s="21"/>
      <c r="BI131" s="202"/>
      <c r="BL131" s="223"/>
      <c r="BM131" s="223"/>
      <c r="BN131" s="223"/>
      <c r="BP131" s="223"/>
      <c r="BQ131" s="223"/>
      <c r="BR131" s="223"/>
      <c r="BT131" s="21"/>
      <c r="BU131" s="203" t="str">
        <v>H</v>
      </c>
      <c r="BV131" s="204" t="str">
        <v>Not Declared</v>
      </c>
      <c r="BW131" s="205" t="str">
        <v>White Horse Harriers</v>
      </c>
      <c r="BX131" s="21"/>
      <c r="BY131" s="201"/>
      <c r="BZ131" s="21"/>
      <c r="CA131" s="202"/>
      <c r="CB131" s="21"/>
      <c r="CC131" s="21"/>
      <c r="CD131" s="21"/>
      <c r="CE131" s="21"/>
      <c r="CF131" s="21"/>
      <c r="CG131" s="21"/>
      <c r="CH131" s="21"/>
      <c r="CI131" s="21"/>
      <c r="CJ131" s="21"/>
      <c r="CK131" s="21"/>
      <c r="CL131" s="21"/>
    </row>
    <row r="132" spans="1:90" ht="21" customHeight="1">
      <c r="A132" s="20" t="s">
        <v>119</v>
      </c>
      <c r="B132" s="5"/>
      <c r="C132" s="5" t="s">
        <v>139</v>
      </c>
      <c r="D132" s="5" t="str">
        <f>IF(ISNA(MATCH($C132,Bicester!C$40:C$65,0)),"Not Declared", IF(ISBLANK(INDEX(Bicester!$A$40:$A$65,MATCH($C132,Bicester!C$40:C$65,0))),"Missing name on declaration sheet", INDEX(Bicester!$A$40:$A$65,MATCH($C132,Bicester!C$40:C$65,0))))</f>
        <v>Not Declared</v>
      </c>
      <c r="E132" s="5" t="str">
        <f>IF(ISNA(MATCH($C132,Bicester!D$40:D$65,0)),"Not Declared", IF(ISBLANK(INDEX(Bicester!$A$40:$A$65,MATCH($C132,Bicester!D$40:D$65,0))),"Missing name on declaration sheet", INDEX(Bicester!$A$40:$A$65,MATCH($C132,Bicester!D$40:D$65,0))))</f>
        <v>Not Declared</v>
      </c>
      <c r="F132" s="5" t="str">
        <f>IF(ISNA(MATCH($C132,Bicester!E$40:E$65,0)),"Not Declared", IF(ISBLANK(INDEX(Bicester!$A$40:$A$65,MATCH($C132,Bicester!E$40:E$65,0))),"Missing name on declaration sheet", INDEX(Bicester!$A$40:$A$65,MATCH($C132,Bicester!E$40:E$65,0))))</f>
        <v>Not Declared</v>
      </c>
      <c r="G132" s="5" t="str">
        <f>IF(ISNA(MATCH($C132,Bicester!F$40:F$65,0)),"Not Declared", IF(ISBLANK(INDEX(Bicester!$A$40:$A$65,MATCH($C132,Bicester!F$40:F$65,0))),"Missing name on declaration sheet", INDEX(Bicester!$A$40:$A$65,MATCH($C132,Bicester!F$40:F$65,0))))</f>
        <v>Not Declared</v>
      </c>
      <c r="H132" s="5" t="str">
        <f>IF(ISNA(MATCH($C132,Bicester!G$40:G$65,0)),"Not Declared", IF(ISBLANK(INDEX(Bicester!$A$40:$A$65,MATCH($C132,Bicester!G$40:G$65,0))),"Missing name on declaration sheet", INDEX(Bicester!$A$40:$A$65,MATCH($C132,Bicester!G$40:G$65,0))))</f>
        <v>Not Declared</v>
      </c>
      <c r="I132" s="5" t="str">
        <f>IF(ISNA(MATCH($C132,Bicester!H$40:H$65,0)),"Not Declared", IF(ISBLANK(INDEX(Bicester!$A$40:$A$65,MATCH($C132,Bicester!H$40:H$65,0))),"Missing name on declaration sheet", INDEX(Bicester!$A$40:$A$65,MATCH($C132,Bicester!H$40:H$65,0))))</f>
        <v>Not Declared</v>
      </c>
      <c r="J132" s="5" t="str">
        <f>IF(ISNA(MATCH($C132,Bicester!I$40:I$65,0)),"Not Declared", IF(ISBLANK(INDEX(Bicester!$A$40:$A$65,MATCH($C132,Bicester!I$40:I$65,0))),"Missing name on declaration sheet", INDEX(Bicester!$A$40:$A$65,MATCH($C132,Bicester!I$40:I$65,0))))</f>
        <v>Not Declared</v>
      </c>
      <c r="K132" s="5" t="str">
        <f>IF(ISNA(MATCH($C132,Bicester!J$40:J$65,0)),"Not Declared", IF(ISBLANK(INDEX(Bicester!$A$40:$A$65,MATCH($C132,Bicester!J$40:J$65,0))),"Missing name on declaration sheet", INDEX(Bicester!$A$40:$A$65,MATCH($C132,Bicester!J$40:J$65,0))))</f>
        <v>Not Declared</v>
      </c>
      <c r="L132" s="5" t="str">
        <f>IF(ISNA(MATCH($C132,Bicester!K$40:K$65,0)),"Not Declared", IF(ISBLANK(INDEX(Bicester!$A$40:$A$65,MATCH($C132,Bicester!K$40:K$65,0))),"Missing name on declaration sheet", INDEX(Bicester!$A$40:$A$65,MATCH($C132,Bicester!K$40:K$65,0))))</f>
        <v>Not Declared</v>
      </c>
      <c r="M132" s="5" t="str">
        <f>IF(ISNA(MATCH($C132,Bicester!L$40:L$65,0)),"Not Declared", IF(ISBLANK(INDEX(Bicester!$A$40:$A$65,MATCH($C132,Bicester!L$40:L$65,0))),"Missing name on declaration sheet", INDEX(Bicester!$A$40:$A$65,MATCH($C132,Bicester!L$40:L$65,0))))</f>
        <v>Not Declared</v>
      </c>
      <c r="N132" s="57"/>
      <c r="O132" s="57"/>
      <c r="P132" s="5" t="s">
        <v>109</v>
      </c>
      <c r="Q132" s="5" t="s">
        <v>136</v>
      </c>
      <c r="R132" s="5" t="s">
        <v>137</v>
      </c>
      <c r="S132" s="5" t="s">
        <v>138</v>
      </c>
      <c r="T132" s="5" t="str">
        <f>IF(ISNA(MATCH(P132,Bicester!$M$40:$M$64,0)),"", IF(ISBLANK(INDEX(Bicester!$A$40:$A$65,MATCH(P132,Bicester!$M$40:$M$65,0))),"Missing name on declaration sheet", INDEX(Bicester!$A$40:$A$65,MATCH(P132,Bicester!$M$40:$M$65,0))))</f>
        <v/>
      </c>
      <c r="U132" s="5" t="str">
        <f>IF(ISNA(MATCH(Q132,Bicester!$M$40:$M$64,0)),"", IF(ISBLANK(INDEX(Bicester!$A$40:$A$65,MATCH(Q132,Bicester!$M$40:$M$65,0))),"Missing name on declaration sheet", INDEX(Bicester!$A$40:$A$65,MATCH(Q132,Bicester!$M$40:$M$65,0))))</f>
        <v/>
      </c>
      <c r="V132" s="5" t="str">
        <f>IF(ISNA(MATCH(R132,Bicester!$M$40:$M$64,0)),"", IF(ISBLANK(INDEX(Bicester!$A$40:$A$65,MATCH(R132,Bicester!$M$40:$M$65,0))),"Missing name on declaration sheet", INDEX(Bicester!$A$40:$A$65,MATCH(R132,Bicester!$M$40:$M$65,0))))</f>
        <v/>
      </c>
      <c r="W132" s="5" t="str">
        <f>IF(ISNA(MATCH(S132,Bicester!$M$40:$M$64,0)),"", IF(ISBLANK(INDEX(Bicester!$A$40:$A$65,MATCH(S132,Bicester!$M$40:$M$65,0))),"Missing name on declaration sheet", INDEX(Bicester!$A$40:$A$65,MATCH(S132,Bicester!$M$40:$M$65,0))))</f>
        <v/>
      </c>
      <c r="X132" s="20" t="str">
        <f t="shared" ref="X132:X133" si="45">T132&amp;", "&amp;U132&amp;", "&amp;V132&amp;", "&amp;W132</f>
        <v xml:space="preserve">, , , </v>
      </c>
      <c r="Y132" s="4"/>
      <c r="AA132" s="197" t="s">
        <v>340</v>
      </c>
      <c r="AB132" s="207" t="str" cm="1">
        <f t="array" ref="AB132:AD139">_xlfn.SORTBY(_xlfn._xlws.FILTER(CHOOSE({1,2,3},$B$124:$B$150,$J$124:$J$150,$A$124:$A$150),($C$124:$C$150="b")*($A$124:$A$150&lt;&gt;"Great Milton AC"),""),$O$424:$O$431)</f>
        <v>XX</v>
      </c>
      <c r="AC132" s="199" t="str">
        <v>Not Declared</v>
      </c>
      <c r="AD132" s="200" t="str">
        <v>Team Kennet</v>
      </c>
      <c r="AE132" s="21"/>
      <c r="AF132" s="201"/>
      <c r="AG132" s="21"/>
      <c r="AH132" s="202"/>
      <c r="AJ132" s="197" t="s">
        <v>340</v>
      </c>
      <c r="AK132" s="207" t="str" cm="1">
        <f t="array" ref="AK132:AM139">_xlfn.SORTBY(_xlfn._xlws.FILTER(CHOOSE({1,2,3},$B$124:$B$150,$G$124:$G$150,$A$124:$A$150),($C$124:$C$150="B")*($A$124:$A$150&lt;&gt;"Great Milton AC"),""),$N$424:$N$431)</f>
        <v>BB</v>
      </c>
      <c r="AL132" s="199" t="str">
        <v>Not Declared</v>
      </c>
      <c r="AM132" s="200" t="str">
        <v>Bicester AC</v>
      </c>
      <c r="AN132" s="21"/>
      <c r="AO132" s="201"/>
      <c r="AP132" s="21"/>
      <c r="AQ132" s="202"/>
      <c r="AR132" s="210"/>
      <c r="AS132" s="197" t="s">
        <v>340</v>
      </c>
      <c r="AT132" s="207" t="str" cm="1">
        <f t="array" ref="AT132:AV139">_xlfn.SORTBY(_xlfn._xlws.FILTER(CHOOSE({1,2,3},$B$124:$B$150,$M$124:$M$150,$A$124:$A$150),($C$124:$C$150="B")*($A$124:$A$150&lt;&gt;"Great Milton AC"),""),$M$424:$M$431)</f>
        <v>RR</v>
      </c>
      <c r="AU132" s="199" t="str">
        <v>Not Declared</v>
      </c>
      <c r="AV132" s="200" t="str">
        <v>Radley AC</v>
      </c>
      <c r="AW132" s="21"/>
      <c r="AX132" s="201"/>
      <c r="AY132" s="21"/>
      <c r="AZ132" s="202"/>
      <c r="BB132" s="197" t="s">
        <v>340</v>
      </c>
      <c r="BC132" s="207" t="str" cm="1">
        <f t="array" ref="BC132:BE139">_xlfn.SORTBY(_xlfn._xlws.FILTER(CHOOSE({1,2,3},$B$124:$B$150,$D$124:$D$150,$A$124:$A$150),($C$124:$C$150="B")*($A$124:$A$150&lt;&gt;"Great Milton AC"),""),$K$424:$K$431)</f>
        <v>NN</v>
      </c>
      <c r="BD132" s="199" t="str">
        <v>Not Declared</v>
      </c>
      <c r="BE132" s="200" t="str">
        <v>Banbury Harriers AC</v>
      </c>
      <c r="BF132" s="21"/>
      <c r="BG132" s="201"/>
      <c r="BH132" s="21"/>
      <c r="BI132" s="202"/>
      <c r="BL132" s="223"/>
      <c r="BM132" s="223"/>
      <c r="BN132" s="223"/>
      <c r="BP132" s="223"/>
      <c r="BQ132" s="223"/>
      <c r="BR132" s="223"/>
      <c r="BT132" s="197" t="s">
        <v>340</v>
      </c>
      <c r="BU132" s="207" t="str" cm="1">
        <f t="array" ref="BU132:BW139">_xlfn.SORTBY(_xlfn._xlws.FILTER(CHOOSE({1,2,3},$B$124:$B$150,$H$124:$H$150,$A$124:$A$150),($C$124:$C$150="B")*($A$124:$A$150&lt;&gt;"Great Milton AC"),""),$J$424:$J$431)</f>
        <v>NN</v>
      </c>
      <c r="BV132" s="199" t="str">
        <v>Not Declared</v>
      </c>
      <c r="BW132" s="200" t="str">
        <v>Banbury Harriers AC</v>
      </c>
      <c r="BX132" s="21"/>
      <c r="BY132" s="201"/>
      <c r="BZ132" s="21"/>
      <c r="CA132" s="202"/>
      <c r="CB132" s="21"/>
      <c r="CC132" s="21"/>
      <c r="CD132" s="21"/>
      <c r="CE132" s="21"/>
      <c r="CF132" s="21"/>
      <c r="CG132" s="21"/>
      <c r="CH132" s="21"/>
      <c r="CI132" s="21"/>
      <c r="CJ132" s="21"/>
      <c r="CK132" s="21"/>
      <c r="CL132" s="21"/>
    </row>
    <row r="133" spans="1:90" ht="21" customHeight="1">
      <c r="A133" s="20" t="s">
        <v>120</v>
      </c>
      <c r="B133" s="5" t="s">
        <v>18</v>
      </c>
      <c r="C133" s="5" t="s">
        <v>0</v>
      </c>
      <c r="D133" s="5" t="str">
        <f>IF(ISNA(MATCH($C133,Oxford!C$40:C$65,0)),"Not Declared", IF(ISBLANK(INDEX(Oxford!$A$40:$A$65,MATCH($C133,Oxford!C$40:C$65,0))),"Missing name on declaration sheet", INDEX(Oxford!$A$40:$A$65,MATCH($C133,Oxford!C$40:C$65,0))))</f>
        <v>Not Declared</v>
      </c>
      <c r="E133" s="5" t="str">
        <f>IF(ISNA(MATCH($C133,Oxford!D$40:D$65,0)),"Not Declared", IF(ISBLANK(INDEX(Oxford!$A$40:$A$65,MATCH($C133,Oxford!D$40:D$65,0))),"Missing name on declaration sheet", INDEX(Oxford!$A$40:$A$65,MATCH($C133,Oxford!D$40:D$65,0))))</f>
        <v>Not Declared</v>
      </c>
      <c r="F133" s="5" t="str">
        <f>IF(ISNA(MATCH($C133,Oxford!E$40:E$65,0)),"Not Declared", IF(ISBLANK(INDEX(Oxford!$A$40:$A$65,MATCH($C133,Oxford!E$40:E$65,0))),"Missing name on declaration sheet", INDEX(Oxford!$A$40:$A$65,MATCH($C133,Oxford!E$40:E$65,0))))</f>
        <v>Not Declared</v>
      </c>
      <c r="G133" s="5" t="str">
        <f>IF(ISNA(MATCH($C133,Oxford!F$40:F$65,0)),"Not Declared", IF(ISBLANK(INDEX(Oxford!$A$40:$A$65,MATCH($C133,Oxford!F$40:F$65,0))),"Missing name on declaration sheet", INDEX(Oxford!$A$40:$A$65,MATCH($C133,Oxford!F$40:F$65,0))))</f>
        <v>Not Declared</v>
      </c>
      <c r="H133" s="5" t="str">
        <f>IF(ISNA(MATCH($C133,Oxford!G$40:G$65,0)),"Not Declared", IF(ISBLANK(INDEX(Oxford!$A$40:$A$65,MATCH($C133,Oxford!G$40:G$65,0))),"Missing name on declaration sheet", INDEX(Oxford!$A$40:$A$65,MATCH($C133,Oxford!G$40:G$65,0))))</f>
        <v>Not Declared</v>
      </c>
      <c r="I133" s="5" t="str">
        <f>IF(ISNA(MATCH($C133,Oxford!H$40:H$65,0)),"Not Declared", IF(ISBLANK(INDEX(Oxford!$A$40:$A$65,MATCH($C133,Oxford!H$40:H$65,0))),"Missing name on declaration sheet", INDEX(Oxford!$A$40:$A$65,MATCH($C133,Oxford!H$40:H$65,0))))</f>
        <v>Not Declared</v>
      </c>
      <c r="J133" s="5" t="str">
        <f>IF(ISNA(MATCH($C133,Oxford!I$40:I$65,0)),"Not Declared", IF(ISBLANK(INDEX(Oxford!$A$40:$A$65,MATCH($C133,Oxford!I$40:I$65,0))),"Missing name on declaration sheet", INDEX(Oxford!$A$40:$A$65,MATCH($C133,Oxford!I$40:I$65,0))))</f>
        <v>Not Declared</v>
      </c>
      <c r="K133" s="5" t="str">
        <f>IF(ISNA(MATCH($C133,Oxford!J$40:J$65,0)),"Not Declared", IF(ISBLANK(INDEX(Oxford!$A$40:$A$65,MATCH($C133,Oxford!J$40:J$65,0))),"Missing name on declaration sheet", INDEX(Oxford!$A$40:$A$65,MATCH($C133,Oxford!J$40:J$65,0))))</f>
        <v>Not Declared</v>
      </c>
      <c r="L133" s="5" t="str">
        <f>IF(ISNA(MATCH($C133,Oxford!K$40:K$65,0)),"Not Declared", IF(ISBLANK(INDEX(Oxford!$A$40:$A$65,MATCH($C133,Oxford!K$40:K$65,0))),"Missing name on declaration sheet", INDEX(Oxford!$A$40:$A$65,MATCH($C133,Oxford!K$40:K$65,0))))</f>
        <v>Not Declared</v>
      </c>
      <c r="M133" s="5" t="str">
        <f>IF(ISNA(MATCH($C133,Oxford!L$40:L$65,0)),"Not Declared", IF(ISBLANK(INDEX(Oxford!$A$40:$A$65,MATCH($C133,Oxford!L$40:L$65,0))),"Missing name on declaration sheet", INDEX(Oxford!$A$40:$A$65,MATCH($C133,Oxford!L$40:L$65,0))))</f>
        <v>Not Declared</v>
      </c>
      <c r="N133" s="57"/>
      <c r="O133" s="57"/>
      <c r="P133" s="5">
        <v>1</v>
      </c>
      <c r="Q133" s="5">
        <v>2</v>
      </c>
      <c r="R133" s="5">
        <v>3</v>
      </c>
      <c r="S133" s="5">
        <v>4</v>
      </c>
      <c r="T133" s="5" t="str">
        <f>IF(ISNA(MATCH(P133,Oxford!$M$40:$M$64,0)),"", IF(ISBLANK(INDEX(Oxford!$A$40:$A$65,MATCH(P133,Oxford!$M$40:$M$65,0))),"Missing name on declaration sheet", INDEX(Oxford!$A$40:$A$65,MATCH(P133,Oxford!$M$40:$M$65,0))))</f>
        <v/>
      </c>
      <c r="U133" s="5" t="str">
        <f>IF(ISNA(MATCH(Q133,Oxford!$M$40:$M$64,0)),"", IF(ISBLANK(INDEX(Oxford!$A$40:$A$65,MATCH(Q133,Oxford!$M$40:$M$65,0))),"Missing name on declaration sheet", INDEX(Oxford!$A$40:$A$65,MATCH(Q133,Oxford!$M$40:$M$65,0))))</f>
        <v/>
      </c>
      <c r="V133" s="5" t="str">
        <f>IF(ISNA(MATCH(R133,Oxford!$M$40:$M$64,0)),"", IF(ISBLANK(INDEX(Oxford!$A$40:$A$65,MATCH(R133,Oxford!$M$40:$M$65,0))),"Missing name on declaration sheet", INDEX(Oxford!$A$40:$A$65,MATCH(R133,Oxford!$M$40:$M$65,0))))</f>
        <v/>
      </c>
      <c r="W133" s="5" t="str">
        <f>IF(ISNA(MATCH(S133,Oxford!$M$40:$M$64,0)),"", IF(ISBLANK(INDEX(Oxford!$A$40:$A$65,MATCH(S133,Oxford!$M$40:$M$65,0))),"Missing name on declaration sheet", INDEX(Oxford!$A$40:$A$65,MATCH(S133,Oxford!$M$40:$M$65,0))))</f>
        <v/>
      </c>
      <c r="X133" s="20" t="str">
        <f t="shared" si="45"/>
        <v xml:space="preserve">, , , </v>
      </c>
      <c r="Y133" s="4"/>
      <c r="AA133" s="21"/>
      <c r="AB133" s="201" t="str">
        <v>OO</v>
      </c>
      <c r="AC133" s="21" t="str">
        <v>Not Declared</v>
      </c>
      <c r="AD133" s="202" t="str">
        <v>Oxford City AC</v>
      </c>
      <c r="AE133" s="21"/>
      <c r="AF133" s="201"/>
      <c r="AG133" s="21"/>
      <c r="AH133" s="202"/>
      <c r="AJ133" s="21"/>
      <c r="AK133" s="201" t="str">
        <v>HH</v>
      </c>
      <c r="AL133" s="21" t="str">
        <v>Not Declared</v>
      </c>
      <c r="AM133" s="202" t="str">
        <v>White Horse Harriers</v>
      </c>
      <c r="AN133" s="21"/>
      <c r="AO133" s="201"/>
      <c r="AP133" s="21"/>
      <c r="AQ133" s="202"/>
      <c r="AR133" s="210"/>
      <c r="AS133" s="21"/>
      <c r="AT133" s="201" t="str">
        <v>AA</v>
      </c>
      <c r="AU133" s="21" t="str">
        <v>Not Declared</v>
      </c>
      <c r="AV133" s="202" t="str">
        <v>Abingdon AC</v>
      </c>
      <c r="AW133" s="21"/>
      <c r="AX133" s="201"/>
      <c r="AY133" s="21"/>
      <c r="AZ133" s="202"/>
      <c r="BB133" s="21"/>
      <c r="BC133" s="201" t="str">
        <v>OO</v>
      </c>
      <c r="BD133" s="21" t="str">
        <v>Not Declared</v>
      </c>
      <c r="BE133" s="202" t="str">
        <v>Oxford City AC</v>
      </c>
      <c r="BF133" s="21"/>
      <c r="BG133" s="201"/>
      <c r="BH133" s="21"/>
      <c r="BI133" s="202"/>
      <c r="BL133" s="223"/>
      <c r="BM133" s="223"/>
      <c r="BN133" s="223"/>
      <c r="BP133" s="223"/>
      <c r="BQ133" s="223"/>
      <c r="BR133" s="223"/>
      <c r="BT133" s="21"/>
      <c r="BU133" s="201" t="str">
        <v>WW</v>
      </c>
      <c r="BV133" s="21" t="str">
        <v>Not Declared</v>
      </c>
      <c r="BW133" s="202" t="str">
        <v>Witney Road Runners</v>
      </c>
      <c r="BX133" s="21"/>
      <c r="BY133" s="201"/>
      <c r="BZ133" s="21"/>
      <c r="CA133" s="202"/>
      <c r="CB133" s="21"/>
      <c r="CC133" s="21"/>
      <c r="CD133" s="21"/>
      <c r="CE133" s="21"/>
      <c r="CF133" s="21"/>
      <c r="CG133" s="21"/>
      <c r="CH133" s="21"/>
      <c r="CI133" s="21"/>
      <c r="CJ133" s="21"/>
      <c r="CK133" s="21"/>
      <c r="CL133" s="21"/>
    </row>
    <row r="134" spans="1:90" ht="21" customHeight="1">
      <c r="A134" s="20" t="s">
        <v>120</v>
      </c>
      <c r="B134" s="5" t="s">
        <v>17</v>
      </c>
      <c r="C134" s="5" t="s">
        <v>1</v>
      </c>
      <c r="D134" s="5" t="str">
        <f>IF(ISNA(MATCH($C134,Oxford!C$40:C$65,0)),"Not Declared", IF(ISBLANK(INDEX(Oxford!$A$40:$A$65,MATCH($C134,Oxford!C$40:C$65,0))),"Missing name on declaration sheet", INDEX(Oxford!$A$40:$A$65,MATCH($C134,Oxford!C$40:C$65,0))))</f>
        <v>Not Declared</v>
      </c>
      <c r="E134" s="5" t="str">
        <f>IF(ISNA(MATCH($C134,Oxford!D$40:D$65,0)),"Not Declared", IF(ISBLANK(INDEX(Oxford!$A$40:$A$65,MATCH($C134,Oxford!D$40:D$65,0))),"Missing name on declaration sheet", INDEX(Oxford!$A$40:$A$65,MATCH($C134,Oxford!D$40:D$65,0))))</f>
        <v>Not Declared</v>
      </c>
      <c r="F134" s="5" t="str">
        <f>IF(ISNA(MATCH($C134,Oxford!E$40:E$65,0)),"Not Declared", IF(ISBLANK(INDEX(Oxford!$A$40:$A$65,MATCH($C134,Oxford!E$40:E$65,0))),"Missing name on declaration sheet", INDEX(Oxford!$A$40:$A$65,MATCH($C134,Oxford!E$40:E$65,0))))</f>
        <v>Not Declared</v>
      </c>
      <c r="G134" s="5" t="str">
        <f>IF(ISNA(MATCH($C134,Oxford!F$40:F$65,0)),"Not Declared", IF(ISBLANK(INDEX(Oxford!$A$40:$A$65,MATCH($C134,Oxford!F$40:F$65,0))),"Missing name on declaration sheet", INDEX(Oxford!$A$40:$A$65,MATCH($C134,Oxford!F$40:F$65,0))))</f>
        <v>Not Declared</v>
      </c>
      <c r="H134" s="5" t="str">
        <f>IF(ISNA(MATCH($C134,Oxford!G$40:G$65,0)),"Not Declared", IF(ISBLANK(INDEX(Oxford!$A$40:$A$65,MATCH($C134,Oxford!G$40:G$65,0))),"Missing name on declaration sheet", INDEX(Oxford!$A$40:$A$65,MATCH($C134,Oxford!G$40:G$65,0))))</f>
        <v>Not Declared</v>
      </c>
      <c r="I134" s="5" t="str">
        <f>IF(ISNA(MATCH($C134,Oxford!H$40:H$65,0)),"Not Declared", IF(ISBLANK(INDEX(Oxford!$A$40:$A$65,MATCH($C134,Oxford!H$40:H$65,0))),"Missing name on declaration sheet", INDEX(Oxford!$A$40:$A$65,MATCH($C134,Oxford!H$40:H$65,0))))</f>
        <v>Not Declared</v>
      </c>
      <c r="J134" s="5" t="str">
        <f>IF(ISNA(MATCH($C134,Oxford!I$40:I$65,0)),"Not Declared", IF(ISBLANK(INDEX(Oxford!$A$40:$A$65,MATCH($C134,Oxford!I$40:I$65,0))),"Missing name on declaration sheet", INDEX(Oxford!$A$40:$A$65,MATCH($C134,Oxford!I$40:I$65,0))))</f>
        <v>Not Declared</v>
      </c>
      <c r="K134" s="5" t="str">
        <f>IF(ISNA(MATCH($C134,Oxford!J$40:J$65,0)),"Not Declared", IF(ISBLANK(INDEX(Oxford!$A$40:$A$65,MATCH($C134,Oxford!J$40:J$65,0))),"Missing name on declaration sheet", INDEX(Oxford!$A$40:$A$65,MATCH($C134,Oxford!J$40:J$65,0))))</f>
        <v>Not Declared</v>
      </c>
      <c r="L134" s="5" t="str">
        <f>IF(ISNA(MATCH($C134,Oxford!K$40:K$65,0)),"Not Declared", IF(ISBLANK(INDEX(Oxford!$A$40:$A$65,MATCH($C134,Oxford!K$40:K$65,0))),"Missing name on declaration sheet", INDEX(Oxford!$A$40:$A$65,MATCH($C134,Oxford!K$40:K$65,0))))</f>
        <v>Not Declared</v>
      </c>
      <c r="M134" s="5" t="str">
        <f>IF(ISNA(MATCH($C134,Oxford!L$40:L$65,0)),"Not Declared", IF(ISBLANK(INDEX(Oxford!$A$40:$A$65,MATCH($C134,Oxford!L$40:L$65,0))),"Missing name on declaration sheet", INDEX(Oxford!$A$40:$A$65,MATCH($C134,Oxford!L$40:L$65,0))))</f>
        <v>Not Declared</v>
      </c>
      <c r="N134" s="57"/>
      <c r="O134" s="57"/>
      <c r="P134" s="57"/>
      <c r="Q134" s="57"/>
      <c r="R134" s="57"/>
      <c r="S134" s="57"/>
      <c r="T134" s="57"/>
      <c r="U134" s="57"/>
      <c r="V134" s="57"/>
      <c r="W134" s="57"/>
      <c r="X134" s="57"/>
      <c r="Y134" s="4"/>
      <c r="AA134" s="21"/>
      <c r="AB134" s="201" t="str">
        <v>NN</v>
      </c>
      <c r="AC134" s="21" t="str">
        <v>Not Declared</v>
      </c>
      <c r="AD134" s="202" t="str">
        <v>Banbury Harriers AC</v>
      </c>
      <c r="AE134" s="21"/>
      <c r="AF134" s="201"/>
      <c r="AG134" s="21"/>
      <c r="AH134" s="202"/>
      <c r="AJ134" s="21"/>
      <c r="AK134" s="201" t="str">
        <v>RR</v>
      </c>
      <c r="AL134" s="21" t="str">
        <v>Not Declared</v>
      </c>
      <c r="AM134" s="202" t="str">
        <v>Radley AC</v>
      </c>
      <c r="AN134" s="21"/>
      <c r="AO134" s="201"/>
      <c r="AP134" s="21"/>
      <c r="AQ134" s="202"/>
      <c r="AR134" s="210"/>
      <c r="AS134" s="21"/>
      <c r="AT134" s="201" t="str">
        <v>WW</v>
      </c>
      <c r="AU134" s="21" t="str">
        <v>Not Declared</v>
      </c>
      <c r="AV134" s="202" t="str">
        <v>Witney Road Runners</v>
      </c>
      <c r="AW134" s="21"/>
      <c r="AX134" s="201"/>
      <c r="AY134" s="21"/>
      <c r="AZ134" s="202"/>
      <c r="BB134" s="21"/>
      <c r="BC134" s="201" t="str">
        <v>RR</v>
      </c>
      <c r="BD134" s="21" t="str">
        <v>Not Declared</v>
      </c>
      <c r="BE134" s="202" t="str">
        <v>Radley AC</v>
      </c>
      <c r="BF134" s="21"/>
      <c r="BG134" s="201"/>
      <c r="BH134" s="21"/>
      <c r="BI134" s="202"/>
      <c r="BL134" s="223"/>
      <c r="BM134" s="223"/>
      <c r="BN134" s="223"/>
      <c r="BP134" s="223"/>
      <c r="BQ134" s="223"/>
      <c r="BR134" s="223"/>
      <c r="BT134" s="21"/>
      <c r="BU134" s="201" t="str">
        <v>OO</v>
      </c>
      <c r="BV134" s="21" t="str">
        <v>Not Declared</v>
      </c>
      <c r="BW134" s="202" t="str">
        <v>Oxford City AC</v>
      </c>
      <c r="BX134" s="21"/>
      <c r="BY134" s="201"/>
      <c r="BZ134" s="21"/>
      <c r="CA134" s="202"/>
      <c r="CB134" s="21"/>
      <c r="CC134" s="21"/>
      <c r="CD134" s="21"/>
      <c r="CE134" s="21"/>
      <c r="CF134" s="21"/>
      <c r="CG134" s="21"/>
      <c r="CH134" s="21"/>
      <c r="CI134" s="21"/>
      <c r="CJ134" s="21"/>
      <c r="CK134" s="21"/>
      <c r="CL134" s="21"/>
    </row>
    <row r="135" spans="1:90" ht="21" customHeight="1">
      <c r="A135" s="20" t="s">
        <v>120</v>
      </c>
      <c r="B135" s="5"/>
      <c r="C135" s="5" t="s">
        <v>139</v>
      </c>
      <c r="D135" s="5" t="str">
        <f>IF(ISNA(MATCH($C135,Oxford!C$40:C$65,0)),"Not Declared", IF(ISBLANK(INDEX(Oxford!$A$40:$A$65,MATCH($C135,Oxford!C$40:C$65,0))),"Missing name on declaration sheet", INDEX(Oxford!$A$40:$A$65,MATCH($C135,Oxford!C$40:C$65,0))))</f>
        <v>Not Declared</v>
      </c>
      <c r="E135" s="5" t="str">
        <f>IF(ISNA(MATCH($C135,Oxford!D$40:D$65,0)),"Not Declared", IF(ISBLANK(INDEX(Oxford!$A$40:$A$65,MATCH($C135,Oxford!D$40:D$65,0))),"Missing name on declaration sheet", INDEX(Oxford!$A$40:$A$65,MATCH($C135,Oxford!D$40:D$65,0))))</f>
        <v>Not Declared</v>
      </c>
      <c r="F135" s="5" t="str">
        <f>IF(ISNA(MATCH($C135,Oxford!E$40:E$65,0)),"Not Declared", IF(ISBLANK(INDEX(Oxford!$A$40:$A$65,MATCH($C135,Oxford!E$40:E$65,0))),"Missing name on declaration sheet", INDEX(Oxford!$A$40:$A$65,MATCH($C135,Oxford!E$40:E$65,0))))</f>
        <v>Not Declared</v>
      </c>
      <c r="G135" s="5" t="str">
        <f>IF(ISNA(MATCH($C135,Oxford!F$40:F$65,0)),"Not Declared", IF(ISBLANK(INDEX(Oxford!$A$40:$A$65,MATCH($C135,Oxford!F$40:F$65,0))),"Missing name on declaration sheet", INDEX(Oxford!$A$40:$A$65,MATCH($C135,Oxford!F$40:F$65,0))))</f>
        <v>Not Declared</v>
      </c>
      <c r="H135" s="5" t="str">
        <f>IF(ISNA(MATCH($C135,Oxford!G$40:G$65,0)),"Not Declared", IF(ISBLANK(INDEX(Oxford!$A$40:$A$65,MATCH($C135,Oxford!G$40:G$65,0))),"Missing name on declaration sheet", INDEX(Oxford!$A$40:$A$65,MATCH($C135,Oxford!G$40:G$65,0))))</f>
        <v>Not Declared</v>
      </c>
      <c r="I135" s="5" t="str">
        <f>IF(ISNA(MATCH($C135,Oxford!H$40:H$65,0)),"Not Declared", IF(ISBLANK(INDEX(Oxford!$A$40:$A$65,MATCH($C135,Oxford!H$40:H$65,0))),"Missing name on declaration sheet", INDEX(Oxford!$A$40:$A$65,MATCH($C135,Oxford!H$40:H$65,0))))</f>
        <v>Not Declared</v>
      </c>
      <c r="J135" s="5" t="str">
        <f>IF(ISNA(MATCH($C135,Oxford!I$40:I$65,0)),"Not Declared", IF(ISBLANK(INDEX(Oxford!$A$40:$A$65,MATCH($C135,Oxford!I$40:I$65,0))),"Missing name on declaration sheet", INDEX(Oxford!$A$40:$A$65,MATCH($C135,Oxford!I$40:I$65,0))))</f>
        <v>Not Declared</v>
      </c>
      <c r="K135" s="5" t="str">
        <f>IF(ISNA(MATCH($C135,Oxford!J$40:J$65,0)),"Not Declared", IF(ISBLANK(INDEX(Oxford!$A$40:$A$65,MATCH($C135,Oxford!J$40:J$65,0))),"Missing name on declaration sheet", INDEX(Oxford!$A$40:$A$65,MATCH($C135,Oxford!J$40:J$65,0))))</f>
        <v>Not Declared</v>
      </c>
      <c r="L135" s="5" t="str">
        <f>IF(ISNA(MATCH($C135,Oxford!K$40:K$65,0)),"Not Declared", IF(ISBLANK(INDEX(Oxford!$A$40:$A$65,MATCH($C135,Oxford!K$40:K$65,0))),"Missing name on declaration sheet", INDEX(Oxford!$A$40:$A$65,MATCH($C135,Oxford!K$40:K$65,0))))</f>
        <v>Not Declared</v>
      </c>
      <c r="M135" s="5" t="str">
        <f>IF(ISNA(MATCH($C135,Oxford!L$40:L$65,0)),"Not Declared", IF(ISBLANK(INDEX(Oxford!$A$40:$A$65,MATCH($C135,Oxford!L$40:L$65,0))),"Missing name on declaration sheet", INDEX(Oxford!$A$40:$A$65,MATCH($C135,Oxford!L$40:L$65,0))))</f>
        <v>Not Declared</v>
      </c>
      <c r="N135" s="57"/>
      <c r="O135" s="57"/>
      <c r="P135" s="5" t="s">
        <v>109</v>
      </c>
      <c r="Q135" s="5" t="s">
        <v>136</v>
      </c>
      <c r="R135" s="5" t="s">
        <v>137</v>
      </c>
      <c r="S135" s="5" t="s">
        <v>138</v>
      </c>
      <c r="T135" s="5" t="str">
        <f>IF(ISNA(MATCH(P135,Oxford!$M$40:$M$64,0)),"", IF(ISBLANK(INDEX(Oxford!$A$40:$A$65,MATCH(P135,Oxford!$M$40:$M$65,0))),"Missing name on declaration sheet", INDEX(Oxford!$A$40:$A$65,MATCH(P135,Oxford!$M$40:$M$65,0))))</f>
        <v/>
      </c>
      <c r="U135" s="5" t="str">
        <f>IF(ISNA(MATCH(Q135,Oxford!$M$40:$M$64,0)),"", IF(ISBLANK(INDEX(Oxford!$A$40:$A$65,MATCH(Q135,Oxford!$M$40:$M$65,0))),"Missing name on declaration sheet", INDEX(Oxford!$A$40:$A$65,MATCH(Q135,Oxford!$M$40:$M$65,0))))</f>
        <v/>
      </c>
      <c r="V135" s="5" t="str">
        <f>IF(ISNA(MATCH(R135,Oxford!$M$40:$M$64,0)),"", IF(ISBLANK(INDEX(Oxford!$A$40:$A$65,MATCH(R135,Oxford!$M$40:$M$65,0))),"Missing name on declaration sheet", INDEX(Oxford!$A$40:$A$65,MATCH(R135,Oxford!$M$40:$M$65,0))))</f>
        <v/>
      </c>
      <c r="W135" s="5" t="str">
        <f>IF(ISNA(MATCH(S135,Oxford!$M$40:$M$64,0)),"", IF(ISBLANK(INDEX(Oxford!$A$40:$A$65,MATCH(S135,Oxford!$M$40:$M$65,0))),"Missing name on declaration sheet", INDEX(Oxford!$A$40:$A$65,MATCH(S135,Oxford!$M$40:$M$65,0))))</f>
        <v/>
      </c>
      <c r="X135" s="20" t="str">
        <f t="shared" ref="X135:X136" si="46">T135&amp;", "&amp;U135&amp;", "&amp;V135&amp;", "&amp;W135</f>
        <v xml:space="preserve">, , , </v>
      </c>
      <c r="Y135" s="4"/>
      <c r="AA135" s="21"/>
      <c r="AB135" s="201" t="str">
        <v>AA</v>
      </c>
      <c r="AC135" s="21" t="str">
        <v>Not Declared</v>
      </c>
      <c r="AD135" s="202" t="str">
        <v>Abingdon AC</v>
      </c>
      <c r="AE135" s="21"/>
      <c r="AF135" s="201"/>
      <c r="AG135" s="21"/>
      <c r="AH135" s="202"/>
      <c r="AJ135" s="21"/>
      <c r="AK135" s="201" t="str">
        <v>AA</v>
      </c>
      <c r="AL135" s="21" t="str">
        <v>Not Declared</v>
      </c>
      <c r="AM135" s="202" t="str">
        <v>Abingdon AC</v>
      </c>
      <c r="AN135" s="21"/>
      <c r="AO135" s="201"/>
      <c r="AP135" s="21"/>
      <c r="AQ135" s="202"/>
      <c r="AR135" s="210"/>
      <c r="AS135" s="21"/>
      <c r="AT135" s="201" t="str">
        <v>XX</v>
      </c>
      <c r="AU135" s="21" t="str">
        <v>Not Declared</v>
      </c>
      <c r="AV135" s="202" t="str">
        <v>Team Kennet</v>
      </c>
      <c r="AW135" s="21"/>
      <c r="AX135" s="201"/>
      <c r="AY135" s="21"/>
      <c r="AZ135" s="202"/>
      <c r="BB135" s="21"/>
      <c r="BC135" s="201" t="str">
        <v>HH</v>
      </c>
      <c r="BD135" s="21" t="str">
        <v>Not Declared</v>
      </c>
      <c r="BE135" s="202" t="str">
        <v>White Horse Harriers</v>
      </c>
      <c r="BF135" s="21"/>
      <c r="BG135" s="201"/>
      <c r="BH135" s="21"/>
      <c r="BI135" s="202"/>
      <c r="BL135" s="223"/>
      <c r="BM135" s="223"/>
      <c r="BN135" s="223"/>
      <c r="BP135" s="223"/>
      <c r="BQ135" s="223"/>
      <c r="BR135" s="223"/>
      <c r="BT135" s="21"/>
      <c r="BU135" s="201" t="str">
        <v>XX</v>
      </c>
      <c r="BV135" s="21" t="str">
        <v>Not Declared</v>
      </c>
      <c r="BW135" s="202" t="str">
        <v>Team Kennet</v>
      </c>
      <c r="BX135" s="21"/>
      <c r="BY135" s="201"/>
      <c r="BZ135" s="21"/>
      <c r="CA135" s="202"/>
      <c r="CB135" s="21"/>
      <c r="CC135" s="21"/>
      <c r="CD135" s="21"/>
      <c r="CE135" s="21"/>
      <c r="CF135" s="21"/>
      <c r="CG135" s="21"/>
      <c r="CH135" s="21"/>
      <c r="CI135" s="21"/>
      <c r="CJ135" s="21"/>
      <c r="CK135" s="21"/>
      <c r="CL135" s="21"/>
    </row>
    <row r="136" spans="1:90" ht="21" customHeight="1">
      <c r="A136" s="20" t="s">
        <v>121</v>
      </c>
      <c r="B136" s="5" t="s">
        <v>31</v>
      </c>
      <c r="C136" s="5" t="s">
        <v>0</v>
      </c>
      <c r="D136" s="5" t="str">
        <f>IF(ISNA(MATCH($C136,Radley!C$40:C$65,0)),"Not Declared", IF(ISBLANK(INDEX(Radley!$A$40:$A$65,MATCH($C136,Radley!C$40:C$65,0))),"Missing name on declaration sheet", INDEX(Radley!$A$40:$A$65,MATCH($C136,Radley!C$40:C$65,0))))</f>
        <v>Not Declared</v>
      </c>
      <c r="E136" s="5" t="str">
        <f>IF(ISNA(MATCH($C136,Radley!D$40:D$65,0)),"Not Declared", IF(ISBLANK(INDEX(Radley!$A$40:$A$65,MATCH($C136,Radley!D$40:D$65,0))),"Missing name on declaration sheet", INDEX(Radley!$A$40:$A$65,MATCH($C136,Radley!D$40:D$65,0))))</f>
        <v>Not Declared</v>
      </c>
      <c r="F136" s="5" t="str">
        <f>IF(ISNA(MATCH($C136,Radley!E$40:E$65,0)),"Not Declared", IF(ISBLANK(INDEX(Radley!$A$40:$A$65,MATCH($C136,Radley!E$40:E$65,0))),"Missing name on declaration sheet", INDEX(Radley!$A$40:$A$65,MATCH($C136,Radley!E$40:E$65,0))))</f>
        <v>Not Declared</v>
      </c>
      <c r="G136" s="5" t="str">
        <f>IF(ISNA(MATCH($C136,Radley!F$40:F$65,0)),"Not Declared", IF(ISBLANK(INDEX(Radley!$A$40:$A$65,MATCH($C136,Radley!F$40:F$65,0))),"Missing name on declaration sheet", INDEX(Radley!$A$40:$A$65,MATCH($C136,Radley!F$40:F$65,0))))</f>
        <v>Not Declared</v>
      </c>
      <c r="H136" s="5" t="str">
        <f>IF(ISNA(MATCH($C136,Radley!G$40:G$65,0)),"Not Declared", IF(ISBLANK(INDEX(Radley!$A$40:$A$65,MATCH($C136,Radley!G$40:G$65,0))),"Missing name on declaration sheet", INDEX(Radley!$A$40:$A$65,MATCH($C136,Radley!G$40:G$65,0))))</f>
        <v>Not Declared</v>
      </c>
      <c r="I136" s="5" t="str">
        <f>IF(ISNA(MATCH($C136,Radley!H$40:H$65,0)),"Not Declared", IF(ISBLANK(INDEX(Radley!$A$40:$A$65,MATCH($C136,Radley!H$40:H$65,0))),"Missing name on declaration sheet", INDEX(Radley!$A$40:$A$65,MATCH($C136,Radley!H$40:H$65,0))))</f>
        <v>Not Declared</v>
      </c>
      <c r="J136" s="5" t="str">
        <f>IF(ISNA(MATCH($C136,Radley!I$40:I$65,0)),"Not Declared", IF(ISBLANK(INDEX(Radley!$A$40:$A$65,MATCH($C136,Radley!I$40:I$65,0))),"Missing name on declaration sheet", INDEX(Radley!$A$40:$A$65,MATCH($C136,Radley!I$40:I$65,0))))</f>
        <v>Not Declared</v>
      </c>
      <c r="K136" s="5" t="str">
        <f>IF(ISNA(MATCH($C136,Radley!J$40:J$65,0)),"Not Declared", IF(ISBLANK(INDEX(Radley!$A$40:$A$65,MATCH($C136,Radley!J$40:J$65,0))),"Missing name on declaration sheet", INDEX(Radley!$A$40:$A$65,MATCH($C136,Radley!J$40:J$65,0))))</f>
        <v>Not Declared</v>
      </c>
      <c r="L136" s="5" t="str">
        <f>IF(ISNA(MATCH($C136,Radley!K$40:K$65,0)),"Not Declared", IF(ISBLANK(INDEX(Radley!$A$40:$A$65,MATCH($C136,Radley!K$40:K$65,0))),"Missing name on declaration sheet", INDEX(Radley!$A$40:$A$65,MATCH($C136,Radley!K$40:K$65,0))))</f>
        <v>Not Declared</v>
      </c>
      <c r="M136" s="5" t="str">
        <f>IF(ISNA(MATCH($C136,Radley!L$40:L$65,0)),"Not Declared", IF(ISBLANK(INDEX(Radley!$A$40:$A$65,MATCH($C136,Radley!L$40:L$65,0))),"Missing name on declaration sheet", INDEX(Radley!$A$40:$A$65,MATCH($C136,Radley!L$40:L$65,0))))</f>
        <v>Not Declared</v>
      </c>
      <c r="N136" s="57"/>
      <c r="O136" s="57"/>
      <c r="P136" s="5">
        <v>1</v>
      </c>
      <c r="Q136" s="5">
        <v>2</v>
      </c>
      <c r="R136" s="5">
        <v>3</v>
      </c>
      <c r="S136" s="5">
        <v>4</v>
      </c>
      <c r="T136" s="5" t="str">
        <f>IF(ISNA(MATCH(P136,Radley!$M$40:$M$64,0)),"", IF(ISBLANK(INDEX(Radley!$A$40:$A$65,MATCH(P136,Radley!$M$40:$M$65,0))),"Missing name on declaration sheet", INDEX(Radley!$A$40:$A$65,MATCH(P136,Radley!$M$40:$M$65,0))))</f>
        <v/>
      </c>
      <c r="U136" s="5" t="str">
        <f>IF(ISNA(MATCH(Q136,Radley!$M$40:$M$64,0)),"", IF(ISBLANK(INDEX(Radley!$A$40:$A$65,MATCH(Q136,Radley!$M$40:$M$65,0))),"Missing name on declaration sheet", INDEX(Radley!$A$40:$A$65,MATCH(Q136,Radley!$M$40:$M$65,0))))</f>
        <v/>
      </c>
      <c r="V136" s="5" t="str">
        <f>IF(ISNA(MATCH(R136,Radley!$M$40:$M$64,0)),"", IF(ISBLANK(INDEX(Radley!$A$40:$A$65,MATCH(R136,Radley!$M$40:$M$65,0))),"Missing name on declaration sheet", INDEX(Radley!$A$40:$A$65,MATCH(R136,Radley!$M$40:$M$65,0))))</f>
        <v/>
      </c>
      <c r="W136" s="5" t="str">
        <f>IF(ISNA(MATCH(S136,Radley!$M$40:$M$64,0)),"", IF(ISBLANK(INDEX(Radley!$A$40:$A$65,MATCH(S136,Radley!$M$40:$M$65,0))),"Missing name on declaration sheet", INDEX(Radley!$A$40:$A$65,MATCH(S136,Radley!$M$40:$M$65,0))))</f>
        <v/>
      </c>
      <c r="X136" s="20" t="str">
        <f t="shared" si="46"/>
        <v xml:space="preserve">, , , </v>
      </c>
      <c r="Y136" s="4"/>
      <c r="AA136" s="21"/>
      <c r="AB136" s="201" t="str">
        <v>WW</v>
      </c>
      <c r="AC136" s="21" t="str">
        <v>Not Declared</v>
      </c>
      <c r="AD136" s="202" t="str">
        <v>Witney Road Runners</v>
      </c>
      <c r="AE136" s="21"/>
      <c r="AF136" s="201"/>
      <c r="AG136" s="21"/>
      <c r="AH136" s="202"/>
      <c r="AJ136" s="21"/>
      <c r="AK136" s="201" t="str">
        <v>OO</v>
      </c>
      <c r="AL136" s="21" t="str">
        <v>Not Declared</v>
      </c>
      <c r="AM136" s="202" t="str">
        <v>Oxford City AC</v>
      </c>
      <c r="AN136" s="21"/>
      <c r="AO136" s="201"/>
      <c r="AP136" s="21"/>
      <c r="AQ136" s="202"/>
      <c r="AR136" s="210"/>
      <c r="AS136" s="21"/>
      <c r="AT136" s="201" t="str">
        <v>HH</v>
      </c>
      <c r="AU136" s="21" t="str">
        <v>Not Declared</v>
      </c>
      <c r="AV136" s="202" t="str">
        <v>White Horse Harriers</v>
      </c>
      <c r="AW136" s="21"/>
      <c r="AX136" s="201"/>
      <c r="AY136" s="21"/>
      <c r="AZ136" s="202"/>
      <c r="BB136" s="21"/>
      <c r="BC136" s="201" t="str">
        <v>BB</v>
      </c>
      <c r="BD136" s="21" t="str">
        <v>Not Declared</v>
      </c>
      <c r="BE136" s="202" t="str">
        <v>Bicester AC</v>
      </c>
      <c r="BF136" s="21"/>
      <c r="BG136" s="201"/>
      <c r="BH136" s="21"/>
      <c r="BI136" s="202"/>
      <c r="BL136" s="223"/>
      <c r="BM136" s="223"/>
      <c r="BN136" s="223"/>
      <c r="BP136" s="223"/>
      <c r="BQ136" s="223"/>
      <c r="BR136" s="223"/>
      <c r="BT136" s="21"/>
      <c r="BU136" s="201" t="str">
        <v>BB</v>
      </c>
      <c r="BV136" s="21" t="str">
        <v>Not Declared</v>
      </c>
      <c r="BW136" s="202" t="str">
        <v>Bicester AC</v>
      </c>
      <c r="BX136" s="21"/>
      <c r="BY136" s="201"/>
      <c r="BZ136" s="21"/>
      <c r="CA136" s="202"/>
      <c r="CB136" s="21"/>
      <c r="CC136" s="21"/>
      <c r="CD136" s="21"/>
      <c r="CE136" s="21"/>
      <c r="CF136" s="21"/>
      <c r="CG136" s="21"/>
      <c r="CH136" s="21"/>
      <c r="CI136" s="21"/>
      <c r="CJ136" s="21"/>
      <c r="CK136" s="21"/>
      <c r="CL136" s="21"/>
    </row>
    <row r="137" spans="1:90" ht="21" customHeight="1">
      <c r="A137" s="20" t="s">
        <v>121</v>
      </c>
      <c r="B137" s="5" t="s">
        <v>32</v>
      </c>
      <c r="C137" s="5" t="s">
        <v>1</v>
      </c>
      <c r="D137" s="5" t="str">
        <f>IF(ISNA(MATCH($C137,Radley!C$40:C$65,0)),"Not Declared", IF(ISBLANK(INDEX(Radley!$A$40:$A$65,MATCH($C137,Radley!C$40:C$65,0))),"Missing name on declaration sheet", INDEX(Radley!$A$40:$A$65,MATCH($C137,Radley!C$40:C$65,0))))</f>
        <v>Not Declared</v>
      </c>
      <c r="E137" s="5" t="str">
        <f>IF(ISNA(MATCH($C137,Radley!D$40:D$65,0)),"Not Declared", IF(ISBLANK(INDEX(Radley!$A$40:$A$65,MATCH($C137,Radley!D$40:D$65,0))),"Missing name on declaration sheet", INDEX(Radley!$A$40:$A$65,MATCH($C137,Radley!D$40:D$65,0))))</f>
        <v>Not Declared</v>
      </c>
      <c r="F137" s="5" t="str">
        <f>IF(ISNA(MATCH($C137,Radley!E$40:E$65,0)),"Not Declared", IF(ISBLANK(INDEX(Radley!$A$40:$A$65,MATCH($C137,Radley!E$40:E$65,0))),"Missing name on declaration sheet", INDEX(Radley!$A$40:$A$65,MATCH($C137,Radley!E$40:E$65,0))))</f>
        <v>Not Declared</v>
      </c>
      <c r="G137" s="5" t="str">
        <f>IF(ISNA(MATCH($C137,Radley!F$40:F$65,0)),"Not Declared", IF(ISBLANK(INDEX(Radley!$A$40:$A$65,MATCH($C137,Radley!F$40:F$65,0))),"Missing name on declaration sheet", INDEX(Radley!$A$40:$A$65,MATCH($C137,Radley!F$40:F$65,0))))</f>
        <v>Not Declared</v>
      </c>
      <c r="H137" s="5" t="str">
        <f>IF(ISNA(MATCH($C137,Radley!G$40:G$65,0)),"Not Declared", IF(ISBLANK(INDEX(Radley!$A$40:$A$65,MATCH($C137,Radley!G$40:G$65,0))),"Missing name on declaration sheet", INDEX(Radley!$A$40:$A$65,MATCH($C137,Radley!G$40:G$65,0))))</f>
        <v>Not Declared</v>
      </c>
      <c r="I137" s="5" t="str">
        <f>IF(ISNA(MATCH($C137,Radley!H$40:H$65,0)),"Not Declared", IF(ISBLANK(INDEX(Radley!$A$40:$A$65,MATCH($C137,Radley!H$40:H$65,0))),"Missing name on declaration sheet", INDEX(Radley!$A$40:$A$65,MATCH($C137,Radley!H$40:H$65,0))))</f>
        <v>Not Declared</v>
      </c>
      <c r="J137" s="5" t="str">
        <f>IF(ISNA(MATCH($C137,Radley!I$40:I$65,0)),"Not Declared", IF(ISBLANK(INDEX(Radley!$A$40:$A$65,MATCH($C137,Radley!I$40:I$65,0))),"Missing name on declaration sheet", INDEX(Radley!$A$40:$A$65,MATCH($C137,Radley!I$40:I$65,0))))</f>
        <v>Not Declared</v>
      </c>
      <c r="K137" s="5" t="str">
        <f>IF(ISNA(MATCH($C137,Radley!J$40:J$65,0)),"Not Declared", IF(ISBLANK(INDEX(Radley!$A$40:$A$65,MATCH($C137,Radley!J$40:J$65,0))),"Missing name on declaration sheet", INDEX(Radley!$A$40:$A$65,MATCH($C137,Radley!J$40:J$65,0))))</f>
        <v>Not Declared</v>
      </c>
      <c r="L137" s="5" t="str">
        <f>IF(ISNA(MATCH($C137,Radley!K$40:K$65,0)),"Not Declared", IF(ISBLANK(INDEX(Radley!$A$40:$A$65,MATCH($C137,Radley!K$40:K$65,0))),"Missing name on declaration sheet", INDEX(Radley!$A$40:$A$65,MATCH($C137,Radley!K$40:K$65,0))))</f>
        <v>Not Declared</v>
      </c>
      <c r="M137" s="5" t="str">
        <f>IF(ISNA(MATCH($C137,Radley!L$40:L$65,0)),"Not Declared", IF(ISBLANK(INDEX(Radley!$A$40:$A$65,MATCH($C137,Radley!L$40:L$65,0))),"Missing name on declaration sheet", INDEX(Radley!$A$40:$A$65,MATCH($C137,Radley!L$40:L$65,0))))</f>
        <v>Not Declared</v>
      </c>
      <c r="N137" s="57"/>
      <c r="O137" s="57"/>
      <c r="P137" s="57"/>
      <c r="Q137" s="57"/>
      <c r="R137" s="57"/>
      <c r="S137" s="57"/>
      <c r="T137" s="57"/>
      <c r="U137" s="57"/>
      <c r="V137" s="57"/>
      <c r="W137" s="57"/>
      <c r="X137" s="57"/>
      <c r="Y137" s="4"/>
      <c r="AA137" s="21"/>
      <c r="AB137" s="201" t="str">
        <v>BB</v>
      </c>
      <c r="AC137" s="21" t="str">
        <v>Not Declared</v>
      </c>
      <c r="AD137" s="202" t="str">
        <v>Bicester AC</v>
      </c>
      <c r="AE137" s="21"/>
      <c r="AF137" s="201"/>
      <c r="AG137" s="21"/>
      <c r="AH137" s="202"/>
      <c r="AJ137" s="21"/>
      <c r="AK137" s="201" t="str">
        <v>WW</v>
      </c>
      <c r="AL137" s="21" t="str">
        <v>Not Declared</v>
      </c>
      <c r="AM137" s="202" t="str">
        <v>Witney Road Runners</v>
      </c>
      <c r="AN137" s="21"/>
      <c r="AO137" s="201"/>
      <c r="AP137" s="21"/>
      <c r="AQ137" s="202"/>
      <c r="AR137" s="210"/>
      <c r="AS137" s="21"/>
      <c r="AT137" s="201" t="str">
        <v>NN</v>
      </c>
      <c r="AU137" s="21" t="str">
        <v>Not Declared</v>
      </c>
      <c r="AV137" s="202" t="str">
        <v>Banbury Harriers AC</v>
      </c>
      <c r="AW137" s="21"/>
      <c r="AX137" s="201"/>
      <c r="AY137" s="21"/>
      <c r="AZ137" s="202"/>
      <c r="BB137" s="21"/>
      <c r="BC137" s="201" t="str">
        <v>AA</v>
      </c>
      <c r="BD137" s="21" t="str">
        <v>Not Declared</v>
      </c>
      <c r="BE137" s="202" t="str">
        <v>Abingdon AC</v>
      </c>
      <c r="BF137" s="21"/>
      <c r="BG137" s="201"/>
      <c r="BH137" s="21"/>
      <c r="BI137" s="202"/>
      <c r="BL137" s="223"/>
      <c r="BM137" s="223"/>
      <c r="BN137" s="223"/>
      <c r="BP137" s="223"/>
      <c r="BQ137" s="223"/>
      <c r="BR137" s="223"/>
      <c r="BT137" s="21"/>
      <c r="BU137" s="201" t="str">
        <v>AA</v>
      </c>
      <c r="BV137" s="21" t="str">
        <v>Not Declared</v>
      </c>
      <c r="BW137" s="202" t="str">
        <v>Abingdon AC</v>
      </c>
      <c r="BX137" s="21"/>
      <c r="BY137" s="201"/>
      <c r="BZ137" s="21"/>
      <c r="CA137" s="202"/>
      <c r="CB137" s="21"/>
      <c r="CC137" s="21"/>
      <c r="CD137" s="21"/>
      <c r="CE137" s="21"/>
      <c r="CF137" s="21"/>
      <c r="CG137" s="21"/>
      <c r="CH137" s="21"/>
      <c r="CI137" s="21"/>
      <c r="CJ137" s="21"/>
      <c r="CK137" s="21"/>
      <c r="CL137" s="21"/>
    </row>
    <row r="138" spans="1:90" ht="21" customHeight="1">
      <c r="A138" s="20" t="s">
        <v>121</v>
      </c>
      <c r="B138" s="5"/>
      <c r="C138" s="5" t="s">
        <v>139</v>
      </c>
      <c r="D138" s="5" t="str">
        <f>IF(ISNA(MATCH($C138,Radley!C$40:C$65,0)),"Not Declared", IF(ISBLANK(INDEX(Radley!$A$40:$A$65,MATCH($C138,Radley!C$40:C$65,0))),"Missing name on declaration sheet", INDEX(Radley!$A$40:$A$65,MATCH($C138,Radley!C$40:C$65,0))))</f>
        <v>Not Declared</v>
      </c>
      <c r="E138" s="5" t="str">
        <f>IF(ISNA(MATCH($C138,Radley!D$40:D$65,0)),"Not Declared", IF(ISBLANK(INDEX(Radley!$A$40:$A$65,MATCH($C138,Radley!D$40:D$65,0))),"Missing name on declaration sheet", INDEX(Radley!$A$40:$A$65,MATCH($C138,Radley!D$40:D$65,0))))</f>
        <v>Not Declared</v>
      </c>
      <c r="F138" s="5" t="str">
        <f>IF(ISNA(MATCH($C138,Radley!E$40:E$65,0)),"Not Declared", IF(ISBLANK(INDEX(Radley!$A$40:$A$65,MATCH($C138,Radley!E$40:E$65,0))),"Missing name on declaration sheet", INDEX(Radley!$A$40:$A$65,MATCH($C138,Radley!E$40:E$65,0))))</f>
        <v>Not Declared</v>
      </c>
      <c r="G138" s="5" t="str">
        <f>IF(ISNA(MATCH($C138,Radley!F$40:F$65,0)),"Not Declared", IF(ISBLANK(INDEX(Radley!$A$40:$A$65,MATCH($C138,Radley!F$40:F$65,0))),"Missing name on declaration sheet", INDEX(Radley!$A$40:$A$65,MATCH($C138,Radley!F$40:F$65,0))))</f>
        <v>Not Declared</v>
      </c>
      <c r="H138" s="5" t="str">
        <f>IF(ISNA(MATCH($C138,Radley!G$40:G$65,0)),"Not Declared", IF(ISBLANK(INDEX(Radley!$A$40:$A$65,MATCH($C138,Radley!G$40:G$65,0))),"Missing name on declaration sheet", INDEX(Radley!$A$40:$A$65,MATCH($C138,Radley!G$40:G$65,0))))</f>
        <v>Not Declared</v>
      </c>
      <c r="I138" s="5" t="str">
        <f>IF(ISNA(MATCH($C138,Radley!H$40:H$65,0)),"Not Declared", IF(ISBLANK(INDEX(Radley!$A$40:$A$65,MATCH($C138,Radley!H$40:H$65,0))),"Missing name on declaration sheet", INDEX(Radley!$A$40:$A$65,MATCH($C138,Radley!H$40:H$65,0))))</f>
        <v>Not Declared</v>
      </c>
      <c r="J138" s="5" t="str">
        <f>IF(ISNA(MATCH($C138,Radley!I$40:I$65,0)),"Not Declared", IF(ISBLANK(INDEX(Radley!$A$40:$A$65,MATCH($C138,Radley!I$40:I$65,0))),"Missing name on declaration sheet", INDEX(Radley!$A$40:$A$65,MATCH($C138,Radley!I$40:I$65,0))))</f>
        <v>Not Declared</v>
      </c>
      <c r="K138" s="5" t="str">
        <f>IF(ISNA(MATCH($C138,Radley!J$40:J$65,0)),"Not Declared", IF(ISBLANK(INDEX(Radley!$A$40:$A$65,MATCH($C138,Radley!J$40:J$65,0))),"Missing name on declaration sheet", INDEX(Radley!$A$40:$A$65,MATCH($C138,Radley!J$40:J$65,0))))</f>
        <v>Not Declared</v>
      </c>
      <c r="L138" s="5" t="str">
        <f>IF(ISNA(MATCH($C138,Radley!K$40:K$65,0)),"Not Declared", IF(ISBLANK(INDEX(Radley!$A$40:$A$65,MATCH($C138,Radley!K$40:K$65,0))),"Missing name on declaration sheet", INDEX(Radley!$A$40:$A$65,MATCH($C138,Radley!K$40:K$65,0))))</f>
        <v>Not Declared</v>
      </c>
      <c r="M138" s="5" t="str">
        <f>IF(ISNA(MATCH($C138,Radley!L$40:L$65,0)),"Not Declared", IF(ISBLANK(INDEX(Radley!$A$40:$A$65,MATCH($C138,Radley!L$40:L$65,0))),"Missing name on declaration sheet", INDEX(Radley!$A$40:$A$65,MATCH($C138,Radley!L$40:L$65,0))))</f>
        <v>Not Declared</v>
      </c>
      <c r="N138" s="57"/>
      <c r="O138" s="57"/>
      <c r="P138" s="5" t="s">
        <v>109</v>
      </c>
      <c r="Q138" s="5" t="s">
        <v>136</v>
      </c>
      <c r="R138" s="5" t="s">
        <v>137</v>
      </c>
      <c r="S138" s="5" t="s">
        <v>138</v>
      </c>
      <c r="T138" s="5" t="str">
        <f>IF(ISNA(MATCH(P138,Radley!$M$40:$M$64,0)),"", IF(ISBLANK(INDEX(Radley!$A$40:$A$65,MATCH(P138,Radley!$M$40:$M$65,0))),"Missing name on declaration sheet", INDEX(Radley!$A$40:$A$65,MATCH(P138,Radley!$M$40:$M$65,0))))</f>
        <v/>
      </c>
      <c r="U138" s="5" t="str">
        <f>IF(ISNA(MATCH(Q138,Radley!$M$40:$M$64,0)),"", IF(ISBLANK(INDEX(Radley!$A$40:$A$65,MATCH(Q138,Radley!$M$40:$M$65,0))),"Missing name on declaration sheet", INDEX(Radley!$A$40:$A$65,MATCH(Q138,Radley!$M$40:$M$65,0))))</f>
        <v/>
      </c>
      <c r="V138" s="5" t="str">
        <f>IF(ISNA(MATCH(R138,Radley!$M$40:$M$64,0)),"", IF(ISBLANK(INDEX(Radley!$A$40:$A$65,MATCH(R138,Radley!$M$40:$M$65,0))),"Missing name on declaration sheet", INDEX(Radley!$A$40:$A$65,MATCH(R138,Radley!$M$40:$M$65,0))))</f>
        <v/>
      </c>
      <c r="W138" s="5" t="str">
        <f>IF(ISNA(MATCH(S138,Radley!$M$40:$M$64,0)),"", IF(ISBLANK(INDEX(Radley!$A$40:$A$65,MATCH(S138,Radley!$M$40:$M$65,0))),"Missing name on declaration sheet", INDEX(Radley!$A$40:$A$65,MATCH(S138,Radley!$M$40:$M$65,0))))</f>
        <v/>
      </c>
      <c r="X138" s="20" t="str">
        <f t="shared" ref="X138:X139" si="47">T138&amp;", "&amp;U138&amp;", "&amp;V138&amp;", "&amp;W138</f>
        <v xml:space="preserve">, , , </v>
      </c>
      <c r="Y138" s="4"/>
      <c r="AB138" s="201" t="str">
        <v>RR</v>
      </c>
      <c r="AC138" s="21" t="str">
        <v>Not Declared</v>
      </c>
      <c r="AD138" s="202" t="str">
        <v>Radley AC</v>
      </c>
      <c r="AE138" s="21"/>
      <c r="AF138" s="201"/>
      <c r="AG138" s="21"/>
      <c r="AH138" s="202"/>
      <c r="AK138" s="201" t="str">
        <v>XX</v>
      </c>
      <c r="AL138" s="21" t="str">
        <v>Not Declared</v>
      </c>
      <c r="AM138" s="202" t="str">
        <v>Team Kennet</v>
      </c>
      <c r="AN138" s="21"/>
      <c r="AO138" s="201"/>
      <c r="AP138" s="21"/>
      <c r="AQ138" s="202"/>
      <c r="AR138" s="210"/>
      <c r="AS138" s="27"/>
      <c r="AT138" s="201" t="str">
        <v>OO</v>
      </c>
      <c r="AU138" s="21" t="str">
        <v>Not Declared</v>
      </c>
      <c r="AV138" s="202" t="str">
        <v>Oxford City AC</v>
      </c>
      <c r="AW138" s="21"/>
      <c r="AX138" s="201"/>
      <c r="AY138" s="21"/>
      <c r="AZ138" s="202"/>
      <c r="BC138" s="201" t="str">
        <v>WW</v>
      </c>
      <c r="BD138" s="21" t="str">
        <v>Not Declared</v>
      </c>
      <c r="BE138" s="202" t="str">
        <v>Witney Road Runners</v>
      </c>
      <c r="BF138" s="21"/>
      <c r="BG138" s="201"/>
      <c r="BH138" s="21"/>
      <c r="BI138" s="202"/>
      <c r="BL138" s="223"/>
      <c r="BM138" s="223"/>
      <c r="BN138" s="223"/>
      <c r="BP138" s="223"/>
      <c r="BQ138" s="223"/>
      <c r="BR138" s="223"/>
      <c r="BU138" s="201" t="str">
        <v>RR</v>
      </c>
      <c r="BV138" s="21" t="str">
        <v>Not Declared</v>
      </c>
      <c r="BW138" s="202" t="str">
        <v>Radley AC</v>
      </c>
      <c r="BX138" s="21"/>
      <c r="BY138" s="201"/>
      <c r="BZ138" s="21"/>
      <c r="CA138" s="202"/>
      <c r="CB138" s="21"/>
      <c r="CC138" s="21"/>
      <c r="CD138" s="21"/>
      <c r="CE138" s="21"/>
      <c r="CF138" s="21"/>
      <c r="CG138" s="21"/>
      <c r="CH138" s="21"/>
      <c r="CI138" s="21"/>
      <c r="CJ138" s="21"/>
      <c r="CK138" s="21"/>
      <c r="CL138" s="21"/>
    </row>
    <row r="139" spans="1:90" ht="21" customHeight="1">
      <c r="A139" s="20" t="s">
        <v>69</v>
      </c>
      <c r="B139" s="5" t="s">
        <v>44</v>
      </c>
      <c r="C139" s="5" t="s">
        <v>0</v>
      </c>
      <c r="D139" s="5" t="str">
        <f>IF(ISNA(MATCH($C139,Kennet!C$40:C$65,0)),"Not Declared", IF(ISBLANK(INDEX(Kennet!$A$40:$A$65,MATCH($C139,Kennet!C$40:C$65,0))),"Missing name on declaration sheet", INDEX(Kennet!$A$40:$A$65,MATCH($C139,Kennet!C$40:C$65,0))))</f>
        <v>Not Declared</v>
      </c>
      <c r="E139" s="5" t="str">
        <f>IF(ISNA(MATCH($C139,Kennet!D$40:D$65,0)),"Not Declared", IF(ISBLANK(INDEX(Kennet!$A$40:$A$65,MATCH($C139,Kennet!D$40:D$65,0))),"Missing name on declaration sheet", INDEX(Kennet!$A$40:$A$65,MATCH($C139,Kennet!D$40:D$65,0))))</f>
        <v>Not Declared</v>
      </c>
      <c r="F139" s="5" t="str">
        <f>IF(ISNA(MATCH($C139,Kennet!E$40:E$65,0)),"Not Declared", IF(ISBLANK(INDEX(Kennet!$A$40:$A$65,MATCH($C139,Kennet!E$40:E$65,0))),"Missing name on declaration sheet", INDEX(Kennet!$A$40:$A$65,MATCH($C139,Kennet!E$40:E$65,0))))</f>
        <v>Not Declared</v>
      </c>
      <c r="G139" s="5" t="str">
        <f>IF(ISNA(MATCH($C139,Kennet!F$40:F$65,0)),"Not Declared", IF(ISBLANK(INDEX(Kennet!$A$40:$A$65,MATCH($C139,Kennet!F$40:F$65,0))),"Missing name on declaration sheet", INDEX(Kennet!$A$40:$A$65,MATCH($C139,Kennet!F$40:F$65,0))))</f>
        <v>Not Declared</v>
      </c>
      <c r="H139" s="5" t="str">
        <f>IF(ISNA(MATCH($C139,Kennet!G$40:G$65,0)),"Not Declared", IF(ISBLANK(INDEX(Kennet!$A$40:$A$65,MATCH($C139,Kennet!G$40:G$65,0))),"Missing name on declaration sheet", INDEX(Kennet!$A$40:$A$65,MATCH($C139,Kennet!G$40:G$65,0))))</f>
        <v>Not Declared</v>
      </c>
      <c r="I139" s="5" t="str">
        <f>IF(ISNA(MATCH($C139,Kennet!H$40:H$65,0)),"Not Declared", IF(ISBLANK(INDEX(Kennet!$A$40:$A$65,MATCH($C139,Kennet!H$40:H$65,0))),"Missing name on declaration sheet", INDEX(Kennet!$A$40:$A$65,MATCH($C139,Kennet!H$40:H$65,0))))</f>
        <v>Not Declared</v>
      </c>
      <c r="J139" s="5" t="str">
        <f>IF(ISNA(MATCH($C139,Kennet!I$40:I$65,0)),"Not Declared", IF(ISBLANK(INDEX(Kennet!$A$40:$A$65,MATCH($C139,Kennet!I$40:I$65,0))),"Missing name on declaration sheet", INDEX(Kennet!$A$40:$A$65,MATCH($C139,Kennet!I$40:I$65,0))))</f>
        <v>Not Declared</v>
      </c>
      <c r="K139" s="5" t="str">
        <f>IF(ISNA(MATCH($C139,Kennet!J$40:J$65,0)),"Not Declared", IF(ISBLANK(INDEX(Kennet!$A$40:$A$65,MATCH($C139,Kennet!J$40:J$65,0))),"Missing name on declaration sheet", INDEX(Kennet!$A$40:$A$65,MATCH($C139,Kennet!J$40:J$65,0))))</f>
        <v>Not Declared</v>
      </c>
      <c r="L139" s="5" t="str">
        <f>IF(ISNA(MATCH($C139,Kennet!K$40:K$65,0)),"Not Declared", IF(ISBLANK(INDEX(Kennet!$A$40:$A$65,MATCH($C139,Kennet!K$40:K$65,0))),"Missing name on declaration sheet", INDEX(Kennet!$A$40:$A$65,MATCH($C139,Kennet!K$40:K$65,0))))</f>
        <v>Not Declared</v>
      </c>
      <c r="M139" s="5" t="str">
        <f>IF(ISNA(MATCH($C139,Kennet!L$40:L$65,0)),"Not Declared", IF(ISBLANK(INDEX(Kennet!$A$40:$A$65,MATCH($C139,Kennet!L$40:L$65,0))),"Missing name on declaration sheet", INDEX(Kennet!$A$40:$A$65,MATCH($C139,Kennet!L$40:L$65,0))))</f>
        <v>Not Declared</v>
      </c>
      <c r="N139" s="57"/>
      <c r="O139" s="57"/>
      <c r="P139" s="5">
        <v>1</v>
      </c>
      <c r="Q139" s="5">
        <v>2</v>
      </c>
      <c r="R139" s="5">
        <v>3</v>
      </c>
      <c r="S139" s="5">
        <v>4</v>
      </c>
      <c r="T139" s="5" t="str">
        <f>IF(ISNA(MATCH(P139,Kennet!$M$40:$M$64,0)),"", IF(ISBLANK(INDEX(Kennet!$A$40:$A$65,MATCH(P139,Kennet!$M$40:$M$65,0))),"Missing name on declaration sheet", INDEX(Kennet!$A$40:$A$65,MATCH(P139,Kennet!$M$40:$M$65,0))))</f>
        <v/>
      </c>
      <c r="U139" s="5" t="str">
        <f>IF(ISNA(MATCH(Q139,Kennet!$M$40:$M$64,0)),"", IF(ISBLANK(INDEX(Kennet!$A$40:$A$65,MATCH(Q139,Kennet!$M$40:$M$65,0))),"Missing name on declaration sheet", INDEX(Kennet!$A$40:$A$65,MATCH(Q139,Kennet!$M$40:$M$65,0))))</f>
        <v/>
      </c>
      <c r="V139" s="5" t="str">
        <f>IF(ISNA(MATCH(R139,Kennet!$M$40:$M$64,0)),"", IF(ISBLANK(INDEX(Kennet!$A$40:$A$65,MATCH(R139,Kennet!$M$40:$M$65,0))),"Missing name on declaration sheet", INDEX(Kennet!$A$40:$A$65,MATCH(R139,Kennet!$M$40:$M$65,0))))</f>
        <v/>
      </c>
      <c r="W139" s="5" t="str">
        <f>IF(ISNA(MATCH(S139,Kennet!$M$40:$M$64,0)),"", IF(ISBLANK(INDEX(Kennet!$A$40:$A$65,MATCH(S139,Kennet!$M$40:$M$65,0))),"Missing name on declaration sheet", INDEX(Kennet!$A$40:$A$65,MATCH(S139,Kennet!$M$40:$M$65,0))))</f>
        <v/>
      </c>
      <c r="X139" s="20" t="str">
        <f t="shared" si="47"/>
        <v xml:space="preserve">, , , </v>
      </c>
      <c r="Y139" s="4"/>
      <c r="AB139" s="201" t="str">
        <v>HH</v>
      </c>
      <c r="AC139" s="21" t="str">
        <v>Not Declared</v>
      </c>
      <c r="AD139" s="202" t="str">
        <v>White Horse Harriers</v>
      </c>
      <c r="AE139" s="21"/>
      <c r="AF139" s="201"/>
      <c r="AG139" s="21"/>
      <c r="AH139" s="202"/>
      <c r="AK139" s="201" t="str">
        <v>NN</v>
      </c>
      <c r="AL139" s="21" t="str">
        <v>Not Declared</v>
      </c>
      <c r="AM139" s="202" t="str">
        <v>Banbury Harriers AC</v>
      </c>
      <c r="AN139" s="21"/>
      <c r="AO139" s="201"/>
      <c r="AP139" s="21"/>
      <c r="AQ139" s="202"/>
      <c r="AR139" s="210"/>
      <c r="AS139" s="27"/>
      <c r="AT139" s="201" t="str">
        <v>BB</v>
      </c>
      <c r="AU139" s="21" t="str">
        <v>Not Declared</v>
      </c>
      <c r="AV139" s="202" t="str">
        <v>Bicester AC</v>
      </c>
      <c r="AW139" s="21"/>
      <c r="AX139" s="201"/>
      <c r="AY139" s="21"/>
      <c r="AZ139" s="202"/>
      <c r="BC139" s="201" t="str">
        <v>XX</v>
      </c>
      <c r="BD139" s="21" t="str">
        <v>Not Declared</v>
      </c>
      <c r="BE139" s="202" t="str">
        <v>Team Kennet</v>
      </c>
      <c r="BF139" s="21"/>
      <c r="BG139" s="201"/>
      <c r="BH139" s="21"/>
      <c r="BI139" s="202"/>
      <c r="BL139" s="223"/>
      <c r="BM139" s="223"/>
      <c r="BN139" s="223"/>
      <c r="BP139" s="223"/>
      <c r="BQ139" s="223"/>
      <c r="BR139" s="223"/>
      <c r="BU139" s="201" t="str">
        <v>HH</v>
      </c>
      <c r="BV139" s="21" t="str">
        <v>Not Declared</v>
      </c>
      <c r="BW139" s="202" t="str">
        <v>White Horse Harriers</v>
      </c>
      <c r="BX139" s="21"/>
      <c r="BY139" s="201"/>
      <c r="BZ139" s="21"/>
      <c r="CA139" s="202"/>
      <c r="CB139" s="21"/>
      <c r="CC139" s="21"/>
      <c r="CD139" s="21"/>
      <c r="CE139" s="21"/>
      <c r="CF139" s="21"/>
      <c r="CG139" s="21"/>
      <c r="CH139" s="21"/>
      <c r="CI139" s="21"/>
      <c r="CJ139" s="21"/>
      <c r="CK139" s="21"/>
      <c r="CL139" s="21"/>
    </row>
    <row r="140" spans="1:90" ht="21" customHeight="1">
      <c r="A140" s="20" t="s">
        <v>69</v>
      </c>
      <c r="B140" s="5" t="s">
        <v>48</v>
      </c>
      <c r="C140" s="5" t="s">
        <v>1</v>
      </c>
      <c r="D140" s="5" t="str">
        <f>IF(ISNA(MATCH($C140,Kennet!C$40:C$65,0)),"Not Declared", IF(ISBLANK(INDEX(Kennet!$A$40:$A$65,MATCH($C140,Kennet!C$40:C$65,0))),"Missing name on declaration sheet", INDEX(Kennet!$A$40:$A$65,MATCH($C140,Kennet!C$40:C$65,0))))</f>
        <v>Not Declared</v>
      </c>
      <c r="E140" s="5" t="str">
        <f>IF(ISNA(MATCH($C140,Kennet!D$40:D$65,0)),"Not Declared", IF(ISBLANK(INDEX(Kennet!$A$40:$A$65,MATCH($C140,Kennet!D$40:D$65,0))),"Missing name on declaration sheet", INDEX(Kennet!$A$40:$A$65,MATCH($C140,Kennet!D$40:D$65,0))))</f>
        <v>Not Declared</v>
      </c>
      <c r="F140" s="5" t="str">
        <f>IF(ISNA(MATCH($C140,Kennet!E$40:E$65,0)),"Not Declared", IF(ISBLANK(INDEX(Kennet!$A$40:$A$65,MATCH($C140,Kennet!E$40:E$65,0))),"Missing name on declaration sheet", INDEX(Kennet!$A$40:$A$65,MATCH($C140,Kennet!E$40:E$65,0))))</f>
        <v>Not Declared</v>
      </c>
      <c r="G140" s="5" t="str">
        <f>IF(ISNA(MATCH($C140,Kennet!F$40:F$65,0)),"Not Declared", IF(ISBLANK(INDEX(Kennet!$A$40:$A$65,MATCH($C140,Kennet!F$40:F$65,0))),"Missing name on declaration sheet", INDEX(Kennet!$A$40:$A$65,MATCH($C140,Kennet!F$40:F$65,0))))</f>
        <v>Not Declared</v>
      </c>
      <c r="H140" s="5" t="str">
        <f>IF(ISNA(MATCH($C140,Kennet!G$40:G$65,0)),"Not Declared", IF(ISBLANK(INDEX(Kennet!$A$40:$A$65,MATCH($C140,Kennet!G$40:G$65,0))),"Missing name on declaration sheet", INDEX(Kennet!$A$40:$A$65,MATCH($C140,Kennet!G$40:G$65,0))))</f>
        <v>Not Declared</v>
      </c>
      <c r="I140" s="5" t="str">
        <f>IF(ISNA(MATCH($C140,Kennet!H$40:H$65,0)),"Not Declared", IF(ISBLANK(INDEX(Kennet!$A$40:$A$65,MATCH($C140,Kennet!H$40:H$65,0))),"Missing name on declaration sheet", INDEX(Kennet!$A$40:$A$65,MATCH($C140,Kennet!H$40:H$65,0))))</f>
        <v>Not Declared</v>
      </c>
      <c r="J140" s="5" t="str">
        <f>IF(ISNA(MATCH($C140,Kennet!I$40:I$65,0)),"Not Declared", IF(ISBLANK(INDEX(Kennet!$A$40:$A$65,MATCH($C140,Kennet!I$40:I$65,0))),"Missing name on declaration sheet", INDEX(Kennet!$A$40:$A$65,MATCH($C140,Kennet!I$40:I$65,0))))</f>
        <v>Not Declared</v>
      </c>
      <c r="K140" s="5" t="str">
        <f>IF(ISNA(MATCH($C140,Kennet!J$40:J$65,0)),"Not Declared", IF(ISBLANK(INDEX(Kennet!$A$40:$A$65,MATCH($C140,Kennet!J$40:J$65,0))),"Missing name on declaration sheet", INDEX(Kennet!$A$40:$A$65,MATCH($C140,Kennet!J$40:J$65,0))))</f>
        <v>Not Declared</v>
      </c>
      <c r="L140" s="5" t="str">
        <f>IF(ISNA(MATCH($C140,Kennet!K$40:K$65,0)),"Not Declared", IF(ISBLANK(INDEX(Kennet!$A$40:$A$65,MATCH($C140,Kennet!K$40:K$65,0))),"Missing name on declaration sheet", INDEX(Kennet!$A$40:$A$65,MATCH($C140,Kennet!K$40:K$65,0))))</f>
        <v>Not Declared</v>
      </c>
      <c r="M140" s="5" t="str">
        <f>IF(ISNA(MATCH($C140,Kennet!L$40:L$65,0)),"Not Declared", IF(ISBLANK(INDEX(Kennet!$A$40:$A$65,MATCH($C140,Kennet!L$40:L$65,0))),"Missing name on declaration sheet", INDEX(Kennet!$A$40:$A$65,MATCH($C140,Kennet!L$40:L$65,0))))</f>
        <v>Not Declared</v>
      </c>
      <c r="N140" s="57"/>
      <c r="O140" s="57"/>
      <c r="P140" s="57"/>
      <c r="Q140" s="57"/>
      <c r="R140" s="57"/>
      <c r="S140" s="57"/>
      <c r="T140" s="57"/>
      <c r="U140" s="57"/>
      <c r="V140" s="57"/>
      <c r="W140" s="57"/>
      <c r="X140" s="57"/>
      <c r="Y140" s="4"/>
      <c r="AA140" s="197" t="s">
        <v>341</v>
      </c>
      <c r="AB140" s="198" t="str" cm="1">
        <f t="array" ref="AB140">_xlfn.XLOOKUP(1,('Number Allocation'!$C$6:$C$1446=AC140)*('Number Allocation'!$D$6:$D$1446=AD140),'Number Allocation'!$A$6:$A$1446,"!!!")</f>
        <v>!!!</v>
      </c>
      <c r="AC140" s="208" t="str" cm="1">
        <f t="array" ref="AC140:AD147">_xlfn.SORTBY(_xlfn._xlws.FILTER(CHOOSE({1,2},$J$124:$J$150,$A$124:$A$150),($C$124:$C$150="N/S")*($A$124:$A$150&lt;&gt;"Great Milton AC"),""),$O$424:$O$431)</f>
        <v>Not Declared</v>
      </c>
      <c r="AD140" s="200" t="str">
        <v>Team Kennet</v>
      </c>
      <c r="AE140" s="21"/>
      <c r="AF140" s="201"/>
      <c r="AG140" s="21"/>
      <c r="AH140" s="202"/>
      <c r="AJ140" s="197" t="s">
        <v>341</v>
      </c>
      <c r="AK140" s="198" t="str" cm="1">
        <f t="array" ref="AK140">_xlfn.XLOOKUP(1,('Number Allocation'!$C$6:$C$1446=AL140)*('Number Allocation'!$D$6:$D$1446=AM140),'Number Allocation'!$A$6:$A$1446,"!!!")</f>
        <v>!!!</v>
      </c>
      <c r="AL140" s="208" t="str" cm="1">
        <f t="array" ref="AL140:AM147">_xlfn.SORTBY(_xlfn._xlws.FILTER(CHOOSE({1,2},$G$124:$G$150,$A$124:$A$150),($C$124:$C$150="N/S")*($A$124:$A$150&lt;&gt;"Great Milton AC"),""),$N$424:$N$431)</f>
        <v>Not Declared</v>
      </c>
      <c r="AM140" s="200" t="str">
        <v>Bicester AC</v>
      </c>
      <c r="AN140" s="21"/>
      <c r="AO140" s="201"/>
      <c r="AP140" s="21"/>
      <c r="AQ140" s="202"/>
      <c r="AR140" s="210"/>
      <c r="AS140" s="197" t="s">
        <v>341</v>
      </c>
      <c r="AT140" s="198" t="str" cm="1">
        <f t="array" ref="AT140">_xlfn.XLOOKUP(1,('Number Allocation'!$C$6:$C$1446=AU140)*('Number Allocation'!$D$6:$D$1446=AV140),'Number Allocation'!$A$6:$A$1446,"!!!")</f>
        <v>!!!</v>
      </c>
      <c r="AU140" s="208" t="str" cm="1">
        <f t="array" ref="AU140:AV147">_xlfn.SORTBY(_xlfn._xlws.FILTER(CHOOSE({1,2},$M$124:$M$150,$A$124:$A$150),($C$124:$C$150="N/S")*($A$124:$A$150&lt;&gt;"Great Milton AC"),""),$M$424:$M$431)</f>
        <v>Not Declared</v>
      </c>
      <c r="AV140" s="200" t="str">
        <v>Radley AC</v>
      </c>
      <c r="AW140" s="21"/>
      <c r="AX140" s="201"/>
      <c r="AY140" s="21"/>
      <c r="AZ140" s="202"/>
      <c r="BB140" s="197" t="s">
        <v>341</v>
      </c>
      <c r="BC140" s="198" t="str" cm="1">
        <f t="array" ref="BC140">_xlfn.XLOOKUP(1,('Number Allocation'!$C$6:$C$1446=BD140)*('Number Allocation'!$D$6:$D$1446=BE140),'Number Allocation'!$A$6:$A$1446,"!!!")</f>
        <v>!!!</v>
      </c>
      <c r="BD140" s="208" t="str" cm="1">
        <f t="array" ref="BD140:BE147">_xlfn.SORTBY(_xlfn._xlws.FILTER(CHOOSE({1,2},$D$124:$D$150,$A$124:$A$150),($C$124:$C$150="N/S")*($A$124:$A$150&lt;&gt;"Great Milton AC"),""),$K$424:$K$431)</f>
        <v>Not Declared</v>
      </c>
      <c r="BE140" s="200" t="str">
        <v>Banbury Harriers AC</v>
      </c>
      <c r="BF140" s="21"/>
      <c r="BG140" s="222" t="str" cm="1">
        <f t="array" ref="BG140:BG141">_xlfn.IFNA(_xlfn.VSTACK(_xlfn._xlws.FILTER(BC140:BE147,_xlfn.CHOOSECOLS(BC140:BE147,2)&lt;&gt;"Not Declared", ""), _xlfn._xlws.FILTER(BC148:BE150,_xlfn.CHOOSECOLS(BC148:BE150,2)&lt;&gt;"Not Declared", "")),"")</f>
        <v/>
      </c>
      <c r="BH140" s="21"/>
      <c r="BI140" s="202"/>
      <c r="BL140" s="223"/>
      <c r="BM140" s="223"/>
      <c r="BN140" s="223"/>
      <c r="BP140" s="223"/>
      <c r="BQ140" s="223"/>
      <c r="BR140" s="223"/>
      <c r="BT140" s="197" t="s">
        <v>341</v>
      </c>
      <c r="BU140" s="198" t="str" cm="1">
        <f t="array" ref="BU140">_xlfn.XLOOKUP(1,('Number Allocation'!$C$6:$C$1446=BV140)*('Number Allocation'!$D$6:$D$1446=BW140),'Number Allocation'!$A$6:$A$1446,"!!!")</f>
        <v>!!!</v>
      </c>
      <c r="BV140" s="208" t="str" cm="1">
        <f t="array" ref="BV140:BW147">_xlfn.SORTBY(_xlfn._xlws.FILTER(CHOOSE({1,2},$H$124:$H$150,$A$124:$A$150),($C$124:$C$150="N/S")*($A$124:$A$150&lt;&gt;"Great Milton AC"),""),$J$424:$J$431)</f>
        <v>Not Declared</v>
      </c>
      <c r="BW140" s="200" t="str">
        <v>Banbury Harriers AC</v>
      </c>
      <c r="BX140" s="21"/>
      <c r="BY140" s="201"/>
      <c r="BZ140" s="21"/>
      <c r="CA140" s="202"/>
      <c r="CB140" s="21"/>
      <c r="CC140" s="21"/>
      <c r="CD140" s="21"/>
      <c r="CE140" s="21"/>
      <c r="CF140" s="21"/>
      <c r="CG140" s="21"/>
      <c r="CH140" s="21"/>
      <c r="CI140" s="21"/>
      <c r="CJ140" s="21"/>
      <c r="CK140" s="21"/>
      <c r="CL140" s="21"/>
    </row>
    <row r="141" spans="1:90" ht="21" customHeight="1">
      <c r="A141" s="20" t="s">
        <v>69</v>
      </c>
      <c r="B141" s="5"/>
      <c r="C141" s="5" t="s">
        <v>139</v>
      </c>
      <c r="D141" s="5" t="str">
        <f>IF(ISNA(MATCH($C141,Kennet!C$40:C$65,0)),"Not Declared", IF(ISBLANK(INDEX(Kennet!$A$40:$A$65,MATCH($C141,Kennet!C$40:C$65,0))),"Missing name on declaration sheet", INDEX(Kennet!$A$40:$A$65,MATCH($C141,Kennet!C$40:C$65,0))))</f>
        <v>Not Declared</v>
      </c>
      <c r="E141" s="5" t="str">
        <f>IF(ISNA(MATCH($C141,Kennet!D$40:D$65,0)),"Not Declared", IF(ISBLANK(INDEX(Kennet!$A$40:$A$65,MATCH($C141,Kennet!D$40:D$65,0))),"Missing name on declaration sheet", INDEX(Kennet!$A$40:$A$65,MATCH($C141,Kennet!D$40:D$65,0))))</f>
        <v>Not Declared</v>
      </c>
      <c r="F141" s="5" t="str">
        <f>IF(ISNA(MATCH($C141,Kennet!E$40:E$65,0)),"Not Declared", IF(ISBLANK(INDEX(Kennet!$A$40:$A$65,MATCH($C141,Kennet!E$40:E$65,0))),"Missing name on declaration sheet", INDEX(Kennet!$A$40:$A$65,MATCH($C141,Kennet!E$40:E$65,0))))</f>
        <v>Not Declared</v>
      </c>
      <c r="G141" s="5" t="str">
        <f>IF(ISNA(MATCH($C141,Kennet!F$40:F$65,0)),"Not Declared", IF(ISBLANK(INDEX(Kennet!$A$40:$A$65,MATCH($C141,Kennet!F$40:F$65,0))),"Missing name on declaration sheet", INDEX(Kennet!$A$40:$A$65,MATCH($C141,Kennet!F$40:F$65,0))))</f>
        <v>Not Declared</v>
      </c>
      <c r="H141" s="5" t="str">
        <f>IF(ISNA(MATCH($C141,Kennet!G$40:G$65,0)),"Not Declared", IF(ISBLANK(INDEX(Kennet!$A$40:$A$65,MATCH($C141,Kennet!G$40:G$65,0))),"Missing name on declaration sheet", INDEX(Kennet!$A$40:$A$65,MATCH($C141,Kennet!G$40:G$65,0))))</f>
        <v>Not Declared</v>
      </c>
      <c r="I141" s="5" t="str">
        <f>IF(ISNA(MATCH($C141,Kennet!H$40:H$65,0)),"Not Declared", IF(ISBLANK(INDEX(Kennet!$A$40:$A$65,MATCH($C141,Kennet!H$40:H$65,0))),"Missing name on declaration sheet", INDEX(Kennet!$A$40:$A$65,MATCH($C141,Kennet!H$40:H$65,0))))</f>
        <v>Not Declared</v>
      </c>
      <c r="J141" s="5" t="str">
        <f>IF(ISNA(MATCH($C141,Kennet!I$40:I$65,0)),"Not Declared", IF(ISBLANK(INDEX(Kennet!$A$40:$A$65,MATCH($C141,Kennet!I$40:I$65,0))),"Missing name on declaration sheet", INDEX(Kennet!$A$40:$A$65,MATCH($C141,Kennet!I$40:I$65,0))))</f>
        <v>Not Declared</v>
      </c>
      <c r="K141" s="5" t="str">
        <f>IF(ISNA(MATCH($C141,Kennet!J$40:J$65,0)),"Not Declared", IF(ISBLANK(INDEX(Kennet!$A$40:$A$65,MATCH($C141,Kennet!J$40:J$65,0))),"Missing name on declaration sheet", INDEX(Kennet!$A$40:$A$65,MATCH($C141,Kennet!J$40:J$65,0))))</f>
        <v>Not Declared</v>
      </c>
      <c r="L141" s="5" t="str">
        <f>IF(ISNA(MATCH($C141,Kennet!K$40:K$65,0)),"Not Declared", IF(ISBLANK(INDEX(Kennet!$A$40:$A$65,MATCH($C141,Kennet!K$40:K$65,0))),"Missing name on declaration sheet", INDEX(Kennet!$A$40:$A$65,MATCH($C141,Kennet!K$40:K$65,0))))</f>
        <v>Not Declared</v>
      </c>
      <c r="M141" s="5" t="str">
        <f>IF(ISNA(MATCH($C141,Kennet!L$40:L$65,0)),"Not Declared", IF(ISBLANK(INDEX(Kennet!$A$40:$A$65,MATCH($C141,Kennet!L$40:L$65,0))),"Missing name on declaration sheet", INDEX(Kennet!$A$40:$A$65,MATCH($C141,Kennet!L$40:L$65,0))))</f>
        <v>Not Declared</v>
      </c>
      <c r="N141" s="57"/>
      <c r="O141" s="57"/>
      <c r="P141" s="5" t="s">
        <v>109</v>
      </c>
      <c r="Q141" s="5" t="s">
        <v>136</v>
      </c>
      <c r="R141" s="5" t="s">
        <v>137</v>
      </c>
      <c r="S141" s="5" t="s">
        <v>138</v>
      </c>
      <c r="T141" s="5" t="str">
        <f>IF(ISNA(MATCH(P141,Kennet!$M$40:$M$64,0)),"", IF(ISBLANK(INDEX(Kennet!$A$40:$A$65,MATCH(P141,Kennet!$M$40:$M$65,0))),"Missing name on declaration sheet", INDEX(Kennet!$A$40:$A$65,MATCH(P141,Kennet!$M$40:$M$65,0))))</f>
        <v/>
      </c>
      <c r="U141" s="5" t="str">
        <f>IF(ISNA(MATCH(Q141,Kennet!$M$40:$M$64,0)),"", IF(ISBLANK(INDEX(Kennet!$A$40:$A$65,MATCH(Q141,Kennet!$M$40:$M$65,0))),"Missing name on declaration sheet", INDEX(Kennet!$A$40:$A$65,MATCH(Q141,Kennet!$M$40:$M$65,0))))</f>
        <v/>
      </c>
      <c r="V141" s="5" t="str">
        <f>IF(ISNA(MATCH(R141,Kennet!$M$40:$M$64,0)),"", IF(ISBLANK(INDEX(Kennet!$A$40:$A$65,MATCH(R141,Kennet!$M$40:$M$65,0))),"Missing name on declaration sheet", INDEX(Kennet!$A$40:$A$65,MATCH(R141,Kennet!$M$40:$M$65,0))))</f>
        <v/>
      </c>
      <c r="W141" s="5" t="str">
        <f>IF(ISNA(MATCH(S141,Kennet!$M$40:$M$64,0)),"", IF(ISBLANK(INDEX(Kennet!$A$40:$A$65,MATCH(S141,Kennet!$M$40:$M$65,0))),"Missing name on declaration sheet", INDEX(Kennet!$A$40:$A$65,MATCH(S141,Kennet!$M$40:$M$65,0))))</f>
        <v/>
      </c>
      <c r="X141" s="20" t="str">
        <f t="shared" ref="X141:X142" si="48">T141&amp;", "&amp;U141&amp;", "&amp;V141&amp;", "&amp;W141</f>
        <v xml:space="preserve">, , , </v>
      </c>
      <c r="Y141" s="4"/>
      <c r="AB141" s="201" t="str" cm="1">
        <f t="array" ref="AB141">_xlfn.XLOOKUP(1,('Number Allocation'!$C$6:$C$1446=AC141)*('Number Allocation'!$D$6:$D$1446=AD141),'Number Allocation'!$A$6:$A$1446,"!!!")</f>
        <v>!!!</v>
      </c>
      <c r="AC141" s="21" t="str">
        <v>Not Declared</v>
      </c>
      <c r="AD141" s="202" t="str">
        <v>Oxford City AC</v>
      </c>
      <c r="AE141" s="21"/>
      <c r="AF141" s="201"/>
      <c r="AG141" s="21"/>
      <c r="AH141" s="202"/>
      <c r="AK141" s="201" t="str" cm="1">
        <f t="array" ref="AK141">_xlfn.XLOOKUP(1,('Number Allocation'!$C$6:$C$1446=AL141)*('Number Allocation'!$D$6:$D$1446=AM141),'Number Allocation'!$A$6:$A$1446,"!!!")</f>
        <v>!!!</v>
      </c>
      <c r="AL141" s="21" t="str">
        <v>Not Declared</v>
      </c>
      <c r="AM141" s="202" t="str">
        <v>White Horse Harriers</v>
      </c>
      <c r="AN141" s="21"/>
      <c r="AO141" s="201"/>
      <c r="AP141" s="21"/>
      <c r="AQ141" s="202"/>
      <c r="AR141" s="210"/>
      <c r="AS141" s="27"/>
      <c r="AT141" s="201" t="str" cm="1">
        <f t="array" ref="AT141">_xlfn.XLOOKUP(1,('Number Allocation'!$C$6:$C$1446=AU141)*('Number Allocation'!$D$6:$D$1446=AV141),'Number Allocation'!$A$6:$A$1446,"!!!")</f>
        <v>!!!</v>
      </c>
      <c r="AU141" s="21" t="str">
        <v>Not Declared</v>
      </c>
      <c r="AV141" s="202" t="str">
        <v>Abingdon AC</v>
      </c>
      <c r="AW141" s="21"/>
      <c r="AX141" s="201"/>
      <c r="AY141" s="21"/>
      <c r="AZ141" s="202"/>
      <c r="BC141" s="201" t="str" cm="1">
        <f t="array" ref="BC141">_xlfn.XLOOKUP(1,('Number Allocation'!$C$6:$C$1446=BD141)*('Number Allocation'!$D$6:$D$1446=BE141),'Number Allocation'!$A$6:$A$1446,"!!!")</f>
        <v>!!!</v>
      </c>
      <c r="BD141" s="21" t="str">
        <v>Not Declared</v>
      </c>
      <c r="BE141" s="202" t="str">
        <v>Oxford City AC</v>
      </c>
      <c r="BF141" s="21"/>
      <c r="BG141" s="201" t="str">
        <v/>
      </c>
      <c r="BH141" s="21"/>
      <c r="BI141" s="202"/>
      <c r="BL141" s="223"/>
      <c r="BM141" s="223"/>
      <c r="BN141" s="223"/>
      <c r="BP141" s="223"/>
      <c r="BQ141" s="223"/>
      <c r="BR141" s="223"/>
      <c r="BU141" s="201" t="str" cm="1">
        <f t="array" ref="BU141">_xlfn.XLOOKUP(1,('Number Allocation'!$C$6:$C$1446=BV141)*('Number Allocation'!$D$6:$D$1446=BW141),'Number Allocation'!$A$6:$A$1446,"!!!")</f>
        <v>!!!</v>
      </c>
      <c r="BV141" s="21" t="str">
        <v>Not Declared</v>
      </c>
      <c r="BW141" s="202" t="str">
        <v>Witney Road Runners</v>
      </c>
      <c r="BX141" s="21"/>
      <c r="BY141" s="201"/>
      <c r="BZ141" s="21"/>
      <c r="CA141" s="202"/>
      <c r="CB141" s="21"/>
      <c r="CC141" s="21"/>
      <c r="CD141" s="21"/>
      <c r="CE141" s="21"/>
      <c r="CF141" s="21"/>
      <c r="CG141" s="21"/>
      <c r="CH141" s="21"/>
      <c r="CI141" s="21"/>
      <c r="CJ141" s="21"/>
      <c r="CK141" s="21"/>
      <c r="CL141" s="21"/>
    </row>
    <row r="142" spans="1:90" ht="21" customHeight="1">
      <c r="A142" s="20" t="s">
        <v>122</v>
      </c>
      <c r="B142" s="5" t="s">
        <v>72</v>
      </c>
      <c r="C142" s="5" t="s">
        <v>0</v>
      </c>
      <c r="D142" s="5" t="str">
        <f>IF(ISNA(MATCH($C142,WhiteHorse!C$40:C$65,0)),"Not Declared", IF(ISBLANK(INDEX(WhiteHorse!$A$40:$A$65,MATCH($C142,WhiteHorse!C$40:C$65,0))),"Missing name on declaration sheet", INDEX(WhiteHorse!$A$40:$A$65,MATCH($C142,WhiteHorse!C$40:C$65,0))))</f>
        <v>Not Declared</v>
      </c>
      <c r="E142" s="5" t="str">
        <f>IF(ISNA(MATCH($C142,WhiteHorse!D$40:D$65,0)),"Not Declared", IF(ISBLANK(INDEX(WhiteHorse!$A$40:$A$65,MATCH($C142,WhiteHorse!D$40:D$65,0))),"Missing name on declaration sheet", INDEX(WhiteHorse!$A$40:$A$65,MATCH($C142,WhiteHorse!D$40:D$65,0))))</f>
        <v>Not Declared</v>
      </c>
      <c r="F142" s="5" t="str">
        <f>IF(ISNA(MATCH($C142,WhiteHorse!E$40:E$65,0)),"Not Declared", IF(ISBLANK(INDEX(WhiteHorse!$A$40:$A$65,MATCH($C142,WhiteHorse!E$40:E$65,0))),"Missing name on declaration sheet", INDEX(WhiteHorse!$A$40:$A$65,MATCH($C142,WhiteHorse!E$40:E$65,0))))</f>
        <v>Not Declared</v>
      </c>
      <c r="G142" s="5" t="str">
        <f>IF(ISNA(MATCH($C142,WhiteHorse!F$40:F$65,0)),"Not Declared", IF(ISBLANK(INDEX(WhiteHorse!$A$40:$A$65,MATCH($C142,WhiteHorse!F$40:F$65,0))),"Missing name on declaration sheet", INDEX(WhiteHorse!$A$40:$A$65,MATCH($C142,WhiteHorse!F$40:F$65,0))))</f>
        <v>Not Declared</v>
      </c>
      <c r="H142" s="5" t="str">
        <f>IF(ISNA(MATCH($C142,WhiteHorse!G$40:G$65,0)),"Not Declared", IF(ISBLANK(INDEX(WhiteHorse!$A$40:$A$65,MATCH($C142,WhiteHorse!G$40:G$65,0))),"Missing name on declaration sheet", INDEX(WhiteHorse!$A$40:$A$65,MATCH($C142,WhiteHorse!G$40:G$65,0))))</f>
        <v>Not Declared</v>
      </c>
      <c r="I142" s="5" t="str">
        <f>IF(ISNA(MATCH($C142,WhiteHorse!H$40:H$65,0)),"Not Declared", IF(ISBLANK(INDEX(WhiteHorse!$A$40:$A$65,MATCH($C142,WhiteHorse!H$40:H$65,0))),"Missing name on declaration sheet", INDEX(WhiteHorse!$A$40:$A$65,MATCH($C142,WhiteHorse!H$40:H$65,0))))</f>
        <v>Not Declared</v>
      </c>
      <c r="J142" s="5" t="str">
        <f>IF(ISNA(MATCH($C142,WhiteHorse!I$40:I$65,0)),"Not Declared", IF(ISBLANK(INDEX(WhiteHorse!$A$40:$A$65,MATCH($C142,WhiteHorse!I$40:I$65,0))),"Missing name on declaration sheet", INDEX(WhiteHorse!$A$40:$A$65,MATCH($C142,WhiteHorse!I$40:I$65,0))))</f>
        <v>Not Declared</v>
      </c>
      <c r="K142" s="5" t="str">
        <f>IF(ISNA(MATCH($C142,WhiteHorse!J$40:J$65,0)),"Not Declared", IF(ISBLANK(INDEX(WhiteHorse!$A$40:$A$65,MATCH($C142,WhiteHorse!J$40:J$65,0))),"Missing name on declaration sheet", INDEX(WhiteHorse!$A$40:$A$65,MATCH($C142,WhiteHorse!J$40:J$65,0))))</f>
        <v>Not Declared</v>
      </c>
      <c r="L142" s="5" t="str">
        <f>IF(ISNA(MATCH($C142,WhiteHorse!K$40:K$65,0)),"Not Declared", IF(ISBLANK(INDEX(WhiteHorse!$A$40:$A$65,MATCH($C142,WhiteHorse!K$40:K$65,0))),"Missing name on declaration sheet", INDEX(WhiteHorse!$A$40:$A$65,MATCH($C142,WhiteHorse!K$40:K$65,0))))</f>
        <v>Not Declared</v>
      </c>
      <c r="M142" s="5" t="str">
        <f>IF(ISNA(MATCH($C142,WhiteHorse!L$40:L$65,0)),"Not Declared", IF(ISBLANK(INDEX(WhiteHorse!$A$40:$A$65,MATCH($C142,WhiteHorse!L$40:L$65,0))),"Missing name on declaration sheet", INDEX(WhiteHorse!$A$40:$A$65,MATCH($C142,WhiteHorse!L$40:L$65,0))))</f>
        <v>Not Declared</v>
      </c>
      <c r="N142" s="57"/>
      <c r="O142" s="57"/>
      <c r="P142" s="5">
        <v>1</v>
      </c>
      <c r="Q142" s="5">
        <v>2</v>
      </c>
      <c r="R142" s="5">
        <v>3</v>
      </c>
      <c r="S142" s="5">
        <v>4</v>
      </c>
      <c r="T142" s="5" t="str">
        <f>IF(ISNA(MATCH(P142,WhiteHorse!$M$40:$M$64,0)),"", IF(ISBLANK(INDEX(WhiteHorse!$A$40:$A$65,MATCH(P142,WhiteHorse!$M$40:$M$65,0))),"Missing name on declaration sheet", INDEX(WhiteHorse!$A$40:$A$65,MATCH(P142,WhiteHorse!$M$40:$M$65,0))))</f>
        <v/>
      </c>
      <c r="U142" s="5" t="str">
        <f>IF(ISNA(MATCH(Q142,WhiteHorse!$M$40:$M$64,0)),"", IF(ISBLANK(INDEX(WhiteHorse!$A$40:$A$65,MATCH(Q142,WhiteHorse!$M$40:$M$65,0))),"Missing name on declaration sheet", INDEX(WhiteHorse!$A$40:$A$65,MATCH(Q142,WhiteHorse!$M$40:$M$65,0))))</f>
        <v/>
      </c>
      <c r="V142" s="5" t="str">
        <f>IF(ISNA(MATCH(R142,WhiteHorse!$M$40:$M$64,0)),"", IF(ISBLANK(INDEX(WhiteHorse!$A$40:$A$65,MATCH(R142,WhiteHorse!$M$40:$M$65,0))),"Missing name on declaration sheet", INDEX(WhiteHorse!$A$40:$A$65,MATCH(R142,WhiteHorse!$M$40:$M$65,0))))</f>
        <v/>
      </c>
      <c r="W142" s="5" t="str">
        <f>IF(ISNA(MATCH(S142,WhiteHorse!$M$40:$M$64,0)),"", IF(ISBLANK(INDEX(WhiteHorse!$A$40:$A$65,MATCH(S142,WhiteHorse!$M$40:$M$65,0))),"Missing name on declaration sheet", INDEX(WhiteHorse!$A$40:$A$65,MATCH(S142,WhiteHorse!$M$40:$M$65,0))))</f>
        <v/>
      </c>
      <c r="X142" s="20" t="str">
        <f t="shared" si="48"/>
        <v xml:space="preserve">, , , </v>
      </c>
      <c r="Y142" s="4"/>
      <c r="AB142" s="201" t="str" cm="1">
        <f t="array" ref="AB142">_xlfn.XLOOKUP(1,('Number Allocation'!$C$6:$C$1446=AC142)*('Number Allocation'!$D$6:$D$1446=AD142),'Number Allocation'!$A$6:$A$1446,"!!!")</f>
        <v>!!!</v>
      </c>
      <c r="AC142" s="21" t="str">
        <v>Not Declared</v>
      </c>
      <c r="AD142" s="202" t="str">
        <v>Banbury Harriers AC</v>
      </c>
      <c r="AE142" s="21"/>
      <c r="AF142" s="201"/>
      <c r="AG142" s="21"/>
      <c r="AH142" s="202"/>
      <c r="AK142" s="201" t="str" cm="1">
        <f t="array" ref="AK142">_xlfn.XLOOKUP(1,('Number Allocation'!$C$6:$C$1446=AL142)*('Number Allocation'!$D$6:$D$1446=AM142),'Number Allocation'!$A$6:$A$1446,"!!!")</f>
        <v>!!!</v>
      </c>
      <c r="AL142" s="21" t="str">
        <v>Not Declared</v>
      </c>
      <c r="AM142" s="202" t="str">
        <v>Radley AC</v>
      </c>
      <c r="AN142" s="21"/>
      <c r="AO142" s="201"/>
      <c r="AP142" s="21"/>
      <c r="AQ142" s="202"/>
      <c r="AR142" s="210"/>
      <c r="AS142" s="27"/>
      <c r="AT142" s="201" t="str" cm="1">
        <f t="array" ref="AT142">_xlfn.XLOOKUP(1,('Number Allocation'!$C$6:$C$1446=AU142)*('Number Allocation'!$D$6:$D$1446=AV142),'Number Allocation'!$A$6:$A$1446,"!!!")</f>
        <v>!!!</v>
      </c>
      <c r="AU142" s="21" t="str">
        <v>Not Declared</v>
      </c>
      <c r="AV142" s="202" t="str">
        <v>Witney Road Runners</v>
      </c>
      <c r="AW142" s="21"/>
      <c r="AX142" s="201"/>
      <c r="AY142" s="21"/>
      <c r="AZ142" s="202"/>
      <c r="BC142" s="201" t="str" cm="1">
        <f t="array" ref="BC142">_xlfn.XLOOKUP(1,('Number Allocation'!$C$6:$C$1446=BD142)*('Number Allocation'!$D$6:$D$1446=BE142),'Number Allocation'!$A$6:$A$1446,"!!!")</f>
        <v>!!!</v>
      </c>
      <c r="BD142" s="21" t="str">
        <v>Not Declared</v>
      </c>
      <c r="BE142" s="202" t="str">
        <v>Radley AC</v>
      </c>
      <c r="BF142" s="21"/>
      <c r="BG142" s="201"/>
      <c r="BH142" s="21"/>
      <c r="BI142" s="202"/>
      <c r="BL142" s="223"/>
      <c r="BM142" s="223"/>
      <c r="BN142" s="223"/>
      <c r="BP142" s="223"/>
      <c r="BQ142" s="223"/>
      <c r="BR142" s="223"/>
      <c r="BU142" s="201" t="str" cm="1">
        <f t="array" ref="BU142">_xlfn.XLOOKUP(1,('Number Allocation'!$C$6:$C$1446=BV142)*('Number Allocation'!$D$6:$D$1446=BW142),'Number Allocation'!$A$6:$A$1446,"!!!")</f>
        <v>!!!</v>
      </c>
      <c r="BV142" s="21" t="str">
        <v>Not Declared</v>
      </c>
      <c r="BW142" s="202" t="str">
        <v>Oxford City AC</v>
      </c>
      <c r="BX142" s="21"/>
      <c r="BY142" s="201"/>
      <c r="BZ142" s="21"/>
      <c r="CA142" s="202"/>
      <c r="CB142" s="21"/>
      <c r="CC142" s="21"/>
      <c r="CD142" s="21"/>
      <c r="CE142" s="21"/>
      <c r="CF142" s="21"/>
      <c r="CG142" s="21"/>
      <c r="CH142" s="21"/>
      <c r="CI142" s="21"/>
      <c r="CJ142" s="21"/>
      <c r="CK142" s="21"/>
      <c r="CL142" s="21"/>
    </row>
    <row r="143" spans="1:90" ht="21" customHeight="1">
      <c r="A143" s="20" t="s">
        <v>122</v>
      </c>
      <c r="B143" s="5" t="s">
        <v>73</v>
      </c>
      <c r="C143" s="5" t="s">
        <v>1</v>
      </c>
      <c r="D143" s="5" t="str">
        <f>IF(ISNA(MATCH($C143,WhiteHorse!C$40:C$65,0)),"Not Declared", IF(ISBLANK(INDEX(WhiteHorse!$A$40:$A$65,MATCH($C143,WhiteHorse!C$40:C$65,0))),"Missing name on declaration sheet", INDEX(WhiteHorse!$A$40:$A$65,MATCH($C143,WhiteHorse!C$40:C$65,0))))</f>
        <v>Not Declared</v>
      </c>
      <c r="E143" s="5" t="str">
        <f>IF(ISNA(MATCH($C143,WhiteHorse!D$40:D$65,0)),"Not Declared", IF(ISBLANK(INDEX(WhiteHorse!$A$40:$A$65,MATCH($C143,WhiteHorse!D$40:D$65,0))),"Missing name on declaration sheet", INDEX(WhiteHorse!$A$40:$A$65,MATCH($C143,WhiteHorse!D$40:D$65,0))))</f>
        <v>Not Declared</v>
      </c>
      <c r="F143" s="5" t="str">
        <f>IF(ISNA(MATCH($C143,WhiteHorse!E$40:E$65,0)),"Not Declared", IF(ISBLANK(INDEX(WhiteHorse!$A$40:$A$65,MATCH($C143,WhiteHorse!E$40:E$65,0))),"Missing name on declaration sheet", INDEX(WhiteHorse!$A$40:$A$65,MATCH($C143,WhiteHorse!E$40:E$65,0))))</f>
        <v>Not Declared</v>
      </c>
      <c r="G143" s="5" t="str">
        <f>IF(ISNA(MATCH($C143,WhiteHorse!F$40:F$65,0)),"Not Declared", IF(ISBLANK(INDEX(WhiteHorse!$A$40:$A$65,MATCH($C143,WhiteHorse!F$40:F$65,0))),"Missing name on declaration sheet", INDEX(WhiteHorse!$A$40:$A$65,MATCH($C143,WhiteHorse!F$40:F$65,0))))</f>
        <v>Not Declared</v>
      </c>
      <c r="H143" s="5" t="str">
        <f>IF(ISNA(MATCH($C143,WhiteHorse!G$40:G$65,0)),"Not Declared", IF(ISBLANK(INDEX(WhiteHorse!$A$40:$A$65,MATCH($C143,WhiteHorse!G$40:G$65,0))),"Missing name on declaration sheet", INDEX(WhiteHorse!$A$40:$A$65,MATCH($C143,WhiteHorse!G$40:G$65,0))))</f>
        <v>Not Declared</v>
      </c>
      <c r="I143" s="5" t="str">
        <f>IF(ISNA(MATCH($C143,WhiteHorse!H$40:H$65,0)),"Not Declared", IF(ISBLANK(INDEX(WhiteHorse!$A$40:$A$65,MATCH($C143,WhiteHorse!H$40:H$65,0))),"Missing name on declaration sheet", INDEX(WhiteHorse!$A$40:$A$65,MATCH($C143,WhiteHorse!H$40:H$65,0))))</f>
        <v>Not Declared</v>
      </c>
      <c r="J143" s="5" t="str">
        <f>IF(ISNA(MATCH($C143,WhiteHorse!I$40:I$65,0)),"Not Declared", IF(ISBLANK(INDEX(WhiteHorse!$A$40:$A$65,MATCH($C143,WhiteHorse!I$40:I$65,0))),"Missing name on declaration sheet", INDEX(WhiteHorse!$A$40:$A$65,MATCH($C143,WhiteHorse!I$40:I$65,0))))</f>
        <v>Not Declared</v>
      </c>
      <c r="K143" s="5" t="str">
        <f>IF(ISNA(MATCH($C143,WhiteHorse!J$40:J$65,0)),"Not Declared", IF(ISBLANK(INDEX(WhiteHorse!$A$40:$A$65,MATCH($C143,WhiteHorse!J$40:J$65,0))),"Missing name on declaration sheet", INDEX(WhiteHorse!$A$40:$A$65,MATCH($C143,WhiteHorse!J$40:J$65,0))))</f>
        <v>Not Declared</v>
      </c>
      <c r="L143" s="5" t="str">
        <f>IF(ISNA(MATCH($C143,WhiteHorse!K$40:K$65,0)),"Not Declared", IF(ISBLANK(INDEX(WhiteHorse!$A$40:$A$65,MATCH($C143,WhiteHorse!K$40:K$65,0))),"Missing name on declaration sheet", INDEX(WhiteHorse!$A$40:$A$65,MATCH($C143,WhiteHorse!K$40:K$65,0))))</f>
        <v>Not Declared</v>
      </c>
      <c r="M143" s="5" t="str">
        <f>IF(ISNA(MATCH($C143,WhiteHorse!L$40:L$65,0)),"Not Declared", IF(ISBLANK(INDEX(WhiteHorse!$A$40:$A$65,MATCH($C143,WhiteHorse!L$40:L$65,0))),"Missing name on declaration sheet", INDEX(WhiteHorse!$A$40:$A$65,MATCH($C143,WhiteHorse!L$40:L$65,0))))</f>
        <v>Not Declared</v>
      </c>
      <c r="N143" s="57"/>
      <c r="O143" s="57"/>
      <c r="P143" s="57"/>
      <c r="Q143" s="57"/>
      <c r="R143" s="57"/>
      <c r="S143" s="57"/>
      <c r="T143" s="57"/>
      <c r="U143" s="57"/>
      <c r="V143" s="57"/>
      <c r="W143" s="57"/>
      <c r="X143" s="57"/>
      <c r="Y143" s="4"/>
      <c r="AB143" s="201" t="str" cm="1">
        <f t="array" ref="AB143">_xlfn.XLOOKUP(1,('Number Allocation'!$C$6:$C$1446=AC143)*('Number Allocation'!$D$6:$D$1446=AD143),'Number Allocation'!$A$6:$A$1446,"!!!")</f>
        <v>!!!</v>
      </c>
      <c r="AC143" s="21" t="str">
        <v>Not Declared</v>
      </c>
      <c r="AD143" s="202" t="str">
        <v>Abingdon AC</v>
      </c>
      <c r="AE143" s="21"/>
      <c r="AF143" s="201"/>
      <c r="AG143" s="21"/>
      <c r="AH143" s="202"/>
      <c r="AK143" s="201" t="str" cm="1">
        <f t="array" ref="AK143">_xlfn.XLOOKUP(1,('Number Allocation'!$C$6:$C$1446=AL143)*('Number Allocation'!$D$6:$D$1446=AM143),'Number Allocation'!$A$6:$A$1446,"!!!")</f>
        <v>!!!</v>
      </c>
      <c r="AL143" s="21" t="str">
        <v>Not Declared</v>
      </c>
      <c r="AM143" s="202" t="str">
        <v>Abingdon AC</v>
      </c>
      <c r="AN143" s="21"/>
      <c r="AO143" s="201"/>
      <c r="AP143" s="21"/>
      <c r="AQ143" s="202"/>
      <c r="AR143" s="210"/>
      <c r="AS143" s="27"/>
      <c r="AT143" s="201" t="str" cm="1">
        <f t="array" ref="AT143">_xlfn.XLOOKUP(1,('Number Allocation'!$C$6:$C$1446=AU143)*('Number Allocation'!$D$6:$D$1446=AV143),'Number Allocation'!$A$6:$A$1446,"!!!")</f>
        <v>!!!</v>
      </c>
      <c r="AU143" s="21" t="str">
        <v>Not Declared</v>
      </c>
      <c r="AV143" s="202" t="str">
        <v>Team Kennet</v>
      </c>
      <c r="AW143" s="21"/>
      <c r="AX143" s="201"/>
      <c r="AY143" s="21"/>
      <c r="AZ143" s="202"/>
      <c r="BC143" s="201" t="str" cm="1">
        <f t="array" ref="BC143">_xlfn.XLOOKUP(1,('Number Allocation'!$C$6:$C$1446=BD143)*('Number Allocation'!$D$6:$D$1446=BE143),'Number Allocation'!$A$6:$A$1446,"!!!")</f>
        <v>!!!</v>
      </c>
      <c r="BD143" s="21" t="str">
        <v>Not Declared</v>
      </c>
      <c r="BE143" s="202" t="str">
        <v>White Horse Harriers</v>
      </c>
      <c r="BF143" s="21"/>
      <c r="BG143" s="201"/>
      <c r="BH143" s="21"/>
      <c r="BI143" s="202"/>
      <c r="BL143" s="223"/>
      <c r="BM143" s="223"/>
      <c r="BN143" s="223"/>
      <c r="BP143" s="223"/>
      <c r="BQ143" s="223"/>
      <c r="BR143" s="223"/>
      <c r="BU143" s="201" t="str" cm="1">
        <f t="array" ref="BU143">_xlfn.XLOOKUP(1,('Number Allocation'!$C$6:$C$1446=BV143)*('Number Allocation'!$D$6:$D$1446=BW143),'Number Allocation'!$A$6:$A$1446,"!!!")</f>
        <v>!!!</v>
      </c>
      <c r="BV143" s="21" t="str">
        <v>Not Declared</v>
      </c>
      <c r="BW143" s="202" t="str">
        <v>Team Kennet</v>
      </c>
      <c r="BX143" s="21"/>
      <c r="BY143" s="201"/>
      <c r="BZ143" s="21"/>
      <c r="CA143" s="202"/>
      <c r="CB143" s="21"/>
      <c r="CC143" s="21"/>
      <c r="CD143" s="21"/>
      <c r="CE143" s="21"/>
      <c r="CF143" s="21"/>
      <c r="CG143" s="21"/>
      <c r="CH143" s="21"/>
      <c r="CI143" s="21"/>
      <c r="CJ143" s="21"/>
      <c r="CK143" s="21"/>
      <c r="CL143" s="21"/>
    </row>
    <row r="144" spans="1:90" ht="21" customHeight="1">
      <c r="A144" s="20" t="s">
        <v>122</v>
      </c>
      <c r="B144" s="5"/>
      <c r="C144" s="5" t="s">
        <v>139</v>
      </c>
      <c r="D144" s="5" t="str">
        <f>IF(ISNA(MATCH($C144,WhiteHorse!C$40:C$65,0)),"Not Declared", IF(ISBLANK(INDEX(WhiteHorse!$A$40:$A$65,MATCH($C144,WhiteHorse!C$40:C$65,0))),"Missing name on declaration sheet", INDEX(WhiteHorse!$A$40:$A$65,MATCH($C144,WhiteHorse!C$40:C$65,0))))</f>
        <v>Not Declared</v>
      </c>
      <c r="E144" s="5" t="str">
        <f>IF(ISNA(MATCH($C144,WhiteHorse!D$40:D$65,0)),"Not Declared", IF(ISBLANK(INDEX(WhiteHorse!$A$40:$A$65,MATCH($C144,WhiteHorse!D$40:D$65,0))),"Missing name on declaration sheet", INDEX(WhiteHorse!$A$40:$A$65,MATCH($C144,WhiteHorse!D$40:D$65,0))))</f>
        <v>Not Declared</v>
      </c>
      <c r="F144" s="5" t="str">
        <f>IF(ISNA(MATCH($C144,WhiteHorse!E$40:E$65,0)),"Not Declared", IF(ISBLANK(INDEX(WhiteHorse!$A$40:$A$65,MATCH($C144,WhiteHorse!E$40:E$65,0))),"Missing name on declaration sheet", INDEX(WhiteHorse!$A$40:$A$65,MATCH($C144,WhiteHorse!E$40:E$65,0))))</f>
        <v>Not Declared</v>
      </c>
      <c r="G144" s="5" t="str">
        <f>IF(ISNA(MATCH($C144,WhiteHorse!F$40:F$65,0)),"Not Declared", IF(ISBLANK(INDEX(WhiteHorse!$A$40:$A$65,MATCH($C144,WhiteHorse!F$40:F$65,0))),"Missing name on declaration sheet", INDEX(WhiteHorse!$A$40:$A$65,MATCH($C144,WhiteHorse!F$40:F$65,0))))</f>
        <v>Not Declared</v>
      </c>
      <c r="H144" s="5" t="str">
        <f>IF(ISNA(MATCH($C144,WhiteHorse!G$40:G$65,0)),"Not Declared", IF(ISBLANK(INDEX(WhiteHorse!$A$40:$A$65,MATCH($C144,WhiteHorse!G$40:G$65,0))),"Missing name on declaration sheet", INDEX(WhiteHorse!$A$40:$A$65,MATCH($C144,WhiteHorse!G$40:G$65,0))))</f>
        <v>Not Declared</v>
      </c>
      <c r="I144" s="5" t="str">
        <f>IF(ISNA(MATCH($C144,WhiteHorse!H$40:H$65,0)),"Not Declared", IF(ISBLANK(INDEX(WhiteHorse!$A$40:$A$65,MATCH($C144,WhiteHorse!H$40:H$65,0))),"Missing name on declaration sheet", INDEX(WhiteHorse!$A$40:$A$65,MATCH($C144,WhiteHorse!H$40:H$65,0))))</f>
        <v>Not Declared</v>
      </c>
      <c r="J144" s="5" t="str">
        <f>IF(ISNA(MATCH($C144,WhiteHorse!I$40:I$65,0)),"Not Declared", IF(ISBLANK(INDEX(WhiteHorse!$A$40:$A$65,MATCH($C144,WhiteHorse!I$40:I$65,0))),"Missing name on declaration sheet", INDEX(WhiteHorse!$A$40:$A$65,MATCH($C144,WhiteHorse!I$40:I$65,0))))</f>
        <v>Not Declared</v>
      </c>
      <c r="K144" s="5" t="str">
        <f>IF(ISNA(MATCH($C144,WhiteHorse!J$40:J$65,0)),"Not Declared", IF(ISBLANK(INDEX(WhiteHorse!$A$40:$A$65,MATCH($C144,WhiteHorse!J$40:J$65,0))),"Missing name on declaration sheet", INDEX(WhiteHorse!$A$40:$A$65,MATCH($C144,WhiteHorse!J$40:J$65,0))))</f>
        <v>Not Declared</v>
      </c>
      <c r="L144" s="5" t="str">
        <f>IF(ISNA(MATCH($C144,WhiteHorse!K$40:K$65,0)),"Not Declared", IF(ISBLANK(INDEX(WhiteHorse!$A$40:$A$65,MATCH($C144,WhiteHorse!K$40:K$65,0))),"Missing name on declaration sheet", INDEX(WhiteHorse!$A$40:$A$65,MATCH($C144,WhiteHorse!K$40:K$65,0))))</f>
        <v>Not Declared</v>
      </c>
      <c r="M144" s="5" t="str">
        <f>IF(ISNA(MATCH($C144,WhiteHorse!L$40:L$65,0)),"Not Declared", IF(ISBLANK(INDEX(WhiteHorse!$A$40:$A$65,MATCH($C144,WhiteHorse!L$40:L$65,0))),"Missing name on declaration sheet", INDEX(WhiteHorse!$A$40:$A$65,MATCH($C144,WhiteHorse!L$40:L$65,0))))</f>
        <v>Not Declared</v>
      </c>
      <c r="N144" s="57"/>
      <c r="O144" s="57"/>
      <c r="P144" s="5" t="s">
        <v>109</v>
      </c>
      <c r="Q144" s="5" t="s">
        <v>136</v>
      </c>
      <c r="R144" s="5" t="s">
        <v>137</v>
      </c>
      <c r="S144" s="5" t="s">
        <v>138</v>
      </c>
      <c r="T144" s="5" t="str">
        <f>IF(ISNA(MATCH(P144,WhiteHorse!$M$40:$M$64,0)),"", IF(ISBLANK(INDEX(WhiteHorse!$A$40:$A$65,MATCH(P144,WhiteHorse!$M$40:$M$65,0))),"Missing name on declaration sheet", INDEX(WhiteHorse!$A$40:$A$65,MATCH(P144,WhiteHorse!$M$40:$M$65,0))))</f>
        <v/>
      </c>
      <c r="U144" s="5" t="str">
        <f>IF(ISNA(MATCH(Q144,WhiteHorse!$M$40:$M$64,0)),"", IF(ISBLANK(INDEX(WhiteHorse!$A$40:$A$65,MATCH(Q144,WhiteHorse!$M$40:$M$65,0))),"Missing name on declaration sheet", INDEX(WhiteHorse!$A$40:$A$65,MATCH(Q144,WhiteHorse!$M$40:$M$65,0))))</f>
        <v/>
      </c>
      <c r="V144" s="5" t="str">
        <f>IF(ISNA(MATCH(R144,WhiteHorse!$M$40:$M$64,0)),"", IF(ISBLANK(INDEX(WhiteHorse!$A$40:$A$65,MATCH(R144,WhiteHorse!$M$40:$M$65,0))),"Missing name on declaration sheet", INDEX(WhiteHorse!$A$40:$A$65,MATCH(R144,WhiteHorse!$M$40:$M$65,0))))</f>
        <v/>
      </c>
      <c r="W144" s="5" t="str">
        <f>IF(ISNA(MATCH(S144,WhiteHorse!$M$40:$M$64,0)),"", IF(ISBLANK(INDEX(WhiteHorse!$A$40:$A$65,MATCH(S144,WhiteHorse!$M$40:$M$65,0))),"Missing name on declaration sheet", INDEX(WhiteHorse!$A$40:$A$65,MATCH(S144,WhiteHorse!$M$40:$M$65,0))))</f>
        <v/>
      </c>
      <c r="X144" s="20" t="str">
        <f t="shared" ref="X144:X145" si="49">T144&amp;", "&amp;U144&amp;", "&amp;V144&amp;", "&amp;W144</f>
        <v xml:space="preserve">, , , </v>
      </c>
      <c r="Y144" s="4"/>
      <c r="AB144" s="201" t="str" cm="1">
        <f t="array" ref="AB144">_xlfn.XLOOKUP(1,('Number Allocation'!$C$6:$C$1446=AC144)*('Number Allocation'!$D$6:$D$1446=AD144),'Number Allocation'!$A$6:$A$1446,"!!!")</f>
        <v>!!!</v>
      </c>
      <c r="AC144" s="21" t="str">
        <v>Not Declared</v>
      </c>
      <c r="AD144" s="202" t="str">
        <v>Witney Road Runners</v>
      </c>
      <c r="AE144" s="21"/>
      <c r="AF144" s="201"/>
      <c r="AG144" s="21"/>
      <c r="AH144" s="202"/>
      <c r="AK144" s="201" t="str" cm="1">
        <f t="array" ref="AK144">_xlfn.XLOOKUP(1,('Number Allocation'!$C$6:$C$1446=AL144)*('Number Allocation'!$D$6:$D$1446=AM144),'Number Allocation'!$A$6:$A$1446,"!!!")</f>
        <v>!!!</v>
      </c>
      <c r="AL144" s="21" t="str">
        <v>Not Declared</v>
      </c>
      <c r="AM144" s="202" t="str">
        <v>Oxford City AC</v>
      </c>
      <c r="AN144" s="21"/>
      <c r="AO144" s="201"/>
      <c r="AP144" s="21"/>
      <c r="AQ144" s="202"/>
      <c r="AR144" s="210"/>
      <c r="AS144" s="27"/>
      <c r="AT144" s="201" t="str" cm="1">
        <f t="array" ref="AT144">_xlfn.XLOOKUP(1,('Number Allocation'!$C$6:$C$1446=AU144)*('Number Allocation'!$D$6:$D$1446=AV144),'Number Allocation'!$A$6:$A$1446,"!!!")</f>
        <v>!!!</v>
      </c>
      <c r="AU144" s="21" t="str">
        <v>Not Declared</v>
      </c>
      <c r="AV144" s="202" t="str">
        <v>White Horse Harriers</v>
      </c>
      <c r="AW144" s="21"/>
      <c r="AX144" s="201"/>
      <c r="AY144" s="21"/>
      <c r="AZ144" s="202"/>
      <c r="BC144" s="201" t="str" cm="1">
        <f t="array" ref="BC144">_xlfn.XLOOKUP(1,('Number Allocation'!$C$6:$C$1446=BD144)*('Number Allocation'!$D$6:$D$1446=BE144),'Number Allocation'!$A$6:$A$1446,"!!!")</f>
        <v>!!!</v>
      </c>
      <c r="BD144" s="21" t="str">
        <v>Not Declared</v>
      </c>
      <c r="BE144" s="202" t="str">
        <v>Bicester AC</v>
      </c>
      <c r="BF144" s="21"/>
      <c r="BG144" s="201"/>
      <c r="BH144" s="21"/>
      <c r="BI144" s="202"/>
      <c r="BL144" s="223"/>
      <c r="BM144" s="223"/>
      <c r="BN144" s="223"/>
      <c r="BP144" s="223"/>
      <c r="BQ144" s="223"/>
      <c r="BR144" s="223"/>
      <c r="BU144" s="201" t="str" cm="1">
        <f t="array" ref="BU144">_xlfn.XLOOKUP(1,('Number Allocation'!$C$6:$C$1446=BV144)*('Number Allocation'!$D$6:$D$1446=BW144),'Number Allocation'!$A$6:$A$1446,"!!!")</f>
        <v>!!!</v>
      </c>
      <c r="BV144" s="21" t="str">
        <v>Not Declared</v>
      </c>
      <c r="BW144" s="202" t="str">
        <v>Bicester AC</v>
      </c>
      <c r="BX144" s="21"/>
      <c r="BY144" s="201"/>
      <c r="BZ144" s="21"/>
      <c r="CA144" s="202"/>
      <c r="CB144" s="21"/>
      <c r="CC144" s="21"/>
      <c r="CD144" s="21"/>
      <c r="CE144" s="21"/>
      <c r="CF144" s="21"/>
      <c r="CG144" s="21"/>
      <c r="CH144" s="21"/>
      <c r="CI144" s="21"/>
      <c r="CJ144" s="21"/>
      <c r="CK144" s="21"/>
      <c r="CL144" s="21"/>
    </row>
    <row r="145" spans="1:104" ht="21" customHeight="1">
      <c r="A145" s="20" t="s">
        <v>123</v>
      </c>
      <c r="B145" s="5" t="s">
        <v>45</v>
      </c>
      <c r="C145" s="5" t="s">
        <v>0</v>
      </c>
      <c r="D145" s="5" t="str">
        <f>IF(ISNA(MATCH($C145,Witney!C$40:C$65,0)),"Not Declared", IF(ISBLANK(INDEX(Witney!$A$40:$A$65,MATCH($C145,Witney!C$40:C$65,0))),"Missing name on declaration sheet", INDEX(Witney!$A$40:$A$65,MATCH($C145,Witney!C$40:C$65,0))))</f>
        <v>Not Declared</v>
      </c>
      <c r="E145" s="5" t="str">
        <f>IF(ISNA(MATCH($C145,Witney!D$40:D$65,0)),"Not Declared", IF(ISBLANK(INDEX(Witney!$A$40:$A$65,MATCH($C145,Witney!D$40:D$65,0))),"Missing name on declaration sheet", INDEX(Witney!$A$40:$A$65,MATCH($C145,Witney!D$40:D$65,0))))</f>
        <v>Not Declared</v>
      </c>
      <c r="F145" s="5" t="str">
        <f>IF(ISNA(MATCH($C145,Witney!E$40:E$65,0)),"Not Declared", IF(ISBLANK(INDEX(Witney!$A$40:$A$65,MATCH($C145,Witney!E$40:E$65,0))),"Missing name on declaration sheet", INDEX(Witney!$A$40:$A$65,MATCH($C145,Witney!E$40:E$65,0))))</f>
        <v>Not Declared</v>
      </c>
      <c r="G145" s="5" t="str">
        <f>IF(ISNA(MATCH($C145,Witney!F$40:F$65,0)),"Not Declared", IF(ISBLANK(INDEX(Witney!$A$40:$A$65,MATCH($C145,Witney!F$40:F$65,0))),"Missing name on declaration sheet", INDEX(Witney!$A$40:$A$65,MATCH($C145,Witney!F$40:F$65,0))))</f>
        <v>Not Declared</v>
      </c>
      <c r="H145" s="5" t="str">
        <f>IF(ISNA(MATCH($C145,Witney!G$40:G$65,0)),"Not Declared", IF(ISBLANK(INDEX(Witney!$A$40:$A$65,MATCH($C145,Witney!G$40:G$65,0))),"Missing name on declaration sheet", INDEX(Witney!$A$40:$A$65,MATCH($C145,Witney!G$40:G$65,0))))</f>
        <v>Not Declared</v>
      </c>
      <c r="I145" s="5" t="str">
        <f>IF(ISNA(MATCH($C145,Witney!H$40:H$65,0)),"Not Declared", IF(ISBLANK(INDEX(Witney!$A$40:$A$65,MATCH($C145,Witney!H$40:H$65,0))),"Missing name on declaration sheet", INDEX(Witney!$A$40:$A$65,MATCH($C145,Witney!H$40:H$65,0))))</f>
        <v>Not Declared</v>
      </c>
      <c r="J145" s="5" t="str">
        <f>IF(ISNA(MATCH($C145,Witney!I$40:I$65,0)),"Not Declared", IF(ISBLANK(INDEX(Witney!$A$40:$A$65,MATCH($C145,Witney!I$40:I$65,0))),"Missing name on declaration sheet", INDEX(Witney!$A$40:$A$65,MATCH($C145,Witney!I$40:I$65,0))))</f>
        <v>Not Declared</v>
      </c>
      <c r="K145" s="5" t="str">
        <f>IF(ISNA(MATCH($C145,Witney!J$40:J$65,0)),"Not Declared", IF(ISBLANK(INDEX(Witney!$A$40:$A$65,MATCH($C145,Witney!J$40:J$65,0))),"Missing name on declaration sheet", INDEX(Witney!$A$40:$A$65,MATCH($C145,Witney!J$40:J$65,0))))</f>
        <v>Not Declared</v>
      </c>
      <c r="L145" s="5" t="str">
        <f>IF(ISNA(MATCH($C145,Witney!K$40:K$65,0)),"Not Declared", IF(ISBLANK(INDEX(Witney!$A$40:$A$65,MATCH($C145,Witney!K$40:K$65,0))),"Missing name on declaration sheet", INDEX(Witney!$A$40:$A$65,MATCH($C145,Witney!K$40:K$65,0))))</f>
        <v>Not Declared</v>
      </c>
      <c r="M145" s="5" t="str">
        <f>IF(ISNA(MATCH($C145,Witney!L$40:L$65,0)),"Not Declared", IF(ISBLANK(INDEX(Witney!$A$40:$A$65,MATCH($C145,Witney!L$40:L$65,0))),"Missing name on declaration sheet", INDEX(Witney!$A$40:$A$65,MATCH($C145,Witney!L$40:L$65,0))))</f>
        <v>Not Declared</v>
      </c>
      <c r="N145" s="57"/>
      <c r="O145" s="57"/>
      <c r="P145" s="5">
        <v>1</v>
      </c>
      <c r="Q145" s="5">
        <v>2</v>
      </c>
      <c r="R145" s="5">
        <v>3</v>
      </c>
      <c r="S145" s="5">
        <v>4</v>
      </c>
      <c r="T145" s="5" t="str">
        <f>IF(ISNA(MATCH(P145,Witney!$M$40:$M$64,0)),"", IF(ISBLANK(INDEX(Witney!$A$40:$A$65,MATCH(P145,Witney!$M$40:$M$65,0))),"Missing name on declaration sheet", INDEX(Witney!$A$40:$A$65,MATCH(P145,Witney!$M$40:$M$65,0))))</f>
        <v/>
      </c>
      <c r="U145" s="5" t="str">
        <f>IF(ISNA(MATCH(Q145,Witney!$M$40:$M$64,0)),"", IF(ISBLANK(INDEX(Witney!$A$40:$A$65,MATCH(Q145,Witney!$M$40:$M$65,0))),"Missing name on declaration sheet", INDEX(Witney!$A$40:$A$65,MATCH(Q145,Witney!$M$40:$M$65,0))))</f>
        <v/>
      </c>
      <c r="V145" s="5" t="str">
        <f>IF(ISNA(MATCH(R145,Witney!$M$40:$M$64,0)),"", IF(ISBLANK(INDEX(Witney!$A$40:$A$65,MATCH(R145,Witney!$M$40:$M$65,0))),"Missing name on declaration sheet", INDEX(Witney!$A$40:$A$65,MATCH(R145,Witney!$M$40:$M$65,0))))</f>
        <v/>
      </c>
      <c r="W145" s="5" t="str">
        <f>IF(ISNA(MATCH(S145,Witney!$M$40:$M$64,0)),"", IF(ISBLANK(INDEX(Witney!$A$40:$A$65,MATCH(S145,Witney!$M$40:$M$65,0))),"Missing name on declaration sheet", INDEX(Witney!$A$40:$A$65,MATCH(S145,Witney!$M$40:$M$65,0))))</f>
        <v/>
      </c>
      <c r="X145" s="20" t="str">
        <f t="shared" si="49"/>
        <v xml:space="preserve">, , , </v>
      </c>
      <c r="Y145" s="4"/>
      <c r="AB145" s="201" t="str" cm="1">
        <f t="array" ref="AB145">_xlfn.XLOOKUP(1,('Number Allocation'!$C$6:$C$1446=AC145)*('Number Allocation'!$D$6:$D$1446=AD145),'Number Allocation'!$A$6:$A$1446,"!!!")</f>
        <v>!!!</v>
      </c>
      <c r="AC145" s="21" t="str">
        <v>Not Declared</v>
      </c>
      <c r="AD145" s="202" t="str">
        <v>Bicester AC</v>
      </c>
      <c r="AE145" s="21"/>
      <c r="AF145" s="201"/>
      <c r="AG145" s="21"/>
      <c r="AH145" s="202"/>
      <c r="AK145" s="201" t="str" cm="1">
        <f t="array" ref="AK145">_xlfn.XLOOKUP(1,('Number Allocation'!$C$6:$C$1446=AL145)*('Number Allocation'!$D$6:$D$1446=AM145),'Number Allocation'!$A$6:$A$1446,"!!!")</f>
        <v>!!!</v>
      </c>
      <c r="AL145" s="21" t="str">
        <v>Not Declared</v>
      </c>
      <c r="AM145" s="202" t="str">
        <v>Witney Road Runners</v>
      </c>
      <c r="AN145" s="21"/>
      <c r="AO145" s="201"/>
      <c r="AP145" s="21"/>
      <c r="AQ145" s="202"/>
      <c r="AR145" s="209"/>
      <c r="AS145" s="27"/>
      <c r="AT145" s="201" t="str" cm="1">
        <f t="array" ref="AT145">_xlfn.XLOOKUP(1,('Number Allocation'!$C$6:$C$1446=AU145)*('Number Allocation'!$D$6:$D$1446=AV145),'Number Allocation'!$A$6:$A$1446,"!!!")</f>
        <v>!!!</v>
      </c>
      <c r="AU145" s="21" t="str">
        <v>Not Declared</v>
      </c>
      <c r="AV145" s="202" t="str">
        <v>Banbury Harriers AC</v>
      </c>
      <c r="AW145" s="21"/>
      <c r="AX145" s="201"/>
      <c r="AY145" s="21"/>
      <c r="AZ145" s="202"/>
      <c r="BC145" s="201" t="str" cm="1">
        <f t="array" ref="BC145">_xlfn.XLOOKUP(1,('Number Allocation'!$C$6:$C$1446=BD145)*('Number Allocation'!$D$6:$D$1446=BE145),'Number Allocation'!$A$6:$A$1446,"!!!")</f>
        <v>!!!</v>
      </c>
      <c r="BD145" s="21" t="str">
        <v>Not Declared</v>
      </c>
      <c r="BE145" s="202" t="str">
        <v>Abingdon AC</v>
      </c>
      <c r="BF145" s="21"/>
      <c r="BG145" s="201"/>
      <c r="BH145" s="21"/>
      <c r="BI145" s="202"/>
      <c r="BL145" s="223"/>
      <c r="BM145" s="223"/>
      <c r="BN145" s="223"/>
      <c r="BP145" s="223"/>
      <c r="BQ145" s="223"/>
      <c r="BR145" s="223"/>
      <c r="BU145" s="201" t="str" cm="1">
        <f t="array" ref="BU145">_xlfn.XLOOKUP(1,('Number Allocation'!$C$6:$C$1446=BV145)*('Number Allocation'!$D$6:$D$1446=BW145),'Number Allocation'!$A$6:$A$1446,"!!!")</f>
        <v>!!!</v>
      </c>
      <c r="BV145" s="21" t="str">
        <v>Not Declared</v>
      </c>
      <c r="BW145" s="202" t="str">
        <v>Abingdon AC</v>
      </c>
      <c r="BX145" s="21"/>
      <c r="BY145" s="201"/>
      <c r="BZ145" s="21"/>
      <c r="CA145" s="202"/>
      <c r="CB145" s="21"/>
      <c r="CC145" s="21"/>
      <c r="CD145" s="21"/>
      <c r="CE145" s="21"/>
      <c r="CF145" s="21"/>
      <c r="CG145" s="21"/>
      <c r="CH145" s="21"/>
      <c r="CI145" s="21"/>
      <c r="CJ145" s="21"/>
      <c r="CK145" s="21"/>
      <c r="CL145" s="21"/>
    </row>
    <row r="146" spans="1:104" ht="21" customHeight="1">
      <c r="A146" s="20" t="s">
        <v>123</v>
      </c>
      <c r="B146" s="5" t="s">
        <v>49</v>
      </c>
      <c r="C146" s="5" t="s">
        <v>1</v>
      </c>
      <c r="D146" s="5" t="str">
        <f>IF(ISNA(MATCH($C146,Witney!C$40:C$65,0)),"Not Declared", IF(ISBLANK(INDEX(Witney!$A$40:$A$65,MATCH($C146,Witney!C$40:C$65,0))),"Missing name on declaration sheet", INDEX(Witney!$A$40:$A$65,MATCH($C146,Witney!C$40:C$65,0))))</f>
        <v>Not Declared</v>
      </c>
      <c r="E146" s="5" t="str">
        <f>IF(ISNA(MATCH($C146,Witney!D$40:D$65,0)),"Not Declared", IF(ISBLANK(INDEX(Witney!$A$40:$A$65,MATCH($C146,Witney!D$40:D$65,0))),"Missing name on declaration sheet", INDEX(Witney!$A$40:$A$65,MATCH($C146,Witney!D$40:D$65,0))))</f>
        <v>Not Declared</v>
      </c>
      <c r="F146" s="5" t="str">
        <f>IF(ISNA(MATCH($C146,Witney!E$40:E$65,0)),"Not Declared", IF(ISBLANK(INDEX(Witney!$A$40:$A$65,MATCH($C146,Witney!E$40:E$65,0))),"Missing name on declaration sheet", INDEX(Witney!$A$40:$A$65,MATCH($C146,Witney!E$40:E$65,0))))</f>
        <v>Not Declared</v>
      </c>
      <c r="G146" s="5" t="str">
        <f>IF(ISNA(MATCH($C146,Witney!F$40:F$65,0)),"Not Declared", IF(ISBLANK(INDEX(Witney!$A$40:$A$65,MATCH($C146,Witney!F$40:F$65,0))),"Missing name on declaration sheet", INDEX(Witney!$A$40:$A$65,MATCH($C146,Witney!F$40:F$65,0))))</f>
        <v>Not Declared</v>
      </c>
      <c r="H146" s="5" t="str">
        <f>IF(ISNA(MATCH($C146,Witney!G$40:G$65,0)),"Not Declared", IF(ISBLANK(INDEX(Witney!$A$40:$A$65,MATCH($C146,Witney!G$40:G$65,0))),"Missing name on declaration sheet", INDEX(Witney!$A$40:$A$65,MATCH($C146,Witney!G$40:G$65,0))))</f>
        <v>Not Declared</v>
      </c>
      <c r="I146" s="5" t="str">
        <f>IF(ISNA(MATCH($C146,Witney!H$40:H$65,0)),"Not Declared", IF(ISBLANK(INDEX(Witney!$A$40:$A$65,MATCH($C146,Witney!H$40:H$65,0))),"Missing name on declaration sheet", INDEX(Witney!$A$40:$A$65,MATCH($C146,Witney!H$40:H$65,0))))</f>
        <v>Not Declared</v>
      </c>
      <c r="J146" s="5" t="str">
        <f>IF(ISNA(MATCH($C146,Witney!I$40:I$65,0)),"Not Declared", IF(ISBLANK(INDEX(Witney!$A$40:$A$65,MATCH($C146,Witney!I$40:I$65,0))),"Missing name on declaration sheet", INDEX(Witney!$A$40:$A$65,MATCH($C146,Witney!I$40:I$65,0))))</f>
        <v>Not Declared</v>
      </c>
      <c r="K146" s="5" t="str">
        <f>IF(ISNA(MATCH($C146,Witney!J$40:J$65,0)),"Not Declared", IF(ISBLANK(INDEX(Witney!$A$40:$A$65,MATCH($C146,Witney!J$40:J$65,0))),"Missing name on declaration sheet", INDEX(Witney!$A$40:$A$65,MATCH($C146,Witney!J$40:J$65,0))))</f>
        <v>Not Declared</v>
      </c>
      <c r="L146" s="5" t="str">
        <f>IF(ISNA(MATCH($C146,Witney!K$40:K$65,0)),"Not Declared", IF(ISBLANK(INDEX(Witney!$A$40:$A$65,MATCH($C146,Witney!K$40:K$65,0))),"Missing name on declaration sheet", INDEX(Witney!$A$40:$A$65,MATCH($C146,Witney!K$40:K$65,0))))</f>
        <v>Not Declared</v>
      </c>
      <c r="M146" s="5" t="str">
        <f>IF(ISNA(MATCH($C146,Witney!L$40:L$65,0)),"Not Declared", IF(ISBLANK(INDEX(Witney!$A$40:$A$65,MATCH($C146,Witney!L$40:L$65,0))),"Missing name on declaration sheet", INDEX(Witney!$A$40:$A$65,MATCH($C146,Witney!L$40:L$65,0))))</f>
        <v>Not Declared</v>
      </c>
      <c r="N146" s="57"/>
      <c r="O146" s="57"/>
      <c r="P146" s="57"/>
      <c r="Q146" s="57"/>
      <c r="R146" s="57"/>
      <c r="S146" s="57"/>
      <c r="T146" s="57"/>
      <c r="U146" s="57"/>
      <c r="V146" s="57"/>
      <c r="W146" s="57"/>
      <c r="X146" s="57"/>
      <c r="Y146" s="4"/>
      <c r="AB146" s="201" t="str" cm="1">
        <f t="array" ref="AB146">_xlfn.XLOOKUP(1,('Number Allocation'!$C$6:$C$1446=AC146)*('Number Allocation'!$D$6:$D$1446=AD146),'Number Allocation'!$A$6:$A$1446,"!!!")</f>
        <v>!!!</v>
      </c>
      <c r="AC146" s="21" t="str">
        <v>Not Declared</v>
      </c>
      <c r="AD146" s="202" t="str">
        <v>Radley AC</v>
      </c>
      <c r="AE146" s="21"/>
      <c r="AF146" s="201"/>
      <c r="AG146" s="21"/>
      <c r="AH146" s="202"/>
      <c r="AK146" s="201" t="str" cm="1">
        <f t="array" ref="AK146">_xlfn.XLOOKUP(1,('Number Allocation'!$C$6:$C$1446=AL146)*('Number Allocation'!$D$6:$D$1446=AM146),'Number Allocation'!$A$6:$A$1446,"!!!")</f>
        <v>!!!</v>
      </c>
      <c r="AL146" s="21" t="str">
        <v>Not Declared</v>
      </c>
      <c r="AM146" s="202" t="str">
        <v>Team Kennet</v>
      </c>
      <c r="AN146" s="21"/>
      <c r="AO146" s="201"/>
      <c r="AP146" s="21"/>
      <c r="AQ146" s="202"/>
      <c r="AR146" s="210"/>
      <c r="AS146" s="27"/>
      <c r="AT146" s="201" t="str" cm="1">
        <f t="array" ref="AT146">_xlfn.XLOOKUP(1,('Number Allocation'!$C$6:$C$1446=AU146)*('Number Allocation'!$D$6:$D$1446=AV146),'Number Allocation'!$A$6:$A$1446,"!!!")</f>
        <v>!!!</v>
      </c>
      <c r="AU146" s="21" t="str">
        <v>Not Declared</v>
      </c>
      <c r="AV146" s="202" t="str">
        <v>Oxford City AC</v>
      </c>
      <c r="AW146" s="21"/>
      <c r="AX146" s="201"/>
      <c r="AY146" s="21"/>
      <c r="AZ146" s="202"/>
      <c r="BC146" s="201" t="str" cm="1">
        <f t="array" ref="BC146">_xlfn.XLOOKUP(1,('Number Allocation'!$C$6:$C$1446=BD146)*('Number Allocation'!$D$6:$D$1446=BE146),'Number Allocation'!$A$6:$A$1446,"!!!")</f>
        <v>!!!</v>
      </c>
      <c r="BD146" s="21" t="str">
        <v>Not Declared</v>
      </c>
      <c r="BE146" s="202" t="str">
        <v>Witney Road Runners</v>
      </c>
      <c r="BF146" s="21"/>
      <c r="BG146" s="201"/>
      <c r="BH146" s="21"/>
      <c r="BI146" s="202"/>
      <c r="BL146" s="223"/>
      <c r="BM146" s="223"/>
      <c r="BN146" s="223"/>
      <c r="BP146" s="223"/>
      <c r="BQ146" s="223"/>
      <c r="BR146" s="223"/>
      <c r="BU146" s="201" t="str" cm="1">
        <f t="array" ref="BU146">_xlfn.XLOOKUP(1,('Number Allocation'!$C$6:$C$1446=BV146)*('Number Allocation'!$D$6:$D$1446=BW146),'Number Allocation'!$A$6:$A$1446,"!!!")</f>
        <v>!!!</v>
      </c>
      <c r="BV146" s="21" t="str">
        <v>Not Declared</v>
      </c>
      <c r="BW146" s="202" t="str">
        <v>Radley AC</v>
      </c>
      <c r="BX146" s="21"/>
      <c r="BY146" s="201"/>
      <c r="BZ146" s="21"/>
      <c r="CA146" s="202"/>
      <c r="CB146" s="21"/>
      <c r="CC146" s="21"/>
      <c r="CD146" s="21"/>
      <c r="CE146" s="21"/>
      <c r="CF146" s="21"/>
      <c r="CG146" s="21"/>
      <c r="CH146" s="21"/>
      <c r="CI146" s="21"/>
      <c r="CJ146" s="21"/>
      <c r="CK146" s="21"/>
      <c r="CL146" s="21"/>
    </row>
    <row r="147" spans="1:104" ht="21" customHeight="1">
      <c r="A147" s="20" t="s">
        <v>123</v>
      </c>
      <c r="B147" s="5"/>
      <c r="C147" s="5" t="s">
        <v>139</v>
      </c>
      <c r="D147" s="5" t="str">
        <f>IF(ISNA(MATCH($C147,Witney!C$40:C$65,0)),"Not Declared", IF(ISBLANK(INDEX(Witney!$A$40:$A$65,MATCH($C147,Witney!C$40:C$65,0))),"Missing name on declaration sheet", INDEX(Witney!$A$40:$A$65,MATCH($C147,Witney!C$40:C$65,0))))</f>
        <v>Not Declared</v>
      </c>
      <c r="E147" s="5" t="str">
        <f>IF(ISNA(MATCH($C147,Witney!D$40:D$65,0)),"Not Declared", IF(ISBLANK(INDEX(Witney!$A$40:$A$65,MATCH($C147,Witney!D$40:D$65,0))),"Missing name on declaration sheet", INDEX(Witney!$A$40:$A$65,MATCH($C147,Witney!D$40:D$65,0))))</f>
        <v>Not Declared</v>
      </c>
      <c r="F147" s="5" t="str">
        <f>IF(ISNA(MATCH($C147,Witney!E$40:E$65,0)),"Not Declared", IF(ISBLANK(INDEX(Witney!$A$40:$A$65,MATCH($C147,Witney!E$40:E$65,0))),"Missing name on declaration sheet", INDEX(Witney!$A$40:$A$65,MATCH($C147,Witney!E$40:E$65,0))))</f>
        <v>Not Declared</v>
      </c>
      <c r="G147" s="5" t="str">
        <f>IF(ISNA(MATCH($C147,Witney!F$40:F$65,0)),"Not Declared", IF(ISBLANK(INDEX(Witney!$A$40:$A$65,MATCH($C147,Witney!F$40:F$65,0))),"Missing name on declaration sheet", INDEX(Witney!$A$40:$A$65,MATCH($C147,Witney!F$40:F$65,0))))</f>
        <v>Not Declared</v>
      </c>
      <c r="H147" s="5" t="str">
        <f>IF(ISNA(MATCH($C147,Witney!G$40:G$65,0)),"Not Declared", IF(ISBLANK(INDEX(Witney!$A$40:$A$65,MATCH($C147,Witney!G$40:G$65,0))),"Missing name on declaration sheet", INDEX(Witney!$A$40:$A$65,MATCH($C147,Witney!G$40:G$65,0))))</f>
        <v>Not Declared</v>
      </c>
      <c r="I147" s="5" t="str">
        <f>IF(ISNA(MATCH($C147,Witney!H$40:H$65,0)),"Not Declared", IF(ISBLANK(INDEX(Witney!$A$40:$A$65,MATCH($C147,Witney!H$40:H$65,0))),"Missing name on declaration sheet", INDEX(Witney!$A$40:$A$65,MATCH($C147,Witney!H$40:H$65,0))))</f>
        <v>Not Declared</v>
      </c>
      <c r="J147" s="5" t="str">
        <f>IF(ISNA(MATCH($C147,Witney!I$40:I$65,0)),"Not Declared", IF(ISBLANK(INDEX(Witney!$A$40:$A$65,MATCH($C147,Witney!I$40:I$65,0))),"Missing name on declaration sheet", INDEX(Witney!$A$40:$A$65,MATCH($C147,Witney!I$40:I$65,0))))</f>
        <v>Not Declared</v>
      </c>
      <c r="K147" s="5" t="str">
        <f>IF(ISNA(MATCH($C147,Witney!J$40:J$65,0)),"Not Declared", IF(ISBLANK(INDEX(Witney!$A$40:$A$65,MATCH($C147,Witney!J$40:J$65,0))),"Missing name on declaration sheet", INDEX(Witney!$A$40:$A$65,MATCH($C147,Witney!J$40:J$65,0))))</f>
        <v>Not Declared</v>
      </c>
      <c r="L147" s="5" t="str">
        <f>IF(ISNA(MATCH($C147,Witney!K$40:K$65,0)),"Not Declared", IF(ISBLANK(INDEX(Witney!$A$40:$A$65,MATCH($C147,Witney!K$40:K$65,0))),"Missing name on declaration sheet", INDEX(Witney!$A$40:$A$65,MATCH($C147,Witney!K$40:K$65,0))))</f>
        <v>Not Declared</v>
      </c>
      <c r="M147" s="5" t="str">
        <f>IF(ISNA(MATCH($C147,Witney!L$40:L$65,0)),"Not Declared", IF(ISBLANK(INDEX(Witney!$A$40:$A$65,MATCH($C147,Witney!L$40:L$65,0))),"Missing name on declaration sheet", INDEX(Witney!$A$40:$A$65,MATCH($C147,Witney!L$40:L$65,0))))</f>
        <v>Not Declared</v>
      </c>
      <c r="N147" s="57"/>
      <c r="O147" s="57"/>
      <c r="P147" s="5" t="s">
        <v>109</v>
      </c>
      <c r="Q147" s="5" t="s">
        <v>136</v>
      </c>
      <c r="R147" s="5" t="s">
        <v>137</v>
      </c>
      <c r="S147" s="5" t="s">
        <v>138</v>
      </c>
      <c r="T147" s="5" t="str">
        <f>IF(ISNA(MATCH(P147,Witney!$M$40:$M$64,0)),"", IF(ISBLANK(INDEX(Witney!$A$40:$A$65,MATCH(P147,Witney!$M$40:$M$65,0))),"Missing name on declaration sheet", INDEX(Witney!$A$40:$A$65,MATCH(P147,Witney!$M$40:$M$65,0))))</f>
        <v/>
      </c>
      <c r="U147" s="5" t="str">
        <f>IF(ISNA(MATCH(Q147,Witney!$M$40:$M$64,0)),"", IF(ISBLANK(INDEX(Witney!$A$40:$A$65,MATCH(Q147,Witney!$M$40:$M$65,0))),"Missing name on declaration sheet", INDEX(Witney!$A$40:$A$65,MATCH(Q147,Witney!$M$40:$M$65,0))))</f>
        <v/>
      </c>
      <c r="V147" s="5" t="str">
        <f>IF(ISNA(MATCH(R147,Witney!$M$40:$M$64,0)),"", IF(ISBLANK(INDEX(Witney!$A$40:$A$65,MATCH(R147,Witney!$M$40:$M$65,0))),"Missing name on declaration sheet", INDEX(Witney!$A$40:$A$65,MATCH(R147,Witney!$M$40:$M$65,0))))</f>
        <v/>
      </c>
      <c r="W147" s="5" t="str">
        <f>IF(ISNA(MATCH(S147,Witney!$M$40:$M$64,0)),"", IF(ISBLANK(INDEX(Witney!$A$40:$A$65,MATCH(S147,Witney!$M$40:$M$65,0))),"Missing name on declaration sheet", INDEX(Witney!$A$40:$A$65,MATCH(S147,Witney!$M$40:$M$65,0))))</f>
        <v/>
      </c>
      <c r="X147" s="20" t="str">
        <f t="shared" ref="X147:X148" si="50">T147&amp;", "&amp;U147&amp;", "&amp;V147&amp;", "&amp;W147</f>
        <v xml:space="preserve">, , , </v>
      </c>
      <c r="Y147" s="4"/>
      <c r="AB147" s="201" t="str" cm="1">
        <f t="array" ref="AB147">_xlfn.XLOOKUP(1,('Number Allocation'!$C$6:$C$1446=AC147)*('Number Allocation'!$D$6:$D$1446=AD147),'Number Allocation'!$A$6:$A$1446,"!!!")</f>
        <v>!!!</v>
      </c>
      <c r="AC147" s="21" t="str">
        <v>Not Declared</v>
      </c>
      <c r="AD147" s="202" t="str">
        <v>White Horse Harriers</v>
      </c>
      <c r="AE147" s="21"/>
      <c r="AF147" s="201"/>
      <c r="AG147" s="21"/>
      <c r="AH147" s="202"/>
      <c r="AK147" s="201" t="str" cm="1">
        <f t="array" ref="AK147">_xlfn.XLOOKUP(1,('Number Allocation'!$C$6:$C$1446=AL147)*('Number Allocation'!$D$6:$D$1446=AM147),'Number Allocation'!$A$6:$A$1446,"!!!")</f>
        <v>!!!</v>
      </c>
      <c r="AL147" s="21" t="str">
        <v>Not Declared</v>
      </c>
      <c r="AM147" s="202" t="str">
        <v>Banbury Harriers AC</v>
      </c>
      <c r="AN147" s="21"/>
      <c r="AO147" s="201"/>
      <c r="AP147" s="21"/>
      <c r="AQ147" s="202"/>
      <c r="AS147" s="27"/>
      <c r="AT147" s="201" t="str" cm="1">
        <f t="array" ref="AT147">_xlfn.XLOOKUP(1,('Number Allocation'!$C$6:$C$1446=AU147)*('Number Allocation'!$D$6:$D$1446=AV147),'Number Allocation'!$A$6:$A$1446,"!!!")</f>
        <v>!!!</v>
      </c>
      <c r="AU147" s="21" t="str">
        <v>Not Declared</v>
      </c>
      <c r="AV147" s="202" t="str">
        <v>Bicester AC</v>
      </c>
      <c r="AW147" s="21"/>
      <c r="AX147" s="201"/>
      <c r="AY147" s="21"/>
      <c r="AZ147" s="202"/>
      <c r="BC147" s="201" t="str" cm="1">
        <f t="array" ref="BC147">_xlfn.XLOOKUP(1,('Number Allocation'!$C$6:$C$1446=BD147)*('Number Allocation'!$D$6:$D$1446=BE147),'Number Allocation'!$A$6:$A$1446,"!!!")</f>
        <v>!!!</v>
      </c>
      <c r="BD147" s="21" t="str">
        <v>Not Declared</v>
      </c>
      <c r="BE147" s="202" t="str">
        <v>Team Kennet</v>
      </c>
      <c r="BF147" s="21"/>
      <c r="BG147" s="201"/>
      <c r="BH147" s="21"/>
      <c r="BI147" s="202"/>
      <c r="BL147" s="223"/>
      <c r="BM147" s="223"/>
      <c r="BN147" s="223"/>
      <c r="BP147" s="223"/>
      <c r="BQ147" s="223"/>
      <c r="BR147" s="223"/>
      <c r="BU147" s="201" t="str" cm="1">
        <f t="array" ref="BU147">_xlfn.XLOOKUP(1,('Number Allocation'!$C$6:$C$1446=BV147)*('Number Allocation'!$D$6:$D$1446=BW147),'Number Allocation'!$A$6:$A$1446,"!!!")</f>
        <v>!!!</v>
      </c>
      <c r="BV147" s="21" t="str">
        <v>Not Declared</v>
      </c>
      <c r="BW147" s="202" t="str">
        <v>White Horse Harriers</v>
      </c>
      <c r="BX147" s="21"/>
      <c r="BY147" s="201"/>
      <c r="BZ147" s="21"/>
      <c r="CA147" s="202"/>
      <c r="CB147" s="21"/>
      <c r="CC147" s="21"/>
      <c r="CD147" s="21"/>
      <c r="CE147" s="21"/>
      <c r="CF147" s="21"/>
      <c r="CG147" s="21"/>
      <c r="CH147" s="21"/>
      <c r="CI147" s="21"/>
      <c r="CJ147" s="21"/>
      <c r="CK147" s="21"/>
      <c r="CL147" s="21"/>
    </row>
    <row r="148" spans="1:104" ht="21" customHeight="1">
      <c r="A148" s="20" t="s">
        <v>124</v>
      </c>
      <c r="B148" s="5" t="s">
        <v>60</v>
      </c>
      <c r="C148" s="5" t="s">
        <v>0</v>
      </c>
      <c r="D148" s="5" t="str">
        <f>IF(ISNA(MATCH($C148,GreatMilton!C$40:C$65,0)),"Not Declared", IF(ISBLANK(INDEX(GreatMilton!$A$40:$A$65,MATCH($C148,GreatMilton!C$40:C$65,0))),"Missing name on declaration sheet", INDEX(GreatMilton!$A$40:$A$65,MATCH($C148,GreatMilton!C$40:C$65,0))))</f>
        <v>Not Declared</v>
      </c>
      <c r="E148" s="5" t="str">
        <f>IF(ISNA(MATCH($C148,GreatMilton!D$40:D$65,0)),"Not Declared", IF(ISBLANK(INDEX(GreatMilton!$A$40:$A$65,MATCH($C148,GreatMilton!D$40:D$65,0))),"Missing name on declaration sheet", INDEX(GreatMilton!$A$40:$A$65,MATCH($C148,GreatMilton!D$40:D$65,0))))</f>
        <v>Not Declared</v>
      </c>
      <c r="F148" s="5" t="str">
        <f>IF(ISNA(MATCH($C148,GreatMilton!E$40:E$65,0)),"Not Declared", IF(ISBLANK(INDEX(GreatMilton!$A$40:$A$65,MATCH($C148,GreatMilton!E$40:E$65,0))),"Missing name on declaration sheet", INDEX(GreatMilton!$A$40:$A$65,MATCH($C148,GreatMilton!E$40:E$65,0))))</f>
        <v>Not Declared</v>
      </c>
      <c r="G148" s="5" t="str">
        <f>IF(ISNA(MATCH($C148,GreatMilton!F$40:F$65,0)),"Not Declared", IF(ISBLANK(INDEX(GreatMilton!$A$40:$A$65,MATCH($C148,GreatMilton!F$40:F$65,0))),"Missing name on declaration sheet", INDEX(GreatMilton!$A$40:$A$65,MATCH($C148,GreatMilton!F$40:F$65,0))))</f>
        <v>Not Declared</v>
      </c>
      <c r="H148" s="5" t="str">
        <f>IF(ISNA(MATCH($C148,GreatMilton!G$40:G$65,0)),"Not Declared", IF(ISBLANK(INDEX(GreatMilton!$A$40:$A$65,MATCH($C148,GreatMilton!G$40:G$65,0))),"Missing name on declaration sheet", INDEX(GreatMilton!$A$40:$A$65,MATCH($C148,GreatMilton!G$40:G$65,0))))</f>
        <v>Not Declared</v>
      </c>
      <c r="I148" s="5" t="str">
        <f>IF(ISNA(MATCH($C148,GreatMilton!H$40:H$65,0)),"Not Declared", IF(ISBLANK(INDEX(GreatMilton!$A$40:$A$65,MATCH($C148,GreatMilton!H$40:H$65,0))),"Missing name on declaration sheet", INDEX(GreatMilton!$A$40:$A$65,MATCH($C148,GreatMilton!H$40:H$65,0))))</f>
        <v>Not Declared</v>
      </c>
      <c r="J148" s="5" t="str">
        <f>IF(ISNA(MATCH($C148,GreatMilton!I$40:I$65,0)),"Not Declared", IF(ISBLANK(INDEX(GreatMilton!$A$40:$A$65,MATCH($C148,GreatMilton!I$40:I$65,0))),"Missing name on declaration sheet", INDEX(GreatMilton!$A$40:$A$65,MATCH($C148,GreatMilton!I$40:I$65,0))))</f>
        <v>Not Declared</v>
      </c>
      <c r="K148" s="5" t="str">
        <f>IF(ISNA(MATCH($C148,GreatMilton!J$40:J$65,0)),"Not Declared", IF(ISBLANK(INDEX(GreatMilton!$A$40:$A$65,MATCH($C148,GreatMilton!J$40:J$65,0))),"Missing name on declaration sheet", INDEX(GreatMilton!$A$40:$A$65,MATCH($C148,GreatMilton!J$40:J$65,0))))</f>
        <v>Not Declared</v>
      </c>
      <c r="L148" s="5" t="str">
        <f>IF(ISNA(MATCH($C148,GreatMilton!K$40:K$65,0)),"Not Declared", IF(ISBLANK(INDEX(GreatMilton!$A$40:$A$65,MATCH($C148,GreatMilton!K$40:K$65,0))),"Missing name on declaration sheet", INDEX(GreatMilton!$A$40:$A$65,MATCH($C148,GreatMilton!K$40:K$65,0))))</f>
        <v>Not Declared</v>
      </c>
      <c r="M148" s="5" t="str">
        <f>IF(ISNA(MATCH($C148,GreatMilton!L$40:L$65,0)),"Not Declared", IF(ISBLANK(INDEX(GreatMilton!$A$40:$A$65,MATCH($C148,GreatMilton!L$40:L$65,0))),"Missing name on declaration sheet", INDEX(GreatMilton!$A$40:$A$65,MATCH($C148,GreatMilton!L$40:L$65,0))))</f>
        <v>Not Declared</v>
      </c>
      <c r="N148" s="57"/>
      <c r="O148" s="57"/>
      <c r="P148" s="5">
        <v>1</v>
      </c>
      <c r="Q148" s="5">
        <v>2</v>
      </c>
      <c r="R148" s="5">
        <v>3</v>
      </c>
      <c r="S148" s="5">
        <v>4</v>
      </c>
      <c r="T148" s="5" t="str">
        <f>IF(ISNA(MATCH(P148,GreatMilton!$M$40:$M$64,0)),"", IF(ISBLANK(INDEX(GreatMilton!$A$40:$A$65,MATCH(P148,GreatMilton!$M$40:$M$65,0))),"Missing name on declaration sheet", INDEX(GreatMilton!$A$40:$A$65,MATCH(P148,GreatMilton!$M$40:$M$65,0))))</f>
        <v/>
      </c>
      <c r="U148" s="5" t="str">
        <f>IF(ISNA(MATCH(Q148,GreatMilton!$M$40:$M$64,0)),"", IF(ISBLANK(INDEX(GreatMilton!$A$40:$A$65,MATCH(Q148,GreatMilton!$M$40:$M$65,0))),"Missing name on declaration sheet", INDEX(GreatMilton!$A$40:$A$65,MATCH(Q148,GreatMilton!$M$40:$M$65,0))))</f>
        <v/>
      </c>
      <c r="V148" s="5" t="str">
        <f>IF(ISNA(MATCH(R148,GreatMilton!$M$40:$M$64,0)),"", IF(ISBLANK(INDEX(GreatMilton!$A$40:$A$65,MATCH(R148,GreatMilton!$M$40:$M$65,0))),"Missing name on declaration sheet", INDEX(GreatMilton!$A$40:$A$65,MATCH(R148,GreatMilton!$M$40:$M$65,0))))</f>
        <v/>
      </c>
      <c r="W148" s="5" t="str">
        <f>IF(ISNA(MATCH(S148,GreatMilton!$M$40:$M$64,0)),"", IF(ISBLANK(INDEX(GreatMilton!$A$40:$A$65,MATCH(S148,GreatMilton!$M$40:$M$65,0))),"Missing name on declaration sheet", INDEX(GreatMilton!$A$40:$A$65,MATCH(S148,GreatMilton!$M$40:$M$65,0))))</f>
        <v/>
      </c>
      <c r="X148" s="20" t="str">
        <f t="shared" si="50"/>
        <v xml:space="preserve">, , , </v>
      </c>
      <c r="Y148" s="4"/>
      <c r="AA148" s="197" t="s">
        <v>342</v>
      </c>
      <c r="AB148" s="198" t="str" cm="1">
        <f t="array" ref="AB148">_xlfn.XLOOKUP(1,('Number Allocation'!$C$6:$C$1446=AC148)*('Number Allocation'!$D$6:$D$1446=AD148),'Number Allocation'!$A$6:$A$1446,"!!!")</f>
        <v>!!!</v>
      </c>
      <c r="AC148" s="208" t="str" cm="1">
        <f t="array" ref="AC148:AD150">_xlfn._xlws.FILTER(CHOOSE({1,2},$J$124:$J$150,$A$124:$A$150),($A$124:$A$150="Great Milton AC"),"")</f>
        <v>Not Declared</v>
      </c>
      <c r="AD148" s="200" t="str">
        <v>Great Milton AC</v>
      </c>
      <c r="AE148" s="21"/>
      <c r="AF148" s="201"/>
      <c r="AG148" s="21"/>
      <c r="AH148" s="202"/>
      <c r="AJ148" s="197" t="s">
        <v>342</v>
      </c>
      <c r="AK148" s="198" t="str" cm="1">
        <f t="array" ref="AK148">_xlfn.XLOOKUP(1,('Number Allocation'!$C$6:$C$1446=AL148)*('Number Allocation'!$D$6:$D$1446=AM148),'Number Allocation'!$A$6:$A$1446,"!!!")</f>
        <v>!!!</v>
      </c>
      <c r="AL148" s="208" t="str" cm="1">
        <f t="array" ref="AL148:AM150">_xlfn._xlws.FILTER(CHOOSE({1,2},$G$124:$G$150,$A$124:$A$150),($A$124:$A$150="Great Milton AC"),"")</f>
        <v>Not Declared</v>
      </c>
      <c r="AM148" s="200" t="str">
        <v>Great Milton AC</v>
      </c>
      <c r="AN148" s="21"/>
      <c r="AO148" s="201"/>
      <c r="AP148" s="21"/>
      <c r="AQ148" s="202"/>
      <c r="AS148" s="197" t="s">
        <v>342</v>
      </c>
      <c r="AT148" s="198" t="str" cm="1">
        <f t="array" ref="AT148">_xlfn.XLOOKUP(1,('Number Allocation'!$C$6:$C$1446=AU148)*('Number Allocation'!$D$6:$D$1446=AV148),'Number Allocation'!$A$6:$A$1446,"!!!")</f>
        <v>!!!</v>
      </c>
      <c r="AU148" s="208" t="str" cm="1">
        <f t="array" ref="AU148:AV150">_xlfn._xlws.FILTER(CHOOSE({1,2},$M$124:$M$150,$A$124:$A$150),($A$124:$A$150="Great Milton AC"),"")</f>
        <v>Not Declared</v>
      </c>
      <c r="AV148" s="200" t="str">
        <v>Great Milton AC</v>
      </c>
      <c r="AW148" s="21"/>
      <c r="AX148" s="201"/>
      <c r="AY148" s="21"/>
      <c r="AZ148" s="202"/>
      <c r="BB148" s="197" t="s">
        <v>342</v>
      </c>
      <c r="BC148" s="198" t="str" cm="1">
        <f t="array" ref="BC148">_xlfn.XLOOKUP(1,('Number Allocation'!$C$6:$C$1446=BD148)*('Number Allocation'!$D$6:$D$1446=BE148),'Number Allocation'!$A$6:$A$1446,"!!!")</f>
        <v>!!!</v>
      </c>
      <c r="BD148" s="208" t="str" cm="1">
        <f t="array" ref="BD148:BE150">_xlfn._xlws.FILTER(CHOOSE({1,2},$D$124:$D$150,$A$124:$A$150),($A$124:$A$150="Great Milton AC"),"")</f>
        <v>Not Declared</v>
      </c>
      <c r="BE148" s="200" t="str">
        <v>Great Milton AC</v>
      </c>
      <c r="BF148" s="21"/>
      <c r="BG148" s="201"/>
      <c r="BH148" s="21"/>
      <c r="BI148" s="202"/>
      <c r="BL148" s="223"/>
      <c r="BM148" s="223"/>
      <c r="BN148" s="223"/>
      <c r="BP148" s="223"/>
      <c r="BQ148" s="223"/>
      <c r="BR148" s="223"/>
      <c r="BT148" s="197" t="s">
        <v>342</v>
      </c>
      <c r="BU148" s="198" t="str" cm="1">
        <f t="array" ref="BU148">_xlfn.XLOOKUP(1,('Number Allocation'!$C$6:$C$1446=BV148)*('Number Allocation'!$D$6:$D$1446=BW148),'Number Allocation'!$A$6:$A$1446,"!!!")</f>
        <v>!!!</v>
      </c>
      <c r="BV148" s="208" t="str" cm="1">
        <f t="array" ref="BV148:BW150">_xlfn._xlws.FILTER(CHOOSE({1,2},$H$124:$H$150,$A$124:$A$150),($A$124:$A$150="Great Milton AC"),"")</f>
        <v>Not Declared</v>
      </c>
      <c r="BW148" s="200" t="str">
        <v>Great Milton AC</v>
      </c>
      <c r="BX148" s="21"/>
      <c r="BY148" s="201"/>
      <c r="BZ148" s="21"/>
      <c r="CA148" s="202"/>
      <c r="CB148" s="21"/>
      <c r="CC148" s="21"/>
      <c r="CD148" s="21"/>
      <c r="CE148" s="21"/>
      <c r="CF148" s="21"/>
      <c r="CG148" s="21"/>
      <c r="CH148" s="21"/>
      <c r="CI148" s="21"/>
      <c r="CJ148" s="21"/>
      <c r="CK148" s="21"/>
      <c r="CL148" s="21"/>
    </row>
    <row r="149" spans="1:104" ht="21" customHeight="1">
      <c r="A149" s="20" t="s">
        <v>124</v>
      </c>
      <c r="B149" s="5" t="s">
        <v>125</v>
      </c>
      <c r="C149" s="5" t="s">
        <v>1</v>
      </c>
      <c r="D149" s="5" t="str">
        <f>IF(ISNA(MATCH($C149,GreatMilton!C$40:C$65,0)),"Not Declared", IF(ISBLANK(INDEX(GreatMilton!$A$40:$A$65,MATCH($C149,GreatMilton!C$40:C$65,0))),"Missing name on declaration sheet", INDEX(GreatMilton!$A$40:$A$65,MATCH($C149,GreatMilton!C$40:C$65,0))))</f>
        <v>Not Declared</v>
      </c>
      <c r="E149" s="5" t="str">
        <f>IF(ISNA(MATCH($C149,GreatMilton!D$40:D$65,0)),"Not Declared", IF(ISBLANK(INDEX(GreatMilton!$A$40:$A$65,MATCH($C149,GreatMilton!D$40:D$65,0))),"Missing name on declaration sheet", INDEX(GreatMilton!$A$40:$A$65,MATCH($C149,GreatMilton!D$40:D$65,0))))</f>
        <v>Not Declared</v>
      </c>
      <c r="F149" s="5" t="str">
        <f>IF(ISNA(MATCH($C149,GreatMilton!E$40:E$65,0)),"Not Declared", IF(ISBLANK(INDEX(GreatMilton!$A$40:$A$65,MATCH($C149,GreatMilton!E$40:E$65,0))),"Missing name on declaration sheet", INDEX(GreatMilton!$A$40:$A$65,MATCH($C149,GreatMilton!E$40:E$65,0))))</f>
        <v>Not Declared</v>
      </c>
      <c r="G149" s="5" t="str">
        <f>IF(ISNA(MATCH($C149,GreatMilton!F$40:F$65,0)),"Not Declared", IF(ISBLANK(INDEX(GreatMilton!$A$40:$A$65,MATCH($C149,GreatMilton!F$40:F$65,0))),"Missing name on declaration sheet", INDEX(GreatMilton!$A$40:$A$65,MATCH($C149,GreatMilton!F$40:F$65,0))))</f>
        <v>Not Declared</v>
      </c>
      <c r="H149" s="5" t="str">
        <f>IF(ISNA(MATCH($C149,GreatMilton!G$40:G$65,0)),"Not Declared", IF(ISBLANK(INDEX(GreatMilton!$A$40:$A$65,MATCH($C149,GreatMilton!G$40:G$65,0))),"Missing name on declaration sheet", INDEX(GreatMilton!$A$40:$A$65,MATCH($C149,GreatMilton!G$40:G$65,0))))</f>
        <v>Not Declared</v>
      </c>
      <c r="I149" s="5" t="str">
        <f>IF(ISNA(MATCH($C149,GreatMilton!H$40:H$65,0)),"Not Declared", IF(ISBLANK(INDEX(GreatMilton!$A$40:$A$65,MATCH($C149,GreatMilton!H$40:H$65,0))),"Missing name on declaration sheet", INDEX(GreatMilton!$A$40:$A$65,MATCH($C149,GreatMilton!H$40:H$65,0))))</f>
        <v>Not Declared</v>
      </c>
      <c r="J149" s="5" t="str">
        <f>IF(ISNA(MATCH($C149,GreatMilton!I$40:I$65,0)),"Not Declared", IF(ISBLANK(INDEX(GreatMilton!$A$40:$A$65,MATCH($C149,GreatMilton!I$40:I$65,0))),"Missing name on declaration sheet", INDEX(GreatMilton!$A$40:$A$65,MATCH($C149,GreatMilton!I$40:I$65,0))))</f>
        <v>Not Declared</v>
      </c>
      <c r="K149" s="5" t="str">
        <f>IF(ISNA(MATCH($C149,GreatMilton!J$40:J$65,0)),"Not Declared", IF(ISBLANK(INDEX(GreatMilton!$A$40:$A$65,MATCH($C149,GreatMilton!J$40:J$65,0))),"Missing name on declaration sheet", INDEX(GreatMilton!$A$40:$A$65,MATCH($C149,GreatMilton!J$40:J$65,0))))</f>
        <v>Not Declared</v>
      </c>
      <c r="L149" s="5" t="str">
        <f>IF(ISNA(MATCH($C149,GreatMilton!K$40:K$65,0)),"Not Declared", IF(ISBLANK(INDEX(GreatMilton!$A$40:$A$65,MATCH($C149,GreatMilton!K$40:K$65,0))),"Missing name on declaration sheet", INDEX(GreatMilton!$A$40:$A$65,MATCH($C149,GreatMilton!K$40:K$65,0))))</f>
        <v>Not Declared</v>
      </c>
      <c r="M149" s="5" t="str">
        <f>IF(ISNA(MATCH($C149,GreatMilton!L$40:L$65,0)),"Not Declared", IF(ISBLANK(INDEX(GreatMilton!$A$40:$A$65,MATCH($C149,GreatMilton!L$40:L$65,0))),"Missing name on declaration sheet", INDEX(GreatMilton!$A$40:$A$65,MATCH($C149,GreatMilton!L$40:L$65,0))))</f>
        <v>Not Declared</v>
      </c>
      <c r="N149" s="57"/>
      <c r="O149" s="57"/>
      <c r="P149" s="57"/>
      <c r="Q149" s="57"/>
      <c r="R149" s="57"/>
      <c r="S149" s="57"/>
      <c r="T149" s="57"/>
      <c r="U149" s="57"/>
      <c r="V149" s="57"/>
      <c r="W149" s="57"/>
      <c r="X149" s="57"/>
      <c r="Y149" s="4"/>
      <c r="AA149" s="21"/>
      <c r="AB149" s="201" t="str" cm="1">
        <f t="array" ref="AB149">_xlfn.XLOOKUP(1,('Number Allocation'!$C$6:$C$1446=AC149)*('Number Allocation'!$D$6:$D$1446=AD149),'Number Allocation'!$A$6:$A$1446,"!!!")</f>
        <v>!!!</v>
      </c>
      <c r="AC149" s="21" t="str">
        <v>Not Declared</v>
      </c>
      <c r="AD149" s="202" t="str">
        <v>Great Milton AC</v>
      </c>
      <c r="AE149" s="21"/>
      <c r="AF149" s="201"/>
      <c r="AG149" s="21"/>
      <c r="AH149" s="202"/>
      <c r="AJ149" s="21"/>
      <c r="AK149" s="201" t="str" cm="1">
        <f t="array" ref="AK149">_xlfn.XLOOKUP(1,('Number Allocation'!$C$6:$C$1446=AL149)*('Number Allocation'!$D$6:$D$1446=AM149),'Number Allocation'!$A$6:$A$1446,"!!!")</f>
        <v>!!!</v>
      </c>
      <c r="AL149" s="21" t="str">
        <v>Not Declared</v>
      </c>
      <c r="AM149" s="202" t="str">
        <v>Great Milton AC</v>
      </c>
      <c r="AN149" s="21"/>
      <c r="AO149" s="201"/>
      <c r="AP149" s="21"/>
      <c r="AQ149" s="202"/>
      <c r="AS149" s="21"/>
      <c r="AT149" s="201" t="str" cm="1">
        <f t="array" ref="AT149">_xlfn.XLOOKUP(1,('Number Allocation'!$C$6:$C$1446=AU149)*('Number Allocation'!$D$6:$D$1446=AV149),'Number Allocation'!$A$6:$A$1446,"!!!")</f>
        <v>!!!</v>
      </c>
      <c r="AU149" s="21" t="str">
        <v>Not Declared</v>
      </c>
      <c r="AV149" s="202" t="str">
        <v>Great Milton AC</v>
      </c>
      <c r="AW149" s="21"/>
      <c r="AX149" s="201"/>
      <c r="AY149" s="21"/>
      <c r="AZ149" s="202"/>
      <c r="BB149" s="21"/>
      <c r="BC149" s="201" t="str" cm="1">
        <f t="array" ref="BC149">_xlfn.XLOOKUP(1,('Number Allocation'!$C$6:$C$1446=BD149)*('Number Allocation'!$D$6:$D$1446=BE149),'Number Allocation'!$A$6:$A$1446,"!!!")</f>
        <v>!!!</v>
      </c>
      <c r="BD149" s="21" t="str">
        <v>Not Declared</v>
      </c>
      <c r="BE149" s="202" t="str">
        <v>Great Milton AC</v>
      </c>
      <c r="BF149" s="21"/>
      <c r="BG149" s="201"/>
      <c r="BH149" s="21"/>
      <c r="BI149" s="202"/>
      <c r="BL149" s="223"/>
      <c r="BM149" s="223"/>
      <c r="BN149" s="223"/>
      <c r="BP149" s="223"/>
      <c r="BQ149" s="223"/>
      <c r="BR149" s="223"/>
      <c r="BT149" s="21"/>
      <c r="BU149" s="201" t="str" cm="1">
        <f t="array" ref="BU149">_xlfn.XLOOKUP(1,('Number Allocation'!$C$6:$C$1446=BV149)*('Number Allocation'!$D$6:$D$1446=BW149),'Number Allocation'!$A$6:$A$1446,"!!!")</f>
        <v>!!!</v>
      </c>
      <c r="BV149" s="21" t="str">
        <v>Not Declared</v>
      </c>
      <c r="BW149" s="202" t="str">
        <v>Great Milton AC</v>
      </c>
      <c r="BX149" s="21"/>
      <c r="BY149" s="201"/>
      <c r="BZ149" s="21"/>
      <c r="CA149" s="202"/>
      <c r="CB149" s="21"/>
      <c r="CC149" s="21"/>
      <c r="CD149" s="21"/>
      <c r="CE149" s="21"/>
      <c r="CF149" s="21"/>
      <c r="CG149" s="21"/>
      <c r="CH149" s="21"/>
      <c r="CI149" s="21"/>
      <c r="CJ149" s="21"/>
      <c r="CK149" s="21"/>
      <c r="CL149" s="21"/>
    </row>
    <row r="150" spans="1:104" ht="21" customHeight="1">
      <c r="A150" s="20" t="s">
        <v>124</v>
      </c>
      <c r="B150" s="5"/>
      <c r="C150" s="5" t="s">
        <v>139</v>
      </c>
      <c r="D150" s="5" t="str">
        <f>IF(ISNA(MATCH($C150,GreatMilton!C$40:C$65,0)),"Not Declared", IF(ISBLANK(INDEX(GreatMilton!$A$40:$A$65,MATCH($C150,GreatMilton!C$40:C$65,0))),"Missing name on declaration sheet", INDEX(GreatMilton!$A$40:$A$65,MATCH($C150,GreatMilton!C$40:C$65,0))))</f>
        <v>Not Declared</v>
      </c>
      <c r="E150" s="5" t="str">
        <f>IF(ISNA(MATCH($C150,GreatMilton!D$40:D$65,0)),"Not Declared", IF(ISBLANK(INDEX(GreatMilton!$A$40:$A$65,MATCH($C150,GreatMilton!D$40:D$65,0))),"Missing name on declaration sheet", INDEX(GreatMilton!$A$40:$A$65,MATCH($C150,GreatMilton!D$40:D$65,0))))</f>
        <v>Not Declared</v>
      </c>
      <c r="F150" s="5" t="str">
        <f>IF(ISNA(MATCH($C150,GreatMilton!E$40:E$65,0)),"Not Declared", IF(ISBLANK(INDEX(GreatMilton!$A$40:$A$65,MATCH($C150,GreatMilton!E$40:E$65,0))),"Missing name on declaration sheet", INDEX(GreatMilton!$A$40:$A$65,MATCH($C150,GreatMilton!E$40:E$65,0))))</f>
        <v>Not Declared</v>
      </c>
      <c r="G150" s="5" t="str">
        <f>IF(ISNA(MATCH($C150,GreatMilton!F$40:F$65,0)),"Not Declared", IF(ISBLANK(INDEX(GreatMilton!$A$40:$A$65,MATCH($C150,GreatMilton!F$40:F$65,0))),"Missing name on declaration sheet", INDEX(GreatMilton!$A$40:$A$65,MATCH($C150,GreatMilton!F$40:F$65,0))))</f>
        <v>Not Declared</v>
      </c>
      <c r="H150" s="5" t="str">
        <f>IF(ISNA(MATCH($C150,GreatMilton!G$40:G$65,0)),"Not Declared", IF(ISBLANK(INDEX(GreatMilton!$A$40:$A$65,MATCH($C150,GreatMilton!G$40:G$65,0))),"Missing name on declaration sheet", INDEX(GreatMilton!$A$40:$A$65,MATCH($C150,GreatMilton!G$40:G$65,0))))</f>
        <v>Not Declared</v>
      </c>
      <c r="I150" s="5" t="str">
        <f>IF(ISNA(MATCH($C150,GreatMilton!H$40:H$65,0)),"Not Declared", IF(ISBLANK(INDEX(GreatMilton!$A$40:$A$65,MATCH($C150,GreatMilton!H$40:H$65,0))),"Missing name on declaration sheet", INDEX(GreatMilton!$A$40:$A$65,MATCH($C150,GreatMilton!H$40:H$65,0))))</f>
        <v>Not Declared</v>
      </c>
      <c r="J150" s="5" t="str">
        <f>IF(ISNA(MATCH($C150,GreatMilton!I$40:I$65,0)),"Not Declared", IF(ISBLANK(INDEX(GreatMilton!$A$40:$A$65,MATCH($C150,GreatMilton!I$40:I$65,0))),"Missing name on declaration sheet", INDEX(GreatMilton!$A$40:$A$65,MATCH($C150,GreatMilton!I$40:I$65,0))))</f>
        <v>Not Declared</v>
      </c>
      <c r="K150" s="5" t="str">
        <f>IF(ISNA(MATCH($C150,GreatMilton!J$40:J$65,0)),"Not Declared", IF(ISBLANK(INDEX(GreatMilton!$A$40:$A$65,MATCH($C150,GreatMilton!J$40:J$65,0))),"Missing name on declaration sheet", INDEX(GreatMilton!$A$40:$A$65,MATCH($C150,GreatMilton!J$40:J$65,0))))</f>
        <v>Not Declared</v>
      </c>
      <c r="L150" s="5" t="str">
        <f>IF(ISNA(MATCH($C150,GreatMilton!K$40:K$65,0)),"Not Declared", IF(ISBLANK(INDEX(GreatMilton!$A$40:$A$65,MATCH($C150,GreatMilton!K$40:K$65,0))),"Missing name on declaration sheet", INDEX(GreatMilton!$A$40:$A$65,MATCH($C150,GreatMilton!K$40:K$65,0))))</f>
        <v>Not Declared</v>
      </c>
      <c r="M150" s="5" t="str">
        <f>IF(ISNA(MATCH($C150,GreatMilton!L$40:L$65,0)),"Not Declared", IF(ISBLANK(INDEX(GreatMilton!$A$40:$A$65,MATCH($C150,GreatMilton!L$40:L$65,0))),"Missing name on declaration sheet", INDEX(GreatMilton!$A$40:$A$65,MATCH($C150,GreatMilton!L$40:L$65,0))))</f>
        <v>Not Declared</v>
      </c>
      <c r="N150" s="57"/>
      <c r="O150" s="57"/>
      <c r="P150" s="5" t="s">
        <v>109</v>
      </c>
      <c r="Q150" s="5" t="s">
        <v>136</v>
      </c>
      <c r="R150" s="5" t="s">
        <v>137</v>
      </c>
      <c r="S150" s="5" t="s">
        <v>138</v>
      </c>
      <c r="T150" s="5" t="str">
        <f>IF(ISNA(MATCH(P150,GreatMilton!$M$40:$M$64,0)),"", IF(ISBLANK(INDEX(GreatMilton!$A$40:$A$65,MATCH(P150,GreatMilton!$M$40:$M$65,0))),"Missing name on declaration sheet", INDEX(GreatMilton!$A$40:$A$65,MATCH(P150,GreatMilton!$M$40:$M$65,0))))</f>
        <v/>
      </c>
      <c r="U150" s="5" t="str">
        <f>IF(ISNA(MATCH(Q150,GreatMilton!$M$40:$M$64,0)),"", IF(ISBLANK(INDEX(GreatMilton!$A$40:$A$65,MATCH(Q150,GreatMilton!$M$40:$M$65,0))),"Missing name on declaration sheet", INDEX(GreatMilton!$A$40:$A$65,MATCH(Q150,GreatMilton!$M$40:$M$65,0))))</f>
        <v/>
      </c>
      <c r="V150" s="5" t="str">
        <f>IF(ISNA(MATCH(R150,GreatMilton!$M$40:$M$64,0)),"", IF(ISBLANK(INDEX(GreatMilton!$A$40:$A$65,MATCH(R150,GreatMilton!$M$40:$M$65,0))),"Missing name on declaration sheet", INDEX(GreatMilton!$A$40:$A$65,MATCH(R150,GreatMilton!$M$40:$M$65,0))))</f>
        <v/>
      </c>
      <c r="W150" s="5" t="str">
        <f>IF(ISNA(MATCH(S150,GreatMilton!$M$40:$M$64,0)),"", IF(ISBLANK(INDEX(GreatMilton!$A$40:$A$65,MATCH(S150,GreatMilton!$M$40:$M$65,0))),"Missing name on declaration sheet", INDEX(GreatMilton!$A$40:$A$65,MATCH(S150,GreatMilton!$M$40:$M$65,0))))</f>
        <v/>
      </c>
      <c r="X150" s="20" t="str">
        <f t="shared" ref="X150" si="51">T150&amp;", "&amp;U150&amp;", "&amp;V150&amp;", "&amp;W150</f>
        <v xml:space="preserve">, , , </v>
      </c>
      <c r="AB150" s="203" t="str" cm="1">
        <f t="array" ref="AB150">_xlfn.XLOOKUP(1,('Number Allocation'!$C$6:$C$1446=AC150)*('Number Allocation'!$D$6:$D$1446=AD150),'Number Allocation'!$A$6:$A$1446,"!!!")</f>
        <v>!!!</v>
      </c>
      <c r="AC150" s="204" t="str">
        <v>Not Declared</v>
      </c>
      <c r="AD150" s="205" t="str">
        <v>Great Milton AC</v>
      </c>
      <c r="AE150" s="21"/>
      <c r="AF150" s="203"/>
      <c r="AG150" s="204"/>
      <c r="AH150" s="205"/>
      <c r="AK150" s="203" t="str" cm="1">
        <f t="array" ref="AK150">_xlfn.XLOOKUP(1,('Number Allocation'!$C$6:$C$1446=AL150)*('Number Allocation'!$D$6:$D$1446=AM150),'Number Allocation'!$A$6:$A$1446,"!!!")</f>
        <v>!!!</v>
      </c>
      <c r="AL150" s="204" t="str">
        <v>Not Declared</v>
      </c>
      <c r="AM150" s="205" t="str">
        <v>Great Milton AC</v>
      </c>
      <c r="AN150" s="21"/>
      <c r="AO150" s="203"/>
      <c r="AP150" s="204"/>
      <c r="AQ150" s="205"/>
      <c r="AR150" s="210"/>
      <c r="AS150" s="27"/>
      <c r="AT150" s="203" t="str" cm="1">
        <f t="array" ref="AT150">_xlfn.XLOOKUP(1,('Number Allocation'!$C$6:$C$1446=AU150)*('Number Allocation'!$D$6:$D$1446=AV150),'Number Allocation'!$A$6:$A$1446,"!!!")</f>
        <v>!!!</v>
      </c>
      <c r="AU150" s="204" t="str">
        <v>Not Declared</v>
      </c>
      <c r="AV150" s="205" t="str">
        <v>Great Milton AC</v>
      </c>
      <c r="AW150" s="21"/>
      <c r="AX150" s="203"/>
      <c r="AY150" s="204"/>
      <c r="AZ150" s="205"/>
      <c r="BC150" s="203" t="str" cm="1">
        <f t="array" ref="BC150">_xlfn.XLOOKUP(1,('Number Allocation'!$C$6:$C$1446=BD150)*('Number Allocation'!$D$6:$D$1446=BE150),'Number Allocation'!$A$6:$A$1446,"!!!")</f>
        <v>!!!</v>
      </c>
      <c r="BD150" s="204" t="str">
        <v>Not Declared</v>
      </c>
      <c r="BE150" s="205" t="str">
        <v>Great Milton AC</v>
      </c>
      <c r="BF150" s="21"/>
      <c r="BG150" s="203"/>
      <c r="BH150" s="204"/>
      <c r="BI150" s="205"/>
      <c r="BL150" s="223"/>
      <c r="BM150" s="223"/>
      <c r="BN150" s="223"/>
      <c r="BP150" s="223"/>
      <c r="BQ150" s="223"/>
      <c r="BR150" s="223"/>
      <c r="BU150" s="203" t="str" cm="1">
        <f t="array" ref="BU150">_xlfn.XLOOKUP(1,('Number Allocation'!$C$6:$C$1446=BV150)*('Number Allocation'!$D$6:$D$1446=BW150),'Number Allocation'!$A$6:$A$1446,"!!!")</f>
        <v>!!!</v>
      </c>
      <c r="BV150" s="204" t="str">
        <v>Not Declared</v>
      </c>
      <c r="BW150" s="205" t="str">
        <v>Great Milton AC</v>
      </c>
      <c r="BX150" s="21"/>
      <c r="BY150" s="203"/>
      <c r="BZ150" s="204"/>
      <c r="CA150" s="205"/>
      <c r="CB150" s="21"/>
      <c r="CC150" s="21"/>
      <c r="CD150" s="21"/>
      <c r="CE150" s="21"/>
      <c r="CF150" s="21"/>
      <c r="CG150" s="21"/>
      <c r="CH150" s="21"/>
      <c r="CI150" s="21"/>
      <c r="CJ150" s="21"/>
      <c r="CK150" s="21"/>
      <c r="CL150" s="21"/>
    </row>
    <row r="151" spans="1:104" ht="21" customHeight="1">
      <c r="A151" s="21"/>
      <c r="B151" s="4"/>
      <c r="C151" s="4"/>
      <c r="D151" s="4">
        <f>COUNTIF(D124:D150, "&lt;&gt;Not Declared")</f>
        <v>0</v>
      </c>
      <c r="E151" s="4">
        <f t="shared" ref="E151:M151" si="52">COUNTIF(E124:E150, "&lt;&gt;Not Declared")</f>
        <v>0</v>
      </c>
      <c r="F151" s="4">
        <f t="shared" si="52"/>
        <v>0</v>
      </c>
      <c r="G151" s="4">
        <f t="shared" si="52"/>
        <v>0</v>
      </c>
      <c r="H151" s="4">
        <f t="shared" si="52"/>
        <v>0</v>
      </c>
      <c r="I151" s="4">
        <f t="shared" si="52"/>
        <v>0</v>
      </c>
      <c r="J151" s="4">
        <f t="shared" si="52"/>
        <v>0</v>
      </c>
      <c r="K151" s="4">
        <f t="shared" si="52"/>
        <v>0</v>
      </c>
      <c r="L151" s="4">
        <f t="shared" si="52"/>
        <v>0</v>
      </c>
      <c r="M151" s="4">
        <f t="shared" si="52"/>
        <v>0</v>
      </c>
      <c r="T151" s="4" cm="1">
        <f t="array" ref="T151">SUMPRODUCT(--(T124:T150&lt;&gt;""))</f>
        <v>0</v>
      </c>
      <c r="U151" s="4" cm="1">
        <f t="array" ref="U151">SUMPRODUCT(--(U124:U150&lt;&gt;""))</f>
        <v>0</v>
      </c>
      <c r="V151" s="4" cm="1">
        <f t="array" ref="V151">SUMPRODUCT(--(V124:V150&lt;&gt;""))</f>
        <v>0</v>
      </c>
      <c r="W151" s="4" cm="1">
        <f t="array" ref="W151">SUMPRODUCT(--(W124:W150&lt;&gt;""))</f>
        <v>0</v>
      </c>
      <c r="AE151" s="27"/>
      <c r="AF151" s="195"/>
      <c r="AL151" s="195"/>
      <c r="AM151" s="195"/>
      <c r="AO151" s="195"/>
      <c r="AP151" s="27"/>
      <c r="AQ151" s="27"/>
      <c r="AR151" s="210"/>
      <c r="AS151" s="27"/>
      <c r="AT151" s="27"/>
      <c r="AU151" s="195"/>
      <c r="AV151" s="195"/>
      <c r="AW151" s="27"/>
      <c r="AX151" s="195"/>
      <c r="AY151" s="27"/>
      <c r="AZ151" s="27"/>
      <c r="BD151" s="195"/>
      <c r="BE151" s="195"/>
      <c r="BG151" s="195"/>
      <c r="BL151" s="223"/>
      <c r="BM151" s="223"/>
      <c r="BN151" s="223"/>
      <c r="BP151" s="223"/>
      <c r="BQ151" s="223"/>
      <c r="BR151" s="223"/>
      <c r="BV151" s="195"/>
      <c r="BW151" s="195"/>
      <c r="BY151" s="195"/>
    </row>
    <row r="152" spans="1:104" ht="21" customHeight="1">
      <c r="A152" s="21"/>
      <c r="B152" s="4"/>
      <c r="C152" s="4"/>
      <c r="D152" s="4"/>
      <c r="E152" s="4"/>
      <c r="F152" s="4"/>
      <c r="G152" s="4"/>
      <c r="H152" s="4"/>
      <c r="I152" s="4"/>
      <c r="J152" s="4"/>
      <c r="K152" s="4"/>
      <c r="L152" s="4"/>
      <c r="M152" s="4"/>
      <c r="AE152" s="27"/>
      <c r="AF152" s="195"/>
      <c r="AL152" s="195"/>
      <c r="AM152" s="195"/>
      <c r="AO152" s="195"/>
      <c r="AP152" s="27"/>
      <c r="AQ152" s="27"/>
      <c r="AS152" s="27"/>
      <c r="AT152" s="27"/>
      <c r="AU152" s="195"/>
      <c r="AV152" s="195"/>
      <c r="AW152" s="27"/>
      <c r="AX152" s="195"/>
      <c r="AY152" s="27"/>
      <c r="AZ152" s="27"/>
      <c r="BD152" s="195"/>
      <c r="BE152" s="195"/>
      <c r="BG152" s="195"/>
      <c r="BV152" s="195"/>
      <c r="BW152" s="195"/>
      <c r="BY152" s="195"/>
    </row>
    <row r="153" spans="1:104" ht="21" customHeight="1">
      <c r="A153" s="142" t="s">
        <v>235</v>
      </c>
      <c r="B153" s="143" t="s">
        <v>140</v>
      </c>
      <c r="C153" s="143" t="s">
        <v>154</v>
      </c>
      <c r="D153" s="148" t="str">
        <f>Abingdon!S$38</f>
        <v>Triple Jump</v>
      </c>
      <c r="E153" s="148" t="str">
        <f>Abingdon!T$38</f>
        <v>High Jump</v>
      </c>
      <c r="F153" s="148" t="str">
        <f>Abingdon!U$38</f>
        <v>75mHdles</v>
      </c>
      <c r="G153" s="148" t="str">
        <f>Abingdon!V$38</f>
        <v>Discus Throw</v>
      </c>
      <c r="H153" s="148" t="str">
        <f>Abingdon!W$38</f>
        <v>1500m</v>
      </c>
      <c r="I153" s="148" t="str">
        <f>Abingdon!X$38</f>
        <v>Shot</v>
      </c>
      <c r="J153" s="148" t="str">
        <f>Abingdon!Y$38</f>
        <v>100m</v>
      </c>
      <c r="K153" s="148" t="str">
        <f>Abingdon!Z$38</f>
        <v>Javelin Throw</v>
      </c>
      <c r="L153" s="148" t="str">
        <f>Abingdon!AA$38</f>
        <v>300m</v>
      </c>
      <c r="M153" s="148" t="str">
        <f>Abingdon!AB$38</f>
        <v>Long Jump</v>
      </c>
      <c r="N153" s="148" t="str">
        <f>Abingdon!AC$38</f>
        <v>200m</v>
      </c>
      <c r="O153" s="148" t="str">
        <f>Abingdon!AD$38</f>
        <v>800m</v>
      </c>
      <c r="P153" s="143" t="s">
        <v>155</v>
      </c>
      <c r="Q153" s="143" t="s">
        <v>155</v>
      </c>
      <c r="R153" s="143" t="s">
        <v>155</v>
      </c>
      <c r="S153" s="143" t="s">
        <v>155</v>
      </c>
      <c r="T153" s="143" t="s">
        <v>7</v>
      </c>
      <c r="U153" s="143" t="s">
        <v>7</v>
      </c>
      <c r="V153" s="143" t="s">
        <v>7</v>
      </c>
      <c r="W153" s="143" t="s">
        <v>7</v>
      </c>
      <c r="X153" s="143" t="s">
        <v>7</v>
      </c>
      <c r="AA153" s="740" t="s">
        <v>37</v>
      </c>
      <c r="AB153" s="740"/>
      <c r="AC153" s="740"/>
      <c r="AD153" s="740"/>
      <c r="AE153" s="740"/>
      <c r="AF153" s="740"/>
      <c r="AG153" s="740"/>
      <c r="AH153" s="740"/>
      <c r="AJ153" s="740" t="s">
        <v>51</v>
      </c>
      <c r="AK153" s="740"/>
      <c r="AL153" s="740"/>
      <c r="AM153" s="740"/>
      <c r="AN153" s="740"/>
      <c r="AO153" s="740"/>
      <c r="AP153" s="740"/>
      <c r="AQ153" s="740"/>
      <c r="AR153" s="210"/>
      <c r="AS153" s="740" t="s">
        <v>55</v>
      </c>
      <c r="AT153" s="740"/>
      <c r="AU153" s="740"/>
      <c r="AV153" s="740"/>
      <c r="AW153" s="740"/>
      <c r="AX153" s="740"/>
      <c r="AY153" s="740"/>
      <c r="AZ153" s="740"/>
      <c r="BB153" s="740" t="s">
        <v>52</v>
      </c>
      <c r="BC153" s="740"/>
      <c r="BD153" s="740"/>
      <c r="BE153" s="740"/>
      <c r="BF153" s="740"/>
      <c r="BG153" s="740"/>
      <c r="BH153" s="740"/>
      <c r="BI153" s="740"/>
      <c r="BK153" s="740" t="s">
        <v>57</v>
      </c>
      <c r="BL153" s="740"/>
      <c r="BM153" s="740"/>
      <c r="BN153" s="740"/>
      <c r="BO153" s="740"/>
      <c r="BP153" s="740"/>
      <c r="BQ153" s="740"/>
      <c r="BR153" s="740"/>
      <c r="BT153" s="740" t="s">
        <v>53</v>
      </c>
      <c r="BU153" s="740"/>
      <c r="BV153" s="740"/>
      <c r="BW153" s="740"/>
      <c r="BX153" s="740"/>
      <c r="BY153" s="740"/>
      <c r="BZ153" s="740"/>
      <c r="CA153" s="740"/>
      <c r="CB153" s="4"/>
      <c r="CC153" s="4"/>
      <c r="CD153" s="4"/>
      <c r="CE153" s="4"/>
      <c r="CF153" s="4"/>
      <c r="CG153" s="4"/>
      <c r="CH153" s="4"/>
      <c r="CI153" s="4"/>
      <c r="CJ153" s="4"/>
      <c r="CK153" s="4"/>
      <c r="CL153" s="4"/>
      <c r="CM153" s="4"/>
      <c r="CN153" s="231" t="s">
        <v>348</v>
      </c>
      <c r="CO153" s="231" t="s">
        <v>2</v>
      </c>
      <c r="CP153" s="231" t="s">
        <v>4</v>
      </c>
      <c r="CQ153" s="231" t="s">
        <v>12</v>
      </c>
      <c r="CR153" s="231" t="s">
        <v>3</v>
      </c>
      <c r="CS153" s="231" t="s">
        <v>6</v>
      </c>
      <c r="CT153" s="231" t="s">
        <v>354</v>
      </c>
      <c r="CU153" s="231" t="s">
        <v>53</v>
      </c>
      <c r="CV153" s="231" t="s">
        <v>52</v>
      </c>
      <c r="CW153" s="231" t="s">
        <v>57</v>
      </c>
      <c r="CX153" s="231" t="s">
        <v>55</v>
      </c>
      <c r="CY153" s="231" t="s">
        <v>51</v>
      </c>
      <c r="CZ153" s="231" t="s">
        <v>54</v>
      </c>
    </row>
    <row r="154" spans="1:104" ht="21" customHeight="1">
      <c r="A154" s="20" t="s">
        <v>117</v>
      </c>
      <c r="B154" s="5" t="s">
        <v>0</v>
      </c>
      <c r="C154" s="5" t="s">
        <v>0</v>
      </c>
      <c r="D154" s="5" t="str">
        <f>IF(ISNA(MATCH($C154,Abingdon!S$40:S$65,0)),"Not Declared", IF(ISBLANK(INDEX(Abingdon!$Q$40:$Q$65,MATCH($C154,Abingdon!S$40:S$65,0))),"Missing name on declaration sheet", INDEX(Abingdon!$Q$40:$Q$65,MATCH($C154,Abingdon!S$40:S$65,0))))</f>
        <v>Not Declared</v>
      </c>
      <c r="E154" s="5" t="str">
        <f>IF(ISNA(MATCH($C154,Abingdon!T$40:T$65,0)),"Not Declared", IF(ISBLANK(INDEX(Abingdon!$Q$40:$Q$65,MATCH($C154,Abingdon!T$40:T$65,0))),"Missing name on declaration sheet", INDEX(Abingdon!$Q$40:$Q$65,MATCH($C154,Abingdon!T$40:T$65,0))))</f>
        <v>Not Declared</v>
      </c>
      <c r="F154" s="5" t="str">
        <f>IF(ISNA(MATCH($C154,Abingdon!U$40:U$65,0)),"Not Declared", IF(ISBLANK(INDEX(Abingdon!$Q$40:$Q$65,MATCH($C154,Abingdon!U$40:U$65,0))),"Missing name on declaration sheet", INDEX(Abingdon!$Q$40:$Q$65,MATCH($C154,Abingdon!U$40:U$65,0))))</f>
        <v>Not Declared</v>
      </c>
      <c r="G154" s="5" t="str">
        <f>IF(ISNA(MATCH($C154,Abingdon!V$40:V$65,0)),"Not Declared", IF(ISBLANK(INDEX(Abingdon!$Q$40:$Q$65,MATCH($C154,Abingdon!V$40:V$65,0))),"Missing name on declaration sheet", INDEX(Abingdon!$Q$40:$Q$65,MATCH($C154,Abingdon!V$40:V$65,0))))</f>
        <v>Not Declared</v>
      </c>
      <c r="H154" s="5" t="str">
        <f>IF(ISNA(MATCH($C154,Abingdon!W$40:W$65,0)),"Not Declared", IF(ISBLANK(INDEX(Abingdon!$Q$40:$Q$65,MATCH($C154,Abingdon!W$40:W$65,0))),"Missing name on declaration sheet", INDEX(Abingdon!$Q$40:$Q$65,MATCH($C154,Abingdon!W$40:W$65,0))))</f>
        <v>Not Declared</v>
      </c>
      <c r="I154" s="5" t="str">
        <f>IF(ISNA(MATCH($C154,Abingdon!X$40:X$65,0)),"Not Declared", IF(ISBLANK(INDEX(Abingdon!$Q$40:$Q$65,MATCH($C154,Abingdon!X$40:X$65,0))),"Missing name on declaration sheet", INDEX(Abingdon!$Q$40:$Q$65,MATCH($C154,Abingdon!X$40:X$65,0))))</f>
        <v>Not Declared</v>
      </c>
      <c r="J154" s="5" t="str">
        <f>IF(ISNA(MATCH($C154,Abingdon!Y$40:Y$65,0)),"Not Declared", IF(ISBLANK(INDEX(Abingdon!$Q$40:$Q$65,MATCH($C154,Abingdon!Y$40:Y$65,0))),"Missing name on declaration sheet", INDEX(Abingdon!$Q$40:$Q$65,MATCH($C154,Abingdon!Y$40:Y$65,0))))</f>
        <v>Not Declared</v>
      </c>
      <c r="K154" s="5" t="str">
        <f>IF(ISNA(MATCH($C154,Abingdon!Z$40:Z$65,0)),"Not Declared", IF(ISBLANK(INDEX(Abingdon!$Q$40:$Q$65,MATCH($C154,Abingdon!Z$40:Z$65,0))),"Missing name on declaration sheet", INDEX(Abingdon!$Q$40:$Q$65,MATCH($C154,Abingdon!Z$40:Z$65,0))))</f>
        <v>Not Declared</v>
      </c>
      <c r="L154" s="5" t="str">
        <f>IF(ISNA(MATCH($C154,Abingdon!AA$40:AA$65,0)),"Not Declared", IF(ISBLANK(INDEX(Abingdon!$Q$40:$Q$65,MATCH($C154,Abingdon!AA$40:AA$65,0))),"Missing name on declaration sheet", INDEX(Abingdon!$Q$40:$Q$65,MATCH($C154,Abingdon!AA$40:AA$65,0))))</f>
        <v>Not Declared</v>
      </c>
      <c r="M154" s="5" t="str">
        <f>IF(ISNA(MATCH($C154,Abingdon!AB$40:AB$65,0)),"Not Declared", IF(ISBLANK(INDEX(Abingdon!$Q$40:$Q$65,MATCH($C154,Abingdon!AB$40:AB$65,0))),"Missing name on declaration sheet", INDEX(Abingdon!$Q$40:$Q$65,MATCH($C154,Abingdon!AB$40:AB$65,0))))</f>
        <v>Not Declared</v>
      </c>
      <c r="N154" s="5" t="str">
        <f>IF(ISNA(MATCH($C154,Abingdon!AC$40:AC$65,0)),"Not Declared", IF(ISBLANK(INDEX(Abingdon!$Q$40:$Q$65,MATCH($C154,Abingdon!AC$40:AC$65,0))),"Missing name on declaration sheet", INDEX(Abingdon!$Q$40:$Q$65,MATCH($C154,Abingdon!AC$40:AC$65,0))))</f>
        <v>Not Declared</v>
      </c>
      <c r="O154" s="5" t="str">
        <f>IF(ISNA(MATCH($C154,Abingdon!AD$40:AD$65,0)),"Not Declared", IF(ISBLANK(INDEX(Abingdon!$Q$40:$Q$65,MATCH($C154,Abingdon!AD$40:AD$65,0))),"Missing name on declaration sheet", INDEX(Abingdon!$Q$40:$Q$65,MATCH($C154,Abingdon!AD$40:AD$65,0))))</f>
        <v>Not Declared</v>
      </c>
      <c r="P154" s="5">
        <v>1</v>
      </c>
      <c r="Q154" s="5">
        <v>2</v>
      </c>
      <c r="R154" s="5">
        <v>3</v>
      </c>
      <c r="S154" s="5">
        <v>4</v>
      </c>
      <c r="T154" s="5" t="str">
        <f>IF(ISNA(MATCH(P154,Abingdon!$AE$40:$AE$65,0)),"", IF(ISBLANK(INDEX(Abingdon!$Q$40:$Q$65,MATCH(P154,Abingdon!$AE$40:$AE$65,0))),"Missing name on declaration sheet", INDEX(Abingdon!$Q$40:$Q$65,MATCH(P154,Abingdon!$AE$40:$AE$65,0))))</f>
        <v/>
      </c>
      <c r="U154" s="5" t="str">
        <f>IF(ISNA(MATCH(Q154,Abingdon!$AE$40:$AE$65,0)),"", IF(ISBLANK(INDEX(Abingdon!$Q$40:$Q$65,MATCH(Q154,Abingdon!$AE$40:$AE$65,0))),"Missing name on declaration sheet", INDEX(Abingdon!$Q$40:$Q$65,MATCH(Q154,Abingdon!$AE$40:$AE$65,0))))</f>
        <v/>
      </c>
      <c r="V154" s="5" t="str">
        <f>IF(ISNA(MATCH(R154,Abingdon!$AE$40:$AE$65,0)),"", IF(ISBLANK(INDEX(Abingdon!$Q$40:$Q$65,MATCH(R154,Abingdon!$AE$40:$AE$65,0))),"Missing name on declaration sheet", INDEX(Abingdon!$Q$40:$Q$65,MATCH(R154,Abingdon!$AE$40:$AE$65,0))))</f>
        <v/>
      </c>
      <c r="W154" s="5" t="str">
        <f>IF(ISNA(MATCH(S154,Abingdon!$AE$40:$AE$65,0)),"", IF(ISBLANK(INDEX(Abingdon!$Q$40:$Q$65,MATCH(S154,Abingdon!$AE$40:$AE$65,0))),"Missing name on declaration sheet", INDEX(Abingdon!$Q$40:$Q$65,MATCH(S154,Abingdon!$AE$40:$AE$65,0))))</f>
        <v/>
      </c>
      <c r="X154" s="20" t="str">
        <f>T154&amp;", "&amp;U154&amp;", "&amp;V154&amp;", "&amp;W154</f>
        <v xml:space="preserve">, , , </v>
      </c>
      <c r="AA154" s="197" t="s">
        <v>339</v>
      </c>
      <c r="AB154" s="207" t="str" cm="1">
        <f t="array" ref="AB154:AD161">_xlfn.SORTBY(_xlfn._xlws.FILTER(CHOOSE({1,2,3},$B154:$B180,$I154:$I180,$A154:$A180),($C154:$C180="A")*($A154:$A180&lt;&gt;"Great Milton AC"),""),$P$435:$P$442)</f>
        <v>R</v>
      </c>
      <c r="AC154" s="199" t="str">
        <v>Not Declared</v>
      </c>
      <c r="AD154" s="200" t="str">
        <v>Radley AC</v>
      </c>
      <c r="AE154" s="197" t="s">
        <v>343</v>
      </c>
      <c r="AF154" s="207" t="str" cm="1">
        <f t="array" ref="AF154:AF157">_xlfn.IFNA(_xlfn.VSTACK(_xlfn._xlws.FILTER(_xlfn.ANCHORARRAY(AB154),_xlfn.CHOOSECOLS(_xlfn.ANCHORARRAY(AB154),2)&lt;&gt;"Not Declared", ""), _xlfn._xlws.FILTER(_xlfn.ANCHORARRAY(AB162),_xlfn.CHOOSECOLS(_xlfn.ANCHORARRAY(AB162),2)&lt;&gt;"Not Declared", ""), _xlfn._xlws.FILTER(AB170:AD177,_xlfn.CHOOSECOLS(AB170:AD177,2)&lt;&gt;"Not Declared", ""), _xlfn._xlws.FILTER(AB178:AD180,_xlfn.CHOOSECOLS(AB178:AD180,2)&lt;&gt;"Not Declared", "")),"")</f>
        <v/>
      </c>
      <c r="AG154" s="199"/>
      <c r="AH154" s="200"/>
      <c r="AJ154" s="197" t="s">
        <v>339</v>
      </c>
      <c r="AK154" s="207" t="str" cm="1">
        <f t="array" ref="AK154:AM161">_xlfn.SORTBY(_xlfn._xlws.FILTER(CHOOSE({1,2,3},$B154:$B180,$G154:$G180,$A154:$A180),($C154:$C180="A")*($A154:$A180&lt;&gt;"Great Milton AC"),""),$O$435:$O$442)</f>
        <v>W</v>
      </c>
      <c r="AL154" s="199" t="str">
        <v>Not Declared</v>
      </c>
      <c r="AM154" s="200" t="str">
        <v>Witney Road Runners</v>
      </c>
      <c r="AN154" s="197" t="s">
        <v>343</v>
      </c>
      <c r="AO154" s="207" t="str" cm="1">
        <f t="array" ref="AO154:AO157">_xlfn.IFNA(_xlfn.VSTACK(_xlfn._xlws.FILTER(_xlfn.ANCHORARRAY(AK154),_xlfn.CHOOSECOLS(_xlfn.ANCHORARRAY(AK154),2)&lt;&gt;"Not Declared", ""), _xlfn._xlws.FILTER(_xlfn.ANCHORARRAY(AK162),_xlfn.CHOOSECOLS(_xlfn.ANCHORARRAY(AK162),2)&lt;&gt;"Not Declared", ""), _xlfn._xlws.FILTER(AK170:AM177,_xlfn.CHOOSECOLS(AK170:AM177,2)&lt;&gt;"Not Declared", ""), _xlfn._xlws.FILTER(AK178:AM180,_xlfn.CHOOSECOLS(AK178:AM180,2)&lt;&gt;"Not Declared", "")),"")</f>
        <v/>
      </c>
      <c r="AP154" s="199"/>
      <c r="AQ154" s="200"/>
      <c r="AR154" s="210"/>
      <c r="AS154" s="197" t="s">
        <v>339</v>
      </c>
      <c r="AT154" s="207" t="str" cm="1">
        <f t="array" ref="AT154:AV161">_xlfn.SORTBY(_xlfn._xlws.FILTER(CHOOSE({1,2,3},$B154:$B180,$K154:$K180,$A154:$A180),($C154:$C180="A")*($A154:$A180&lt;&gt;"Great Milton AC"),""),$N$435:$N$442)</f>
        <v>N</v>
      </c>
      <c r="AU154" s="199" t="str">
        <v>Not Declared</v>
      </c>
      <c r="AV154" s="200" t="str">
        <v>Banbury Harriers AC</v>
      </c>
      <c r="AW154" s="197" t="s">
        <v>343</v>
      </c>
      <c r="AX154" s="207" t="str" cm="1">
        <f t="array" ref="AX154:AX157">_xlfn.IFNA(_xlfn.VSTACK(_xlfn._xlws.FILTER(_xlfn.ANCHORARRAY(AT154),_xlfn.CHOOSECOLS(_xlfn.ANCHORARRAY(AT154),2)&lt;&gt;"Not Declared", ""), _xlfn._xlws.FILTER(_xlfn.ANCHORARRAY(AT162),_xlfn.CHOOSECOLS(_xlfn.ANCHORARRAY(AT162),2)&lt;&gt;"Not Declared", ""), _xlfn._xlws.FILTER(AT170:AV177,_xlfn.CHOOSECOLS(AT170:AV177,2)&lt;&gt;"Not Declared", ""), _xlfn._xlws.FILTER(AT178:AV180,_xlfn.CHOOSECOLS(AT178:AV180,2)&lt;&gt;"Not Declared", "")),"")</f>
        <v/>
      </c>
      <c r="AY154" s="199"/>
      <c r="AZ154" s="200"/>
      <c r="BB154" s="197" t="s">
        <v>339</v>
      </c>
      <c r="BC154" s="207" t="str" cm="1">
        <f t="array" ref="BC154:BE161">_xlfn.SORTBY(_xlfn._xlws.FILTER(CHOOSE({1,2,3},$B154:$B180,$M154:$M180,$A154:$A180),($C154:$C180="A")*($A154:$A180&lt;&gt;"Great Milton AC"),""),$L$435:$L$442)</f>
        <v>O</v>
      </c>
      <c r="BD154" s="199" t="str">
        <v>Not Declared</v>
      </c>
      <c r="BE154" s="200" t="str">
        <v>Oxford City AC</v>
      </c>
      <c r="BF154" s="197" t="s">
        <v>343</v>
      </c>
      <c r="BG154" s="207" t="str" cm="1">
        <f t="array" ref="BG154:BG157">_xlfn.IFNA(_xlfn.VSTACK(_xlfn._xlws.FILTER(_xlfn.ANCHORARRAY(BC154),_xlfn.CHOOSECOLS(_xlfn.ANCHORARRAY(BC154),2)&lt;&gt;"Not Declared", ""), _xlfn._xlws.FILTER(_xlfn.ANCHORARRAY(BC162),_xlfn.CHOOSECOLS(_xlfn.ANCHORARRAY(BC162),2)&lt;&gt;"Not Declared", ""), _xlfn._xlws.FILTER(BC170:BE177,_xlfn.CHOOSECOLS(BC170:BE177,2)&lt;&gt;"Not Declared", ""), _xlfn._xlws.FILTER(BC178:BE180,_xlfn.CHOOSECOLS(BC178:BE180,2)&lt;&gt;"Not Declared", "")),"")</f>
        <v/>
      </c>
      <c r="BH154" s="199"/>
      <c r="BI154" s="200"/>
      <c r="BK154" s="197" t="s">
        <v>339</v>
      </c>
      <c r="BL154" s="207" t="str" cm="1">
        <f t="array" ref="BL154:BN161">_xlfn.SORTBY(_xlfn._xlws.FILTER(CHOOSE({1,2,3},$B154:$B180,$D154:$D180,$A154:$A180),($C154:$C180="A")*($A154:$A180&lt;&gt;"Great Milton AC"),""),$M$435:$M$442)</f>
        <v>X</v>
      </c>
      <c r="BM154" s="199" t="str">
        <v>Not Declared</v>
      </c>
      <c r="BN154" s="200" t="str">
        <v>Team Kennet</v>
      </c>
      <c r="BO154" s="197" t="s">
        <v>343</v>
      </c>
      <c r="BP154" s="207" t="str" cm="1">
        <f t="array" ref="BP154:BP157">_xlfn.IFNA(_xlfn.VSTACK(_xlfn._xlws.FILTER(_xlfn.ANCHORARRAY(BL154),_xlfn.CHOOSECOLS(_xlfn.ANCHORARRAY(BL154),2)&lt;&gt;"Not Declared", ""), _xlfn._xlws.FILTER(_xlfn.ANCHORARRAY(BL162),_xlfn.CHOOSECOLS(_xlfn.ANCHORARRAY(BL162),2)&lt;&gt;"Not Declared", ""), _xlfn._xlws.FILTER(BL170:BN177,_xlfn.CHOOSECOLS(BL170:BN177,2)&lt;&gt;"Not Declared", ""), _xlfn._xlws.FILTER(BL178:BN180,_xlfn.CHOOSECOLS(BL178:BN180,2)&lt;&gt;"Not Declared", "")),"")</f>
        <v/>
      </c>
      <c r="BQ154" s="199"/>
      <c r="BR154" s="200"/>
      <c r="BT154" s="197" t="s">
        <v>339</v>
      </c>
      <c r="BU154" s="207" t="str" cm="1">
        <f t="array" ref="BU154:BW161">_xlfn.SORTBY(_xlfn._xlws.FILTER(CHOOSE({1,2,3},$B154:$B180,$E154:$E180,$A154:$A180),($C154:$C180="A")*($A154:$A180&lt;&gt;"Great Milton AC"),""),$K$435:$K$442)</f>
        <v>R</v>
      </c>
      <c r="BV154" s="199" t="str">
        <v>Not Declared</v>
      </c>
      <c r="BW154" s="200" t="str">
        <v>Radley AC</v>
      </c>
      <c r="BX154" s="197" t="s">
        <v>343</v>
      </c>
      <c r="BY154" s="207" t="str" cm="1">
        <f t="array" ref="BY154:BY157">_xlfn.IFNA(_xlfn.VSTACK(_xlfn._xlws.FILTER(_xlfn.ANCHORARRAY(BU154),_xlfn.CHOOSECOLS(_xlfn.ANCHORARRAY(BU154),2)&lt;&gt;"Not Declared", ""), _xlfn._xlws.FILTER(_xlfn.ANCHORARRAY(BU162),_xlfn.CHOOSECOLS(_xlfn.ANCHORARRAY(BU162),2)&lt;&gt;"Not Declared", ""), _xlfn._xlws.FILTER(BU170:BW177,_xlfn.CHOOSECOLS(BU170:BW177,2)&lt;&gt;"Not Declared", ""), _xlfn._xlws.FILTER(BU178:BW180,_xlfn.CHOOSECOLS(BU178:BW180,2)&lt;&gt;"Not Declared", "")),"")</f>
        <v/>
      </c>
      <c r="BZ154" s="199"/>
      <c r="CA154" s="200"/>
      <c r="CB154" s="21"/>
      <c r="CC154" s="21"/>
      <c r="CD154" s="21"/>
      <c r="CE154" s="21"/>
      <c r="CF154" s="21"/>
      <c r="CG154" s="21"/>
      <c r="CH154" s="21"/>
      <c r="CI154" s="21"/>
      <c r="CJ154" s="21"/>
      <c r="CK154" s="21"/>
      <c r="CL154" s="21"/>
      <c r="CM154" s="4" t="s">
        <v>0</v>
      </c>
      <c r="CN154" s="4" cm="1">
        <f t="array" ref="CN154">IFERROR(ROWS(_xlfn._xlws.FILTER($F$154:$F$180,($C$154:$C$180="A")*($A$154:$A$180&lt;&gt;"Great Milton AC")*($F$154:$F$180&lt;&gt;"Not Declared"))),0)</f>
        <v>0</v>
      </c>
      <c r="CO154" s="4" cm="1">
        <f t="array" ref="CO154">IFERROR(ROWS(_xlfn._xlws.FILTER($J$154:$J$180,($C$154:$C$180="A")*($A$154:$A$180&lt;&gt;"Great Milton AC")*($J$154:$J$180&lt;&gt;"Not Declared"))),0)</f>
        <v>0</v>
      </c>
      <c r="CP154" s="4" cm="1">
        <f t="array" ref="CP154">IFERROR(ROWS(_xlfn._xlws.FILTER($N$154:$N$180,($C$154:$C$180="A")*($A$154:$A$180&lt;&gt;"Great Milton AC")*($N$154:$N$180&lt;&gt;"Not Declared"))),0)</f>
        <v>0</v>
      </c>
      <c r="CQ154" s="4" cm="1">
        <f t="array" ref="CQ154">IFERROR(ROWS(_xlfn._xlws.FILTER($L$154:$L$180,($C$154:$C$180="A")*($A$154:$A$180&lt;&gt;"Great Milton AC")*($L$154:$L$180&lt;&gt;"Not Declared"))),0)</f>
        <v>0</v>
      </c>
      <c r="CR154" s="4" cm="1">
        <f t="array" ref="CR154">IFERROR(ROWS(_xlfn._xlws.FILTER($O$154:$O$180,($C$154:$C$180="A")*($A$154:$A$180&lt;&gt;"Great Milton AC")*($O$154:$O$180&lt;&gt;"Not Declared"))),0)</f>
        <v>0</v>
      </c>
      <c r="CS154" s="4" cm="1">
        <f t="array" ref="CS154">IFERROR(ROWS(_xlfn._xlws.FILTER($H$154:$H$180,($C$154:$C$180="A")*($A$154:$A$180&lt;&gt;"Great Milton AC")*($H$154:$H$180&lt;&gt;"Not Declared"))),0)</f>
        <v>0</v>
      </c>
      <c r="CT154" s="4" cm="1">
        <f t="array" ref="CT154">IFERROR(ROWS(_xlfn._xlws.FILTER($X$154:$X$180,($C$154:$C$180="A")*($A$154:$A$180&lt;&gt;"Great Milton AC")*($X$154:$X$180&lt;&gt;", , , "))),0)</f>
        <v>0</v>
      </c>
      <c r="CU154" s="246"/>
      <c r="CV154" s="246"/>
      <c r="CW154" s="246"/>
      <c r="CX154" s="246"/>
      <c r="CY154" s="246"/>
      <c r="CZ154" s="246"/>
    </row>
    <row r="155" spans="1:104" ht="21" customHeight="1">
      <c r="A155" s="20" t="s">
        <v>117</v>
      </c>
      <c r="B155" s="5" t="s">
        <v>47</v>
      </c>
      <c r="C155" s="5" t="s">
        <v>1</v>
      </c>
      <c r="D155" s="5" t="str">
        <f>IF(ISNA(MATCH($C155,Abingdon!S$40:S$65,0)),"Not Declared", IF(ISBLANK(INDEX(Abingdon!$Q$40:$Q$65,MATCH($C155,Abingdon!S$40:S$65,0))),"Missing name on declaration sheet", INDEX(Abingdon!$Q$40:$Q$65,MATCH($C155,Abingdon!S$40:S$65,0))))</f>
        <v>Not Declared</v>
      </c>
      <c r="E155" s="5" t="str">
        <f>IF(ISNA(MATCH($C155,Abingdon!T$40:T$65,0)),"Not Declared", IF(ISBLANK(INDEX(Abingdon!$Q$40:$Q$65,MATCH($C155,Abingdon!T$40:T$65,0))),"Missing name on declaration sheet", INDEX(Abingdon!$Q$40:$Q$65,MATCH($C155,Abingdon!T$40:T$65,0))))</f>
        <v>Not Declared</v>
      </c>
      <c r="F155" s="5" t="str">
        <f>IF(ISNA(MATCH($C155,Abingdon!U$40:U$65,0)),"Not Declared", IF(ISBLANK(INDEX(Abingdon!$Q$40:$Q$65,MATCH($C155,Abingdon!U$40:U$65,0))),"Missing name on declaration sheet", INDEX(Abingdon!$Q$40:$Q$65,MATCH($C155,Abingdon!U$40:U$65,0))))</f>
        <v>Not Declared</v>
      </c>
      <c r="G155" s="5" t="str">
        <f>IF(ISNA(MATCH($C155,Abingdon!V$40:V$65,0)),"Not Declared", IF(ISBLANK(INDEX(Abingdon!$Q$40:$Q$65,MATCH($C155,Abingdon!V$40:V$65,0))),"Missing name on declaration sheet", INDEX(Abingdon!$Q$40:$Q$65,MATCH($C155,Abingdon!V$40:V$65,0))))</f>
        <v>Not Declared</v>
      </c>
      <c r="H155" s="5" t="str">
        <f>IF(ISNA(MATCH($C155,Abingdon!W$40:W$65,0)),"Not Declared", IF(ISBLANK(INDEX(Abingdon!$Q$40:$Q$65,MATCH($C155,Abingdon!W$40:W$65,0))),"Missing name on declaration sheet", INDEX(Abingdon!$Q$40:$Q$65,MATCH($C155,Abingdon!W$40:W$65,0))))</f>
        <v>Not Declared</v>
      </c>
      <c r="I155" s="5" t="str">
        <f>IF(ISNA(MATCH($C155,Abingdon!X$40:X$65,0)),"Not Declared", IF(ISBLANK(INDEX(Abingdon!$Q$40:$Q$65,MATCH($C155,Abingdon!X$40:X$65,0))),"Missing name on declaration sheet", INDEX(Abingdon!$Q$40:$Q$65,MATCH($C155,Abingdon!X$40:X$65,0))))</f>
        <v>Not Declared</v>
      </c>
      <c r="J155" s="5" t="str">
        <f>IF(ISNA(MATCH($C155,Abingdon!Y$40:Y$65,0)),"Not Declared", IF(ISBLANK(INDEX(Abingdon!$Q$40:$Q$65,MATCH($C155,Abingdon!Y$40:Y$65,0))),"Missing name on declaration sheet", INDEX(Abingdon!$Q$40:$Q$65,MATCH($C155,Abingdon!Y$40:Y$65,0))))</f>
        <v>Not Declared</v>
      </c>
      <c r="K155" s="5" t="str">
        <f>IF(ISNA(MATCH($C155,Abingdon!Z$40:Z$65,0)),"Not Declared", IF(ISBLANK(INDEX(Abingdon!$Q$40:$Q$65,MATCH($C155,Abingdon!Z$40:Z$65,0))),"Missing name on declaration sheet", INDEX(Abingdon!$Q$40:$Q$65,MATCH($C155,Abingdon!Z$40:Z$65,0))))</f>
        <v>Not Declared</v>
      </c>
      <c r="L155" s="5" t="str">
        <f>IF(ISNA(MATCH($C155,Abingdon!AA$40:AA$65,0)),"Not Declared", IF(ISBLANK(INDEX(Abingdon!$Q$40:$Q$65,MATCH($C155,Abingdon!AA$40:AA$65,0))),"Missing name on declaration sheet", INDEX(Abingdon!$Q$40:$Q$65,MATCH($C155,Abingdon!AA$40:AA$65,0))))</f>
        <v>Not Declared</v>
      </c>
      <c r="M155" s="5" t="str">
        <f>IF(ISNA(MATCH($C155,Abingdon!AB$40:AB$65,0)),"Not Declared", IF(ISBLANK(INDEX(Abingdon!$Q$40:$Q$65,MATCH($C155,Abingdon!AB$40:AB$65,0))),"Missing name on declaration sheet", INDEX(Abingdon!$Q$40:$Q$65,MATCH($C155,Abingdon!AB$40:AB$65,0))))</f>
        <v>Not Declared</v>
      </c>
      <c r="N155" s="5" t="str">
        <f>IF(ISNA(MATCH($C155,Abingdon!AC$40:AC$65,0)),"Not Declared", IF(ISBLANK(INDEX(Abingdon!$Q$40:$Q$65,MATCH($C155,Abingdon!AC$40:AC$65,0))),"Missing name on declaration sheet", INDEX(Abingdon!$Q$40:$Q$65,MATCH($C155,Abingdon!AC$40:AC$65,0))))</f>
        <v>Not Declared</v>
      </c>
      <c r="O155" s="5" t="str">
        <f>IF(ISNA(MATCH($C155,Abingdon!AD$40:AD$65,0)),"Not Declared", IF(ISBLANK(INDEX(Abingdon!$Q$40:$Q$65,MATCH($C155,Abingdon!AD$40:AD$65,0))),"Missing name on declaration sheet", INDEX(Abingdon!$Q$40:$Q$65,MATCH($C155,Abingdon!AD$40:AD$65,0))))</f>
        <v>Not Declared</v>
      </c>
      <c r="P155" s="57"/>
      <c r="Q155" s="57"/>
      <c r="R155" s="57"/>
      <c r="S155" s="57"/>
      <c r="T155" s="57"/>
      <c r="U155" s="57"/>
      <c r="V155" s="57"/>
      <c r="W155" s="57"/>
      <c r="X155" s="57"/>
      <c r="AA155" s="21"/>
      <c r="AB155" s="201" t="str">
        <v>N</v>
      </c>
      <c r="AC155" s="21" t="str">
        <v>Not Declared</v>
      </c>
      <c r="AD155" s="202" t="str">
        <v>Banbury Harriers AC</v>
      </c>
      <c r="AE155" s="21"/>
      <c r="AF155" s="201" t="str">
        <v/>
      </c>
      <c r="AG155" s="21"/>
      <c r="AH155" s="202"/>
      <c r="AJ155" s="21"/>
      <c r="AK155" s="201" t="str">
        <v>N</v>
      </c>
      <c r="AL155" s="21" t="str">
        <v>Not Declared</v>
      </c>
      <c r="AM155" s="202" t="str">
        <v>Banbury Harriers AC</v>
      </c>
      <c r="AN155" s="21"/>
      <c r="AO155" s="201" t="str">
        <v/>
      </c>
      <c r="AP155" s="21"/>
      <c r="AQ155" s="202"/>
      <c r="AR155" s="210"/>
      <c r="AS155" s="21"/>
      <c r="AT155" s="201" t="str">
        <v>H</v>
      </c>
      <c r="AU155" s="21" t="str">
        <v>Not Declared</v>
      </c>
      <c r="AV155" s="202" t="str">
        <v>White Horse Harriers</v>
      </c>
      <c r="AW155" s="21"/>
      <c r="AX155" s="201" t="str">
        <v/>
      </c>
      <c r="AY155" s="21"/>
      <c r="AZ155" s="202"/>
      <c r="BB155" s="21"/>
      <c r="BC155" s="201" t="str">
        <v>A</v>
      </c>
      <c r="BD155" s="21" t="str">
        <v>Not Declared</v>
      </c>
      <c r="BE155" s="202" t="str">
        <v>Abingdon AC</v>
      </c>
      <c r="BF155" s="21"/>
      <c r="BG155" s="201" t="str">
        <v/>
      </c>
      <c r="BH155" s="21"/>
      <c r="BI155" s="202"/>
      <c r="BK155" s="21"/>
      <c r="BL155" s="201" t="str">
        <v>N</v>
      </c>
      <c r="BM155" s="21" t="str">
        <v>Not Declared</v>
      </c>
      <c r="BN155" s="202" t="str">
        <v>Banbury Harriers AC</v>
      </c>
      <c r="BO155" s="21"/>
      <c r="BP155" s="201" t="str">
        <v/>
      </c>
      <c r="BQ155" s="21"/>
      <c r="BR155" s="202"/>
      <c r="BT155" s="21"/>
      <c r="BU155" s="201" t="str">
        <v>O</v>
      </c>
      <c r="BV155" s="21" t="str">
        <v>Not Declared</v>
      </c>
      <c r="BW155" s="202" t="str">
        <v>Oxford City AC</v>
      </c>
      <c r="BX155" s="21"/>
      <c r="BY155" s="201" t="str">
        <v/>
      </c>
      <c r="BZ155" s="21"/>
      <c r="CA155" s="202"/>
      <c r="CB155" s="21"/>
      <c r="CC155" s="21"/>
      <c r="CD155" s="21"/>
      <c r="CE155" s="21"/>
      <c r="CF155" s="21"/>
      <c r="CG155" s="21"/>
      <c r="CH155" s="21"/>
      <c r="CI155" s="21"/>
      <c r="CJ155" s="21"/>
      <c r="CK155" s="21"/>
      <c r="CL155" s="21"/>
      <c r="CM155" s="4" t="s">
        <v>1</v>
      </c>
      <c r="CN155" s="4" cm="1">
        <f t="array" ref="CN155">IFERROR(ROWS(_xlfn._xlws.FILTER($F$154:$F$180,($C$154:$C$180="B")*($A$154:$A$180&lt;&gt;"Great Milton AC")*($F$154:$F$180&lt;&gt;"Not Declared"))),0)</f>
        <v>0</v>
      </c>
      <c r="CO155" s="4" cm="1">
        <f t="array" ref="CO155">IFERROR(ROWS(_xlfn._xlws.FILTER($J$154:$J$180,($C$154:$C$180="B")*($A$154:$A$180&lt;&gt;"Great Milton AC")*($J$154:$J$180&lt;&gt;"Not Declared"))),0)</f>
        <v>0</v>
      </c>
      <c r="CP155" s="4" cm="1">
        <f t="array" ref="CP155">IFERROR(ROWS(_xlfn._xlws.FILTER($N$154:$N$180,($C$154:$C$180="B")*($A$154:$A$180&lt;&gt;"Great Milton AC")*($N$154:$N$180&lt;&gt;"Not Declared"))),0)</f>
        <v>0</v>
      </c>
      <c r="CQ155" s="4" cm="1">
        <f t="array" ref="CQ155">IFERROR(ROWS(_xlfn._xlws.FILTER($L$154:$L$180,($C$154:$C$180="B")*($A$154:$A$180&lt;&gt;"Great Milton AC")*($L$154:$L$180&lt;&gt;"Not Declared"))),0)</f>
        <v>0</v>
      </c>
      <c r="CR155" s="4" cm="1">
        <f t="array" ref="CR155">IFERROR(ROWS(_xlfn._xlws.FILTER($O$154:$O$180,($C$154:$C$180="B")*($A$154:$A$180&lt;&gt;"Great Milton AC")*($O$154:$O$180&lt;&gt;"Not Declared"))),0)</f>
        <v>0</v>
      </c>
      <c r="CS155" s="4" cm="1">
        <f t="array" ref="CS155">IFERROR(ROWS(_xlfn._xlws.FILTER($H$154:$H$180,($C$154:$C$180="B")*($A$154:$A$180&lt;&gt;"Great Milton AC")*($H$154:$H$180&lt;&gt;"Not Declared"))),0)</f>
        <v>0</v>
      </c>
      <c r="CT155" s="4"/>
      <c r="CU155" s="246"/>
      <c r="CV155" s="246"/>
      <c r="CW155" s="246"/>
      <c r="CX155" s="246"/>
      <c r="CY155" s="246"/>
      <c r="CZ155" s="246"/>
    </row>
    <row r="156" spans="1:104" ht="21" customHeight="1">
      <c r="A156" s="20" t="s">
        <v>117</v>
      </c>
      <c r="B156" s="5"/>
      <c r="C156" s="5" t="s">
        <v>139</v>
      </c>
      <c r="D156" s="5" t="str">
        <f>IF(ISNA(MATCH($C156,Abingdon!S$40:S$65,0)),"Not Declared", IF(ISBLANK(INDEX(Abingdon!$Q$40:$Q$65,MATCH($C156,Abingdon!S$40:S$65,0))),"Missing name on declaration sheet", INDEX(Abingdon!$Q$40:$Q$65,MATCH($C156,Abingdon!S$40:S$65,0))))</f>
        <v>Not Declared</v>
      </c>
      <c r="E156" s="5" t="str">
        <f>IF(ISNA(MATCH($C156,Abingdon!T$40:T$65,0)),"Not Declared", IF(ISBLANK(INDEX(Abingdon!$Q$40:$Q$65,MATCH($C156,Abingdon!T$40:T$65,0))),"Missing name on declaration sheet", INDEX(Abingdon!$Q$40:$Q$65,MATCH($C156,Abingdon!T$40:T$65,0))))</f>
        <v>Not Declared</v>
      </c>
      <c r="F156" s="5" t="str">
        <f>IF(ISNA(MATCH($C156,Abingdon!U$40:U$65,0)),"Not Declared", IF(ISBLANK(INDEX(Abingdon!$Q$40:$Q$65,MATCH($C156,Abingdon!U$40:U$65,0))),"Missing name on declaration sheet", INDEX(Abingdon!$Q$40:$Q$65,MATCH($C156,Abingdon!U$40:U$65,0))))</f>
        <v>Not Declared</v>
      </c>
      <c r="G156" s="5" t="str">
        <f>IF(ISNA(MATCH($C156,Abingdon!V$40:V$65,0)),"Not Declared", IF(ISBLANK(INDEX(Abingdon!$Q$40:$Q$65,MATCH($C156,Abingdon!V$40:V$65,0))),"Missing name on declaration sheet", INDEX(Abingdon!$Q$40:$Q$65,MATCH($C156,Abingdon!V$40:V$65,0))))</f>
        <v>Not Declared</v>
      </c>
      <c r="H156" s="5" t="str">
        <f>IF(ISNA(MATCH($C156,Abingdon!W$40:W$65,0)),"Not Declared", IF(ISBLANK(INDEX(Abingdon!$Q$40:$Q$65,MATCH($C156,Abingdon!W$40:W$65,0))),"Missing name on declaration sheet", INDEX(Abingdon!$Q$40:$Q$65,MATCH($C156,Abingdon!W$40:W$65,0))))</f>
        <v>Not Declared</v>
      </c>
      <c r="I156" s="5" t="str">
        <f>IF(ISNA(MATCH($C156,Abingdon!X$40:X$65,0)),"Not Declared", IF(ISBLANK(INDEX(Abingdon!$Q$40:$Q$65,MATCH($C156,Abingdon!X$40:X$65,0))),"Missing name on declaration sheet", INDEX(Abingdon!$Q$40:$Q$65,MATCH($C156,Abingdon!X$40:X$65,0))))</f>
        <v>Not Declared</v>
      </c>
      <c r="J156" s="5" t="str">
        <f>IF(ISNA(MATCH($C156,Abingdon!Y$40:Y$65,0)),"Not Declared", IF(ISBLANK(INDEX(Abingdon!$Q$40:$Q$65,MATCH($C156,Abingdon!Y$40:Y$65,0))),"Missing name on declaration sheet", INDEX(Abingdon!$Q$40:$Q$65,MATCH($C156,Abingdon!Y$40:Y$65,0))))</f>
        <v>Not Declared</v>
      </c>
      <c r="K156" s="5" t="str">
        <f>IF(ISNA(MATCH($C156,Abingdon!Z$40:Z$65,0)),"Not Declared", IF(ISBLANK(INDEX(Abingdon!$Q$40:$Q$65,MATCH($C156,Abingdon!Z$40:Z$65,0))),"Missing name on declaration sheet", INDEX(Abingdon!$Q$40:$Q$65,MATCH($C156,Abingdon!Z$40:Z$65,0))))</f>
        <v>Not Declared</v>
      </c>
      <c r="L156" s="5" t="str">
        <f>IF(ISNA(MATCH($C156,Abingdon!AA$40:AA$65,0)),"Not Declared", IF(ISBLANK(INDEX(Abingdon!$Q$40:$Q$65,MATCH($C156,Abingdon!AA$40:AA$65,0))),"Missing name on declaration sheet", INDEX(Abingdon!$Q$40:$Q$65,MATCH($C156,Abingdon!AA$40:AA$65,0))))</f>
        <v>Not Declared</v>
      </c>
      <c r="M156" s="5" t="str">
        <f>IF(ISNA(MATCH($C156,Abingdon!AB$40:AB$65,0)),"Not Declared", IF(ISBLANK(INDEX(Abingdon!$Q$40:$Q$65,MATCH($C156,Abingdon!AB$40:AB$65,0))),"Missing name on declaration sheet", INDEX(Abingdon!$Q$40:$Q$65,MATCH($C156,Abingdon!AB$40:AB$65,0))))</f>
        <v>Not Declared</v>
      </c>
      <c r="N156" s="5" t="str">
        <f>IF(ISNA(MATCH($C156,Abingdon!AC$40:AC$65,0)),"Not Declared", IF(ISBLANK(INDEX(Abingdon!$Q$40:$Q$65,MATCH($C156,Abingdon!AC$40:AC$65,0))),"Missing name on declaration sheet", INDEX(Abingdon!$Q$40:$Q$65,MATCH($C156,Abingdon!AC$40:AC$65,0))))</f>
        <v>Not Declared</v>
      </c>
      <c r="O156" s="5" t="str">
        <f>IF(ISNA(MATCH($C156,Abingdon!AD$40:AD$65,0)),"Not Declared", IF(ISBLANK(INDEX(Abingdon!$Q$40:$Q$65,MATCH($C156,Abingdon!AD$40:AD$65,0))),"Missing name on declaration sheet", INDEX(Abingdon!$Q$40:$Q$65,MATCH($C156,Abingdon!AD$40:AD$65,0))))</f>
        <v>Not Declared</v>
      </c>
      <c r="P156" s="5" t="s">
        <v>109</v>
      </c>
      <c r="Q156" s="5" t="s">
        <v>136</v>
      </c>
      <c r="R156" s="5" t="s">
        <v>137</v>
      </c>
      <c r="S156" s="5" t="s">
        <v>138</v>
      </c>
      <c r="T156" s="5" t="str">
        <f>IF(ISNA(MATCH(P156,Abingdon!$AE$40:$AE$65,0)),"", IF(ISBLANK(INDEX(Abingdon!$Q$40:$Q$65,MATCH(P156,Abingdon!$AE$40:$AE$65,0))),"Missing name on declaration sheet", INDEX(Abingdon!$Q$40:$Q$65,MATCH(P156,Abingdon!$AE$40:$AE$65,0))))</f>
        <v/>
      </c>
      <c r="U156" s="5" t="str">
        <f>IF(ISNA(MATCH(Q156,Abingdon!$AE$40:$AE$65,0)),"", IF(ISBLANK(INDEX(Abingdon!$Q$40:$Q$65,MATCH(Q156,Abingdon!$AE$40:$AE$65,0))),"Missing name on declaration sheet", INDEX(Abingdon!$Q$40:$Q$65,MATCH(Q156,Abingdon!$AE$40:$AE$65,0))))</f>
        <v/>
      </c>
      <c r="V156" s="5" t="str">
        <f>IF(ISNA(MATCH(R156,Abingdon!$AE$40:$AE$65,0)),"", IF(ISBLANK(INDEX(Abingdon!$Q$40:$Q$65,MATCH(R156,Abingdon!$AE$40:$AE$65,0))),"Missing name on declaration sheet", INDEX(Abingdon!$Q$40:$Q$65,MATCH(R156,Abingdon!$AE$40:$AE$65,0))))</f>
        <v/>
      </c>
      <c r="W156" s="5" t="str">
        <f>IF(ISNA(MATCH(S156,Abingdon!$AE$40:$AE$65,0)),"", IF(ISBLANK(INDEX(Abingdon!$Q$40:$Q$65,MATCH(S156,Abingdon!$AE$40:$AE$65,0))),"Missing name on declaration sheet", INDEX(Abingdon!$Q$40:$Q$65,MATCH(S156,Abingdon!$AE$40:$AE$65,0))))</f>
        <v/>
      </c>
      <c r="X156" s="20" t="str">
        <f>T156&amp;", "&amp;U156&amp;", "&amp;V156&amp;", "&amp;W156</f>
        <v xml:space="preserve">, , , </v>
      </c>
      <c r="AA156" s="21"/>
      <c r="AB156" s="201" t="str">
        <v>B</v>
      </c>
      <c r="AC156" s="21" t="str">
        <v>Not Declared</v>
      </c>
      <c r="AD156" s="202" t="str">
        <v>Bicester AC</v>
      </c>
      <c r="AE156" s="21"/>
      <c r="AF156" s="201" t="str">
        <v/>
      </c>
      <c r="AG156" s="21"/>
      <c r="AH156" s="202"/>
      <c r="AJ156" s="21"/>
      <c r="AK156" s="201" t="str">
        <v>B</v>
      </c>
      <c r="AL156" s="21" t="str">
        <v>Not Declared</v>
      </c>
      <c r="AM156" s="202" t="str">
        <v>Bicester AC</v>
      </c>
      <c r="AN156" s="21"/>
      <c r="AO156" s="201" t="str">
        <v/>
      </c>
      <c r="AP156" s="21"/>
      <c r="AQ156" s="202"/>
      <c r="AR156" s="210"/>
      <c r="AS156" s="21"/>
      <c r="AT156" s="201" t="str">
        <v>W</v>
      </c>
      <c r="AU156" s="21" t="str">
        <v>Not Declared</v>
      </c>
      <c r="AV156" s="202" t="str">
        <v>Witney Road Runners</v>
      </c>
      <c r="AW156" s="21"/>
      <c r="AX156" s="201" t="str">
        <v/>
      </c>
      <c r="AY156" s="21"/>
      <c r="AZ156" s="202"/>
      <c r="BB156" s="21"/>
      <c r="BC156" s="201" t="str">
        <v>H</v>
      </c>
      <c r="BD156" s="21" t="str">
        <v>Not Declared</v>
      </c>
      <c r="BE156" s="202" t="str">
        <v>White Horse Harriers</v>
      </c>
      <c r="BF156" s="21"/>
      <c r="BG156" s="201" t="str">
        <v/>
      </c>
      <c r="BH156" s="21"/>
      <c r="BI156" s="202"/>
      <c r="BK156" s="21"/>
      <c r="BL156" s="201" t="str">
        <v>A</v>
      </c>
      <c r="BM156" s="21" t="str">
        <v>Not Declared</v>
      </c>
      <c r="BN156" s="202" t="str">
        <v>Abingdon AC</v>
      </c>
      <c r="BO156" s="21"/>
      <c r="BP156" s="201" t="str">
        <v/>
      </c>
      <c r="BQ156" s="21"/>
      <c r="BR156" s="202"/>
      <c r="BT156" s="21"/>
      <c r="BU156" s="201" t="str">
        <v>A</v>
      </c>
      <c r="BV156" s="21" t="str">
        <v>Not Declared</v>
      </c>
      <c r="BW156" s="202" t="str">
        <v>Abingdon AC</v>
      </c>
      <c r="BX156" s="21"/>
      <c r="BY156" s="201" t="str">
        <v/>
      </c>
      <c r="BZ156" s="21"/>
      <c r="CA156" s="202"/>
      <c r="CB156" s="21"/>
      <c r="CC156" s="21"/>
      <c r="CD156" s="21"/>
      <c r="CE156" s="21"/>
      <c r="CF156" s="21"/>
      <c r="CG156" s="21"/>
      <c r="CH156" s="21"/>
      <c r="CI156" s="21"/>
      <c r="CJ156" s="21"/>
      <c r="CK156" s="21"/>
      <c r="CL156" s="21"/>
      <c r="CM156" s="4" t="s">
        <v>139</v>
      </c>
      <c r="CN156" s="4" cm="1">
        <f t="array" ref="CN156">IFERROR(ROWS(_xlfn._xlws.FILTER($F$154:$F$180,($C$154:$C$180="N/S")*($A$154:$A$180&lt;&gt;"Great Milton AC")*($F$154:$F$180&lt;&gt;"Not Declared"))),0)</f>
        <v>0</v>
      </c>
      <c r="CO156" s="4" cm="1">
        <f t="array" ref="CO156">IFERROR(ROWS(_xlfn._xlws.FILTER($J$154:$J$180,($C$154:$C$180="N/S")*($A$154:$A$180&lt;&gt;"Great Milton AC")*($J$154:$J$180&lt;&gt;"Not Declared"))),0)</f>
        <v>0</v>
      </c>
      <c r="CP156" s="4" cm="1">
        <f t="array" ref="CP156">IFERROR(ROWS(_xlfn._xlws.FILTER($N$154:$N$180,($C$154:$C$180="N/S")*($A$154:$A$180&lt;&gt;"Great Milton AC")*($N$154:$N$180&lt;&gt;"Not Declared"))),0)</f>
        <v>0</v>
      </c>
      <c r="CQ156" s="4" cm="1">
        <f t="array" ref="CQ156">IFERROR(ROWS(_xlfn._xlws.FILTER($L$154:$L$180,($C$154:$C$180="N/S")*($A$154:$A$180&lt;&gt;"Great Milton AC")*($L$154:$L$180&lt;&gt;"Not Declared"))),0)</f>
        <v>0</v>
      </c>
      <c r="CR156" s="4" cm="1">
        <f t="array" ref="CR156">IFERROR(ROWS(_xlfn._xlws.FILTER($O$154:$O$180,($C$154:$C$180="N/S")*($A$154:$A$180&lt;&gt;"Great Milton AC")*($O$154:$O$180&lt;&gt;"Not Declared"))),0)</f>
        <v>0</v>
      </c>
      <c r="CS156" s="4" cm="1">
        <f t="array" ref="CS156">IFERROR(ROWS(_xlfn._xlws.FILTER($H$154:$H$180,($C$154:$C$180="N/S")*($A$154:$A$180&lt;&gt;"Great Milton AC")*($H$154:$H$180&lt;&gt;"Not Declared"))),0)</f>
        <v>0</v>
      </c>
      <c r="CT156" s="4" cm="1">
        <f t="array" ref="CT156">IFERROR(ROWS(_xlfn._xlws.FILTER($X$154:$X$180,($C$154:$C$180="N/S")*($A$154:$A$180&lt;&gt;"Great Milton AC")*($X$154:$X$180&lt;&gt;", , , "))),0)</f>
        <v>0</v>
      </c>
      <c r="CU156" s="246"/>
      <c r="CV156" s="246"/>
      <c r="CW156" s="246"/>
      <c r="CX156" s="246"/>
      <c r="CY156" s="246"/>
      <c r="CZ156" s="246"/>
    </row>
    <row r="157" spans="1:104" ht="21" customHeight="1">
      <c r="A157" s="20" t="s">
        <v>118</v>
      </c>
      <c r="B157" s="5" t="s">
        <v>33</v>
      </c>
      <c r="C157" s="5" t="s">
        <v>0</v>
      </c>
      <c r="D157" s="5" t="str">
        <f>IF(ISNA(MATCH($C157,Banbury!S$40:S$65,0)),"Not Declared", IF(ISBLANK(INDEX(Banbury!$Q$40:$Q$65,MATCH($C157,Banbury!S$40:S$65,0))),"Missing name on declaration sheet", INDEX(Banbury!$Q$40:$Q$65,MATCH($C157,Banbury!S$40:S$65,0))))</f>
        <v>Not Declared</v>
      </c>
      <c r="E157" s="5" t="str">
        <f>IF(ISNA(MATCH($C157,Banbury!T$40:T$65,0)),"Not Declared", IF(ISBLANK(INDEX(Banbury!$Q$40:$Q$65,MATCH($C157,Banbury!T$40:T$65,0))),"Missing name on declaration sheet", INDEX(Banbury!$Q$40:$Q$65,MATCH($C157,Banbury!T$40:T$65,0))))</f>
        <v>Not Declared</v>
      </c>
      <c r="F157" s="5" t="str">
        <f>IF(ISNA(MATCH($C157,Banbury!U$40:U$65,0)),"Not Declared", IF(ISBLANK(INDEX(Banbury!$Q$40:$Q$65,MATCH($C157,Banbury!U$40:U$65,0))),"Missing name on declaration sheet", INDEX(Banbury!$Q$40:$Q$65,MATCH($C157,Banbury!U$40:U$65,0))))</f>
        <v>Not Declared</v>
      </c>
      <c r="G157" s="5" t="str">
        <f>IF(ISNA(MATCH($C157,Banbury!V$40:V$65,0)),"Not Declared", IF(ISBLANK(INDEX(Banbury!$Q$40:$Q$65,MATCH($C157,Banbury!V$40:V$65,0))),"Missing name on declaration sheet", INDEX(Banbury!$Q$40:$Q$65,MATCH($C157,Banbury!V$40:V$65,0))))</f>
        <v>Not Declared</v>
      </c>
      <c r="H157" s="5" t="str">
        <f>IF(ISNA(MATCH($C157,Banbury!W$40:W$65,0)),"Not Declared", IF(ISBLANK(INDEX(Banbury!$Q$40:$Q$65,MATCH($C157,Banbury!W$40:W$65,0))),"Missing name on declaration sheet", INDEX(Banbury!$Q$40:$Q$65,MATCH($C157,Banbury!W$40:W$65,0))))</f>
        <v>Not Declared</v>
      </c>
      <c r="I157" s="5" t="str">
        <f>IF(ISNA(MATCH($C157,Banbury!X$40:X$65,0)),"Not Declared", IF(ISBLANK(INDEX(Banbury!$Q$40:$Q$65,MATCH($C157,Banbury!X$40:X$65,0))),"Missing name on declaration sheet", INDEX(Banbury!$Q$40:$Q$65,MATCH($C157,Banbury!X$40:X$65,0))))</f>
        <v>Not Declared</v>
      </c>
      <c r="J157" s="5" t="str">
        <f>IF(ISNA(MATCH($C157,Banbury!Y$40:Y$65,0)),"Not Declared", IF(ISBLANK(INDEX(Banbury!$Q$40:$Q$65,MATCH($C157,Banbury!Y$40:Y$65,0))),"Missing name on declaration sheet", INDEX(Banbury!$Q$40:$Q$65,MATCH($C157,Banbury!Y$40:Y$65,0))))</f>
        <v>Not Declared</v>
      </c>
      <c r="K157" s="5" t="str">
        <f>IF(ISNA(MATCH($C157,Banbury!Z$40:Z$65,0)),"Not Declared", IF(ISBLANK(INDEX(Banbury!$Q$40:$Q$65,MATCH($C157,Banbury!Z$40:Z$65,0))),"Missing name on declaration sheet", INDEX(Banbury!$Q$40:$Q$65,MATCH($C157,Banbury!Z$40:Z$65,0))))</f>
        <v>Not Declared</v>
      </c>
      <c r="L157" s="5" t="str">
        <f>IF(ISNA(MATCH($C157,Banbury!AA$40:AA$65,0)),"Not Declared", IF(ISBLANK(INDEX(Banbury!$Q$40:$Q$65,MATCH($C157,Banbury!AA$40:AA$65,0))),"Missing name on declaration sheet", INDEX(Banbury!$Q$40:$Q$65,MATCH($C157,Banbury!AA$40:AA$65,0))))</f>
        <v>Not Declared</v>
      </c>
      <c r="M157" s="5" t="str">
        <f>IF(ISNA(MATCH($C157,Banbury!AB$40:AB$65,0)),"Not Declared", IF(ISBLANK(INDEX(Banbury!$Q$40:$Q$65,MATCH($C157,Banbury!AB$40:AB$65,0))),"Missing name on declaration sheet", INDEX(Banbury!$Q$40:$Q$65,MATCH($C157,Banbury!AB$40:AB$65,0))))</f>
        <v>Not Declared</v>
      </c>
      <c r="N157" s="5" t="str">
        <f>IF(ISNA(MATCH($C157,Banbury!AC$40:AC$65,0)),"Not Declared", IF(ISBLANK(INDEX(Banbury!$Q$40:$Q$65,MATCH($C157,Banbury!AC$40:AC$65,0))),"Missing name on declaration sheet", INDEX(Banbury!$Q$40:$Q$65,MATCH($C157,Banbury!AC$40:AC$65,0))))</f>
        <v>Not Declared</v>
      </c>
      <c r="O157" s="5" t="str">
        <f>IF(ISNA(MATCH($C157,Banbury!AD$40:AD$65,0)),"Not Declared", IF(ISBLANK(INDEX(Banbury!$Q$40:$Q$65,MATCH($C157,Banbury!AD$40:AD$65,0))),"Missing name on declaration sheet", INDEX(Banbury!$Q$40:$Q$65,MATCH($C157,Banbury!AD$40:AD$65,0))))</f>
        <v>Not Declared</v>
      </c>
      <c r="P157" s="5">
        <v>1</v>
      </c>
      <c r="Q157" s="5">
        <v>2</v>
      </c>
      <c r="R157" s="5">
        <v>3</v>
      </c>
      <c r="S157" s="5">
        <v>4</v>
      </c>
      <c r="T157" s="5" t="str">
        <f>IF(ISNA(MATCH(P157,Banbury!$AE$40:$AE$65,0)),"", IF(ISBLANK(INDEX(Banbury!$Q$40:$Q$65,MATCH(P157,Banbury!$AE$40:$AE$65,0))),"Missing name on declaration sheet", INDEX(Banbury!$Q$40:$Q$65,MATCH(P157,Banbury!$AE$40:$AE$65,0))))</f>
        <v/>
      </c>
      <c r="U157" s="5" t="str">
        <f>IF(ISNA(MATCH(Q157,Banbury!$AE$40:$AE$65,0)),"", IF(ISBLANK(INDEX(Banbury!$Q$40:$Q$65,MATCH(Q157,Banbury!$AE$40:$AE$65,0))),"Missing name on declaration sheet", INDEX(Banbury!$Q$40:$Q$65,MATCH(Q157,Banbury!$AE$40:$AE$65,0))))</f>
        <v/>
      </c>
      <c r="V157" s="5" t="str">
        <f>IF(ISNA(MATCH(R157,Banbury!$AE$40:$AE$65,0)),"", IF(ISBLANK(INDEX(Banbury!$Q$40:$Q$65,MATCH(R157,Banbury!$AE$40:$AE$65,0))),"Missing name on declaration sheet", INDEX(Banbury!$Q$40:$Q$65,MATCH(R157,Banbury!$AE$40:$AE$65,0))))</f>
        <v/>
      </c>
      <c r="W157" s="5" t="str">
        <f>IF(ISNA(MATCH(S157,Banbury!$AE$40:$AE$65,0)),"", IF(ISBLANK(INDEX(Banbury!$Q$40:$Q$65,MATCH(S157,Banbury!$AE$40:$AE$65,0))),"Missing name on declaration sheet", INDEX(Banbury!$Q$40:$Q$65,MATCH(S157,Banbury!$AE$40:$AE$65,0))))</f>
        <v/>
      </c>
      <c r="X157" s="20" t="str">
        <f>T157&amp;", "&amp;U157&amp;", "&amp;V157&amp;", "&amp;W157</f>
        <v xml:space="preserve">, , , </v>
      </c>
      <c r="AA157" s="21"/>
      <c r="AB157" s="201" t="str">
        <v>A</v>
      </c>
      <c r="AC157" s="21" t="str">
        <v>Not Declared</v>
      </c>
      <c r="AD157" s="202" t="str">
        <v>Abingdon AC</v>
      </c>
      <c r="AE157" s="21"/>
      <c r="AF157" s="201" t="str">
        <v/>
      </c>
      <c r="AG157" s="21"/>
      <c r="AH157" s="202"/>
      <c r="AJ157" s="21"/>
      <c r="AK157" s="201" t="str">
        <v>O</v>
      </c>
      <c r="AL157" s="21" t="str">
        <v>Not Declared</v>
      </c>
      <c r="AM157" s="202" t="str">
        <v>Oxford City AC</v>
      </c>
      <c r="AN157" s="21"/>
      <c r="AO157" s="201" t="str">
        <v/>
      </c>
      <c r="AP157" s="21"/>
      <c r="AQ157" s="202"/>
      <c r="AR157" s="210"/>
      <c r="AS157" s="21"/>
      <c r="AT157" s="201" t="str">
        <v>R</v>
      </c>
      <c r="AU157" s="21" t="str">
        <v>Not Declared</v>
      </c>
      <c r="AV157" s="202" t="str">
        <v>Radley AC</v>
      </c>
      <c r="AW157" s="21"/>
      <c r="AX157" s="201" t="str">
        <v/>
      </c>
      <c r="AY157" s="21"/>
      <c r="AZ157" s="202"/>
      <c r="BB157" s="21"/>
      <c r="BC157" s="201" t="str">
        <v>N</v>
      </c>
      <c r="BD157" s="21" t="str">
        <v>Not Declared</v>
      </c>
      <c r="BE157" s="202" t="str">
        <v>Banbury Harriers AC</v>
      </c>
      <c r="BF157" s="21"/>
      <c r="BG157" s="201" t="str">
        <v/>
      </c>
      <c r="BH157" s="21"/>
      <c r="BI157" s="202"/>
      <c r="BK157" s="21"/>
      <c r="BL157" s="201" t="str">
        <v>O</v>
      </c>
      <c r="BM157" s="21" t="str">
        <v>Not Declared</v>
      </c>
      <c r="BN157" s="202" t="str">
        <v>Oxford City AC</v>
      </c>
      <c r="BO157" s="21"/>
      <c r="BP157" s="201" t="str">
        <v/>
      </c>
      <c r="BQ157" s="21"/>
      <c r="BR157" s="202"/>
      <c r="BT157" s="21"/>
      <c r="BU157" s="201" t="str">
        <v>H</v>
      </c>
      <c r="BV157" s="21" t="str">
        <v>Not Declared</v>
      </c>
      <c r="BW157" s="202" t="str">
        <v>White Horse Harriers</v>
      </c>
      <c r="BX157" s="21"/>
      <c r="BY157" s="201" t="str">
        <v/>
      </c>
      <c r="BZ157" s="21"/>
      <c r="CA157" s="202"/>
      <c r="CB157" s="21"/>
      <c r="CC157" s="21"/>
      <c r="CD157" s="21"/>
      <c r="CE157" s="21"/>
      <c r="CF157" s="21"/>
      <c r="CG157" s="21"/>
      <c r="CH157" s="21"/>
      <c r="CI157" s="21"/>
      <c r="CJ157" s="21"/>
      <c r="CK157" s="21"/>
      <c r="CL157" s="21"/>
      <c r="CM157" s="4" t="s">
        <v>352</v>
      </c>
      <c r="CN157" s="4" cm="1">
        <f t="array" ref="CN157">IFERROR(ROWS(_xlfn._xlws.FILTER($F$178:$F$180,($F$178:$F$180&lt;&gt;"Not Declared"))),0)</f>
        <v>0</v>
      </c>
      <c r="CO157" s="4" cm="1">
        <f t="array" ref="CO157">IFERROR(ROWS(_xlfn._xlws.FILTER($J$178:$J$180,($J$178:$J$180&lt;&gt;"Not Declared"))),0)</f>
        <v>0</v>
      </c>
      <c r="CP157" s="4" cm="1">
        <f t="array" ref="CP157">IFERROR(ROWS(_xlfn._xlws.FILTER($N$178:$N$180,($N$178:$N$180&lt;&gt;"Not Declared"))),0)</f>
        <v>0</v>
      </c>
      <c r="CQ157" s="4" cm="1">
        <f t="array" ref="CQ157">IFERROR(ROWS(_xlfn._xlws.FILTER($L$178:$L$180,($L$178:$L$180&lt;&gt;"Not Declared"))),0)</f>
        <v>0</v>
      </c>
      <c r="CR157" s="4" cm="1">
        <f t="array" ref="CR157">IFERROR(ROWS(_xlfn._xlws.FILTER($O$178:$O$180,($O$178:$O$180&lt;&gt;"Not Declared"))),0)</f>
        <v>0</v>
      </c>
      <c r="CS157" s="4" cm="1">
        <f t="array" ref="CS157">IFERROR(ROWS(_xlfn._xlws.FILTER($H$178:$H$180,($H$178:$H$180&lt;&gt;"Not Declared"))),0)</f>
        <v>0</v>
      </c>
      <c r="CT157" s="4" cm="1">
        <f t="array" ref="CT157">IFERROR(ROWS(_xlfn._xlws.FILTER($X$178:$X$180,($X$178:$X$180&lt;&gt;", , , ")*($X$178:$X$180&lt;&gt;""))),0)</f>
        <v>0</v>
      </c>
      <c r="CU157" s="246"/>
      <c r="CV157" s="246"/>
      <c r="CW157" s="246"/>
      <c r="CX157" s="246"/>
      <c r="CY157" s="246"/>
      <c r="CZ157" s="246"/>
    </row>
    <row r="158" spans="1:104" ht="21" customHeight="1">
      <c r="A158" s="20" t="s">
        <v>118</v>
      </c>
      <c r="B158" s="5" t="s">
        <v>34</v>
      </c>
      <c r="C158" s="5" t="s">
        <v>1</v>
      </c>
      <c r="D158" s="5" t="str">
        <f>IF(ISNA(MATCH($C158,Banbury!S$40:S$65,0)),"Not Declared", IF(ISBLANK(INDEX(Banbury!$Q$40:$Q$65,MATCH($C158,Banbury!S$40:S$65,0))),"Missing name on declaration sheet", INDEX(Banbury!$Q$40:$Q$65,MATCH($C158,Banbury!S$40:S$65,0))))</f>
        <v>Not Declared</v>
      </c>
      <c r="E158" s="5" t="str">
        <f>IF(ISNA(MATCH($C158,Banbury!T$40:T$65,0)),"Not Declared", IF(ISBLANK(INDEX(Banbury!$Q$40:$Q$65,MATCH($C158,Banbury!T$40:T$65,0))),"Missing name on declaration sheet", INDEX(Banbury!$Q$40:$Q$65,MATCH($C158,Banbury!T$40:T$65,0))))</f>
        <v>Not Declared</v>
      </c>
      <c r="F158" s="5" t="str">
        <f>IF(ISNA(MATCH($C158,Banbury!U$40:U$65,0)),"Not Declared", IF(ISBLANK(INDEX(Banbury!$Q$40:$Q$65,MATCH($C158,Banbury!U$40:U$65,0))),"Missing name on declaration sheet", INDEX(Banbury!$Q$40:$Q$65,MATCH($C158,Banbury!U$40:U$65,0))))</f>
        <v>Not Declared</v>
      </c>
      <c r="G158" s="5" t="str">
        <f>IF(ISNA(MATCH($C158,Banbury!V$40:V$65,0)),"Not Declared", IF(ISBLANK(INDEX(Banbury!$Q$40:$Q$65,MATCH($C158,Banbury!V$40:V$65,0))),"Missing name on declaration sheet", INDEX(Banbury!$Q$40:$Q$65,MATCH($C158,Banbury!V$40:V$65,0))))</f>
        <v>Not Declared</v>
      </c>
      <c r="H158" s="5" t="str">
        <f>IF(ISNA(MATCH($C158,Banbury!W$40:W$65,0)),"Not Declared", IF(ISBLANK(INDEX(Banbury!$Q$40:$Q$65,MATCH($C158,Banbury!W$40:W$65,0))),"Missing name on declaration sheet", INDEX(Banbury!$Q$40:$Q$65,MATCH($C158,Banbury!W$40:W$65,0))))</f>
        <v>Not Declared</v>
      </c>
      <c r="I158" s="5" t="str">
        <f>IF(ISNA(MATCH($C158,Banbury!X$40:X$65,0)),"Not Declared", IF(ISBLANK(INDEX(Banbury!$Q$40:$Q$65,MATCH($C158,Banbury!X$40:X$65,0))),"Missing name on declaration sheet", INDEX(Banbury!$Q$40:$Q$65,MATCH($C158,Banbury!X$40:X$65,0))))</f>
        <v>Not Declared</v>
      </c>
      <c r="J158" s="5" t="str">
        <f>IF(ISNA(MATCH($C158,Banbury!Y$40:Y$65,0)),"Not Declared", IF(ISBLANK(INDEX(Banbury!$Q$40:$Q$65,MATCH($C158,Banbury!Y$40:Y$65,0))),"Missing name on declaration sheet", INDEX(Banbury!$Q$40:$Q$65,MATCH($C158,Banbury!Y$40:Y$65,0))))</f>
        <v>Not Declared</v>
      </c>
      <c r="K158" s="5" t="str">
        <f>IF(ISNA(MATCH($C158,Banbury!Z$40:Z$65,0)),"Not Declared", IF(ISBLANK(INDEX(Banbury!$Q$40:$Q$65,MATCH($C158,Banbury!Z$40:Z$65,0))),"Missing name on declaration sheet", INDEX(Banbury!$Q$40:$Q$65,MATCH($C158,Banbury!Z$40:Z$65,0))))</f>
        <v>Not Declared</v>
      </c>
      <c r="L158" s="5" t="str">
        <f>IF(ISNA(MATCH($C158,Banbury!AA$40:AA$65,0)),"Not Declared", IF(ISBLANK(INDEX(Banbury!$Q$40:$Q$65,MATCH($C158,Banbury!AA$40:AA$65,0))),"Missing name on declaration sheet", INDEX(Banbury!$Q$40:$Q$65,MATCH($C158,Banbury!AA$40:AA$65,0))))</f>
        <v>Not Declared</v>
      </c>
      <c r="M158" s="5" t="str">
        <f>IF(ISNA(MATCH($C158,Banbury!AB$40:AB$65,0)),"Not Declared", IF(ISBLANK(INDEX(Banbury!$Q$40:$Q$65,MATCH($C158,Banbury!AB$40:AB$65,0))),"Missing name on declaration sheet", INDEX(Banbury!$Q$40:$Q$65,MATCH($C158,Banbury!AB$40:AB$65,0))))</f>
        <v>Not Declared</v>
      </c>
      <c r="N158" s="5" t="str">
        <f>IF(ISNA(MATCH($C158,Banbury!AC$40:AC$65,0)),"Not Declared", IF(ISBLANK(INDEX(Banbury!$Q$40:$Q$65,MATCH($C158,Banbury!AC$40:AC$65,0))),"Missing name on declaration sheet", INDEX(Banbury!$Q$40:$Q$65,MATCH($C158,Banbury!AC$40:AC$65,0))))</f>
        <v>Not Declared</v>
      </c>
      <c r="O158" s="5" t="str">
        <f>IF(ISNA(MATCH($C158,Banbury!AD$40:AD$65,0)),"Not Declared", IF(ISBLANK(INDEX(Banbury!$Q$40:$Q$65,MATCH($C158,Banbury!AD$40:AD$65,0))),"Missing name on declaration sheet", INDEX(Banbury!$Q$40:$Q$65,MATCH($C158,Banbury!AD$40:AD$65,0))))</f>
        <v>Not Declared</v>
      </c>
      <c r="P158" s="57"/>
      <c r="Q158" s="57"/>
      <c r="R158" s="57"/>
      <c r="S158" s="57"/>
      <c r="T158" s="75"/>
      <c r="U158" s="75"/>
      <c r="V158" s="75"/>
      <c r="W158" s="75"/>
      <c r="X158" s="57"/>
      <c r="AA158" s="21"/>
      <c r="AB158" s="201" t="str">
        <v>X</v>
      </c>
      <c r="AC158" s="21" t="str">
        <v>Not Declared</v>
      </c>
      <c r="AD158" s="202" t="str">
        <v>Team Kennet</v>
      </c>
      <c r="AE158" s="21"/>
      <c r="AF158" s="201"/>
      <c r="AG158" s="21"/>
      <c r="AH158" s="202"/>
      <c r="AJ158" s="21"/>
      <c r="AK158" s="201" t="str">
        <v>X</v>
      </c>
      <c r="AL158" s="21" t="str">
        <v>Not Declared</v>
      </c>
      <c r="AM158" s="202" t="str">
        <v>Team Kennet</v>
      </c>
      <c r="AN158" s="21"/>
      <c r="AO158" s="201"/>
      <c r="AP158" s="21"/>
      <c r="AQ158" s="202"/>
      <c r="AR158" s="210"/>
      <c r="AS158" s="21"/>
      <c r="AT158" s="201" t="str">
        <v>O</v>
      </c>
      <c r="AU158" s="21" t="str">
        <v>Not Declared</v>
      </c>
      <c r="AV158" s="202" t="str">
        <v>Oxford City AC</v>
      </c>
      <c r="AW158" s="21"/>
      <c r="AX158" s="201"/>
      <c r="AY158" s="21"/>
      <c r="AZ158" s="202"/>
      <c r="BB158" s="21"/>
      <c r="BC158" s="201" t="str">
        <v>X</v>
      </c>
      <c r="BD158" s="21" t="str">
        <v>Not Declared</v>
      </c>
      <c r="BE158" s="202" t="str">
        <v>Team Kennet</v>
      </c>
      <c r="BF158" s="21"/>
      <c r="BG158" s="201"/>
      <c r="BH158" s="21"/>
      <c r="BI158" s="202"/>
      <c r="BK158" s="21"/>
      <c r="BL158" s="201" t="str">
        <v>B</v>
      </c>
      <c r="BM158" s="21" t="str">
        <v>Not Declared</v>
      </c>
      <c r="BN158" s="202" t="str">
        <v>Bicester AC</v>
      </c>
      <c r="BO158" s="21"/>
      <c r="BP158" s="201"/>
      <c r="BQ158" s="21"/>
      <c r="BR158" s="202"/>
      <c r="BT158" s="21"/>
      <c r="BU158" s="201" t="str">
        <v>W</v>
      </c>
      <c r="BV158" s="21" t="str">
        <v>Not Declared</v>
      </c>
      <c r="BW158" s="202" t="str">
        <v>Witney Road Runners</v>
      </c>
      <c r="BX158" s="21"/>
      <c r="BY158" s="201"/>
      <c r="BZ158" s="21"/>
      <c r="CA158" s="202"/>
      <c r="CB158" s="21"/>
      <c r="CC158" s="21"/>
      <c r="CD158" s="21"/>
      <c r="CE158" s="21"/>
      <c r="CF158" s="21"/>
      <c r="CG158" s="21"/>
      <c r="CH158" s="21"/>
      <c r="CI158" s="21"/>
      <c r="CJ158" s="21"/>
      <c r="CK158" s="21"/>
      <c r="CL158" s="21"/>
      <c r="CM158" s="4" t="s">
        <v>353</v>
      </c>
      <c r="CN158" s="4" t="str">
        <f t="shared" ref="CN158:CZ158" si="53">CN154&amp;"/"&amp;CN155&amp;"/"&amp;CN156+CN157</f>
        <v>0/0/0</v>
      </c>
      <c r="CO158" s="4" t="str">
        <f t="shared" si="53"/>
        <v>0/0/0</v>
      </c>
      <c r="CP158" s="4" t="str">
        <f t="shared" si="53"/>
        <v>0/0/0</v>
      </c>
      <c r="CQ158" s="4" t="str">
        <f t="shared" si="53"/>
        <v>0/0/0</v>
      </c>
      <c r="CR158" s="4" t="str">
        <f t="shared" si="53"/>
        <v>0/0/0</v>
      </c>
      <c r="CS158" s="4" t="str">
        <f t="shared" si="53"/>
        <v>0/0/0</v>
      </c>
      <c r="CT158" s="4" t="str">
        <f>CT154&amp;"/"&amp;CT156+CT157</f>
        <v>0/0</v>
      </c>
      <c r="CU158" s="4" t="str">
        <f t="shared" si="53"/>
        <v>//0</v>
      </c>
      <c r="CV158" s="4" t="str">
        <f t="shared" si="53"/>
        <v>//0</v>
      </c>
      <c r="CW158" s="4" t="str">
        <f t="shared" si="53"/>
        <v>//0</v>
      </c>
      <c r="CX158" s="4" t="str">
        <f t="shared" si="53"/>
        <v>//0</v>
      </c>
      <c r="CY158" s="4" t="str">
        <f t="shared" si="53"/>
        <v>//0</v>
      </c>
      <c r="CZ158" s="4" t="str">
        <f t="shared" si="53"/>
        <v>//0</v>
      </c>
    </row>
    <row r="159" spans="1:104" ht="21" customHeight="1">
      <c r="A159" s="20" t="s">
        <v>118</v>
      </c>
      <c r="B159" s="5"/>
      <c r="C159" s="5" t="s">
        <v>139</v>
      </c>
      <c r="D159" s="5" t="str">
        <f>IF(ISNA(MATCH($C159,Banbury!S$40:S$65,0)),"Not Declared", IF(ISBLANK(INDEX(Banbury!$Q$40:$Q$65,MATCH($C159,Banbury!S$40:S$65,0))),"Missing name on declaration sheet", INDEX(Banbury!$Q$40:$Q$65,MATCH($C159,Banbury!S$40:S$65,0))))</f>
        <v>Not Declared</v>
      </c>
      <c r="E159" s="5" t="str">
        <f>IF(ISNA(MATCH($C159,Banbury!T$40:T$65,0)),"Not Declared", IF(ISBLANK(INDEX(Banbury!$Q$40:$Q$65,MATCH($C159,Banbury!T$40:T$65,0))),"Missing name on declaration sheet", INDEX(Banbury!$Q$40:$Q$65,MATCH($C159,Banbury!T$40:T$65,0))))</f>
        <v>Not Declared</v>
      </c>
      <c r="F159" s="5" t="str">
        <f>IF(ISNA(MATCH($C159,Banbury!U$40:U$65,0)),"Not Declared", IF(ISBLANK(INDEX(Banbury!$Q$40:$Q$65,MATCH($C159,Banbury!U$40:U$65,0))),"Missing name on declaration sheet", INDEX(Banbury!$Q$40:$Q$65,MATCH($C159,Banbury!U$40:U$65,0))))</f>
        <v>Not Declared</v>
      </c>
      <c r="G159" s="5" t="str">
        <f>IF(ISNA(MATCH($C159,Banbury!V$40:V$65,0)),"Not Declared", IF(ISBLANK(INDEX(Banbury!$Q$40:$Q$65,MATCH($C159,Banbury!V$40:V$65,0))),"Missing name on declaration sheet", INDEX(Banbury!$Q$40:$Q$65,MATCH($C159,Banbury!V$40:V$65,0))))</f>
        <v>Not Declared</v>
      </c>
      <c r="H159" s="5" t="str">
        <f>IF(ISNA(MATCH($C159,Banbury!W$40:W$65,0)),"Not Declared", IF(ISBLANK(INDEX(Banbury!$Q$40:$Q$65,MATCH($C159,Banbury!W$40:W$65,0))),"Missing name on declaration sheet", INDEX(Banbury!$Q$40:$Q$65,MATCH($C159,Banbury!W$40:W$65,0))))</f>
        <v>Not Declared</v>
      </c>
      <c r="I159" s="5" t="str">
        <f>IF(ISNA(MATCH($C159,Banbury!X$40:X$65,0)),"Not Declared", IF(ISBLANK(INDEX(Banbury!$Q$40:$Q$65,MATCH($C159,Banbury!X$40:X$65,0))),"Missing name on declaration sheet", INDEX(Banbury!$Q$40:$Q$65,MATCH($C159,Banbury!X$40:X$65,0))))</f>
        <v>Not Declared</v>
      </c>
      <c r="J159" s="5" t="str">
        <f>IF(ISNA(MATCH($C159,Banbury!Y$40:Y$65,0)),"Not Declared", IF(ISBLANK(INDEX(Banbury!$Q$40:$Q$65,MATCH($C159,Banbury!Y$40:Y$65,0))),"Missing name on declaration sheet", INDEX(Banbury!$Q$40:$Q$65,MATCH($C159,Banbury!Y$40:Y$65,0))))</f>
        <v>Not Declared</v>
      </c>
      <c r="K159" s="5" t="str">
        <f>IF(ISNA(MATCH($C159,Banbury!Z$40:Z$65,0)),"Not Declared", IF(ISBLANK(INDEX(Banbury!$Q$40:$Q$65,MATCH($C159,Banbury!Z$40:Z$65,0))),"Missing name on declaration sheet", INDEX(Banbury!$Q$40:$Q$65,MATCH($C159,Banbury!Z$40:Z$65,0))))</f>
        <v>Not Declared</v>
      </c>
      <c r="L159" s="5" t="str">
        <f>IF(ISNA(MATCH($C159,Banbury!AA$40:AA$65,0)),"Not Declared", IF(ISBLANK(INDEX(Banbury!$Q$40:$Q$65,MATCH($C159,Banbury!AA$40:AA$65,0))),"Missing name on declaration sheet", INDEX(Banbury!$Q$40:$Q$65,MATCH($C159,Banbury!AA$40:AA$65,0))))</f>
        <v>Not Declared</v>
      </c>
      <c r="M159" s="5" t="str">
        <f>IF(ISNA(MATCH($C159,Banbury!AB$40:AB$65,0)),"Not Declared", IF(ISBLANK(INDEX(Banbury!$Q$40:$Q$65,MATCH($C159,Banbury!AB$40:AB$65,0))),"Missing name on declaration sheet", INDEX(Banbury!$Q$40:$Q$65,MATCH($C159,Banbury!AB$40:AB$65,0))))</f>
        <v>Not Declared</v>
      </c>
      <c r="N159" s="5" t="str">
        <f>IF(ISNA(MATCH($C159,Banbury!AC$40:AC$65,0)),"Not Declared", IF(ISBLANK(INDEX(Banbury!$Q$40:$Q$65,MATCH($C159,Banbury!AC$40:AC$65,0))),"Missing name on declaration sheet", INDEX(Banbury!$Q$40:$Q$65,MATCH($C159,Banbury!AC$40:AC$65,0))))</f>
        <v>Not Declared</v>
      </c>
      <c r="O159" s="5" t="str">
        <f>IF(ISNA(MATCH($C159,Banbury!AD$40:AD$65,0)),"Not Declared", IF(ISBLANK(INDEX(Banbury!$Q$40:$Q$65,MATCH($C159,Banbury!AD$40:AD$65,0))),"Missing name on declaration sheet", INDEX(Banbury!$Q$40:$Q$65,MATCH($C159,Banbury!AD$40:AD$65,0))))</f>
        <v>Not Declared</v>
      </c>
      <c r="P159" s="5" t="s">
        <v>109</v>
      </c>
      <c r="Q159" s="5" t="s">
        <v>136</v>
      </c>
      <c r="R159" s="5" t="s">
        <v>137</v>
      </c>
      <c r="S159" s="5" t="s">
        <v>138</v>
      </c>
      <c r="T159" s="5" t="str">
        <f>IF(ISNA(MATCH(P159,Banbury!$AE$40:$AE$65,0)),"", IF(ISBLANK(INDEX(Banbury!$Q$40:$Q$65,MATCH(P159,Banbury!$AE$40:$AE$65,0))),"Missing name on declaration sheet", INDEX(Banbury!$Q$40:$Q$65,MATCH(P159,Banbury!$AE$40:$AE$65,0))))</f>
        <v/>
      </c>
      <c r="U159" s="5" t="str">
        <f>IF(ISNA(MATCH(Q159,Banbury!$AE$40:$AE$65,0)),"", IF(ISBLANK(INDEX(Banbury!$Q$40:$Q$65,MATCH(Q159,Banbury!$AE$40:$AE$65,0))),"Missing name on declaration sheet", INDEX(Banbury!$Q$40:$Q$65,MATCH(Q159,Banbury!$AE$40:$AE$65,0))))</f>
        <v/>
      </c>
      <c r="V159" s="5" t="str">
        <f>IF(ISNA(MATCH(R159,Banbury!$AE$40:$AE$65,0)),"", IF(ISBLANK(INDEX(Banbury!$Q$40:$Q$65,MATCH(R159,Banbury!$AE$40:$AE$65,0))),"Missing name on declaration sheet", INDEX(Banbury!$Q$40:$Q$65,MATCH(R159,Banbury!$AE$40:$AE$65,0))))</f>
        <v/>
      </c>
      <c r="W159" s="5" t="str">
        <f>IF(ISNA(MATCH(S159,Banbury!$AE$40:$AE$65,0)),"", IF(ISBLANK(INDEX(Banbury!$Q$40:$Q$65,MATCH(S159,Banbury!$AE$40:$AE$65,0))),"Missing name on declaration sheet", INDEX(Banbury!$Q$40:$Q$65,MATCH(S159,Banbury!$AE$40:$AE$65,0))))</f>
        <v/>
      </c>
      <c r="X159" s="20" t="str">
        <f t="shared" ref="X159:X160" si="54">T159&amp;", "&amp;U159&amp;", "&amp;V159&amp;", "&amp;W159</f>
        <v xml:space="preserve">, , , </v>
      </c>
      <c r="AA159" s="21"/>
      <c r="AB159" s="201" t="str">
        <v>H</v>
      </c>
      <c r="AC159" s="21" t="str">
        <v>Not Declared</v>
      </c>
      <c r="AD159" s="202" t="str">
        <v>White Horse Harriers</v>
      </c>
      <c r="AE159" s="21"/>
      <c r="AF159" s="201"/>
      <c r="AG159" s="21"/>
      <c r="AH159" s="202"/>
      <c r="AJ159" s="21"/>
      <c r="AK159" s="201" t="str">
        <v>R</v>
      </c>
      <c r="AL159" s="21" t="str">
        <v>Not Declared</v>
      </c>
      <c r="AM159" s="202" t="str">
        <v>Radley AC</v>
      </c>
      <c r="AN159" s="21"/>
      <c r="AO159" s="201"/>
      <c r="AP159" s="21"/>
      <c r="AQ159" s="202"/>
      <c r="AR159" s="210"/>
      <c r="AS159" s="21"/>
      <c r="AT159" s="201" t="str">
        <v>X</v>
      </c>
      <c r="AU159" s="21" t="str">
        <v>Not Declared</v>
      </c>
      <c r="AV159" s="202" t="str">
        <v>Team Kennet</v>
      </c>
      <c r="AW159" s="21"/>
      <c r="AX159" s="201"/>
      <c r="AY159" s="21"/>
      <c r="AZ159" s="202"/>
      <c r="BB159" s="21"/>
      <c r="BC159" s="201" t="str">
        <v>B</v>
      </c>
      <c r="BD159" s="21" t="str">
        <v>Not Declared</v>
      </c>
      <c r="BE159" s="202" t="str">
        <v>Bicester AC</v>
      </c>
      <c r="BF159" s="21"/>
      <c r="BG159" s="201"/>
      <c r="BH159" s="21"/>
      <c r="BI159" s="202"/>
      <c r="BK159" s="21"/>
      <c r="BL159" s="201" t="str">
        <v>W</v>
      </c>
      <c r="BM159" s="21" t="str">
        <v>Not Declared</v>
      </c>
      <c r="BN159" s="202" t="str">
        <v>Witney Road Runners</v>
      </c>
      <c r="BO159" s="21"/>
      <c r="BP159" s="201"/>
      <c r="BQ159" s="21"/>
      <c r="BR159" s="202"/>
      <c r="BT159" s="21"/>
      <c r="BU159" s="201" t="str">
        <v>X</v>
      </c>
      <c r="BV159" s="21" t="str">
        <v>Not Declared</v>
      </c>
      <c r="BW159" s="202" t="str">
        <v>Team Kennet</v>
      </c>
      <c r="BX159" s="21"/>
      <c r="BY159" s="201"/>
      <c r="BZ159" s="21"/>
      <c r="CA159" s="202"/>
      <c r="CB159" s="21"/>
      <c r="CC159" s="21"/>
      <c r="CD159" s="21"/>
      <c r="CE159" s="21"/>
      <c r="CF159" s="21"/>
      <c r="CG159" s="21"/>
      <c r="CH159" s="21"/>
      <c r="CI159" s="21"/>
      <c r="CJ159" s="21"/>
      <c r="CK159" s="21"/>
      <c r="CL159" s="21"/>
    </row>
    <row r="160" spans="1:104" ht="21" customHeight="1">
      <c r="A160" s="20" t="s">
        <v>119</v>
      </c>
      <c r="B160" s="5" t="s">
        <v>1</v>
      </c>
      <c r="C160" s="5" t="s">
        <v>0</v>
      </c>
      <c r="D160" s="5" t="str">
        <f>IF(ISNA(MATCH($C160,Bicester!S$40:S$65,0)),"Not Declared", IF(ISBLANK(INDEX(Bicester!$Q$40:$Q$65,MATCH($C160,Bicester!S$40:S$65,0))),"Missing name on declaration sheet", INDEX(Bicester!$Q$40:$Q$65,MATCH($C160,Bicester!S$40:S$65,0))))</f>
        <v>Not Declared</v>
      </c>
      <c r="E160" s="5" t="str">
        <f>IF(ISNA(MATCH($C160,Bicester!T$40:T$65,0)),"Not Declared", IF(ISBLANK(INDEX(Bicester!$Q$40:$Q$65,MATCH($C160,Bicester!T$40:T$65,0))),"Missing name on declaration sheet", INDEX(Bicester!$Q$40:$Q$65,MATCH($C160,Bicester!T$40:T$65,0))))</f>
        <v>Not Declared</v>
      </c>
      <c r="F160" s="5" t="str">
        <f>IF(ISNA(MATCH($C160,Bicester!U$40:U$65,0)),"Not Declared", IF(ISBLANK(INDEX(Bicester!$Q$40:$Q$65,MATCH($C160,Bicester!U$40:U$65,0))),"Missing name on declaration sheet", INDEX(Bicester!$Q$40:$Q$65,MATCH($C160,Bicester!U$40:U$65,0))))</f>
        <v>Not Declared</v>
      </c>
      <c r="G160" s="5" t="str">
        <f>IF(ISNA(MATCH($C160,Bicester!V$40:V$65,0)),"Not Declared", IF(ISBLANK(INDEX(Bicester!$Q$40:$Q$65,MATCH($C160,Bicester!V$40:V$65,0))),"Missing name on declaration sheet", INDEX(Bicester!$Q$40:$Q$65,MATCH($C160,Bicester!V$40:V$65,0))))</f>
        <v>Not Declared</v>
      </c>
      <c r="H160" s="5" t="str">
        <f>IF(ISNA(MATCH($C160,Bicester!W$40:W$65,0)),"Not Declared", IF(ISBLANK(INDEX(Bicester!$Q$40:$Q$65,MATCH($C160,Bicester!W$40:W$65,0))),"Missing name on declaration sheet", INDEX(Bicester!$Q$40:$Q$65,MATCH($C160,Bicester!W$40:W$65,0))))</f>
        <v>Not Declared</v>
      </c>
      <c r="I160" s="5" t="str">
        <f>IF(ISNA(MATCH($C160,Bicester!X$40:X$65,0)),"Not Declared", IF(ISBLANK(INDEX(Bicester!$Q$40:$Q$65,MATCH($C160,Bicester!X$40:X$65,0))),"Missing name on declaration sheet", INDEX(Bicester!$Q$40:$Q$65,MATCH($C160,Bicester!X$40:X$65,0))))</f>
        <v>Not Declared</v>
      </c>
      <c r="J160" s="5" t="str">
        <f>IF(ISNA(MATCH($C160,Bicester!Y$40:Y$65,0)),"Not Declared", IF(ISBLANK(INDEX(Bicester!$Q$40:$Q$65,MATCH($C160,Bicester!Y$40:Y$65,0))),"Missing name on declaration sheet", INDEX(Bicester!$Q$40:$Q$65,MATCH($C160,Bicester!Y$40:Y$65,0))))</f>
        <v>Not Declared</v>
      </c>
      <c r="K160" s="5" t="str">
        <f>IF(ISNA(MATCH($C160,Bicester!Z$40:Z$65,0)),"Not Declared", IF(ISBLANK(INDEX(Bicester!$Q$40:$Q$65,MATCH($C160,Bicester!Z$40:Z$65,0))),"Missing name on declaration sheet", INDEX(Bicester!$Q$40:$Q$65,MATCH($C160,Bicester!Z$40:Z$65,0))))</f>
        <v>Not Declared</v>
      </c>
      <c r="L160" s="5" t="str">
        <f>IF(ISNA(MATCH($C160,Bicester!AA$40:AA$65,0)),"Not Declared", IF(ISBLANK(INDEX(Bicester!$Q$40:$Q$65,MATCH($C160,Bicester!AA$40:AA$65,0))),"Missing name on declaration sheet", INDEX(Bicester!$Q$40:$Q$65,MATCH($C160,Bicester!AA$40:AA$65,0))))</f>
        <v>Not Declared</v>
      </c>
      <c r="M160" s="5" t="str">
        <f>IF(ISNA(MATCH($C160,Bicester!AB$40:AB$65,0)),"Not Declared", IF(ISBLANK(INDEX(Bicester!$Q$40:$Q$65,MATCH($C160,Bicester!AB$40:AB$65,0))),"Missing name on declaration sheet", INDEX(Bicester!$Q$40:$Q$65,MATCH($C160,Bicester!AB$40:AB$65,0))))</f>
        <v>Not Declared</v>
      </c>
      <c r="N160" s="5" t="str">
        <f>IF(ISNA(MATCH($C160,Bicester!AC$40:AC$65,0)),"Not Declared", IF(ISBLANK(INDEX(Bicester!$Q$40:$Q$65,MATCH($C160,Bicester!AC$40:AC$65,0))),"Missing name on declaration sheet", INDEX(Bicester!$Q$40:$Q$65,MATCH($C160,Bicester!AC$40:AC$65,0))))</f>
        <v>Not Declared</v>
      </c>
      <c r="O160" s="5" t="str">
        <f>IF(ISNA(MATCH($C160,Bicester!AD$40:AD$65,0)),"Not Declared", IF(ISBLANK(INDEX(Bicester!$Q$40:$Q$65,MATCH($C160,Bicester!AD$40:AD$65,0))),"Missing name on declaration sheet", INDEX(Bicester!$Q$40:$Q$65,MATCH($C160,Bicester!AD$40:AD$65,0))))</f>
        <v>Not Declared</v>
      </c>
      <c r="P160" s="5">
        <v>1</v>
      </c>
      <c r="Q160" s="5">
        <v>2</v>
      </c>
      <c r="R160" s="5">
        <v>3</v>
      </c>
      <c r="S160" s="5">
        <v>4</v>
      </c>
      <c r="T160" s="5" t="str">
        <f>IF(ISNA(MATCH(P160,Bicester!$AE$40:$AE$65,0)),"", IF(ISBLANK(INDEX(Bicester!$Q$40:$Q$65,MATCH(P160,Bicester!$AE$40:$AE$65,0))),"Missing name on declaration sheet", INDEX(Bicester!$Q$40:$Q$65,MATCH(P160,Bicester!$AE$40:$AE$65,0))))</f>
        <v/>
      </c>
      <c r="U160" s="5" t="str">
        <f>IF(ISNA(MATCH(Q160,Bicester!$AE$40:$AE$65,0)),"", IF(ISBLANK(INDEX(Bicester!$Q$40:$Q$65,MATCH(Q160,Bicester!$AE$40:$AE$65,0))),"Missing name on declaration sheet", INDEX(Bicester!$Q$40:$Q$65,MATCH(Q160,Bicester!$AE$40:$AE$65,0))))</f>
        <v/>
      </c>
      <c r="V160" s="5" t="str">
        <f>IF(ISNA(MATCH(R160,Bicester!$AE$40:$AE$65,0)),"", IF(ISBLANK(INDEX(Bicester!$Q$40:$Q$65,MATCH(R160,Bicester!$AE$40:$AE$65,0))),"Missing name on declaration sheet", INDEX(Bicester!$Q$40:$Q$65,MATCH(R160,Bicester!$AE$40:$AE$65,0))))</f>
        <v/>
      </c>
      <c r="W160" s="5" t="str">
        <f>IF(ISNA(MATCH(S160,Bicester!$AE$40:$AE$65,0)),"", IF(ISBLANK(INDEX(Bicester!$Q$40:$Q$65,MATCH(S160,Bicester!$AE$40:$AE$65,0))),"Missing name on declaration sheet", INDEX(Bicester!$Q$40:$Q$65,MATCH(S160,Bicester!$AE$40:$AE$65,0))))</f>
        <v/>
      </c>
      <c r="X160" s="20" t="str">
        <f t="shared" si="54"/>
        <v xml:space="preserve">, , , </v>
      </c>
      <c r="AA160" s="21"/>
      <c r="AB160" s="201" t="str">
        <v>W</v>
      </c>
      <c r="AC160" s="21" t="str">
        <v>Not Declared</v>
      </c>
      <c r="AD160" s="202" t="str">
        <v>Witney Road Runners</v>
      </c>
      <c r="AE160" s="21"/>
      <c r="AF160" s="201"/>
      <c r="AG160" s="21"/>
      <c r="AH160" s="202"/>
      <c r="AJ160" s="21"/>
      <c r="AK160" s="201" t="str">
        <v>H</v>
      </c>
      <c r="AL160" s="21" t="str">
        <v>Not Declared</v>
      </c>
      <c r="AM160" s="202" t="str">
        <v>White Horse Harriers</v>
      </c>
      <c r="AN160" s="21"/>
      <c r="AO160" s="201"/>
      <c r="AP160" s="21"/>
      <c r="AQ160" s="202"/>
      <c r="AR160" s="210"/>
      <c r="AS160" s="21"/>
      <c r="AT160" s="201" t="str">
        <v>A</v>
      </c>
      <c r="AU160" s="21" t="str">
        <v>Not Declared</v>
      </c>
      <c r="AV160" s="202" t="str">
        <v>Abingdon AC</v>
      </c>
      <c r="AW160" s="21"/>
      <c r="AX160" s="201"/>
      <c r="AY160" s="21"/>
      <c r="AZ160" s="202"/>
      <c r="BB160" s="21"/>
      <c r="BC160" s="201" t="str">
        <v>W</v>
      </c>
      <c r="BD160" s="21" t="str">
        <v>Not Declared</v>
      </c>
      <c r="BE160" s="202" t="str">
        <v>Witney Road Runners</v>
      </c>
      <c r="BF160" s="21"/>
      <c r="BG160" s="201"/>
      <c r="BH160" s="21"/>
      <c r="BI160" s="202"/>
      <c r="BK160" s="21"/>
      <c r="BL160" s="201" t="str">
        <v>H</v>
      </c>
      <c r="BM160" s="21" t="str">
        <v>Not Declared</v>
      </c>
      <c r="BN160" s="202" t="str">
        <v>White Horse Harriers</v>
      </c>
      <c r="BO160" s="21"/>
      <c r="BP160" s="201"/>
      <c r="BQ160" s="21"/>
      <c r="BR160" s="202"/>
      <c r="BT160" s="21"/>
      <c r="BU160" s="201" t="str">
        <v>N</v>
      </c>
      <c r="BV160" s="21" t="str">
        <v>Not Declared</v>
      </c>
      <c r="BW160" s="202" t="str">
        <v>Banbury Harriers AC</v>
      </c>
      <c r="BX160" s="21"/>
      <c r="BY160" s="201"/>
      <c r="BZ160" s="21"/>
      <c r="CA160" s="202"/>
      <c r="CB160" s="21"/>
      <c r="CC160" s="21"/>
      <c r="CD160" s="21"/>
      <c r="CE160" s="21"/>
      <c r="CF160" s="21"/>
      <c r="CG160" s="21"/>
      <c r="CH160" s="21"/>
      <c r="CI160" s="21"/>
      <c r="CJ160" s="21"/>
      <c r="CK160" s="21"/>
      <c r="CL160" s="21"/>
    </row>
    <row r="161" spans="1:90" ht="21" customHeight="1">
      <c r="A161" s="20" t="s">
        <v>119</v>
      </c>
      <c r="B161" s="5" t="s">
        <v>46</v>
      </c>
      <c r="C161" s="5" t="s">
        <v>1</v>
      </c>
      <c r="D161" s="5" t="str">
        <f>IF(ISNA(MATCH($C161,Bicester!S$40:S$65,0)),"Not Declared", IF(ISBLANK(INDEX(Bicester!$Q$40:$Q$65,MATCH($C161,Bicester!S$40:S$65,0))),"Missing name on declaration sheet", INDEX(Bicester!$Q$40:$Q$65,MATCH($C161,Bicester!S$40:S$65,0))))</f>
        <v>Not Declared</v>
      </c>
      <c r="E161" s="5" t="str">
        <f>IF(ISNA(MATCH($C161,Bicester!T$40:T$65,0)),"Not Declared", IF(ISBLANK(INDEX(Bicester!$Q$40:$Q$65,MATCH($C161,Bicester!T$40:T$65,0))),"Missing name on declaration sheet", INDEX(Bicester!$Q$40:$Q$65,MATCH($C161,Bicester!T$40:T$65,0))))</f>
        <v>Not Declared</v>
      </c>
      <c r="F161" s="5" t="str">
        <f>IF(ISNA(MATCH($C161,Bicester!U$40:U$65,0)),"Not Declared", IF(ISBLANK(INDEX(Bicester!$Q$40:$Q$65,MATCH($C161,Bicester!U$40:U$65,0))),"Missing name on declaration sheet", INDEX(Bicester!$Q$40:$Q$65,MATCH($C161,Bicester!U$40:U$65,0))))</f>
        <v>Not Declared</v>
      </c>
      <c r="G161" s="5" t="str">
        <f>IF(ISNA(MATCH($C161,Bicester!V$40:V$65,0)),"Not Declared", IF(ISBLANK(INDEX(Bicester!$Q$40:$Q$65,MATCH($C161,Bicester!V$40:V$65,0))),"Missing name on declaration sheet", INDEX(Bicester!$Q$40:$Q$65,MATCH($C161,Bicester!V$40:V$65,0))))</f>
        <v>Not Declared</v>
      </c>
      <c r="H161" s="5" t="str">
        <f>IF(ISNA(MATCH($C161,Bicester!W$40:W$65,0)),"Not Declared", IF(ISBLANK(INDEX(Bicester!$Q$40:$Q$65,MATCH($C161,Bicester!W$40:W$65,0))),"Missing name on declaration sheet", INDEX(Bicester!$Q$40:$Q$65,MATCH($C161,Bicester!W$40:W$65,0))))</f>
        <v>Not Declared</v>
      </c>
      <c r="I161" s="5" t="str">
        <f>IF(ISNA(MATCH($C161,Bicester!X$40:X$65,0)),"Not Declared", IF(ISBLANK(INDEX(Bicester!$Q$40:$Q$65,MATCH($C161,Bicester!X$40:X$65,0))),"Missing name on declaration sheet", INDEX(Bicester!$Q$40:$Q$65,MATCH($C161,Bicester!X$40:X$65,0))))</f>
        <v>Not Declared</v>
      </c>
      <c r="J161" s="5" t="str">
        <f>IF(ISNA(MATCH($C161,Bicester!Y$40:Y$65,0)),"Not Declared", IF(ISBLANK(INDEX(Bicester!$Q$40:$Q$65,MATCH($C161,Bicester!Y$40:Y$65,0))),"Missing name on declaration sheet", INDEX(Bicester!$Q$40:$Q$65,MATCH($C161,Bicester!Y$40:Y$65,0))))</f>
        <v>Not Declared</v>
      </c>
      <c r="K161" s="5" t="str">
        <f>IF(ISNA(MATCH($C161,Bicester!Z$40:Z$65,0)),"Not Declared", IF(ISBLANK(INDEX(Bicester!$Q$40:$Q$65,MATCH($C161,Bicester!Z$40:Z$65,0))),"Missing name on declaration sheet", INDEX(Bicester!$Q$40:$Q$65,MATCH($C161,Bicester!Z$40:Z$65,0))))</f>
        <v>Not Declared</v>
      </c>
      <c r="L161" s="5" t="str">
        <f>IF(ISNA(MATCH($C161,Bicester!AA$40:AA$65,0)),"Not Declared", IF(ISBLANK(INDEX(Bicester!$Q$40:$Q$65,MATCH($C161,Bicester!AA$40:AA$65,0))),"Missing name on declaration sheet", INDEX(Bicester!$Q$40:$Q$65,MATCH($C161,Bicester!AA$40:AA$65,0))))</f>
        <v>Not Declared</v>
      </c>
      <c r="M161" s="5" t="str">
        <f>IF(ISNA(MATCH($C161,Bicester!AB$40:AB$65,0)),"Not Declared", IF(ISBLANK(INDEX(Bicester!$Q$40:$Q$65,MATCH($C161,Bicester!AB$40:AB$65,0))),"Missing name on declaration sheet", INDEX(Bicester!$Q$40:$Q$65,MATCH($C161,Bicester!AB$40:AB$65,0))))</f>
        <v>Not Declared</v>
      </c>
      <c r="N161" s="5" t="str">
        <f>IF(ISNA(MATCH($C161,Bicester!AC$40:AC$65,0)),"Not Declared", IF(ISBLANK(INDEX(Bicester!$Q$40:$Q$65,MATCH($C161,Bicester!AC$40:AC$65,0))),"Missing name on declaration sheet", INDEX(Bicester!$Q$40:$Q$65,MATCH($C161,Bicester!AC$40:AC$65,0))))</f>
        <v>Not Declared</v>
      </c>
      <c r="O161" s="5" t="str">
        <f>IF(ISNA(MATCH($C161,Bicester!AD$40:AD$65,0)),"Not Declared", IF(ISBLANK(INDEX(Bicester!$Q$40:$Q$65,MATCH($C161,Bicester!AD$40:AD$65,0))),"Missing name on declaration sheet", INDEX(Bicester!$Q$40:$Q$65,MATCH($C161,Bicester!AD$40:AD$65,0))))</f>
        <v>Not Declared</v>
      </c>
      <c r="P161" s="57"/>
      <c r="Q161" s="57"/>
      <c r="R161" s="57"/>
      <c r="S161" s="57"/>
      <c r="T161" s="75"/>
      <c r="U161" s="75"/>
      <c r="V161" s="75"/>
      <c r="W161" s="75"/>
      <c r="X161" s="57"/>
      <c r="AA161" s="21"/>
      <c r="AB161" s="203" t="str">
        <v>O</v>
      </c>
      <c r="AC161" s="204" t="str">
        <v>Not Declared</v>
      </c>
      <c r="AD161" s="205" t="str">
        <v>Oxford City AC</v>
      </c>
      <c r="AE161" s="21"/>
      <c r="AF161" s="201"/>
      <c r="AG161" s="21"/>
      <c r="AH161" s="202"/>
      <c r="AJ161" s="21"/>
      <c r="AK161" s="203" t="str">
        <v>A</v>
      </c>
      <c r="AL161" s="204" t="str">
        <v>Not Declared</v>
      </c>
      <c r="AM161" s="205" t="str">
        <v>Abingdon AC</v>
      </c>
      <c r="AN161" s="21"/>
      <c r="AO161" s="201"/>
      <c r="AP161" s="21"/>
      <c r="AQ161" s="202"/>
      <c r="AR161" s="210"/>
      <c r="AS161" s="21"/>
      <c r="AT161" s="203" t="str">
        <v>B</v>
      </c>
      <c r="AU161" s="204" t="str">
        <v>Not Declared</v>
      </c>
      <c r="AV161" s="205" t="str">
        <v>Bicester AC</v>
      </c>
      <c r="AW161" s="21"/>
      <c r="AX161" s="201"/>
      <c r="AY161" s="21"/>
      <c r="AZ161" s="202"/>
      <c r="BB161" s="21"/>
      <c r="BC161" s="203" t="str">
        <v>R</v>
      </c>
      <c r="BD161" s="204" t="str">
        <v>Not Declared</v>
      </c>
      <c r="BE161" s="205" t="str">
        <v>Radley AC</v>
      </c>
      <c r="BF161" s="21"/>
      <c r="BG161" s="201"/>
      <c r="BH161" s="21"/>
      <c r="BI161" s="202"/>
      <c r="BK161" s="21"/>
      <c r="BL161" s="203" t="str">
        <v>R</v>
      </c>
      <c r="BM161" s="204" t="str">
        <v>Not Declared</v>
      </c>
      <c r="BN161" s="205" t="str">
        <v>Radley AC</v>
      </c>
      <c r="BO161" s="21"/>
      <c r="BP161" s="201"/>
      <c r="BQ161" s="21"/>
      <c r="BR161" s="202"/>
      <c r="BT161" s="21"/>
      <c r="BU161" s="203" t="str">
        <v>B</v>
      </c>
      <c r="BV161" s="204" t="str">
        <v>Not Declared</v>
      </c>
      <c r="BW161" s="205" t="str">
        <v>Bicester AC</v>
      </c>
      <c r="BX161" s="21"/>
      <c r="BY161" s="201"/>
      <c r="BZ161" s="21"/>
      <c r="CA161" s="202"/>
      <c r="CB161" s="21"/>
      <c r="CC161" s="21"/>
      <c r="CD161" s="21"/>
      <c r="CE161" s="21"/>
      <c r="CF161" s="21"/>
      <c r="CG161" s="21"/>
      <c r="CH161" s="21"/>
      <c r="CI161" s="21"/>
      <c r="CJ161" s="21"/>
      <c r="CK161" s="21"/>
      <c r="CL161" s="21"/>
    </row>
    <row r="162" spans="1:90" ht="21" customHeight="1">
      <c r="A162" s="20" t="s">
        <v>119</v>
      </c>
      <c r="B162" s="5"/>
      <c r="C162" s="5" t="s">
        <v>139</v>
      </c>
      <c r="D162" s="5" t="str">
        <f>IF(ISNA(MATCH($C162,Bicester!S$40:S$65,0)),"Not Declared", IF(ISBLANK(INDEX(Bicester!$Q$40:$Q$65,MATCH($C162,Bicester!S$40:S$65,0))),"Missing name on declaration sheet", INDEX(Bicester!$Q$40:$Q$65,MATCH($C162,Bicester!S$40:S$65,0))))</f>
        <v>Not Declared</v>
      </c>
      <c r="E162" s="5" t="str">
        <f>IF(ISNA(MATCH($C162,Bicester!T$40:T$65,0)),"Not Declared", IF(ISBLANK(INDEX(Bicester!$Q$40:$Q$65,MATCH($C162,Bicester!T$40:T$65,0))),"Missing name on declaration sheet", INDEX(Bicester!$Q$40:$Q$65,MATCH($C162,Bicester!T$40:T$65,0))))</f>
        <v>Not Declared</v>
      </c>
      <c r="F162" s="5" t="str">
        <f>IF(ISNA(MATCH($C162,Bicester!U$40:U$65,0)),"Not Declared", IF(ISBLANK(INDEX(Bicester!$Q$40:$Q$65,MATCH($C162,Bicester!U$40:U$65,0))),"Missing name on declaration sheet", INDEX(Bicester!$Q$40:$Q$65,MATCH($C162,Bicester!U$40:U$65,0))))</f>
        <v>Not Declared</v>
      </c>
      <c r="G162" s="5" t="str">
        <f>IF(ISNA(MATCH($C162,Bicester!V$40:V$65,0)),"Not Declared", IF(ISBLANK(INDEX(Bicester!$Q$40:$Q$65,MATCH($C162,Bicester!V$40:V$65,0))),"Missing name on declaration sheet", INDEX(Bicester!$Q$40:$Q$65,MATCH($C162,Bicester!V$40:V$65,0))))</f>
        <v>Not Declared</v>
      </c>
      <c r="H162" s="5" t="str">
        <f>IF(ISNA(MATCH($C162,Bicester!W$40:W$65,0)),"Not Declared", IF(ISBLANK(INDEX(Bicester!$Q$40:$Q$65,MATCH($C162,Bicester!W$40:W$65,0))),"Missing name on declaration sheet", INDEX(Bicester!$Q$40:$Q$65,MATCH($C162,Bicester!W$40:W$65,0))))</f>
        <v>Not Declared</v>
      </c>
      <c r="I162" s="5" t="str">
        <f>IF(ISNA(MATCH($C162,Bicester!X$40:X$65,0)),"Not Declared", IF(ISBLANK(INDEX(Bicester!$Q$40:$Q$65,MATCH($C162,Bicester!X$40:X$65,0))),"Missing name on declaration sheet", INDEX(Bicester!$Q$40:$Q$65,MATCH($C162,Bicester!X$40:X$65,0))))</f>
        <v>Not Declared</v>
      </c>
      <c r="J162" s="5" t="str">
        <f>IF(ISNA(MATCH($C162,Bicester!Y$40:Y$65,0)),"Not Declared", IF(ISBLANK(INDEX(Bicester!$Q$40:$Q$65,MATCH($C162,Bicester!Y$40:Y$65,0))),"Missing name on declaration sheet", INDEX(Bicester!$Q$40:$Q$65,MATCH($C162,Bicester!Y$40:Y$65,0))))</f>
        <v>Not Declared</v>
      </c>
      <c r="K162" s="5" t="str">
        <f>IF(ISNA(MATCH($C162,Bicester!Z$40:Z$65,0)),"Not Declared", IF(ISBLANK(INDEX(Bicester!$Q$40:$Q$65,MATCH($C162,Bicester!Z$40:Z$65,0))),"Missing name on declaration sheet", INDEX(Bicester!$Q$40:$Q$65,MATCH($C162,Bicester!Z$40:Z$65,0))))</f>
        <v>Not Declared</v>
      </c>
      <c r="L162" s="5" t="str">
        <f>IF(ISNA(MATCH($C162,Bicester!AA$40:AA$65,0)),"Not Declared", IF(ISBLANK(INDEX(Bicester!$Q$40:$Q$65,MATCH($C162,Bicester!AA$40:AA$65,0))),"Missing name on declaration sheet", INDEX(Bicester!$Q$40:$Q$65,MATCH($C162,Bicester!AA$40:AA$65,0))))</f>
        <v>Not Declared</v>
      </c>
      <c r="M162" s="5" t="str">
        <f>IF(ISNA(MATCH($C162,Bicester!AB$40:AB$65,0)),"Not Declared", IF(ISBLANK(INDEX(Bicester!$Q$40:$Q$65,MATCH($C162,Bicester!AB$40:AB$65,0))),"Missing name on declaration sheet", INDEX(Bicester!$Q$40:$Q$65,MATCH($C162,Bicester!AB$40:AB$65,0))))</f>
        <v>Not Declared</v>
      </c>
      <c r="N162" s="5" t="str">
        <f>IF(ISNA(MATCH($C162,Bicester!AC$40:AC$65,0)),"Not Declared", IF(ISBLANK(INDEX(Bicester!$Q$40:$Q$65,MATCH($C162,Bicester!AC$40:AC$65,0))),"Missing name on declaration sheet", INDEX(Bicester!$Q$40:$Q$65,MATCH($C162,Bicester!AC$40:AC$65,0))))</f>
        <v>Not Declared</v>
      </c>
      <c r="O162" s="5" t="str">
        <f>IF(ISNA(MATCH($C162,Bicester!AD$40:AD$65,0)),"Not Declared", IF(ISBLANK(INDEX(Bicester!$Q$40:$Q$65,MATCH($C162,Bicester!AD$40:AD$65,0))),"Missing name on declaration sheet", INDEX(Bicester!$Q$40:$Q$65,MATCH($C162,Bicester!AD$40:AD$65,0))))</f>
        <v>Not Declared</v>
      </c>
      <c r="P162" s="5" t="s">
        <v>109</v>
      </c>
      <c r="Q162" s="5" t="s">
        <v>136</v>
      </c>
      <c r="R162" s="5" t="s">
        <v>137</v>
      </c>
      <c r="S162" s="5" t="s">
        <v>138</v>
      </c>
      <c r="T162" s="5" t="str">
        <f>IF(ISNA(MATCH(P162,Bicester!$AE$40:$AE$65,0)),"", IF(ISBLANK(INDEX(Bicester!$Q$40:$Q$65,MATCH(P162,Bicester!$AE$40:$AE$65,0))),"Missing name on declaration sheet", INDEX(Bicester!$Q$40:$Q$65,MATCH(P162,Bicester!$AE$40:$AE$65,0))))</f>
        <v/>
      </c>
      <c r="U162" s="5" t="str">
        <f>IF(ISNA(MATCH(Q162,Bicester!$AE$40:$AE$65,0)),"", IF(ISBLANK(INDEX(Bicester!$Q$40:$Q$65,MATCH(Q162,Bicester!$AE$40:$AE$65,0))),"Missing name on declaration sheet", INDEX(Bicester!$Q$40:$Q$65,MATCH(Q162,Bicester!$AE$40:$AE$65,0))))</f>
        <v/>
      </c>
      <c r="V162" s="5" t="str">
        <f>IF(ISNA(MATCH(R162,Bicester!$AE$40:$AE$65,0)),"", IF(ISBLANK(INDEX(Bicester!$Q$40:$Q$65,MATCH(R162,Bicester!$AE$40:$AE$65,0))),"Missing name on declaration sheet", INDEX(Bicester!$Q$40:$Q$65,MATCH(R162,Bicester!$AE$40:$AE$65,0))))</f>
        <v/>
      </c>
      <c r="W162" s="5" t="str">
        <f>IF(ISNA(MATCH(S162,Bicester!$AE$40:$AE$65,0)),"", IF(ISBLANK(INDEX(Bicester!$Q$40:$Q$65,MATCH(S162,Bicester!$AE$40:$AE$65,0))),"Missing name on declaration sheet", INDEX(Bicester!$Q$40:$Q$65,MATCH(S162,Bicester!$AE$40:$AE$65,0))))</f>
        <v/>
      </c>
      <c r="X162" s="20" t="str">
        <f t="shared" ref="X162:X163" si="55">T162&amp;", "&amp;U162&amp;", "&amp;V162&amp;", "&amp;W162</f>
        <v xml:space="preserve">, , , </v>
      </c>
      <c r="AA162" s="197" t="s">
        <v>340</v>
      </c>
      <c r="AB162" s="207" t="str" cm="1">
        <f t="array" ref="AB162:AD169">_xlfn.SORTBY(_xlfn._xlws.FILTER(CHOOSE({1,2,3},$B154:$B180,$I154:$I180,$A154:$A180),($C154:$C180="B")*($A154:$A180&lt;&gt;"Great Milton AC"),""),$P$435:$P$442)</f>
        <v>RR</v>
      </c>
      <c r="AC162" s="199" t="str">
        <v>Not Declared</v>
      </c>
      <c r="AD162" s="200" t="str">
        <v>Radley AC</v>
      </c>
      <c r="AE162" s="21"/>
      <c r="AF162" s="201"/>
      <c r="AG162" s="21"/>
      <c r="AH162" s="202"/>
      <c r="AJ162" s="197" t="s">
        <v>340</v>
      </c>
      <c r="AK162" s="207" t="str" cm="1">
        <f t="array" ref="AK162:AM169">_xlfn.SORTBY(_xlfn._xlws.FILTER(CHOOSE({1,2,3},$B154:$B180,$G154:$G180,$A154:$A180),($C154:$C180="B")*($A154:$A180&lt;&gt;"Great Milton AC"),""),$O$435:$O$442)</f>
        <v>WW</v>
      </c>
      <c r="AL162" s="199" t="str">
        <v>Not Declared</v>
      </c>
      <c r="AM162" s="200" t="str">
        <v>Witney Road Runners</v>
      </c>
      <c r="AN162" s="21"/>
      <c r="AO162" s="201"/>
      <c r="AP162" s="21"/>
      <c r="AQ162" s="202"/>
      <c r="AR162" s="210"/>
      <c r="AS162" s="197" t="s">
        <v>340</v>
      </c>
      <c r="AT162" s="207" t="str" cm="1">
        <f t="array" ref="AT162:AV169">_xlfn.SORTBY(_xlfn._xlws.FILTER(CHOOSE({1,2,3},$B154:$B180,$K154:$K180,$A154:$A180),($C154:$C180="B")*($A154:$A180&lt;&gt;"Great Milton AC"),""),$N$435:$N$442)</f>
        <v>NN</v>
      </c>
      <c r="AU162" s="199" t="str">
        <v>Not Declared</v>
      </c>
      <c r="AV162" s="200" t="str">
        <v>Banbury Harriers AC</v>
      </c>
      <c r="AW162" s="21"/>
      <c r="AX162" s="201"/>
      <c r="AY162" s="21"/>
      <c r="AZ162" s="202"/>
      <c r="BB162" s="197" t="s">
        <v>340</v>
      </c>
      <c r="BC162" s="207" t="str" cm="1">
        <f t="array" ref="BC162:BE169">_xlfn.SORTBY(_xlfn._xlws.FILTER(CHOOSE({1,2,3},$B154:$B180,$M154:$M180,$A154:$A180),($C154:$C180="B")*($A154:$A180&lt;&gt;"Great Milton AC"),""),$L$435:$L$442)</f>
        <v>OO</v>
      </c>
      <c r="BD162" s="199" t="str">
        <v>Not Declared</v>
      </c>
      <c r="BE162" s="200" t="str">
        <v>Oxford City AC</v>
      </c>
      <c r="BF162" s="21"/>
      <c r="BG162" s="201"/>
      <c r="BH162" s="21"/>
      <c r="BI162" s="202"/>
      <c r="BK162" s="197" t="s">
        <v>340</v>
      </c>
      <c r="BL162" s="207" t="str" cm="1">
        <f t="array" ref="BL162:BN169">_xlfn.SORTBY(_xlfn._xlws.FILTER(CHOOSE({1,2,3},$B154:$B180,$D154:$D180,$A154:$A180),($C154:$C180="B")*($A154:$A180&lt;&gt;"Great Milton AC"),""),$M$435:$M$442)</f>
        <v>XX</v>
      </c>
      <c r="BM162" s="199" t="str">
        <v>Not Declared</v>
      </c>
      <c r="BN162" s="200" t="str">
        <v>Team Kennet</v>
      </c>
      <c r="BO162" s="21"/>
      <c r="BP162" s="201"/>
      <c r="BQ162" s="21"/>
      <c r="BR162" s="202"/>
      <c r="BT162" s="197" t="s">
        <v>340</v>
      </c>
      <c r="BU162" s="207" t="str" cm="1">
        <f t="array" ref="BU162:BW169">_xlfn.SORTBY(_xlfn._xlws.FILTER(CHOOSE({1,2,3},$B154:$B180,$E154:$E180,$A154:$A180),($C154:$C180="B")*($A154:$A180&lt;&gt;"Great Milton AC"),""),$K$435:$K$442)</f>
        <v>RR</v>
      </c>
      <c r="BV162" s="199" t="str">
        <v>Not Declared</v>
      </c>
      <c r="BW162" s="200" t="str">
        <v>Radley AC</v>
      </c>
      <c r="BX162" s="21"/>
      <c r="BY162" s="201"/>
      <c r="BZ162" s="21"/>
      <c r="CA162" s="202"/>
      <c r="CB162" s="21"/>
      <c r="CC162" s="21"/>
      <c r="CD162" s="21"/>
      <c r="CE162" s="21"/>
      <c r="CF162" s="21"/>
      <c r="CG162" s="21"/>
      <c r="CH162" s="21"/>
      <c r="CI162" s="21"/>
      <c r="CJ162" s="21"/>
      <c r="CK162" s="21"/>
      <c r="CL162" s="21"/>
    </row>
    <row r="163" spans="1:90" ht="21" customHeight="1">
      <c r="A163" s="20" t="s">
        <v>120</v>
      </c>
      <c r="B163" s="5" t="s">
        <v>18</v>
      </c>
      <c r="C163" s="5" t="s">
        <v>0</v>
      </c>
      <c r="D163" s="5" t="str">
        <f>IF(ISNA(MATCH($C163,Oxford!S$40:S$65,0)),"Not Declared", IF(ISBLANK(INDEX(Oxford!$Q$40:$Q$65,MATCH($C163,Oxford!S$40:S$65,0))),"Missing name on declaration sheet", INDEX(Oxford!$Q$40:$Q$65,MATCH($C163,Oxford!S$40:S$65,0))))</f>
        <v>Not Declared</v>
      </c>
      <c r="E163" s="5" t="str">
        <f>IF(ISNA(MATCH($C163,Oxford!T$40:T$65,0)),"Not Declared", IF(ISBLANK(INDEX(Oxford!$Q$40:$Q$65,MATCH($C163,Oxford!T$40:T$65,0))),"Missing name on declaration sheet", INDEX(Oxford!$Q$40:$Q$65,MATCH($C163,Oxford!T$40:T$65,0))))</f>
        <v>Not Declared</v>
      </c>
      <c r="F163" s="5" t="str">
        <f>IF(ISNA(MATCH($C163,Oxford!U$40:U$65,0)),"Not Declared", IF(ISBLANK(INDEX(Oxford!$Q$40:$Q$65,MATCH($C163,Oxford!U$40:U$65,0))),"Missing name on declaration sheet", INDEX(Oxford!$Q$40:$Q$65,MATCH($C163,Oxford!U$40:U$65,0))))</f>
        <v>Not Declared</v>
      </c>
      <c r="G163" s="5" t="str">
        <f>IF(ISNA(MATCH($C163,Oxford!V$40:V$65,0)),"Not Declared", IF(ISBLANK(INDEX(Oxford!$Q$40:$Q$65,MATCH($C163,Oxford!V$40:V$65,0))),"Missing name on declaration sheet", INDEX(Oxford!$Q$40:$Q$65,MATCH($C163,Oxford!V$40:V$65,0))))</f>
        <v>Not Declared</v>
      </c>
      <c r="H163" s="5" t="str">
        <f>IF(ISNA(MATCH($C163,Oxford!W$40:W$65,0)),"Not Declared", IF(ISBLANK(INDEX(Oxford!$Q$40:$Q$65,MATCH($C163,Oxford!W$40:W$65,0))),"Missing name on declaration sheet", INDEX(Oxford!$Q$40:$Q$65,MATCH($C163,Oxford!W$40:W$65,0))))</f>
        <v>Not Declared</v>
      </c>
      <c r="I163" s="5" t="str">
        <f>IF(ISNA(MATCH($C163,Oxford!X$40:X$65,0)),"Not Declared", IF(ISBLANK(INDEX(Oxford!$Q$40:$Q$65,MATCH($C163,Oxford!X$40:X$65,0))),"Missing name on declaration sheet", INDEX(Oxford!$Q$40:$Q$65,MATCH($C163,Oxford!X$40:X$65,0))))</f>
        <v>Not Declared</v>
      </c>
      <c r="J163" s="5" t="str">
        <f>IF(ISNA(MATCH($C163,Oxford!Y$40:Y$65,0)),"Not Declared", IF(ISBLANK(INDEX(Oxford!$Q$40:$Q$65,MATCH($C163,Oxford!Y$40:Y$65,0))),"Missing name on declaration sheet", INDEX(Oxford!$Q$40:$Q$65,MATCH($C163,Oxford!Y$40:Y$65,0))))</f>
        <v>Not Declared</v>
      </c>
      <c r="K163" s="5" t="str">
        <f>IF(ISNA(MATCH($C163,Oxford!Z$40:Z$65,0)),"Not Declared", IF(ISBLANK(INDEX(Oxford!$Q$40:$Q$65,MATCH($C163,Oxford!Z$40:Z$65,0))),"Missing name on declaration sheet", INDEX(Oxford!$Q$40:$Q$65,MATCH($C163,Oxford!Z$40:Z$65,0))))</f>
        <v>Not Declared</v>
      </c>
      <c r="L163" s="5" t="str">
        <f>IF(ISNA(MATCH($C163,Oxford!AA$40:AA$65,0)),"Not Declared", IF(ISBLANK(INDEX(Oxford!$Q$40:$Q$65,MATCH($C163,Oxford!AA$40:AA$65,0))),"Missing name on declaration sheet", INDEX(Oxford!$Q$40:$Q$65,MATCH($C163,Oxford!AA$40:AA$65,0))))</f>
        <v>Not Declared</v>
      </c>
      <c r="M163" s="5" t="str">
        <f>IF(ISNA(MATCH($C163,Oxford!AB$40:AB$65,0)),"Not Declared", IF(ISBLANK(INDEX(Oxford!$Q$40:$Q$65,MATCH($C163,Oxford!AB$40:AB$65,0))),"Missing name on declaration sheet", INDEX(Oxford!$Q$40:$Q$65,MATCH($C163,Oxford!AB$40:AB$65,0))))</f>
        <v>Not Declared</v>
      </c>
      <c r="N163" s="5" t="str">
        <f>IF(ISNA(MATCH($C163,Oxford!AC$40:AC$65,0)),"Not Declared", IF(ISBLANK(INDEX(Oxford!$Q$40:$Q$65,MATCH($C163,Oxford!AC$40:AC$65,0))),"Missing name on declaration sheet", INDEX(Oxford!$Q$40:$Q$65,MATCH($C163,Oxford!AC$40:AC$65,0))))</f>
        <v>Not Declared</v>
      </c>
      <c r="O163" s="5" t="str">
        <f>IF(ISNA(MATCH($C163,Oxford!AD$40:AD$65,0)),"Not Declared", IF(ISBLANK(INDEX(Oxford!$Q$40:$Q$65,MATCH($C163,Oxford!AD$40:AD$65,0))),"Missing name on declaration sheet", INDEX(Oxford!$Q$40:$Q$65,MATCH($C163,Oxford!AD$40:AD$65,0))))</f>
        <v>Not Declared</v>
      </c>
      <c r="P163" s="5">
        <v>1</v>
      </c>
      <c r="Q163" s="5">
        <v>2</v>
      </c>
      <c r="R163" s="5">
        <v>3</v>
      </c>
      <c r="S163" s="5">
        <v>4</v>
      </c>
      <c r="T163" s="5" t="str">
        <f>IF(ISNA(MATCH(P163,Oxford!$AE$40:$AE$65,0)),"", IF(ISBLANK(INDEX(Oxford!$Q$40:$Q$65,MATCH(P163,Oxford!$AE$40:$AE$65,0))),"Missing name on declaration sheet", INDEX(Oxford!$Q$40:$Q$65,MATCH(P163,Oxford!$AE$40:$AE$65,0))))</f>
        <v/>
      </c>
      <c r="U163" s="5" t="str">
        <f>IF(ISNA(MATCH(Q163,Oxford!$AE$40:$AE$65,0)),"", IF(ISBLANK(INDEX(Oxford!$Q$40:$Q$65,MATCH(Q163,Oxford!$AE$40:$AE$65,0))),"Missing name on declaration sheet", INDEX(Oxford!$Q$40:$Q$65,MATCH(Q163,Oxford!$AE$40:$AE$65,0))))</f>
        <v/>
      </c>
      <c r="V163" s="5" t="str">
        <f>IF(ISNA(MATCH(R163,Oxford!$AE$40:$AE$65,0)),"", IF(ISBLANK(INDEX(Oxford!$Q$40:$Q$65,MATCH(R163,Oxford!$AE$40:$AE$65,0))),"Missing name on declaration sheet", INDEX(Oxford!$Q$40:$Q$65,MATCH(R163,Oxford!$AE$40:$AE$65,0))))</f>
        <v/>
      </c>
      <c r="W163" s="5" t="str">
        <f>IF(ISNA(MATCH(S163,Oxford!$AE$40:$AE$65,0)),"", IF(ISBLANK(INDEX(Oxford!$Q$40:$Q$65,MATCH(S163,Oxford!$AE$40:$AE$65,0))),"Missing name on declaration sheet", INDEX(Oxford!$Q$40:$Q$65,MATCH(S163,Oxford!$AE$40:$AE$65,0))))</f>
        <v/>
      </c>
      <c r="X163" s="20" t="str">
        <f t="shared" si="55"/>
        <v xml:space="preserve">, , , </v>
      </c>
      <c r="AA163" s="21"/>
      <c r="AB163" s="201" t="str">
        <v>NN</v>
      </c>
      <c r="AC163" s="21" t="str">
        <v>Not Declared</v>
      </c>
      <c r="AD163" s="202" t="str">
        <v>Banbury Harriers AC</v>
      </c>
      <c r="AE163" s="21"/>
      <c r="AF163" s="201"/>
      <c r="AG163" s="21"/>
      <c r="AH163" s="202"/>
      <c r="AJ163" s="21"/>
      <c r="AK163" s="201" t="str">
        <v>NN</v>
      </c>
      <c r="AL163" s="21" t="str">
        <v>Not Declared</v>
      </c>
      <c r="AM163" s="202" t="str">
        <v>Banbury Harriers AC</v>
      </c>
      <c r="AN163" s="21"/>
      <c r="AO163" s="201"/>
      <c r="AP163" s="21"/>
      <c r="AQ163" s="202"/>
      <c r="AR163" s="210"/>
      <c r="AS163" s="21"/>
      <c r="AT163" s="201" t="str">
        <v>HH</v>
      </c>
      <c r="AU163" s="21" t="str">
        <v>Not Declared</v>
      </c>
      <c r="AV163" s="202" t="str">
        <v>White Horse Harriers</v>
      </c>
      <c r="AW163" s="21"/>
      <c r="AX163" s="201"/>
      <c r="AY163" s="21"/>
      <c r="AZ163" s="202"/>
      <c r="BB163" s="21"/>
      <c r="BC163" s="201" t="str">
        <v>AA</v>
      </c>
      <c r="BD163" s="21" t="str">
        <v>Not Declared</v>
      </c>
      <c r="BE163" s="202" t="str">
        <v>Abingdon AC</v>
      </c>
      <c r="BF163" s="21"/>
      <c r="BG163" s="201"/>
      <c r="BH163" s="21"/>
      <c r="BI163" s="202"/>
      <c r="BK163" s="21"/>
      <c r="BL163" s="201" t="str">
        <v>NN</v>
      </c>
      <c r="BM163" s="21" t="str">
        <v>Not Declared</v>
      </c>
      <c r="BN163" s="202" t="str">
        <v>Banbury Harriers AC</v>
      </c>
      <c r="BO163" s="21"/>
      <c r="BP163" s="201"/>
      <c r="BQ163" s="21"/>
      <c r="BR163" s="202"/>
      <c r="BT163" s="21"/>
      <c r="BU163" s="201" t="str">
        <v>OO</v>
      </c>
      <c r="BV163" s="21" t="str">
        <v>Not Declared</v>
      </c>
      <c r="BW163" s="202" t="str">
        <v>Oxford City AC</v>
      </c>
      <c r="BX163" s="21"/>
      <c r="BY163" s="201"/>
      <c r="BZ163" s="21"/>
      <c r="CA163" s="202"/>
      <c r="CB163" s="21"/>
      <c r="CC163" s="21"/>
      <c r="CD163" s="21"/>
      <c r="CE163" s="21"/>
      <c r="CF163" s="21"/>
      <c r="CG163" s="21"/>
      <c r="CH163" s="21"/>
      <c r="CI163" s="21"/>
      <c r="CJ163" s="21"/>
      <c r="CK163" s="21"/>
      <c r="CL163" s="21"/>
    </row>
    <row r="164" spans="1:90" ht="21" customHeight="1">
      <c r="A164" s="20" t="s">
        <v>120</v>
      </c>
      <c r="B164" s="5" t="s">
        <v>17</v>
      </c>
      <c r="C164" s="5" t="s">
        <v>1</v>
      </c>
      <c r="D164" s="5" t="str">
        <f>IF(ISNA(MATCH($C164,Oxford!S$40:S$65,0)),"Not Declared", IF(ISBLANK(INDEX(Oxford!$Q$40:$Q$65,MATCH($C164,Oxford!S$40:S$65,0))),"Missing name on declaration sheet", INDEX(Oxford!$Q$40:$Q$65,MATCH($C164,Oxford!S$40:S$65,0))))</f>
        <v>Not Declared</v>
      </c>
      <c r="E164" s="5" t="str">
        <f>IF(ISNA(MATCH($C164,Oxford!T$40:T$65,0)),"Not Declared", IF(ISBLANK(INDEX(Oxford!$Q$40:$Q$65,MATCH($C164,Oxford!T$40:T$65,0))),"Missing name on declaration sheet", INDEX(Oxford!$Q$40:$Q$65,MATCH($C164,Oxford!T$40:T$65,0))))</f>
        <v>Not Declared</v>
      </c>
      <c r="F164" s="5" t="str">
        <f>IF(ISNA(MATCH($C164,Oxford!U$40:U$65,0)),"Not Declared", IF(ISBLANK(INDEX(Oxford!$Q$40:$Q$65,MATCH($C164,Oxford!U$40:U$65,0))),"Missing name on declaration sheet", INDEX(Oxford!$Q$40:$Q$65,MATCH($C164,Oxford!U$40:U$65,0))))</f>
        <v>Not Declared</v>
      </c>
      <c r="G164" s="5" t="str">
        <f>IF(ISNA(MATCH($C164,Oxford!V$40:V$65,0)),"Not Declared", IF(ISBLANK(INDEX(Oxford!$Q$40:$Q$65,MATCH($C164,Oxford!V$40:V$65,0))),"Missing name on declaration sheet", INDEX(Oxford!$Q$40:$Q$65,MATCH($C164,Oxford!V$40:V$65,0))))</f>
        <v>Not Declared</v>
      </c>
      <c r="H164" s="5" t="str">
        <f>IF(ISNA(MATCH($C164,Oxford!W$40:W$65,0)),"Not Declared", IF(ISBLANK(INDEX(Oxford!$Q$40:$Q$65,MATCH($C164,Oxford!W$40:W$65,0))),"Missing name on declaration sheet", INDEX(Oxford!$Q$40:$Q$65,MATCH($C164,Oxford!W$40:W$65,0))))</f>
        <v>Not Declared</v>
      </c>
      <c r="I164" s="5" t="str">
        <f>IF(ISNA(MATCH($C164,Oxford!X$40:X$65,0)),"Not Declared", IF(ISBLANK(INDEX(Oxford!$Q$40:$Q$65,MATCH($C164,Oxford!X$40:X$65,0))),"Missing name on declaration sheet", INDEX(Oxford!$Q$40:$Q$65,MATCH($C164,Oxford!X$40:X$65,0))))</f>
        <v>Not Declared</v>
      </c>
      <c r="J164" s="5" t="str">
        <f>IF(ISNA(MATCH($C164,Oxford!Y$40:Y$65,0)),"Not Declared", IF(ISBLANK(INDEX(Oxford!$Q$40:$Q$65,MATCH($C164,Oxford!Y$40:Y$65,0))),"Missing name on declaration sheet", INDEX(Oxford!$Q$40:$Q$65,MATCH($C164,Oxford!Y$40:Y$65,0))))</f>
        <v>Not Declared</v>
      </c>
      <c r="K164" s="5" t="str">
        <f>IF(ISNA(MATCH($C164,Oxford!Z$40:Z$65,0)),"Not Declared", IF(ISBLANK(INDEX(Oxford!$Q$40:$Q$65,MATCH($C164,Oxford!Z$40:Z$65,0))),"Missing name on declaration sheet", INDEX(Oxford!$Q$40:$Q$65,MATCH($C164,Oxford!Z$40:Z$65,0))))</f>
        <v>Not Declared</v>
      </c>
      <c r="L164" s="5" t="str">
        <f>IF(ISNA(MATCH($C164,Oxford!AA$40:AA$65,0)),"Not Declared", IF(ISBLANK(INDEX(Oxford!$Q$40:$Q$65,MATCH($C164,Oxford!AA$40:AA$65,0))),"Missing name on declaration sheet", INDEX(Oxford!$Q$40:$Q$65,MATCH($C164,Oxford!AA$40:AA$65,0))))</f>
        <v>Not Declared</v>
      </c>
      <c r="M164" s="5" t="str">
        <f>IF(ISNA(MATCH($C164,Oxford!AB$40:AB$65,0)),"Not Declared", IF(ISBLANK(INDEX(Oxford!$Q$40:$Q$65,MATCH($C164,Oxford!AB$40:AB$65,0))),"Missing name on declaration sheet", INDEX(Oxford!$Q$40:$Q$65,MATCH($C164,Oxford!AB$40:AB$65,0))))</f>
        <v>Not Declared</v>
      </c>
      <c r="N164" s="5" t="str">
        <f>IF(ISNA(MATCH($C164,Oxford!AC$40:AC$65,0)),"Not Declared", IF(ISBLANK(INDEX(Oxford!$Q$40:$Q$65,MATCH($C164,Oxford!AC$40:AC$65,0))),"Missing name on declaration sheet", INDEX(Oxford!$Q$40:$Q$65,MATCH($C164,Oxford!AC$40:AC$65,0))))</f>
        <v>Not Declared</v>
      </c>
      <c r="O164" s="5" t="str">
        <f>IF(ISNA(MATCH($C164,Oxford!AD$40:AD$65,0)),"Not Declared", IF(ISBLANK(INDEX(Oxford!$Q$40:$Q$65,MATCH($C164,Oxford!AD$40:AD$65,0))),"Missing name on declaration sheet", INDEX(Oxford!$Q$40:$Q$65,MATCH($C164,Oxford!AD$40:AD$65,0))))</f>
        <v>Not Declared</v>
      </c>
      <c r="P164" s="57"/>
      <c r="Q164" s="57"/>
      <c r="R164" s="57"/>
      <c r="S164" s="57"/>
      <c r="T164" s="75"/>
      <c r="U164" s="75"/>
      <c r="V164" s="75"/>
      <c r="W164" s="75"/>
      <c r="X164" s="57"/>
      <c r="AA164" s="21"/>
      <c r="AB164" s="201" t="str">
        <v>BB</v>
      </c>
      <c r="AC164" s="21" t="str">
        <v>Not Declared</v>
      </c>
      <c r="AD164" s="202" t="str">
        <v>Bicester AC</v>
      </c>
      <c r="AE164" s="21"/>
      <c r="AF164" s="201"/>
      <c r="AG164" s="21"/>
      <c r="AH164" s="202"/>
      <c r="AJ164" s="21"/>
      <c r="AK164" s="201" t="str">
        <v>BB</v>
      </c>
      <c r="AL164" s="21" t="str">
        <v>Not Declared</v>
      </c>
      <c r="AM164" s="202" t="str">
        <v>Bicester AC</v>
      </c>
      <c r="AN164" s="21"/>
      <c r="AO164" s="201"/>
      <c r="AP164" s="21"/>
      <c r="AQ164" s="202"/>
      <c r="AR164" s="210"/>
      <c r="AS164" s="21"/>
      <c r="AT164" s="201" t="str">
        <v>WW</v>
      </c>
      <c r="AU164" s="21" t="str">
        <v>Not Declared</v>
      </c>
      <c r="AV164" s="202" t="str">
        <v>Witney Road Runners</v>
      </c>
      <c r="AW164" s="21"/>
      <c r="AX164" s="201"/>
      <c r="AY164" s="21"/>
      <c r="AZ164" s="202"/>
      <c r="BB164" s="21"/>
      <c r="BC164" s="201" t="str">
        <v>HH</v>
      </c>
      <c r="BD164" s="21" t="str">
        <v>Not Declared</v>
      </c>
      <c r="BE164" s="202" t="str">
        <v>White Horse Harriers</v>
      </c>
      <c r="BF164" s="21"/>
      <c r="BG164" s="201"/>
      <c r="BH164" s="21"/>
      <c r="BI164" s="202"/>
      <c r="BK164" s="21"/>
      <c r="BL164" s="201" t="str">
        <v>AA</v>
      </c>
      <c r="BM164" s="21" t="str">
        <v>Not Declared</v>
      </c>
      <c r="BN164" s="202" t="str">
        <v>Abingdon AC</v>
      </c>
      <c r="BO164" s="21"/>
      <c r="BP164" s="201"/>
      <c r="BQ164" s="21"/>
      <c r="BR164" s="202"/>
      <c r="BT164" s="21"/>
      <c r="BU164" s="201" t="str">
        <v>AA</v>
      </c>
      <c r="BV164" s="21" t="str">
        <v>Not Declared</v>
      </c>
      <c r="BW164" s="202" t="str">
        <v>Abingdon AC</v>
      </c>
      <c r="BX164" s="21"/>
      <c r="BY164" s="201"/>
      <c r="BZ164" s="21"/>
      <c r="CA164" s="202"/>
      <c r="CB164" s="21"/>
      <c r="CC164" s="21"/>
      <c r="CD164" s="21"/>
      <c r="CE164" s="21"/>
      <c r="CF164" s="21"/>
      <c r="CG164" s="21"/>
      <c r="CH164" s="21"/>
      <c r="CI164" s="21"/>
      <c r="CJ164" s="21"/>
      <c r="CK164" s="21"/>
      <c r="CL164" s="21"/>
    </row>
    <row r="165" spans="1:90" ht="21" customHeight="1">
      <c r="A165" s="20" t="s">
        <v>120</v>
      </c>
      <c r="B165" s="5"/>
      <c r="C165" s="5" t="s">
        <v>139</v>
      </c>
      <c r="D165" s="5" t="str">
        <f>IF(ISNA(MATCH($C165,Oxford!S$40:S$65,0)),"Not Declared", IF(ISBLANK(INDEX(Oxford!$Q$40:$Q$65,MATCH($C165,Oxford!S$40:S$65,0))),"Missing name on declaration sheet", INDEX(Oxford!$Q$40:$Q$65,MATCH($C165,Oxford!S$40:S$65,0))))</f>
        <v>Not Declared</v>
      </c>
      <c r="E165" s="5" t="str">
        <f>IF(ISNA(MATCH($C165,Oxford!T$40:T$65,0)),"Not Declared", IF(ISBLANK(INDEX(Oxford!$Q$40:$Q$65,MATCH($C165,Oxford!T$40:T$65,0))),"Missing name on declaration sheet", INDEX(Oxford!$Q$40:$Q$65,MATCH($C165,Oxford!T$40:T$65,0))))</f>
        <v>Not Declared</v>
      </c>
      <c r="F165" s="5" t="str">
        <f>IF(ISNA(MATCH($C165,Oxford!U$40:U$65,0)),"Not Declared", IF(ISBLANK(INDEX(Oxford!$Q$40:$Q$65,MATCH($C165,Oxford!U$40:U$65,0))),"Missing name on declaration sheet", INDEX(Oxford!$Q$40:$Q$65,MATCH($C165,Oxford!U$40:U$65,0))))</f>
        <v>Not Declared</v>
      </c>
      <c r="G165" s="5" t="str">
        <f>IF(ISNA(MATCH($C165,Oxford!V$40:V$65,0)),"Not Declared", IF(ISBLANK(INDEX(Oxford!$Q$40:$Q$65,MATCH($C165,Oxford!V$40:V$65,0))),"Missing name on declaration sheet", INDEX(Oxford!$Q$40:$Q$65,MATCH($C165,Oxford!V$40:V$65,0))))</f>
        <v>Not Declared</v>
      </c>
      <c r="H165" s="5" t="str">
        <f>IF(ISNA(MATCH($C165,Oxford!W$40:W$65,0)),"Not Declared", IF(ISBLANK(INDEX(Oxford!$Q$40:$Q$65,MATCH($C165,Oxford!W$40:W$65,0))),"Missing name on declaration sheet", INDEX(Oxford!$Q$40:$Q$65,MATCH($C165,Oxford!W$40:W$65,0))))</f>
        <v>Not Declared</v>
      </c>
      <c r="I165" s="5" t="str">
        <f>IF(ISNA(MATCH($C165,Oxford!X$40:X$65,0)),"Not Declared", IF(ISBLANK(INDEX(Oxford!$Q$40:$Q$65,MATCH($C165,Oxford!X$40:X$65,0))),"Missing name on declaration sheet", INDEX(Oxford!$Q$40:$Q$65,MATCH($C165,Oxford!X$40:X$65,0))))</f>
        <v>Not Declared</v>
      </c>
      <c r="J165" s="5" t="str">
        <f>IF(ISNA(MATCH($C165,Oxford!Y$40:Y$65,0)),"Not Declared", IF(ISBLANK(INDEX(Oxford!$Q$40:$Q$65,MATCH($C165,Oxford!Y$40:Y$65,0))),"Missing name on declaration sheet", INDEX(Oxford!$Q$40:$Q$65,MATCH($C165,Oxford!Y$40:Y$65,0))))</f>
        <v>Not Declared</v>
      </c>
      <c r="K165" s="5" t="str">
        <f>IF(ISNA(MATCH($C165,Oxford!Z$40:Z$65,0)),"Not Declared", IF(ISBLANK(INDEX(Oxford!$Q$40:$Q$65,MATCH($C165,Oxford!Z$40:Z$65,0))),"Missing name on declaration sheet", INDEX(Oxford!$Q$40:$Q$65,MATCH($C165,Oxford!Z$40:Z$65,0))))</f>
        <v>Not Declared</v>
      </c>
      <c r="L165" s="5" t="str">
        <f>IF(ISNA(MATCH($C165,Oxford!AA$40:AA$65,0)),"Not Declared", IF(ISBLANK(INDEX(Oxford!$Q$40:$Q$65,MATCH($C165,Oxford!AA$40:AA$65,0))),"Missing name on declaration sheet", INDEX(Oxford!$Q$40:$Q$65,MATCH($C165,Oxford!AA$40:AA$65,0))))</f>
        <v>Not Declared</v>
      </c>
      <c r="M165" s="5" t="str">
        <f>IF(ISNA(MATCH($C165,Oxford!AB$40:AB$65,0)),"Not Declared", IF(ISBLANK(INDEX(Oxford!$Q$40:$Q$65,MATCH($C165,Oxford!AB$40:AB$65,0))),"Missing name on declaration sheet", INDEX(Oxford!$Q$40:$Q$65,MATCH($C165,Oxford!AB$40:AB$65,0))))</f>
        <v>Not Declared</v>
      </c>
      <c r="N165" s="5" t="str">
        <f>IF(ISNA(MATCH($C165,Oxford!AC$40:AC$65,0)),"Not Declared", IF(ISBLANK(INDEX(Oxford!$Q$40:$Q$65,MATCH($C165,Oxford!AC$40:AC$65,0))),"Missing name on declaration sheet", INDEX(Oxford!$Q$40:$Q$65,MATCH($C165,Oxford!AC$40:AC$65,0))))</f>
        <v>Not Declared</v>
      </c>
      <c r="O165" s="5" t="str">
        <f>IF(ISNA(MATCH($C165,Oxford!AD$40:AD$65,0)),"Not Declared", IF(ISBLANK(INDEX(Oxford!$Q$40:$Q$65,MATCH($C165,Oxford!AD$40:AD$65,0))),"Missing name on declaration sheet", INDEX(Oxford!$Q$40:$Q$65,MATCH($C165,Oxford!AD$40:AD$65,0))))</f>
        <v>Not Declared</v>
      </c>
      <c r="P165" s="5" t="s">
        <v>109</v>
      </c>
      <c r="Q165" s="5" t="s">
        <v>136</v>
      </c>
      <c r="R165" s="5" t="s">
        <v>137</v>
      </c>
      <c r="S165" s="5" t="s">
        <v>138</v>
      </c>
      <c r="T165" s="5" t="str">
        <f>IF(ISNA(MATCH(P165,Oxford!$AE$40:$AE$65,0)),"", IF(ISBLANK(INDEX(Oxford!$Q$40:$Q$65,MATCH(P165,Oxford!$AE$40:$AE$65,0))),"Missing name on declaration sheet", INDEX(Oxford!$Q$40:$Q$65,MATCH(P165,Oxford!$AE$40:$AE$65,0))))</f>
        <v/>
      </c>
      <c r="U165" s="5" t="str">
        <f>IF(ISNA(MATCH(Q165,Oxford!$AE$40:$AE$65,0)),"", IF(ISBLANK(INDEX(Oxford!$Q$40:$Q$65,MATCH(Q165,Oxford!$AE$40:$AE$65,0))),"Missing name on declaration sheet", INDEX(Oxford!$Q$40:$Q$65,MATCH(Q165,Oxford!$AE$40:$AE$65,0))))</f>
        <v/>
      </c>
      <c r="V165" s="5" t="str">
        <f>IF(ISNA(MATCH(R165,Oxford!$AE$40:$AE$65,0)),"", IF(ISBLANK(INDEX(Oxford!$Q$40:$Q$65,MATCH(R165,Oxford!$AE$40:$AE$65,0))),"Missing name on declaration sheet", INDEX(Oxford!$Q$40:$Q$65,MATCH(R165,Oxford!$AE$40:$AE$65,0))))</f>
        <v/>
      </c>
      <c r="W165" s="5" t="str">
        <f>IF(ISNA(MATCH(S165,Oxford!$AE$40:$AE$65,0)),"", IF(ISBLANK(INDEX(Oxford!$Q$40:$Q$65,MATCH(S165,Oxford!$AE$40:$AE$65,0))),"Missing name on declaration sheet", INDEX(Oxford!$Q$40:$Q$65,MATCH(S165,Oxford!$AE$40:$AE$65,0))))</f>
        <v/>
      </c>
      <c r="X165" s="20" t="str">
        <f t="shared" ref="X165:X166" si="56">T165&amp;", "&amp;U165&amp;", "&amp;V165&amp;", "&amp;W165</f>
        <v xml:space="preserve">, , , </v>
      </c>
      <c r="AA165" s="21"/>
      <c r="AB165" s="201" t="str">
        <v>AA</v>
      </c>
      <c r="AC165" s="21" t="str">
        <v>Not Declared</v>
      </c>
      <c r="AD165" s="202" t="str">
        <v>Abingdon AC</v>
      </c>
      <c r="AE165" s="21"/>
      <c r="AF165" s="201"/>
      <c r="AG165" s="21"/>
      <c r="AH165" s="202"/>
      <c r="AJ165" s="21"/>
      <c r="AK165" s="201" t="str">
        <v>OO</v>
      </c>
      <c r="AL165" s="21" t="str">
        <v>Not Declared</v>
      </c>
      <c r="AM165" s="202" t="str">
        <v>Oxford City AC</v>
      </c>
      <c r="AN165" s="21"/>
      <c r="AO165" s="201"/>
      <c r="AP165" s="21"/>
      <c r="AQ165" s="202"/>
      <c r="AR165" s="210"/>
      <c r="AS165" s="21"/>
      <c r="AT165" s="201" t="str">
        <v>RR</v>
      </c>
      <c r="AU165" s="21" t="str">
        <v>Not Declared</v>
      </c>
      <c r="AV165" s="202" t="str">
        <v>Radley AC</v>
      </c>
      <c r="AW165" s="21"/>
      <c r="AX165" s="201"/>
      <c r="AY165" s="21"/>
      <c r="AZ165" s="202"/>
      <c r="BB165" s="21"/>
      <c r="BC165" s="201" t="str">
        <v>NN</v>
      </c>
      <c r="BD165" s="21" t="str">
        <v>Not Declared</v>
      </c>
      <c r="BE165" s="202" t="str">
        <v>Banbury Harriers AC</v>
      </c>
      <c r="BF165" s="21"/>
      <c r="BG165" s="201"/>
      <c r="BH165" s="21"/>
      <c r="BI165" s="202"/>
      <c r="BK165" s="21"/>
      <c r="BL165" s="201" t="str">
        <v>OO</v>
      </c>
      <c r="BM165" s="21" t="str">
        <v>Not Declared</v>
      </c>
      <c r="BN165" s="202" t="str">
        <v>Oxford City AC</v>
      </c>
      <c r="BO165" s="21"/>
      <c r="BP165" s="201"/>
      <c r="BQ165" s="21"/>
      <c r="BR165" s="202"/>
      <c r="BT165" s="21"/>
      <c r="BU165" s="201" t="str">
        <v>HH</v>
      </c>
      <c r="BV165" s="21" t="str">
        <v>Not Declared</v>
      </c>
      <c r="BW165" s="202" t="str">
        <v>White Horse Harriers</v>
      </c>
      <c r="BX165" s="21"/>
      <c r="BY165" s="201"/>
      <c r="BZ165" s="21"/>
      <c r="CA165" s="202"/>
      <c r="CB165" s="21"/>
      <c r="CC165" s="21"/>
      <c r="CD165" s="21"/>
      <c r="CE165" s="21"/>
      <c r="CF165" s="21"/>
      <c r="CG165" s="21"/>
      <c r="CH165" s="21"/>
      <c r="CI165" s="21"/>
      <c r="CJ165" s="21"/>
      <c r="CK165" s="21"/>
      <c r="CL165" s="21"/>
    </row>
    <row r="166" spans="1:90" ht="21" customHeight="1">
      <c r="A166" s="20" t="s">
        <v>121</v>
      </c>
      <c r="B166" s="5" t="s">
        <v>31</v>
      </c>
      <c r="C166" s="5" t="s">
        <v>0</v>
      </c>
      <c r="D166" s="5" t="str">
        <f>IF(ISNA(MATCH($C166,Radley!S$40:S$65,0)),"Not Declared", IF(ISBLANK(INDEX(Radley!$Q$40:$Q$65,MATCH($C166,Radley!S$40:S$65,0))),"Missing name on declaration sheet", INDEX(Radley!$Q$40:$Q$65,MATCH($C166,Radley!S$40:S$65,0))))</f>
        <v>Not Declared</v>
      </c>
      <c r="E166" s="5" t="str">
        <f>IF(ISNA(MATCH($C166,Radley!T$40:T$65,0)),"Not Declared", IF(ISBLANK(INDEX(Radley!$Q$40:$Q$65,MATCH($C166,Radley!T$40:T$65,0))),"Missing name on declaration sheet", INDEX(Radley!$Q$40:$Q$65,MATCH($C166,Radley!T$40:T$65,0))))</f>
        <v>Not Declared</v>
      </c>
      <c r="F166" s="5" t="str">
        <f>IF(ISNA(MATCH($C166,Radley!U$40:U$65,0)),"Not Declared", IF(ISBLANK(INDEX(Radley!$Q$40:$Q$65,MATCH($C166,Radley!U$40:U$65,0))),"Missing name on declaration sheet", INDEX(Radley!$Q$40:$Q$65,MATCH($C166,Radley!U$40:U$65,0))))</f>
        <v>Not Declared</v>
      </c>
      <c r="G166" s="5" t="str">
        <f>IF(ISNA(MATCH($C166,Radley!V$40:V$65,0)),"Not Declared", IF(ISBLANK(INDEX(Radley!$Q$40:$Q$65,MATCH($C166,Radley!V$40:V$65,0))),"Missing name on declaration sheet", INDEX(Radley!$Q$40:$Q$65,MATCH($C166,Radley!V$40:V$65,0))))</f>
        <v>Not Declared</v>
      </c>
      <c r="H166" s="5" t="str">
        <f>IF(ISNA(MATCH($C166,Radley!W$40:W$65,0)),"Not Declared", IF(ISBLANK(INDEX(Radley!$Q$40:$Q$65,MATCH($C166,Radley!W$40:W$65,0))),"Missing name on declaration sheet", INDEX(Radley!$Q$40:$Q$65,MATCH($C166,Radley!W$40:W$65,0))))</f>
        <v>Not Declared</v>
      </c>
      <c r="I166" s="5" t="str">
        <f>IF(ISNA(MATCH($C166,Radley!X$40:X$65,0)),"Not Declared", IF(ISBLANK(INDEX(Radley!$Q$40:$Q$65,MATCH($C166,Radley!X$40:X$65,0))),"Missing name on declaration sheet", INDEX(Radley!$Q$40:$Q$65,MATCH($C166,Radley!X$40:X$65,0))))</f>
        <v>Not Declared</v>
      </c>
      <c r="J166" s="5" t="str">
        <f>IF(ISNA(MATCH($C166,Radley!Y$40:Y$65,0)),"Not Declared", IF(ISBLANK(INDEX(Radley!$Q$40:$Q$65,MATCH($C166,Radley!Y$40:Y$65,0))),"Missing name on declaration sheet", INDEX(Radley!$Q$40:$Q$65,MATCH($C166,Radley!Y$40:Y$65,0))))</f>
        <v>Not Declared</v>
      </c>
      <c r="K166" s="5" t="str">
        <f>IF(ISNA(MATCH($C166,Radley!Z$40:Z$65,0)),"Not Declared", IF(ISBLANK(INDEX(Radley!$Q$40:$Q$65,MATCH($C166,Radley!Z$40:Z$65,0))),"Missing name on declaration sheet", INDEX(Radley!$Q$40:$Q$65,MATCH($C166,Radley!Z$40:Z$65,0))))</f>
        <v>Not Declared</v>
      </c>
      <c r="L166" s="5" t="str">
        <f>IF(ISNA(MATCH($C166,Radley!AA$40:AA$65,0)),"Not Declared", IF(ISBLANK(INDEX(Radley!$Q$40:$Q$65,MATCH($C166,Radley!AA$40:AA$65,0))),"Missing name on declaration sheet", INDEX(Radley!$Q$40:$Q$65,MATCH($C166,Radley!AA$40:AA$65,0))))</f>
        <v>Not Declared</v>
      </c>
      <c r="M166" s="5" t="str">
        <f>IF(ISNA(MATCH($C166,Radley!AB$40:AB$65,0)),"Not Declared", IF(ISBLANK(INDEX(Radley!$Q$40:$Q$65,MATCH($C166,Radley!AB$40:AB$65,0))),"Missing name on declaration sheet", INDEX(Radley!$Q$40:$Q$65,MATCH($C166,Radley!AB$40:AB$65,0))))</f>
        <v>Not Declared</v>
      </c>
      <c r="N166" s="5" t="str">
        <f>IF(ISNA(MATCH($C166,Radley!AC$40:AC$65,0)),"Not Declared", IF(ISBLANK(INDEX(Radley!$Q$40:$Q$65,MATCH($C166,Radley!AC$40:AC$65,0))),"Missing name on declaration sheet", INDEX(Radley!$Q$40:$Q$65,MATCH($C166,Radley!AC$40:AC$65,0))))</f>
        <v>Not Declared</v>
      </c>
      <c r="O166" s="5" t="str">
        <f>IF(ISNA(MATCH($C166,Radley!AD$40:AD$65,0)),"Not Declared", IF(ISBLANK(INDEX(Radley!$Q$40:$Q$65,MATCH($C166,Radley!AD$40:AD$65,0))),"Missing name on declaration sheet", INDEX(Radley!$Q$40:$Q$65,MATCH($C166,Radley!AD$40:AD$65,0))))</f>
        <v>Not Declared</v>
      </c>
      <c r="P166" s="5">
        <v>1</v>
      </c>
      <c r="Q166" s="5">
        <v>2</v>
      </c>
      <c r="R166" s="5">
        <v>3</v>
      </c>
      <c r="S166" s="5">
        <v>4</v>
      </c>
      <c r="T166" s="5" t="str">
        <f>IF(ISNA(MATCH(P166,Radley!$AE$40:$AE$65,0)),"", IF(ISBLANK(INDEX(Radley!$Q$40:$Q$65,MATCH(P166,Radley!$AE$40:$AE$65,0))),"Missing name on declaration sheet", INDEX(Radley!$Q$40:$Q$65,MATCH(P166,Radley!$AE$40:$AE$65,0))))</f>
        <v/>
      </c>
      <c r="U166" s="5" t="str">
        <f>IF(ISNA(MATCH(Q166,Radley!$AE$40:$AE$65,0)),"", IF(ISBLANK(INDEX(Radley!$Q$40:$Q$65,MATCH(Q166,Radley!$AE$40:$AE$65,0))),"Missing name on declaration sheet", INDEX(Radley!$Q$40:$Q$65,MATCH(Q166,Radley!$AE$40:$AE$65,0))))</f>
        <v/>
      </c>
      <c r="V166" s="5" t="str">
        <f>IF(ISNA(MATCH(R166,Radley!$AE$40:$AE$65,0)),"", IF(ISBLANK(INDEX(Radley!$Q$40:$Q$65,MATCH(R166,Radley!$AE$40:$AE$65,0))),"Missing name on declaration sheet", INDEX(Radley!$Q$40:$Q$65,MATCH(R166,Radley!$AE$40:$AE$65,0))))</f>
        <v/>
      </c>
      <c r="W166" s="5" t="str">
        <f>IF(ISNA(MATCH(S166,Radley!$AE$40:$AE$65,0)),"", IF(ISBLANK(INDEX(Radley!$Q$40:$Q$65,MATCH(S166,Radley!$AE$40:$AE$65,0))),"Missing name on declaration sheet", INDEX(Radley!$Q$40:$Q$65,MATCH(S166,Radley!$AE$40:$AE$65,0))))</f>
        <v/>
      </c>
      <c r="X166" s="20" t="str">
        <f t="shared" si="56"/>
        <v xml:space="preserve">, , , </v>
      </c>
      <c r="AA166" s="21"/>
      <c r="AB166" s="201" t="str">
        <v>XX</v>
      </c>
      <c r="AC166" s="21" t="str">
        <v>Not Declared</v>
      </c>
      <c r="AD166" s="202" t="str">
        <v>Team Kennet</v>
      </c>
      <c r="AE166" s="21"/>
      <c r="AF166" s="201"/>
      <c r="AG166" s="21"/>
      <c r="AH166" s="202"/>
      <c r="AJ166" s="21"/>
      <c r="AK166" s="201" t="str">
        <v>XX</v>
      </c>
      <c r="AL166" s="21" t="str">
        <v>Not Declared</v>
      </c>
      <c r="AM166" s="202" t="str">
        <v>Team Kennet</v>
      </c>
      <c r="AN166" s="21"/>
      <c r="AO166" s="201"/>
      <c r="AP166" s="21"/>
      <c r="AQ166" s="202"/>
      <c r="AR166" s="210"/>
      <c r="AS166" s="21"/>
      <c r="AT166" s="201" t="str">
        <v>OO</v>
      </c>
      <c r="AU166" s="21" t="str">
        <v>Not Declared</v>
      </c>
      <c r="AV166" s="202" t="str">
        <v>Oxford City AC</v>
      </c>
      <c r="AW166" s="21"/>
      <c r="AX166" s="201"/>
      <c r="AY166" s="21"/>
      <c r="AZ166" s="202"/>
      <c r="BB166" s="21"/>
      <c r="BC166" s="201" t="str">
        <v>XX</v>
      </c>
      <c r="BD166" s="21" t="str">
        <v>Not Declared</v>
      </c>
      <c r="BE166" s="202" t="str">
        <v>Team Kennet</v>
      </c>
      <c r="BF166" s="21"/>
      <c r="BG166" s="201"/>
      <c r="BH166" s="21"/>
      <c r="BI166" s="202"/>
      <c r="BK166" s="21"/>
      <c r="BL166" s="201" t="str">
        <v>BB</v>
      </c>
      <c r="BM166" s="21" t="str">
        <v>Not Declared</v>
      </c>
      <c r="BN166" s="202" t="str">
        <v>Bicester AC</v>
      </c>
      <c r="BO166" s="21"/>
      <c r="BP166" s="201"/>
      <c r="BQ166" s="21"/>
      <c r="BR166" s="202"/>
      <c r="BT166" s="21"/>
      <c r="BU166" s="201" t="str">
        <v>WW</v>
      </c>
      <c r="BV166" s="21" t="str">
        <v>Not Declared</v>
      </c>
      <c r="BW166" s="202" t="str">
        <v>Witney Road Runners</v>
      </c>
      <c r="BX166" s="21"/>
      <c r="BY166" s="201"/>
      <c r="BZ166" s="21"/>
      <c r="CA166" s="202"/>
      <c r="CB166" s="21"/>
      <c r="CC166" s="21"/>
      <c r="CD166" s="21"/>
      <c r="CE166" s="21"/>
      <c r="CF166" s="21"/>
      <c r="CG166" s="21"/>
      <c r="CH166" s="21"/>
      <c r="CI166" s="21"/>
      <c r="CJ166" s="21"/>
      <c r="CK166" s="21"/>
      <c r="CL166" s="21"/>
    </row>
    <row r="167" spans="1:90" ht="21" customHeight="1">
      <c r="A167" s="20" t="s">
        <v>121</v>
      </c>
      <c r="B167" s="5" t="s">
        <v>32</v>
      </c>
      <c r="C167" s="5" t="s">
        <v>1</v>
      </c>
      <c r="D167" s="5" t="str">
        <f>IF(ISNA(MATCH($C167,Radley!S$40:S$65,0)),"Not Declared", IF(ISBLANK(INDEX(Radley!$Q$40:$Q$65,MATCH($C167,Radley!S$40:S$65,0))),"Missing name on declaration sheet", INDEX(Radley!$Q$40:$Q$65,MATCH($C167,Radley!S$40:S$65,0))))</f>
        <v>Not Declared</v>
      </c>
      <c r="E167" s="5" t="str">
        <f>IF(ISNA(MATCH($C167,Radley!T$40:T$65,0)),"Not Declared", IF(ISBLANK(INDEX(Radley!$Q$40:$Q$65,MATCH($C167,Radley!T$40:T$65,0))),"Missing name on declaration sheet", INDEX(Radley!$Q$40:$Q$65,MATCH($C167,Radley!T$40:T$65,0))))</f>
        <v>Not Declared</v>
      </c>
      <c r="F167" s="5" t="str">
        <f>IF(ISNA(MATCH($C167,Radley!U$40:U$65,0)),"Not Declared", IF(ISBLANK(INDEX(Radley!$Q$40:$Q$65,MATCH($C167,Radley!U$40:U$65,0))),"Missing name on declaration sheet", INDEX(Radley!$Q$40:$Q$65,MATCH($C167,Radley!U$40:U$65,0))))</f>
        <v>Not Declared</v>
      </c>
      <c r="G167" s="5" t="str">
        <f>IF(ISNA(MATCH($C167,Radley!V$40:V$65,0)),"Not Declared", IF(ISBLANK(INDEX(Radley!$Q$40:$Q$65,MATCH($C167,Radley!V$40:V$65,0))),"Missing name on declaration sheet", INDEX(Radley!$Q$40:$Q$65,MATCH($C167,Radley!V$40:V$65,0))))</f>
        <v>Not Declared</v>
      </c>
      <c r="H167" s="5" t="str">
        <f>IF(ISNA(MATCH($C167,Radley!W$40:W$65,0)),"Not Declared", IF(ISBLANK(INDEX(Radley!$Q$40:$Q$65,MATCH($C167,Radley!W$40:W$65,0))),"Missing name on declaration sheet", INDEX(Radley!$Q$40:$Q$65,MATCH($C167,Radley!W$40:W$65,0))))</f>
        <v>Not Declared</v>
      </c>
      <c r="I167" s="5" t="str">
        <f>IF(ISNA(MATCH($C167,Radley!X$40:X$65,0)),"Not Declared", IF(ISBLANK(INDEX(Radley!$Q$40:$Q$65,MATCH($C167,Radley!X$40:X$65,0))),"Missing name on declaration sheet", INDEX(Radley!$Q$40:$Q$65,MATCH($C167,Radley!X$40:X$65,0))))</f>
        <v>Not Declared</v>
      </c>
      <c r="J167" s="5" t="str">
        <f>IF(ISNA(MATCH($C167,Radley!Y$40:Y$65,0)),"Not Declared", IF(ISBLANK(INDEX(Radley!$Q$40:$Q$65,MATCH($C167,Radley!Y$40:Y$65,0))),"Missing name on declaration sheet", INDEX(Radley!$Q$40:$Q$65,MATCH($C167,Radley!Y$40:Y$65,0))))</f>
        <v>Not Declared</v>
      </c>
      <c r="K167" s="5" t="str">
        <f>IF(ISNA(MATCH($C167,Radley!Z$40:Z$65,0)),"Not Declared", IF(ISBLANK(INDEX(Radley!$Q$40:$Q$65,MATCH($C167,Radley!Z$40:Z$65,0))),"Missing name on declaration sheet", INDEX(Radley!$Q$40:$Q$65,MATCH($C167,Radley!Z$40:Z$65,0))))</f>
        <v>Not Declared</v>
      </c>
      <c r="L167" s="5" t="str">
        <f>IF(ISNA(MATCH($C167,Radley!AA$40:AA$65,0)),"Not Declared", IF(ISBLANK(INDEX(Radley!$Q$40:$Q$65,MATCH($C167,Radley!AA$40:AA$65,0))),"Missing name on declaration sheet", INDEX(Radley!$Q$40:$Q$65,MATCH($C167,Radley!AA$40:AA$65,0))))</f>
        <v>Not Declared</v>
      </c>
      <c r="M167" s="5" t="str">
        <f>IF(ISNA(MATCH($C167,Radley!AB$40:AB$65,0)),"Not Declared", IF(ISBLANK(INDEX(Radley!$Q$40:$Q$65,MATCH($C167,Radley!AB$40:AB$65,0))),"Missing name on declaration sheet", INDEX(Radley!$Q$40:$Q$65,MATCH($C167,Radley!AB$40:AB$65,0))))</f>
        <v>Not Declared</v>
      </c>
      <c r="N167" s="5" t="str">
        <f>IF(ISNA(MATCH($C167,Radley!AC$40:AC$65,0)),"Not Declared", IF(ISBLANK(INDEX(Radley!$Q$40:$Q$65,MATCH($C167,Radley!AC$40:AC$65,0))),"Missing name on declaration sheet", INDEX(Radley!$Q$40:$Q$65,MATCH($C167,Radley!AC$40:AC$65,0))))</f>
        <v>Not Declared</v>
      </c>
      <c r="O167" s="5" t="str">
        <f>IF(ISNA(MATCH($C167,Radley!AD$40:AD$65,0)),"Not Declared", IF(ISBLANK(INDEX(Radley!$Q$40:$Q$65,MATCH($C167,Radley!AD$40:AD$65,0))),"Missing name on declaration sheet", INDEX(Radley!$Q$40:$Q$65,MATCH($C167,Radley!AD$40:AD$65,0))))</f>
        <v>Not Declared</v>
      </c>
      <c r="P167" s="57"/>
      <c r="Q167" s="57"/>
      <c r="R167" s="57"/>
      <c r="S167" s="57"/>
      <c r="T167" s="75"/>
      <c r="U167" s="75"/>
      <c r="V167" s="75"/>
      <c r="W167" s="75"/>
      <c r="X167" s="57"/>
      <c r="AA167" s="21"/>
      <c r="AB167" s="201" t="str">
        <v>HH</v>
      </c>
      <c r="AC167" s="21" t="str">
        <v>Not Declared</v>
      </c>
      <c r="AD167" s="202" t="str">
        <v>White Horse Harriers</v>
      </c>
      <c r="AE167" s="21"/>
      <c r="AF167" s="201"/>
      <c r="AG167" s="21"/>
      <c r="AH167" s="202"/>
      <c r="AJ167" s="21"/>
      <c r="AK167" s="201" t="str">
        <v>RR</v>
      </c>
      <c r="AL167" s="21" t="str">
        <v>Not Declared</v>
      </c>
      <c r="AM167" s="202" t="str">
        <v>Radley AC</v>
      </c>
      <c r="AN167" s="21"/>
      <c r="AO167" s="201"/>
      <c r="AP167" s="21"/>
      <c r="AQ167" s="202"/>
      <c r="AR167" s="210"/>
      <c r="AS167" s="21"/>
      <c r="AT167" s="201" t="str">
        <v>XX</v>
      </c>
      <c r="AU167" s="21" t="str">
        <v>Not Declared</v>
      </c>
      <c r="AV167" s="202" t="str">
        <v>Team Kennet</v>
      </c>
      <c r="AW167" s="21"/>
      <c r="AX167" s="201"/>
      <c r="AY167" s="21"/>
      <c r="AZ167" s="202"/>
      <c r="BB167" s="21"/>
      <c r="BC167" s="201" t="str">
        <v>BB</v>
      </c>
      <c r="BD167" s="21" t="str">
        <v>Not Declared</v>
      </c>
      <c r="BE167" s="202" t="str">
        <v>Bicester AC</v>
      </c>
      <c r="BF167" s="21"/>
      <c r="BG167" s="201"/>
      <c r="BH167" s="21"/>
      <c r="BI167" s="202"/>
      <c r="BK167" s="21"/>
      <c r="BL167" s="201" t="str">
        <v>WW</v>
      </c>
      <c r="BM167" s="21" t="str">
        <v>Not Declared</v>
      </c>
      <c r="BN167" s="202" t="str">
        <v>Witney Road Runners</v>
      </c>
      <c r="BO167" s="21"/>
      <c r="BP167" s="201"/>
      <c r="BQ167" s="21"/>
      <c r="BR167" s="202"/>
      <c r="BT167" s="21"/>
      <c r="BU167" s="201" t="str">
        <v>XX</v>
      </c>
      <c r="BV167" s="21" t="str">
        <v>Not Declared</v>
      </c>
      <c r="BW167" s="202" t="str">
        <v>Team Kennet</v>
      </c>
      <c r="BX167" s="21"/>
      <c r="BY167" s="201"/>
      <c r="BZ167" s="21"/>
      <c r="CA167" s="202"/>
      <c r="CB167" s="21"/>
      <c r="CC167" s="21"/>
      <c r="CD167" s="21"/>
      <c r="CE167" s="21"/>
      <c r="CF167" s="21"/>
      <c r="CG167" s="21"/>
      <c r="CH167" s="21"/>
      <c r="CI167" s="21"/>
      <c r="CJ167" s="21"/>
      <c r="CK167" s="21"/>
      <c r="CL167" s="21"/>
    </row>
    <row r="168" spans="1:90" ht="21" customHeight="1">
      <c r="A168" s="20" t="s">
        <v>121</v>
      </c>
      <c r="B168" s="5"/>
      <c r="C168" s="5" t="s">
        <v>139</v>
      </c>
      <c r="D168" s="5" t="str">
        <f>IF(ISNA(MATCH($C168,Radley!S$40:S$65,0)),"Not Declared", IF(ISBLANK(INDEX(Radley!$Q$40:$Q$65,MATCH($C168,Radley!S$40:S$65,0))),"Missing name on declaration sheet", INDEX(Radley!$Q$40:$Q$65,MATCH($C168,Radley!S$40:S$65,0))))</f>
        <v>Not Declared</v>
      </c>
      <c r="E168" s="5" t="str">
        <f>IF(ISNA(MATCH($C168,Radley!T$40:T$65,0)),"Not Declared", IF(ISBLANK(INDEX(Radley!$Q$40:$Q$65,MATCH($C168,Radley!T$40:T$65,0))),"Missing name on declaration sheet", INDEX(Radley!$Q$40:$Q$65,MATCH($C168,Radley!T$40:T$65,0))))</f>
        <v>Not Declared</v>
      </c>
      <c r="F168" s="5" t="str">
        <f>IF(ISNA(MATCH($C168,Radley!U$40:U$65,0)),"Not Declared", IF(ISBLANK(INDEX(Radley!$Q$40:$Q$65,MATCH($C168,Radley!U$40:U$65,0))),"Missing name on declaration sheet", INDEX(Radley!$Q$40:$Q$65,MATCH($C168,Radley!U$40:U$65,0))))</f>
        <v>Not Declared</v>
      </c>
      <c r="G168" s="5" t="str">
        <f>IF(ISNA(MATCH($C168,Radley!V$40:V$65,0)),"Not Declared", IF(ISBLANK(INDEX(Radley!$Q$40:$Q$65,MATCH($C168,Radley!V$40:V$65,0))),"Missing name on declaration sheet", INDEX(Radley!$Q$40:$Q$65,MATCH($C168,Radley!V$40:V$65,0))))</f>
        <v>Not Declared</v>
      </c>
      <c r="H168" s="5" t="str">
        <f>IF(ISNA(MATCH($C168,Radley!W$40:W$65,0)),"Not Declared", IF(ISBLANK(INDEX(Radley!$Q$40:$Q$65,MATCH($C168,Radley!W$40:W$65,0))),"Missing name on declaration sheet", INDEX(Radley!$Q$40:$Q$65,MATCH($C168,Radley!W$40:W$65,0))))</f>
        <v>Not Declared</v>
      </c>
      <c r="I168" s="5" t="str">
        <f>IF(ISNA(MATCH($C168,Radley!X$40:X$65,0)),"Not Declared", IF(ISBLANK(INDEX(Radley!$Q$40:$Q$65,MATCH($C168,Radley!X$40:X$65,0))),"Missing name on declaration sheet", INDEX(Radley!$Q$40:$Q$65,MATCH($C168,Radley!X$40:X$65,0))))</f>
        <v>Not Declared</v>
      </c>
      <c r="J168" s="5" t="str">
        <f>IF(ISNA(MATCH($C168,Radley!Y$40:Y$65,0)),"Not Declared", IF(ISBLANK(INDEX(Radley!$Q$40:$Q$65,MATCH($C168,Radley!Y$40:Y$65,0))),"Missing name on declaration sheet", INDEX(Radley!$Q$40:$Q$65,MATCH($C168,Radley!Y$40:Y$65,0))))</f>
        <v>Not Declared</v>
      </c>
      <c r="K168" s="5" t="str">
        <f>IF(ISNA(MATCH($C168,Radley!Z$40:Z$65,0)),"Not Declared", IF(ISBLANK(INDEX(Radley!$Q$40:$Q$65,MATCH($C168,Radley!Z$40:Z$65,0))),"Missing name on declaration sheet", INDEX(Radley!$Q$40:$Q$65,MATCH($C168,Radley!Z$40:Z$65,0))))</f>
        <v>Not Declared</v>
      </c>
      <c r="L168" s="5" t="str">
        <f>IF(ISNA(MATCH($C168,Radley!AA$40:AA$65,0)),"Not Declared", IF(ISBLANK(INDEX(Radley!$Q$40:$Q$65,MATCH($C168,Radley!AA$40:AA$65,0))),"Missing name on declaration sheet", INDEX(Radley!$Q$40:$Q$65,MATCH($C168,Radley!AA$40:AA$65,0))))</f>
        <v>Not Declared</v>
      </c>
      <c r="M168" s="5" t="str">
        <f>IF(ISNA(MATCH($C168,Radley!AB$40:AB$65,0)),"Not Declared", IF(ISBLANK(INDEX(Radley!$Q$40:$Q$65,MATCH($C168,Radley!AB$40:AB$65,0))),"Missing name on declaration sheet", INDEX(Radley!$Q$40:$Q$65,MATCH($C168,Radley!AB$40:AB$65,0))))</f>
        <v>Not Declared</v>
      </c>
      <c r="N168" s="5" t="str">
        <f>IF(ISNA(MATCH($C168,Radley!AC$40:AC$65,0)),"Not Declared", IF(ISBLANK(INDEX(Radley!$Q$40:$Q$65,MATCH($C168,Radley!AC$40:AC$65,0))),"Missing name on declaration sheet", INDEX(Radley!$Q$40:$Q$65,MATCH($C168,Radley!AC$40:AC$65,0))))</f>
        <v>Not Declared</v>
      </c>
      <c r="O168" s="5" t="str">
        <f>IF(ISNA(MATCH($C168,Radley!AD$40:AD$65,0)),"Not Declared", IF(ISBLANK(INDEX(Radley!$Q$40:$Q$65,MATCH($C168,Radley!AD$40:AD$65,0))),"Missing name on declaration sheet", INDEX(Radley!$Q$40:$Q$65,MATCH($C168,Radley!AD$40:AD$65,0))))</f>
        <v>Not Declared</v>
      </c>
      <c r="P168" s="5" t="s">
        <v>109</v>
      </c>
      <c r="Q168" s="5" t="s">
        <v>136</v>
      </c>
      <c r="R168" s="5" t="s">
        <v>137</v>
      </c>
      <c r="S168" s="5" t="s">
        <v>138</v>
      </c>
      <c r="T168" s="5" t="str">
        <f>IF(ISNA(MATCH(P168,Radley!$AE$40:$AE$65,0)),"", IF(ISBLANK(INDEX(Radley!$Q$40:$Q$65,MATCH(P168,Radley!$AE$40:$AE$65,0))),"Missing name on declaration sheet", INDEX(Radley!$Q$40:$Q$65,MATCH(P168,Radley!$AE$40:$AE$65,0))))</f>
        <v/>
      </c>
      <c r="U168" s="5" t="str">
        <f>IF(ISNA(MATCH(Q168,Radley!$AE$40:$AE$65,0)),"", IF(ISBLANK(INDEX(Radley!$Q$40:$Q$65,MATCH(Q168,Radley!$AE$40:$AE$65,0))),"Missing name on declaration sheet", INDEX(Radley!$Q$40:$Q$65,MATCH(Q168,Radley!$AE$40:$AE$65,0))))</f>
        <v/>
      </c>
      <c r="V168" s="5" t="str">
        <f>IF(ISNA(MATCH(R168,Radley!$AE$40:$AE$65,0)),"", IF(ISBLANK(INDEX(Radley!$Q$40:$Q$65,MATCH(R168,Radley!$AE$40:$AE$65,0))),"Missing name on declaration sheet", INDEX(Radley!$Q$40:$Q$65,MATCH(R168,Radley!$AE$40:$AE$65,0))))</f>
        <v/>
      </c>
      <c r="W168" s="5" t="str">
        <f>IF(ISNA(MATCH(S168,Radley!$AE$40:$AE$65,0)),"", IF(ISBLANK(INDEX(Radley!$Q$40:$Q$65,MATCH(S168,Radley!$AE$40:$AE$65,0))),"Missing name on declaration sheet", INDEX(Radley!$Q$40:$Q$65,MATCH(S168,Radley!$AE$40:$AE$65,0))))</f>
        <v/>
      </c>
      <c r="X168" s="20" t="str">
        <f t="shared" ref="X168:X169" si="57">T168&amp;", "&amp;U168&amp;", "&amp;V168&amp;", "&amp;W168</f>
        <v xml:space="preserve">, , , </v>
      </c>
      <c r="AB168" s="201" t="str">
        <v>WW</v>
      </c>
      <c r="AC168" s="21" t="str">
        <v>Not Declared</v>
      </c>
      <c r="AD168" s="202" t="str">
        <v>Witney Road Runners</v>
      </c>
      <c r="AE168" s="21"/>
      <c r="AF168" s="201"/>
      <c r="AG168" s="21"/>
      <c r="AH168" s="202"/>
      <c r="AK168" s="201" t="str">
        <v>HH</v>
      </c>
      <c r="AL168" s="21" t="str">
        <v>Not Declared</v>
      </c>
      <c r="AM168" s="202" t="str">
        <v>White Horse Harriers</v>
      </c>
      <c r="AN168" s="21"/>
      <c r="AO168" s="201"/>
      <c r="AP168" s="21"/>
      <c r="AQ168" s="202"/>
      <c r="AR168" s="210"/>
      <c r="AS168" s="27"/>
      <c r="AT168" s="201" t="str">
        <v>AA</v>
      </c>
      <c r="AU168" s="21" t="str">
        <v>Not Declared</v>
      </c>
      <c r="AV168" s="202" t="str">
        <v>Abingdon AC</v>
      </c>
      <c r="AW168" s="21"/>
      <c r="AX168" s="201"/>
      <c r="AY168" s="21"/>
      <c r="AZ168" s="202"/>
      <c r="BC168" s="201" t="str">
        <v>WW</v>
      </c>
      <c r="BD168" s="21" t="str">
        <v>Not Declared</v>
      </c>
      <c r="BE168" s="202" t="str">
        <v>Witney Road Runners</v>
      </c>
      <c r="BF168" s="21"/>
      <c r="BG168" s="201"/>
      <c r="BH168" s="21"/>
      <c r="BI168" s="202"/>
      <c r="BL168" s="201" t="str">
        <v>HH</v>
      </c>
      <c r="BM168" s="21" t="str">
        <v>Not Declared</v>
      </c>
      <c r="BN168" s="202" t="str">
        <v>White Horse Harriers</v>
      </c>
      <c r="BO168" s="21"/>
      <c r="BP168" s="201"/>
      <c r="BQ168" s="21"/>
      <c r="BR168" s="202"/>
      <c r="BU168" s="201" t="str">
        <v>NN</v>
      </c>
      <c r="BV168" s="21" t="str">
        <v>Not Declared</v>
      </c>
      <c r="BW168" s="202" t="str">
        <v>Banbury Harriers AC</v>
      </c>
      <c r="BX168" s="21"/>
      <c r="BY168" s="201"/>
      <c r="BZ168" s="21"/>
      <c r="CA168" s="202"/>
      <c r="CB168" s="21"/>
      <c r="CC168" s="21"/>
      <c r="CD168" s="21"/>
      <c r="CE168" s="21"/>
      <c r="CF168" s="21"/>
      <c r="CG168" s="21"/>
      <c r="CH168" s="21"/>
      <c r="CI168" s="21"/>
      <c r="CJ168" s="21"/>
      <c r="CK168" s="21"/>
      <c r="CL168" s="21"/>
    </row>
    <row r="169" spans="1:90" ht="21" customHeight="1">
      <c r="A169" s="20" t="s">
        <v>69</v>
      </c>
      <c r="B169" s="5" t="s">
        <v>44</v>
      </c>
      <c r="C169" s="5" t="s">
        <v>0</v>
      </c>
      <c r="D169" s="5" t="str">
        <f>IF(ISNA(MATCH($C169,Kennet!S$40:S$65,0)),"Not Declared", IF(ISBLANK(INDEX(Kennet!$Q$40:$Q$65,MATCH($C169,Kennet!S$40:S$65,0))),"Missing name on declaration sheet", INDEX(Kennet!$Q$40:$Q$65,MATCH($C169,Kennet!S$40:S$65,0))))</f>
        <v>Not Declared</v>
      </c>
      <c r="E169" s="5" t="str">
        <f>IF(ISNA(MATCH($C169,Kennet!T$40:T$65,0)),"Not Declared", IF(ISBLANK(INDEX(Kennet!$Q$40:$Q$65,MATCH($C169,Kennet!T$40:T$65,0))),"Missing name on declaration sheet", INDEX(Kennet!$Q$40:$Q$65,MATCH($C169,Kennet!T$40:T$65,0))))</f>
        <v>Not Declared</v>
      </c>
      <c r="F169" s="5" t="str">
        <f>IF(ISNA(MATCH($C169,Kennet!U$40:U$65,0)),"Not Declared", IF(ISBLANK(INDEX(Kennet!$Q$40:$Q$65,MATCH($C169,Kennet!U$40:U$65,0))),"Missing name on declaration sheet", INDEX(Kennet!$Q$40:$Q$65,MATCH($C169,Kennet!U$40:U$65,0))))</f>
        <v>Not Declared</v>
      </c>
      <c r="G169" s="5" t="str">
        <f>IF(ISNA(MATCH($C169,Kennet!V$40:V$65,0)),"Not Declared", IF(ISBLANK(INDEX(Kennet!$Q$40:$Q$65,MATCH($C169,Kennet!V$40:V$65,0))),"Missing name on declaration sheet", INDEX(Kennet!$Q$40:$Q$65,MATCH($C169,Kennet!V$40:V$65,0))))</f>
        <v>Not Declared</v>
      </c>
      <c r="H169" s="5" t="str">
        <f>IF(ISNA(MATCH($C169,Kennet!W$40:W$65,0)),"Not Declared", IF(ISBLANK(INDEX(Kennet!$Q$40:$Q$65,MATCH($C169,Kennet!W$40:W$65,0))),"Missing name on declaration sheet", INDEX(Kennet!$Q$40:$Q$65,MATCH($C169,Kennet!W$40:W$65,0))))</f>
        <v>Not Declared</v>
      </c>
      <c r="I169" s="5" t="str">
        <f>IF(ISNA(MATCH($C169,Kennet!X$40:X$65,0)),"Not Declared", IF(ISBLANK(INDEX(Kennet!$Q$40:$Q$65,MATCH($C169,Kennet!X$40:X$65,0))),"Missing name on declaration sheet", INDEX(Kennet!$Q$40:$Q$65,MATCH($C169,Kennet!X$40:X$65,0))))</f>
        <v>Not Declared</v>
      </c>
      <c r="J169" s="5" t="str">
        <f>IF(ISNA(MATCH($C169,Kennet!Y$40:Y$65,0)),"Not Declared", IF(ISBLANK(INDEX(Kennet!$Q$40:$Q$65,MATCH($C169,Kennet!Y$40:Y$65,0))),"Missing name on declaration sheet", INDEX(Kennet!$Q$40:$Q$65,MATCH($C169,Kennet!Y$40:Y$65,0))))</f>
        <v>Not Declared</v>
      </c>
      <c r="K169" s="5" t="str">
        <f>IF(ISNA(MATCH($C169,Kennet!Z$40:Z$65,0)),"Not Declared", IF(ISBLANK(INDEX(Kennet!$Q$40:$Q$65,MATCH($C169,Kennet!Z$40:Z$65,0))),"Missing name on declaration sheet", INDEX(Kennet!$Q$40:$Q$65,MATCH($C169,Kennet!Z$40:Z$65,0))))</f>
        <v>Not Declared</v>
      </c>
      <c r="L169" s="5" t="str">
        <f>IF(ISNA(MATCH($C169,Kennet!AA$40:AA$65,0)),"Not Declared", IF(ISBLANK(INDEX(Kennet!$Q$40:$Q$65,MATCH($C169,Kennet!AA$40:AA$65,0))),"Missing name on declaration sheet", INDEX(Kennet!$Q$40:$Q$65,MATCH($C169,Kennet!AA$40:AA$65,0))))</f>
        <v>Not Declared</v>
      </c>
      <c r="M169" s="5" t="str">
        <f>IF(ISNA(MATCH($C169,Kennet!AB$40:AB$65,0)),"Not Declared", IF(ISBLANK(INDEX(Kennet!$Q$40:$Q$65,MATCH($C169,Kennet!AB$40:AB$65,0))),"Missing name on declaration sheet", INDEX(Kennet!$Q$40:$Q$65,MATCH($C169,Kennet!AB$40:AB$65,0))))</f>
        <v>Not Declared</v>
      </c>
      <c r="N169" s="5" t="str">
        <f>IF(ISNA(MATCH($C169,Kennet!AC$40:AC$65,0)),"Not Declared", IF(ISBLANK(INDEX(Kennet!$Q$40:$Q$65,MATCH($C169,Kennet!AC$40:AC$65,0))),"Missing name on declaration sheet", INDEX(Kennet!$Q$40:$Q$65,MATCH($C169,Kennet!AC$40:AC$65,0))))</f>
        <v>Not Declared</v>
      </c>
      <c r="O169" s="5" t="str">
        <f>IF(ISNA(MATCH($C169,Kennet!AD$40:AD$65,0)),"Not Declared", IF(ISBLANK(INDEX(Kennet!$Q$40:$Q$65,MATCH($C169,Kennet!AD$40:AD$65,0))),"Missing name on declaration sheet", INDEX(Kennet!$Q$40:$Q$65,MATCH($C169,Kennet!AD$40:AD$65,0))))</f>
        <v>Not Declared</v>
      </c>
      <c r="P169" s="5">
        <v>1</v>
      </c>
      <c r="Q169" s="5">
        <v>2</v>
      </c>
      <c r="R169" s="5">
        <v>3</v>
      </c>
      <c r="S169" s="5">
        <v>4</v>
      </c>
      <c r="T169" s="5" t="str">
        <f>IF(ISNA(MATCH(P169,Kennet!$AE$40:$AE$65,0)),"", IF(ISBLANK(INDEX(Kennet!$Q$40:$Q$65,MATCH(P169,Kennet!$AE$40:$AE$65,0))),"Missing name on declaration sheet", INDEX(Kennet!$Q$40:$Q$65,MATCH(P169,Kennet!$AE$40:$AE$65,0))))</f>
        <v/>
      </c>
      <c r="U169" s="5" t="str">
        <f>IF(ISNA(MATCH(Q169,Kennet!$AE$40:$AE$65,0)),"", IF(ISBLANK(INDEX(Kennet!$Q$40:$Q$65,MATCH(Q169,Kennet!$AE$40:$AE$65,0))),"Missing name on declaration sheet", INDEX(Kennet!$Q$40:$Q$65,MATCH(Q169,Kennet!$AE$40:$AE$65,0))))</f>
        <v/>
      </c>
      <c r="V169" s="5" t="str">
        <f>IF(ISNA(MATCH(R169,Kennet!$AE$40:$AE$65,0)),"", IF(ISBLANK(INDEX(Kennet!$Q$40:$Q$65,MATCH(R169,Kennet!$AE$40:$AE$65,0))),"Missing name on declaration sheet", INDEX(Kennet!$Q$40:$Q$65,MATCH(R169,Kennet!$AE$40:$AE$65,0))))</f>
        <v/>
      </c>
      <c r="W169" s="5" t="str">
        <f>IF(ISNA(MATCH(S169,Kennet!$AE$40:$AE$65,0)),"", IF(ISBLANK(INDEX(Kennet!$Q$40:$Q$65,MATCH(S169,Kennet!$AE$40:$AE$65,0))),"Missing name on declaration sheet", INDEX(Kennet!$Q$40:$Q$65,MATCH(S169,Kennet!$AE$40:$AE$65,0))))</f>
        <v/>
      </c>
      <c r="X169" s="20" t="str">
        <f t="shared" si="57"/>
        <v xml:space="preserve">, , , </v>
      </c>
      <c r="AB169" s="201" t="str">
        <v>OO</v>
      </c>
      <c r="AC169" s="21" t="str">
        <v>Not Declared</v>
      </c>
      <c r="AD169" s="202" t="str">
        <v>Oxford City AC</v>
      </c>
      <c r="AE169" s="21"/>
      <c r="AF169" s="201"/>
      <c r="AG169" s="21"/>
      <c r="AH169" s="202"/>
      <c r="AK169" s="201" t="str">
        <v>AA</v>
      </c>
      <c r="AL169" s="21" t="str">
        <v>Not Declared</v>
      </c>
      <c r="AM169" s="202" t="str">
        <v>Abingdon AC</v>
      </c>
      <c r="AN169" s="21"/>
      <c r="AO169" s="201"/>
      <c r="AP169" s="21"/>
      <c r="AQ169" s="202"/>
      <c r="AR169" s="210"/>
      <c r="AS169" s="27"/>
      <c r="AT169" s="201" t="str">
        <v>BB</v>
      </c>
      <c r="AU169" s="21" t="str">
        <v>Not Declared</v>
      </c>
      <c r="AV169" s="202" t="str">
        <v>Bicester AC</v>
      </c>
      <c r="AW169" s="21"/>
      <c r="AX169" s="201"/>
      <c r="AY169" s="21"/>
      <c r="AZ169" s="202"/>
      <c r="BC169" s="201" t="str">
        <v>RR</v>
      </c>
      <c r="BD169" s="21" t="str">
        <v>Not Declared</v>
      </c>
      <c r="BE169" s="202" t="str">
        <v>Radley AC</v>
      </c>
      <c r="BF169" s="21"/>
      <c r="BG169" s="201"/>
      <c r="BH169" s="21"/>
      <c r="BI169" s="202"/>
      <c r="BL169" s="201" t="str">
        <v>RR</v>
      </c>
      <c r="BM169" s="21" t="str">
        <v>Not Declared</v>
      </c>
      <c r="BN169" s="202" t="str">
        <v>Radley AC</v>
      </c>
      <c r="BO169" s="21"/>
      <c r="BP169" s="201"/>
      <c r="BQ169" s="21"/>
      <c r="BR169" s="202"/>
      <c r="BU169" s="201" t="str">
        <v>BB</v>
      </c>
      <c r="BV169" s="21" t="str">
        <v>Not Declared</v>
      </c>
      <c r="BW169" s="202" t="str">
        <v>Bicester AC</v>
      </c>
      <c r="BX169" s="21"/>
      <c r="BY169" s="201"/>
      <c r="BZ169" s="21"/>
      <c r="CA169" s="202"/>
      <c r="CB169" s="21"/>
      <c r="CC169" s="21"/>
      <c r="CD169" s="21"/>
      <c r="CE169" s="21"/>
      <c r="CF169" s="21"/>
      <c r="CG169" s="21"/>
      <c r="CH169" s="21"/>
      <c r="CI169" s="21"/>
      <c r="CJ169" s="21"/>
      <c r="CK169" s="21"/>
      <c r="CL169" s="21"/>
    </row>
    <row r="170" spans="1:90" ht="21" customHeight="1">
      <c r="A170" s="20" t="s">
        <v>69</v>
      </c>
      <c r="B170" s="5" t="s">
        <v>48</v>
      </c>
      <c r="C170" s="5" t="s">
        <v>1</v>
      </c>
      <c r="D170" s="5" t="str">
        <f>IF(ISNA(MATCH($C170,Kennet!S$40:S$65,0)),"Not Declared", IF(ISBLANK(INDEX(Kennet!$Q$40:$Q$65,MATCH($C170,Kennet!S$40:S$65,0))),"Missing name on declaration sheet", INDEX(Kennet!$Q$40:$Q$65,MATCH($C170,Kennet!S$40:S$65,0))))</f>
        <v>Not Declared</v>
      </c>
      <c r="E170" s="5" t="str">
        <f>IF(ISNA(MATCH($C170,Kennet!T$40:T$65,0)),"Not Declared", IF(ISBLANK(INDEX(Kennet!$Q$40:$Q$65,MATCH($C170,Kennet!T$40:T$65,0))),"Missing name on declaration sheet", INDEX(Kennet!$Q$40:$Q$65,MATCH($C170,Kennet!T$40:T$65,0))))</f>
        <v>Not Declared</v>
      </c>
      <c r="F170" s="5" t="str">
        <f>IF(ISNA(MATCH($C170,Kennet!U$40:U$65,0)),"Not Declared", IF(ISBLANK(INDEX(Kennet!$Q$40:$Q$65,MATCH($C170,Kennet!U$40:U$65,0))),"Missing name on declaration sheet", INDEX(Kennet!$Q$40:$Q$65,MATCH($C170,Kennet!U$40:U$65,0))))</f>
        <v>Not Declared</v>
      </c>
      <c r="G170" s="5" t="str">
        <f>IF(ISNA(MATCH($C170,Kennet!V$40:V$65,0)),"Not Declared", IF(ISBLANK(INDEX(Kennet!$Q$40:$Q$65,MATCH($C170,Kennet!V$40:V$65,0))),"Missing name on declaration sheet", INDEX(Kennet!$Q$40:$Q$65,MATCH($C170,Kennet!V$40:V$65,0))))</f>
        <v>Not Declared</v>
      </c>
      <c r="H170" s="5" t="str">
        <f>IF(ISNA(MATCH($C170,Kennet!W$40:W$65,0)),"Not Declared", IF(ISBLANK(INDEX(Kennet!$Q$40:$Q$65,MATCH($C170,Kennet!W$40:W$65,0))),"Missing name on declaration sheet", INDEX(Kennet!$Q$40:$Q$65,MATCH($C170,Kennet!W$40:W$65,0))))</f>
        <v>Not Declared</v>
      </c>
      <c r="I170" s="5" t="str">
        <f>IF(ISNA(MATCH($C170,Kennet!X$40:X$65,0)),"Not Declared", IF(ISBLANK(INDEX(Kennet!$Q$40:$Q$65,MATCH($C170,Kennet!X$40:X$65,0))),"Missing name on declaration sheet", INDEX(Kennet!$Q$40:$Q$65,MATCH($C170,Kennet!X$40:X$65,0))))</f>
        <v>Not Declared</v>
      </c>
      <c r="J170" s="5" t="str">
        <f>IF(ISNA(MATCH($C170,Kennet!Y$40:Y$65,0)),"Not Declared", IF(ISBLANK(INDEX(Kennet!$Q$40:$Q$65,MATCH($C170,Kennet!Y$40:Y$65,0))),"Missing name on declaration sheet", INDEX(Kennet!$Q$40:$Q$65,MATCH($C170,Kennet!Y$40:Y$65,0))))</f>
        <v>Not Declared</v>
      </c>
      <c r="K170" s="5" t="str">
        <f>IF(ISNA(MATCH($C170,Kennet!Z$40:Z$65,0)),"Not Declared", IF(ISBLANK(INDEX(Kennet!$Q$40:$Q$65,MATCH($C170,Kennet!Z$40:Z$65,0))),"Missing name on declaration sheet", INDEX(Kennet!$Q$40:$Q$65,MATCH($C170,Kennet!Z$40:Z$65,0))))</f>
        <v>Not Declared</v>
      </c>
      <c r="L170" s="5" t="str">
        <f>IF(ISNA(MATCH($C170,Kennet!AA$40:AA$65,0)),"Not Declared", IF(ISBLANK(INDEX(Kennet!$Q$40:$Q$65,MATCH($C170,Kennet!AA$40:AA$65,0))),"Missing name on declaration sheet", INDEX(Kennet!$Q$40:$Q$65,MATCH($C170,Kennet!AA$40:AA$65,0))))</f>
        <v>Not Declared</v>
      </c>
      <c r="M170" s="5" t="str">
        <f>IF(ISNA(MATCH($C170,Kennet!AB$40:AB$65,0)),"Not Declared", IF(ISBLANK(INDEX(Kennet!$Q$40:$Q$65,MATCH($C170,Kennet!AB$40:AB$65,0))),"Missing name on declaration sheet", INDEX(Kennet!$Q$40:$Q$65,MATCH($C170,Kennet!AB$40:AB$65,0))))</f>
        <v>Not Declared</v>
      </c>
      <c r="N170" s="5" t="str">
        <f>IF(ISNA(MATCH($C170,Kennet!AC$40:AC$65,0)),"Not Declared", IF(ISBLANK(INDEX(Kennet!$Q$40:$Q$65,MATCH($C170,Kennet!AC$40:AC$65,0))),"Missing name on declaration sheet", INDEX(Kennet!$Q$40:$Q$65,MATCH($C170,Kennet!AC$40:AC$65,0))))</f>
        <v>Not Declared</v>
      </c>
      <c r="O170" s="5" t="str">
        <f>IF(ISNA(MATCH($C170,Kennet!AD$40:AD$65,0)),"Not Declared", IF(ISBLANK(INDEX(Kennet!$Q$40:$Q$65,MATCH($C170,Kennet!AD$40:AD$65,0))),"Missing name on declaration sheet", INDEX(Kennet!$Q$40:$Q$65,MATCH($C170,Kennet!AD$40:AD$65,0))))</f>
        <v>Not Declared</v>
      </c>
      <c r="P170" s="57"/>
      <c r="Q170" s="57"/>
      <c r="R170" s="57"/>
      <c r="S170" s="57"/>
      <c r="T170" s="75"/>
      <c r="U170" s="75"/>
      <c r="V170" s="75"/>
      <c r="W170" s="75"/>
      <c r="X170" s="57"/>
      <c r="AA170" s="197" t="s">
        <v>341</v>
      </c>
      <c r="AB170" s="198" t="str" cm="1">
        <f t="array" ref="AB170">_xlfn.XLOOKUP(1,('Number Allocation'!$C$6:$C$1446=AC170)*('Number Allocation'!$D$6:$D$1446=AD170),'Number Allocation'!$A$6:$A$1446,"!!!")</f>
        <v>!!!</v>
      </c>
      <c r="AC170" s="208" t="str" cm="1">
        <f t="array" ref="AC170:AD177">_xlfn.SORTBY(_xlfn._xlws.FILTER(CHOOSE({1,2},$I154:$I180,$A154:$A180),($C154:$C180="N/S")*($A154:$A180&lt;&gt;"Great Milton AC"),""),$P$435:$P$442)</f>
        <v>Not Declared</v>
      </c>
      <c r="AD170" s="200" t="str">
        <v>Radley AC</v>
      </c>
      <c r="AE170" s="21"/>
      <c r="AF170" s="201"/>
      <c r="AG170" s="21"/>
      <c r="AH170" s="202"/>
      <c r="AJ170" s="197" t="s">
        <v>341</v>
      </c>
      <c r="AK170" s="198" t="str" cm="1">
        <f t="array" ref="AK170">_xlfn.XLOOKUP(1,('Number Allocation'!$C$6:$C$1446=AL170)*('Number Allocation'!$D$6:$D$1446=AM170),'Number Allocation'!$A$6:$A$1446,"!!!")</f>
        <v>!!!</v>
      </c>
      <c r="AL170" s="208" t="str" cm="1">
        <f t="array" ref="AL170:AM177">_xlfn.SORTBY(_xlfn._xlws.FILTER(CHOOSE({1,2},$G154:$G180,$A154:$A180),($C154:$C180="N/S")*($A154:$A180&lt;&gt;"Great Milton AC"),""),$O$435:$O$442)</f>
        <v>Not Declared</v>
      </c>
      <c r="AM170" s="200" t="str">
        <v>Witney Road Runners</v>
      </c>
      <c r="AN170" s="21"/>
      <c r="AO170" s="201"/>
      <c r="AP170" s="21"/>
      <c r="AQ170" s="202"/>
      <c r="AR170" s="210"/>
      <c r="AS170" s="197" t="s">
        <v>341</v>
      </c>
      <c r="AT170" s="198" t="str" cm="1">
        <f t="array" ref="AT170">_xlfn.XLOOKUP(1,('Number Allocation'!$C$6:$C$1446=AU170)*('Number Allocation'!$D$6:$D$1446=AV170),'Number Allocation'!$A$6:$A$1446,"!!!")</f>
        <v>!!!</v>
      </c>
      <c r="AU170" s="208" t="str" cm="1">
        <f t="array" ref="AU170:AV177">_xlfn.SORTBY(_xlfn._xlws.FILTER(CHOOSE({1,2},$K154:$K180,$A154:$A180),($C154:$C180="N/S")*($A154:$A180&lt;&gt;"Great Milton AC"),""),$N$435:$N$442)</f>
        <v>Not Declared</v>
      </c>
      <c r="AV170" s="200" t="str">
        <v>Banbury Harriers AC</v>
      </c>
      <c r="AW170" s="21"/>
      <c r="AX170" s="201"/>
      <c r="AY170" s="21"/>
      <c r="AZ170" s="202"/>
      <c r="BB170" s="197" t="s">
        <v>341</v>
      </c>
      <c r="BC170" s="198" t="str" cm="1">
        <f t="array" ref="BC170">_xlfn.XLOOKUP(1,('Number Allocation'!$C$6:$C$1446=BD170)*('Number Allocation'!$D$6:$D$1446=BE170),'Number Allocation'!$A$6:$A$1446,"!!!")</f>
        <v>!!!</v>
      </c>
      <c r="BD170" s="208" t="str" cm="1">
        <f t="array" ref="BD170:BE177">_xlfn.SORTBY(_xlfn._xlws.FILTER(CHOOSE({1,2},$M154:$M180,$A154:$A180),($C154:$C180="N/S")*($A154:$A180&lt;&gt;"Great Milton AC"),""),$L$435:$L$442)</f>
        <v>Not Declared</v>
      </c>
      <c r="BE170" s="200" t="str">
        <v>Oxford City AC</v>
      </c>
      <c r="BF170" s="21"/>
      <c r="BG170" s="201"/>
      <c r="BH170" s="21"/>
      <c r="BI170" s="202"/>
      <c r="BK170" s="197" t="s">
        <v>341</v>
      </c>
      <c r="BL170" s="198" t="str" cm="1">
        <f t="array" ref="BL170">_xlfn.XLOOKUP(1,('Number Allocation'!$C$6:$C$1446=BM170)*('Number Allocation'!$D$6:$D$1446=BN170),'Number Allocation'!$A$6:$A$1446,"!!!")</f>
        <v>!!!</v>
      </c>
      <c r="BM170" s="208" t="str" cm="1">
        <f t="array" ref="BM170:BN177">_xlfn.SORTBY(_xlfn._xlws.FILTER(CHOOSE({1,2},$D154:$D180,$A154:$A180),($C154:$C180="N/S")*($A154:$A180&lt;&gt;"Great Milton AC"),""),$M$435:$M$442)</f>
        <v>Not Declared</v>
      </c>
      <c r="BN170" s="200" t="str">
        <v>Team Kennet</v>
      </c>
      <c r="BO170" s="21"/>
      <c r="BP170" s="201"/>
      <c r="BQ170" s="21"/>
      <c r="BR170" s="202"/>
      <c r="BT170" s="197" t="s">
        <v>341</v>
      </c>
      <c r="BU170" s="198" t="str" cm="1">
        <f t="array" ref="BU170">_xlfn.XLOOKUP(1,('Number Allocation'!$C$6:$C$1446=BV170)*('Number Allocation'!$D$6:$D$1446=BW170),'Number Allocation'!$A$6:$A$1446,"!!!")</f>
        <v>!!!</v>
      </c>
      <c r="BV170" s="208" t="str" cm="1">
        <f t="array" ref="BV170:BW177">_xlfn.SORTBY(_xlfn._xlws.FILTER(CHOOSE({1,2},$E154:$E180,$A154:$A180),($C154:$C180="N/S")*($A154:$A180&lt;&gt;"Great Milton AC"),""),$K$435:$K$442)</f>
        <v>Not Declared</v>
      </c>
      <c r="BW170" s="200" t="str">
        <v>Radley AC</v>
      </c>
      <c r="BX170" s="21"/>
      <c r="BY170" s="201"/>
      <c r="BZ170" s="21"/>
      <c r="CA170" s="202"/>
      <c r="CB170" s="21"/>
      <c r="CC170" s="21"/>
      <c r="CD170" s="21"/>
      <c r="CE170" s="21"/>
      <c r="CF170" s="21"/>
      <c r="CG170" s="21"/>
      <c r="CH170" s="21"/>
      <c r="CI170" s="21"/>
      <c r="CJ170" s="21"/>
      <c r="CK170" s="21"/>
      <c r="CL170" s="21"/>
    </row>
    <row r="171" spans="1:90" ht="21" customHeight="1">
      <c r="A171" s="20" t="s">
        <v>69</v>
      </c>
      <c r="B171" s="5"/>
      <c r="C171" s="5" t="s">
        <v>139</v>
      </c>
      <c r="D171" s="5" t="str">
        <f>IF(ISNA(MATCH($C171,Kennet!S$40:S$65,0)),"Not Declared", IF(ISBLANK(INDEX(Kennet!$Q$40:$Q$65,MATCH($C171,Kennet!S$40:S$65,0))),"Missing name on declaration sheet", INDEX(Kennet!$Q$40:$Q$65,MATCH($C171,Kennet!S$40:S$65,0))))</f>
        <v>Not Declared</v>
      </c>
      <c r="E171" s="5" t="str">
        <f>IF(ISNA(MATCH($C171,Kennet!T$40:T$65,0)),"Not Declared", IF(ISBLANK(INDEX(Kennet!$Q$40:$Q$65,MATCH($C171,Kennet!T$40:T$65,0))),"Missing name on declaration sheet", INDEX(Kennet!$Q$40:$Q$65,MATCH($C171,Kennet!T$40:T$65,0))))</f>
        <v>Not Declared</v>
      </c>
      <c r="F171" s="5" t="str">
        <f>IF(ISNA(MATCH($C171,Kennet!U$40:U$65,0)),"Not Declared", IF(ISBLANK(INDEX(Kennet!$Q$40:$Q$65,MATCH($C171,Kennet!U$40:U$65,0))),"Missing name on declaration sheet", INDEX(Kennet!$Q$40:$Q$65,MATCH($C171,Kennet!U$40:U$65,0))))</f>
        <v>Not Declared</v>
      </c>
      <c r="G171" s="5" t="str">
        <f>IF(ISNA(MATCH($C171,Kennet!V$40:V$65,0)),"Not Declared", IF(ISBLANK(INDEX(Kennet!$Q$40:$Q$65,MATCH($C171,Kennet!V$40:V$65,0))),"Missing name on declaration sheet", INDEX(Kennet!$Q$40:$Q$65,MATCH($C171,Kennet!V$40:V$65,0))))</f>
        <v>Not Declared</v>
      </c>
      <c r="H171" s="5" t="str">
        <f>IF(ISNA(MATCH($C171,Kennet!W$40:W$65,0)),"Not Declared", IF(ISBLANK(INDEX(Kennet!$Q$40:$Q$65,MATCH($C171,Kennet!W$40:W$65,0))),"Missing name on declaration sheet", INDEX(Kennet!$Q$40:$Q$65,MATCH($C171,Kennet!W$40:W$65,0))))</f>
        <v>Not Declared</v>
      </c>
      <c r="I171" s="5" t="str">
        <f>IF(ISNA(MATCH($C171,Kennet!X$40:X$65,0)),"Not Declared", IF(ISBLANK(INDEX(Kennet!$Q$40:$Q$65,MATCH($C171,Kennet!X$40:X$65,0))),"Missing name on declaration sheet", INDEX(Kennet!$Q$40:$Q$65,MATCH($C171,Kennet!X$40:X$65,0))))</f>
        <v>Not Declared</v>
      </c>
      <c r="J171" s="5" t="str">
        <f>IF(ISNA(MATCH($C171,Kennet!Y$40:Y$65,0)),"Not Declared", IF(ISBLANK(INDEX(Kennet!$Q$40:$Q$65,MATCH($C171,Kennet!Y$40:Y$65,0))),"Missing name on declaration sheet", INDEX(Kennet!$Q$40:$Q$65,MATCH($C171,Kennet!Y$40:Y$65,0))))</f>
        <v>Not Declared</v>
      </c>
      <c r="K171" s="5" t="str">
        <f>IF(ISNA(MATCH($C171,Kennet!Z$40:Z$65,0)),"Not Declared", IF(ISBLANK(INDEX(Kennet!$Q$40:$Q$65,MATCH($C171,Kennet!Z$40:Z$65,0))),"Missing name on declaration sheet", INDEX(Kennet!$Q$40:$Q$65,MATCH($C171,Kennet!Z$40:Z$65,0))))</f>
        <v>Not Declared</v>
      </c>
      <c r="L171" s="5" t="str">
        <f>IF(ISNA(MATCH($C171,Kennet!AA$40:AA$65,0)),"Not Declared", IF(ISBLANK(INDEX(Kennet!$Q$40:$Q$65,MATCH($C171,Kennet!AA$40:AA$65,0))),"Missing name on declaration sheet", INDEX(Kennet!$Q$40:$Q$65,MATCH($C171,Kennet!AA$40:AA$65,0))))</f>
        <v>Not Declared</v>
      </c>
      <c r="M171" s="5" t="str">
        <f>IF(ISNA(MATCH($C171,Kennet!AB$40:AB$65,0)),"Not Declared", IF(ISBLANK(INDEX(Kennet!$Q$40:$Q$65,MATCH($C171,Kennet!AB$40:AB$65,0))),"Missing name on declaration sheet", INDEX(Kennet!$Q$40:$Q$65,MATCH($C171,Kennet!AB$40:AB$65,0))))</f>
        <v>Not Declared</v>
      </c>
      <c r="N171" s="5" t="str">
        <f>IF(ISNA(MATCH($C171,Kennet!AC$40:AC$65,0)),"Not Declared", IF(ISBLANK(INDEX(Kennet!$Q$40:$Q$65,MATCH($C171,Kennet!AC$40:AC$65,0))),"Missing name on declaration sheet", INDEX(Kennet!$Q$40:$Q$65,MATCH($C171,Kennet!AC$40:AC$65,0))))</f>
        <v>Not Declared</v>
      </c>
      <c r="O171" s="5" t="str">
        <f>IF(ISNA(MATCH($C171,Kennet!AD$40:AD$65,0)),"Not Declared", IF(ISBLANK(INDEX(Kennet!$Q$40:$Q$65,MATCH($C171,Kennet!AD$40:AD$65,0))),"Missing name on declaration sheet", INDEX(Kennet!$Q$40:$Q$65,MATCH($C171,Kennet!AD$40:AD$65,0))))</f>
        <v>Not Declared</v>
      </c>
      <c r="P171" s="5" t="s">
        <v>109</v>
      </c>
      <c r="Q171" s="5" t="s">
        <v>136</v>
      </c>
      <c r="R171" s="5" t="s">
        <v>137</v>
      </c>
      <c r="S171" s="5" t="s">
        <v>138</v>
      </c>
      <c r="T171" s="5" t="str">
        <f>IF(ISNA(MATCH(P171,Kennet!$AE$40:$AE$65,0)),"", IF(ISBLANK(INDEX(Kennet!$Q$40:$Q$65,MATCH(P171,Kennet!$AE$40:$AE$65,0))),"Missing name on declaration sheet", INDEX(Kennet!$Q$40:$Q$65,MATCH(P171,Kennet!$AE$40:$AE$65,0))))</f>
        <v/>
      </c>
      <c r="U171" s="5" t="str">
        <f>IF(ISNA(MATCH(Q171,Kennet!$AE$40:$AE$65,0)),"", IF(ISBLANK(INDEX(Kennet!$Q$40:$Q$65,MATCH(Q171,Kennet!$AE$40:$AE$65,0))),"Missing name on declaration sheet", INDEX(Kennet!$Q$40:$Q$65,MATCH(Q171,Kennet!$AE$40:$AE$65,0))))</f>
        <v/>
      </c>
      <c r="V171" s="5" t="str">
        <f>IF(ISNA(MATCH(R171,Kennet!$AE$40:$AE$65,0)),"", IF(ISBLANK(INDEX(Kennet!$Q$40:$Q$65,MATCH(R171,Kennet!$AE$40:$AE$65,0))),"Missing name on declaration sheet", INDEX(Kennet!$Q$40:$Q$65,MATCH(R171,Kennet!$AE$40:$AE$65,0))))</f>
        <v/>
      </c>
      <c r="W171" s="5" t="str">
        <f>IF(ISNA(MATCH(S171,Kennet!$AE$40:$AE$65,0)),"", IF(ISBLANK(INDEX(Kennet!$Q$40:$Q$65,MATCH(S171,Kennet!$AE$40:$AE$65,0))),"Missing name on declaration sheet", INDEX(Kennet!$Q$40:$Q$65,MATCH(S171,Kennet!$AE$40:$AE$65,0))))</f>
        <v/>
      </c>
      <c r="X171" s="20" t="str">
        <f t="shared" ref="X171:X172" si="58">T171&amp;", "&amp;U171&amp;", "&amp;V171&amp;", "&amp;W171</f>
        <v xml:space="preserve">, , , </v>
      </c>
      <c r="AB171" s="201" t="str" cm="1">
        <f t="array" ref="AB171">_xlfn.XLOOKUP(1,('Number Allocation'!$C$6:$C$1446=AC171)*('Number Allocation'!$D$6:$D$1446=AD171),'Number Allocation'!$A$6:$A$1446,"!!!")</f>
        <v>!!!</v>
      </c>
      <c r="AC171" s="21" t="str">
        <v>Not Declared</v>
      </c>
      <c r="AD171" s="202" t="str">
        <v>Banbury Harriers AC</v>
      </c>
      <c r="AE171" s="21"/>
      <c r="AF171" s="201"/>
      <c r="AG171" s="21"/>
      <c r="AH171" s="202"/>
      <c r="AK171" s="201" t="str" cm="1">
        <f t="array" ref="AK171">_xlfn.XLOOKUP(1,('Number Allocation'!$C$6:$C$1446=AL171)*('Number Allocation'!$D$6:$D$1446=AM171),'Number Allocation'!$A$6:$A$1446,"!!!")</f>
        <v>!!!</v>
      </c>
      <c r="AL171" s="21" t="str">
        <v>Not Declared</v>
      </c>
      <c r="AM171" s="202" t="str">
        <v>Banbury Harriers AC</v>
      </c>
      <c r="AN171" s="21"/>
      <c r="AO171" s="201"/>
      <c r="AP171" s="21"/>
      <c r="AQ171" s="202"/>
      <c r="AR171" s="210"/>
      <c r="AS171" s="27"/>
      <c r="AT171" s="201" t="str" cm="1">
        <f t="array" ref="AT171">_xlfn.XLOOKUP(1,('Number Allocation'!$C$6:$C$1446=AU171)*('Number Allocation'!$D$6:$D$1446=AV171),'Number Allocation'!$A$6:$A$1446,"!!!")</f>
        <v>!!!</v>
      </c>
      <c r="AU171" s="21" t="str">
        <v>Not Declared</v>
      </c>
      <c r="AV171" s="202" t="str">
        <v>White Horse Harriers</v>
      </c>
      <c r="AW171" s="21"/>
      <c r="AX171" s="201"/>
      <c r="AY171" s="21"/>
      <c r="AZ171" s="202"/>
      <c r="BC171" s="201" t="str" cm="1">
        <f t="array" ref="BC171">_xlfn.XLOOKUP(1,('Number Allocation'!$C$6:$C$1446=BD171)*('Number Allocation'!$D$6:$D$1446=BE171),'Number Allocation'!$A$6:$A$1446,"!!!")</f>
        <v>!!!</v>
      </c>
      <c r="BD171" s="21" t="str">
        <v>Not Declared</v>
      </c>
      <c r="BE171" s="202" t="str">
        <v>Abingdon AC</v>
      </c>
      <c r="BF171" s="21"/>
      <c r="BG171" s="201"/>
      <c r="BH171" s="21"/>
      <c r="BI171" s="202"/>
      <c r="BL171" s="201" t="str" cm="1">
        <f t="array" ref="BL171">_xlfn.XLOOKUP(1,('Number Allocation'!$C$6:$C$1446=BM171)*('Number Allocation'!$D$6:$D$1446=BN171),'Number Allocation'!$A$6:$A$1446,"!!!")</f>
        <v>!!!</v>
      </c>
      <c r="BM171" s="21" t="str">
        <v>Not Declared</v>
      </c>
      <c r="BN171" s="202" t="str">
        <v>Banbury Harriers AC</v>
      </c>
      <c r="BO171" s="21"/>
      <c r="BP171" s="201"/>
      <c r="BQ171" s="21"/>
      <c r="BR171" s="202"/>
      <c r="BU171" s="201" t="str" cm="1">
        <f t="array" ref="BU171">_xlfn.XLOOKUP(1,('Number Allocation'!$C$6:$C$1446=BV171)*('Number Allocation'!$D$6:$D$1446=BW171),'Number Allocation'!$A$6:$A$1446,"!!!")</f>
        <v>!!!</v>
      </c>
      <c r="BV171" s="21" t="str">
        <v>Not Declared</v>
      </c>
      <c r="BW171" s="202" t="str">
        <v>Oxford City AC</v>
      </c>
      <c r="BX171" s="21"/>
      <c r="BY171" s="201"/>
      <c r="BZ171" s="21"/>
      <c r="CA171" s="202"/>
      <c r="CB171" s="21"/>
      <c r="CC171" s="21"/>
      <c r="CD171" s="21"/>
      <c r="CE171" s="21"/>
      <c r="CF171" s="21"/>
      <c r="CG171" s="21"/>
      <c r="CH171" s="21"/>
      <c r="CI171" s="21"/>
      <c r="CJ171" s="21"/>
      <c r="CK171" s="21"/>
      <c r="CL171" s="21"/>
    </row>
    <row r="172" spans="1:90" ht="21" customHeight="1">
      <c r="A172" s="20" t="s">
        <v>122</v>
      </c>
      <c r="B172" s="5" t="s">
        <v>72</v>
      </c>
      <c r="C172" s="5" t="s">
        <v>0</v>
      </c>
      <c r="D172" s="5" t="str">
        <f>IF(ISNA(MATCH($C172,WhiteHorse!S$40:S$65,0)),"Not Declared", IF(ISBLANK(INDEX(WhiteHorse!$Q$40:$Q$65,MATCH($C172,WhiteHorse!S$40:S$65,0))),"Missing name on declaration sheet", INDEX(WhiteHorse!$Q$40:$Q$65,MATCH($C172,WhiteHorse!S$40:S$65,0))))</f>
        <v>Not Declared</v>
      </c>
      <c r="E172" s="5" t="str">
        <f>IF(ISNA(MATCH($C172,WhiteHorse!T$40:T$65,0)),"Not Declared", IF(ISBLANK(INDEX(WhiteHorse!$Q$40:$Q$65,MATCH($C172,WhiteHorse!T$40:T$65,0))),"Missing name on declaration sheet", INDEX(WhiteHorse!$Q$40:$Q$65,MATCH($C172,WhiteHorse!T$40:T$65,0))))</f>
        <v>Not Declared</v>
      </c>
      <c r="F172" s="5" t="str">
        <f>IF(ISNA(MATCH($C172,WhiteHorse!U$40:U$65,0)),"Not Declared", IF(ISBLANK(INDEX(WhiteHorse!$Q$40:$Q$65,MATCH($C172,WhiteHorse!U$40:U$65,0))),"Missing name on declaration sheet", INDEX(WhiteHorse!$Q$40:$Q$65,MATCH($C172,WhiteHorse!U$40:U$65,0))))</f>
        <v>Not Declared</v>
      </c>
      <c r="G172" s="5" t="str">
        <f>IF(ISNA(MATCH($C172,WhiteHorse!V$40:V$65,0)),"Not Declared", IF(ISBLANK(INDEX(WhiteHorse!$Q$40:$Q$65,MATCH($C172,WhiteHorse!V$40:V$65,0))),"Missing name on declaration sheet", INDEX(WhiteHorse!$Q$40:$Q$65,MATCH($C172,WhiteHorse!V$40:V$65,0))))</f>
        <v>Not Declared</v>
      </c>
      <c r="H172" s="5" t="str">
        <f>IF(ISNA(MATCH($C172,WhiteHorse!W$40:W$65,0)),"Not Declared", IF(ISBLANK(INDEX(WhiteHorse!$Q$40:$Q$65,MATCH($C172,WhiteHorse!W$40:W$65,0))),"Missing name on declaration sheet", INDEX(WhiteHorse!$Q$40:$Q$65,MATCH($C172,WhiteHorse!W$40:W$65,0))))</f>
        <v>Not Declared</v>
      </c>
      <c r="I172" s="5" t="str">
        <f>IF(ISNA(MATCH($C172,WhiteHorse!X$40:X$65,0)),"Not Declared", IF(ISBLANK(INDEX(WhiteHorse!$Q$40:$Q$65,MATCH($C172,WhiteHorse!X$40:X$65,0))),"Missing name on declaration sheet", INDEX(WhiteHorse!$Q$40:$Q$65,MATCH($C172,WhiteHorse!X$40:X$65,0))))</f>
        <v>Not Declared</v>
      </c>
      <c r="J172" s="5" t="str">
        <f>IF(ISNA(MATCH($C172,WhiteHorse!Y$40:Y$65,0)),"Not Declared", IF(ISBLANK(INDEX(WhiteHorse!$Q$40:$Q$65,MATCH($C172,WhiteHorse!Y$40:Y$65,0))),"Missing name on declaration sheet", INDEX(WhiteHorse!$Q$40:$Q$65,MATCH($C172,WhiteHorse!Y$40:Y$65,0))))</f>
        <v>Not Declared</v>
      </c>
      <c r="K172" s="5" t="str">
        <f>IF(ISNA(MATCH($C172,WhiteHorse!Z$40:Z$65,0)),"Not Declared", IF(ISBLANK(INDEX(WhiteHorse!$Q$40:$Q$65,MATCH($C172,WhiteHorse!Z$40:Z$65,0))),"Missing name on declaration sheet", INDEX(WhiteHorse!$Q$40:$Q$65,MATCH($C172,WhiteHorse!Z$40:Z$65,0))))</f>
        <v>Not Declared</v>
      </c>
      <c r="L172" s="5" t="str">
        <f>IF(ISNA(MATCH($C172,WhiteHorse!AA$40:AA$65,0)),"Not Declared", IF(ISBLANK(INDEX(WhiteHorse!$Q$40:$Q$65,MATCH($C172,WhiteHorse!AA$40:AA$65,0))),"Missing name on declaration sheet", INDEX(WhiteHorse!$Q$40:$Q$65,MATCH($C172,WhiteHorse!AA$40:AA$65,0))))</f>
        <v>Not Declared</v>
      </c>
      <c r="M172" s="5" t="str">
        <f>IF(ISNA(MATCH($C172,WhiteHorse!AB$40:AB$65,0)),"Not Declared", IF(ISBLANK(INDEX(WhiteHorse!$Q$40:$Q$65,MATCH($C172,WhiteHorse!AB$40:AB$65,0))),"Missing name on declaration sheet", INDEX(WhiteHorse!$Q$40:$Q$65,MATCH($C172,WhiteHorse!AB$40:AB$65,0))))</f>
        <v>Not Declared</v>
      </c>
      <c r="N172" s="5" t="str">
        <f>IF(ISNA(MATCH($C172,WhiteHorse!AC$40:AC$65,0)),"Not Declared", IF(ISBLANK(INDEX(WhiteHorse!$Q$40:$Q$65,MATCH($C172,WhiteHorse!AC$40:AC$65,0))),"Missing name on declaration sheet", INDEX(WhiteHorse!$Q$40:$Q$65,MATCH($C172,WhiteHorse!AC$40:AC$65,0))))</f>
        <v>Not Declared</v>
      </c>
      <c r="O172" s="5" t="str">
        <f>IF(ISNA(MATCH($C172,WhiteHorse!AD$40:AD$65,0)),"Not Declared", IF(ISBLANK(INDEX(WhiteHorse!$Q$40:$Q$65,MATCH($C172,WhiteHorse!AD$40:AD$65,0))),"Missing name on declaration sheet", INDEX(WhiteHorse!$Q$40:$Q$65,MATCH($C172,WhiteHorse!AD$40:AD$65,0))))</f>
        <v>Not Declared</v>
      </c>
      <c r="P172" s="5">
        <v>1</v>
      </c>
      <c r="Q172" s="5">
        <v>2</v>
      </c>
      <c r="R172" s="5">
        <v>3</v>
      </c>
      <c r="S172" s="5">
        <v>4</v>
      </c>
      <c r="T172" s="5" t="str">
        <f>IF(ISNA(MATCH(P172,WhiteHorse!$AE$40:$AE$65,0)),"", IF(ISBLANK(INDEX(WhiteHorse!$Q$40:$Q$65,MATCH(P172,WhiteHorse!$AE$40:$AE$65,0))),"Missing name on declaration sheet", INDEX(WhiteHorse!$Q$40:$Q$65,MATCH(P172,WhiteHorse!$AE$40:$AE$65,0))))</f>
        <v/>
      </c>
      <c r="U172" s="5" t="str">
        <f>IF(ISNA(MATCH(Q172,WhiteHorse!$AE$40:$AE$65,0)),"", IF(ISBLANK(INDEX(WhiteHorse!$Q$40:$Q$65,MATCH(Q172,WhiteHorse!$AE$40:$AE$65,0))),"Missing name on declaration sheet", INDEX(WhiteHorse!$Q$40:$Q$65,MATCH(Q172,WhiteHorse!$AE$40:$AE$65,0))))</f>
        <v/>
      </c>
      <c r="V172" s="5" t="str">
        <f>IF(ISNA(MATCH(R172,WhiteHorse!$AE$40:$AE$65,0)),"", IF(ISBLANK(INDEX(WhiteHorse!$Q$40:$Q$65,MATCH(R172,WhiteHorse!$AE$40:$AE$65,0))),"Missing name on declaration sheet", INDEX(WhiteHorse!$Q$40:$Q$65,MATCH(R172,WhiteHorse!$AE$40:$AE$65,0))))</f>
        <v/>
      </c>
      <c r="W172" s="5" t="str">
        <f>IF(ISNA(MATCH(S172,WhiteHorse!$AE$40:$AE$65,0)),"", IF(ISBLANK(INDEX(WhiteHorse!$Q$40:$Q$65,MATCH(S172,WhiteHorse!$AE$40:$AE$65,0))),"Missing name on declaration sheet", INDEX(WhiteHorse!$Q$40:$Q$65,MATCH(S172,WhiteHorse!$AE$40:$AE$65,0))))</f>
        <v/>
      </c>
      <c r="X172" s="20" t="str">
        <f t="shared" si="58"/>
        <v xml:space="preserve">, , , </v>
      </c>
      <c r="AB172" s="201" t="str" cm="1">
        <f t="array" ref="AB172">_xlfn.XLOOKUP(1,('Number Allocation'!$C$6:$C$1446=AC172)*('Number Allocation'!$D$6:$D$1446=AD172),'Number Allocation'!$A$6:$A$1446,"!!!")</f>
        <v>!!!</v>
      </c>
      <c r="AC172" s="21" t="str">
        <v>Not Declared</v>
      </c>
      <c r="AD172" s="202" t="str">
        <v>Bicester AC</v>
      </c>
      <c r="AE172" s="21"/>
      <c r="AF172" s="201"/>
      <c r="AG172" s="21"/>
      <c r="AH172" s="202"/>
      <c r="AK172" s="201" t="str" cm="1">
        <f t="array" ref="AK172">_xlfn.XLOOKUP(1,('Number Allocation'!$C$6:$C$1446=AL172)*('Number Allocation'!$D$6:$D$1446=AM172),'Number Allocation'!$A$6:$A$1446,"!!!")</f>
        <v>!!!</v>
      </c>
      <c r="AL172" s="21" t="str">
        <v>Not Declared</v>
      </c>
      <c r="AM172" s="202" t="str">
        <v>Bicester AC</v>
      </c>
      <c r="AN172" s="21"/>
      <c r="AO172" s="201"/>
      <c r="AP172" s="21"/>
      <c r="AQ172" s="202"/>
      <c r="AR172" s="210"/>
      <c r="AS172" s="27"/>
      <c r="AT172" s="201" t="str" cm="1">
        <f t="array" ref="AT172">_xlfn.XLOOKUP(1,('Number Allocation'!$C$6:$C$1446=AU172)*('Number Allocation'!$D$6:$D$1446=AV172),'Number Allocation'!$A$6:$A$1446,"!!!")</f>
        <v>!!!</v>
      </c>
      <c r="AU172" s="21" t="str">
        <v>Not Declared</v>
      </c>
      <c r="AV172" s="202" t="str">
        <v>Witney Road Runners</v>
      </c>
      <c r="AW172" s="21"/>
      <c r="AX172" s="201"/>
      <c r="AY172" s="21"/>
      <c r="AZ172" s="202"/>
      <c r="BC172" s="201" t="str" cm="1">
        <f t="array" ref="BC172">_xlfn.XLOOKUP(1,('Number Allocation'!$C$6:$C$1446=BD172)*('Number Allocation'!$D$6:$D$1446=BE172),'Number Allocation'!$A$6:$A$1446,"!!!")</f>
        <v>!!!</v>
      </c>
      <c r="BD172" s="21" t="str">
        <v>Not Declared</v>
      </c>
      <c r="BE172" s="202" t="str">
        <v>White Horse Harriers</v>
      </c>
      <c r="BF172" s="21"/>
      <c r="BG172" s="201"/>
      <c r="BH172" s="21"/>
      <c r="BI172" s="202"/>
      <c r="BL172" s="201" t="str" cm="1">
        <f t="array" ref="BL172">_xlfn.XLOOKUP(1,('Number Allocation'!$C$6:$C$1446=BM172)*('Number Allocation'!$D$6:$D$1446=BN172),'Number Allocation'!$A$6:$A$1446,"!!!")</f>
        <v>!!!</v>
      </c>
      <c r="BM172" s="21" t="str">
        <v>Not Declared</v>
      </c>
      <c r="BN172" s="202" t="str">
        <v>Abingdon AC</v>
      </c>
      <c r="BO172" s="21"/>
      <c r="BP172" s="201"/>
      <c r="BQ172" s="21"/>
      <c r="BR172" s="202"/>
      <c r="BU172" s="201" t="str" cm="1">
        <f t="array" ref="BU172">_xlfn.XLOOKUP(1,('Number Allocation'!$C$6:$C$1446=BV172)*('Number Allocation'!$D$6:$D$1446=BW172),'Number Allocation'!$A$6:$A$1446,"!!!")</f>
        <v>!!!</v>
      </c>
      <c r="BV172" s="21" t="str">
        <v>Not Declared</v>
      </c>
      <c r="BW172" s="202" t="str">
        <v>Abingdon AC</v>
      </c>
      <c r="BX172" s="21"/>
      <c r="BY172" s="201"/>
      <c r="BZ172" s="21"/>
      <c r="CA172" s="202"/>
      <c r="CB172" s="21"/>
      <c r="CC172" s="21"/>
      <c r="CD172" s="21"/>
      <c r="CE172" s="21"/>
      <c r="CF172" s="21"/>
      <c r="CG172" s="21"/>
      <c r="CH172" s="21"/>
      <c r="CI172" s="21"/>
      <c r="CJ172" s="21"/>
      <c r="CK172" s="21"/>
      <c r="CL172" s="21"/>
    </row>
    <row r="173" spans="1:90" ht="21" customHeight="1">
      <c r="A173" s="20" t="s">
        <v>122</v>
      </c>
      <c r="B173" s="5" t="s">
        <v>73</v>
      </c>
      <c r="C173" s="5" t="s">
        <v>1</v>
      </c>
      <c r="D173" s="5" t="str">
        <f>IF(ISNA(MATCH($C173,WhiteHorse!S$40:S$65,0)),"Not Declared", IF(ISBLANK(INDEX(WhiteHorse!$Q$40:$Q$65,MATCH($C173,WhiteHorse!S$40:S$65,0))),"Missing name on declaration sheet", INDEX(WhiteHorse!$Q$40:$Q$65,MATCH($C173,WhiteHorse!S$40:S$65,0))))</f>
        <v>Not Declared</v>
      </c>
      <c r="E173" s="5" t="str">
        <f>IF(ISNA(MATCH($C173,WhiteHorse!T$40:T$65,0)),"Not Declared", IF(ISBLANK(INDEX(WhiteHorse!$Q$40:$Q$65,MATCH($C173,WhiteHorse!T$40:T$65,0))),"Missing name on declaration sheet", INDEX(WhiteHorse!$Q$40:$Q$65,MATCH($C173,WhiteHorse!T$40:T$65,0))))</f>
        <v>Not Declared</v>
      </c>
      <c r="F173" s="5" t="str">
        <f>IF(ISNA(MATCH($C173,WhiteHorse!U$40:U$65,0)),"Not Declared", IF(ISBLANK(INDEX(WhiteHorse!$Q$40:$Q$65,MATCH($C173,WhiteHorse!U$40:U$65,0))),"Missing name on declaration sheet", INDEX(WhiteHorse!$Q$40:$Q$65,MATCH($C173,WhiteHorse!U$40:U$65,0))))</f>
        <v>Not Declared</v>
      </c>
      <c r="G173" s="5" t="str">
        <f>IF(ISNA(MATCH($C173,WhiteHorse!V$40:V$65,0)),"Not Declared", IF(ISBLANK(INDEX(WhiteHorse!$Q$40:$Q$65,MATCH($C173,WhiteHorse!V$40:V$65,0))),"Missing name on declaration sheet", INDEX(WhiteHorse!$Q$40:$Q$65,MATCH($C173,WhiteHorse!V$40:V$65,0))))</f>
        <v>Not Declared</v>
      </c>
      <c r="H173" s="5" t="str">
        <f>IF(ISNA(MATCH($C173,WhiteHorse!W$40:W$65,0)),"Not Declared", IF(ISBLANK(INDEX(WhiteHorse!$Q$40:$Q$65,MATCH($C173,WhiteHorse!W$40:W$65,0))),"Missing name on declaration sheet", INDEX(WhiteHorse!$Q$40:$Q$65,MATCH($C173,WhiteHorse!W$40:W$65,0))))</f>
        <v>Not Declared</v>
      </c>
      <c r="I173" s="5" t="str">
        <f>IF(ISNA(MATCH($C173,WhiteHorse!X$40:X$65,0)),"Not Declared", IF(ISBLANK(INDEX(WhiteHorse!$Q$40:$Q$65,MATCH($C173,WhiteHorse!X$40:X$65,0))),"Missing name on declaration sheet", INDEX(WhiteHorse!$Q$40:$Q$65,MATCH($C173,WhiteHorse!X$40:X$65,0))))</f>
        <v>Not Declared</v>
      </c>
      <c r="J173" s="5" t="str">
        <f>IF(ISNA(MATCH($C173,WhiteHorse!Y$40:Y$65,0)),"Not Declared", IF(ISBLANK(INDEX(WhiteHorse!$Q$40:$Q$65,MATCH($C173,WhiteHorse!Y$40:Y$65,0))),"Missing name on declaration sheet", INDEX(WhiteHorse!$Q$40:$Q$65,MATCH($C173,WhiteHorse!Y$40:Y$65,0))))</f>
        <v>Not Declared</v>
      </c>
      <c r="K173" s="5" t="str">
        <f>IF(ISNA(MATCH($C173,WhiteHorse!Z$40:Z$65,0)),"Not Declared", IF(ISBLANK(INDEX(WhiteHorse!$Q$40:$Q$65,MATCH($C173,WhiteHorse!Z$40:Z$65,0))),"Missing name on declaration sheet", INDEX(WhiteHorse!$Q$40:$Q$65,MATCH($C173,WhiteHorse!Z$40:Z$65,0))))</f>
        <v>Not Declared</v>
      </c>
      <c r="L173" s="5" t="str">
        <f>IF(ISNA(MATCH($C173,WhiteHorse!AA$40:AA$65,0)),"Not Declared", IF(ISBLANK(INDEX(WhiteHorse!$Q$40:$Q$65,MATCH($C173,WhiteHorse!AA$40:AA$65,0))),"Missing name on declaration sheet", INDEX(WhiteHorse!$Q$40:$Q$65,MATCH($C173,WhiteHorse!AA$40:AA$65,0))))</f>
        <v>Not Declared</v>
      </c>
      <c r="M173" s="5" t="str">
        <f>IF(ISNA(MATCH($C173,WhiteHorse!AB$40:AB$65,0)),"Not Declared", IF(ISBLANK(INDEX(WhiteHorse!$Q$40:$Q$65,MATCH($C173,WhiteHorse!AB$40:AB$65,0))),"Missing name on declaration sheet", INDEX(WhiteHorse!$Q$40:$Q$65,MATCH($C173,WhiteHorse!AB$40:AB$65,0))))</f>
        <v>Not Declared</v>
      </c>
      <c r="N173" s="5" t="str">
        <f>IF(ISNA(MATCH($C173,WhiteHorse!AC$40:AC$65,0)),"Not Declared", IF(ISBLANK(INDEX(WhiteHorse!$Q$40:$Q$65,MATCH($C173,WhiteHorse!AC$40:AC$65,0))),"Missing name on declaration sheet", INDEX(WhiteHorse!$Q$40:$Q$65,MATCH($C173,WhiteHorse!AC$40:AC$65,0))))</f>
        <v>Not Declared</v>
      </c>
      <c r="O173" s="5" t="str">
        <f>IF(ISNA(MATCH($C173,WhiteHorse!AD$40:AD$65,0)),"Not Declared", IF(ISBLANK(INDEX(WhiteHorse!$Q$40:$Q$65,MATCH($C173,WhiteHorse!AD$40:AD$65,0))),"Missing name on declaration sheet", INDEX(WhiteHorse!$Q$40:$Q$65,MATCH($C173,WhiteHorse!AD$40:AD$65,0))))</f>
        <v>Not Declared</v>
      </c>
      <c r="P173" s="57"/>
      <c r="Q173" s="57"/>
      <c r="R173" s="57"/>
      <c r="S173" s="57"/>
      <c r="T173" s="75"/>
      <c r="U173" s="75"/>
      <c r="V173" s="75"/>
      <c r="W173" s="75"/>
      <c r="X173" s="57"/>
      <c r="AB173" s="201" t="str" cm="1">
        <f t="array" ref="AB173">_xlfn.XLOOKUP(1,('Number Allocation'!$C$6:$C$1446=AC173)*('Number Allocation'!$D$6:$D$1446=AD173),'Number Allocation'!$A$6:$A$1446,"!!!")</f>
        <v>!!!</v>
      </c>
      <c r="AC173" s="21" t="str">
        <v>Not Declared</v>
      </c>
      <c r="AD173" s="202" t="str">
        <v>Abingdon AC</v>
      </c>
      <c r="AE173" s="21"/>
      <c r="AF173" s="201"/>
      <c r="AG173" s="21"/>
      <c r="AH173" s="202"/>
      <c r="AK173" s="201" t="str" cm="1">
        <f t="array" ref="AK173">_xlfn.XLOOKUP(1,('Number Allocation'!$C$6:$C$1446=AL173)*('Number Allocation'!$D$6:$D$1446=AM173),'Number Allocation'!$A$6:$A$1446,"!!!")</f>
        <v>!!!</v>
      </c>
      <c r="AL173" s="21" t="str">
        <v>Not Declared</v>
      </c>
      <c r="AM173" s="202" t="str">
        <v>Oxford City AC</v>
      </c>
      <c r="AN173" s="21"/>
      <c r="AO173" s="201"/>
      <c r="AP173" s="21"/>
      <c r="AQ173" s="202"/>
      <c r="AR173" s="210"/>
      <c r="AS173" s="27"/>
      <c r="AT173" s="201" t="str" cm="1">
        <f t="array" ref="AT173">_xlfn.XLOOKUP(1,('Number Allocation'!$C$6:$C$1446=AU173)*('Number Allocation'!$D$6:$D$1446=AV173),'Number Allocation'!$A$6:$A$1446,"!!!")</f>
        <v>!!!</v>
      </c>
      <c r="AU173" s="21" t="str">
        <v>Not Declared</v>
      </c>
      <c r="AV173" s="202" t="str">
        <v>Radley AC</v>
      </c>
      <c r="AW173" s="21"/>
      <c r="AX173" s="201"/>
      <c r="AY173" s="21"/>
      <c r="AZ173" s="202"/>
      <c r="BC173" s="201" t="str" cm="1">
        <f t="array" ref="BC173">_xlfn.XLOOKUP(1,('Number Allocation'!$C$6:$C$1446=BD173)*('Number Allocation'!$D$6:$D$1446=BE173),'Number Allocation'!$A$6:$A$1446,"!!!")</f>
        <v>!!!</v>
      </c>
      <c r="BD173" s="21" t="str">
        <v>Not Declared</v>
      </c>
      <c r="BE173" s="202" t="str">
        <v>Banbury Harriers AC</v>
      </c>
      <c r="BF173" s="21"/>
      <c r="BG173" s="201"/>
      <c r="BH173" s="21"/>
      <c r="BI173" s="202"/>
      <c r="BL173" s="201" t="str" cm="1">
        <f t="array" ref="BL173">_xlfn.XLOOKUP(1,('Number Allocation'!$C$6:$C$1446=BM173)*('Number Allocation'!$D$6:$D$1446=BN173),'Number Allocation'!$A$6:$A$1446,"!!!")</f>
        <v>!!!</v>
      </c>
      <c r="BM173" s="21" t="str">
        <v>Not Declared</v>
      </c>
      <c r="BN173" s="202" t="str">
        <v>Oxford City AC</v>
      </c>
      <c r="BO173" s="21"/>
      <c r="BP173" s="201"/>
      <c r="BQ173" s="21"/>
      <c r="BR173" s="202"/>
      <c r="BU173" s="201" t="str" cm="1">
        <f t="array" ref="BU173">_xlfn.XLOOKUP(1,('Number Allocation'!$C$6:$C$1446=BV173)*('Number Allocation'!$D$6:$D$1446=BW173),'Number Allocation'!$A$6:$A$1446,"!!!")</f>
        <v>!!!</v>
      </c>
      <c r="BV173" s="21" t="str">
        <v>Not Declared</v>
      </c>
      <c r="BW173" s="202" t="str">
        <v>White Horse Harriers</v>
      </c>
      <c r="BX173" s="21"/>
      <c r="BY173" s="201"/>
      <c r="BZ173" s="21"/>
      <c r="CA173" s="202"/>
      <c r="CB173" s="21"/>
      <c r="CC173" s="21"/>
      <c r="CD173" s="21"/>
      <c r="CE173" s="21"/>
      <c r="CF173" s="21"/>
      <c r="CG173" s="21"/>
      <c r="CH173" s="21"/>
      <c r="CI173" s="21"/>
      <c r="CJ173" s="21"/>
      <c r="CK173" s="21"/>
      <c r="CL173" s="21"/>
    </row>
    <row r="174" spans="1:90" ht="21" customHeight="1">
      <c r="A174" s="20" t="s">
        <v>122</v>
      </c>
      <c r="B174" s="5"/>
      <c r="C174" s="5" t="s">
        <v>139</v>
      </c>
      <c r="D174" s="5" t="str">
        <f>IF(ISNA(MATCH($C174,WhiteHorse!S$40:S$65,0)),"Not Declared", IF(ISBLANK(INDEX(WhiteHorse!$Q$40:$Q$65,MATCH($C174,WhiteHorse!S$40:S$65,0))),"Missing name on declaration sheet", INDEX(WhiteHorse!$Q$40:$Q$65,MATCH($C174,WhiteHorse!S$40:S$65,0))))</f>
        <v>Not Declared</v>
      </c>
      <c r="E174" s="5" t="str">
        <f>IF(ISNA(MATCH($C174,WhiteHorse!T$40:T$65,0)),"Not Declared", IF(ISBLANK(INDEX(WhiteHorse!$Q$40:$Q$65,MATCH($C174,WhiteHorse!T$40:T$65,0))),"Missing name on declaration sheet", INDEX(WhiteHorse!$Q$40:$Q$65,MATCH($C174,WhiteHorse!T$40:T$65,0))))</f>
        <v>Not Declared</v>
      </c>
      <c r="F174" s="5" t="str">
        <f>IF(ISNA(MATCH($C174,WhiteHorse!U$40:U$65,0)),"Not Declared", IF(ISBLANK(INDEX(WhiteHorse!$Q$40:$Q$65,MATCH($C174,WhiteHorse!U$40:U$65,0))),"Missing name on declaration sheet", INDEX(WhiteHorse!$Q$40:$Q$65,MATCH($C174,WhiteHorse!U$40:U$65,0))))</f>
        <v>Not Declared</v>
      </c>
      <c r="G174" s="5" t="str">
        <f>IF(ISNA(MATCH($C174,WhiteHorse!V$40:V$65,0)),"Not Declared", IF(ISBLANK(INDEX(WhiteHorse!$Q$40:$Q$65,MATCH($C174,WhiteHorse!V$40:V$65,0))),"Missing name on declaration sheet", INDEX(WhiteHorse!$Q$40:$Q$65,MATCH($C174,WhiteHorse!V$40:V$65,0))))</f>
        <v>Not Declared</v>
      </c>
      <c r="H174" s="5" t="str">
        <f>IF(ISNA(MATCH($C174,WhiteHorse!W$40:W$65,0)),"Not Declared", IF(ISBLANK(INDEX(WhiteHorse!$Q$40:$Q$65,MATCH($C174,WhiteHorse!W$40:W$65,0))),"Missing name on declaration sheet", INDEX(WhiteHorse!$Q$40:$Q$65,MATCH($C174,WhiteHorse!W$40:W$65,0))))</f>
        <v>Not Declared</v>
      </c>
      <c r="I174" s="5" t="str">
        <f>IF(ISNA(MATCH($C174,WhiteHorse!X$40:X$65,0)),"Not Declared", IF(ISBLANK(INDEX(WhiteHorse!$Q$40:$Q$65,MATCH($C174,WhiteHorse!X$40:X$65,0))),"Missing name on declaration sheet", INDEX(WhiteHorse!$Q$40:$Q$65,MATCH($C174,WhiteHorse!X$40:X$65,0))))</f>
        <v>Not Declared</v>
      </c>
      <c r="J174" s="5" t="str">
        <f>IF(ISNA(MATCH($C174,WhiteHorse!Y$40:Y$65,0)),"Not Declared", IF(ISBLANK(INDEX(WhiteHorse!$Q$40:$Q$65,MATCH($C174,WhiteHorse!Y$40:Y$65,0))),"Missing name on declaration sheet", INDEX(WhiteHorse!$Q$40:$Q$65,MATCH($C174,WhiteHorse!Y$40:Y$65,0))))</f>
        <v>Not Declared</v>
      </c>
      <c r="K174" s="5" t="str">
        <f>IF(ISNA(MATCH($C174,WhiteHorse!Z$40:Z$65,0)),"Not Declared", IF(ISBLANK(INDEX(WhiteHorse!$Q$40:$Q$65,MATCH($C174,WhiteHorse!Z$40:Z$65,0))),"Missing name on declaration sheet", INDEX(WhiteHorse!$Q$40:$Q$65,MATCH($C174,WhiteHorse!Z$40:Z$65,0))))</f>
        <v>Not Declared</v>
      </c>
      <c r="L174" s="5" t="str">
        <f>IF(ISNA(MATCH($C174,WhiteHorse!AA$40:AA$65,0)),"Not Declared", IF(ISBLANK(INDEX(WhiteHorse!$Q$40:$Q$65,MATCH($C174,WhiteHorse!AA$40:AA$65,0))),"Missing name on declaration sheet", INDEX(WhiteHorse!$Q$40:$Q$65,MATCH($C174,WhiteHorse!AA$40:AA$65,0))))</f>
        <v>Not Declared</v>
      </c>
      <c r="M174" s="5" t="str">
        <f>IF(ISNA(MATCH($C174,WhiteHorse!AB$40:AB$65,0)),"Not Declared", IF(ISBLANK(INDEX(WhiteHorse!$Q$40:$Q$65,MATCH($C174,WhiteHorse!AB$40:AB$65,0))),"Missing name on declaration sheet", INDEX(WhiteHorse!$Q$40:$Q$65,MATCH($C174,WhiteHorse!AB$40:AB$65,0))))</f>
        <v>Not Declared</v>
      </c>
      <c r="N174" s="5" t="str">
        <f>IF(ISNA(MATCH($C174,WhiteHorse!AC$40:AC$65,0)),"Not Declared", IF(ISBLANK(INDEX(WhiteHorse!$Q$40:$Q$65,MATCH($C174,WhiteHorse!AC$40:AC$65,0))),"Missing name on declaration sheet", INDEX(WhiteHorse!$Q$40:$Q$65,MATCH($C174,WhiteHorse!AC$40:AC$65,0))))</f>
        <v>Not Declared</v>
      </c>
      <c r="O174" s="5" t="str">
        <f>IF(ISNA(MATCH($C174,WhiteHorse!AD$40:AD$65,0)),"Not Declared", IF(ISBLANK(INDEX(WhiteHorse!$Q$40:$Q$65,MATCH($C174,WhiteHorse!AD$40:AD$65,0))),"Missing name on declaration sheet", INDEX(WhiteHorse!$Q$40:$Q$65,MATCH($C174,WhiteHorse!AD$40:AD$65,0))))</f>
        <v>Not Declared</v>
      </c>
      <c r="P174" s="5" t="s">
        <v>109</v>
      </c>
      <c r="Q174" s="5" t="s">
        <v>136</v>
      </c>
      <c r="R174" s="5" t="s">
        <v>137</v>
      </c>
      <c r="S174" s="5" t="s">
        <v>138</v>
      </c>
      <c r="T174" s="5" t="str">
        <f>IF(ISNA(MATCH(P174,WhiteHorse!$AE$40:$AE$65,0)),"", IF(ISBLANK(INDEX(WhiteHorse!$Q$40:$Q$65,MATCH(P174,WhiteHorse!$AE$40:$AE$65,0))),"Missing name on declaration sheet", INDEX(WhiteHorse!$Q$40:$Q$65,MATCH(P174,WhiteHorse!$AE$40:$AE$65,0))))</f>
        <v/>
      </c>
      <c r="U174" s="5" t="str">
        <f>IF(ISNA(MATCH(Q174,WhiteHorse!$AE$40:$AE$65,0)),"", IF(ISBLANK(INDEX(WhiteHorse!$Q$40:$Q$65,MATCH(Q174,WhiteHorse!$AE$40:$AE$65,0))),"Missing name on declaration sheet", INDEX(WhiteHorse!$Q$40:$Q$65,MATCH(Q174,WhiteHorse!$AE$40:$AE$65,0))))</f>
        <v/>
      </c>
      <c r="V174" s="5" t="str">
        <f>IF(ISNA(MATCH(R174,WhiteHorse!$AE$40:$AE$65,0)),"", IF(ISBLANK(INDEX(WhiteHorse!$Q$40:$Q$65,MATCH(R174,WhiteHorse!$AE$40:$AE$65,0))),"Missing name on declaration sheet", INDEX(WhiteHorse!$Q$40:$Q$65,MATCH(R174,WhiteHorse!$AE$40:$AE$65,0))))</f>
        <v/>
      </c>
      <c r="W174" s="5" t="str">
        <f>IF(ISNA(MATCH(S174,WhiteHorse!$AE$40:$AE$65,0)),"", IF(ISBLANK(INDEX(WhiteHorse!$Q$40:$Q$65,MATCH(S174,WhiteHorse!$AE$40:$AE$65,0))),"Missing name on declaration sheet", INDEX(WhiteHorse!$Q$40:$Q$65,MATCH(S174,WhiteHorse!$AE$40:$AE$65,0))))</f>
        <v/>
      </c>
      <c r="X174" s="20" t="str">
        <f t="shared" ref="X174:X175" si="59">T174&amp;", "&amp;U174&amp;", "&amp;V174&amp;", "&amp;W174</f>
        <v xml:space="preserve">, , , </v>
      </c>
      <c r="AB174" s="201" t="str" cm="1">
        <f t="array" ref="AB174">_xlfn.XLOOKUP(1,('Number Allocation'!$C$6:$C$1446=AC174)*('Number Allocation'!$D$6:$D$1446=AD174),'Number Allocation'!$A$6:$A$1446,"!!!")</f>
        <v>!!!</v>
      </c>
      <c r="AC174" s="21" t="str">
        <v>Not Declared</v>
      </c>
      <c r="AD174" s="202" t="str">
        <v>Team Kennet</v>
      </c>
      <c r="AE174" s="21"/>
      <c r="AF174" s="201"/>
      <c r="AG174" s="21"/>
      <c r="AH174" s="202"/>
      <c r="AK174" s="201" t="str" cm="1">
        <f t="array" ref="AK174">_xlfn.XLOOKUP(1,('Number Allocation'!$C$6:$C$1446=AL174)*('Number Allocation'!$D$6:$D$1446=AM174),'Number Allocation'!$A$6:$A$1446,"!!!")</f>
        <v>!!!</v>
      </c>
      <c r="AL174" s="21" t="str">
        <v>Not Declared</v>
      </c>
      <c r="AM174" s="202" t="str">
        <v>Team Kennet</v>
      </c>
      <c r="AN174" s="21"/>
      <c r="AO174" s="201"/>
      <c r="AP174" s="21"/>
      <c r="AQ174" s="202"/>
      <c r="AR174" s="210"/>
      <c r="AS174" s="27"/>
      <c r="AT174" s="201" t="str" cm="1">
        <f t="array" ref="AT174">_xlfn.XLOOKUP(1,('Number Allocation'!$C$6:$C$1446=AU174)*('Number Allocation'!$D$6:$D$1446=AV174),'Number Allocation'!$A$6:$A$1446,"!!!")</f>
        <v>!!!</v>
      </c>
      <c r="AU174" s="21" t="str">
        <v>Not Declared</v>
      </c>
      <c r="AV174" s="202" t="str">
        <v>Oxford City AC</v>
      </c>
      <c r="AW174" s="21"/>
      <c r="AX174" s="201"/>
      <c r="AY174" s="21"/>
      <c r="AZ174" s="202"/>
      <c r="BC174" s="201" t="str" cm="1">
        <f t="array" ref="BC174">_xlfn.XLOOKUP(1,('Number Allocation'!$C$6:$C$1446=BD174)*('Number Allocation'!$D$6:$D$1446=BE174),'Number Allocation'!$A$6:$A$1446,"!!!")</f>
        <v>!!!</v>
      </c>
      <c r="BD174" s="21" t="str">
        <v>Not Declared</v>
      </c>
      <c r="BE174" s="202" t="str">
        <v>Team Kennet</v>
      </c>
      <c r="BF174" s="21"/>
      <c r="BG174" s="201"/>
      <c r="BH174" s="21"/>
      <c r="BI174" s="202"/>
      <c r="BL174" s="201" t="str" cm="1">
        <f t="array" ref="BL174">_xlfn.XLOOKUP(1,('Number Allocation'!$C$6:$C$1446=BM174)*('Number Allocation'!$D$6:$D$1446=BN174),'Number Allocation'!$A$6:$A$1446,"!!!")</f>
        <v>!!!</v>
      </c>
      <c r="BM174" s="21" t="str">
        <v>Not Declared</v>
      </c>
      <c r="BN174" s="202" t="str">
        <v>Bicester AC</v>
      </c>
      <c r="BO174" s="21"/>
      <c r="BP174" s="201"/>
      <c r="BQ174" s="21"/>
      <c r="BR174" s="202"/>
      <c r="BU174" s="201" t="str" cm="1">
        <f t="array" ref="BU174">_xlfn.XLOOKUP(1,('Number Allocation'!$C$6:$C$1446=BV174)*('Number Allocation'!$D$6:$D$1446=BW174),'Number Allocation'!$A$6:$A$1446,"!!!")</f>
        <v>!!!</v>
      </c>
      <c r="BV174" s="21" t="str">
        <v>Not Declared</v>
      </c>
      <c r="BW174" s="202" t="str">
        <v>Witney Road Runners</v>
      </c>
      <c r="BX174" s="21"/>
      <c r="BY174" s="201"/>
      <c r="BZ174" s="21"/>
      <c r="CA174" s="202"/>
      <c r="CB174" s="21"/>
      <c r="CC174" s="21"/>
      <c r="CD174" s="21"/>
      <c r="CE174" s="21"/>
      <c r="CF174" s="21"/>
      <c r="CG174" s="21"/>
      <c r="CH174" s="21"/>
      <c r="CI174" s="21"/>
      <c r="CJ174" s="21"/>
      <c r="CK174" s="21"/>
      <c r="CL174" s="21"/>
    </row>
    <row r="175" spans="1:90" ht="21" customHeight="1">
      <c r="A175" s="20" t="s">
        <v>123</v>
      </c>
      <c r="B175" s="5" t="s">
        <v>45</v>
      </c>
      <c r="C175" s="5" t="s">
        <v>0</v>
      </c>
      <c r="D175" s="5" t="str">
        <f>IF(ISNA(MATCH($C175,Witney!S$40:S$65,0)),"Not Declared", IF(ISBLANK(INDEX(Witney!$Q$40:$Q$65,MATCH($C175,Witney!S$40:S$65,0))),"Missing name on declaration sheet", INDEX(Witney!$Q$40:$Q$65,MATCH($C175,Witney!S$40:S$65,0))))</f>
        <v>Not Declared</v>
      </c>
      <c r="E175" s="5" t="str">
        <f>IF(ISNA(MATCH($C175,Witney!T$40:T$65,0)),"Not Declared", IF(ISBLANK(INDEX(Witney!$Q$40:$Q$65,MATCH($C175,Witney!T$40:T$65,0))),"Missing name on declaration sheet", INDEX(Witney!$Q$40:$Q$65,MATCH($C175,Witney!T$40:T$65,0))))</f>
        <v>Not Declared</v>
      </c>
      <c r="F175" s="5" t="str">
        <f>IF(ISNA(MATCH($C175,Witney!U$40:U$65,0)),"Not Declared", IF(ISBLANK(INDEX(Witney!$Q$40:$Q$65,MATCH($C175,Witney!U$40:U$65,0))),"Missing name on declaration sheet", INDEX(Witney!$Q$40:$Q$65,MATCH($C175,Witney!U$40:U$65,0))))</f>
        <v>Not Declared</v>
      </c>
      <c r="G175" s="5" t="str">
        <f>IF(ISNA(MATCH($C175,Witney!V$40:V$65,0)),"Not Declared", IF(ISBLANK(INDEX(Witney!$Q$40:$Q$65,MATCH($C175,Witney!V$40:V$65,0))),"Missing name on declaration sheet", INDEX(Witney!$Q$40:$Q$65,MATCH($C175,Witney!V$40:V$65,0))))</f>
        <v>Not Declared</v>
      </c>
      <c r="H175" s="5" t="str">
        <f>IF(ISNA(MATCH($C175,Witney!W$40:W$65,0)),"Not Declared", IF(ISBLANK(INDEX(Witney!$Q$40:$Q$65,MATCH($C175,Witney!W$40:W$65,0))),"Missing name on declaration sheet", INDEX(Witney!$Q$40:$Q$65,MATCH($C175,Witney!W$40:W$65,0))))</f>
        <v>Not Declared</v>
      </c>
      <c r="I175" s="5" t="str">
        <f>IF(ISNA(MATCH($C175,Witney!X$40:X$65,0)),"Not Declared", IF(ISBLANK(INDEX(Witney!$Q$40:$Q$65,MATCH($C175,Witney!X$40:X$65,0))),"Missing name on declaration sheet", INDEX(Witney!$Q$40:$Q$65,MATCH($C175,Witney!X$40:X$65,0))))</f>
        <v>Not Declared</v>
      </c>
      <c r="J175" s="5" t="str">
        <f>IF(ISNA(MATCH($C175,Witney!Y$40:Y$65,0)),"Not Declared", IF(ISBLANK(INDEX(Witney!$Q$40:$Q$65,MATCH($C175,Witney!Y$40:Y$65,0))),"Missing name on declaration sheet", INDEX(Witney!$Q$40:$Q$65,MATCH($C175,Witney!Y$40:Y$65,0))))</f>
        <v>Not Declared</v>
      </c>
      <c r="K175" s="5" t="str">
        <f>IF(ISNA(MATCH($C175,Witney!Z$40:Z$65,0)),"Not Declared", IF(ISBLANK(INDEX(Witney!$Q$40:$Q$65,MATCH($C175,Witney!Z$40:Z$65,0))),"Missing name on declaration sheet", INDEX(Witney!$Q$40:$Q$65,MATCH($C175,Witney!Z$40:Z$65,0))))</f>
        <v>Not Declared</v>
      </c>
      <c r="L175" s="5" t="str">
        <f>IF(ISNA(MATCH($C175,Witney!AA$40:AA$65,0)),"Not Declared", IF(ISBLANK(INDEX(Witney!$Q$40:$Q$65,MATCH($C175,Witney!AA$40:AA$65,0))),"Missing name on declaration sheet", INDEX(Witney!$Q$40:$Q$65,MATCH($C175,Witney!AA$40:AA$65,0))))</f>
        <v>Not Declared</v>
      </c>
      <c r="M175" s="5" t="str">
        <f>IF(ISNA(MATCH($C175,Witney!AB$40:AB$65,0)),"Not Declared", IF(ISBLANK(INDEX(Witney!$Q$40:$Q$65,MATCH($C175,Witney!AB$40:AB$65,0))),"Missing name on declaration sheet", INDEX(Witney!$Q$40:$Q$65,MATCH($C175,Witney!AB$40:AB$65,0))))</f>
        <v>Not Declared</v>
      </c>
      <c r="N175" s="5" t="str">
        <f>IF(ISNA(MATCH($C175,Witney!AC$40:AC$65,0)),"Not Declared", IF(ISBLANK(INDEX(Witney!$Q$40:$Q$65,MATCH($C175,Witney!AC$40:AC$65,0))),"Missing name on declaration sheet", INDEX(Witney!$Q$40:$Q$65,MATCH($C175,Witney!AC$40:AC$65,0))))</f>
        <v>Not Declared</v>
      </c>
      <c r="O175" s="5" t="str">
        <f>IF(ISNA(MATCH($C175,Witney!AD$40:AD$65,0)),"Not Declared", IF(ISBLANK(INDEX(Witney!$Q$40:$Q$65,MATCH($C175,Witney!AD$40:AD$65,0))),"Missing name on declaration sheet", INDEX(Witney!$Q$40:$Q$65,MATCH($C175,Witney!AD$40:AD$65,0))))</f>
        <v>Not Declared</v>
      </c>
      <c r="P175" s="5">
        <v>1</v>
      </c>
      <c r="Q175" s="5">
        <v>2</v>
      </c>
      <c r="R175" s="5">
        <v>3</v>
      </c>
      <c r="S175" s="5">
        <v>4</v>
      </c>
      <c r="T175" s="5" t="str">
        <f>IF(ISNA(MATCH(P175,Witney!$AE$40:$AE$65,0)),"", IF(ISBLANK(INDEX(Witney!$Q$40:$Q$65,MATCH(P175,Witney!$AE$40:$AE$65,0))),"Missing name on declaration sheet", INDEX(Witney!$Q$40:$Q$65,MATCH(P175,Witney!$AE$40:$AE$65,0))))</f>
        <v/>
      </c>
      <c r="U175" s="5" t="str">
        <f>IF(ISNA(MATCH(Q175,Witney!$AE$40:$AE$65,0)),"", IF(ISBLANK(INDEX(Witney!$Q$40:$Q$65,MATCH(Q175,Witney!$AE$40:$AE$65,0))),"Missing name on declaration sheet", INDEX(Witney!$Q$40:$Q$65,MATCH(Q175,Witney!$AE$40:$AE$65,0))))</f>
        <v/>
      </c>
      <c r="V175" s="5" t="str">
        <f>IF(ISNA(MATCH(R175,Witney!$AE$40:$AE$65,0)),"", IF(ISBLANK(INDEX(Witney!$Q$40:$Q$65,MATCH(R175,Witney!$AE$40:$AE$65,0))),"Missing name on declaration sheet", INDEX(Witney!$Q$40:$Q$65,MATCH(R175,Witney!$AE$40:$AE$65,0))))</f>
        <v/>
      </c>
      <c r="W175" s="5" t="str">
        <f>IF(ISNA(MATCH(S175,Witney!$AE$40:$AE$65,0)),"", IF(ISBLANK(INDEX(Witney!$Q$40:$Q$65,MATCH(S175,Witney!$AE$40:$AE$65,0))),"Missing name on declaration sheet", INDEX(Witney!$Q$40:$Q$65,MATCH(S175,Witney!$AE$40:$AE$65,0))))</f>
        <v/>
      </c>
      <c r="X175" s="20" t="str">
        <f t="shared" si="59"/>
        <v xml:space="preserve">, , , </v>
      </c>
      <c r="AB175" s="201" t="str" cm="1">
        <f t="array" ref="AB175">_xlfn.XLOOKUP(1,('Number Allocation'!$C$6:$C$1446=AC175)*('Number Allocation'!$D$6:$D$1446=AD175),'Number Allocation'!$A$6:$A$1446,"!!!")</f>
        <v>!!!</v>
      </c>
      <c r="AC175" s="21" t="str">
        <v>Not Declared</v>
      </c>
      <c r="AD175" s="202" t="str">
        <v>White Horse Harriers</v>
      </c>
      <c r="AE175" s="21"/>
      <c r="AF175" s="201"/>
      <c r="AG175" s="21"/>
      <c r="AH175" s="202"/>
      <c r="AK175" s="201" t="str" cm="1">
        <f t="array" ref="AK175">_xlfn.XLOOKUP(1,('Number Allocation'!$C$6:$C$1446=AL175)*('Number Allocation'!$D$6:$D$1446=AM175),'Number Allocation'!$A$6:$A$1446,"!!!")</f>
        <v>!!!</v>
      </c>
      <c r="AL175" s="21" t="str">
        <v>Not Declared</v>
      </c>
      <c r="AM175" s="202" t="str">
        <v>Radley AC</v>
      </c>
      <c r="AN175" s="21"/>
      <c r="AO175" s="201"/>
      <c r="AP175" s="21"/>
      <c r="AQ175" s="202"/>
      <c r="AR175" s="210"/>
      <c r="AS175" s="27"/>
      <c r="AT175" s="201" t="str" cm="1">
        <f t="array" ref="AT175">_xlfn.XLOOKUP(1,('Number Allocation'!$C$6:$C$1446=AU175)*('Number Allocation'!$D$6:$D$1446=AV175),'Number Allocation'!$A$6:$A$1446,"!!!")</f>
        <v>!!!</v>
      </c>
      <c r="AU175" s="21" t="str">
        <v>Not Declared</v>
      </c>
      <c r="AV175" s="202" t="str">
        <v>Team Kennet</v>
      </c>
      <c r="AW175" s="21"/>
      <c r="AX175" s="201"/>
      <c r="AY175" s="21"/>
      <c r="AZ175" s="202"/>
      <c r="BC175" s="201" t="str" cm="1">
        <f t="array" ref="BC175">_xlfn.XLOOKUP(1,('Number Allocation'!$C$6:$C$1446=BD175)*('Number Allocation'!$D$6:$D$1446=BE175),'Number Allocation'!$A$6:$A$1446,"!!!")</f>
        <v>!!!</v>
      </c>
      <c r="BD175" s="21" t="str">
        <v>Not Declared</v>
      </c>
      <c r="BE175" s="202" t="str">
        <v>Bicester AC</v>
      </c>
      <c r="BF175" s="21"/>
      <c r="BG175" s="201"/>
      <c r="BH175" s="21"/>
      <c r="BI175" s="202"/>
      <c r="BL175" s="201" t="str" cm="1">
        <f t="array" ref="BL175">_xlfn.XLOOKUP(1,('Number Allocation'!$C$6:$C$1446=BM175)*('Number Allocation'!$D$6:$D$1446=BN175),'Number Allocation'!$A$6:$A$1446,"!!!")</f>
        <v>!!!</v>
      </c>
      <c r="BM175" s="21" t="str">
        <v>Not Declared</v>
      </c>
      <c r="BN175" s="202" t="str">
        <v>Witney Road Runners</v>
      </c>
      <c r="BO175" s="21"/>
      <c r="BP175" s="201"/>
      <c r="BQ175" s="21"/>
      <c r="BR175" s="202"/>
      <c r="BU175" s="201" t="str" cm="1">
        <f t="array" ref="BU175">_xlfn.XLOOKUP(1,('Number Allocation'!$C$6:$C$1446=BV175)*('Number Allocation'!$D$6:$D$1446=BW175),'Number Allocation'!$A$6:$A$1446,"!!!")</f>
        <v>!!!</v>
      </c>
      <c r="BV175" s="21" t="str">
        <v>Not Declared</v>
      </c>
      <c r="BW175" s="202" t="str">
        <v>Team Kennet</v>
      </c>
      <c r="BX175" s="21"/>
      <c r="BY175" s="201"/>
      <c r="BZ175" s="21"/>
      <c r="CA175" s="202"/>
      <c r="CB175" s="21"/>
      <c r="CC175" s="21"/>
      <c r="CD175" s="21"/>
      <c r="CE175" s="21"/>
      <c r="CF175" s="21"/>
      <c r="CG175" s="21"/>
      <c r="CH175" s="21"/>
      <c r="CI175" s="21"/>
      <c r="CJ175" s="21"/>
      <c r="CK175" s="21"/>
      <c r="CL175" s="21"/>
    </row>
    <row r="176" spans="1:90" ht="21" customHeight="1">
      <c r="A176" s="20" t="s">
        <v>123</v>
      </c>
      <c r="B176" s="5" t="s">
        <v>49</v>
      </c>
      <c r="C176" s="5" t="s">
        <v>1</v>
      </c>
      <c r="D176" s="5" t="str">
        <f>IF(ISNA(MATCH($C176,Witney!S$40:S$65,0)),"Not Declared", IF(ISBLANK(INDEX(Witney!$Q$40:$Q$65,MATCH($C176,Witney!S$40:S$65,0))),"Missing name on declaration sheet", INDEX(Witney!$Q$40:$Q$65,MATCH($C176,Witney!S$40:S$65,0))))</f>
        <v>Not Declared</v>
      </c>
      <c r="E176" s="5" t="str">
        <f>IF(ISNA(MATCH($C176,Witney!T$40:T$65,0)),"Not Declared", IF(ISBLANK(INDEX(Witney!$Q$40:$Q$65,MATCH($C176,Witney!T$40:T$65,0))),"Missing name on declaration sheet", INDEX(Witney!$Q$40:$Q$65,MATCH($C176,Witney!T$40:T$65,0))))</f>
        <v>Not Declared</v>
      </c>
      <c r="F176" s="5" t="str">
        <f>IF(ISNA(MATCH($C176,Witney!U$40:U$65,0)),"Not Declared", IF(ISBLANK(INDEX(Witney!$Q$40:$Q$65,MATCH($C176,Witney!U$40:U$65,0))),"Missing name on declaration sheet", INDEX(Witney!$Q$40:$Q$65,MATCH($C176,Witney!U$40:U$65,0))))</f>
        <v>Not Declared</v>
      </c>
      <c r="G176" s="5" t="str">
        <f>IF(ISNA(MATCH($C176,Witney!V$40:V$65,0)),"Not Declared", IF(ISBLANK(INDEX(Witney!$Q$40:$Q$65,MATCH($C176,Witney!V$40:V$65,0))),"Missing name on declaration sheet", INDEX(Witney!$Q$40:$Q$65,MATCH($C176,Witney!V$40:V$65,0))))</f>
        <v>Not Declared</v>
      </c>
      <c r="H176" s="5" t="str">
        <f>IF(ISNA(MATCH($C176,Witney!W$40:W$65,0)),"Not Declared", IF(ISBLANK(INDEX(Witney!$Q$40:$Q$65,MATCH($C176,Witney!W$40:W$65,0))),"Missing name on declaration sheet", INDEX(Witney!$Q$40:$Q$65,MATCH($C176,Witney!W$40:W$65,0))))</f>
        <v>Not Declared</v>
      </c>
      <c r="I176" s="5" t="str">
        <f>IF(ISNA(MATCH($C176,Witney!X$40:X$65,0)),"Not Declared", IF(ISBLANK(INDEX(Witney!$Q$40:$Q$65,MATCH($C176,Witney!X$40:X$65,0))),"Missing name on declaration sheet", INDEX(Witney!$Q$40:$Q$65,MATCH($C176,Witney!X$40:X$65,0))))</f>
        <v>Not Declared</v>
      </c>
      <c r="J176" s="5" t="str">
        <f>IF(ISNA(MATCH($C176,Witney!Y$40:Y$65,0)),"Not Declared", IF(ISBLANK(INDEX(Witney!$Q$40:$Q$65,MATCH($C176,Witney!Y$40:Y$65,0))),"Missing name on declaration sheet", INDEX(Witney!$Q$40:$Q$65,MATCH($C176,Witney!Y$40:Y$65,0))))</f>
        <v>Not Declared</v>
      </c>
      <c r="K176" s="5" t="str">
        <f>IF(ISNA(MATCH($C176,Witney!Z$40:Z$65,0)),"Not Declared", IF(ISBLANK(INDEX(Witney!$Q$40:$Q$65,MATCH($C176,Witney!Z$40:Z$65,0))),"Missing name on declaration sheet", INDEX(Witney!$Q$40:$Q$65,MATCH($C176,Witney!Z$40:Z$65,0))))</f>
        <v>Not Declared</v>
      </c>
      <c r="L176" s="5" t="str">
        <f>IF(ISNA(MATCH($C176,Witney!AA$40:AA$65,0)),"Not Declared", IF(ISBLANK(INDEX(Witney!$Q$40:$Q$65,MATCH($C176,Witney!AA$40:AA$65,0))),"Missing name on declaration sheet", INDEX(Witney!$Q$40:$Q$65,MATCH($C176,Witney!AA$40:AA$65,0))))</f>
        <v>Not Declared</v>
      </c>
      <c r="M176" s="5" t="str">
        <f>IF(ISNA(MATCH($C176,Witney!AB$40:AB$65,0)),"Not Declared", IF(ISBLANK(INDEX(Witney!$Q$40:$Q$65,MATCH($C176,Witney!AB$40:AB$65,0))),"Missing name on declaration sheet", INDEX(Witney!$Q$40:$Q$65,MATCH($C176,Witney!AB$40:AB$65,0))))</f>
        <v>Not Declared</v>
      </c>
      <c r="N176" s="5" t="str">
        <f>IF(ISNA(MATCH($C176,Witney!AC$40:AC$65,0)),"Not Declared", IF(ISBLANK(INDEX(Witney!$Q$40:$Q$65,MATCH($C176,Witney!AC$40:AC$65,0))),"Missing name on declaration sheet", INDEX(Witney!$Q$40:$Q$65,MATCH($C176,Witney!AC$40:AC$65,0))))</f>
        <v>Not Declared</v>
      </c>
      <c r="O176" s="5" t="str">
        <f>IF(ISNA(MATCH($C176,Witney!AD$40:AD$65,0)),"Not Declared", IF(ISBLANK(INDEX(Witney!$Q$40:$Q$65,MATCH($C176,Witney!AD$40:AD$65,0))),"Missing name on declaration sheet", INDEX(Witney!$Q$40:$Q$65,MATCH($C176,Witney!AD$40:AD$65,0))))</f>
        <v>Not Declared</v>
      </c>
      <c r="P176" s="57"/>
      <c r="Q176" s="57"/>
      <c r="R176" s="57"/>
      <c r="S176" s="57"/>
      <c r="T176" s="75"/>
      <c r="U176" s="75"/>
      <c r="V176" s="75"/>
      <c r="W176" s="75"/>
      <c r="X176" s="57"/>
      <c r="AB176" s="201" t="str" cm="1">
        <f t="array" ref="AB176">_xlfn.XLOOKUP(1,('Number Allocation'!$C$6:$C$1446=AC176)*('Number Allocation'!$D$6:$D$1446=AD176),'Number Allocation'!$A$6:$A$1446,"!!!")</f>
        <v>!!!</v>
      </c>
      <c r="AC176" s="21" t="str">
        <v>Not Declared</v>
      </c>
      <c r="AD176" s="202" t="str">
        <v>Witney Road Runners</v>
      </c>
      <c r="AE176" s="21"/>
      <c r="AF176" s="201"/>
      <c r="AG176" s="21"/>
      <c r="AH176" s="202"/>
      <c r="AK176" s="201" t="str" cm="1">
        <f t="array" ref="AK176">_xlfn.XLOOKUP(1,('Number Allocation'!$C$6:$C$1446=AL176)*('Number Allocation'!$D$6:$D$1446=AM176),'Number Allocation'!$A$6:$A$1446,"!!!")</f>
        <v>!!!</v>
      </c>
      <c r="AL176" s="21" t="str">
        <v>Not Declared</v>
      </c>
      <c r="AM176" s="202" t="str">
        <v>White Horse Harriers</v>
      </c>
      <c r="AN176" s="21"/>
      <c r="AO176" s="201"/>
      <c r="AP176" s="21"/>
      <c r="AQ176" s="202"/>
      <c r="AR176" s="210"/>
      <c r="AS176" s="27"/>
      <c r="AT176" s="201" t="str" cm="1">
        <f t="array" ref="AT176">_xlfn.XLOOKUP(1,('Number Allocation'!$C$6:$C$1446=AU176)*('Number Allocation'!$D$6:$D$1446=AV176),'Number Allocation'!$A$6:$A$1446,"!!!")</f>
        <v>!!!</v>
      </c>
      <c r="AU176" s="21" t="str">
        <v>Not Declared</v>
      </c>
      <c r="AV176" s="202" t="str">
        <v>Abingdon AC</v>
      </c>
      <c r="AW176" s="21"/>
      <c r="AX176" s="201"/>
      <c r="AY176" s="21"/>
      <c r="AZ176" s="202"/>
      <c r="BC176" s="201" t="str" cm="1">
        <f t="array" ref="BC176">_xlfn.XLOOKUP(1,('Number Allocation'!$C$6:$C$1446=BD176)*('Number Allocation'!$D$6:$D$1446=BE176),'Number Allocation'!$A$6:$A$1446,"!!!")</f>
        <v>!!!</v>
      </c>
      <c r="BD176" s="21" t="str">
        <v>Not Declared</v>
      </c>
      <c r="BE176" s="202" t="str">
        <v>Witney Road Runners</v>
      </c>
      <c r="BF176" s="21"/>
      <c r="BG176" s="201"/>
      <c r="BH176" s="21"/>
      <c r="BI176" s="202"/>
      <c r="BL176" s="201" t="str" cm="1">
        <f t="array" ref="BL176">_xlfn.XLOOKUP(1,('Number Allocation'!$C$6:$C$1446=BM176)*('Number Allocation'!$D$6:$D$1446=BN176),'Number Allocation'!$A$6:$A$1446,"!!!")</f>
        <v>!!!</v>
      </c>
      <c r="BM176" s="21" t="str">
        <v>Not Declared</v>
      </c>
      <c r="BN176" s="202" t="str">
        <v>White Horse Harriers</v>
      </c>
      <c r="BO176" s="21"/>
      <c r="BP176" s="201"/>
      <c r="BQ176" s="21"/>
      <c r="BR176" s="202"/>
      <c r="BU176" s="201" t="str" cm="1">
        <f t="array" ref="BU176">_xlfn.XLOOKUP(1,('Number Allocation'!$C$6:$C$1446=BV176)*('Number Allocation'!$D$6:$D$1446=BW176),'Number Allocation'!$A$6:$A$1446,"!!!")</f>
        <v>!!!</v>
      </c>
      <c r="BV176" s="21" t="str">
        <v>Not Declared</v>
      </c>
      <c r="BW176" s="202" t="str">
        <v>Banbury Harriers AC</v>
      </c>
      <c r="BX176" s="21"/>
      <c r="BY176" s="201"/>
      <c r="BZ176" s="21"/>
      <c r="CA176" s="202"/>
      <c r="CB176" s="21"/>
      <c r="CC176" s="21"/>
      <c r="CD176" s="21"/>
      <c r="CE176" s="21"/>
      <c r="CF176" s="21"/>
      <c r="CG176" s="21"/>
      <c r="CH176" s="21"/>
      <c r="CI176" s="21"/>
      <c r="CJ176" s="21"/>
      <c r="CK176" s="21"/>
      <c r="CL176" s="21"/>
    </row>
    <row r="177" spans="1:104" ht="21" customHeight="1">
      <c r="A177" s="20" t="s">
        <v>123</v>
      </c>
      <c r="B177" s="5"/>
      <c r="C177" s="5" t="s">
        <v>139</v>
      </c>
      <c r="D177" s="5" t="str">
        <f>IF(ISNA(MATCH($C177,Witney!S$40:S$65,0)),"Not Declared", IF(ISBLANK(INDEX(Witney!$Q$40:$Q$65,MATCH($C177,Witney!S$40:S$65,0))),"Missing name on declaration sheet", INDEX(Witney!$Q$40:$Q$65,MATCH($C177,Witney!S$40:S$65,0))))</f>
        <v>Not Declared</v>
      </c>
      <c r="E177" s="5" t="str">
        <f>IF(ISNA(MATCH($C177,Witney!T$40:T$65,0)),"Not Declared", IF(ISBLANK(INDEX(Witney!$Q$40:$Q$65,MATCH($C177,Witney!T$40:T$65,0))),"Missing name on declaration sheet", INDEX(Witney!$Q$40:$Q$65,MATCH($C177,Witney!T$40:T$65,0))))</f>
        <v>Not Declared</v>
      </c>
      <c r="F177" s="5" t="str">
        <f>IF(ISNA(MATCH($C177,Witney!U$40:U$65,0)),"Not Declared", IF(ISBLANK(INDEX(Witney!$Q$40:$Q$65,MATCH($C177,Witney!U$40:U$65,0))),"Missing name on declaration sheet", INDEX(Witney!$Q$40:$Q$65,MATCH($C177,Witney!U$40:U$65,0))))</f>
        <v>Not Declared</v>
      </c>
      <c r="G177" s="5" t="str">
        <f>IF(ISNA(MATCH($C177,Witney!V$40:V$65,0)),"Not Declared", IF(ISBLANK(INDEX(Witney!$Q$40:$Q$65,MATCH($C177,Witney!V$40:V$65,0))),"Missing name on declaration sheet", INDEX(Witney!$Q$40:$Q$65,MATCH($C177,Witney!V$40:V$65,0))))</f>
        <v>Not Declared</v>
      </c>
      <c r="H177" s="5" t="str">
        <f>IF(ISNA(MATCH($C177,Witney!W$40:W$65,0)),"Not Declared", IF(ISBLANK(INDEX(Witney!$Q$40:$Q$65,MATCH($C177,Witney!W$40:W$65,0))),"Missing name on declaration sheet", INDEX(Witney!$Q$40:$Q$65,MATCH($C177,Witney!W$40:W$65,0))))</f>
        <v>Not Declared</v>
      </c>
      <c r="I177" s="5" t="str">
        <f>IF(ISNA(MATCH($C177,Witney!X$40:X$65,0)),"Not Declared", IF(ISBLANK(INDEX(Witney!$Q$40:$Q$65,MATCH($C177,Witney!X$40:X$65,0))),"Missing name on declaration sheet", INDEX(Witney!$Q$40:$Q$65,MATCH($C177,Witney!X$40:X$65,0))))</f>
        <v>Not Declared</v>
      </c>
      <c r="J177" s="5" t="str">
        <f>IF(ISNA(MATCH($C177,Witney!Y$40:Y$65,0)),"Not Declared", IF(ISBLANK(INDEX(Witney!$Q$40:$Q$65,MATCH($C177,Witney!Y$40:Y$65,0))),"Missing name on declaration sheet", INDEX(Witney!$Q$40:$Q$65,MATCH($C177,Witney!Y$40:Y$65,0))))</f>
        <v>Not Declared</v>
      </c>
      <c r="K177" s="5" t="str">
        <f>IF(ISNA(MATCH($C177,Witney!Z$40:Z$65,0)),"Not Declared", IF(ISBLANK(INDEX(Witney!$Q$40:$Q$65,MATCH($C177,Witney!Z$40:Z$65,0))),"Missing name on declaration sheet", INDEX(Witney!$Q$40:$Q$65,MATCH($C177,Witney!Z$40:Z$65,0))))</f>
        <v>Not Declared</v>
      </c>
      <c r="L177" s="5" t="str">
        <f>IF(ISNA(MATCH($C177,Witney!AA$40:AA$65,0)),"Not Declared", IF(ISBLANK(INDEX(Witney!$Q$40:$Q$65,MATCH($C177,Witney!AA$40:AA$65,0))),"Missing name on declaration sheet", INDEX(Witney!$Q$40:$Q$65,MATCH($C177,Witney!AA$40:AA$65,0))))</f>
        <v>Not Declared</v>
      </c>
      <c r="M177" s="5" t="str">
        <f>IF(ISNA(MATCH($C177,Witney!AB$40:AB$65,0)),"Not Declared", IF(ISBLANK(INDEX(Witney!$Q$40:$Q$65,MATCH($C177,Witney!AB$40:AB$65,0))),"Missing name on declaration sheet", INDEX(Witney!$Q$40:$Q$65,MATCH($C177,Witney!AB$40:AB$65,0))))</f>
        <v>Not Declared</v>
      </c>
      <c r="N177" s="5" t="str">
        <f>IF(ISNA(MATCH($C177,Witney!AC$40:AC$65,0)),"Not Declared", IF(ISBLANK(INDEX(Witney!$Q$40:$Q$65,MATCH($C177,Witney!AC$40:AC$65,0))),"Missing name on declaration sheet", INDEX(Witney!$Q$40:$Q$65,MATCH($C177,Witney!AC$40:AC$65,0))))</f>
        <v>Not Declared</v>
      </c>
      <c r="O177" s="5" t="str">
        <f>IF(ISNA(MATCH($C177,Witney!AD$40:AD$65,0)),"Not Declared", IF(ISBLANK(INDEX(Witney!$Q$40:$Q$65,MATCH($C177,Witney!AD$40:AD$65,0))),"Missing name on declaration sheet", INDEX(Witney!$Q$40:$Q$65,MATCH($C177,Witney!AD$40:AD$65,0))))</f>
        <v>Not Declared</v>
      </c>
      <c r="P177" s="5" t="s">
        <v>109</v>
      </c>
      <c r="Q177" s="5" t="s">
        <v>136</v>
      </c>
      <c r="R177" s="5" t="s">
        <v>137</v>
      </c>
      <c r="S177" s="5" t="s">
        <v>138</v>
      </c>
      <c r="T177" s="5" t="str">
        <f>IF(ISNA(MATCH(P177,Witney!$AE$40:$AE$65,0)),"", IF(ISBLANK(INDEX(Witney!$Q$40:$Q$65,MATCH(P177,Witney!$AE$40:$AE$65,0))),"Missing name on declaration sheet", INDEX(Witney!$Q$40:$Q$65,MATCH(P177,Witney!$AE$40:$AE$65,0))))</f>
        <v/>
      </c>
      <c r="U177" s="5" t="str">
        <f>IF(ISNA(MATCH(Q177,Witney!$AE$40:$AE$65,0)),"", IF(ISBLANK(INDEX(Witney!$Q$40:$Q$65,MATCH(Q177,Witney!$AE$40:$AE$65,0))),"Missing name on declaration sheet", INDEX(Witney!$Q$40:$Q$65,MATCH(Q177,Witney!$AE$40:$AE$65,0))))</f>
        <v/>
      </c>
      <c r="V177" s="5" t="str">
        <f>IF(ISNA(MATCH(R177,Witney!$AE$40:$AE$65,0)),"", IF(ISBLANK(INDEX(Witney!$Q$40:$Q$65,MATCH(R177,Witney!$AE$40:$AE$65,0))),"Missing name on declaration sheet", INDEX(Witney!$Q$40:$Q$65,MATCH(R177,Witney!$AE$40:$AE$65,0))))</f>
        <v/>
      </c>
      <c r="W177" s="5" t="str">
        <f>IF(ISNA(MATCH(S177,Witney!$AE$40:$AE$65,0)),"", IF(ISBLANK(INDEX(Witney!$Q$40:$Q$65,MATCH(S177,Witney!$AE$40:$AE$65,0))),"Missing name on declaration sheet", INDEX(Witney!$Q$40:$Q$65,MATCH(S177,Witney!$AE$40:$AE$65,0))))</f>
        <v/>
      </c>
      <c r="X177" s="20" t="str">
        <f t="shared" ref="X177:X178" si="60">T177&amp;", "&amp;U177&amp;", "&amp;V177&amp;", "&amp;W177</f>
        <v xml:space="preserve">, , , </v>
      </c>
      <c r="AB177" s="201" t="str" cm="1">
        <f t="array" ref="AB177">_xlfn.XLOOKUP(1,('Number Allocation'!$C$6:$C$1446=AC177)*('Number Allocation'!$D$6:$D$1446=AD177),'Number Allocation'!$A$6:$A$1446,"!!!")</f>
        <v>!!!</v>
      </c>
      <c r="AC177" s="21" t="str">
        <v>Not Declared</v>
      </c>
      <c r="AD177" s="202" t="str">
        <v>Oxford City AC</v>
      </c>
      <c r="AE177" s="21"/>
      <c r="AF177" s="201"/>
      <c r="AG177" s="21"/>
      <c r="AH177" s="202"/>
      <c r="AK177" s="201" t="str" cm="1">
        <f t="array" ref="AK177">_xlfn.XLOOKUP(1,('Number Allocation'!$C$6:$C$1446=AL177)*('Number Allocation'!$D$6:$D$1446=AM177),'Number Allocation'!$A$6:$A$1446,"!!!")</f>
        <v>!!!</v>
      </c>
      <c r="AL177" s="21" t="str">
        <v>Not Declared</v>
      </c>
      <c r="AM177" s="202" t="str">
        <v>Abingdon AC</v>
      </c>
      <c r="AN177" s="21"/>
      <c r="AO177" s="201"/>
      <c r="AP177" s="21"/>
      <c r="AQ177" s="202"/>
      <c r="AR177" s="210"/>
      <c r="AS177" s="27"/>
      <c r="AT177" s="201" t="str" cm="1">
        <f t="array" ref="AT177">_xlfn.XLOOKUP(1,('Number Allocation'!$C$6:$C$1446=AU177)*('Number Allocation'!$D$6:$D$1446=AV177),'Number Allocation'!$A$6:$A$1446,"!!!")</f>
        <v>!!!</v>
      </c>
      <c r="AU177" s="21" t="str">
        <v>Not Declared</v>
      </c>
      <c r="AV177" s="202" t="str">
        <v>Bicester AC</v>
      </c>
      <c r="AW177" s="21"/>
      <c r="AX177" s="201"/>
      <c r="AY177" s="21"/>
      <c r="AZ177" s="202"/>
      <c r="BC177" s="201" t="str" cm="1">
        <f t="array" ref="BC177">_xlfn.XLOOKUP(1,('Number Allocation'!$C$6:$C$1446=BD177)*('Number Allocation'!$D$6:$D$1446=BE177),'Number Allocation'!$A$6:$A$1446,"!!!")</f>
        <v>!!!</v>
      </c>
      <c r="BD177" s="21" t="str">
        <v>Not Declared</v>
      </c>
      <c r="BE177" s="202" t="str">
        <v>Radley AC</v>
      </c>
      <c r="BF177" s="21"/>
      <c r="BG177" s="201"/>
      <c r="BH177" s="21"/>
      <c r="BI177" s="202"/>
      <c r="BL177" s="201" t="str" cm="1">
        <f t="array" ref="BL177">_xlfn.XLOOKUP(1,('Number Allocation'!$C$6:$C$1446=BM177)*('Number Allocation'!$D$6:$D$1446=BN177),'Number Allocation'!$A$6:$A$1446,"!!!")</f>
        <v>!!!</v>
      </c>
      <c r="BM177" s="21" t="str">
        <v>Not Declared</v>
      </c>
      <c r="BN177" s="202" t="str">
        <v>Radley AC</v>
      </c>
      <c r="BO177" s="21"/>
      <c r="BP177" s="201"/>
      <c r="BQ177" s="21"/>
      <c r="BR177" s="202"/>
      <c r="BU177" s="201" t="str" cm="1">
        <f t="array" ref="BU177">_xlfn.XLOOKUP(1,('Number Allocation'!$C$6:$C$1446=BV177)*('Number Allocation'!$D$6:$D$1446=BW177),'Number Allocation'!$A$6:$A$1446,"!!!")</f>
        <v>!!!</v>
      </c>
      <c r="BV177" s="21" t="str">
        <v>Not Declared</v>
      </c>
      <c r="BW177" s="202" t="str">
        <v>Bicester AC</v>
      </c>
      <c r="BX177" s="21"/>
      <c r="BY177" s="201"/>
      <c r="BZ177" s="21"/>
      <c r="CA177" s="202"/>
      <c r="CB177" s="21"/>
      <c r="CC177" s="21"/>
      <c r="CD177" s="21"/>
      <c r="CE177" s="21"/>
      <c r="CF177" s="21"/>
      <c r="CG177" s="21"/>
      <c r="CH177" s="21"/>
      <c r="CI177" s="21"/>
      <c r="CJ177" s="21"/>
      <c r="CK177" s="21"/>
      <c r="CL177" s="21"/>
    </row>
    <row r="178" spans="1:104" ht="21" customHeight="1">
      <c r="A178" s="20" t="s">
        <v>124</v>
      </c>
      <c r="B178" s="5" t="s">
        <v>60</v>
      </c>
      <c r="C178" s="5" t="s">
        <v>0</v>
      </c>
      <c r="D178" s="5" t="str">
        <f>IF(ISNA(MATCH($C178,GreatMilton!S$40:S$65,0)),"Not Declared", IF(ISBLANK(INDEX(GreatMilton!$Q$40:$Q$65,MATCH($C178,GreatMilton!S$40:S$65,0))),"Missing name on declaration sheet", INDEX(GreatMilton!$Q$40:$Q$65,MATCH($C178,GreatMilton!S$40:S$65,0))))</f>
        <v>Not Declared</v>
      </c>
      <c r="E178" s="5" t="str">
        <f>IF(ISNA(MATCH($C178,GreatMilton!T$40:T$65,0)),"Not Declared", IF(ISBLANK(INDEX(GreatMilton!$Q$40:$Q$65,MATCH($C178,GreatMilton!T$40:T$65,0))),"Missing name on declaration sheet", INDEX(GreatMilton!$Q$40:$Q$65,MATCH($C178,GreatMilton!T$40:T$65,0))))</f>
        <v>Not Declared</v>
      </c>
      <c r="F178" s="5" t="str">
        <f>IF(ISNA(MATCH($C178,GreatMilton!U$40:U$65,0)),"Not Declared", IF(ISBLANK(INDEX(GreatMilton!$Q$40:$Q$65,MATCH($C178,GreatMilton!U$40:U$65,0))),"Missing name on declaration sheet", INDEX(GreatMilton!$Q$40:$Q$65,MATCH($C178,GreatMilton!U$40:U$65,0))))</f>
        <v>Not Declared</v>
      </c>
      <c r="G178" s="5" t="str">
        <f>IF(ISNA(MATCH($C178,GreatMilton!V$40:V$65,0)),"Not Declared", IF(ISBLANK(INDEX(GreatMilton!$Q$40:$Q$65,MATCH($C178,GreatMilton!V$40:V$65,0))),"Missing name on declaration sheet", INDEX(GreatMilton!$Q$40:$Q$65,MATCH($C178,GreatMilton!V$40:V$65,0))))</f>
        <v>Not Declared</v>
      </c>
      <c r="H178" s="5" t="str">
        <f>IF(ISNA(MATCH($C178,GreatMilton!W$40:W$65,0)),"Not Declared", IF(ISBLANK(INDEX(GreatMilton!$Q$40:$Q$65,MATCH($C178,GreatMilton!W$40:W$65,0))),"Missing name on declaration sheet", INDEX(GreatMilton!$Q$40:$Q$65,MATCH($C178,GreatMilton!W$40:W$65,0))))</f>
        <v>Not Declared</v>
      </c>
      <c r="I178" s="5" t="str">
        <f>IF(ISNA(MATCH($C178,GreatMilton!X$40:X$65,0)),"Not Declared", IF(ISBLANK(INDEX(GreatMilton!$Q$40:$Q$65,MATCH($C178,GreatMilton!X$40:X$65,0))),"Missing name on declaration sheet", INDEX(GreatMilton!$Q$40:$Q$65,MATCH($C178,GreatMilton!X$40:X$65,0))))</f>
        <v>Not Declared</v>
      </c>
      <c r="J178" s="5" t="str">
        <f>IF(ISNA(MATCH($C178,GreatMilton!Y$40:Y$65,0)),"Not Declared", IF(ISBLANK(INDEX(GreatMilton!$Q$40:$Q$65,MATCH($C178,GreatMilton!Y$40:Y$65,0))),"Missing name on declaration sheet", INDEX(GreatMilton!$Q$40:$Q$65,MATCH($C178,GreatMilton!Y$40:Y$65,0))))</f>
        <v>Not Declared</v>
      </c>
      <c r="K178" s="5" t="str">
        <f>IF(ISNA(MATCH($C178,GreatMilton!Z$40:Z$65,0)),"Not Declared", IF(ISBLANK(INDEX(GreatMilton!$Q$40:$Q$65,MATCH($C178,GreatMilton!Z$40:Z$65,0))),"Missing name on declaration sheet", INDEX(GreatMilton!$Q$40:$Q$65,MATCH($C178,GreatMilton!Z$40:Z$65,0))))</f>
        <v>Not Declared</v>
      </c>
      <c r="L178" s="5" t="str">
        <f>IF(ISNA(MATCH($C178,GreatMilton!AA$40:AA$65,0)),"Not Declared", IF(ISBLANK(INDEX(GreatMilton!$Q$40:$Q$65,MATCH($C178,GreatMilton!AA$40:AA$65,0))),"Missing name on declaration sheet", INDEX(GreatMilton!$Q$40:$Q$65,MATCH($C178,GreatMilton!AA$40:AA$65,0))))</f>
        <v>Not Declared</v>
      </c>
      <c r="M178" s="5" t="str">
        <f>IF(ISNA(MATCH($C178,GreatMilton!AB$40:AB$65,0)),"Not Declared", IF(ISBLANK(INDEX(GreatMilton!$Q$40:$Q$65,MATCH($C178,GreatMilton!AB$40:AB$65,0))),"Missing name on declaration sheet", INDEX(GreatMilton!$Q$40:$Q$65,MATCH($C178,GreatMilton!AB$40:AB$65,0))))</f>
        <v>Not Declared</v>
      </c>
      <c r="N178" s="5" t="str">
        <f>IF(ISNA(MATCH($C178,GreatMilton!AC$40:AC$65,0)),"Not Declared", IF(ISBLANK(INDEX(GreatMilton!$Q$40:$Q$65,MATCH($C178,GreatMilton!AC$40:AC$65,0))),"Missing name on declaration sheet", INDEX(GreatMilton!$Q$40:$Q$65,MATCH($C178,GreatMilton!AC$40:AC$65,0))))</f>
        <v>Not Declared</v>
      </c>
      <c r="O178" s="5" t="str">
        <f>IF(ISNA(MATCH($C178,GreatMilton!AD$40:AD$65,0)),"Not Declared", IF(ISBLANK(INDEX(GreatMilton!$Q$40:$Q$65,MATCH($C178,GreatMilton!AD$40:AD$65,0))),"Missing name on declaration sheet", INDEX(GreatMilton!$Q$40:$Q$65,MATCH($C178,GreatMilton!AD$40:AD$65,0))))</f>
        <v>Not Declared</v>
      </c>
      <c r="P178" s="5">
        <v>1</v>
      </c>
      <c r="Q178" s="5">
        <v>2</v>
      </c>
      <c r="R178" s="5">
        <v>3</v>
      </c>
      <c r="S178" s="5">
        <v>4</v>
      </c>
      <c r="T178" s="5" t="str">
        <f>IF(ISNA(MATCH(P178,GreatMilton!$AE$40:$AE$65,0)),"", IF(ISBLANK(INDEX(GreatMilton!$Q$40:$Q$65,MATCH(P178,GreatMilton!$AE$40:$AE$65,0))),"Missing name on declaration sheet", INDEX(GreatMilton!$Q$40:$Q$65,MATCH(P178,GreatMilton!$AE$40:$AE$65,0))))</f>
        <v/>
      </c>
      <c r="U178" s="5" t="str">
        <f>IF(ISNA(MATCH(Q178,GreatMilton!$AE$40:$AE$65,0)),"", IF(ISBLANK(INDEX(GreatMilton!$Q$40:$Q$65,MATCH(Q178,GreatMilton!$AE$40:$AE$65,0))),"Missing name on declaration sheet", INDEX(GreatMilton!$Q$40:$Q$65,MATCH(Q178,GreatMilton!$AE$40:$AE$65,0))))</f>
        <v/>
      </c>
      <c r="V178" s="5" t="str">
        <f>IF(ISNA(MATCH(R178,GreatMilton!$AE$40:$AE$65,0)),"", IF(ISBLANK(INDEX(GreatMilton!$Q$40:$Q$65,MATCH(R178,GreatMilton!$AE$40:$AE$65,0))),"Missing name on declaration sheet", INDEX(GreatMilton!$Q$40:$Q$65,MATCH(R178,GreatMilton!$AE$40:$AE$65,0))))</f>
        <v/>
      </c>
      <c r="W178" s="5" t="str">
        <f>IF(ISNA(MATCH(S178,GreatMilton!$AE$40:$AE$65,0)),"", IF(ISBLANK(INDEX(GreatMilton!$Q$40:$Q$65,MATCH(S178,GreatMilton!$AE$40:$AE$65,0))),"Missing name on declaration sheet", INDEX(GreatMilton!$Q$40:$Q$65,MATCH(S178,GreatMilton!$AE$40:$AE$65,0))))</f>
        <v/>
      </c>
      <c r="X178" s="20" t="str">
        <f t="shared" si="60"/>
        <v xml:space="preserve">, , , </v>
      </c>
      <c r="AA178" s="197" t="s">
        <v>342</v>
      </c>
      <c r="AB178" s="198" t="str" cm="1">
        <f t="array" ref="AB178">_xlfn.XLOOKUP(1,('Number Allocation'!$C$6:$C$1446=AC178)*('Number Allocation'!$D$6:$D$1446=AD178),'Number Allocation'!$A$6:$A$1446,"!!!")</f>
        <v>!!!</v>
      </c>
      <c r="AC178" s="208" t="str" cm="1">
        <f t="array" ref="AC178:AD180">_xlfn._xlws.FILTER(CHOOSE({1,2},$I154:$I180,$A154:$A180),($A154:$A180="Great Milton AC"),"")</f>
        <v>Not Declared</v>
      </c>
      <c r="AD178" s="200" t="str">
        <v>Great Milton AC</v>
      </c>
      <c r="AE178" s="21"/>
      <c r="AF178" s="201"/>
      <c r="AG178" s="21"/>
      <c r="AH178" s="202"/>
      <c r="AJ178" s="197" t="s">
        <v>342</v>
      </c>
      <c r="AK178" s="198" t="str" cm="1">
        <f t="array" ref="AK178">_xlfn.XLOOKUP(1,('Number Allocation'!$C$6:$C$1446=AL178)*('Number Allocation'!$D$6:$D$1446=AM178),'Number Allocation'!$A$6:$A$1446,"!!!")</f>
        <v>!!!</v>
      </c>
      <c r="AL178" s="208" t="str" cm="1">
        <f t="array" ref="AL178:AM180">_xlfn._xlws.FILTER(CHOOSE({1,2},$G154:$G180,$A154:$A180),($A154:$A180="Great Milton AC"),"")</f>
        <v>Not Declared</v>
      </c>
      <c r="AM178" s="200" t="str">
        <v>Great Milton AC</v>
      </c>
      <c r="AN178" s="21"/>
      <c r="AO178" s="201"/>
      <c r="AP178" s="21"/>
      <c r="AQ178" s="202"/>
      <c r="AR178" s="210"/>
      <c r="AS178" s="197" t="s">
        <v>342</v>
      </c>
      <c r="AT178" s="198" t="str" cm="1">
        <f t="array" ref="AT178">_xlfn.XLOOKUP(1,('Number Allocation'!$C$6:$C$1446=AU178)*('Number Allocation'!$D$6:$D$1446=AV178),'Number Allocation'!$A$6:$A$1446,"!!!")</f>
        <v>!!!</v>
      </c>
      <c r="AU178" s="208" t="str" cm="1">
        <f t="array" ref="AU178:AV180">_xlfn._xlws.FILTER(CHOOSE({1,2},$K154:$K180,$A154:$A180),($A154:$A180="Great Milton AC"),"")</f>
        <v>Not Declared</v>
      </c>
      <c r="AV178" s="200" t="str">
        <v>Great Milton AC</v>
      </c>
      <c r="AW178" s="21"/>
      <c r="AX178" s="201"/>
      <c r="AY178" s="21"/>
      <c r="AZ178" s="202"/>
      <c r="BB178" s="197" t="s">
        <v>342</v>
      </c>
      <c r="BC178" s="198" t="str" cm="1">
        <f t="array" ref="BC178">_xlfn.XLOOKUP(1,('Number Allocation'!$C$6:$C$1446=BD178)*('Number Allocation'!$D$6:$D$1446=BE178),'Number Allocation'!$A$6:$A$1446,"!!!")</f>
        <v>!!!</v>
      </c>
      <c r="BD178" s="208" t="str" cm="1">
        <f t="array" ref="BD178:BE180">_xlfn._xlws.FILTER(CHOOSE({1,2},$M154:$M180,$A154:$A180),($A154:$A180="Great Milton AC"),"")</f>
        <v>Not Declared</v>
      </c>
      <c r="BE178" s="200" t="str">
        <v>Great Milton AC</v>
      </c>
      <c r="BF178" s="21"/>
      <c r="BG178" s="201"/>
      <c r="BH178" s="21"/>
      <c r="BI178" s="202"/>
      <c r="BK178" s="197" t="s">
        <v>342</v>
      </c>
      <c r="BL178" s="198" t="str" cm="1">
        <f t="array" ref="BL178">_xlfn.XLOOKUP(1,('Number Allocation'!$C$6:$C$1446=BM178)*('Number Allocation'!$D$6:$D$1446=BN178),'Number Allocation'!$A$6:$A$1446,"!!!")</f>
        <v>!!!</v>
      </c>
      <c r="BM178" s="208" t="str" cm="1">
        <f t="array" ref="BM178:BN180">_xlfn._xlws.FILTER(CHOOSE({1,2},$D154:$D180,$A154:$A180),($A154:$A180="Great Milton AC"),"")</f>
        <v>Not Declared</v>
      </c>
      <c r="BN178" s="200" t="str">
        <v>Great Milton AC</v>
      </c>
      <c r="BO178" s="21"/>
      <c r="BP178" s="201"/>
      <c r="BQ178" s="21"/>
      <c r="BR178" s="202"/>
      <c r="BT178" s="197" t="s">
        <v>342</v>
      </c>
      <c r="BU178" s="198" t="str" cm="1">
        <f t="array" ref="BU178">_xlfn.XLOOKUP(1,('Number Allocation'!$C$6:$C$1446=BV178)*('Number Allocation'!$D$6:$D$1446=BW178),'Number Allocation'!$A$6:$A$1446,"!!!")</f>
        <v>!!!</v>
      </c>
      <c r="BV178" s="208" t="str" cm="1">
        <f t="array" ref="BV178:BW180">_xlfn._xlws.FILTER(CHOOSE({1,2},$E154:$E180,$A154:$A180),($A154:$A180="Great Milton AC"),"")</f>
        <v>Not Declared</v>
      </c>
      <c r="BW178" s="200" t="str">
        <v>Great Milton AC</v>
      </c>
      <c r="BX178" s="21"/>
      <c r="BY178" s="201"/>
      <c r="BZ178" s="21"/>
      <c r="CA178" s="202"/>
      <c r="CB178" s="21"/>
      <c r="CC178" s="21"/>
      <c r="CD178" s="21"/>
      <c r="CE178" s="21"/>
      <c r="CF178" s="21"/>
      <c r="CG178" s="21"/>
      <c r="CH178" s="21"/>
      <c r="CI178" s="21"/>
      <c r="CJ178" s="21"/>
      <c r="CK178" s="21"/>
      <c r="CL178" s="21"/>
    </row>
    <row r="179" spans="1:104" ht="21" customHeight="1">
      <c r="A179" s="20" t="s">
        <v>124</v>
      </c>
      <c r="B179" s="5" t="s">
        <v>125</v>
      </c>
      <c r="C179" s="5" t="s">
        <v>1</v>
      </c>
      <c r="D179" s="5" t="str">
        <f>IF(ISNA(MATCH($C179,GreatMilton!S$40:S$65,0)),"Not Declared", IF(ISBLANK(INDEX(GreatMilton!$Q$40:$Q$65,MATCH($C179,GreatMilton!S$40:S$65,0))),"Missing name on declaration sheet", INDEX(GreatMilton!$Q$40:$Q$65,MATCH($C179,GreatMilton!S$40:S$65,0))))</f>
        <v>Not Declared</v>
      </c>
      <c r="E179" s="5" t="str">
        <f>IF(ISNA(MATCH($C179,GreatMilton!T$40:T$65,0)),"Not Declared", IF(ISBLANK(INDEX(GreatMilton!$Q$40:$Q$65,MATCH($C179,GreatMilton!T$40:T$65,0))),"Missing name on declaration sheet", INDEX(GreatMilton!$Q$40:$Q$65,MATCH($C179,GreatMilton!T$40:T$65,0))))</f>
        <v>Not Declared</v>
      </c>
      <c r="F179" s="5" t="str">
        <f>IF(ISNA(MATCH($C179,GreatMilton!U$40:U$65,0)),"Not Declared", IF(ISBLANK(INDEX(GreatMilton!$Q$40:$Q$65,MATCH($C179,GreatMilton!U$40:U$65,0))),"Missing name on declaration sheet", INDEX(GreatMilton!$Q$40:$Q$65,MATCH($C179,GreatMilton!U$40:U$65,0))))</f>
        <v>Not Declared</v>
      </c>
      <c r="G179" s="5" t="str">
        <f>IF(ISNA(MATCH($C179,GreatMilton!V$40:V$65,0)),"Not Declared", IF(ISBLANK(INDEX(GreatMilton!$Q$40:$Q$65,MATCH($C179,GreatMilton!V$40:V$65,0))),"Missing name on declaration sheet", INDEX(GreatMilton!$Q$40:$Q$65,MATCH($C179,GreatMilton!V$40:V$65,0))))</f>
        <v>Not Declared</v>
      </c>
      <c r="H179" s="5" t="str">
        <f>IF(ISNA(MATCH($C179,GreatMilton!W$40:W$65,0)),"Not Declared", IF(ISBLANK(INDEX(GreatMilton!$Q$40:$Q$65,MATCH($C179,GreatMilton!W$40:W$65,0))),"Missing name on declaration sheet", INDEX(GreatMilton!$Q$40:$Q$65,MATCH($C179,GreatMilton!W$40:W$65,0))))</f>
        <v>Not Declared</v>
      </c>
      <c r="I179" s="5" t="str">
        <f>IF(ISNA(MATCH($C179,GreatMilton!X$40:X$65,0)),"Not Declared", IF(ISBLANK(INDEX(GreatMilton!$Q$40:$Q$65,MATCH($C179,GreatMilton!X$40:X$65,0))),"Missing name on declaration sheet", INDEX(GreatMilton!$Q$40:$Q$65,MATCH($C179,GreatMilton!X$40:X$65,0))))</f>
        <v>Not Declared</v>
      </c>
      <c r="J179" s="5" t="str">
        <f>IF(ISNA(MATCH($C179,GreatMilton!Y$40:Y$65,0)),"Not Declared", IF(ISBLANK(INDEX(GreatMilton!$Q$40:$Q$65,MATCH($C179,GreatMilton!Y$40:Y$65,0))),"Missing name on declaration sheet", INDEX(GreatMilton!$Q$40:$Q$65,MATCH($C179,GreatMilton!Y$40:Y$65,0))))</f>
        <v>Not Declared</v>
      </c>
      <c r="K179" s="5" t="str">
        <f>IF(ISNA(MATCH($C179,GreatMilton!Z$40:Z$65,0)),"Not Declared", IF(ISBLANK(INDEX(GreatMilton!$Q$40:$Q$65,MATCH($C179,GreatMilton!Z$40:Z$65,0))),"Missing name on declaration sheet", INDEX(GreatMilton!$Q$40:$Q$65,MATCH($C179,GreatMilton!Z$40:Z$65,0))))</f>
        <v>Not Declared</v>
      </c>
      <c r="L179" s="5" t="str">
        <f>IF(ISNA(MATCH($C179,GreatMilton!AA$40:AA$65,0)),"Not Declared", IF(ISBLANK(INDEX(GreatMilton!$Q$40:$Q$65,MATCH($C179,GreatMilton!AA$40:AA$65,0))),"Missing name on declaration sheet", INDEX(GreatMilton!$Q$40:$Q$65,MATCH($C179,GreatMilton!AA$40:AA$65,0))))</f>
        <v>Not Declared</v>
      </c>
      <c r="M179" s="5" t="str">
        <f>IF(ISNA(MATCH($C179,GreatMilton!AB$40:AB$65,0)),"Not Declared", IF(ISBLANK(INDEX(GreatMilton!$Q$40:$Q$65,MATCH($C179,GreatMilton!AB$40:AB$65,0))),"Missing name on declaration sheet", INDEX(GreatMilton!$Q$40:$Q$65,MATCH($C179,GreatMilton!AB$40:AB$65,0))))</f>
        <v>Not Declared</v>
      </c>
      <c r="N179" s="5" t="str">
        <f>IF(ISNA(MATCH($C179,GreatMilton!AC$40:AC$65,0)),"Not Declared", IF(ISBLANK(INDEX(GreatMilton!$Q$40:$Q$65,MATCH($C179,GreatMilton!AC$40:AC$65,0))),"Missing name on declaration sheet", INDEX(GreatMilton!$Q$40:$Q$65,MATCH($C179,GreatMilton!AC$40:AC$65,0))))</f>
        <v>Not Declared</v>
      </c>
      <c r="O179" s="5" t="str">
        <f>IF(ISNA(MATCH($C179,GreatMilton!AD$40:AD$65,0)),"Not Declared", IF(ISBLANK(INDEX(GreatMilton!$Q$40:$Q$65,MATCH($C179,GreatMilton!AD$40:AD$65,0))),"Missing name on declaration sheet", INDEX(GreatMilton!$Q$40:$Q$65,MATCH($C179,GreatMilton!AD$40:AD$65,0))))</f>
        <v>Not Declared</v>
      </c>
      <c r="P179" s="57"/>
      <c r="Q179" s="57"/>
      <c r="R179" s="57"/>
      <c r="S179" s="57"/>
      <c r="T179" s="75"/>
      <c r="U179" s="75"/>
      <c r="V179" s="75"/>
      <c r="W179" s="75"/>
      <c r="X179" s="57"/>
      <c r="AA179" s="21"/>
      <c r="AB179" s="201" t="str" cm="1">
        <f t="array" ref="AB179">_xlfn.XLOOKUP(1,('Number Allocation'!$C$6:$C$1446=AC179)*('Number Allocation'!$D$6:$D$1446=AD179),'Number Allocation'!$A$6:$A$1446,"!!!")</f>
        <v>!!!</v>
      </c>
      <c r="AC179" s="21" t="str">
        <v>Not Declared</v>
      </c>
      <c r="AD179" s="202" t="str">
        <v>Great Milton AC</v>
      </c>
      <c r="AE179" s="21"/>
      <c r="AF179" s="201"/>
      <c r="AG179" s="21"/>
      <c r="AH179" s="202"/>
      <c r="AJ179" s="21"/>
      <c r="AK179" s="201" t="str" cm="1">
        <f t="array" ref="AK179">_xlfn.XLOOKUP(1,('Number Allocation'!$C$6:$C$1446=AL179)*('Number Allocation'!$D$6:$D$1446=AM179),'Number Allocation'!$A$6:$A$1446,"!!!")</f>
        <v>!!!</v>
      </c>
      <c r="AL179" s="21" t="str">
        <v>Not Declared</v>
      </c>
      <c r="AM179" s="202" t="str">
        <v>Great Milton AC</v>
      </c>
      <c r="AN179" s="21"/>
      <c r="AO179" s="201"/>
      <c r="AP179" s="21"/>
      <c r="AQ179" s="202"/>
      <c r="AR179" s="210"/>
      <c r="AS179" s="21"/>
      <c r="AT179" s="201" t="str" cm="1">
        <f t="array" ref="AT179">_xlfn.XLOOKUP(1,('Number Allocation'!$C$6:$C$1446=AU179)*('Number Allocation'!$D$6:$D$1446=AV179),'Number Allocation'!$A$6:$A$1446,"!!!")</f>
        <v>!!!</v>
      </c>
      <c r="AU179" s="21" t="str">
        <v>Not Declared</v>
      </c>
      <c r="AV179" s="202" t="str">
        <v>Great Milton AC</v>
      </c>
      <c r="AW179" s="21"/>
      <c r="AX179" s="201"/>
      <c r="AY179" s="21"/>
      <c r="AZ179" s="202"/>
      <c r="BB179" s="21"/>
      <c r="BC179" s="201" t="str" cm="1">
        <f t="array" ref="BC179">_xlfn.XLOOKUP(1,('Number Allocation'!$C$6:$C$1446=BD179)*('Number Allocation'!$D$6:$D$1446=BE179),'Number Allocation'!$A$6:$A$1446,"!!!")</f>
        <v>!!!</v>
      </c>
      <c r="BD179" s="21" t="str">
        <v>Not Declared</v>
      </c>
      <c r="BE179" s="202" t="str">
        <v>Great Milton AC</v>
      </c>
      <c r="BF179" s="21"/>
      <c r="BG179" s="201"/>
      <c r="BH179" s="21"/>
      <c r="BI179" s="202"/>
      <c r="BK179" s="21"/>
      <c r="BL179" s="201" t="str" cm="1">
        <f t="array" ref="BL179">_xlfn.XLOOKUP(1,('Number Allocation'!$C$6:$C$1446=BM179)*('Number Allocation'!$D$6:$D$1446=BN179),'Number Allocation'!$A$6:$A$1446,"!!!")</f>
        <v>!!!</v>
      </c>
      <c r="BM179" s="21" t="str">
        <v>Not Declared</v>
      </c>
      <c r="BN179" s="202" t="str">
        <v>Great Milton AC</v>
      </c>
      <c r="BO179" s="21"/>
      <c r="BP179" s="201"/>
      <c r="BQ179" s="21"/>
      <c r="BR179" s="202"/>
      <c r="BT179" s="21"/>
      <c r="BU179" s="201" t="str" cm="1">
        <f t="array" ref="BU179">_xlfn.XLOOKUP(1,('Number Allocation'!$C$6:$C$1446=BV179)*('Number Allocation'!$D$6:$D$1446=BW179),'Number Allocation'!$A$6:$A$1446,"!!!")</f>
        <v>!!!</v>
      </c>
      <c r="BV179" s="21" t="str">
        <v>Not Declared</v>
      </c>
      <c r="BW179" s="202" t="str">
        <v>Great Milton AC</v>
      </c>
      <c r="BX179" s="21"/>
      <c r="BY179" s="201"/>
      <c r="BZ179" s="21"/>
      <c r="CA179" s="202"/>
      <c r="CB179" s="21"/>
      <c r="CC179" s="21"/>
      <c r="CD179" s="21"/>
      <c r="CE179" s="21"/>
      <c r="CF179" s="21"/>
      <c r="CG179" s="21"/>
      <c r="CH179" s="21"/>
      <c r="CI179" s="21"/>
      <c r="CJ179" s="21"/>
      <c r="CK179" s="21"/>
      <c r="CL179" s="21"/>
    </row>
    <row r="180" spans="1:104" ht="21" customHeight="1">
      <c r="A180" s="20" t="s">
        <v>124</v>
      </c>
      <c r="B180" s="5"/>
      <c r="C180" s="5" t="s">
        <v>139</v>
      </c>
      <c r="D180" s="5" t="str">
        <f>IF(ISNA(MATCH($C180,GreatMilton!S$40:S$65,0)),"Not Declared", IF(ISBLANK(INDEX(GreatMilton!$Q$40:$Q$65,MATCH($C180,GreatMilton!S$40:S$65,0))),"Missing name on declaration sheet", INDEX(GreatMilton!$Q$40:$Q$65,MATCH($C180,GreatMilton!S$40:S$65,0))))</f>
        <v>Not Declared</v>
      </c>
      <c r="E180" s="5" t="str">
        <f>IF(ISNA(MATCH($C180,GreatMilton!T$40:T$65,0)),"Not Declared", IF(ISBLANK(INDEX(GreatMilton!$Q$40:$Q$65,MATCH($C180,GreatMilton!T$40:T$65,0))),"Missing name on declaration sheet", INDEX(GreatMilton!$Q$40:$Q$65,MATCH($C180,GreatMilton!T$40:T$65,0))))</f>
        <v>Not Declared</v>
      </c>
      <c r="F180" s="5" t="str">
        <f>IF(ISNA(MATCH($C180,GreatMilton!U$40:U$65,0)),"Not Declared", IF(ISBLANK(INDEX(GreatMilton!$Q$40:$Q$65,MATCH($C180,GreatMilton!U$40:U$65,0))),"Missing name on declaration sheet", INDEX(GreatMilton!$Q$40:$Q$65,MATCH($C180,GreatMilton!U$40:U$65,0))))</f>
        <v>Not Declared</v>
      </c>
      <c r="G180" s="5" t="str">
        <f>IF(ISNA(MATCH($C180,GreatMilton!V$40:V$65,0)),"Not Declared", IF(ISBLANK(INDEX(GreatMilton!$Q$40:$Q$65,MATCH($C180,GreatMilton!V$40:V$65,0))),"Missing name on declaration sheet", INDEX(GreatMilton!$Q$40:$Q$65,MATCH($C180,GreatMilton!V$40:V$65,0))))</f>
        <v>Not Declared</v>
      </c>
      <c r="H180" s="5" t="str">
        <f>IF(ISNA(MATCH($C180,GreatMilton!W$40:W$65,0)),"Not Declared", IF(ISBLANK(INDEX(GreatMilton!$Q$40:$Q$65,MATCH($C180,GreatMilton!W$40:W$65,0))),"Missing name on declaration sheet", INDEX(GreatMilton!$Q$40:$Q$65,MATCH($C180,GreatMilton!W$40:W$65,0))))</f>
        <v>Not Declared</v>
      </c>
      <c r="I180" s="5" t="str">
        <f>IF(ISNA(MATCH($C180,GreatMilton!X$40:X$65,0)),"Not Declared", IF(ISBLANK(INDEX(GreatMilton!$Q$40:$Q$65,MATCH($C180,GreatMilton!X$40:X$65,0))),"Missing name on declaration sheet", INDEX(GreatMilton!$Q$40:$Q$65,MATCH($C180,GreatMilton!X$40:X$65,0))))</f>
        <v>Not Declared</v>
      </c>
      <c r="J180" s="5" t="str">
        <f>IF(ISNA(MATCH($C180,GreatMilton!Y$40:Y$65,0)),"Not Declared", IF(ISBLANK(INDEX(GreatMilton!$Q$40:$Q$65,MATCH($C180,GreatMilton!Y$40:Y$65,0))),"Missing name on declaration sheet", INDEX(GreatMilton!$Q$40:$Q$65,MATCH($C180,GreatMilton!Y$40:Y$65,0))))</f>
        <v>Not Declared</v>
      </c>
      <c r="K180" s="5" t="str">
        <f>IF(ISNA(MATCH($C180,GreatMilton!Z$40:Z$65,0)),"Not Declared", IF(ISBLANK(INDEX(GreatMilton!$Q$40:$Q$65,MATCH($C180,GreatMilton!Z$40:Z$65,0))),"Missing name on declaration sheet", INDEX(GreatMilton!$Q$40:$Q$65,MATCH($C180,GreatMilton!Z$40:Z$65,0))))</f>
        <v>Not Declared</v>
      </c>
      <c r="L180" s="5" t="str">
        <f>IF(ISNA(MATCH($C180,GreatMilton!AA$40:AA$65,0)),"Not Declared", IF(ISBLANK(INDEX(GreatMilton!$Q$40:$Q$65,MATCH($C180,GreatMilton!AA$40:AA$65,0))),"Missing name on declaration sheet", INDEX(GreatMilton!$Q$40:$Q$65,MATCH($C180,GreatMilton!AA$40:AA$65,0))))</f>
        <v>Not Declared</v>
      </c>
      <c r="M180" s="5" t="str">
        <f>IF(ISNA(MATCH($C180,GreatMilton!AB$40:AB$65,0)),"Not Declared", IF(ISBLANK(INDEX(GreatMilton!$Q$40:$Q$65,MATCH($C180,GreatMilton!AB$40:AB$65,0))),"Missing name on declaration sheet", INDEX(GreatMilton!$Q$40:$Q$65,MATCH($C180,GreatMilton!AB$40:AB$65,0))))</f>
        <v>Not Declared</v>
      </c>
      <c r="N180" s="5" t="str">
        <f>IF(ISNA(MATCH($C180,GreatMilton!AC$40:AC$65,0)),"Not Declared", IF(ISBLANK(INDEX(GreatMilton!$Q$40:$Q$65,MATCH($C180,GreatMilton!AC$40:AC$65,0))),"Missing name on declaration sheet", INDEX(GreatMilton!$Q$40:$Q$65,MATCH($C180,GreatMilton!AC$40:AC$65,0))))</f>
        <v>Not Declared</v>
      </c>
      <c r="O180" s="5" t="str">
        <f>IF(ISNA(MATCH($C180,GreatMilton!AD$40:AD$65,0)),"Not Declared", IF(ISBLANK(INDEX(GreatMilton!$Q$40:$Q$65,MATCH($C180,GreatMilton!AD$40:AD$65,0))),"Missing name on declaration sheet", INDEX(GreatMilton!$Q$40:$Q$65,MATCH($C180,GreatMilton!AD$40:AD$65,0))))</f>
        <v>Not Declared</v>
      </c>
      <c r="P180" s="5" t="s">
        <v>109</v>
      </c>
      <c r="Q180" s="5" t="s">
        <v>136</v>
      </c>
      <c r="R180" s="5" t="s">
        <v>137</v>
      </c>
      <c r="S180" s="5" t="s">
        <v>138</v>
      </c>
      <c r="T180" s="5" t="str">
        <f>IF(ISNA(MATCH(P180,GreatMilton!$AE$40:$AE$65,0)),"", IF(ISBLANK(INDEX(GreatMilton!$Q$40:$Q$65,MATCH(P180,GreatMilton!$AE$40:$AE$65,0))),"Missing name on declaration sheet", INDEX(GreatMilton!$Q$40:$Q$65,MATCH(P180,GreatMilton!$AE$40:$AE$65,0))))</f>
        <v/>
      </c>
      <c r="U180" s="5" t="str">
        <f>IF(ISNA(MATCH(Q180,GreatMilton!$AE$40:$AE$65,0)),"", IF(ISBLANK(INDEX(GreatMilton!$Q$40:$Q$65,MATCH(Q180,GreatMilton!$AE$40:$AE$65,0))),"Missing name on declaration sheet", INDEX(GreatMilton!$Q$40:$Q$65,MATCH(Q180,GreatMilton!$AE$40:$AE$65,0))))</f>
        <v/>
      </c>
      <c r="V180" s="5" t="str">
        <f>IF(ISNA(MATCH(R180,GreatMilton!$AE$40:$AE$65,0)),"", IF(ISBLANK(INDEX(GreatMilton!$Q$40:$Q$65,MATCH(R180,GreatMilton!$AE$40:$AE$65,0))),"Missing name on declaration sheet", INDEX(GreatMilton!$Q$40:$Q$65,MATCH(R180,GreatMilton!$AE$40:$AE$65,0))))</f>
        <v/>
      </c>
      <c r="W180" s="5" t="str">
        <f>IF(ISNA(MATCH(S180,GreatMilton!$AE$40:$AE$65,0)),"", IF(ISBLANK(INDEX(GreatMilton!$Q$40:$Q$65,MATCH(S180,GreatMilton!$AE$40:$AE$65,0))),"Missing name on declaration sheet", INDEX(GreatMilton!$Q$40:$Q$65,MATCH(S180,GreatMilton!$AE$40:$AE$65,0))))</f>
        <v/>
      </c>
      <c r="X180" s="20" t="str">
        <f t="shared" ref="X180" si="61">T180&amp;", "&amp;U180&amp;", "&amp;V180&amp;", "&amp;W180</f>
        <v xml:space="preserve">, , , </v>
      </c>
      <c r="AB180" s="203" t="str" cm="1">
        <f t="array" ref="AB180">_xlfn.XLOOKUP(1,('Number Allocation'!$C$6:$C$1446=AC180)*('Number Allocation'!$D$6:$D$1446=AD180),'Number Allocation'!$A$6:$A$1446,"!!!")</f>
        <v>!!!</v>
      </c>
      <c r="AC180" s="204" t="str">
        <v>Not Declared</v>
      </c>
      <c r="AD180" s="205" t="str">
        <v>Great Milton AC</v>
      </c>
      <c r="AE180" s="21"/>
      <c r="AF180" s="203"/>
      <c r="AG180" s="204"/>
      <c r="AH180" s="205"/>
      <c r="AK180" s="203" t="str" cm="1">
        <f t="array" ref="AK180">_xlfn.XLOOKUP(1,('Number Allocation'!$C$6:$C$1446=AL180)*('Number Allocation'!$D$6:$D$1446=AM180),'Number Allocation'!$A$6:$A$1446,"!!!")</f>
        <v>!!!</v>
      </c>
      <c r="AL180" s="204" t="str">
        <v>Not Declared</v>
      </c>
      <c r="AM180" s="205" t="str">
        <v>Great Milton AC</v>
      </c>
      <c r="AN180" s="21"/>
      <c r="AO180" s="203"/>
      <c r="AP180" s="204"/>
      <c r="AQ180" s="205"/>
      <c r="AR180" s="210"/>
      <c r="AS180" s="27"/>
      <c r="AT180" s="203" t="str" cm="1">
        <f t="array" ref="AT180">_xlfn.XLOOKUP(1,('Number Allocation'!$C$6:$C$1446=AU180)*('Number Allocation'!$D$6:$D$1446=AV180),'Number Allocation'!$A$6:$A$1446,"!!!")</f>
        <v>!!!</v>
      </c>
      <c r="AU180" s="204" t="str">
        <v>Not Declared</v>
      </c>
      <c r="AV180" s="205" t="str">
        <v>Great Milton AC</v>
      </c>
      <c r="AW180" s="21"/>
      <c r="AX180" s="203"/>
      <c r="AY180" s="204"/>
      <c r="AZ180" s="205"/>
      <c r="BC180" s="203" t="str" cm="1">
        <f t="array" ref="BC180">_xlfn.XLOOKUP(1,('Number Allocation'!$C$6:$C$1446=BD180)*('Number Allocation'!$D$6:$D$1446=BE180),'Number Allocation'!$A$6:$A$1446,"!!!")</f>
        <v>!!!</v>
      </c>
      <c r="BD180" s="204" t="str">
        <v>Not Declared</v>
      </c>
      <c r="BE180" s="205" t="str">
        <v>Great Milton AC</v>
      </c>
      <c r="BF180" s="21"/>
      <c r="BG180" s="203"/>
      <c r="BH180" s="204"/>
      <c r="BI180" s="205"/>
      <c r="BL180" s="203" t="str" cm="1">
        <f t="array" ref="BL180">_xlfn.XLOOKUP(1,('Number Allocation'!$C$6:$C$1446=BM180)*('Number Allocation'!$D$6:$D$1446=BN180),'Number Allocation'!$A$6:$A$1446,"!!!")</f>
        <v>!!!</v>
      </c>
      <c r="BM180" s="204" t="str">
        <v>Not Declared</v>
      </c>
      <c r="BN180" s="205" t="str">
        <v>Great Milton AC</v>
      </c>
      <c r="BO180" s="21"/>
      <c r="BP180" s="203"/>
      <c r="BQ180" s="204"/>
      <c r="BR180" s="205"/>
      <c r="BU180" s="203" t="str" cm="1">
        <f t="array" ref="BU180">_xlfn.XLOOKUP(1,('Number Allocation'!$C$6:$C$1446=BV180)*('Number Allocation'!$D$6:$D$1446=BW180),'Number Allocation'!$A$6:$A$1446,"!!!")</f>
        <v>!!!</v>
      </c>
      <c r="BV180" s="204" t="str">
        <v>Not Declared</v>
      </c>
      <c r="BW180" s="205" t="str">
        <v>Great Milton AC</v>
      </c>
      <c r="BX180" s="21"/>
      <c r="BY180" s="203"/>
      <c r="BZ180" s="204"/>
      <c r="CA180" s="205"/>
      <c r="CB180" s="21"/>
      <c r="CC180" s="21"/>
      <c r="CD180" s="21"/>
      <c r="CE180" s="21"/>
      <c r="CF180" s="21"/>
      <c r="CG180" s="21"/>
      <c r="CH180" s="21"/>
      <c r="CI180" s="21"/>
      <c r="CJ180" s="21"/>
      <c r="CK180" s="21"/>
      <c r="CL180" s="21"/>
    </row>
    <row r="181" spans="1:104" ht="21" customHeight="1">
      <c r="A181" s="21"/>
      <c r="B181" s="4"/>
      <c r="C181" s="4"/>
      <c r="D181" s="4">
        <f>COUNTIF(D154:D180, "&lt;&gt;Not Declared")</f>
        <v>0</v>
      </c>
      <c r="E181" s="4">
        <f t="shared" ref="E181:O181" si="62">COUNTIF(E154:E180, "&lt;&gt;Not Declared")</f>
        <v>0</v>
      </c>
      <c r="F181" s="4">
        <f t="shared" si="62"/>
        <v>0</v>
      </c>
      <c r="G181" s="4">
        <f t="shared" si="62"/>
        <v>0</v>
      </c>
      <c r="H181" s="4">
        <f t="shared" si="62"/>
        <v>0</v>
      </c>
      <c r="I181" s="4">
        <f t="shared" si="62"/>
        <v>0</v>
      </c>
      <c r="J181" s="4">
        <f t="shared" si="62"/>
        <v>0</v>
      </c>
      <c r="K181" s="4">
        <f t="shared" si="62"/>
        <v>0</v>
      </c>
      <c r="L181" s="4">
        <f t="shared" si="62"/>
        <v>0</v>
      </c>
      <c r="M181" s="4">
        <f t="shared" si="62"/>
        <v>0</v>
      </c>
      <c r="N181" s="4">
        <f t="shared" si="62"/>
        <v>0</v>
      </c>
      <c r="O181" s="4">
        <f t="shared" si="62"/>
        <v>0</v>
      </c>
      <c r="P181" s="4"/>
      <c r="Q181" s="4"/>
      <c r="R181" s="4"/>
      <c r="S181" s="4"/>
      <c r="T181" s="4" cm="1">
        <f t="array" ref="T181">SUMPRODUCT(--(T154:T180&lt;&gt;""))</f>
        <v>0</v>
      </c>
      <c r="U181" s="4" cm="1">
        <f t="array" ref="U181">SUMPRODUCT(--(U154:U180&lt;&gt;""))</f>
        <v>0</v>
      </c>
      <c r="V181" s="4" cm="1">
        <f t="array" ref="V181">SUMPRODUCT(--(V154:V180&lt;&gt;""))</f>
        <v>0</v>
      </c>
      <c r="W181" s="4" cm="1">
        <f t="array" ref="W181">SUMPRODUCT(--(W154:W180&lt;&gt;""))</f>
        <v>0</v>
      </c>
      <c r="X181" s="21"/>
      <c r="AL181" s="195"/>
      <c r="AM181" s="195"/>
      <c r="AN181" s="195"/>
      <c r="AP181" s="27"/>
      <c r="AQ181" s="27"/>
      <c r="AR181" s="210"/>
      <c r="AS181" s="27"/>
      <c r="AT181" s="27"/>
      <c r="AU181" s="195"/>
      <c r="AV181" s="195"/>
      <c r="AW181" s="195"/>
      <c r="AX181" s="27"/>
      <c r="AY181" s="27"/>
      <c r="AZ181" s="27"/>
      <c r="BD181" s="195"/>
      <c r="BE181" s="195"/>
      <c r="BF181" s="195"/>
      <c r="BM181" s="195"/>
      <c r="BN181" s="195"/>
      <c r="BO181" s="195"/>
      <c r="BV181" s="195"/>
      <c r="BW181" s="195"/>
      <c r="BX181" s="195"/>
    </row>
    <row r="182" spans="1:104" ht="21" customHeight="1">
      <c r="A182" s="21"/>
      <c r="B182" s="4"/>
      <c r="C182" s="4"/>
      <c r="D182" s="4"/>
      <c r="E182" s="4"/>
      <c r="F182" s="4"/>
      <c r="G182" s="4"/>
      <c r="H182" s="4"/>
      <c r="I182" s="4"/>
      <c r="J182" s="4"/>
      <c r="K182" s="4"/>
      <c r="L182" s="4"/>
      <c r="M182" s="4"/>
      <c r="N182" s="4"/>
      <c r="O182" s="4"/>
      <c r="P182" s="4"/>
      <c r="Q182" s="4"/>
      <c r="R182" s="4"/>
      <c r="S182" s="4"/>
      <c r="T182" s="4"/>
      <c r="U182" s="4"/>
      <c r="V182" s="4"/>
      <c r="W182" s="4"/>
      <c r="X182" s="21"/>
      <c r="AL182" s="195"/>
      <c r="AM182" s="195"/>
      <c r="AN182" s="195"/>
      <c r="AP182" s="27"/>
      <c r="AQ182" s="27"/>
      <c r="AR182" s="210"/>
      <c r="AS182" s="27"/>
      <c r="AT182" s="27"/>
      <c r="AU182" s="195"/>
      <c r="AV182" s="195"/>
      <c r="AW182" s="195"/>
      <c r="AX182" s="27"/>
      <c r="AY182" s="27"/>
      <c r="AZ182" s="27"/>
      <c r="BD182" s="195"/>
      <c r="BE182" s="195"/>
      <c r="BF182" s="195"/>
      <c r="BM182" s="195"/>
      <c r="BN182" s="195"/>
      <c r="BO182" s="195"/>
      <c r="BV182" s="195"/>
      <c r="BW182" s="195"/>
      <c r="BX182" s="195"/>
    </row>
    <row r="183" spans="1:104" ht="21" customHeight="1">
      <c r="A183" s="142" t="s">
        <v>234</v>
      </c>
      <c r="B183" s="143" t="s">
        <v>140</v>
      </c>
      <c r="C183" s="143" t="s">
        <v>154</v>
      </c>
      <c r="D183" s="143" t="str">
        <f>Abingdon!AK$38</f>
        <v>Triple Jump</v>
      </c>
      <c r="E183" s="143" t="str">
        <f>Abingdon!AL$38</f>
        <v>High Jump</v>
      </c>
      <c r="F183" s="143" t="str">
        <f>Abingdon!AM$38</f>
        <v>Discus Throw</v>
      </c>
      <c r="G183" s="143" t="str">
        <f>Abingdon!AN$38</f>
        <v>80mHdles</v>
      </c>
      <c r="H183" s="143" t="str">
        <f>Abingdon!AO$38</f>
        <v>1500m</v>
      </c>
      <c r="I183" s="143" t="str">
        <f>Abingdon!AP$38</f>
        <v>Shot</v>
      </c>
      <c r="J183" s="143" t="str">
        <f>Abingdon!AQ$38</f>
        <v>100m</v>
      </c>
      <c r="K183" s="143" t="str">
        <f>Abingdon!AR$38</f>
        <v>Javelin Throw</v>
      </c>
      <c r="L183" s="143" t="str">
        <f>Abingdon!AS$38</f>
        <v>300m</v>
      </c>
      <c r="M183" s="143" t="str">
        <f>Abingdon!AT$38</f>
        <v>Long Jump</v>
      </c>
      <c r="N183" s="143" t="str">
        <f>Abingdon!AU$38</f>
        <v>200m</v>
      </c>
      <c r="O183" s="143" t="str">
        <f>Abingdon!AV$38</f>
        <v>800m</v>
      </c>
      <c r="P183" s="143" t="s">
        <v>155</v>
      </c>
      <c r="Q183" s="143" t="s">
        <v>155</v>
      </c>
      <c r="R183" s="143" t="s">
        <v>155</v>
      </c>
      <c r="S183" s="143" t="s">
        <v>155</v>
      </c>
      <c r="T183" s="143" t="s">
        <v>7</v>
      </c>
      <c r="U183" s="143" t="s">
        <v>7</v>
      </c>
      <c r="V183" s="143" t="s">
        <v>7</v>
      </c>
      <c r="W183" s="143" t="s">
        <v>7</v>
      </c>
      <c r="X183" s="143" t="s">
        <v>7</v>
      </c>
      <c r="AA183" s="740" t="s">
        <v>37</v>
      </c>
      <c r="AB183" s="740"/>
      <c r="AC183" s="740"/>
      <c r="AD183" s="740"/>
      <c r="AE183" s="740"/>
      <c r="AF183" s="740"/>
      <c r="AG183" s="740"/>
      <c r="AH183" s="740"/>
      <c r="AJ183" s="740" t="s">
        <v>51</v>
      </c>
      <c r="AK183" s="740"/>
      <c r="AL183" s="740"/>
      <c r="AM183" s="740"/>
      <c r="AN183" s="740"/>
      <c r="AO183" s="740"/>
      <c r="AP183" s="740"/>
      <c r="AQ183" s="740"/>
      <c r="AR183" s="210"/>
      <c r="AS183" s="740" t="s">
        <v>55</v>
      </c>
      <c r="AT183" s="740"/>
      <c r="AU183" s="740"/>
      <c r="AV183" s="740"/>
      <c r="AW183" s="740"/>
      <c r="AX183" s="740"/>
      <c r="AY183" s="740"/>
      <c r="AZ183" s="740"/>
      <c r="BB183" s="740" t="s">
        <v>52</v>
      </c>
      <c r="BC183" s="740"/>
      <c r="BD183" s="740"/>
      <c r="BE183" s="740"/>
      <c r="BF183" s="740"/>
      <c r="BG183" s="740"/>
      <c r="BH183" s="740"/>
      <c r="BI183" s="740"/>
      <c r="BK183" s="740" t="s">
        <v>57</v>
      </c>
      <c r="BL183" s="740"/>
      <c r="BM183" s="740"/>
      <c r="BN183" s="740"/>
      <c r="BO183" s="740"/>
      <c r="BP183" s="740"/>
      <c r="BQ183" s="740"/>
      <c r="BR183" s="740"/>
      <c r="BT183" s="740" t="s">
        <v>53</v>
      </c>
      <c r="BU183" s="740"/>
      <c r="BV183" s="740"/>
      <c r="BW183" s="740"/>
      <c r="BX183" s="740"/>
      <c r="BY183" s="740"/>
      <c r="BZ183" s="740"/>
      <c r="CA183" s="740"/>
      <c r="CB183" s="4"/>
      <c r="CC183" s="4"/>
      <c r="CD183" s="4"/>
      <c r="CE183" s="4"/>
      <c r="CF183" s="4"/>
      <c r="CG183" s="4"/>
      <c r="CH183" s="4"/>
      <c r="CI183" s="4"/>
      <c r="CJ183" s="4"/>
      <c r="CK183" s="4"/>
      <c r="CL183" s="4"/>
      <c r="CM183" s="4"/>
      <c r="CN183" s="231" t="s">
        <v>348</v>
      </c>
      <c r="CO183" s="231" t="s">
        <v>2</v>
      </c>
      <c r="CP183" s="231" t="s">
        <v>4</v>
      </c>
      <c r="CQ183" s="231" t="s">
        <v>12</v>
      </c>
      <c r="CR183" s="231" t="s">
        <v>3</v>
      </c>
      <c r="CS183" s="231" t="s">
        <v>6</v>
      </c>
      <c r="CT183" s="231" t="s">
        <v>354</v>
      </c>
      <c r="CU183" s="231" t="s">
        <v>53</v>
      </c>
      <c r="CV183" s="231" t="s">
        <v>52</v>
      </c>
      <c r="CW183" s="231" t="s">
        <v>57</v>
      </c>
      <c r="CX183" s="231" t="s">
        <v>55</v>
      </c>
      <c r="CY183" s="231" t="s">
        <v>51</v>
      </c>
      <c r="CZ183" s="231" t="s">
        <v>54</v>
      </c>
    </row>
    <row r="184" spans="1:104" ht="21" customHeight="1">
      <c r="A184" s="20" t="s">
        <v>117</v>
      </c>
      <c r="B184" s="5" t="s">
        <v>0</v>
      </c>
      <c r="C184" s="5" t="s">
        <v>0</v>
      </c>
      <c r="D184" s="5" t="str">
        <f>IF(ISNA(MATCH($C184,Abingdon!AK$40:AK$55,0)),"Not Declared", IF(ISBLANK(INDEX(Abingdon!$AI$40:$AI$55,MATCH($C184,Abingdon!AK$40:AK$55,0))),"Missing name on declaration sheet", INDEX(Abingdon!$AI$40:$AI$55,MATCH($C184,Abingdon!AK$40:AK$55,0))))</f>
        <v>Not Declared</v>
      </c>
      <c r="E184" s="5" t="str">
        <f>IF(ISNA(MATCH($C184,Abingdon!AL$40:AL$55,0)),"Not Declared", IF(ISBLANK(INDEX(Abingdon!$AI$40:$AI$55,MATCH($C184,Abingdon!AL$40:AL$55,0))),"Missing name on declaration sheet", INDEX(Abingdon!$AI$40:$AI$55,MATCH($C184,Abingdon!AL$40:AL$55,0))))</f>
        <v>Not Declared</v>
      </c>
      <c r="F184" s="5" t="str">
        <f>IF(ISNA(MATCH($C184,Abingdon!AM$40:AM$55,0)),"Not Declared", IF(ISBLANK(INDEX(Abingdon!$AI$40:$AI$55,MATCH($C184,Abingdon!AM$40:AM$55,0))),"Missing name on declaration sheet", INDEX(Abingdon!$AI$40:$AI$55,MATCH($C184,Abingdon!AM$40:AM$55,0))))</f>
        <v>Not Declared</v>
      </c>
      <c r="G184" s="5" t="str">
        <f>IF(ISNA(MATCH($C184,Abingdon!AN$40:AN$55,0)),"Not Declared", IF(ISBLANK(INDEX(Abingdon!$AI$40:$AI$55,MATCH($C184,Abingdon!AN$40:AN$55,0))),"Missing name on declaration sheet", INDEX(Abingdon!$AI$40:$AI$55,MATCH($C184,Abingdon!AN$40:AN$55,0))))</f>
        <v>Not Declared</v>
      </c>
      <c r="H184" s="5" t="str">
        <f>IF(ISNA(MATCH($C184,Abingdon!AO$40:AO$55,0)),"Not Declared", IF(ISBLANK(INDEX(Abingdon!$AI$40:$AI$55,MATCH($C184,Abingdon!AO$40:AO$55,0))),"Missing name on declaration sheet", INDEX(Abingdon!$AI$40:$AI$55,MATCH($C184,Abingdon!AO$40:AO$55,0))))</f>
        <v>Not Declared</v>
      </c>
      <c r="I184" s="5" t="str">
        <f>IF(ISNA(MATCH($C184,Abingdon!AP$40:AP$55,0)),"Not Declared", IF(ISBLANK(INDEX(Abingdon!$AI$40:$AI$55,MATCH($C184,Abingdon!AP$40:AP$55,0))),"Missing name on declaration sheet", INDEX(Abingdon!$AI$40:$AI$55,MATCH($C184,Abingdon!AP$40:AP$55,0))))</f>
        <v>Not Declared</v>
      </c>
      <c r="J184" s="5" t="str">
        <f>IF(ISNA(MATCH($C184,Abingdon!AQ$40:AQ$55,0)),"Not Declared", IF(ISBLANK(INDEX(Abingdon!$AI$40:$AI$55,MATCH($C184,Abingdon!AQ$40:AQ$55,0))),"Missing name on declaration sheet", INDEX(Abingdon!$AI$40:$AI$55,MATCH($C184,Abingdon!AQ$40:AQ$55,0))))</f>
        <v>Not Declared</v>
      </c>
      <c r="K184" s="5" t="str">
        <f>IF(ISNA(MATCH($C184,Abingdon!AR$40:AR$55,0)),"Not Declared", IF(ISBLANK(INDEX(Abingdon!$AI$40:$AI$55,MATCH($C184,Abingdon!AR$40:AR$55,0))),"Missing name on declaration sheet", INDEX(Abingdon!$AI$40:$AI$55,MATCH($C184,Abingdon!AR$40:AR$55,0))))</f>
        <v>Not Declared</v>
      </c>
      <c r="L184" s="5" t="str">
        <f>IF(ISNA(MATCH($C184,Abingdon!AS$40:AS$55,0)),"Not Declared", IF(ISBLANK(INDEX(Abingdon!$AI$40:$AI$55,MATCH($C184,Abingdon!AS$40:AS$55,0))),"Missing name on declaration sheet", INDEX(Abingdon!$AI$40:$AI$55,MATCH($C184,Abingdon!AS$40:AS$55,0))))</f>
        <v>Not Declared</v>
      </c>
      <c r="M184" s="5" t="str">
        <f>IF(ISNA(MATCH($C184,Abingdon!AT$40:AT$55,0)),"Not Declared", IF(ISBLANK(INDEX(Abingdon!$AI$40:$AI$55,MATCH($C184,Abingdon!AT$40:AT$55,0))),"Missing name on declaration sheet", INDEX(Abingdon!$AI$40:$AI$55,MATCH($C184,Abingdon!AT$40:AT$55,0))))</f>
        <v>Not Declared</v>
      </c>
      <c r="N184" s="5" t="str">
        <f>IF(ISNA(MATCH($C184,Abingdon!AU$40:AU$55,0)),"Not Declared", IF(ISBLANK(INDEX(Abingdon!$AI$40:$AI$55,MATCH($C184,Abingdon!AU$40:AU$55,0))),"Missing name on declaration sheet", INDEX(Abingdon!$AI$40:$AI$55,MATCH($C184,Abingdon!AU$40:AU$55,0))))</f>
        <v>Not Declared</v>
      </c>
      <c r="O184" s="5" t="str">
        <f>IF(ISNA(MATCH($C184,Abingdon!AV$40:AV$55,0)),"Not Declared", IF(ISBLANK(INDEX(Abingdon!$AI$40:$AI$55,MATCH($C184,Abingdon!AV$40:AV$55,0))),"Missing name on declaration sheet", INDEX(Abingdon!$AI$40:$AI$55,MATCH($C184,Abingdon!AV$40:AV$55,0))))</f>
        <v>Not Declared</v>
      </c>
      <c r="P184" s="5">
        <v>1</v>
      </c>
      <c r="Q184" s="5">
        <v>2</v>
      </c>
      <c r="R184" s="5">
        <v>3</v>
      </c>
      <c r="S184" s="5">
        <v>4</v>
      </c>
      <c r="T184" s="5" t="str">
        <f>IF(ISNA(MATCH(P184,Abingdon!$AW$40:$AW$55,0)),"", IF(ISBLANK(INDEX(Abingdon!$AI$40:$AI$55,MATCH(P184,Abingdon!$AW$40:$AW$55,0))),"Missing name on declaration sheet", INDEX(Abingdon!$AI$40:$AI$55,MATCH(P184,Abingdon!$AW$40:$AW$55,0))))</f>
        <v/>
      </c>
      <c r="U184" s="5" t="str">
        <f>IF(ISNA(MATCH(Q184,Abingdon!$AW$40:$AW$55,0)),"", IF(ISBLANK(INDEX(Abingdon!$AI$40:$AI$55,MATCH(Q184,Abingdon!$AW$40:$AW$55,0))),"Missing name on declaration sheet", INDEX(Abingdon!$AI$40:$AI$55,MATCH(Q184,Abingdon!$AW$40:$AW$55,0))))</f>
        <v/>
      </c>
      <c r="V184" s="5" t="str">
        <f>IF(ISNA(MATCH(R184,Abingdon!$AW$40:$AW$55,0)),"", IF(ISBLANK(INDEX(Abingdon!$AI$40:$AI$55,MATCH(R184,Abingdon!$AW$40:$AW$55,0))),"Missing name on declaration sheet", INDEX(Abingdon!$AI$40:$AI$55,MATCH(R184,Abingdon!$AW$40:$AW$55,0))))</f>
        <v/>
      </c>
      <c r="W184" s="5" t="str">
        <f>IF(ISNA(MATCH(S184,Abingdon!$AW$40:$AW$55,0)),"", IF(ISBLANK(INDEX(Abingdon!$AI$40:$AI$55,MATCH(S184,Abingdon!$AW$40:$AW$55,0))),"Missing name on declaration sheet", INDEX(Abingdon!$AI$40:$AI$55,MATCH(S184,Abingdon!$AW$40:$AW$55,0))))</f>
        <v/>
      </c>
      <c r="X184" s="20" t="str">
        <f>T184&amp;", "&amp;U184&amp;", "&amp;V184&amp;", "&amp;W184</f>
        <v xml:space="preserve">, , , </v>
      </c>
      <c r="AA184" s="197" t="s">
        <v>339</v>
      </c>
      <c r="AB184" s="207" t="str" cm="1">
        <f t="array" ref="AB184:AD191">_xlfn.SORTBY(_xlfn._xlws.FILTER(CHOOSE({1,2,3},$B184:$B210,$I184:$I210,$A184:$A210),($C184:$C210="A")*($A184:$A210&lt;&gt;"Great Milton AC"),""),$P$446:$P$453)</f>
        <v>B</v>
      </c>
      <c r="AC184" s="199" t="str">
        <v>Not Declared</v>
      </c>
      <c r="AD184" s="200" t="str">
        <v>Bicester AC</v>
      </c>
      <c r="AE184" s="197" t="s">
        <v>343</v>
      </c>
      <c r="AF184" s="207" t="str" cm="1">
        <f t="array" ref="AF184:AF187">_xlfn.IFNA(_xlfn.VSTACK(_xlfn._xlws.FILTER(_xlfn.ANCHORARRAY(AB184),_xlfn.CHOOSECOLS(_xlfn.ANCHORARRAY(AB184),2)&lt;&gt;"Not Declared", ""), _xlfn._xlws.FILTER(_xlfn.ANCHORARRAY(AB192),_xlfn.CHOOSECOLS(_xlfn.ANCHORARRAY(AB192),2)&lt;&gt;"Not Declared", ""), _xlfn._xlws.FILTER(AB200:AD207,_xlfn.CHOOSECOLS(AB200:AD207,2)&lt;&gt;"Not Declared", ""), _xlfn._xlws.FILTER(AB208:AD210,_xlfn.CHOOSECOLS(AB208:AD210,2)&lt;&gt;"Not Declared", "")),"")</f>
        <v/>
      </c>
      <c r="AG184" s="199"/>
      <c r="AH184" s="200"/>
      <c r="AJ184" s="197" t="s">
        <v>339</v>
      </c>
      <c r="AK184" s="207" t="str" cm="1">
        <f t="array" ref="AK184:AM191">_xlfn.SORTBY(_xlfn._xlws.FILTER(CHOOSE({1,2,3},$B184:$B210,$F184:$F210,$A184:$A210),($C184:$C210="A")*($A184:$A210&lt;&gt;"Great Milton AC"),""),$O$446:$O$453)</f>
        <v>W</v>
      </c>
      <c r="AL184" s="199" t="str">
        <v>Not Declared</v>
      </c>
      <c r="AM184" s="200" t="str">
        <v>Witney Road Runners</v>
      </c>
      <c r="AN184" s="197" t="s">
        <v>343</v>
      </c>
      <c r="AO184" s="207" t="str" cm="1">
        <f t="array" ref="AO184:AO187">_xlfn.IFNA(_xlfn.VSTACK(_xlfn._xlws.FILTER(_xlfn.ANCHORARRAY(AK184),_xlfn.CHOOSECOLS(_xlfn.ANCHORARRAY(AK184),2)&lt;&gt;"Not Declared", ""), _xlfn._xlws.FILTER(_xlfn.ANCHORARRAY(AK192),_xlfn.CHOOSECOLS(_xlfn.ANCHORARRAY(AK192),2)&lt;&gt;"Not Declared", ""), _xlfn._xlws.FILTER(AK200:AM207,_xlfn.CHOOSECOLS(AK200:AM207,2)&lt;&gt;"Not Declared", ""), _xlfn._xlws.FILTER(AK208:AM210,_xlfn.CHOOSECOLS(AK208:AM210,2)&lt;&gt;"Not Declared", "")),"")</f>
        <v/>
      </c>
      <c r="AP184" s="199"/>
      <c r="AQ184" s="200"/>
      <c r="AR184" s="210"/>
      <c r="AS184" s="197" t="s">
        <v>339</v>
      </c>
      <c r="AT184" s="207" t="str" cm="1">
        <f t="array" ref="AT184:AV191">_xlfn.SORTBY(_xlfn._xlws.FILTER(CHOOSE({1,2,3},$B184:$B210,$K184:$K210,$A184:$A210),($C184:$C210="A")*($A184:$A210&lt;&gt;"Great Milton AC"),""),$N$446:$N$453)</f>
        <v>W</v>
      </c>
      <c r="AU184" s="199" t="str">
        <v>Not Declared</v>
      </c>
      <c r="AV184" s="200" t="str">
        <v>Witney Road Runners</v>
      </c>
      <c r="AW184" s="197" t="s">
        <v>343</v>
      </c>
      <c r="AX184" s="207" t="str" cm="1">
        <f t="array" ref="AX184:AX187">_xlfn.IFNA(_xlfn.VSTACK(_xlfn._xlws.FILTER(_xlfn.ANCHORARRAY(AT184),_xlfn.CHOOSECOLS(_xlfn.ANCHORARRAY(AT184),2)&lt;&gt;"Not Declared", ""), _xlfn._xlws.FILTER(_xlfn.ANCHORARRAY(AT192),_xlfn.CHOOSECOLS(_xlfn.ANCHORARRAY(AT192),2)&lt;&gt;"Not Declared", ""), _xlfn._xlws.FILTER(AT200:AV207,_xlfn.CHOOSECOLS(AT200:AV207,2)&lt;&gt;"Not Declared", ""), _xlfn._xlws.FILTER(AT208:AV210,_xlfn.CHOOSECOLS(AT208:AV210,2)&lt;&gt;"Not Declared", "")),"")</f>
        <v/>
      </c>
      <c r="AY184" s="199"/>
      <c r="AZ184" s="200"/>
      <c r="BB184" s="197" t="s">
        <v>339</v>
      </c>
      <c r="BC184" s="207" t="str" cm="1">
        <f t="array" ref="BC184:BE191">_xlfn.SORTBY(_xlfn._xlws.FILTER(CHOOSE({1,2,3},$B184:$B210,$M184:$M210,$A184:$A210),($C184:$C210="A")*($A184:$A210&lt;&gt;"Great Milton AC"),""),$L$446:$L$453)</f>
        <v>A</v>
      </c>
      <c r="BD184" s="199" t="str">
        <v>Not Declared</v>
      </c>
      <c r="BE184" s="200" t="str">
        <v>Abingdon AC</v>
      </c>
      <c r="BF184" s="197" t="s">
        <v>343</v>
      </c>
      <c r="BG184" s="207" t="str" cm="1">
        <f t="array" ref="BG184:BG187">_xlfn.IFNA(_xlfn.VSTACK(_xlfn._xlws.FILTER(_xlfn.ANCHORARRAY(BC184),_xlfn.CHOOSECOLS(_xlfn.ANCHORARRAY(BC184),2)&lt;&gt;"Not Declared", ""), _xlfn._xlws.FILTER(_xlfn.ANCHORARRAY(BC192),_xlfn.CHOOSECOLS(_xlfn.ANCHORARRAY(BC192),2)&lt;&gt;"Not Declared", ""), _xlfn._xlws.FILTER(BC200:BE207,_xlfn.CHOOSECOLS(BC200:BE207,2)&lt;&gt;"Not Declared", ""), _xlfn._xlws.FILTER(BC208:BE210,_xlfn.CHOOSECOLS(BC208:BE210,2)&lt;&gt;"Not Declared", "")),"")</f>
        <v/>
      </c>
      <c r="BH184" s="199"/>
      <c r="BI184" s="200"/>
      <c r="BK184" s="197" t="s">
        <v>339</v>
      </c>
      <c r="BL184" s="207" t="str" cm="1">
        <f t="array" ref="BL184:BN191">_xlfn.SORTBY(_xlfn._xlws.FILTER(CHOOSE({1,2,3},$B184:$B210,$D184:$D210,$A184:$A210),($C184:$C210="A")*($A184:$A210&lt;&gt;"Great Milton AC"),""),$M$446:$M$453)</f>
        <v>R</v>
      </c>
      <c r="BM184" s="199" t="str">
        <v>Not Declared</v>
      </c>
      <c r="BN184" s="200" t="str">
        <v>Radley AC</v>
      </c>
      <c r="BO184" s="197" t="s">
        <v>343</v>
      </c>
      <c r="BP184" s="207" t="str" cm="1">
        <f t="array" ref="BP184:BP187">_xlfn.IFNA(_xlfn.VSTACK(_xlfn._xlws.FILTER(_xlfn.ANCHORARRAY(BL184),_xlfn.CHOOSECOLS(_xlfn.ANCHORARRAY(BL184),2)&lt;&gt;"Not Declared", ""), _xlfn._xlws.FILTER(_xlfn.ANCHORARRAY(BL192),_xlfn.CHOOSECOLS(_xlfn.ANCHORARRAY(BL192),2)&lt;&gt;"Not Declared", ""), _xlfn._xlws.FILTER(BL200:BN207,_xlfn.CHOOSECOLS(BL200:BN207,2)&lt;&gt;"Not Declared", ""), _xlfn._xlws.FILTER(BL208:BN210,_xlfn.CHOOSECOLS(BL208:BN210,2)&lt;&gt;"Not Declared", "")),"")</f>
        <v/>
      </c>
      <c r="BQ184" s="199"/>
      <c r="BR184" s="200"/>
      <c r="BT184" s="197" t="s">
        <v>339</v>
      </c>
      <c r="BU184" s="207" t="str" cm="1">
        <f t="array" ref="BU184:BW191">_xlfn.SORTBY(_xlfn._xlws.FILTER(CHOOSE({1,2,3},$B184:$B210,$E184:$E210,$A184:$A210),($C184:$C210="A")*($A184:$A210&lt;&gt;"Great Milton AC"),""),$K$446:$K$453)</f>
        <v>X</v>
      </c>
      <c r="BV184" s="199" t="str">
        <v>Not Declared</v>
      </c>
      <c r="BW184" s="200" t="str">
        <v>Team Kennet</v>
      </c>
      <c r="BX184" s="197" t="s">
        <v>343</v>
      </c>
      <c r="BY184" s="207" t="str" cm="1">
        <f t="array" ref="BY184:BY187">_xlfn.IFNA(_xlfn.VSTACK(_xlfn._xlws.FILTER(_xlfn.ANCHORARRAY(BU184),_xlfn.CHOOSECOLS(_xlfn.ANCHORARRAY(BU184),2)&lt;&gt;"Not Declared", ""), _xlfn._xlws.FILTER(_xlfn.ANCHORARRAY(BU192),_xlfn.CHOOSECOLS(_xlfn.ANCHORARRAY(BU192),2)&lt;&gt;"Not Declared", ""), _xlfn._xlws.FILTER(BU200:BW207,_xlfn.CHOOSECOLS(BU200:BW207,2)&lt;&gt;"Not Declared", ""), _xlfn._xlws.FILTER(BU208:BW210,_xlfn.CHOOSECOLS(BU208:BW210,2)&lt;&gt;"Not Declared", "")),"")</f>
        <v/>
      </c>
      <c r="BZ184" s="199"/>
      <c r="CA184" s="200"/>
      <c r="CB184" s="21"/>
      <c r="CC184" s="21"/>
      <c r="CD184" s="21"/>
      <c r="CE184" s="21"/>
      <c r="CF184" s="21"/>
      <c r="CG184" s="21"/>
      <c r="CH184" s="21"/>
      <c r="CI184" s="21"/>
      <c r="CJ184" s="21"/>
      <c r="CK184" s="21"/>
      <c r="CL184" s="21"/>
      <c r="CM184" s="4" t="s">
        <v>0</v>
      </c>
      <c r="CN184" s="4" cm="1">
        <f t="array" ref="CN184">IFERROR(ROWS(_xlfn._xlws.FILTER($G$184:$G$210,($C$184:$C$210="A")*($A$184:$A$210&lt;&gt;"Great Milton AC")*($G$184:$G$210&lt;&gt;"Not Declared"))),0)</f>
        <v>0</v>
      </c>
      <c r="CO184" s="4" cm="1">
        <f t="array" ref="CO184">IFERROR(ROWS(_xlfn._xlws.FILTER($J$184:$J$210,($C$184:$C$210="A")*($A$184:$A$210&lt;&gt;"Great Milton AC")*($J$184:$J$210&lt;&gt;"Not Declared"))),0)</f>
        <v>0</v>
      </c>
      <c r="CP184" s="4" cm="1">
        <f t="array" ref="CP184">IFERROR(ROWS(_xlfn._xlws.FILTER($N$184:$N$210,($C$184:$C$210="A")*($A$184:$A$210&lt;&gt;"Great Milton AC")*($N$184:$N$210&lt;&gt;"Not Declared"))),0)</f>
        <v>0</v>
      </c>
      <c r="CQ184" s="4" cm="1">
        <f t="array" ref="CQ184">IFERROR(ROWS(_xlfn._xlws.FILTER($L$184:$L$210,($C$184:$C$210="A")*($A$184:$A$210&lt;&gt;"Great Milton AC")*($L$184:$L$210&lt;&gt;"Not Declared"))),0)</f>
        <v>0</v>
      </c>
      <c r="CR184" s="4" cm="1">
        <f t="array" ref="CR184">IFERROR(ROWS(_xlfn._xlws.FILTER($O$184:$O$210,($C$184:$C$210="A")*($A$184:$A$210&lt;&gt;"Great Milton AC")*($O$184:$O$210&lt;&gt;"Not Declared"))),0)</f>
        <v>0</v>
      </c>
      <c r="CS184" s="4" cm="1">
        <f t="array" ref="CS184">IFERROR(ROWS(_xlfn._xlws.FILTER($H$184:$H$210,($C$184:$C$210="A")*($A$184:$A$210&lt;&gt;"Great Milton AC")*($H$184:$H$210&lt;&gt;"Not Declared"))),0)</f>
        <v>0</v>
      </c>
      <c r="CT184" s="4" cm="1">
        <f t="array" ref="CT184">IFERROR(ROWS(_xlfn._xlws.FILTER($X$184:$X$210,($C$184:$C$210="A")*($A$184:$A$210&lt;&gt;"Great Milton AC")*($X$184:$X$210&lt;&gt;", , , "))),0)</f>
        <v>0</v>
      </c>
      <c r="CU184" s="246"/>
      <c r="CV184" s="246"/>
      <c r="CW184" s="246"/>
      <c r="CX184" s="246"/>
      <c r="CY184" s="246"/>
      <c r="CZ184" s="246"/>
    </row>
    <row r="185" spans="1:104" ht="21" customHeight="1">
      <c r="A185" s="20" t="s">
        <v>117</v>
      </c>
      <c r="B185" s="5" t="s">
        <v>47</v>
      </c>
      <c r="C185" s="5" t="s">
        <v>1</v>
      </c>
      <c r="D185" s="5" t="str">
        <f>IF(ISNA(MATCH($C185,Abingdon!AK$40:AK$55,0)),"Not Declared", IF(ISBLANK(INDEX(Abingdon!$AI$40:$AI$55,MATCH($C185,Abingdon!AK$40:AK$55,0))),"Missing name on declaration sheet", INDEX(Abingdon!$AI$40:$AI$55,MATCH($C185,Abingdon!AK$40:AK$55,0))))</f>
        <v>Not Declared</v>
      </c>
      <c r="E185" s="5" t="str">
        <f>IF(ISNA(MATCH($C185,Abingdon!AL$40:AL$55,0)),"Not Declared", IF(ISBLANK(INDEX(Abingdon!$AI$40:$AI$55,MATCH($C185,Abingdon!AL$40:AL$55,0))),"Missing name on declaration sheet", INDEX(Abingdon!$AI$40:$AI$55,MATCH($C185,Abingdon!AL$40:AL$55,0))))</f>
        <v>Not Declared</v>
      </c>
      <c r="F185" s="5" t="str">
        <f>IF(ISNA(MATCH($C185,Abingdon!AM$40:AM$55,0)),"Not Declared", IF(ISBLANK(INDEX(Abingdon!$AI$40:$AI$55,MATCH($C185,Abingdon!AM$40:AM$55,0))),"Missing name on declaration sheet", INDEX(Abingdon!$AI$40:$AI$55,MATCH($C185,Abingdon!AM$40:AM$55,0))))</f>
        <v>Not Declared</v>
      </c>
      <c r="G185" s="5" t="str">
        <f>IF(ISNA(MATCH($C185,Abingdon!AN$40:AN$55,0)),"Not Declared", IF(ISBLANK(INDEX(Abingdon!$AI$40:$AI$55,MATCH($C185,Abingdon!AN$40:AN$55,0))),"Missing name on declaration sheet", INDEX(Abingdon!$AI$40:$AI$55,MATCH($C185,Abingdon!AN$40:AN$55,0))))</f>
        <v>Not Declared</v>
      </c>
      <c r="H185" s="5" t="str">
        <f>IF(ISNA(MATCH($C185,Abingdon!AO$40:AO$55,0)),"Not Declared", IF(ISBLANK(INDEX(Abingdon!$AI$40:$AI$55,MATCH($C185,Abingdon!AO$40:AO$55,0))),"Missing name on declaration sheet", INDEX(Abingdon!$AI$40:$AI$55,MATCH($C185,Abingdon!AO$40:AO$55,0))))</f>
        <v>Not Declared</v>
      </c>
      <c r="I185" s="5" t="str">
        <f>IF(ISNA(MATCH($C185,Abingdon!AP$40:AP$55,0)),"Not Declared", IF(ISBLANK(INDEX(Abingdon!$AI$40:$AI$55,MATCH($C185,Abingdon!AP$40:AP$55,0))),"Missing name on declaration sheet", INDEX(Abingdon!$AI$40:$AI$55,MATCH($C185,Abingdon!AP$40:AP$55,0))))</f>
        <v>Not Declared</v>
      </c>
      <c r="J185" s="5" t="str">
        <f>IF(ISNA(MATCH($C185,Abingdon!AQ$40:AQ$55,0)),"Not Declared", IF(ISBLANK(INDEX(Abingdon!$AI$40:$AI$55,MATCH($C185,Abingdon!AQ$40:AQ$55,0))),"Missing name on declaration sheet", INDEX(Abingdon!$AI$40:$AI$55,MATCH($C185,Abingdon!AQ$40:AQ$55,0))))</f>
        <v>Not Declared</v>
      </c>
      <c r="K185" s="5" t="str">
        <f>IF(ISNA(MATCH($C185,Abingdon!AR$40:AR$55,0)),"Not Declared", IF(ISBLANK(INDEX(Abingdon!$AI$40:$AI$55,MATCH($C185,Abingdon!AR$40:AR$55,0))),"Missing name on declaration sheet", INDEX(Abingdon!$AI$40:$AI$55,MATCH($C185,Abingdon!AR$40:AR$55,0))))</f>
        <v>Not Declared</v>
      </c>
      <c r="L185" s="5" t="str">
        <f>IF(ISNA(MATCH($C185,Abingdon!AS$40:AS$55,0)),"Not Declared", IF(ISBLANK(INDEX(Abingdon!$AI$40:$AI$55,MATCH($C185,Abingdon!AS$40:AS$55,0))),"Missing name on declaration sheet", INDEX(Abingdon!$AI$40:$AI$55,MATCH($C185,Abingdon!AS$40:AS$55,0))))</f>
        <v>Not Declared</v>
      </c>
      <c r="M185" s="5" t="str">
        <f>IF(ISNA(MATCH($C185,Abingdon!AT$40:AT$55,0)),"Not Declared", IF(ISBLANK(INDEX(Abingdon!$AI$40:$AI$55,MATCH($C185,Abingdon!AT$40:AT$55,0))),"Missing name on declaration sheet", INDEX(Abingdon!$AI$40:$AI$55,MATCH($C185,Abingdon!AT$40:AT$55,0))))</f>
        <v>Not Declared</v>
      </c>
      <c r="N185" s="5" t="str">
        <f>IF(ISNA(MATCH($C185,Abingdon!AU$40:AU$55,0)),"Not Declared", IF(ISBLANK(INDEX(Abingdon!$AI$40:$AI$55,MATCH($C185,Abingdon!AU$40:AU$55,0))),"Missing name on declaration sheet", INDEX(Abingdon!$AI$40:$AI$55,MATCH($C185,Abingdon!AU$40:AU$55,0))))</f>
        <v>Not Declared</v>
      </c>
      <c r="O185" s="5" t="str">
        <f>IF(ISNA(MATCH($C185,Abingdon!AV$40:AV$55,0)),"Not Declared", IF(ISBLANK(INDEX(Abingdon!$AI$40:$AI$55,MATCH($C185,Abingdon!AV$40:AV$55,0))),"Missing name on declaration sheet", INDEX(Abingdon!$AI$40:$AI$55,MATCH($C185,Abingdon!AV$40:AV$55,0))))</f>
        <v>Not Declared</v>
      </c>
      <c r="P185" s="57"/>
      <c r="Q185" s="57"/>
      <c r="R185" s="57"/>
      <c r="S185" s="57"/>
      <c r="T185" s="57"/>
      <c r="U185" s="57"/>
      <c r="V185" s="57"/>
      <c r="W185" s="57"/>
      <c r="X185" s="57"/>
      <c r="AA185" s="21"/>
      <c r="AB185" s="201" t="str">
        <v>O</v>
      </c>
      <c r="AC185" s="21" t="str">
        <v>Not Declared</v>
      </c>
      <c r="AD185" s="202" t="str">
        <v>Oxford City AC</v>
      </c>
      <c r="AE185" s="21"/>
      <c r="AF185" s="201" t="str">
        <v/>
      </c>
      <c r="AG185" s="21"/>
      <c r="AH185" s="202"/>
      <c r="AJ185" s="21"/>
      <c r="AK185" s="201" t="str">
        <v>B</v>
      </c>
      <c r="AL185" s="21" t="str">
        <v>Not Declared</v>
      </c>
      <c r="AM185" s="202" t="str">
        <v>Bicester AC</v>
      </c>
      <c r="AN185" s="21"/>
      <c r="AO185" s="201" t="str">
        <v/>
      </c>
      <c r="AP185" s="21"/>
      <c r="AQ185" s="202"/>
      <c r="AR185" s="210"/>
      <c r="AS185" s="21"/>
      <c r="AT185" s="201" t="str">
        <v>X</v>
      </c>
      <c r="AU185" s="21" t="str">
        <v>Not Declared</v>
      </c>
      <c r="AV185" s="202" t="str">
        <v>Team Kennet</v>
      </c>
      <c r="AW185" s="21"/>
      <c r="AX185" s="201" t="str">
        <v/>
      </c>
      <c r="AY185" s="21"/>
      <c r="AZ185" s="202"/>
      <c r="BB185" s="21"/>
      <c r="BC185" s="201" t="str">
        <v>W</v>
      </c>
      <c r="BD185" s="21" t="str">
        <v>Not Declared</v>
      </c>
      <c r="BE185" s="202" t="str">
        <v>Witney Road Runners</v>
      </c>
      <c r="BF185" s="21"/>
      <c r="BG185" s="201" t="str">
        <v/>
      </c>
      <c r="BH185" s="21"/>
      <c r="BI185" s="202"/>
      <c r="BK185" s="21"/>
      <c r="BL185" s="201" t="str">
        <v>X</v>
      </c>
      <c r="BM185" s="21" t="str">
        <v>Not Declared</v>
      </c>
      <c r="BN185" s="202" t="str">
        <v>Team Kennet</v>
      </c>
      <c r="BO185" s="21"/>
      <c r="BP185" s="201" t="str">
        <v/>
      </c>
      <c r="BQ185" s="21"/>
      <c r="BR185" s="202"/>
      <c r="BT185" s="21"/>
      <c r="BU185" s="201" t="str">
        <v>H</v>
      </c>
      <c r="BV185" s="21" t="str">
        <v>Not Declared</v>
      </c>
      <c r="BW185" s="202" t="str">
        <v>White Horse Harriers</v>
      </c>
      <c r="BX185" s="21"/>
      <c r="BY185" s="201" t="str">
        <v/>
      </c>
      <c r="BZ185" s="21"/>
      <c r="CA185" s="202"/>
      <c r="CB185" s="21"/>
      <c r="CC185" s="21"/>
      <c r="CD185" s="21"/>
      <c r="CE185" s="21"/>
      <c r="CF185" s="21"/>
      <c r="CG185" s="21"/>
      <c r="CH185" s="21"/>
      <c r="CI185" s="21"/>
      <c r="CJ185" s="21"/>
      <c r="CK185" s="21"/>
      <c r="CL185" s="21"/>
      <c r="CM185" s="4" t="s">
        <v>1</v>
      </c>
      <c r="CN185" s="4" cm="1">
        <f t="array" ref="CN185">IFERROR(ROWS(_xlfn._xlws.FILTER($G$184:$G$210,($C$184:$C$210="B")*($A$184:$A$210&lt;&gt;"Great Milton AC")*($G$184:$G$210&lt;&gt;"Not Declared"))),0)</f>
        <v>0</v>
      </c>
      <c r="CO185" s="4" cm="1">
        <f t="array" ref="CO185">IFERROR(ROWS(_xlfn._xlws.FILTER($J$184:$J$210,($C$184:$C$210="B")*($A$184:$A$210&lt;&gt;"Great Milton AC")*($J$184:$J$210&lt;&gt;"Not Declared"))),0)</f>
        <v>0</v>
      </c>
      <c r="CP185" s="4" cm="1">
        <f t="array" ref="CP185">IFERROR(ROWS(_xlfn._xlws.FILTER($N$184:$N$210,($C$184:$C$210="B")*($A$184:$A$210&lt;&gt;"Great Milton AC")*($N$184:$N$210&lt;&gt;"Not Declared"))),0)</f>
        <v>0</v>
      </c>
      <c r="CQ185" s="4" cm="1">
        <f t="array" ref="CQ185">IFERROR(ROWS(_xlfn._xlws.FILTER($L$184:$L$210,($C$184:$C$210="B")*($A$184:$A$210&lt;&gt;"Great Milton AC")*($L$184:$L$210&lt;&gt;"Not Declared"))),0)</f>
        <v>0</v>
      </c>
      <c r="CR185" s="4" cm="1">
        <f t="array" ref="CR185">IFERROR(ROWS(_xlfn._xlws.FILTER($O$184:$O$210,($C$184:$C$210="B")*($A$184:$A$210&lt;&gt;"Great Milton AC")*($O$184:$O$210&lt;&gt;"Not Declared"))),0)</f>
        <v>0</v>
      </c>
      <c r="CS185" s="4" cm="1">
        <f t="array" ref="CS185">IFERROR(ROWS(_xlfn._xlws.FILTER($H$184:$H$210,($C$184:$C$210="B")*($A$184:$A$210&lt;&gt;"Great Milton AC")*($H$184:$H$210&lt;&gt;"Not Declared"))),0)</f>
        <v>0</v>
      </c>
      <c r="CU185" s="246"/>
      <c r="CV185" s="246"/>
      <c r="CW185" s="246"/>
      <c r="CX185" s="246"/>
      <c r="CY185" s="246"/>
      <c r="CZ185" s="246"/>
    </row>
    <row r="186" spans="1:104" ht="21" customHeight="1">
      <c r="A186" s="20" t="s">
        <v>117</v>
      </c>
      <c r="B186" s="5"/>
      <c r="C186" s="5" t="s">
        <v>139</v>
      </c>
      <c r="D186" s="5" t="str">
        <f>IF(ISNA(MATCH($C186,Abingdon!AK$40:AK$55,0)),"Not Declared", IF(ISBLANK(INDEX(Abingdon!$AI$40:$AI$55,MATCH($C186,Abingdon!AK$40:AK$55,0))),"Missing name on declaration sheet", INDEX(Abingdon!$AI$40:$AI$55,MATCH($C186,Abingdon!AK$40:AK$55,0))))</f>
        <v>Not Declared</v>
      </c>
      <c r="E186" s="5" t="str">
        <f>IF(ISNA(MATCH($C186,Abingdon!AL$40:AL$55,0)),"Not Declared", IF(ISBLANK(INDEX(Abingdon!$AI$40:$AI$55,MATCH($C186,Abingdon!AL$40:AL$55,0))),"Missing name on declaration sheet", INDEX(Abingdon!$AI$40:$AI$55,MATCH($C186,Abingdon!AL$40:AL$55,0))))</f>
        <v>Not Declared</v>
      </c>
      <c r="F186" s="5" t="str">
        <f>IF(ISNA(MATCH($C186,Abingdon!AM$40:AM$55,0)),"Not Declared", IF(ISBLANK(INDEX(Abingdon!$AI$40:$AI$55,MATCH($C186,Abingdon!AM$40:AM$55,0))),"Missing name on declaration sheet", INDEX(Abingdon!$AI$40:$AI$55,MATCH($C186,Abingdon!AM$40:AM$55,0))))</f>
        <v>Not Declared</v>
      </c>
      <c r="G186" s="5" t="str">
        <f>IF(ISNA(MATCH($C186,Abingdon!AN$40:AN$55,0)),"Not Declared", IF(ISBLANK(INDEX(Abingdon!$AI$40:$AI$55,MATCH($C186,Abingdon!AN$40:AN$55,0))),"Missing name on declaration sheet", INDEX(Abingdon!$AI$40:$AI$55,MATCH($C186,Abingdon!AN$40:AN$55,0))))</f>
        <v>Not Declared</v>
      </c>
      <c r="H186" s="5" t="str">
        <f>IF(ISNA(MATCH($C186,Abingdon!AO$40:AO$55,0)),"Not Declared", IF(ISBLANK(INDEX(Abingdon!$AI$40:$AI$55,MATCH($C186,Abingdon!AO$40:AO$55,0))),"Missing name on declaration sheet", INDEX(Abingdon!$AI$40:$AI$55,MATCH($C186,Abingdon!AO$40:AO$55,0))))</f>
        <v>Not Declared</v>
      </c>
      <c r="I186" s="5" t="str">
        <f>IF(ISNA(MATCH($C186,Abingdon!AP$40:AP$55,0)),"Not Declared", IF(ISBLANK(INDEX(Abingdon!$AI$40:$AI$55,MATCH($C186,Abingdon!AP$40:AP$55,0))),"Missing name on declaration sheet", INDEX(Abingdon!$AI$40:$AI$55,MATCH($C186,Abingdon!AP$40:AP$55,0))))</f>
        <v>Not Declared</v>
      </c>
      <c r="J186" s="5" t="str">
        <f>IF(ISNA(MATCH($C186,Abingdon!AQ$40:AQ$55,0)),"Not Declared", IF(ISBLANK(INDEX(Abingdon!$AI$40:$AI$55,MATCH($C186,Abingdon!AQ$40:AQ$55,0))),"Missing name on declaration sheet", INDEX(Abingdon!$AI$40:$AI$55,MATCH($C186,Abingdon!AQ$40:AQ$55,0))))</f>
        <v>Not Declared</v>
      </c>
      <c r="K186" s="5" t="str">
        <f>IF(ISNA(MATCH($C186,Abingdon!AR$40:AR$55,0)),"Not Declared", IF(ISBLANK(INDEX(Abingdon!$AI$40:$AI$55,MATCH($C186,Abingdon!AR$40:AR$55,0))),"Missing name on declaration sheet", INDEX(Abingdon!$AI$40:$AI$55,MATCH($C186,Abingdon!AR$40:AR$55,0))))</f>
        <v>Not Declared</v>
      </c>
      <c r="L186" s="5" t="str">
        <f>IF(ISNA(MATCH($C186,Abingdon!AS$40:AS$55,0)),"Not Declared", IF(ISBLANK(INDEX(Abingdon!$AI$40:$AI$55,MATCH($C186,Abingdon!AS$40:AS$55,0))),"Missing name on declaration sheet", INDEX(Abingdon!$AI$40:$AI$55,MATCH($C186,Abingdon!AS$40:AS$55,0))))</f>
        <v>Not Declared</v>
      </c>
      <c r="M186" s="5" t="str">
        <f>IF(ISNA(MATCH($C186,Abingdon!AT$40:AT$55,0)),"Not Declared", IF(ISBLANK(INDEX(Abingdon!$AI$40:$AI$55,MATCH($C186,Abingdon!AT$40:AT$55,0))),"Missing name on declaration sheet", INDEX(Abingdon!$AI$40:$AI$55,MATCH($C186,Abingdon!AT$40:AT$55,0))))</f>
        <v>Not Declared</v>
      </c>
      <c r="N186" s="5" t="str">
        <f>IF(ISNA(MATCH($C186,Abingdon!AU$40:AU$55,0)),"Not Declared", IF(ISBLANK(INDEX(Abingdon!$AI$40:$AI$55,MATCH($C186,Abingdon!AU$40:AU$55,0))),"Missing name on declaration sheet", INDEX(Abingdon!$AI$40:$AI$55,MATCH($C186,Abingdon!AU$40:AU$55,0))))</f>
        <v>Not Declared</v>
      </c>
      <c r="O186" s="5" t="str">
        <f>IF(ISNA(MATCH($C186,Abingdon!AV$40:AV$55,0)),"Not Declared", IF(ISBLANK(INDEX(Abingdon!$AI$40:$AI$55,MATCH($C186,Abingdon!AV$40:AV$55,0))),"Missing name on declaration sheet", INDEX(Abingdon!$AI$40:$AI$55,MATCH($C186,Abingdon!AV$40:AV$55,0))))</f>
        <v>Not Declared</v>
      </c>
      <c r="P186" s="5" t="s">
        <v>109</v>
      </c>
      <c r="Q186" s="5" t="s">
        <v>136</v>
      </c>
      <c r="R186" s="5" t="s">
        <v>137</v>
      </c>
      <c r="S186" s="5" t="s">
        <v>138</v>
      </c>
      <c r="T186" s="5" t="str">
        <f>IF(ISNA(MATCH(P186,Abingdon!$AW$40:$AW$55,0)),"", IF(ISBLANK(INDEX(Abingdon!$AI$40:$AI$55,MATCH(P186,Abingdon!$AW$40:$AW$55,0))),"Missing name on declaration sheet", INDEX(Abingdon!$AI$40:$AI$55,MATCH(P186,Abingdon!$AW$40:$AW$55,0))))</f>
        <v/>
      </c>
      <c r="U186" s="5" t="str">
        <f>IF(ISNA(MATCH(Q186,Abingdon!$AW$40:$AW$55,0)),"", IF(ISBLANK(INDEX(Abingdon!$AI$40:$AI$55,MATCH(Q186,Abingdon!$AW$40:$AW$55,0))),"Missing name on declaration sheet", INDEX(Abingdon!$AI$40:$AI$55,MATCH(Q186,Abingdon!$AW$40:$AW$55,0))))</f>
        <v/>
      </c>
      <c r="V186" s="5" t="str">
        <f>IF(ISNA(MATCH(R186,Abingdon!$AW$40:$AW$55,0)),"", IF(ISBLANK(INDEX(Abingdon!$AI$40:$AI$55,MATCH(R186,Abingdon!$AW$40:$AW$55,0))),"Missing name on declaration sheet", INDEX(Abingdon!$AI$40:$AI$55,MATCH(R186,Abingdon!$AW$40:$AW$55,0))))</f>
        <v/>
      </c>
      <c r="W186" s="5" t="str">
        <f>IF(ISNA(MATCH(S186,Abingdon!$AW$40:$AW$55,0)),"", IF(ISBLANK(INDEX(Abingdon!$AI$40:$AI$55,MATCH(S186,Abingdon!$AW$40:$AW$55,0))),"Missing name on declaration sheet", INDEX(Abingdon!$AI$40:$AI$55,MATCH(S186,Abingdon!$AW$40:$AW$55,0))))</f>
        <v/>
      </c>
      <c r="X186" s="20" t="str">
        <f>T186&amp;", "&amp;U186&amp;", "&amp;V186&amp;", "&amp;W186</f>
        <v xml:space="preserve">, , , </v>
      </c>
      <c r="AA186" s="21"/>
      <c r="AB186" s="201" t="str">
        <v>A</v>
      </c>
      <c r="AC186" s="21" t="str">
        <v>Not Declared</v>
      </c>
      <c r="AD186" s="202" t="str">
        <v>Abingdon AC</v>
      </c>
      <c r="AE186" s="21"/>
      <c r="AF186" s="201" t="str">
        <v/>
      </c>
      <c r="AG186" s="21"/>
      <c r="AH186" s="202"/>
      <c r="AJ186" s="21"/>
      <c r="AK186" s="201" t="str">
        <v>A</v>
      </c>
      <c r="AL186" s="21" t="str">
        <v>Not Declared</v>
      </c>
      <c r="AM186" s="202" t="str">
        <v>Abingdon AC</v>
      </c>
      <c r="AN186" s="21"/>
      <c r="AO186" s="201" t="str">
        <v/>
      </c>
      <c r="AP186" s="21"/>
      <c r="AQ186" s="202"/>
      <c r="AR186" s="210"/>
      <c r="AS186" s="21"/>
      <c r="AT186" s="201" t="str">
        <v>O</v>
      </c>
      <c r="AU186" s="21" t="str">
        <v>Not Declared</v>
      </c>
      <c r="AV186" s="202" t="str">
        <v>Oxford City AC</v>
      </c>
      <c r="AW186" s="21"/>
      <c r="AX186" s="201" t="str">
        <v/>
      </c>
      <c r="AY186" s="21"/>
      <c r="AZ186" s="202"/>
      <c r="BB186" s="21"/>
      <c r="BC186" s="201" t="str">
        <v>N</v>
      </c>
      <c r="BD186" s="21" t="str">
        <v>Not Declared</v>
      </c>
      <c r="BE186" s="202" t="str">
        <v>Banbury Harriers AC</v>
      </c>
      <c r="BF186" s="21"/>
      <c r="BG186" s="201" t="str">
        <v/>
      </c>
      <c r="BH186" s="21"/>
      <c r="BI186" s="202"/>
      <c r="BK186" s="21"/>
      <c r="BL186" s="201" t="str">
        <v>A</v>
      </c>
      <c r="BM186" s="21" t="str">
        <v>Not Declared</v>
      </c>
      <c r="BN186" s="202" t="str">
        <v>Abingdon AC</v>
      </c>
      <c r="BO186" s="21"/>
      <c r="BP186" s="201" t="str">
        <v/>
      </c>
      <c r="BQ186" s="21"/>
      <c r="BR186" s="202"/>
      <c r="BT186" s="21"/>
      <c r="BU186" s="201" t="str">
        <v>W</v>
      </c>
      <c r="BV186" s="21" t="str">
        <v>Not Declared</v>
      </c>
      <c r="BW186" s="202" t="str">
        <v>Witney Road Runners</v>
      </c>
      <c r="BX186" s="21"/>
      <c r="BY186" s="201" t="str">
        <v/>
      </c>
      <c r="BZ186" s="21"/>
      <c r="CA186" s="202"/>
      <c r="CB186" s="21"/>
      <c r="CC186" s="21"/>
      <c r="CD186" s="21"/>
      <c r="CE186" s="21"/>
      <c r="CF186" s="21"/>
      <c r="CG186" s="21"/>
      <c r="CH186" s="21"/>
      <c r="CI186" s="21"/>
      <c r="CJ186" s="21"/>
      <c r="CK186" s="21"/>
      <c r="CL186" s="21"/>
      <c r="CM186" s="4" t="s">
        <v>139</v>
      </c>
      <c r="CN186" s="4" cm="1">
        <f t="array" ref="CN186">IFERROR(ROWS(_xlfn._xlws.FILTER($G$184:$G$210,($C$184:$C$210="N/S")*($A$184:$A$210&lt;&gt;"Great Milton AC")*($G$184:$G$210&lt;&gt;"Not Declared"))),0)</f>
        <v>0</v>
      </c>
      <c r="CO186" s="4" cm="1">
        <f t="array" ref="CO186">IFERROR(ROWS(_xlfn._xlws.FILTER($J$184:$J$210,($C$184:$C$210="N/S")*($A$184:$A$210&lt;&gt;"Great Milton AC")*($J$184:$J$210&lt;&gt;"Not Declared"))),0)</f>
        <v>0</v>
      </c>
      <c r="CP186" s="4" cm="1">
        <f t="array" ref="CP186">IFERROR(ROWS(_xlfn._xlws.FILTER($N$184:$N$210,($C$184:$C$210="N/S")*($A$184:$A$210&lt;&gt;"Great Milton AC")*($N$184:$N$210&lt;&gt;"Not Declared"))),0)</f>
        <v>0</v>
      </c>
      <c r="CQ186" s="4" cm="1">
        <f t="array" ref="CQ186">IFERROR(ROWS(_xlfn._xlws.FILTER($L$184:$L$210,($C$184:$C$210="N/S")*($A$184:$A$210&lt;&gt;"Great Milton AC")*($L$184:$L$210&lt;&gt;"Not Declared"))),0)</f>
        <v>0</v>
      </c>
      <c r="CR186" s="4" cm="1">
        <f t="array" ref="CR186">IFERROR(ROWS(_xlfn._xlws.FILTER($O$184:$O$210,($C$184:$C$210="N/S")*($A$184:$A$210&lt;&gt;"Great Milton AC")*($O$184:$O$210&lt;&gt;"Not Declared"))),0)</f>
        <v>0</v>
      </c>
      <c r="CS186" s="4" cm="1">
        <f t="array" ref="CS186">IFERROR(ROWS(_xlfn._xlws.FILTER($H$184:$H$210,($C$184:$C$210="N/S")*($A$184:$A$210&lt;&gt;"Great Milton AC")*($H$184:$H$210&lt;&gt;"Not Declared"))),0)</f>
        <v>0</v>
      </c>
      <c r="CT186" s="4" cm="1">
        <f t="array" ref="CT186">IFERROR(ROWS(_xlfn._xlws.FILTER($X$184:$X$210,($C$184:$C$210="N/S")*($A$184:$A$210&lt;&gt;"Great Milton AC")*($X$184:$X$210&lt;&gt;", , , "))),0)</f>
        <v>0</v>
      </c>
      <c r="CU186" s="246"/>
      <c r="CV186" s="246"/>
      <c r="CW186" s="246"/>
      <c r="CX186" s="246"/>
      <c r="CY186" s="246"/>
      <c r="CZ186" s="246"/>
    </row>
    <row r="187" spans="1:104" ht="21" customHeight="1">
      <c r="A187" s="20" t="s">
        <v>118</v>
      </c>
      <c r="B187" s="5" t="s">
        <v>33</v>
      </c>
      <c r="C187" s="5" t="s">
        <v>0</v>
      </c>
      <c r="D187" s="5" t="str">
        <f>IF(ISNA(MATCH($C187,Banbury!AK$40:AK$55,0)),"Not Declared", IF(ISBLANK(INDEX(Banbury!$AI$40:$AI$55,MATCH($C187,Banbury!AK$40:AK$55,0))),"Missing name on declaration sheet", INDEX(Banbury!$AI$40:$AI$55,MATCH($C187,Banbury!AK$40:AK$55,0))))</f>
        <v>Not Declared</v>
      </c>
      <c r="E187" s="5" t="str">
        <f>IF(ISNA(MATCH($C187,Banbury!AL$40:AL$55,0)),"Not Declared", IF(ISBLANK(INDEX(Banbury!$AI$40:$AI$55,MATCH($C187,Banbury!AL$40:AL$55,0))),"Missing name on declaration sheet", INDEX(Banbury!$AI$40:$AI$55,MATCH($C187,Banbury!AL$40:AL$55,0))))</f>
        <v>Not Declared</v>
      </c>
      <c r="F187" s="5" t="str">
        <f>IF(ISNA(MATCH($C187,Banbury!AM$40:AM$55,0)),"Not Declared", IF(ISBLANK(INDEX(Banbury!$AI$40:$AI$55,MATCH($C187,Banbury!AM$40:AM$55,0))),"Missing name on declaration sheet", INDEX(Banbury!$AI$40:$AI$55,MATCH($C187,Banbury!AM$40:AM$55,0))))</f>
        <v>Not Declared</v>
      </c>
      <c r="G187" s="5" t="str">
        <f>IF(ISNA(MATCH($C187,Banbury!AN$40:AN$55,0)),"Not Declared", IF(ISBLANK(INDEX(Banbury!$AI$40:$AI$55,MATCH($C187,Banbury!AN$40:AN$55,0))),"Missing name on declaration sheet", INDEX(Banbury!$AI$40:$AI$55,MATCH($C187,Banbury!AN$40:AN$55,0))))</f>
        <v>Not Declared</v>
      </c>
      <c r="H187" s="5" t="str">
        <f>IF(ISNA(MATCH($C187,Banbury!AO$40:AO$55,0)),"Not Declared", IF(ISBLANK(INDEX(Banbury!$AI$40:$AI$55,MATCH($C187,Banbury!AO$40:AO$55,0))),"Missing name on declaration sheet", INDEX(Banbury!$AI$40:$AI$55,MATCH($C187,Banbury!AO$40:AO$55,0))))</f>
        <v>Not Declared</v>
      </c>
      <c r="I187" s="5" t="str">
        <f>IF(ISNA(MATCH($C187,Banbury!AP$40:AP$55,0)),"Not Declared", IF(ISBLANK(INDEX(Banbury!$AI$40:$AI$55,MATCH($C187,Banbury!AP$40:AP$55,0))),"Missing name on declaration sheet", INDEX(Banbury!$AI$40:$AI$55,MATCH($C187,Banbury!AP$40:AP$55,0))))</f>
        <v>Not Declared</v>
      </c>
      <c r="J187" s="5" t="str">
        <f>IF(ISNA(MATCH($C187,Banbury!AQ$40:AQ$55,0)),"Not Declared", IF(ISBLANK(INDEX(Banbury!$AI$40:$AI$55,MATCH($C187,Banbury!AQ$40:AQ$55,0))),"Missing name on declaration sheet", INDEX(Banbury!$AI$40:$AI$55,MATCH($C187,Banbury!AQ$40:AQ$55,0))))</f>
        <v>Not Declared</v>
      </c>
      <c r="K187" s="5" t="str">
        <f>IF(ISNA(MATCH($C187,Banbury!AR$40:AR$55,0)),"Not Declared", IF(ISBLANK(INDEX(Banbury!$AI$40:$AI$55,MATCH($C187,Banbury!AR$40:AR$55,0))),"Missing name on declaration sheet", INDEX(Banbury!$AI$40:$AI$55,MATCH($C187,Banbury!AR$40:AR$55,0))))</f>
        <v>Not Declared</v>
      </c>
      <c r="L187" s="5" t="str">
        <f>IF(ISNA(MATCH($C187,Banbury!AS$40:AS$55,0)),"Not Declared", IF(ISBLANK(INDEX(Banbury!$AI$40:$AI$55,MATCH($C187,Banbury!AS$40:AS$55,0))),"Missing name on declaration sheet", INDEX(Banbury!$AI$40:$AI$55,MATCH($C187,Banbury!AS$40:AS$55,0))))</f>
        <v>Not Declared</v>
      </c>
      <c r="M187" s="5" t="str">
        <f>IF(ISNA(MATCH($C187,Banbury!AT$40:AT$55,0)),"Not Declared", IF(ISBLANK(INDEX(Banbury!$AI$40:$AI$55,MATCH($C187,Banbury!AT$40:AT$55,0))),"Missing name on declaration sheet", INDEX(Banbury!$AI$40:$AI$55,MATCH($C187,Banbury!AT$40:AT$55,0))))</f>
        <v>Not Declared</v>
      </c>
      <c r="N187" s="5" t="str">
        <f>IF(ISNA(MATCH($C187,Banbury!AU$40:AU$55,0)),"Not Declared", IF(ISBLANK(INDEX(Banbury!$AI$40:$AI$55,MATCH($C187,Banbury!AU$40:AU$55,0))),"Missing name on declaration sheet", INDEX(Banbury!$AI$40:$AI$55,MATCH($C187,Banbury!AU$40:AU$55,0))))</f>
        <v>Not Declared</v>
      </c>
      <c r="O187" s="5" t="str">
        <f>IF(ISNA(MATCH($C187,Banbury!AV$40:AV$55,0)),"Not Declared", IF(ISBLANK(INDEX(Banbury!$AI$40:$AI$55,MATCH($C187,Banbury!AV$40:AV$55,0))),"Missing name on declaration sheet", INDEX(Banbury!$AI$40:$AI$55,MATCH($C187,Banbury!AV$40:AV$55,0))))</f>
        <v>Not Declared</v>
      </c>
      <c r="P187" s="5">
        <v>1</v>
      </c>
      <c r="Q187" s="5">
        <v>2</v>
      </c>
      <c r="R187" s="5">
        <v>3</v>
      </c>
      <c r="S187" s="5">
        <v>4</v>
      </c>
      <c r="T187" s="5" t="str">
        <f>IF(ISNA(MATCH(P187,Banbury!$AW$40:$AW$55,0)),"", IF(ISBLANK(INDEX(Banbury!$AI$40:$AI$55,MATCH(P187,Banbury!$AW$40:$AW$55,0))),"Missing name on declaration sheet", INDEX(Banbury!$AI$40:$AI$55,MATCH(P187,Banbury!$AW$40:$AW$55,0))))</f>
        <v/>
      </c>
      <c r="U187" s="5" t="str">
        <f>IF(ISNA(MATCH(Q187,Banbury!$AW$40:$AW$55,0)),"", IF(ISBLANK(INDEX(Banbury!$AI$40:$AI$55,MATCH(Q187,Banbury!$AW$40:$AW$55,0))),"Missing name on declaration sheet", INDEX(Banbury!$AI$40:$AI$55,MATCH(Q187,Banbury!$AW$40:$AW$55,0))))</f>
        <v/>
      </c>
      <c r="V187" s="5" t="str">
        <f>IF(ISNA(MATCH(R187,Banbury!$AW$40:$AW$55,0)),"", IF(ISBLANK(INDEX(Banbury!$AI$40:$AI$55,MATCH(R187,Banbury!$AW$40:$AW$55,0))),"Missing name on declaration sheet", INDEX(Banbury!$AI$40:$AI$55,MATCH(R187,Banbury!$AW$40:$AW$55,0))))</f>
        <v/>
      </c>
      <c r="W187" s="5" t="str">
        <f>IF(ISNA(MATCH(S187,Banbury!$AW$40:$AW$55,0)),"", IF(ISBLANK(INDEX(Banbury!$AI$40:$AI$55,MATCH(S187,Banbury!$AW$40:$AW$55,0))),"Missing name on declaration sheet", INDEX(Banbury!$AI$40:$AI$55,MATCH(S187,Banbury!$AW$40:$AW$55,0))))</f>
        <v/>
      </c>
      <c r="X187" s="20" t="str">
        <f>T187&amp;", "&amp;U187&amp;", "&amp;V187&amp;", "&amp;W187</f>
        <v xml:space="preserve">, , , </v>
      </c>
      <c r="AA187" s="21"/>
      <c r="AB187" s="201" t="str">
        <v>X</v>
      </c>
      <c r="AC187" s="21" t="str">
        <v>Not Declared</v>
      </c>
      <c r="AD187" s="202" t="str">
        <v>Team Kennet</v>
      </c>
      <c r="AE187" s="21"/>
      <c r="AF187" s="201" t="str">
        <v/>
      </c>
      <c r="AG187" s="21"/>
      <c r="AH187" s="202"/>
      <c r="AJ187" s="21"/>
      <c r="AK187" s="201" t="str">
        <v>O</v>
      </c>
      <c r="AL187" s="21" t="str">
        <v>Not Declared</v>
      </c>
      <c r="AM187" s="202" t="str">
        <v>Oxford City AC</v>
      </c>
      <c r="AN187" s="21"/>
      <c r="AO187" s="201" t="str">
        <v/>
      </c>
      <c r="AP187" s="21"/>
      <c r="AQ187" s="202"/>
      <c r="AR187" s="210"/>
      <c r="AS187" s="21"/>
      <c r="AT187" s="201" t="str">
        <v>H</v>
      </c>
      <c r="AU187" s="21" t="str">
        <v>Not Declared</v>
      </c>
      <c r="AV187" s="202" t="str">
        <v>White Horse Harriers</v>
      </c>
      <c r="AW187" s="21"/>
      <c r="AX187" s="201" t="str">
        <v/>
      </c>
      <c r="AY187" s="21"/>
      <c r="AZ187" s="202"/>
      <c r="BB187" s="21"/>
      <c r="BC187" s="201" t="str">
        <v>B</v>
      </c>
      <c r="BD187" s="21" t="str">
        <v>Not Declared</v>
      </c>
      <c r="BE187" s="202" t="str">
        <v>Bicester AC</v>
      </c>
      <c r="BF187" s="21"/>
      <c r="BG187" s="201" t="str">
        <v/>
      </c>
      <c r="BH187" s="21"/>
      <c r="BI187" s="202"/>
      <c r="BK187" s="21"/>
      <c r="BL187" s="201" t="str">
        <v>O</v>
      </c>
      <c r="BM187" s="21" t="str">
        <v>Not Declared</v>
      </c>
      <c r="BN187" s="202" t="str">
        <v>Oxford City AC</v>
      </c>
      <c r="BO187" s="21"/>
      <c r="BP187" s="201" t="str">
        <v/>
      </c>
      <c r="BQ187" s="21"/>
      <c r="BR187" s="202"/>
      <c r="BT187" s="21"/>
      <c r="BU187" s="201" t="str">
        <v>A</v>
      </c>
      <c r="BV187" s="21" t="str">
        <v>Not Declared</v>
      </c>
      <c r="BW187" s="202" t="str">
        <v>Abingdon AC</v>
      </c>
      <c r="BX187" s="21"/>
      <c r="BY187" s="201" t="str">
        <v/>
      </c>
      <c r="BZ187" s="21"/>
      <c r="CA187" s="202"/>
      <c r="CB187" s="21"/>
      <c r="CC187" s="21"/>
      <c r="CD187" s="21"/>
      <c r="CE187" s="21"/>
      <c r="CF187" s="21"/>
      <c r="CG187" s="21"/>
      <c r="CH187" s="21"/>
      <c r="CI187" s="21"/>
      <c r="CJ187" s="21"/>
      <c r="CK187" s="21"/>
      <c r="CL187" s="21"/>
      <c r="CM187" s="4" t="s">
        <v>352</v>
      </c>
      <c r="CN187" s="4" cm="1">
        <f t="array" ref="CN187">IFERROR(ROWS(_xlfn._xlws.FILTER($G$208:$G$210,($G$208:$G$210&lt;&gt;"Not Declared"))),0)</f>
        <v>0</v>
      </c>
      <c r="CO187" s="4" cm="1">
        <f t="array" ref="CO187">IFERROR(ROWS(_xlfn._xlws.FILTER($J$208:$J$210,($J$208:$J$210&lt;&gt;"Not Declared"))),0)</f>
        <v>0</v>
      </c>
      <c r="CP187" s="4" cm="1">
        <f t="array" ref="CP187">IFERROR(ROWS(_xlfn._xlws.FILTER($N$208:$N$210,($N$208:$N$210&lt;&gt;"Not Declared"))),0)</f>
        <v>0</v>
      </c>
      <c r="CQ187" s="4" cm="1">
        <f t="array" ref="CQ187">IFERROR(ROWS(_xlfn._xlws.FILTER($L$208:$L$210,($L$208:$L$210&lt;&gt;"Not Declared"))),0)</f>
        <v>0</v>
      </c>
      <c r="CR187" s="4" cm="1">
        <f t="array" ref="CR187">IFERROR(ROWS(_xlfn._xlws.FILTER($O$208:$O$210,($O$208:$O$210&lt;&gt;"Not Declared"))),0)</f>
        <v>0</v>
      </c>
      <c r="CS187" s="4" cm="1">
        <f t="array" ref="CS187">IFERROR(ROWS(_xlfn._xlws.FILTER($H$208:$H$210,($H$208:$H$210&lt;&gt;"Not Declared"))),0)</f>
        <v>0</v>
      </c>
      <c r="CT187" s="4" cm="1">
        <f t="array" ref="CT187">IFERROR(ROWS(_xlfn._xlws.FILTER($X$208:$X$210,($X$208:$X$210&lt;&gt;", , , ")*($X$208:$X$210&lt;&gt;""))),0)</f>
        <v>0</v>
      </c>
      <c r="CU187" s="246"/>
      <c r="CV187" s="246"/>
      <c r="CW187" s="246"/>
      <c r="CX187" s="246"/>
      <c r="CY187" s="246"/>
      <c r="CZ187" s="246"/>
    </row>
    <row r="188" spans="1:104" ht="21" customHeight="1">
      <c r="A188" s="20" t="s">
        <v>118</v>
      </c>
      <c r="B188" s="5" t="s">
        <v>34</v>
      </c>
      <c r="C188" s="5" t="s">
        <v>1</v>
      </c>
      <c r="D188" s="5" t="str">
        <f>IF(ISNA(MATCH($C188,Banbury!AK$40:AK$55,0)),"Not Declared", IF(ISBLANK(INDEX(Banbury!$AI$40:$AI$55,MATCH($C188,Banbury!AK$40:AK$55,0))),"Missing name on declaration sheet", INDEX(Banbury!$AI$40:$AI$55,MATCH($C188,Banbury!AK$40:AK$55,0))))</f>
        <v>Not Declared</v>
      </c>
      <c r="E188" s="5" t="str">
        <f>IF(ISNA(MATCH($C188,Banbury!AL$40:AL$55,0)),"Not Declared", IF(ISBLANK(INDEX(Banbury!$AI$40:$AI$55,MATCH($C188,Banbury!AL$40:AL$55,0))),"Missing name on declaration sheet", INDEX(Banbury!$AI$40:$AI$55,MATCH($C188,Banbury!AL$40:AL$55,0))))</f>
        <v>Not Declared</v>
      </c>
      <c r="F188" s="5" t="str">
        <f>IF(ISNA(MATCH($C188,Banbury!AM$40:AM$55,0)),"Not Declared", IF(ISBLANK(INDEX(Banbury!$AI$40:$AI$55,MATCH($C188,Banbury!AM$40:AM$55,0))),"Missing name on declaration sheet", INDEX(Banbury!$AI$40:$AI$55,MATCH($C188,Banbury!AM$40:AM$55,0))))</f>
        <v>Not Declared</v>
      </c>
      <c r="G188" s="5" t="str">
        <f>IF(ISNA(MATCH($C188,Banbury!AN$40:AN$55,0)),"Not Declared", IF(ISBLANK(INDEX(Banbury!$AI$40:$AI$55,MATCH($C188,Banbury!AN$40:AN$55,0))),"Missing name on declaration sheet", INDEX(Banbury!$AI$40:$AI$55,MATCH($C188,Banbury!AN$40:AN$55,0))))</f>
        <v>Not Declared</v>
      </c>
      <c r="H188" s="5" t="str">
        <f>IF(ISNA(MATCH($C188,Banbury!AO$40:AO$55,0)),"Not Declared", IF(ISBLANK(INDEX(Banbury!$AI$40:$AI$55,MATCH($C188,Banbury!AO$40:AO$55,0))),"Missing name on declaration sheet", INDEX(Banbury!$AI$40:$AI$55,MATCH($C188,Banbury!AO$40:AO$55,0))))</f>
        <v>Not Declared</v>
      </c>
      <c r="I188" s="5" t="str">
        <f>IF(ISNA(MATCH($C188,Banbury!AP$40:AP$55,0)),"Not Declared", IF(ISBLANK(INDEX(Banbury!$AI$40:$AI$55,MATCH($C188,Banbury!AP$40:AP$55,0))),"Missing name on declaration sheet", INDEX(Banbury!$AI$40:$AI$55,MATCH($C188,Banbury!AP$40:AP$55,0))))</f>
        <v>Not Declared</v>
      </c>
      <c r="J188" s="5" t="str">
        <f>IF(ISNA(MATCH($C188,Banbury!AQ$40:AQ$55,0)),"Not Declared", IF(ISBLANK(INDEX(Banbury!$AI$40:$AI$55,MATCH($C188,Banbury!AQ$40:AQ$55,0))),"Missing name on declaration sheet", INDEX(Banbury!$AI$40:$AI$55,MATCH($C188,Banbury!AQ$40:AQ$55,0))))</f>
        <v>Not Declared</v>
      </c>
      <c r="K188" s="5" t="str">
        <f>IF(ISNA(MATCH($C188,Banbury!AR$40:AR$55,0)),"Not Declared", IF(ISBLANK(INDEX(Banbury!$AI$40:$AI$55,MATCH($C188,Banbury!AR$40:AR$55,0))),"Missing name on declaration sheet", INDEX(Banbury!$AI$40:$AI$55,MATCH($C188,Banbury!AR$40:AR$55,0))))</f>
        <v>Not Declared</v>
      </c>
      <c r="L188" s="5" t="str">
        <f>IF(ISNA(MATCH($C188,Banbury!AS$40:AS$55,0)),"Not Declared", IF(ISBLANK(INDEX(Banbury!$AI$40:$AI$55,MATCH($C188,Banbury!AS$40:AS$55,0))),"Missing name on declaration sheet", INDEX(Banbury!$AI$40:$AI$55,MATCH($C188,Banbury!AS$40:AS$55,0))))</f>
        <v>Not Declared</v>
      </c>
      <c r="M188" s="5" t="str">
        <f>IF(ISNA(MATCH($C188,Banbury!AT$40:AT$55,0)),"Not Declared", IF(ISBLANK(INDEX(Banbury!$AI$40:$AI$55,MATCH($C188,Banbury!AT$40:AT$55,0))),"Missing name on declaration sheet", INDEX(Banbury!$AI$40:$AI$55,MATCH($C188,Banbury!AT$40:AT$55,0))))</f>
        <v>Not Declared</v>
      </c>
      <c r="N188" s="5" t="str">
        <f>IF(ISNA(MATCH($C188,Banbury!AU$40:AU$55,0)),"Not Declared", IF(ISBLANK(INDEX(Banbury!$AI$40:$AI$55,MATCH($C188,Banbury!AU$40:AU$55,0))),"Missing name on declaration sheet", INDEX(Banbury!$AI$40:$AI$55,MATCH($C188,Banbury!AU$40:AU$55,0))))</f>
        <v>Not Declared</v>
      </c>
      <c r="O188" s="5" t="str">
        <f>IF(ISNA(MATCH($C188,Banbury!AV$40:AV$55,0)),"Not Declared", IF(ISBLANK(INDEX(Banbury!$AI$40:$AI$55,MATCH($C188,Banbury!AV$40:AV$55,0))),"Missing name on declaration sheet", INDEX(Banbury!$AI$40:$AI$55,MATCH($C188,Banbury!AV$40:AV$55,0))))</f>
        <v>Not Declared</v>
      </c>
      <c r="P188" s="57"/>
      <c r="Q188" s="57"/>
      <c r="R188" s="57"/>
      <c r="S188" s="57"/>
      <c r="T188" s="57"/>
      <c r="U188" s="57"/>
      <c r="V188" s="57"/>
      <c r="W188" s="57"/>
      <c r="X188" s="57"/>
      <c r="AA188" s="21"/>
      <c r="AB188" s="201" t="str">
        <v>H</v>
      </c>
      <c r="AC188" s="21" t="str">
        <v>Not Declared</v>
      </c>
      <c r="AD188" s="202" t="str">
        <v>White Horse Harriers</v>
      </c>
      <c r="AE188" s="21"/>
      <c r="AF188" s="201"/>
      <c r="AG188" s="21"/>
      <c r="AH188" s="202"/>
      <c r="AJ188" s="21"/>
      <c r="AK188" s="201" t="str">
        <v>R</v>
      </c>
      <c r="AL188" s="21" t="str">
        <v>Not Declared</v>
      </c>
      <c r="AM188" s="202" t="str">
        <v>Radley AC</v>
      </c>
      <c r="AN188" s="21"/>
      <c r="AO188" s="201"/>
      <c r="AP188" s="21"/>
      <c r="AQ188" s="202"/>
      <c r="AR188" s="210"/>
      <c r="AS188" s="21"/>
      <c r="AT188" s="201" t="str">
        <v>R</v>
      </c>
      <c r="AU188" s="21" t="str">
        <v>Not Declared</v>
      </c>
      <c r="AV188" s="202" t="str">
        <v>Radley AC</v>
      </c>
      <c r="AW188" s="21"/>
      <c r="AX188" s="201"/>
      <c r="AY188" s="21"/>
      <c r="AZ188" s="202"/>
      <c r="BB188" s="21"/>
      <c r="BC188" s="201" t="str">
        <v>R</v>
      </c>
      <c r="BD188" s="21" t="str">
        <v>Not Declared</v>
      </c>
      <c r="BE188" s="202" t="str">
        <v>Radley AC</v>
      </c>
      <c r="BF188" s="21"/>
      <c r="BG188" s="201"/>
      <c r="BH188" s="21"/>
      <c r="BI188" s="202"/>
      <c r="BK188" s="21"/>
      <c r="BL188" s="201" t="str">
        <v>H</v>
      </c>
      <c r="BM188" s="21" t="str">
        <v>Not Declared</v>
      </c>
      <c r="BN188" s="202" t="str">
        <v>White Horse Harriers</v>
      </c>
      <c r="BO188" s="21"/>
      <c r="BP188" s="201"/>
      <c r="BQ188" s="21"/>
      <c r="BR188" s="202"/>
      <c r="BT188" s="21"/>
      <c r="BU188" s="201" t="str">
        <v>O</v>
      </c>
      <c r="BV188" s="21" t="str">
        <v>Not Declared</v>
      </c>
      <c r="BW188" s="202" t="str">
        <v>Oxford City AC</v>
      </c>
      <c r="BX188" s="21"/>
      <c r="BY188" s="201"/>
      <c r="BZ188" s="21"/>
      <c r="CA188" s="202"/>
      <c r="CB188" s="21"/>
      <c r="CC188" s="21"/>
      <c r="CD188" s="21"/>
      <c r="CE188" s="21"/>
      <c r="CF188" s="21"/>
      <c r="CG188" s="21"/>
      <c r="CH188" s="21"/>
      <c r="CI188" s="21"/>
      <c r="CJ188" s="21"/>
      <c r="CK188" s="21"/>
      <c r="CL188" s="21"/>
      <c r="CM188" s="4" t="s">
        <v>353</v>
      </c>
      <c r="CN188" s="4" t="str">
        <f t="shared" ref="CN188:CS188" si="63">CN184&amp;"/"&amp;CN185&amp;"/"&amp;CN186+CN187</f>
        <v>0/0/0</v>
      </c>
      <c r="CO188" s="4" t="str">
        <f t="shared" si="63"/>
        <v>0/0/0</v>
      </c>
      <c r="CP188" s="4" t="str">
        <f t="shared" si="63"/>
        <v>0/0/0</v>
      </c>
      <c r="CQ188" s="4" t="str">
        <f t="shared" si="63"/>
        <v>0/0/0</v>
      </c>
      <c r="CR188" s="4" t="str">
        <f t="shared" si="63"/>
        <v>0/0/0</v>
      </c>
      <c r="CS188" s="4" t="str">
        <f t="shared" si="63"/>
        <v>0/0/0</v>
      </c>
      <c r="CT188" s="4" t="str">
        <f>CT184&amp;"/"&amp;CT186+CT187</f>
        <v>0/0</v>
      </c>
      <c r="CU188" s="4" t="str">
        <f t="shared" ref="CU188:CZ188" si="64">CU184&amp;"/"&amp;CU185&amp;"/"&amp;CU186+CU187</f>
        <v>//0</v>
      </c>
      <c r="CV188" s="4" t="str">
        <f t="shared" si="64"/>
        <v>//0</v>
      </c>
      <c r="CW188" s="4" t="str">
        <f t="shared" si="64"/>
        <v>//0</v>
      </c>
      <c r="CX188" s="4" t="str">
        <f t="shared" si="64"/>
        <v>//0</v>
      </c>
      <c r="CY188" s="4" t="str">
        <f t="shared" si="64"/>
        <v>//0</v>
      </c>
      <c r="CZ188" s="4" t="str">
        <f t="shared" si="64"/>
        <v>//0</v>
      </c>
    </row>
    <row r="189" spans="1:104" ht="21" customHeight="1">
      <c r="A189" s="20" t="s">
        <v>118</v>
      </c>
      <c r="B189" s="5"/>
      <c r="C189" s="5" t="s">
        <v>139</v>
      </c>
      <c r="D189" s="5" t="str">
        <f>IF(ISNA(MATCH($C189,Banbury!AK$40:AK$55,0)),"Not Declared", IF(ISBLANK(INDEX(Banbury!$AI$40:$AI$55,MATCH($C189,Banbury!AK$40:AK$55,0))),"Missing name on declaration sheet", INDEX(Banbury!$AI$40:$AI$55,MATCH($C189,Banbury!AK$40:AK$55,0))))</f>
        <v>Not Declared</v>
      </c>
      <c r="E189" s="5" t="str">
        <f>IF(ISNA(MATCH($C189,Banbury!AL$40:AL$55,0)),"Not Declared", IF(ISBLANK(INDEX(Banbury!$AI$40:$AI$55,MATCH($C189,Banbury!AL$40:AL$55,0))),"Missing name on declaration sheet", INDEX(Banbury!$AI$40:$AI$55,MATCH($C189,Banbury!AL$40:AL$55,0))))</f>
        <v>Not Declared</v>
      </c>
      <c r="F189" s="5" t="str">
        <f>IF(ISNA(MATCH($C189,Banbury!AM$40:AM$55,0)),"Not Declared", IF(ISBLANK(INDEX(Banbury!$AI$40:$AI$55,MATCH($C189,Banbury!AM$40:AM$55,0))),"Missing name on declaration sheet", INDEX(Banbury!$AI$40:$AI$55,MATCH($C189,Banbury!AM$40:AM$55,0))))</f>
        <v>Not Declared</v>
      </c>
      <c r="G189" s="5" t="str">
        <f>IF(ISNA(MATCH($C189,Banbury!AN$40:AN$55,0)),"Not Declared", IF(ISBLANK(INDEX(Banbury!$AI$40:$AI$55,MATCH($C189,Banbury!AN$40:AN$55,0))),"Missing name on declaration sheet", INDEX(Banbury!$AI$40:$AI$55,MATCH($C189,Banbury!AN$40:AN$55,0))))</f>
        <v>Not Declared</v>
      </c>
      <c r="H189" s="5" t="str">
        <f>IF(ISNA(MATCH($C189,Banbury!AO$40:AO$55,0)),"Not Declared", IF(ISBLANK(INDEX(Banbury!$AI$40:$AI$55,MATCH($C189,Banbury!AO$40:AO$55,0))),"Missing name on declaration sheet", INDEX(Banbury!$AI$40:$AI$55,MATCH($C189,Banbury!AO$40:AO$55,0))))</f>
        <v>Not Declared</v>
      </c>
      <c r="I189" s="5" t="str">
        <f>IF(ISNA(MATCH($C189,Banbury!AP$40:AP$55,0)),"Not Declared", IF(ISBLANK(INDEX(Banbury!$AI$40:$AI$55,MATCH($C189,Banbury!AP$40:AP$55,0))),"Missing name on declaration sheet", INDEX(Banbury!$AI$40:$AI$55,MATCH($C189,Banbury!AP$40:AP$55,0))))</f>
        <v>Not Declared</v>
      </c>
      <c r="J189" s="5" t="str">
        <f>IF(ISNA(MATCH($C189,Banbury!AQ$40:AQ$55,0)),"Not Declared", IF(ISBLANK(INDEX(Banbury!$AI$40:$AI$55,MATCH($C189,Banbury!AQ$40:AQ$55,0))),"Missing name on declaration sheet", INDEX(Banbury!$AI$40:$AI$55,MATCH($C189,Banbury!AQ$40:AQ$55,0))))</f>
        <v>Not Declared</v>
      </c>
      <c r="K189" s="5" t="str">
        <f>IF(ISNA(MATCH($C189,Banbury!AR$40:AR$55,0)),"Not Declared", IF(ISBLANK(INDEX(Banbury!$AI$40:$AI$55,MATCH($C189,Banbury!AR$40:AR$55,0))),"Missing name on declaration sheet", INDEX(Banbury!$AI$40:$AI$55,MATCH($C189,Banbury!AR$40:AR$55,0))))</f>
        <v>Not Declared</v>
      </c>
      <c r="L189" s="5" t="str">
        <f>IF(ISNA(MATCH($C189,Banbury!AS$40:AS$55,0)),"Not Declared", IF(ISBLANK(INDEX(Banbury!$AI$40:$AI$55,MATCH($C189,Banbury!AS$40:AS$55,0))),"Missing name on declaration sheet", INDEX(Banbury!$AI$40:$AI$55,MATCH($C189,Banbury!AS$40:AS$55,0))))</f>
        <v>Not Declared</v>
      </c>
      <c r="M189" s="5" t="str">
        <f>IF(ISNA(MATCH($C189,Banbury!AT$40:AT$55,0)),"Not Declared", IF(ISBLANK(INDEX(Banbury!$AI$40:$AI$55,MATCH($C189,Banbury!AT$40:AT$55,0))),"Missing name on declaration sheet", INDEX(Banbury!$AI$40:$AI$55,MATCH($C189,Banbury!AT$40:AT$55,0))))</f>
        <v>Not Declared</v>
      </c>
      <c r="N189" s="5" t="str">
        <f>IF(ISNA(MATCH($C189,Banbury!AU$40:AU$55,0)),"Not Declared", IF(ISBLANK(INDEX(Banbury!$AI$40:$AI$55,MATCH($C189,Banbury!AU$40:AU$55,0))),"Missing name on declaration sheet", INDEX(Banbury!$AI$40:$AI$55,MATCH($C189,Banbury!AU$40:AU$55,0))))</f>
        <v>Not Declared</v>
      </c>
      <c r="O189" s="5" t="str">
        <f>IF(ISNA(MATCH($C189,Banbury!AV$40:AV$55,0)),"Not Declared", IF(ISBLANK(INDEX(Banbury!$AI$40:$AI$55,MATCH($C189,Banbury!AV$40:AV$55,0))),"Missing name on declaration sheet", INDEX(Banbury!$AI$40:$AI$55,MATCH($C189,Banbury!AV$40:AV$55,0))))</f>
        <v>Not Declared</v>
      </c>
      <c r="P189" s="5" t="s">
        <v>109</v>
      </c>
      <c r="Q189" s="5" t="s">
        <v>136</v>
      </c>
      <c r="R189" s="5" t="s">
        <v>137</v>
      </c>
      <c r="S189" s="5" t="s">
        <v>138</v>
      </c>
      <c r="T189" s="5" t="str">
        <f>IF(ISNA(MATCH(P189,Banbury!$AW$40:$AW$55,0)),"", IF(ISBLANK(INDEX(Banbury!$AI$40:$AI$55,MATCH(P189,Banbury!$AW$40:$AW$55,0))),"Missing name on declaration sheet", INDEX(Banbury!$AI$40:$AI$55,MATCH(P189,Banbury!$AW$40:$AW$55,0))))</f>
        <v/>
      </c>
      <c r="U189" s="5" t="str">
        <f>IF(ISNA(MATCH(Q189,Banbury!$AW$40:$AW$55,0)),"", IF(ISBLANK(INDEX(Banbury!$AI$40:$AI$55,MATCH(Q189,Banbury!$AW$40:$AW$55,0))),"Missing name on declaration sheet", INDEX(Banbury!$AI$40:$AI$55,MATCH(Q189,Banbury!$AW$40:$AW$55,0))))</f>
        <v/>
      </c>
      <c r="V189" s="5" t="str">
        <f>IF(ISNA(MATCH(R189,Banbury!$AW$40:$AW$55,0)),"", IF(ISBLANK(INDEX(Banbury!$AI$40:$AI$55,MATCH(R189,Banbury!$AW$40:$AW$55,0))),"Missing name on declaration sheet", INDEX(Banbury!$AI$40:$AI$55,MATCH(R189,Banbury!$AW$40:$AW$55,0))))</f>
        <v/>
      </c>
      <c r="W189" s="5" t="str">
        <f>IF(ISNA(MATCH(S189,Banbury!$AW$40:$AW$55,0)),"", IF(ISBLANK(INDEX(Banbury!$AI$40:$AI$55,MATCH(S189,Banbury!$AW$40:$AW$55,0))),"Missing name on declaration sheet", INDEX(Banbury!$AI$40:$AI$55,MATCH(S189,Banbury!$AW$40:$AW$55,0))))</f>
        <v/>
      </c>
      <c r="X189" s="20" t="str">
        <f>T189&amp;", "&amp;U189&amp;", "&amp;V189&amp;", "&amp;W189</f>
        <v xml:space="preserve">, , , </v>
      </c>
      <c r="AA189" s="21"/>
      <c r="AB189" s="201" t="str">
        <v>R</v>
      </c>
      <c r="AC189" s="21" t="str">
        <v>Not Declared</v>
      </c>
      <c r="AD189" s="202" t="str">
        <v>Radley AC</v>
      </c>
      <c r="AE189" s="21"/>
      <c r="AF189" s="201"/>
      <c r="AG189" s="21"/>
      <c r="AH189" s="202"/>
      <c r="AJ189" s="21"/>
      <c r="AK189" s="201" t="str">
        <v>X</v>
      </c>
      <c r="AL189" s="21" t="str">
        <v>Not Declared</v>
      </c>
      <c r="AM189" s="202" t="str">
        <v>Team Kennet</v>
      </c>
      <c r="AN189" s="21"/>
      <c r="AO189" s="201"/>
      <c r="AP189" s="21"/>
      <c r="AQ189" s="202"/>
      <c r="AR189" s="210"/>
      <c r="AS189" s="21"/>
      <c r="AT189" s="201" t="str">
        <v>A</v>
      </c>
      <c r="AU189" s="21" t="str">
        <v>Not Declared</v>
      </c>
      <c r="AV189" s="202" t="str">
        <v>Abingdon AC</v>
      </c>
      <c r="AW189" s="21"/>
      <c r="AX189" s="201"/>
      <c r="AY189" s="21"/>
      <c r="AZ189" s="202"/>
      <c r="BB189" s="21"/>
      <c r="BC189" s="201" t="str">
        <v>O</v>
      </c>
      <c r="BD189" s="21" t="str">
        <v>Not Declared</v>
      </c>
      <c r="BE189" s="202" t="str">
        <v>Oxford City AC</v>
      </c>
      <c r="BF189" s="21"/>
      <c r="BG189" s="201"/>
      <c r="BH189" s="21"/>
      <c r="BI189" s="202"/>
      <c r="BK189" s="21"/>
      <c r="BL189" s="201" t="str">
        <v>B</v>
      </c>
      <c r="BM189" s="21" t="str">
        <v>Not Declared</v>
      </c>
      <c r="BN189" s="202" t="str">
        <v>Bicester AC</v>
      </c>
      <c r="BO189" s="21"/>
      <c r="BP189" s="201"/>
      <c r="BQ189" s="21"/>
      <c r="BR189" s="202"/>
      <c r="BT189" s="21"/>
      <c r="BU189" s="201" t="str">
        <v>B</v>
      </c>
      <c r="BV189" s="21" t="str">
        <v>Not Declared</v>
      </c>
      <c r="BW189" s="202" t="str">
        <v>Bicester AC</v>
      </c>
      <c r="BX189" s="21"/>
      <c r="BY189" s="201"/>
      <c r="BZ189" s="21"/>
      <c r="CA189" s="202"/>
      <c r="CB189" s="21"/>
      <c r="CC189" s="21"/>
      <c r="CD189" s="21"/>
      <c r="CE189" s="21"/>
      <c r="CF189" s="21"/>
      <c r="CG189" s="21"/>
      <c r="CH189" s="21"/>
      <c r="CI189" s="21"/>
      <c r="CJ189" s="21"/>
      <c r="CK189" s="21"/>
      <c r="CL189" s="21"/>
    </row>
    <row r="190" spans="1:104" ht="21" customHeight="1">
      <c r="A190" s="20" t="s">
        <v>119</v>
      </c>
      <c r="B190" s="5" t="s">
        <v>1</v>
      </c>
      <c r="C190" s="5" t="s">
        <v>0</v>
      </c>
      <c r="D190" s="5" t="str">
        <f>IF(ISNA(MATCH($C190,Bicester!AK$40:AK$55,0)),"Not Declared", IF(ISBLANK(INDEX(Bicester!$AI$40:$AI$55,MATCH($C190,Bicester!AK$40:AK$55,0))),"Missing name on declaration sheet", INDEX(Bicester!$AI$40:$AI$55,MATCH($C190,Bicester!AK$40:AK$55,0))))</f>
        <v>Not Declared</v>
      </c>
      <c r="E190" s="5" t="str">
        <f>IF(ISNA(MATCH($C190,Bicester!AL$40:AL$55,0)),"Not Declared", IF(ISBLANK(INDEX(Bicester!$AI$40:$AI$55,MATCH($C190,Bicester!AL$40:AL$55,0))),"Missing name on declaration sheet", INDEX(Bicester!$AI$40:$AI$55,MATCH($C190,Bicester!AL$40:AL$55,0))))</f>
        <v>Not Declared</v>
      </c>
      <c r="F190" s="5" t="str">
        <f>IF(ISNA(MATCH($C190,Bicester!AM$40:AM$55,0)),"Not Declared", IF(ISBLANK(INDEX(Bicester!$AI$40:$AI$55,MATCH($C190,Bicester!AM$40:AM$55,0))),"Missing name on declaration sheet", INDEX(Bicester!$AI$40:$AI$55,MATCH($C190,Bicester!AM$40:AM$55,0))))</f>
        <v>Not Declared</v>
      </c>
      <c r="G190" s="5" t="str">
        <f>IF(ISNA(MATCH($C190,Bicester!AN$40:AN$55,0)),"Not Declared", IF(ISBLANK(INDEX(Bicester!$AI$40:$AI$55,MATCH($C190,Bicester!AN$40:AN$55,0))),"Missing name on declaration sheet", INDEX(Bicester!$AI$40:$AI$55,MATCH($C190,Bicester!AN$40:AN$55,0))))</f>
        <v>Not Declared</v>
      </c>
      <c r="H190" s="5" t="str">
        <f>IF(ISNA(MATCH($C190,Bicester!AO$40:AO$55,0)),"Not Declared", IF(ISBLANK(INDEX(Bicester!$AI$40:$AI$55,MATCH($C190,Bicester!AO$40:AO$55,0))),"Missing name on declaration sheet", INDEX(Bicester!$AI$40:$AI$55,MATCH($C190,Bicester!AO$40:AO$55,0))))</f>
        <v>Not Declared</v>
      </c>
      <c r="I190" s="5" t="str">
        <f>IF(ISNA(MATCH($C190,Bicester!AP$40:AP$55,0)),"Not Declared", IF(ISBLANK(INDEX(Bicester!$AI$40:$AI$55,MATCH($C190,Bicester!AP$40:AP$55,0))),"Missing name on declaration sheet", INDEX(Bicester!$AI$40:$AI$55,MATCH($C190,Bicester!AP$40:AP$55,0))))</f>
        <v>Not Declared</v>
      </c>
      <c r="J190" s="5" t="str">
        <f>IF(ISNA(MATCH($C190,Bicester!AQ$40:AQ$55,0)),"Not Declared", IF(ISBLANK(INDEX(Bicester!$AI$40:$AI$55,MATCH($C190,Bicester!AQ$40:AQ$55,0))),"Missing name on declaration sheet", INDEX(Bicester!$AI$40:$AI$55,MATCH($C190,Bicester!AQ$40:AQ$55,0))))</f>
        <v>Not Declared</v>
      </c>
      <c r="K190" s="5" t="str">
        <f>IF(ISNA(MATCH($C190,Bicester!AR$40:AR$55,0)),"Not Declared", IF(ISBLANK(INDEX(Bicester!$AI$40:$AI$55,MATCH($C190,Bicester!AR$40:AR$55,0))),"Missing name on declaration sheet", INDEX(Bicester!$AI$40:$AI$55,MATCH($C190,Bicester!AR$40:AR$55,0))))</f>
        <v>Not Declared</v>
      </c>
      <c r="L190" s="5" t="str">
        <f>IF(ISNA(MATCH($C190,Bicester!AS$40:AS$55,0)),"Not Declared", IF(ISBLANK(INDEX(Bicester!$AI$40:$AI$55,MATCH($C190,Bicester!AS$40:AS$55,0))),"Missing name on declaration sheet", INDEX(Bicester!$AI$40:$AI$55,MATCH($C190,Bicester!AS$40:AS$55,0))))</f>
        <v>Not Declared</v>
      </c>
      <c r="M190" s="5" t="str">
        <f>IF(ISNA(MATCH($C190,Bicester!AT$40:AT$55,0)),"Not Declared", IF(ISBLANK(INDEX(Bicester!$AI$40:$AI$55,MATCH($C190,Bicester!AT$40:AT$55,0))),"Missing name on declaration sheet", INDEX(Bicester!$AI$40:$AI$55,MATCH($C190,Bicester!AT$40:AT$55,0))))</f>
        <v>Not Declared</v>
      </c>
      <c r="N190" s="5" t="str">
        <f>IF(ISNA(MATCH($C190,Bicester!AU$40:AU$55,0)),"Not Declared", IF(ISBLANK(INDEX(Bicester!$AI$40:$AI$55,MATCH($C190,Bicester!AU$40:AU$55,0))),"Missing name on declaration sheet", INDEX(Bicester!$AI$40:$AI$55,MATCH($C190,Bicester!AU$40:AU$55,0))))</f>
        <v>Not Declared</v>
      </c>
      <c r="O190" s="5" t="str">
        <f>IF(ISNA(MATCH($C190,Bicester!AV$40:AV$55,0)),"Not Declared", IF(ISBLANK(INDEX(Bicester!$AI$40:$AI$55,MATCH($C190,Bicester!AV$40:AV$55,0))),"Missing name on declaration sheet", INDEX(Bicester!$AI$40:$AI$55,MATCH($C190,Bicester!AV$40:AV$55,0))))</f>
        <v>Not Declared</v>
      </c>
      <c r="P190" s="5">
        <v>1</v>
      </c>
      <c r="Q190" s="5">
        <v>2</v>
      </c>
      <c r="R190" s="5">
        <v>3</v>
      </c>
      <c r="S190" s="5">
        <v>4</v>
      </c>
      <c r="T190" s="5" t="str">
        <f>IF(ISNA(MATCH(P190,Bicester!$AW$40:$AW$55,0)),"", IF(ISBLANK(INDEX(Bicester!$AI$40:$AI$55,MATCH(P190,Bicester!$AW$40:$AW$55,0))),"Missing name on declaration sheet", INDEX(Bicester!$AI$40:$AI$55,MATCH(P190,Bicester!$AW$40:$AW$55,0))))</f>
        <v/>
      </c>
      <c r="U190" s="5" t="str">
        <f>IF(ISNA(MATCH(Q190,Bicester!$AW$40:$AW$55,0)),"", IF(ISBLANK(INDEX(Bicester!$AI$40:$AI$55,MATCH(Q190,Bicester!$AW$40:$AW$55,0))),"Missing name on declaration sheet", INDEX(Bicester!$AI$40:$AI$55,MATCH(Q190,Bicester!$AW$40:$AW$55,0))))</f>
        <v/>
      </c>
      <c r="V190" s="5" t="str">
        <f>IF(ISNA(MATCH(R190,Bicester!$AW$40:$AW$55,0)),"", IF(ISBLANK(INDEX(Bicester!$AI$40:$AI$55,MATCH(R190,Bicester!$AW$40:$AW$55,0))),"Missing name on declaration sheet", INDEX(Bicester!$AI$40:$AI$55,MATCH(R190,Bicester!$AW$40:$AW$55,0))))</f>
        <v/>
      </c>
      <c r="W190" s="5" t="str">
        <f>IF(ISNA(MATCH(S190,Bicester!$AW$40:$AW$55,0)),"", IF(ISBLANK(INDEX(Bicester!$AI$40:$AI$55,MATCH(S190,Bicester!$AW$40:$AW$55,0))),"Missing name on declaration sheet", INDEX(Bicester!$AI$40:$AI$55,MATCH(S190,Bicester!$AW$40:$AW$55,0))))</f>
        <v/>
      </c>
      <c r="X190" s="20" t="str">
        <f>T190&amp;", "&amp;U190&amp;", "&amp;V190&amp;", "&amp;W190</f>
        <v xml:space="preserve">, , , </v>
      </c>
      <c r="AA190" s="21"/>
      <c r="AB190" s="201" t="str">
        <v>W</v>
      </c>
      <c r="AC190" s="21" t="str">
        <v>Not Declared</v>
      </c>
      <c r="AD190" s="202" t="str">
        <v>Witney Road Runners</v>
      </c>
      <c r="AE190" s="21"/>
      <c r="AF190" s="201"/>
      <c r="AG190" s="21"/>
      <c r="AH190" s="202"/>
      <c r="AJ190" s="21"/>
      <c r="AK190" s="201" t="str">
        <v>N</v>
      </c>
      <c r="AL190" s="21" t="str">
        <v>Not Declared</v>
      </c>
      <c r="AM190" s="202" t="str">
        <v>Banbury Harriers AC</v>
      </c>
      <c r="AN190" s="21"/>
      <c r="AO190" s="201"/>
      <c r="AP190" s="21"/>
      <c r="AQ190" s="202"/>
      <c r="AR190" s="210"/>
      <c r="AS190" s="21"/>
      <c r="AT190" s="201" t="str">
        <v>N</v>
      </c>
      <c r="AU190" s="21" t="str">
        <v>Not Declared</v>
      </c>
      <c r="AV190" s="202" t="str">
        <v>Banbury Harriers AC</v>
      </c>
      <c r="AW190" s="21"/>
      <c r="AX190" s="201"/>
      <c r="AY190" s="21"/>
      <c r="AZ190" s="202"/>
      <c r="BB190" s="21"/>
      <c r="BC190" s="201" t="str">
        <v>X</v>
      </c>
      <c r="BD190" s="21" t="str">
        <v>Not Declared</v>
      </c>
      <c r="BE190" s="202" t="str">
        <v>Team Kennet</v>
      </c>
      <c r="BF190" s="21"/>
      <c r="BG190" s="201"/>
      <c r="BH190" s="21"/>
      <c r="BI190" s="202"/>
      <c r="BK190" s="21"/>
      <c r="BL190" s="201" t="str">
        <v>W</v>
      </c>
      <c r="BM190" s="21" t="str">
        <v>Not Declared</v>
      </c>
      <c r="BN190" s="202" t="str">
        <v>Witney Road Runners</v>
      </c>
      <c r="BO190" s="21"/>
      <c r="BP190" s="201"/>
      <c r="BQ190" s="21"/>
      <c r="BR190" s="202"/>
      <c r="BT190" s="21"/>
      <c r="BU190" s="201" t="str">
        <v>N</v>
      </c>
      <c r="BV190" s="21" t="str">
        <v>Not Declared</v>
      </c>
      <c r="BW190" s="202" t="str">
        <v>Banbury Harriers AC</v>
      </c>
      <c r="BX190" s="21"/>
      <c r="BY190" s="201"/>
      <c r="BZ190" s="21"/>
      <c r="CA190" s="202"/>
      <c r="CB190" s="21"/>
      <c r="CC190" s="21"/>
      <c r="CD190" s="21"/>
      <c r="CE190" s="21"/>
      <c r="CF190" s="21"/>
      <c r="CG190" s="21"/>
      <c r="CH190" s="21"/>
      <c r="CI190" s="21"/>
      <c r="CJ190" s="21"/>
      <c r="CK190" s="21"/>
      <c r="CL190" s="21"/>
    </row>
    <row r="191" spans="1:104" ht="21" customHeight="1">
      <c r="A191" s="20" t="s">
        <v>119</v>
      </c>
      <c r="B191" s="5" t="s">
        <v>46</v>
      </c>
      <c r="C191" s="5" t="s">
        <v>1</v>
      </c>
      <c r="D191" s="5" t="str">
        <f>IF(ISNA(MATCH($C191,Bicester!AK$40:AK$55,0)),"Not Declared", IF(ISBLANK(INDEX(Bicester!$AI$40:$AI$55,MATCH($C191,Bicester!AK$40:AK$55,0))),"Missing name on declaration sheet", INDEX(Bicester!$AI$40:$AI$55,MATCH($C191,Bicester!AK$40:AK$55,0))))</f>
        <v>Not Declared</v>
      </c>
      <c r="E191" s="5" t="str">
        <f>IF(ISNA(MATCH($C191,Bicester!AL$40:AL$55,0)),"Not Declared", IF(ISBLANK(INDEX(Bicester!$AI$40:$AI$55,MATCH($C191,Bicester!AL$40:AL$55,0))),"Missing name on declaration sheet", INDEX(Bicester!$AI$40:$AI$55,MATCH($C191,Bicester!AL$40:AL$55,0))))</f>
        <v>Not Declared</v>
      </c>
      <c r="F191" s="5" t="str">
        <f>IF(ISNA(MATCH($C191,Bicester!AM$40:AM$55,0)),"Not Declared", IF(ISBLANK(INDEX(Bicester!$AI$40:$AI$55,MATCH($C191,Bicester!AM$40:AM$55,0))),"Missing name on declaration sheet", INDEX(Bicester!$AI$40:$AI$55,MATCH($C191,Bicester!AM$40:AM$55,0))))</f>
        <v>Not Declared</v>
      </c>
      <c r="G191" s="5" t="str">
        <f>IF(ISNA(MATCH($C191,Bicester!AN$40:AN$55,0)),"Not Declared", IF(ISBLANK(INDEX(Bicester!$AI$40:$AI$55,MATCH($C191,Bicester!AN$40:AN$55,0))),"Missing name on declaration sheet", INDEX(Bicester!$AI$40:$AI$55,MATCH($C191,Bicester!AN$40:AN$55,0))))</f>
        <v>Not Declared</v>
      </c>
      <c r="H191" s="5" t="str">
        <f>IF(ISNA(MATCH($C191,Bicester!AO$40:AO$55,0)),"Not Declared", IF(ISBLANK(INDEX(Bicester!$AI$40:$AI$55,MATCH($C191,Bicester!AO$40:AO$55,0))),"Missing name on declaration sheet", INDEX(Bicester!$AI$40:$AI$55,MATCH($C191,Bicester!AO$40:AO$55,0))))</f>
        <v>Not Declared</v>
      </c>
      <c r="I191" s="5" t="str">
        <f>IF(ISNA(MATCH($C191,Bicester!AP$40:AP$55,0)),"Not Declared", IF(ISBLANK(INDEX(Bicester!$AI$40:$AI$55,MATCH($C191,Bicester!AP$40:AP$55,0))),"Missing name on declaration sheet", INDEX(Bicester!$AI$40:$AI$55,MATCH($C191,Bicester!AP$40:AP$55,0))))</f>
        <v>Not Declared</v>
      </c>
      <c r="J191" s="5" t="str">
        <f>IF(ISNA(MATCH($C191,Bicester!AQ$40:AQ$55,0)),"Not Declared", IF(ISBLANK(INDEX(Bicester!$AI$40:$AI$55,MATCH($C191,Bicester!AQ$40:AQ$55,0))),"Missing name on declaration sheet", INDEX(Bicester!$AI$40:$AI$55,MATCH($C191,Bicester!AQ$40:AQ$55,0))))</f>
        <v>Not Declared</v>
      </c>
      <c r="K191" s="5" t="str">
        <f>IF(ISNA(MATCH($C191,Bicester!AR$40:AR$55,0)),"Not Declared", IF(ISBLANK(INDEX(Bicester!$AI$40:$AI$55,MATCH($C191,Bicester!AR$40:AR$55,0))),"Missing name on declaration sheet", INDEX(Bicester!$AI$40:$AI$55,MATCH($C191,Bicester!AR$40:AR$55,0))))</f>
        <v>Not Declared</v>
      </c>
      <c r="L191" s="5" t="str">
        <f>IF(ISNA(MATCH($C191,Bicester!AS$40:AS$55,0)),"Not Declared", IF(ISBLANK(INDEX(Bicester!$AI$40:$AI$55,MATCH($C191,Bicester!AS$40:AS$55,0))),"Missing name on declaration sheet", INDEX(Bicester!$AI$40:$AI$55,MATCH($C191,Bicester!AS$40:AS$55,0))))</f>
        <v>Not Declared</v>
      </c>
      <c r="M191" s="5" t="str">
        <f>IF(ISNA(MATCH($C191,Bicester!AT$40:AT$55,0)),"Not Declared", IF(ISBLANK(INDEX(Bicester!$AI$40:$AI$55,MATCH($C191,Bicester!AT$40:AT$55,0))),"Missing name on declaration sheet", INDEX(Bicester!$AI$40:$AI$55,MATCH($C191,Bicester!AT$40:AT$55,0))))</f>
        <v>Not Declared</v>
      </c>
      <c r="N191" s="5" t="str">
        <f>IF(ISNA(MATCH($C191,Bicester!AU$40:AU$55,0)),"Not Declared", IF(ISBLANK(INDEX(Bicester!$AI$40:$AI$55,MATCH($C191,Bicester!AU$40:AU$55,0))),"Missing name on declaration sheet", INDEX(Bicester!$AI$40:$AI$55,MATCH($C191,Bicester!AU$40:AU$55,0))))</f>
        <v>Not Declared</v>
      </c>
      <c r="O191" s="5" t="str">
        <f>IF(ISNA(MATCH($C191,Bicester!AV$40:AV$55,0)),"Not Declared", IF(ISBLANK(INDEX(Bicester!$AI$40:$AI$55,MATCH($C191,Bicester!AV$40:AV$55,0))),"Missing name on declaration sheet", INDEX(Bicester!$AI$40:$AI$55,MATCH($C191,Bicester!AV$40:AV$55,0))))</f>
        <v>Not Declared</v>
      </c>
      <c r="P191" s="57"/>
      <c r="Q191" s="57"/>
      <c r="R191" s="57"/>
      <c r="S191" s="57"/>
      <c r="T191" s="57"/>
      <c r="U191" s="57"/>
      <c r="V191" s="57"/>
      <c r="W191" s="57"/>
      <c r="X191" s="57"/>
      <c r="AA191" s="21"/>
      <c r="AB191" s="203" t="str">
        <v>N</v>
      </c>
      <c r="AC191" s="204" t="str">
        <v>Not Declared</v>
      </c>
      <c r="AD191" s="205" t="str">
        <v>Banbury Harriers AC</v>
      </c>
      <c r="AE191" s="21"/>
      <c r="AF191" s="201"/>
      <c r="AG191" s="21"/>
      <c r="AH191" s="202"/>
      <c r="AJ191" s="21"/>
      <c r="AK191" s="203" t="str">
        <v>H</v>
      </c>
      <c r="AL191" s="204" t="str">
        <v>Not Declared</v>
      </c>
      <c r="AM191" s="205" t="str">
        <v>White Horse Harriers</v>
      </c>
      <c r="AN191" s="21"/>
      <c r="AO191" s="201"/>
      <c r="AP191" s="21"/>
      <c r="AQ191" s="202"/>
      <c r="AR191" s="210"/>
      <c r="AS191" s="21"/>
      <c r="AT191" s="203" t="str">
        <v>B</v>
      </c>
      <c r="AU191" s="204" t="str">
        <v>Not Declared</v>
      </c>
      <c r="AV191" s="205" t="str">
        <v>Bicester AC</v>
      </c>
      <c r="AW191" s="21"/>
      <c r="AX191" s="201"/>
      <c r="AY191" s="21"/>
      <c r="AZ191" s="202"/>
      <c r="BB191" s="21"/>
      <c r="BC191" s="203" t="str">
        <v>H</v>
      </c>
      <c r="BD191" s="204" t="str">
        <v>Not Declared</v>
      </c>
      <c r="BE191" s="205" t="str">
        <v>White Horse Harriers</v>
      </c>
      <c r="BF191" s="21"/>
      <c r="BG191" s="201"/>
      <c r="BH191" s="21"/>
      <c r="BI191" s="202"/>
      <c r="BK191" s="21"/>
      <c r="BL191" s="203" t="str">
        <v>N</v>
      </c>
      <c r="BM191" s="204" t="str">
        <v>Not Declared</v>
      </c>
      <c r="BN191" s="205" t="str">
        <v>Banbury Harriers AC</v>
      </c>
      <c r="BO191" s="21"/>
      <c r="BP191" s="201"/>
      <c r="BQ191" s="21"/>
      <c r="BR191" s="202"/>
      <c r="BT191" s="21"/>
      <c r="BU191" s="203" t="str">
        <v>R</v>
      </c>
      <c r="BV191" s="204" t="str">
        <v>Not Declared</v>
      </c>
      <c r="BW191" s="205" t="str">
        <v>Radley AC</v>
      </c>
      <c r="BX191" s="21"/>
      <c r="BY191" s="201"/>
      <c r="BZ191" s="21"/>
      <c r="CA191" s="202"/>
      <c r="CB191" s="21"/>
      <c r="CC191" s="21"/>
      <c r="CD191" s="21"/>
      <c r="CE191" s="21"/>
      <c r="CF191" s="21"/>
      <c r="CG191" s="21"/>
      <c r="CH191" s="21"/>
      <c r="CI191" s="21"/>
      <c r="CJ191" s="21"/>
      <c r="CK191" s="21"/>
      <c r="CL191" s="21"/>
    </row>
    <row r="192" spans="1:104" ht="21" customHeight="1">
      <c r="A192" s="20" t="s">
        <v>119</v>
      </c>
      <c r="B192" s="5"/>
      <c r="C192" s="5" t="s">
        <v>139</v>
      </c>
      <c r="D192" s="5" t="str">
        <f>IF(ISNA(MATCH($C192,Bicester!AK$40:AK$55,0)),"Not Declared", IF(ISBLANK(INDEX(Bicester!$AI$40:$AI$55,MATCH($C192,Bicester!AK$40:AK$55,0))),"Missing name on declaration sheet", INDEX(Bicester!$AI$40:$AI$55,MATCH($C192,Bicester!AK$40:AK$55,0))))</f>
        <v>Not Declared</v>
      </c>
      <c r="E192" s="5" t="str">
        <f>IF(ISNA(MATCH($C192,Bicester!AL$40:AL$55,0)),"Not Declared", IF(ISBLANK(INDEX(Bicester!$AI$40:$AI$55,MATCH($C192,Bicester!AL$40:AL$55,0))),"Missing name on declaration sheet", INDEX(Bicester!$AI$40:$AI$55,MATCH($C192,Bicester!AL$40:AL$55,0))))</f>
        <v>Not Declared</v>
      </c>
      <c r="F192" s="5" t="str">
        <f>IF(ISNA(MATCH($C192,Bicester!AM$40:AM$55,0)),"Not Declared", IF(ISBLANK(INDEX(Bicester!$AI$40:$AI$55,MATCH($C192,Bicester!AM$40:AM$55,0))),"Missing name on declaration sheet", INDEX(Bicester!$AI$40:$AI$55,MATCH($C192,Bicester!AM$40:AM$55,0))))</f>
        <v>Not Declared</v>
      </c>
      <c r="G192" s="5" t="str">
        <f>IF(ISNA(MATCH($C192,Bicester!AN$40:AN$55,0)),"Not Declared", IF(ISBLANK(INDEX(Bicester!$AI$40:$AI$55,MATCH($C192,Bicester!AN$40:AN$55,0))),"Missing name on declaration sheet", INDEX(Bicester!$AI$40:$AI$55,MATCH($C192,Bicester!AN$40:AN$55,0))))</f>
        <v>Not Declared</v>
      </c>
      <c r="H192" s="5" t="str">
        <f>IF(ISNA(MATCH($C192,Bicester!AO$40:AO$55,0)),"Not Declared", IF(ISBLANK(INDEX(Bicester!$AI$40:$AI$55,MATCH($C192,Bicester!AO$40:AO$55,0))),"Missing name on declaration sheet", INDEX(Bicester!$AI$40:$AI$55,MATCH($C192,Bicester!AO$40:AO$55,0))))</f>
        <v>Not Declared</v>
      </c>
      <c r="I192" s="5" t="str">
        <f>IF(ISNA(MATCH($C192,Bicester!AP$40:AP$55,0)),"Not Declared", IF(ISBLANK(INDEX(Bicester!$AI$40:$AI$55,MATCH($C192,Bicester!AP$40:AP$55,0))),"Missing name on declaration sheet", INDEX(Bicester!$AI$40:$AI$55,MATCH($C192,Bicester!AP$40:AP$55,0))))</f>
        <v>Not Declared</v>
      </c>
      <c r="J192" s="5" t="str">
        <f>IF(ISNA(MATCH($C192,Bicester!AQ$40:AQ$55,0)),"Not Declared", IF(ISBLANK(INDEX(Bicester!$AI$40:$AI$55,MATCH($C192,Bicester!AQ$40:AQ$55,0))),"Missing name on declaration sheet", INDEX(Bicester!$AI$40:$AI$55,MATCH($C192,Bicester!AQ$40:AQ$55,0))))</f>
        <v>Not Declared</v>
      </c>
      <c r="K192" s="5" t="str">
        <f>IF(ISNA(MATCH($C192,Bicester!AR$40:AR$55,0)),"Not Declared", IF(ISBLANK(INDEX(Bicester!$AI$40:$AI$55,MATCH($C192,Bicester!AR$40:AR$55,0))),"Missing name on declaration sheet", INDEX(Bicester!$AI$40:$AI$55,MATCH($C192,Bicester!AR$40:AR$55,0))))</f>
        <v>Not Declared</v>
      </c>
      <c r="L192" s="5" t="str">
        <f>IF(ISNA(MATCH($C192,Bicester!AS$40:AS$55,0)),"Not Declared", IF(ISBLANK(INDEX(Bicester!$AI$40:$AI$55,MATCH($C192,Bicester!AS$40:AS$55,0))),"Missing name on declaration sheet", INDEX(Bicester!$AI$40:$AI$55,MATCH($C192,Bicester!AS$40:AS$55,0))))</f>
        <v>Not Declared</v>
      </c>
      <c r="M192" s="5" t="str">
        <f>IF(ISNA(MATCH($C192,Bicester!AT$40:AT$55,0)),"Not Declared", IF(ISBLANK(INDEX(Bicester!$AI$40:$AI$55,MATCH($C192,Bicester!AT$40:AT$55,0))),"Missing name on declaration sheet", INDEX(Bicester!$AI$40:$AI$55,MATCH($C192,Bicester!AT$40:AT$55,0))))</f>
        <v>Not Declared</v>
      </c>
      <c r="N192" s="5" t="str">
        <f>IF(ISNA(MATCH($C192,Bicester!AU$40:AU$55,0)),"Not Declared", IF(ISBLANK(INDEX(Bicester!$AI$40:$AI$55,MATCH($C192,Bicester!AU$40:AU$55,0))),"Missing name on declaration sheet", INDEX(Bicester!$AI$40:$AI$55,MATCH($C192,Bicester!AU$40:AU$55,0))))</f>
        <v>Not Declared</v>
      </c>
      <c r="O192" s="5" t="str">
        <f>IF(ISNA(MATCH($C192,Bicester!AV$40:AV$55,0)),"Not Declared", IF(ISBLANK(INDEX(Bicester!$AI$40:$AI$55,MATCH($C192,Bicester!AV$40:AV$55,0))),"Missing name on declaration sheet", INDEX(Bicester!$AI$40:$AI$55,MATCH($C192,Bicester!AV$40:AV$55,0))))</f>
        <v>Not Declared</v>
      </c>
      <c r="P192" s="5" t="s">
        <v>109</v>
      </c>
      <c r="Q192" s="5" t="s">
        <v>136</v>
      </c>
      <c r="R192" s="5" t="s">
        <v>137</v>
      </c>
      <c r="S192" s="5" t="s">
        <v>138</v>
      </c>
      <c r="T192" s="5" t="str">
        <f>IF(ISNA(MATCH(P192,Bicester!$AW$40:$AW$55,0)),"", IF(ISBLANK(INDEX(Bicester!$AI$40:$AI$55,MATCH(P192,Bicester!$AW$40:$AW$55,0))),"Missing name on declaration sheet", INDEX(Bicester!$AI$40:$AI$55,MATCH(P192,Bicester!$AW$40:$AW$55,0))))</f>
        <v/>
      </c>
      <c r="U192" s="5" t="str">
        <f>IF(ISNA(MATCH(Q192,Bicester!$AW$40:$AW$55,0)),"", IF(ISBLANK(INDEX(Bicester!$AI$40:$AI$55,MATCH(Q192,Bicester!$AW$40:$AW$55,0))),"Missing name on declaration sheet", INDEX(Bicester!$AI$40:$AI$55,MATCH(Q192,Bicester!$AW$40:$AW$55,0))))</f>
        <v/>
      </c>
      <c r="V192" s="5" t="str">
        <f>IF(ISNA(MATCH(R192,Bicester!$AW$40:$AW$55,0)),"", IF(ISBLANK(INDEX(Bicester!$AI$40:$AI$55,MATCH(R192,Bicester!$AW$40:$AW$55,0))),"Missing name on declaration sheet", INDEX(Bicester!$AI$40:$AI$55,MATCH(R192,Bicester!$AW$40:$AW$55,0))))</f>
        <v/>
      </c>
      <c r="W192" s="5" t="str">
        <f>IF(ISNA(MATCH(S192,Bicester!$AW$40:$AW$55,0)),"", IF(ISBLANK(INDEX(Bicester!$AI$40:$AI$55,MATCH(S192,Bicester!$AW$40:$AW$55,0))),"Missing name on declaration sheet", INDEX(Bicester!$AI$40:$AI$55,MATCH(S192,Bicester!$AW$40:$AW$55,0))))</f>
        <v/>
      </c>
      <c r="X192" s="20" t="str">
        <f>T192&amp;", "&amp;U192&amp;", "&amp;V192&amp;", "&amp;W192</f>
        <v xml:space="preserve">, , , </v>
      </c>
      <c r="AA192" s="197" t="s">
        <v>340</v>
      </c>
      <c r="AB192" s="207" t="str" cm="1">
        <f t="array" ref="AB192:AD199">_xlfn.SORTBY(_xlfn._xlws.FILTER(CHOOSE({1,2,3},$B184:$B210,$I184:$I210,$A184:$A210),($C184:$C210="B")*($A184:$A210&lt;&gt;"Great Milton AC"),""),$P$446:$P$453)</f>
        <v>BB</v>
      </c>
      <c r="AC192" s="199" t="str">
        <v>Not Declared</v>
      </c>
      <c r="AD192" s="200" t="str">
        <v>Bicester AC</v>
      </c>
      <c r="AE192" s="21"/>
      <c r="AF192" s="201"/>
      <c r="AG192" s="21"/>
      <c r="AH192" s="202"/>
      <c r="AJ192" s="197" t="s">
        <v>340</v>
      </c>
      <c r="AK192" s="207" t="str" cm="1">
        <f t="array" ref="AK192:AM199">_xlfn.SORTBY(_xlfn._xlws.FILTER(CHOOSE({1,2,3},$B184:$B210,$F184:$F210,$A184:$A210),($C184:$C210="B")*($A184:$A210&lt;&gt;"Great Milton AC"),""),$O$446:$O$453)</f>
        <v>WW</v>
      </c>
      <c r="AL192" s="199" t="str">
        <v>Not Declared</v>
      </c>
      <c r="AM192" s="200" t="str">
        <v>Witney Road Runners</v>
      </c>
      <c r="AN192" s="21"/>
      <c r="AO192" s="201"/>
      <c r="AP192" s="21"/>
      <c r="AQ192" s="202"/>
      <c r="AR192" s="210"/>
      <c r="AS192" s="197" t="s">
        <v>340</v>
      </c>
      <c r="AT192" s="207" t="str" cm="1">
        <f t="array" ref="AT192:AV199">_xlfn.SORTBY(_xlfn._xlws.FILTER(CHOOSE({1,2,3},$B184:$B210,$K184:$K210,$A184:$A210),($C184:$C210="B")*($A184:$A210&lt;&gt;"Great Milton AC"),""),$N$446:$N$453)</f>
        <v>WW</v>
      </c>
      <c r="AU192" s="199" t="str">
        <v>Not Declared</v>
      </c>
      <c r="AV192" s="200" t="str">
        <v>Witney Road Runners</v>
      </c>
      <c r="AW192" s="21"/>
      <c r="AX192" s="201"/>
      <c r="AY192" s="21"/>
      <c r="AZ192" s="202"/>
      <c r="BB192" s="197" t="s">
        <v>340</v>
      </c>
      <c r="BC192" s="207" t="str" cm="1">
        <f t="array" ref="BC192:BE199">_xlfn.SORTBY(_xlfn._xlws.FILTER(CHOOSE({1,2,3},$B184:$B210,$M184:$M210,$A184:$A210),($C184:$C210="B")*($A184:$A210&lt;&gt;"Great Milton AC"),""),$L$446:$L$453)</f>
        <v>AA</v>
      </c>
      <c r="BD192" s="199" t="str">
        <v>Not Declared</v>
      </c>
      <c r="BE192" s="200" t="str">
        <v>Abingdon AC</v>
      </c>
      <c r="BF192" s="21"/>
      <c r="BG192" s="201"/>
      <c r="BH192" s="21"/>
      <c r="BI192" s="202"/>
      <c r="BK192" s="197" t="s">
        <v>340</v>
      </c>
      <c r="BL192" s="207" t="str" cm="1">
        <f t="array" ref="BL192:BN199">_xlfn.SORTBY(_xlfn._xlws.FILTER(CHOOSE({1,2,3},$B184:$B210,$D184:$D210,$A184:$A210),($C184:$C210="B")*($A184:$A210&lt;&gt;"Great Milton AC"),""),$M$446:$M$453)</f>
        <v>RR</v>
      </c>
      <c r="BM192" s="199" t="str">
        <v>Not Declared</v>
      </c>
      <c r="BN192" s="200" t="str">
        <v>Radley AC</v>
      </c>
      <c r="BO192" s="21"/>
      <c r="BP192" s="201"/>
      <c r="BQ192" s="21"/>
      <c r="BR192" s="202"/>
      <c r="BT192" s="197" t="s">
        <v>340</v>
      </c>
      <c r="BU192" s="207" t="str" cm="1">
        <f t="array" ref="BU192:BW199">_xlfn.SORTBY(_xlfn._xlws.FILTER(CHOOSE({1,2,3},$B184:$B210,$E184:$E210,$A184:$A210),($C184:$C210="B")*($A184:$A210&lt;&gt;"Great Milton AC"),""),$K$446:$K$453)</f>
        <v>XX</v>
      </c>
      <c r="BV192" s="199" t="str">
        <v>Not Declared</v>
      </c>
      <c r="BW192" s="200" t="str">
        <v>Team Kennet</v>
      </c>
      <c r="BX192" s="21"/>
      <c r="BY192" s="201"/>
      <c r="BZ192" s="21"/>
      <c r="CA192" s="202"/>
      <c r="CB192" s="21"/>
      <c r="CC192" s="21"/>
      <c r="CD192" s="21"/>
      <c r="CE192" s="21"/>
      <c r="CF192" s="21"/>
      <c r="CG192" s="21"/>
      <c r="CH192" s="21"/>
      <c r="CI192" s="21"/>
      <c r="CJ192" s="21"/>
      <c r="CK192" s="21"/>
      <c r="CL192" s="21"/>
    </row>
    <row r="193" spans="1:90" ht="21" customHeight="1">
      <c r="A193" s="20" t="s">
        <v>120</v>
      </c>
      <c r="B193" s="5" t="s">
        <v>18</v>
      </c>
      <c r="C193" s="5" t="s">
        <v>0</v>
      </c>
      <c r="D193" s="5" t="str">
        <f>IF(ISNA(MATCH($C193,Oxford!AK$40:AK$55,0)),"Not Declared", IF(ISBLANK(INDEX(Oxford!$AI$40:$AI$55,MATCH($C193,Oxford!AK$40:AK$55,0))),"Missing name on declaration sheet", INDEX(Oxford!$AI$40:$AI$55,MATCH($C193,Oxford!AK$40:AK$55,0))))</f>
        <v>Not Declared</v>
      </c>
      <c r="E193" s="5" t="str">
        <f>IF(ISNA(MATCH($C193,Oxford!AL$40:AL$55,0)),"Not Declared", IF(ISBLANK(INDEX(Oxford!$AI$40:$AI$55,MATCH($C193,Oxford!AL$40:AL$55,0))),"Missing name on declaration sheet", INDEX(Oxford!$AI$40:$AI$55,MATCH($C193,Oxford!AL$40:AL$55,0))))</f>
        <v>Not Declared</v>
      </c>
      <c r="F193" s="5" t="str">
        <f>IF(ISNA(MATCH($C193,Oxford!AM$40:AM$55,0)),"Not Declared", IF(ISBLANK(INDEX(Oxford!$AI$40:$AI$55,MATCH($C193,Oxford!AM$40:AM$55,0))),"Missing name on declaration sheet", INDEX(Oxford!$AI$40:$AI$55,MATCH($C193,Oxford!AM$40:AM$55,0))))</f>
        <v>Not Declared</v>
      </c>
      <c r="G193" s="5" t="str">
        <f>IF(ISNA(MATCH($C193,Oxford!AN$40:AN$55,0)),"Not Declared", IF(ISBLANK(INDEX(Oxford!$AI$40:$AI$55,MATCH($C193,Oxford!AN$40:AN$55,0))),"Missing name on declaration sheet", INDEX(Oxford!$AI$40:$AI$55,MATCH($C193,Oxford!AN$40:AN$55,0))))</f>
        <v>Not Declared</v>
      </c>
      <c r="H193" s="5" t="str">
        <f>IF(ISNA(MATCH($C193,Oxford!AO$40:AO$55,0)),"Not Declared", IF(ISBLANK(INDEX(Oxford!$AI$40:$AI$55,MATCH($C193,Oxford!AO$40:AO$55,0))),"Missing name on declaration sheet", INDEX(Oxford!$AI$40:$AI$55,MATCH($C193,Oxford!AO$40:AO$55,0))))</f>
        <v>Not Declared</v>
      </c>
      <c r="I193" s="5" t="str">
        <f>IF(ISNA(MATCH($C193,Oxford!AP$40:AP$55,0)),"Not Declared", IF(ISBLANK(INDEX(Oxford!$AI$40:$AI$55,MATCH($C193,Oxford!AP$40:AP$55,0))),"Missing name on declaration sheet", INDEX(Oxford!$AI$40:$AI$55,MATCH($C193,Oxford!AP$40:AP$55,0))))</f>
        <v>Not Declared</v>
      </c>
      <c r="J193" s="5" t="str">
        <f>IF(ISNA(MATCH($C193,Oxford!AQ$40:AQ$55,0)),"Not Declared", IF(ISBLANK(INDEX(Oxford!$AI$40:$AI$55,MATCH($C193,Oxford!AQ$40:AQ$55,0))),"Missing name on declaration sheet", INDEX(Oxford!$AI$40:$AI$55,MATCH($C193,Oxford!AQ$40:AQ$55,0))))</f>
        <v>Not Declared</v>
      </c>
      <c r="K193" s="5" t="str">
        <f>IF(ISNA(MATCH($C193,Oxford!AR$40:AR$55,0)),"Not Declared", IF(ISBLANK(INDEX(Oxford!$AI$40:$AI$55,MATCH($C193,Oxford!AR$40:AR$55,0))),"Missing name on declaration sheet", INDEX(Oxford!$AI$40:$AI$55,MATCH($C193,Oxford!AR$40:AR$55,0))))</f>
        <v>Not Declared</v>
      </c>
      <c r="L193" s="5" t="str">
        <f>IF(ISNA(MATCH($C193,Oxford!AS$40:AS$55,0)),"Not Declared", IF(ISBLANK(INDEX(Oxford!$AI$40:$AI$55,MATCH($C193,Oxford!AS$40:AS$55,0))),"Missing name on declaration sheet", INDEX(Oxford!$AI$40:$AI$55,MATCH($C193,Oxford!AS$40:AS$55,0))))</f>
        <v>Not Declared</v>
      </c>
      <c r="M193" s="5" t="str">
        <f>IF(ISNA(MATCH($C193,Oxford!AT$40:AT$55,0)),"Not Declared", IF(ISBLANK(INDEX(Oxford!$AI$40:$AI$55,MATCH($C193,Oxford!AT$40:AT$55,0))),"Missing name on declaration sheet", INDEX(Oxford!$AI$40:$AI$55,MATCH($C193,Oxford!AT$40:AT$55,0))))</f>
        <v>Not Declared</v>
      </c>
      <c r="N193" s="5" t="str">
        <f>IF(ISNA(MATCH($C193,Oxford!AU$40:AU$55,0)),"Not Declared", IF(ISBLANK(INDEX(Oxford!$AI$40:$AI$55,MATCH($C193,Oxford!AU$40:AU$55,0))),"Missing name on declaration sheet", INDEX(Oxford!$AI$40:$AI$55,MATCH($C193,Oxford!AU$40:AU$55,0))))</f>
        <v>Not Declared</v>
      </c>
      <c r="O193" s="5" t="str">
        <f>IF(ISNA(MATCH($C193,Oxford!AV$40:AV$55,0)),"Not Declared", IF(ISBLANK(INDEX(Oxford!$AI$40:$AI$55,MATCH($C193,Oxford!AV$40:AV$55,0))),"Missing name on declaration sheet", INDEX(Oxford!$AI$40:$AI$55,MATCH($C193,Oxford!AV$40:AV$55,0))))</f>
        <v>Not Declared</v>
      </c>
      <c r="P193" s="5">
        <v>1</v>
      </c>
      <c r="Q193" s="5">
        <v>2</v>
      </c>
      <c r="R193" s="5">
        <v>3</v>
      </c>
      <c r="S193" s="5">
        <v>4</v>
      </c>
      <c r="T193" s="5" t="str">
        <f>IF(ISNA(MATCH(P193,Oxford!$AW$40:$AW$55,0)),"", IF(ISBLANK(INDEX(Oxford!$AI$40:$AI$55,MATCH(P193,Oxford!$AW$40:$AW$55,0))),"Missing name on declaration sheet", INDEX(Oxford!$AI$40:$AI$55,MATCH(P193,Oxford!$AW$40:$AW$55,0))))</f>
        <v/>
      </c>
      <c r="U193" s="5" t="str">
        <f>IF(ISNA(MATCH(Q193,Oxford!$AW$40:$AW$55,0)),"", IF(ISBLANK(INDEX(Oxford!$AI$40:$AI$55,MATCH(Q193,Oxford!$AW$40:$AW$55,0))),"Missing name on declaration sheet", INDEX(Oxford!$AI$40:$AI$55,MATCH(Q193,Oxford!$AW$40:$AW$55,0))))</f>
        <v/>
      </c>
      <c r="V193" s="5" t="str">
        <f>IF(ISNA(MATCH(R193,Oxford!$AW$40:$AW$55,0)),"", IF(ISBLANK(INDEX(Oxford!$AI$40:$AI$55,MATCH(R193,Oxford!$AW$40:$AW$55,0))),"Missing name on declaration sheet", INDEX(Oxford!$AI$40:$AI$55,MATCH(R193,Oxford!$AW$40:$AW$55,0))))</f>
        <v/>
      </c>
      <c r="W193" s="5" t="str">
        <f>IF(ISNA(MATCH(S193,Oxford!$AW$40:$AW$55,0)),"", IF(ISBLANK(INDEX(Oxford!$AI$40:$AI$55,MATCH(S193,Oxford!$AW$40:$AW$55,0))),"Missing name on declaration sheet", INDEX(Oxford!$AI$40:$AI$55,MATCH(S193,Oxford!$AW$40:$AW$55,0))))</f>
        <v/>
      </c>
      <c r="X193" s="20" t="str">
        <f t="shared" ref="X193" si="65">T193&amp;", "&amp;U193&amp;", "&amp;V193&amp;", "&amp;W193</f>
        <v xml:space="preserve">, , , </v>
      </c>
      <c r="AA193" s="21"/>
      <c r="AB193" s="201" t="str">
        <v>OO</v>
      </c>
      <c r="AC193" s="21" t="str">
        <v>Not Declared</v>
      </c>
      <c r="AD193" s="202" t="str">
        <v>Oxford City AC</v>
      </c>
      <c r="AE193" s="21"/>
      <c r="AF193" s="201"/>
      <c r="AG193" s="21"/>
      <c r="AH193" s="202"/>
      <c r="AJ193" s="21"/>
      <c r="AK193" s="201" t="str">
        <v>BB</v>
      </c>
      <c r="AL193" s="21" t="str">
        <v>Not Declared</v>
      </c>
      <c r="AM193" s="202" t="str">
        <v>Bicester AC</v>
      </c>
      <c r="AN193" s="21"/>
      <c r="AO193" s="201"/>
      <c r="AP193" s="21"/>
      <c r="AQ193" s="202"/>
      <c r="AR193" s="210"/>
      <c r="AS193" s="21"/>
      <c r="AT193" s="201" t="str">
        <v>XX</v>
      </c>
      <c r="AU193" s="21" t="str">
        <v>Not Declared</v>
      </c>
      <c r="AV193" s="202" t="str">
        <v>Team Kennet</v>
      </c>
      <c r="AW193" s="21"/>
      <c r="AX193" s="201"/>
      <c r="AY193" s="21"/>
      <c r="AZ193" s="202"/>
      <c r="BB193" s="21"/>
      <c r="BC193" s="201" t="str">
        <v>WW</v>
      </c>
      <c r="BD193" s="21" t="str">
        <v>Not Declared</v>
      </c>
      <c r="BE193" s="202" t="str">
        <v>Witney Road Runners</v>
      </c>
      <c r="BF193" s="21"/>
      <c r="BG193" s="201"/>
      <c r="BH193" s="21"/>
      <c r="BI193" s="202"/>
      <c r="BK193" s="21"/>
      <c r="BL193" s="201" t="str">
        <v>XX</v>
      </c>
      <c r="BM193" s="21" t="str">
        <v>Not Declared</v>
      </c>
      <c r="BN193" s="202" t="str">
        <v>Team Kennet</v>
      </c>
      <c r="BO193" s="21"/>
      <c r="BP193" s="201"/>
      <c r="BQ193" s="21"/>
      <c r="BR193" s="202"/>
      <c r="BT193" s="21"/>
      <c r="BU193" s="201" t="str">
        <v>HH</v>
      </c>
      <c r="BV193" s="21" t="str">
        <v>Not Declared</v>
      </c>
      <c r="BW193" s="202" t="str">
        <v>White Horse Harriers</v>
      </c>
      <c r="BX193" s="21"/>
      <c r="BY193" s="201"/>
      <c r="BZ193" s="21"/>
      <c r="CA193" s="202"/>
      <c r="CB193" s="21"/>
      <c r="CC193" s="21"/>
      <c r="CD193" s="21"/>
      <c r="CE193" s="21"/>
      <c r="CF193" s="21"/>
      <c r="CG193" s="21"/>
      <c r="CH193" s="21"/>
      <c r="CI193" s="21"/>
      <c r="CJ193" s="21"/>
      <c r="CK193" s="21"/>
      <c r="CL193" s="21"/>
    </row>
    <row r="194" spans="1:90" ht="21" customHeight="1">
      <c r="A194" s="20" t="s">
        <v>120</v>
      </c>
      <c r="B194" s="5" t="s">
        <v>17</v>
      </c>
      <c r="C194" s="5" t="s">
        <v>1</v>
      </c>
      <c r="D194" s="5" t="str">
        <f>IF(ISNA(MATCH($C194,Oxford!AK$40:AK$55,0)),"Not Declared", IF(ISBLANK(INDEX(Oxford!$AI$40:$AI$55,MATCH($C194,Oxford!AK$40:AK$55,0))),"Missing name on declaration sheet", INDEX(Oxford!$AI$40:$AI$55,MATCH($C194,Oxford!AK$40:AK$55,0))))</f>
        <v>Not Declared</v>
      </c>
      <c r="E194" s="5" t="str">
        <f>IF(ISNA(MATCH($C194,Oxford!AL$40:AL$55,0)),"Not Declared", IF(ISBLANK(INDEX(Oxford!$AI$40:$AI$55,MATCH($C194,Oxford!AL$40:AL$55,0))),"Missing name on declaration sheet", INDEX(Oxford!$AI$40:$AI$55,MATCH($C194,Oxford!AL$40:AL$55,0))))</f>
        <v>Not Declared</v>
      </c>
      <c r="F194" s="5" t="str">
        <f>IF(ISNA(MATCH($C194,Oxford!AM$40:AM$55,0)),"Not Declared", IF(ISBLANK(INDEX(Oxford!$AI$40:$AI$55,MATCH($C194,Oxford!AM$40:AM$55,0))),"Missing name on declaration sheet", INDEX(Oxford!$AI$40:$AI$55,MATCH($C194,Oxford!AM$40:AM$55,0))))</f>
        <v>Not Declared</v>
      </c>
      <c r="G194" s="5" t="str">
        <f>IF(ISNA(MATCH($C194,Oxford!AN$40:AN$55,0)),"Not Declared", IF(ISBLANK(INDEX(Oxford!$AI$40:$AI$55,MATCH($C194,Oxford!AN$40:AN$55,0))),"Missing name on declaration sheet", INDEX(Oxford!$AI$40:$AI$55,MATCH($C194,Oxford!AN$40:AN$55,0))))</f>
        <v>Not Declared</v>
      </c>
      <c r="H194" s="5" t="str">
        <f>IF(ISNA(MATCH($C194,Oxford!AO$40:AO$55,0)),"Not Declared", IF(ISBLANK(INDEX(Oxford!$AI$40:$AI$55,MATCH($C194,Oxford!AO$40:AO$55,0))),"Missing name on declaration sheet", INDEX(Oxford!$AI$40:$AI$55,MATCH($C194,Oxford!AO$40:AO$55,0))))</f>
        <v>Not Declared</v>
      </c>
      <c r="I194" s="5" t="str">
        <f>IF(ISNA(MATCH($C194,Oxford!AP$40:AP$55,0)),"Not Declared", IF(ISBLANK(INDEX(Oxford!$AI$40:$AI$55,MATCH($C194,Oxford!AP$40:AP$55,0))),"Missing name on declaration sheet", INDEX(Oxford!$AI$40:$AI$55,MATCH($C194,Oxford!AP$40:AP$55,0))))</f>
        <v>Not Declared</v>
      </c>
      <c r="J194" s="5" t="str">
        <f>IF(ISNA(MATCH($C194,Oxford!AQ$40:AQ$55,0)),"Not Declared", IF(ISBLANK(INDEX(Oxford!$AI$40:$AI$55,MATCH($C194,Oxford!AQ$40:AQ$55,0))),"Missing name on declaration sheet", INDEX(Oxford!$AI$40:$AI$55,MATCH($C194,Oxford!AQ$40:AQ$55,0))))</f>
        <v>Not Declared</v>
      </c>
      <c r="K194" s="5" t="str">
        <f>IF(ISNA(MATCH($C194,Oxford!AR$40:AR$55,0)),"Not Declared", IF(ISBLANK(INDEX(Oxford!$AI$40:$AI$55,MATCH($C194,Oxford!AR$40:AR$55,0))),"Missing name on declaration sheet", INDEX(Oxford!$AI$40:$AI$55,MATCH($C194,Oxford!AR$40:AR$55,0))))</f>
        <v>Not Declared</v>
      </c>
      <c r="L194" s="5" t="str">
        <f>IF(ISNA(MATCH($C194,Oxford!AS$40:AS$55,0)),"Not Declared", IF(ISBLANK(INDEX(Oxford!$AI$40:$AI$55,MATCH($C194,Oxford!AS$40:AS$55,0))),"Missing name on declaration sheet", INDEX(Oxford!$AI$40:$AI$55,MATCH($C194,Oxford!AS$40:AS$55,0))))</f>
        <v>Not Declared</v>
      </c>
      <c r="M194" s="5" t="str">
        <f>IF(ISNA(MATCH($C194,Oxford!AT$40:AT$55,0)),"Not Declared", IF(ISBLANK(INDEX(Oxford!$AI$40:$AI$55,MATCH($C194,Oxford!AT$40:AT$55,0))),"Missing name on declaration sheet", INDEX(Oxford!$AI$40:$AI$55,MATCH($C194,Oxford!AT$40:AT$55,0))))</f>
        <v>Not Declared</v>
      </c>
      <c r="N194" s="5" t="str">
        <f>IF(ISNA(MATCH($C194,Oxford!AU$40:AU$55,0)),"Not Declared", IF(ISBLANK(INDEX(Oxford!$AI$40:$AI$55,MATCH($C194,Oxford!AU$40:AU$55,0))),"Missing name on declaration sheet", INDEX(Oxford!$AI$40:$AI$55,MATCH($C194,Oxford!AU$40:AU$55,0))))</f>
        <v>Not Declared</v>
      </c>
      <c r="O194" s="5" t="str">
        <f>IF(ISNA(MATCH($C194,Oxford!AV$40:AV$55,0)),"Not Declared", IF(ISBLANK(INDEX(Oxford!$AI$40:$AI$55,MATCH($C194,Oxford!AV$40:AV$55,0))),"Missing name on declaration sheet", INDEX(Oxford!$AI$40:$AI$55,MATCH($C194,Oxford!AV$40:AV$55,0))))</f>
        <v>Not Declared</v>
      </c>
      <c r="P194" s="57"/>
      <c r="Q194" s="57"/>
      <c r="R194" s="57"/>
      <c r="S194" s="57"/>
      <c r="T194" s="57"/>
      <c r="U194" s="57"/>
      <c r="V194" s="57"/>
      <c r="W194" s="57"/>
      <c r="X194" s="57"/>
      <c r="AA194" s="21"/>
      <c r="AB194" s="201" t="str">
        <v>AA</v>
      </c>
      <c r="AC194" s="21" t="str">
        <v>Not Declared</v>
      </c>
      <c r="AD194" s="202" t="str">
        <v>Abingdon AC</v>
      </c>
      <c r="AE194" s="21"/>
      <c r="AF194" s="201"/>
      <c r="AG194" s="21"/>
      <c r="AH194" s="202"/>
      <c r="AJ194" s="21"/>
      <c r="AK194" s="201" t="str">
        <v>AA</v>
      </c>
      <c r="AL194" s="21" t="str">
        <v>Not Declared</v>
      </c>
      <c r="AM194" s="202" t="str">
        <v>Abingdon AC</v>
      </c>
      <c r="AN194" s="21"/>
      <c r="AO194" s="201"/>
      <c r="AP194" s="21"/>
      <c r="AQ194" s="202"/>
      <c r="AR194" s="210"/>
      <c r="AS194" s="21"/>
      <c r="AT194" s="201" t="str">
        <v>OO</v>
      </c>
      <c r="AU194" s="21" t="str">
        <v>Not Declared</v>
      </c>
      <c r="AV194" s="202" t="str">
        <v>Oxford City AC</v>
      </c>
      <c r="AW194" s="21"/>
      <c r="AX194" s="201"/>
      <c r="AY194" s="21"/>
      <c r="AZ194" s="202"/>
      <c r="BB194" s="21"/>
      <c r="BC194" s="201" t="str">
        <v>NN</v>
      </c>
      <c r="BD194" s="21" t="str">
        <v>Not Declared</v>
      </c>
      <c r="BE194" s="202" t="str">
        <v>Banbury Harriers AC</v>
      </c>
      <c r="BF194" s="21"/>
      <c r="BG194" s="201"/>
      <c r="BH194" s="21"/>
      <c r="BI194" s="202"/>
      <c r="BK194" s="21"/>
      <c r="BL194" s="201" t="str">
        <v>AA</v>
      </c>
      <c r="BM194" s="21" t="str">
        <v>Not Declared</v>
      </c>
      <c r="BN194" s="202" t="str">
        <v>Abingdon AC</v>
      </c>
      <c r="BO194" s="21"/>
      <c r="BP194" s="201"/>
      <c r="BQ194" s="21"/>
      <c r="BR194" s="202"/>
      <c r="BT194" s="21"/>
      <c r="BU194" s="201" t="str">
        <v>WW</v>
      </c>
      <c r="BV194" s="21" t="str">
        <v>Not Declared</v>
      </c>
      <c r="BW194" s="202" t="str">
        <v>Witney Road Runners</v>
      </c>
      <c r="BX194" s="21"/>
      <c r="BY194" s="201"/>
      <c r="BZ194" s="21"/>
      <c r="CA194" s="202"/>
      <c r="CB194" s="21"/>
      <c r="CC194" s="21"/>
      <c r="CD194" s="21"/>
      <c r="CE194" s="21"/>
      <c r="CF194" s="21"/>
      <c r="CG194" s="21"/>
      <c r="CH194" s="21"/>
      <c r="CI194" s="21"/>
      <c r="CJ194" s="21"/>
      <c r="CK194" s="21"/>
      <c r="CL194" s="21"/>
    </row>
    <row r="195" spans="1:90" ht="21" customHeight="1">
      <c r="A195" s="20" t="s">
        <v>120</v>
      </c>
      <c r="B195" s="5"/>
      <c r="C195" s="5" t="s">
        <v>139</v>
      </c>
      <c r="D195" s="5" t="str">
        <f>IF(ISNA(MATCH($C195,Oxford!AK$40:AK$55,0)),"Not Declared", IF(ISBLANK(INDEX(Oxford!$AI$40:$AI$55,MATCH($C195,Oxford!AK$40:AK$55,0))),"Missing name on declaration sheet", INDEX(Oxford!$AI$40:$AI$55,MATCH($C195,Oxford!AK$40:AK$55,0))))</f>
        <v>Not Declared</v>
      </c>
      <c r="E195" s="5" t="str">
        <f>IF(ISNA(MATCH($C195,Oxford!AL$40:AL$55,0)),"Not Declared", IF(ISBLANK(INDEX(Oxford!$AI$40:$AI$55,MATCH($C195,Oxford!AL$40:AL$55,0))),"Missing name on declaration sheet", INDEX(Oxford!$AI$40:$AI$55,MATCH($C195,Oxford!AL$40:AL$55,0))))</f>
        <v>Not Declared</v>
      </c>
      <c r="F195" s="5" t="str">
        <f>IF(ISNA(MATCH($C195,Oxford!AM$40:AM$55,0)),"Not Declared", IF(ISBLANK(INDEX(Oxford!$AI$40:$AI$55,MATCH($C195,Oxford!AM$40:AM$55,0))),"Missing name on declaration sheet", INDEX(Oxford!$AI$40:$AI$55,MATCH($C195,Oxford!AM$40:AM$55,0))))</f>
        <v>Not Declared</v>
      </c>
      <c r="G195" s="5" t="str">
        <f>IF(ISNA(MATCH($C195,Oxford!AN$40:AN$55,0)),"Not Declared", IF(ISBLANK(INDEX(Oxford!$AI$40:$AI$55,MATCH($C195,Oxford!AN$40:AN$55,0))),"Missing name on declaration sheet", INDEX(Oxford!$AI$40:$AI$55,MATCH($C195,Oxford!AN$40:AN$55,0))))</f>
        <v>Not Declared</v>
      </c>
      <c r="H195" s="5" t="str">
        <f>IF(ISNA(MATCH($C195,Oxford!AO$40:AO$55,0)),"Not Declared", IF(ISBLANK(INDEX(Oxford!$AI$40:$AI$55,MATCH($C195,Oxford!AO$40:AO$55,0))),"Missing name on declaration sheet", INDEX(Oxford!$AI$40:$AI$55,MATCH($C195,Oxford!AO$40:AO$55,0))))</f>
        <v>Not Declared</v>
      </c>
      <c r="I195" s="5" t="str">
        <f>IF(ISNA(MATCH($C195,Oxford!AP$40:AP$55,0)),"Not Declared", IF(ISBLANK(INDEX(Oxford!$AI$40:$AI$55,MATCH($C195,Oxford!AP$40:AP$55,0))),"Missing name on declaration sheet", INDEX(Oxford!$AI$40:$AI$55,MATCH($C195,Oxford!AP$40:AP$55,0))))</f>
        <v>Not Declared</v>
      </c>
      <c r="J195" s="5" t="str">
        <f>IF(ISNA(MATCH($C195,Oxford!AQ$40:AQ$55,0)),"Not Declared", IF(ISBLANK(INDEX(Oxford!$AI$40:$AI$55,MATCH($C195,Oxford!AQ$40:AQ$55,0))),"Missing name on declaration sheet", INDEX(Oxford!$AI$40:$AI$55,MATCH($C195,Oxford!AQ$40:AQ$55,0))))</f>
        <v>Not Declared</v>
      </c>
      <c r="K195" s="5" t="str">
        <f>IF(ISNA(MATCH($C195,Oxford!AR$40:AR$55,0)),"Not Declared", IF(ISBLANK(INDEX(Oxford!$AI$40:$AI$55,MATCH($C195,Oxford!AR$40:AR$55,0))),"Missing name on declaration sheet", INDEX(Oxford!$AI$40:$AI$55,MATCH($C195,Oxford!AR$40:AR$55,0))))</f>
        <v>Not Declared</v>
      </c>
      <c r="L195" s="5" t="str">
        <f>IF(ISNA(MATCH($C195,Oxford!AS$40:AS$55,0)),"Not Declared", IF(ISBLANK(INDEX(Oxford!$AI$40:$AI$55,MATCH($C195,Oxford!AS$40:AS$55,0))),"Missing name on declaration sheet", INDEX(Oxford!$AI$40:$AI$55,MATCH($C195,Oxford!AS$40:AS$55,0))))</f>
        <v>Not Declared</v>
      </c>
      <c r="M195" s="5" t="str">
        <f>IF(ISNA(MATCH($C195,Oxford!AT$40:AT$55,0)),"Not Declared", IF(ISBLANK(INDEX(Oxford!$AI$40:$AI$55,MATCH($C195,Oxford!AT$40:AT$55,0))),"Missing name on declaration sheet", INDEX(Oxford!$AI$40:$AI$55,MATCH($C195,Oxford!AT$40:AT$55,0))))</f>
        <v>Not Declared</v>
      </c>
      <c r="N195" s="5" t="str">
        <f>IF(ISNA(MATCH($C195,Oxford!AU$40:AU$55,0)),"Not Declared", IF(ISBLANK(INDEX(Oxford!$AI$40:$AI$55,MATCH($C195,Oxford!AU$40:AU$55,0))),"Missing name on declaration sheet", INDEX(Oxford!$AI$40:$AI$55,MATCH($C195,Oxford!AU$40:AU$55,0))))</f>
        <v>Not Declared</v>
      </c>
      <c r="O195" s="5" t="str">
        <f>IF(ISNA(MATCH($C195,Oxford!AV$40:AV$55,0)),"Not Declared", IF(ISBLANK(INDEX(Oxford!$AI$40:$AI$55,MATCH($C195,Oxford!AV$40:AV$55,0))),"Missing name on declaration sheet", INDEX(Oxford!$AI$40:$AI$55,MATCH($C195,Oxford!AV$40:AV$55,0))))</f>
        <v>Not Declared</v>
      </c>
      <c r="P195" s="5" t="s">
        <v>109</v>
      </c>
      <c r="Q195" s="5" t="s">
        <v>136</v>
      </c>
      <c r="R195" s="5" t="s">
        <v>137</v>
      </c>
      <c r="S195" s="5" t="s">
        <v>138</v>
      </c>
      <c r="T195" s="5" t="str">
        <f>IF(ISNA(MATCH(P195,Oxford!$AW$40:$AW$55,0)),"", IF(ISBLANK(INDEX(Oxford!$AI$40:$AI$55,MATCH(P195,Oxford!$AW$40:$AW$55,0))),"Missing name on declaration sheet", INDEX(Oxford!$AI$40:$AI$55,MATCH(P195,Oxford!$AW$40:$AW$55,0))))</f>
        <v/>
      </c>
      <c r="U195" s="5" t="str">
        <f>IF(ISNA(MATCH(Q195,Oxford!$AW$40:$AW$55,0)),"", IF(ISBLANK(INDEX(Oxford!$AI$40:$AI$55,MATCH(Q195,Oxford!$AW$40:$AW$55,0))),"Missing name on declaration sheet", INDEX(Oxford!$AI$40:$AI$55,MATCH(Q195,Oxford!$AW$40:$AW$55,0))))</f>
        <v/>
      </c>
      <c r="V195" s="5" t="str">
        <f>IF(ISNA(MATCH(R195,Oxford!$AW$40:$AW$55,0)),"", IF(ISBLANK(INDEX(Oxford!$AI$40:$AI$55,MATCH(R195,Oxford!$AW$40:$AW$55,0))),"Missing name on declaration sheet", INDEX(Oxford!$AI$40:$AI$55,MATCH(R195,Oxford!$AW$40:$AW$55,0))))</f>
        <v/>
      </c>
      <c r="W195" s="5" t="str">
        <f>IF(ISNA(MATCH(S195,Oxford!$AW$40:$AW$55,0)),"", IF(ISBLANK(INDEX(Oxford!$AI$40:$AI$55,MATCH(S195,Oxford!$AW$40:$AW$55,0))),"Missing name on declaration sheet", INDEX(Oxford!$AI$40:$AI$55,MATCH(S195,Oxford!$AW$40:$AW$55,0))))</f>
        <v/>
      </c>
      <c r="X195" s="20" t="str">
        <f t="shared" ref="X195:X196" si="66">T195&amp;", "&amp;U195&amp;", "&amp;V195&amp;", "&amp;W195</f>
        <v xml:space="preserve">, , , </v>
      </c>
      <c r="AA195" s="21"/>
      <c r="AB195" s="201" t="str">
        <v>XX</v>
      </c>
      <c r="AC195" s="21" t="str">
        <v>Not Declared</v>
      </c>
      <c r="AD195" s="202" t="str">
        <v>Team Kennet</v>
      </c>
      <c r="AE195" s="21"/>
      <c r="AF195" s="201"/>
      <c r="AG195" s="21"/>
      <c r="AH195" s="202"/>
      <c r="AJ195" s="21"/>
      <c r="AK195" s="201" t="str">
        <v>OO</v>
      </c>
      <c r="AL195" s="21" t="str">
        <v>Not Declared</v>
      </c>
      <c r="AM195" s="202" t="str">
        <v>Oxford City AC</v>
      </c>
      <c r="AN195" s="21"/>
      <c r="AO195" s="201"/>
      <c r="AP195" s="21"/>
      <c r="AQ195" s="202"/>
      <c r="AR195" s="210"/>
      <c r="AS195" s="21"/>
      <c r="AT195" s="201" t="str">
        <v>HH</v>
      </c>
      <c r="AU195" s="21" t="str">
        <v>Not Declared</v>
      </c>
      <c r="AV195" s="202" t="str">
        <v>White Horse Harriers</v>
      </c>
      <c r="AW195" s="21"/>
      <c r="AX195" s="201"/>
      <c r="AY195" s="21"/>
      <c r="AZ195" s="202"/>
      <c r="BB195" s="21"/>
      <c r="BC195" s="201" t="str">
        <v>BB</v>
      </c>
      <c r="BD195" s="21" t="str">
        <v>Not Declared</v>
      </c>
      <c r="BE195" s="202" t="str">
        <v>Bicester AC</v>
      </c>
      <c r="BF195" s="21"/>
      <c r="BG195" s="201"/>
      <c r="BH195" s="21"/>
      <c r="BI195" s="202"/>
      <c r="BK195" s="21"/>
      <c r="BL195" s="201" t="str">
        <v>OO</v>
      </c>
      <c r="BM195" s="21" t="str">
        <v>Not Declared</v>
      </c>
      <c r="BN195" s="202" t="str">
        <v>Oxford City AC</v>
      </c>
      <c r="BO195" s="21"/>
      <c r="BP195" s="201"/>
      <c r="BQ195" s="21"/>
      <c r="BR195" s="202"/>
      <c r="BT195" s="21"/>
      <c r="BU195" s="201" t="str">
        <v>AA</v>
      </c>
      <c r="BV195" s="21" t="str">
        <v>Not Declared</v>
      </c>
      <c r="BW195" s="202" t="str">
        <v>Abingdon AC</v>
      </c>
      <c r="BX195" s="21"/>
      <c r="BY195" s="201"/>
      <c r="BZ195" s="21"/>
      <c r="CA195" s="202"/>
      <c r="CB195" s="21"/>
      <c r="CC195" s="21"/>
      <c r="CD195" s="21"/>
      <c r="CE195" s="21"/>
      <c r="CF195" s="21"/>
      <c r="CG195" s="21"/>
      <c r="CH195" s="21"/>
      <c r="CI195" s="21"/>
      <c r="CJ195" s="21"/>
      <c r="CK195" s="21"/>
      <c r="CL195" s="21"/>
    </row>
    <row r="196" spans="1:90" ht="21" customHeight="1">
      <c r="A196" s="20" t="s">
        <v>121</v>
      </c>
      <c r="B196" s="5" t="s">
        <v>31</v>
      </c>
      <c r="C196" s="5" t="s">
        <v>0</v>
      </c>
      <c r="D196" s="5" t="str">
        <f>IF(ISNA(MATCH($C196,Radley!AK$40:AK$55,0)),"Not Declared", IF(ISBLANK(INDEX(Radley!$AI$40:$AI$55,MATCH($C196,Radley!AK$40:AK$55,0))),"Missing name on declaration sheet", INDEX(Radley!$AI$40:$AI$55,MATCH($C196,Radley!AK$40:AK$55,0))))</f>
        <v>Not Declared</v>
      </c>
      <c r="E196" s="5" t="str">
        <f>IF(ISNA(MATCH($C196,Radley!AL$40:AL$55,0)),"Not Declared", IF(ISBLANK(INDEX(Radley!$AI$40:$AI$55,MATCH($C196,Radley!AL$40:AL$55,0))),"Missing name on declaration sheet", INDEX(Radley!$AI$40:$AI$55,MATCH($C196,Radley!AL$40:AL$55,0))))</f>
        <v>Not Declared</v>
      </c>
      <c r="F196" s="5" t="str">
        <f>IF(ISNA(MATCH($C196,Radley!AM$40:AM$55,0)),"Not Declared", IF(ISBLANK(INDEX(Radley!$AI$40:$AI$55,MATCH($C196,Radley!AM$40:AM$55,0))),"Missing name on declaration sheet", INDEX(Radley!$AI$40:$AI$55,MATCH($C196,Radley!AM$40:AM$55,0))))</f>
        <v>Not Declared</v>
      </c>
      <c r="G196" s="5" t="str">
        <f>IF(ISNA(MATCH($C196,Radley!AN$40:AN$55,0)),"Not Declared", IF(ISBLANK(INDEX(Radley!$AI$40:$AI$55,MATCH($C196,Radley!AN$40:AN$55,0))),"Missing name on declaration sheet", INDEX(Radley!$AI$40:$AI$55,MATCH($C196,Radley!AN$40:AN$55,0))))</f>
        <v>Not Declared</v>
      </c>
      <c r="H196" s="5" t="str">
        <f>IF(ISNA(MATCH($C196,Radley!AO$40:AO$55,0)),"Not Declared", IF(ISBLANK(INDEX(Radley!$AI$40:$AI$55,MATCH($C196,Radley!AO$40:AO$55,0))),"Missing name on declaration sheet", INDEX(Radley!$AI$40:$AI$55,MATCH($C196,Radley!AO$40:AO$55,0))))</f>
        <v>Not Declared</v>
      </c>
      <c r="I196" s="5" t="str">
        <f>IF(ISNA(MATCH($C196,Radley!AP$40:AP$55,0)),"Not Declared", IF(ISBLANK(INDEX(Radley!$AI$40:$AI$55,MATCH($C196,Radley!AP$40:AP$55,0))),"Missing name on declaration sheet", INDEX(Radley!$AI$40:$AI$55,MATCH($C196,Radley!AP$40:AP$55,0))))</f>
        <v>Not Declared</v>
      </c>
      <c r="J196" s="5" t="str">
        <f>IF(ISNA(MATCH($C196,Radley!AQ$40:AQ$55,0)),"Not Declared", IF(ISBLANK(INDEX(Radley!$AI$40:$AI$55,MATCH($C196,Radley!AQ$40:AQ$55,0))),"Missing name on declaration sheet", INDEX(Radley!$AI$40:$AI$55,MATCH($C196,Radley!AQ$40:AQ$55,0))))</f>
        <v>Not Declared</v>
      </c>
      <c r="K196" s="5" t="str">
        <f>IF(ISNA(MATCH($C196,Radley!AR$40:AR$55,0)),"Not Declared", IF(ISBLANK(INDEX(Radley!$AI$40:$AI$55,MATCH($C196,Radley!AR$40:AR$55,0))),"Missing name on declaration sheet", INDEX(Radley!$AI$40:$AI$55,MATCH($C196,Radley!AR$40:AR$55,0))))</f>
        <v>Not Declared</v>
      </c>
      <c r="L196" s="5" t="str">
        <f>IF(ISNA(MATCH($C196,Radley!AS$40:AS$55,0)),"Not Declared", IF(ISBLANK(INDEX(Radley!$AI$40:$AI$55,MATCH($C196,Radley!AS$40:AS$55,0))),"Missing name on declaration sheet", INDEX(Radley!$AI$40:$AI$55,MATCH($C196,Radley!AS$40:AS$55,0))))</f>
        <v>Not Declared</v>
      </c>
      <c r="M196" s="5" t="str">
        <f>IF(ISNA(MATCH($C196,Radley!AT$40:AT$55,0)),"Not Declared", IF(ISBLANK(INDEX(Radley!$AI$40:$AI$55,MATCH($C196,Radley!AT$40:AT$55,0))),"Missing name on declaration sheet", INDEX(Radley!$AI$40:$AI$55,MATCH($C196,Radley!AT$40:AT$55,0))))</f>
        <v>Not Declared</v>
      </c>
      <c r="N196" s="5" t="str">
        <f>IF(ISNA(MATCH($C196,Radley!AU$40:AU$55,0)),"Not Declared", IF(ISBLANK(INDEX(Radley!$AI$40:$AI$55,MATCH($C196,Radley!AU$40:AU$55,0))),"Missing name on declaration sheet", INDEX(Radley!$AI$40:$AI$55,MATCH($C196,Radley!AU$40:AU$55,0))))</f>
        <v>Not Declared</v>
      </c>
      <c r="O196" s="5" t="str">
        <f>IF(ISNA(MATCH($C196,Radley!AV$40:AV$55,0)),"Not Declared", IF(ISBLANK(INDEX(Radley!$AI$40:$AI$55,MATCH($C196,Radley!AV$40:AV$55,0))),"Missing name on declaration sheet", INDEX(Radley!$AI$40:$AI$55,MATCH($C196,Radley!AV$40:AV$55,0))))</f>
        <v>Not Declared</v>
      </c>
      <c r="P196" s="5">
        <v>1</v>
      </c>
      <c r="Q196" s="5">
        <v>2</v>
      </c>
      <c r="R196" s="5">
        <v>3</v>
      </c>
      <c r="S196" s="5">
        <v>4</v>
      </c>
      <c r="T196" s="5" t="str">
        <f>IF(ISNA(MATCH(P196,Radley!$AW$40:$AW$55,0)),"", IF(ISBLANK(INDEX(Radley!$AI$40:$AI$55,MATCH(P196,Radley!$AW$40:$AW$55,0))),"Missing name on declaration sheet", INDEX(Radley!$AI$40:$AI$55,MATCH(P196,Radley!$AW$40:$AW$55,0))))</f>
        <v/>
      </c>
      <c r="U196" s="5" t="str">
        <f>IF(ISNA(MATCH(Q196,Radley!$AW$40:$AW$55,0)),"", IF(ISBLANK(INDEX(Radley!$AI$40:$AI$55,MATCH(Q196,Radley!$AW$40:$AW$55,0))),"Missing name on declaration sheet", INDEX(Radley!$AI$40:$AI$55,MATCH(Q196,Radley!$AW$40:$AW$55,0))))</f>
        <v/>
      </c>
      <c r="V196" s="5" t="str">
        <f>IF(ISNA(MATCH(R196,Radley!$AW$40:$AW$55,0)),"", IF(ISBLANK(INDEX(Radley!$AI$40:$AI$55,MATCH(R196,Radley!$AW$40:$AW$55,0))),"Missing name on declaration sheet", INDEX(Radley!$AI$40:$AI$55,MATCH(R196,Radley!$AW$40:$AW$55,0))))</f>
        <v/>
      </c>
      <c r="W196" s="5" t="str">
        <f>IF(ISNA(MATCH(S196,Radley!$AW$40:$AW$55,0)),"", IF(ISBLANK(INDEX(Radley!$AI$40:$AI$55,MATCH(S196,Radley!$AW$40:$AW$55,0))),"Missing name on declaration sheet", INDEX(Radley!$AI$40:$AI$55,MATCH(S196,Radley!$AW$40:$AW$55,0))))</f>
        <v/>
      </c>
      <c r="X196" s="20" t="str">
        <f t="shared" si="66"/>
        <v xml:space="preserve">, , , </v>
      </c>
      <c r="AA196" s="21"/>
      <c r="AB196" s="201" t="str">
        <v>HH</v>
      </c>
      <c r="AC196" s="21" t="str">
        <v>Not Declared</v>
      </c>
      <c r="AD196" s="202" t="str">
        <v>White Horse Harriers</v>
      </c>
      <c r="AE196" s="21"/>
      <c r="AF196" s="201"/>
      <c r="AG196" s="21"/>
      <c r="AH196" s="202"/>
      <c r="AJ196" s="21"/>
      <c r="AK196" s="201" t="str">
        <v>RR</v>
      </c>
      <c r="AL196" s="21" t="str">
        <v>Not Declared</v>
      </c>
      <c r="AM196" s="202" t="str">
        <v>Radley AC</v>
      </c>
      <c r="AN196" s="21"/>
      <c r="AO196" s="201"/>
      <c r="AP196" s="21"/>
      <c r="AQ196" s="202"/>
      <c r="AR196" s="210"/>
      <c r="AS196" s="21"/>
      <c r="AT196" s="201" t="str">
        <v>RR</v>
      </c>
      <c r="AU196" s="21" t="str">
        <v>Not Declared</v>
      </c>
      <c r="AV196" s="202" t="str">
        <v>Radley AC</v>
      </c>
      <c r="AW196" s="21"/>
      <c r="AX196" s="201"/>
      <c r="AY196" s="21"/>
      <c r="AZ196" s="202"/>
      <c r="BB196" s="21"/>
      <c r="BC196" s="201" t="str">
        <v>RR</v>
      </c>
      <c r="BD196" s="21" t="str">
        <v>Not Declared</v>
      </c>
      <c r="BE196" s="202" t="str">
        <v>Radley AC</v>
      </c>
      <c r="BF196" s="21"/>
      <c r="BG196" s="201"/>
      <c r="BH196" s="21"/>
      <c r="BI196" s="202"/>
      <c r="BK196" s="21"/>
      <c r="BL196" s="201" t="str">
        <v>HH</v>
      </c>
      <c r="BM196" s="21" t="str">
        <v>Not Declared</v>
      </c>
      <c r="BN196" s="202" t="str">
        <v>White Horse Harriers</v>
      </c>
      <c r="BO196" s="21"/>
      <c r="BP196" s="201"/>
      <c r="BQ196" s="21"/>
      <c r="BR196" s="202"/>
      <c r="BT196" s="21"/>
      <c r="BU196" s="201" t="str">
        <v>OO</v>
      </c>
      <c r="BV196" s="21" t="str">
        <v>Not Declared</v>
      </c>
      <c r="BW196" s="202" t="str">
        <v>Oxford City AC</v>
      </c>
      <c r="BX196" s="21"/>
      <c r="BY196" s="201"/>
      <c r="BZ196" s="21"/>
      <c r="CA196" s="202"/>
      <c r="CB196" s="21"/>
      <c r="CC196" s="21"/>
      <c r="CD196" s="21"/>
      <c r="CE196" s="21"/>
      <c r="CF196" s="21"/>
      <c r="CG196" s="21"/>
      <c r="CH196" s="21"/>
      <c r="CI196" s="21"/>
      <c r="CJ196" s="21"/>
      <c r="CK196" s="21"/>
      <c r="CL196" s="21"/>
    </row>
    <row r="197" spans="1:90" ht="21" customHeight="1">
      <c r="A197" s="20" t="s">
        <v>121</v>
      </c>
      <c r="B197" s="5" t="s">
        <v>32</v>
      </c>
      <c r="C197" s="5" t="s">
        <v>1</v>
      </c>
      <c r="D197" s="5" t="str">
        <f>IF(ISNA(MATCH($C197,Radley!AK$40:AK$55,0)),"Not Declared", IF(ISBLANK(INDEX(Radley!$AI$40:$AI$55,MATCH($C197,Radley!AK$40:AK$55,0))),"Missing name on declaration sheet", INDEX(Radley!$AI$40:$AI$55,MATCH($C197,Radley!AK$40:AK$55,0))))</f>
        <v>Not Declared</v>
      </c>
      <c r="E197" s="5" t="str">
        <f>IF(ISNA(MATCH($C197,Radley!AL$40:AL$55,0)),"Not Declared", IF(ISBLANK(INDEX(Radley!$AI$40:$AI$55,MATCH($C197,Radley!AL$40:AL$55,0))),"Missing name on declaration sheet", INDEX(Radley!$AI$40:$AI$55,MATCH($C197,Radley!AL$40:AL$55,0))))</f>
        <v>Not Declared</v>
      </c>
      <c r="F197" s="5" t="str">
        <f>IF(ISNA(MATCH($C197,Radley!AM$40:AM$55,0)),"Not Declared", IF(ISBLANK(INDEX(Radley!$AI$40:$AI$55,MATCH($C197,Radley!AM$40:AM$55,0))),"Missing name on declaration sheet", INDEX(Radley!$AI$40:$AI$55,MATCH($C197,Radley!AM$40:AM$55,0))))</f>
        <v>Not Declared</v>
      </c>
      <c r="G197" s="5" t="str">
        <f>IF(ISNA(MATCH($C197,Radley!AN$40:AN$55,0)),"Not Declared", IF(ISBLANK(INDEX(Radley!$AI$40:$AI$55,MATCH($C197,Radley!AN$40:AN$55,0))),"Missing name on declaration sheet", INDEX(Radley!$AI$40:$AI$55,MATCH($C197,Radley!AN$40:AN$55,0))))</f>
        <v>Not Declared</v>
      </c>
      <c r="H197" s="5" t="str">
        <f>IF(ISNA(MATCH($C197,Radley!AO$40:AO$55,0)),"Not Declared", IF(ISBLANK(INDEX(Radley!$AI$40:$AI$55,MATCH($C197,Radley!AO$40:AO$55,0))),"Missing name on declaration sheet", INDEX(Radley!$AI$40:$AI$55,MATCH($C197,Radley!AO$40:AO$55,0))))</f>
        <v>Not Declared</v>
      </c>
      <c r="I197" s="5" t="str">
        <f>IF(ISNA(MATCH($C197,Radley!AP$40:AP$55,0)),"Not Declared", IF(ISBLANK(INDEX(Radley!$AI$40:$AI$55,MATCH($C197,Radley!AP$40:AP$55,0))),"Missing name on declaration sheet", INDEX(Radley!$AI$40:$AI$55,MATCH($C197,Radley!AP$40:AP$55,0))))</f>
        <v>Not Declared</v>
      </c>
      <c r="J197" s="5" t="str">
        <f>IF(ISNA(MATCH($C197,Radley!AQ$40:AQ$55,0)),"Not Declared", IF(ISBLANK(INDEX(Radley!$AI$40:$AI$55,MATCH($C197,Radley!AQ$40:AQ$55,0))),"Missing name on declaration sheet", INDEX(Radley!$AI$40:$AI$55,MATCH($C197,Radley!AQ$40:AQ$55,0))))</f>
        <v>Not Declared</v>
      </c>
      <c r="K197" s="5" t="str">
        <f>IF(ISNA(MATCH($C197,Radley!AR$40:AR$55,0)),"Not Declared", IF(ISBLANK(INDEX(Radley!$AI$40:$AI$55,MATCH($C197,Radley!AR$40:AR$55,0))),"Missing name on declaration sheet", INDEX(Radley!$AI$40:$AI$55,MATCH($C197,Radley!AR$40:AR$55,0))))</f>
        <v>Not Declared</v>
      </c>
      <c r="L197" s="5" t="str">
        <f>IF(ISNA(MATCH($C197,Radley!AS$40:AS$55,0)),"Not Declared", IF(ISBLANK(INDEX(Radley!$AI$40:$AI$55,MATCH($C197,Radley!AS$40:AS$55,0))),"Missing name on declaration sheet", INDEX(Radley!$AI$40:$AI$55,MATCH($C197,Radley!AS$40:AS$55,0))))</f>
        <v>Not Declared</v>
      </c>
      <c r="M197" s="5" t="str">
        <f>IF(ISNA(MATCH($C197,Radley!AT$40:AT$55,0)),"Not Declared", IF(ISBLANK(INDEX(Radley!$AI$40:$AI$55,MATCH($C197,Radley!AT$40:AT$55,0))),"Missing name on declaration sheet", INDEX(Radley!$AI$40:$AI$55,MATCH($C197,Radley!AT$40:AT$55,0))))</f>
        <v>Not Declared</v>
      </c>
      <c r="N197" s="5" t="str">
        <f>IF(ISNA(MATCH($C197,Radley!AU$40:AU$55,0)),"Not Declared", IF(ISBLANK(INDEX(Radley!$AI$40:$AI$55,MATCH($C197,Radley!AU$40:AU$55,0))),"Missing name on declaration sheet", INDEX(Radley!$AI$40:$AI$55,MATCH($C197,Radley!AU$40:AU$55,0))))</f>
        <v>Not Declared</v>
      </c>
      <c r="O197" s="5" t="str">
        <f>IF(ISNA(MATCH($C197,Radley!AV$40:AV$55,0)),"Not Declared", IF(ISBLANK(INDEX(Radley!$AI$40:$AI$55,MATCH($C197,Radley!AV$40:AV$55,0))),"Missing name on declaration sheet", INDEX(Radley!$AI$40:$AI$55,MATCH($C197,Radley!AV$40:AV$55,0))))</f>
        <v>Not Declared</v>
      </c>
      <c r="P197" s="57"/>
      <c r="Q197" s="57"/>
      <c r="R197" s="57"/>
      <c r="S197" s="57"/>
      <c r="T197" s="57"/>
      <c r="U197" s="57"/>
      <c r="V197" s="57"/>
      <c r="W197" s="57"/>
      <c r="X197" s="57"/>
      <c r="AA197" s="21"/>
      <c r="AB197" s="201" t="str">
        <v>RR</v>
      </c>
      <c r="AC197" s="21" t="str">
        <v>Not Declared</v>
      </c>
      <c r="AD197" s="202" t="str">
        <v>Radley AC</v>
      </c>
      <c r="AE197" s="21"/>
      <c r="AF197" s="201"/>
      <c r="AG197" s="21"/>
      <c r="AH197" s="202"/>
      <c r="AJ197" s="21"/>
      <c r="AK197" s="201" t="str">
        <v>XX</v>
      </c>
      <c r="AL197" s="21" t="str">
        <v>Not Declared</v>
      </c>
      <c r="AM197" s="202" t="str">
        <v>Team Kennet</v>
      </c>
      <c r="AN197" s="21"/>
      <c r="AO197" s="201"/>
      <c r="AP197" s="21"/>
      <c r="AQ197" s="202"/>
      <c r="AR197" s="210"/>
      <c r="AS197" s="21"/>
      <c r="AT197" s="201" t="str">
        <v>AA</v>
      </c>
      <c r="AU197" s="21" t="str">
        <v>Not Declared</v>
      </c>
      <c r="AV197" s="202" t="str">
        <v>Abingdon AC</v>
      </c>
      <c r="AW197" s="21"/>
      <c r="AX197" s="201"/>
      <c r="AY197" s="21"/>
      <c r="AZ197" s="202"/>
      <c r="BB197" s="21"/>
      <c r="BC197" s="201" t="str">
        <v>OO</v>
      </c>
      <c r="BD197" s="21" t="str">
        <v>Not Declared</v>
      </c>
      <c r="BE197" s="202" t="str">
        <v>Oxford City AC</v>
      </c>
      <c r="BF197" s="21"/>
      <c r="BG197" s="201"/>
      <c r="BH197" s="21"/>
      <c r="BI197" s="202"/>
      <c r="BK197" s="21"/>
      <c r="BL197" s="201" t="str">
        <v>BB</v>
      </c>
      <c r="BM197" s="21" t="str">
        <v>Not Declared</v>
      </c>
      <c r="BN197" s="202" t="str">
        <v>Bicester AC</v>
      </c>
      <c r="BO197" s="21"/>
      <c r="BP197" s="201"/>
      <c r="BQ197" s="21"/>
      <c r="BR197" s="202"/>
      <c r="BT197" s="21"/>
      <c r="BU197" s="201" t="str">
        <v>BB</v>
      </c>
      <c r="BV197" s="21" t="str">
        <v>Not Declared</v>
      </c>
      <c r="BW197" s="202" t="str">
        <v>Bicester AC</v>
      </c>
      <c r="BX197" s="21"/>
      <c r="BY197" s="201"/>
      <c r="BZ197" s="21"/>
      <c r="CA197" s="202"/>
      <c r="CB197" s="21"/>
      <c r="CC197" s="21"/>
      <c r="CD197" s="21"/>
      <c r="CE197" s="21"/>
      <c r="CF197" s="21"/>
      <c r="CG197" s="21"/>
      <c r="CH197" s="21"/>
      <c r="CI197" s="21"/>
      <c r="CJ197" s="21"/>
      <c r="CK197" s="21"/>
      <c r="CL197" s="21"/>
    </row>
    <row r="198" spans="1:90" ht="21" customHeight="1">
      <c r="A198" s="20" t="s">
        <v>121</v>
      </c>
      <c r="B198" s="5"/>
      <c r="C198" s="5" t="s">
        <v>139</v>
      </c>
      <c r="D198" s="5" t="str">
        <f>IF(ISNA(MATCH($C198,Radley!AK$40:AK$55,0)),"Not Declared", IF(ISBLANK(INDEX(Radley!$AI$40:$AI$55,MATCH($C198,Radley!AK$40:AK$55,0))),"Missing name on declaration sheet", INDEX(Radley!$AI$40:$AI$55,MATCH($C198,Radley!AK$40:AK$55,0))))</f>
        <v>Not Declared</v>
      </c>
      <c r="E198" s="5" t="str">
        <f>IF(ISNA(MATCH($C198,Radley!AL$40:AL$55,0)),"Not Declared", IF(ISBLANK(INDEX(Radley!$AI$40:$AI$55,MATCH($C198,Radley!AL$40:AL$55,0))),"Missing name on declaration sheet", INDEX(Radley!$AI$40:$AI$55,MATCH($C198,Radley!AL$40:AL$55,0))))</f>
        <v>Not Declared</v>
      </c>
      <c r="F198" s="5" t="str">
        <f>IF(ISNA(MATCH($C198,Radley!AM$40:AM$55,0)),"Not Declared", IF(ISBLANK(INDEX(Radley!$AI$40:$AI$55,MATCH($C198,Radley!AM$40:AM$55,0))),"Missing name on declaration sheet", INDEX(Radley!$AI$40:$AI$55,MATCH($C198,Radley!AM$40:AM$55,0))))</f>
        <v>Not Declared</v>
      </c>
      <c r="G198" s="5" t="str">
        <f>IF(ISNA(MATCH($C198,Radley!AN$40:AN$55,0)),"Not Declared", IF(ISBLANK(INDEX(Radley!$AI$40:$AI$55,MATCH($C198,Radley!AN$40:AN$55,0))),"Missing name on declaration sheet", INDEX(Radley!$AI$40:$AI$55,MATCH($C198,Radley!AN$40:AN$55,0))))</f>
        <v>Not Declared</v>
      </c>
      <c r="H198" s="5" t="str">
        <f>IF(ISNA(MATCH($C198,Radley!AO$40:AO$55,0)),"Not Declared", IF(ISBLANK(INDEX(Radley!$AI$40:$AI$55,MATCH($C198,Radley!AO$40:AO$55,0))),"Missing name on declaration sheet", INDEX(Radley!$AI$40:$AI$55,MATCH($C198,Radley!AO$40:AO$55,0))))</f>
        <v>Not Declared</v>
      </c>
      <c r="I198" s="5" t="str">
        <f>IF(ISNA(MATCH($C198,Radley!AP$40:AP$55,0)),"Not Declared", IF(ISBLANK(INDEX(Radley!$AI$40:$AI$55,MATCH($C198,Radley!AP$40:AP$55,0))),"Missing name on declaration sheet", INDEX(Radley!$AI$40:$AI$55,MATCH($C198,Radley!AP$40:AP$55,0))))</f>
        <v>Not Declared</v>
      </c>
      <c r="J198" s="5" t="str">
        <f>IF(ISNA(MATCH($C198,Radley!AQ$40:AQ$55,0)),"Not Declared", IF(ISBLANK(INDEX(Radley!$AI$40:$AI$55,MATCH($C198,Radley!AQ$40:AQ$55,0))),"Missing name on declaration sheet", INDEX(Radley!$AI$40:$AI$55,MATCH($C198,Radley!AQ$40:AQ$55,0))))</f>
        <v>Not Declared</v>
      </c>
      <c r="K198" s="5" t="str">
        <f>IF(ISNA(MATCH($C198,Radley!AR$40:AR$55,0)),"Not Declared", IF(ISBLANK(INDEX(Radley!$AI$40:$AI$55,MATCH($C198,Radley!AR$40:AR$55,0))),"Missing name on declaration sheet", INDEX(Radley!$AI$40:$AI$55,MATCH($C198,Radley!AR$40:AR$55,0))))</f>
        <v>Not Declared</v>
      </c>
      <c r="L198" s="5" t="str">
        <f>IF(ISNA(MATCH($C198,Radley!AS$40:AS$55,0)),"Not Declared", IF(ISBLANK(INDEX(Radley!$AI$40:$AI$55,MATCH($C198,Radley!AS$40:AS$55,0))),"Missing name on declaration sheet", INDEX(Radley!$AI$40:$AI$55,MATCH($C198,Radley!AS$40:AS$55,0))))</f>
        <v>Not Declared</v>
      </c>
      <c r="M198" s="5" t="str">
        <f>IF(ISNA(MATCH($C198,Radley!AT$40:AT$55,0)),"Not Declared", IF(ISBLANK(INDEX(Radley!$AI$40:$AI$55,MATCH($C198,Radley!AT$40:AT$55,0))),"Missing name on declaration sheet", INDEX(Radley!$AI$40:$AI$55,MATCH($C198,Radley!AT$40:AT$55,0))))</f>
        <v>Not Declared</v>
      </c>
      <c r="N198" s="5" t="str">
        <f>IF(ISNA(MATCH($C198,Radley!AU$40:AU$55,0)),"Not Declared", IF(ISBLANK(INDEX(Radley!$AI$40:$AI$55,MATCH($C198,Radley!AU$40:AU$55,0))),"Missing name on declaration sheet", INDEX(Radley!$AI$40:$AI$55,MATCH($C198,Radley!AU$40:AU$55,0))))</f>
        <v>Not Declared</v>
      </c>
      <c r="O198" s="5" t="str">
        <f>IF(ISNA(MATCH($C198,Radley!AV$40:AV$55,0)),"Not Declared", IF(ISBLANK(INDEX(Radley!$AI$40:$AI$55,MATCH($C198,Radley!AV$40:AV$55,0))),"Missing name on declaration sheet", INDEX(Radley!$AI$40:$AI$55,MATCH($C198,Radley!AV$40:AV$55,0))))</f>
        <v>Not Declared</v>
      </c>
      <c r="P198" s="5" t="s">
        <v>109</v>
      </c>
      <c r="Q198" s="5" t="s">
        <v>136</v>
      </c>
      <c r="R198" s="5" t="s">
        <v>137</v>
      </c>
      <c r="S198" s="5" t="s">
        <v>138</v>
      </c>
      <c r="T198" s="5" t="str">
        <f>IF(ISNA(MATCH(P198,Radley!$AW$40:$AW$55,0)),"", IF(ISBLANK(INDEX(Radley!$AI$40:$AI$55,MATCH(P198,Radley!$AW$40:$AW$55,0))),"Missing name on declaration sheet", INDEX(Radley!$AI$40:$AI$55,MATCH(P198,Radley!$AW$40:$AW$55,0))))</f>
        <v/>
      </c>
      <c r="U198" s="5" t="str">
        <f>IF(ISNA(MATCH(Q198,Radley!$AW$40:$AW$55,0)),"", IF(ISBLANK(INDEX(Radley!$AI$40:$AI$55,MATCH(Q198,Radley!$AW$40:$AW$55,0))),"Missing name on declaration sheet", INDEX(Radley!$AI$40:$AI$55,MATCH(Q198,Radley!$AW$40:$AW$55,0))))</f>
        <v/>
      </c>
      <c r="V198" s="5" t="str">
        <f>IF(ISNA(MATCH(R198,Radley!$AW$40:$AW$55,0)),"", IF(ISBLANK(INDEX(Radley!$AI$40:$AI$55,MATCH(R198,Radley!$AW$40:$AW$55,0))),"Missing name on declaration sheet", INDEX(Radley!$AI$40:$AI$55,MATCH(R198,Radley!$AW$40:$AW$55,0))))</f>
        <v/>
      </c>
      <c r="W198" s="5" t="str">
        <f>IF(ISNA(MATCH(S198,Radley!$AW$40:$AW$55,0)),"", IF(ISBLANK(INDEX(Radley!$AI$40:$AI$55,MATCH(S198,Radley!$AW$40:$AW$55,0))),"Missing name on declaration sheet", INDEX(Radley!$AI$40:$AI$55,MATCH(S198,Radley!$AW$40:$AW$55,0))))</f>
        <v/>
      </c>
      <c r="X198" s="20" t="str">
        <f t="shared" ref="X198:X199" si="67">T198&amp;", "&amp;U198&amp;", "&amp;V198&amp;", "&amp;W198</f>
        <v xml:space="preserve">, , , </v>
      </c>
      <c r="AB198" s="201" t="str">
        <v>WW</v>
      </c>
      <c r="AC198" s="21" t="str">
        <v>Not Declared</v>
      </c>
      <c r="AD198" s="202" t="str">
        <v>Witney Road Runners</v>
      </c>
      <c r="AE198" s="21"/>
      <c r="AF198" s="201"/>
      <c r="AG198" s="21"/>
      <c r="AH198" s="202"/>
      <c r="AK198" s="201" t="str">
        <v>NN</v>
      </c>
      <c r="AL198" s="21" t="str">
        <v>Not Declared</v>
      </c>
      <c r="AM198" s="202" t="str">
        <v>Banbury Harriers AC</v>
      </c>
      <c r="AN198" s="21"/>
      <c r="AO198" s="201"/>
      <c r="AP198" s="21"/>
      <c r="AQ198" s="202"/>
      <c r="AR198" s="210"/>
      <c r="AS198" s="27"/>
      <c r="AT198" s="201" t="str">
        <v>NN</v>
      </c>
      <c r="AU198" s="21" t="str">
        <v>Not Declared</v>
      </c>
      <c r="AV198" s="202" t="str">
        <v>Banbury Harriers AC</v>
      </c>
      <c r="AW198" s="21"/>
      <c r="AX198" s="201"/>
      <c r="AY198" s="21"/>
      <c r="AZ198" s="202"/>
      <c r="BC198" s="201" t="str">
        <v>XX</v>
      </c>
      <c r="BD198" s="21" t="str">
        <v>Not Declared</v>
      </c>
      <c r="BE198" s="202" t="str">
        <v>Team Kennet</v>
      </c>
      <c r="BF198" s="21"/>
      <c r="BG198" s="201"/>
      <c r="BH198" s="21"/>
      <c r="BI198" s="202"/>
      <c r="BL198" s="201" t="str">
        <v>WW</v>
      </c>
      <c r="BM198" s="21" t="str">
        <v>Not Declared</v>
      </c>
      <c r="BN198" s="202" t="str">
        <v>Witney Road Runners</v>
      </c>
      <c r="BO198" s="21"/>
      <c r="BP198" s="201"/>
      <c r="BQ198" s="21"/>
      <c r="BR198" s="202"/>
      <c r="BU198" s="201" t="str">
        <v>NN</v>
      </c>
      <c r="BV198" s="21" t="str">
        <v>Not Declared</v>
      </c>
      <c r="BW198" s="202" t="str">
        <v>Banbury Harriers AC</v>
      </c>
      <c r="BX198" s="21"/>
      <c r="BY198" s="201"/>
      <c r="BZ198" s="21"/>
      <c r="CA198" s="202"/>
      <c r="CB198" s="21"/>
      <c r="CC198" s="21"/>
      <c r="CD198" s="21"/>
      <c r="CE198" s="21"/>
      <c r="CF198" s="21"/>
      <c r="CG198" s="21"/>
      <c r="CH198" s="21"/>
      <c r="CI198" s="21"/>
      <c r="CJ198" s="21"/>
      <c r="CK198" s="21"/>
      <c r="CL198" s="21"/>
    </row>
    <row r="199" spans="1:90" ht="21" customHeight="1">
      <c r="A199" s="20" t="s">
        <v>69</v>
      </c>
      <c r="B199" s="5" t="s">
        <v>44</v>
      </c>
      <c r="C199" s="5" t="s">
        <v>0</v>
      </c>
      <c r="D199" s="5" t="str">
        <f>IF(ISNA(MATCH($C199,Kennet!AK$40:AK$55,0)),"Not Declared", IF(ISBLANK(INDEX(Kennet!$AI$40:$AI$55,MATCH($C199,Kennet!AK$40:AK$55,0))),"Missing name on declaration sheet", INDEX(Kennet!$AI$40:$AI$55,MATCH($C199,Kennet!AK$40:AK$55,0))))</f>
        <v>Not Declared</v>
      </c>
      <c r="E199" s="5" t="str">
        <f>IF(ISNA(MATCH($C199,Kennet!AL$40:AL$55,0)),"Not Declared", IF(ISBLANK(INDEX(Kennet!$AI$40:$AI$55,MATCH($C199,Kennet!AL$40:AL$55,0))),"Missing name on declaration sheet", INDEX(Kennet!$AI$40:$AI$55,MATCH($C199,Kennet!AL$40:AL$55,0))))</f>
        <v>Not Declared</v>
      </c>
      <c r="F199" s="5" t="str">
        <f>IF(ISNA(MATCH($C199,Kennet!AM$40:AM$55,0)),"Not Declared", IF(ISBLANK(INDEX(Kennet!$AI$40:$AI$55,MATCH($C199,Kennet!AM$40:AM$55,0))),"Missing name on declaration sheet", INDEX(Kennet!$AI$40:$AI$55,MATCH($C199,Kennet!AM$40:AM$55,0))))</f>
        <v>Not Declared</v>
      </c>
      <c r="G199" s="5" t="str">
        <f>IF(ISNA(MATCH($C199,Kennet!AN$40:AN$55,0)),"Not Declared", IF(ISBLANK(INDEX(Kennet!$AI$40:$AI$55,MATCH($C199,Kennet!AN$40:AN$55,0))),"Missing name on declaration sheet", INDEX(Kennet!$AI$40:$AI$55,MATCH($C199,Kennet!AN$40:AN$55,0))))</f>
        <v>Not Declared</v>
      </c>
      <c r="H199" s="5" t="str">
        <f>IF(ISNA(MATCH($C199,Kennet!AO$40:AO$55,0)),"Not Declared", IF(ISBLANK(INDEX(Kennet!$AI$40:$AI$55,MATCH($C199,Kennet!AO$40:AO$55,0))),"Missing name on declaration sheet", INDEX(Kennet!$AI$40:$AI$55,MATCH($C199,Kennet!AO$40:AO$55,0))))</f>
        <v>Not Declared</v>
      </c>
      <c r="I199" s="5" t="str">
        <f>IF(ISNA(MATCH($C199,Kennet!AP$40:AP$55,0)),"Not Declared", IF(ISBLANK(INDEX(Kennet!$AI$40:$AI$55,MATCH($C199,Kennet!AP$40:AP$55,0))),"Missing name on declaration sheet", INDEX(Kennet!$AI$40:$AI$55,MATCH($C199,Kennet!AP$40:AP$55,0))))</f>
        <v>Not Declared</v>
      </c>
      <c r="J199" s="5" t="str">
        <f>IF(ISNA(MATCH($C199,Kennet!AQ$40:AQ$55,0)),"Not Declared", IF(ISBLANK(INDEX(Kennet!$AI$40:$AI$55,MATCH($C199,Kennet!AQ$40:AQ$55,0))),"Missing name on declaration sheet", INDEX(Kennet!$AI$40:$AI$55,MATCH($C199,Kennet!AQ$40:AQ$55,0))))</f>
        <v>Not Declared</v>
      </c>
      <c r="K199" s="5" t="str">
        <f>IF(ISNA(MATCH($C199,Kennet!AR$40:AR$55,0)),"Not Declared", IF(ISBLANK(INDEX(Kennet!$AI$40:$AI$55,MATCH($C199,Kennet!AR$40:AR$55,0))),"Missing name on declaration sheet", INDEX(Kennet!$AI$40:$AI$55,MATCH($C199,Kennet!AR$40:AR$55,0))))</f>
        <v>Not Declared</v>
      </c>
      <c r="L199" s="5" t="str">
        <f>IF(ISNA(MATCH($C199,Kennet!AS$40:AS$55,0)),"Not Declared", IF(ISBLANK(INDEX(Kennet!$AI$40:$AI$55,MATCH($C199,Kennet!AS$40:AS$55,0))),"Missing name on declaration sheet", INDEX(Kennet!$AI$40:$AI$55,MATCH($C199,Kennet!AS$40:AS$55,0))))</f>
        <v>Not Declared</v>
      </c>
      <c r="M199" s="5" t="str">
        <f>IF(ISNA(MATCH($C199,Kennet!AT$40:AT$55,0)),"Not Declared", IF(ISBLANK(INDEX(Kennet!$AI$40:$AI$55,MATCH($C199,Kennet!AT$40:AT$55,0))),"Missing name on declaration sheet", INDEX(Kennet!$AI$40:$AI$55,MATCH($C199,Kennet!AT$40:AT$55,0))))</f>
        <v>Not Declared</v>
      </c>
      <c r="N199" s="5" t="str">
        <f>IF(ISNA(MATCH($C199,Kennet!AU$40:AU$55,0)),"Not Declared", IF(ISBLANK(INDEX(Kennet!$AI$40:$AI$55,MATCH($C199,Kennet!AU$40:AU$55,0))),"Missing name on declaration sheet", INDEX(Kennet!$AI$40:$AI$55,MATCH($C199,Kennet!AU$40:AU$55,0))))</f>
        <v>Not Declared</v>
      </c>
      <c r="O199" s="5" t="str">
        <f>IF(ISNA(MATCH($C199,Kennet!AV$40:AV$55,0)),"Not Declared", IF(ISBLANK(INDEX(Kennet!$AI$40:$AI$55,MATCH($C199,Kennet!AV$40:AV$55,0))),"Missing name on declaration sheet", INDEX(Kennet!$AI$40:$AI$55,MATCH($C199,Kennet!AV$40:AV$55,0))))</f>
        <v>Not Declared</v>
      </c>
      <c r="P199" s="5">
        <v>1</v>
      </c>
      <c r="Q199" s="5">
        <v>2</v>
      </c>
      <c r="R199" s="5">
        <v>3</v>
      </c>
      <c r="S199" s="5">
        <v>4</v>
      </c>
      <c r="T199" s="5" t="str">
        <f>IF(ISNA(MATCH(P199,Kennet!$AW$40:$AW$55,0)),"", IF(ISBLANK(INDEX(Kennet!$AI$40:$AI$55,MATCH(P199,Kennet!$AW$40:$AW$55,0))),"Missing name on declaration sheet", INDEX(Kennet!$AI$40:$AI$55,MATCH(P199,Kennet!$AW$40:$AW$55,0))))</f>
        <v/>
      </c>
      <c r="U199" s="5" t="str">
        <f>IF(ISNA(MATCH(Q199,Kennet!$AW$40:$AW$55,0)),"", IF(ISBLANK(INDEX(Kennet!$AI$40:$AI$55,MATCH(Q199,Kennet!$AW$40:$AW$55,0))),"Missing name on declaration sheet", INDEX(Kennet!$AI$40:$AI$55,MATCH(Q199,Kennet!$AW$40:$AW$55,0))))</f>
        <v/>
      </c>
      <c r="V199" s="5" t="str">
        <f>IF(ISNA(MATCH(R199,Kennet!$AW$40:$AW$55,0)),"", IF(ISBLANK(INDEX(Kennet!$AI$40:$AI$55,MATCH(R199,Kennet!$AW$40:$AW$55,0))),"Missing name on declaration sheet", INDEX(Kennet!$AI$40:$AI$55,MATCH(R199,Kennet!$AW$40:$AW$55,0))))</f>
        <v/>
      </c>
      <c r="W199" s="5" t="str">
        <f>IF(ISNA(MATCH(S199,Kennet!$AW$40:$AW$55,0)),"", IF(ISBLANK(INDEX(Kennet!$AI$40:$AI$55,MATCH(S199,Kennet!$AW$40:$AW$55,0))),"Missing name on declaration sheet", INDEX(Kennet!$AI$40:$AI$55,MATCH(S199,Kennet!$AW$40:$AW$55,0))))</f>
        <v/>
      </c>
      <c r="X199" s="20" t="str">
        <f t="shared" si="67"/>
        <v xml:space="preserve">, , , </v>
      </c>
      <c r="AB199" s="201" t="str">
        <v>NN</v>
      </c>
      <c r="AC199" s="21" t="str">
        <v>Not Declared</v>
      </c>
      <c r="AD199" s="202" t="str">
        <v>Banbury Harriers AC</v>
      </c>
      <c r="AE199" s="21"/>
      <c r="AF199" s="201"/>
      <c r="AG199" s="21"/>
      <c r="AH199" s="202"/>
      <c r="AK199" s="201" t="str">
        <v>HH</v>
      </c>
      <c r="AL199" s="21" t="str">
        <v>Not Declared</v>
      </c>
      <c r="AM199" s="202" t="str">
        <v>White Horse Harriers</v>
      </c>
      <c r="AN199" s="21"/>
      <c r="AO199" s="201"/>
      <c r="AP199" s="21"/>
      <c r="AQ199" s="202"/>
      <c r="AR199" s="210"/>
      <c r="AS199" s="27"/>
      <c r="AT199" s="201" t="str">
        <v>BB</v>
      </c>
      <c r="AU199" s="21" t="str">
        <v>Not Declared</v>
      </c>
      <c r="AV199" s="202" t="str">
        <v>Bicester AC</v>
      </c>
      <c r="AW199" s="21"/>
      <c r="AX199" s="201"/>
      <c r="AY199" s="21"/>
      <c r="AZ199" s="202"/>
      <c r="BC199" s="201" t="str">
        <v>HH</v>
      </c>
      <c r="BD199" s="21" t="str">
        <v>Not Declared</v>
      </c>
      <c r="BE199" s="202" t="str">
        <v>White Horse Harriers</v>
      </c>
      <c r="BF199" s="21"/>
      <c r="BG199" s="201"/>
      <c r="BH199" s="21"/>
      <c r="BI199" s="202"/>
      <c r="BL199" s="201" t="str">
        <v>NN</v>
      </c>
      <c r="BM199" s="21" t="str">
        <v>Not Declared</v>
      </c>
      <c r="BN199" s="202" t="str">
        <v>Banbury Harriers AC</v>
      </c>
      <c r="BO199" s="21"/>
      <c r="BP199" s="201"/>
      <c r="BQ199" s="21"/>
      <c r="BR199" s="202"/>
      <c r="BU199" s="201" t="str">
        <v>RR</v>
      </c>
      <c r="BV199" s="21" t="str">
        <v>Not Declared</v>
      </c>
      <c r="BW199" s="202" t="str">
        <v>Radley AC</v>
      </c>
      <c r="BX199" s="21"/>
      <c r="BY199" s="201"/>
      <c r="BZ199" s="21"/>
      <c r="CA199" s="202"/>
      <c r="CB199" s="21"/>
      <c r="CC199" s="21"/>
      <c r="CD199" s="21"/>
      <c r="CE199" s="21"/>
      <c r="CF199" s="21"/>
      <c r="CG199" s="21"/>
      <c r="CH199" s="21"/>
      <c r="CI199" s="21"/>
      <c r="CJ199" s="21"/>
      <c r="CK199" s="21"/>
      <c r="CL199" s="21"/>
    </row>
    <row r="200" spans="1:90" ht="21" customHeight="1">
      <c r="A200" s="20" t="s">
        <v>69</v>
      </c>
      <c r="B200" s="5" t="s">
        <v>48</v>
      </c>
      <c r="C200" s="5" t="s">
        <v>1</v>
      </c>
      <c r="D200" s="5" t="str">
        <f>IF(ISNA(MATCH($C200,Kennet!AK$40:AK$55,0)),"Not Declared", IF(ISBLANK(INDEX(Kennet!$AI$40:$AI$55,MATCH($C200,Kennet!AK$40:AK$55,0))),"Missing name on declaration sheet", INDEX(Kennet!$AI$40:$AI$55,MATCH($C200,Kennet!AK$40:AK$55,0))))</f>
        <v>Not Declared</v>
      </c>
      <c r="E200" s="5" t="str">
        <f>IF(ISNA(MATCH($C200,Kennet!AL$40:AL$55,0)),"Not Declared", IF(ISBLANK(INDEX(Kennet!$AI$40:$AI$55,MATCH($C200,Kennet!AL$40:AL$55,0))),"Missing name on declaration sheet", INDEX(Kennet!$AI$40:$AI$55,MATCH($C200,Kennet!AL$40:AL$55,0))))</f>
        <v>Not Declared</v>
      </c>
      <c r="F200" s="5" t="str">
        <f>IF(ISNA(MATCH($C200,Kennet!AM$40:AM$55,0)),"Not Declared", IF(ISBLANK(INDEX(Kennet!$AI$40:$AI$55,MATCH($C200,Kennet!AM$40:AM$55,0))),"Missing name on declaration sheet", INDEX(Kennet!$AI$40:$AI$55,MATCH($C200,Kennet!AM$40:AM$55,0))))</f>
        <v>Not Declared</v>
      </c>
      <c r="G200" s="5" t="str">
        <f>IF(ISNA(MATCH($C200,Kennet!AN$40:AN$55,0)),"Not Declared", IF(ISBLANK(INDEX(Kennet!$AI$40:$AI$55,MATCH($C200,Kennet!AN$40:AN$55,0))),"Missing name on declaration sheet", INDEX(Kennet!$AI$40:$AI$55,MATCH($C200,Kennet!AN$40:AN$55,0))))</f>
        <v>Not Declared</v>
      </c>
      <c r="H200" s="5" t="str">
        <f>IF(ISNA(MATCH($C200,Kennet!AO$40:AO$55,0)),"Not Declared", IF(ISBLANK(INDEX(Kennet!$AI$40:$AI$55,MATCH($C200,Kennet!AO$40:AO$55,0))),"Missing name on declaration sheet", INDEX(Kennet!$AI$40:$AI$55,MATCH($C200,Kennet!AO$40:AO$55,0))))</f>
        <v>Not Declared</v>
      </c>
      <c r="I200" s="5" t="str">
        <f>IF(ISNA(MATCH($C200,Kennet!AP$40:AP$55,0)),"Not Declared", IF(ISBLANK(INDEX(Kennet!$AI$40:$AI$55,MATCH($C200,Kennet!AP$40:AP$55,0))),"Missing name on declaration sheet", INDEX(Kennet!$AI$40:$AI$55,MATCH($C200,Kennet!AP$40:AP$55,0))))</f>
        <v>Not Declared</v>
      </c>
      <c r="J200" s="5" t="str">
        <f>IF(ISNA(MATCH($C200,Kennet!AQ$40:AQ$55,0)),"Not Declared", IF(ISBLANK(INDEX(Kennet!$AI$40:$AI$55,MATCH($C200,Kennet!AQ$40:AQ$55,0))),"Missing name on declaration sheet", INDEX(Kennet!$AI$40:$AI$55,MATCH($C200,Kennet!AQ$40:AQ$55,0))))</f>
        <v>Not Declared</v>
      </c>
      <c r="K200" s="5" t="str">
        <f>IF(ISNA(MATCH($C200,Kennet!AR$40:AR$55,0)),"Not Declared", IF(ISBLANK(INDEX(Kennet!$AI$40:$AI$55,MATCH($C200,Kennet!AR$40:AR$55,0))),"Missing name on declaration sheet", INDEX(Kennet!$AI$40:$AI$55,MATCH($C200,Kennet!AR$40:AR$55,0))))</f>
        <v>Not Declared</v>
      </c>
      <c r="L200" s="5" t="str">
        <f>IF(ISNA(MATCH($C200,Kennet!AS$40:AS$55,0)),"Not Declared", IF(ISBLANK(INDEX(Kennet!$AI$40:$AI$55,MATCH($C200,Kennet!AS$40:AS$55,0))),"Missing name on declaration sheet", INDEX(Kennet!$AI$40:$AI$55,MATCH($C200,Kennet!AS$40:AS$55,0))))</f>
        <v>Not Declared</v>
      </c>
      <c r="M200" s="5" t="str">
        <f>IF(ISNA(MATCH($C200,Kennet!AT$40:AT$55,0)),"Not Declared", IF(ISBLANK(INDEX(Kennet!$AI$40:$AI$55,MATCH($C200,Kennet!AT$40:AT$55,0))),"Missing name on declaration sheet", INDEX(Kennet!$AI$40:$AI$55,MATCH($C200,Kennet!AT$40:AT$55,0))))</f>
        <v>Not Declared</v>
      </c>
      <c r="N200" s="5" t="str">
        <f>IF(ISNA(MATCH($C200,Kennet!AU$40:AU$55,0)),"Not Declared", IF(ISBLANK(INDEX(Kennet!$AI$40:$AI$55,MATCH($C200,Kennet!AU$40:AU$55,0))),"Missing name on declaration sheet", INDEX(Kennet!$AI$40:$AI$55,MATCH($C200,Kennet!AU$40:AU$55,0))))</f>
        <v>Not Declared</v>
      </c>
      <c r="O200" s="5" t="str">
        <f>IF(ISNA(MATCH($C200,Kennet!AV$40:AV$55,0)),"Not Declared", IF(ISBLANK(INDEX(Kennet!$AI$40:$AI$55,MATCH($C200,Kennet!AV$40:AV$55,0))),"Missing name on declaration sheet", INDEX(Kennet!$AI$40:$AI$55,MATCH($C200,Kennet!AV$40:AV$55,0))))</f>
        <v>Not Declared</v>
      </c>
      <c r="P200" s="57"/>
      <c r="Q200" s="57"/>
      <c r="R200" s="57"/>
      <c r="S200" s="57"/>
      <c r="T200" s="57"/>
      <c r="U200" s="57"/>
      <c r="V200" s="57"/>
      <c r="W200" s="57"/>
      <c r="X200" s="57"/>
      <c r="AA200" s="197" t="s">
        <v>341</v>
      </c>
      <c r="AB200" s="198" t="str" cm="1">
        <f t="array" ref="AB200">_xlfn.XLOOKUP(1,('Number Allocation'!$C$6:$C$1446=AC200)*('Number Allocation'!$D$6:$D$1446=AD200),'Number Allocation'!$A$6:$A$1446,"!!!")</f>
        <v>!!!</v>
      </c>
      <c r="AC200" s="208" t="str" cm="1">
        <f t="array" ref="AC200:AD207">_xlfn.SORTBY(_xlfn._xlws.FILTER(CHOOSE({1,2},$I184:$I210,$A184:$A210),($C184:$C210="N/S")*($A184:$A210&lt;&gt;"Great Milton AC"),""),$P$446:$P$453)</f>
        <v>Not Declared</v>
      </c>
      <c r="AD200" s="200" t="str">
        <v>Bicester AC</v>
      </c>
      <c r="AE200" s="21"/>
      <c r="AF200" s="201"/>
      <c r="AG200" s="21"/>
      <c r="AH200" s="202"/>
      <c r="AJ200" s="197" t="s">
        <v>341</v>
      </c>
      <c r="AK200" s="198" t="str" cm="1">
        <f t="array" ref="AK200">_xlfn.XLOOKUP(1,('Number Allocation'!$C$6:$C$1446=AL200)*('Number Allocation'!$D$6:$D$1446=AM200),'Number Allocation'!$A$6:$A$1446,"!!!")</f>
        <v>!!!</v>
      </c>
      <c r="AL200" s="208" t="str" cm="1">
        <f t="array" ref="AL200:AM207">_xlfn.SORTBY(_xlfn._xlws.FILTER(CHOOSE({1,2},$F184:$F210,$A184:$A210),($C184:$C210="N/S")*($A184:$A210&lt;&gt;"Great Milton AC"),""),$O$446:$O$453)</f>
        <v>Not Declared</v>
      </c>
      <c r="AM200" s="200" t="str">
        <v>Witney Road Runners</v>
      </c>
      <c r="AN200" s="21"/>
      <c r="AO200" s="201"/>
      <c r="AP200" s="21"/>
      <c r="AQ200" s="202"/>
      <c r="AR200" s="210"/>
      <c r="AS200" s="197" t="s">
        <v>341</v>
      </c>
      <c r="AT200" s="198" t="str" cm="1">
        <f t="array" ref="AT200">_xlfn.XLOOKUP(1,('Number Allocation'!$C$6:$C$1446=AU200)*('Number Allocation'!$D$6:$D$1446=AV200),'Number Allocation'!$A$6:$A$1446,"!!!")</f>
        <v>!!!</v>
      </c>
      <c r="AU200" s="208" t="str" cm="1">
        <f t="array" ref="AU200:AV207">_xlfn.SORTBY(_xlfn._xlws.FILTER(CHOOSE({1,2},$K184:$K210,$A184:$A210),($C184:$C210="N/S")*($A184:$A210&lt;&gt;"Great Milton AC"),""),$N$446:$N$453)</f>
        <v>Not Declared</v>
      </c>
      <c r="AV200" s="200" t="str">
        <v>Witney Road Runners</v>
      </c>
      <c r="AW200" s="21"/>
      <c r="AX200" s="201"/>
      <c r="AY200" s="21"/>
      <c r="AZ200" s="202"/>
      <c r="BB200" s="197" t="s">
        <v>341</v>
      </c>
      <c r="BC200" s="198" t="str" cm="1">
        <f t="array" ref="BC200">_xlfn.XLOOKUP(1,('Number Allocation'!$C$6:$C$1446=BD200)*('Number Allocation'!$D$6:$D$1446=BE200),'Number Allocation'!$A$6:$A$1446,"!!!")</f>
        <v>!!!</v>
      </c>
      <c r="BD200" s="208" t="str" cm="1">
        <f t="array" ref="BD200:BE207">_xlfn.SORTBY(_xlfn._xlws.FILTER(CHOOSE({1,2},$M184:$M210,$A184:$A210),($C184:$C210="N/S")*($A184:$A210&lt;&gt;"Great Milton AC"),""),$L$446:$L$453)</f>
        <v>Not Declared</v>
      </c>
      <c r="BE200" s="200" t="str">
        <v>Abingdon AC</v>
      </c>
      <c r="BF200" s="21"/>
      <c r="BG200" s="201"/>
      <c r="BH200" s="21"/>
      <c r="BI200" s="202"/>
      <c r="BK200" s="197" t="s">
        <v>341</v>
      </c>
      <c r="BL200" s="198" t="str" cm="1">
        <f t="array" ref="BL200">_xlfn.XLOOKUP(1,('Number Allocation'!$C$6:$C$1446=BM200)*('Number Allocation'!$D$6:$D$1446=BN200),'Number Allocation'!$A$6:$A$1446,"!!!")</f>
        <v>!!!</v>
      </c>
      <c r="BM200" s="208" t="str" cm="1">
        <f t="array" ref="BM200:BN207">_xlfn.SORTBY(_xlfn._xlws.FILTER(CHOOSE({1,2},$D184:$D210,$A184:$A210),($C184:$C210="N/S")*($A184:$A210&lt;&gt;"Great Milton AC"),""),$M$446:$M$453)</f>
        <v>Not Declared</v>
      </c>
      <c r="BN200" s="200" t="str">
        <v>Radley AC</v>
      </c>
      <c r="BO200" s="21"/>
      <c r="BP200" s="201"/>
      <c r="BQ200" s="21"/>
      <c r="BR200" s="202"/>
      <c r="BT200" s="197" t="s">
        <v>341</v>
      </c>
      <c r="BU200" s="198" t="str" cm="1">
        <f t="array" ref="BU200">_xlfn.XLOOKUP(1,('Number Allocation'!$C$6:$C$1446=BV200)*('Number Allocation'!$D$6:$D$1446=BW200),'Number Allocation'!$A$6:$A$1446,"!!!")</f>
        <v>!!!</v>
      </c>
      <c r="BV200" s="208" t="str" cm="1">
        <f t="array" ref="BV200:BW207">_xlfn.SORTBY(_xlfn._xlws.FILTER(CHOOSE({1,2},$E184:$E210,$A184:$A210),($C184:$C210="N/S")*($A184:$A210&lt;&gt;"Great Milton AC"),""),$K$446:$K$453)</f>
        <v>Not Declared</v>
      </c>
      <c r="BW200" s="200" t="str">
        <v>Team Kennet</v>
      </c>
      <c r="BX200" s="21"/>
      <c r="BY200" s="201"/>
      <c r="BZ200" s="21"/>
      <c r="CA200" s="202"/>
      <c r="CB200" s="21"/>
      <c r="CC200" s="21"/>
      <c r="CD200" s="21"/>
      <c r="CE200" s="21"/>
      <c r="CF200" s="21"/>
      <c r="CG200" s="21"/>
      <c r="CH200" s="21"/>
      <c r="CI200" s="21"/>
      <c r="CJ200" s="21"/>
      <c r="CK200" s="21"/>
      <c r="CL200" s="21"/>
    </row>
    <row r="201" spans="1:90" ht="21" customHeight="1">
      <c r="A201" s="20" t="s">
        <v>69</v>
      </c>
      <c r="B201" s="5"/>
      <c r="C201" s="5" t="s">
        <v>139</v>
      </c>
      <c r="D201" s="5" t="str">
        <f>IF(ISNA(MATCH($C201,Kennet!AK$40:AK$55,0)),"Not Declared", IF(ISBLANK(INDEX(Kennet!$AI$40:$AI$55,MATCH($C201,Kennet!AK$40:AK$55,0))),"Missing name on declaration sheet", INDEX(Kennet!$AI$40:$AI$55,MATCH($C201,Kennet!AK$40:AK$55,0))))</f>
        <v>Not Declared</v>
      </c>
      <c r="E201" s="5" t="str">
        <f>IF(ISNA(MATCH($C201,Kennet!AL$40:AL$55,0)),"Not Declared", IF(ISBLANK(INDEX(Kennet!$AI$40:$AI$55,MATCH($C201,Kennet!AL$40:AL$55,0))),"Missing name on declaration sheet", INDEX(Kennet!$AI$40:$AI$55,MATCH($C201,Kennet!AL$40:AL$55,0))))</f>
        <v>Not Declared</v>
      </c>
      <c r="F201" s="5" t="str">
        <f>IF(ISNA(MATCH($C201,Kennet!AM$40:AM$55,0)),"Not Declared", IF(ISBLANK(INDEX(Kennet!$AI$40:$AI$55,MATCH($C201,Kennet!AM$40:AM$55,0))),"Missing name on declaration sheet", INDEX(Kennet!$AI$40:$AI$55,MATCH($C201,Kennet!AM$40:AM$55,0))))</f>
        <v>Not Declared</v>
      </c>
      <c r="G201" s="5" t="str">
        <f>IF(ISNA(MATCH($C201,Kennet!AN$40:AN$55,0)),"Not Declared", IF(ISBLANK(INDEX(Kennet!$AI$40:$AI$55,MATCH($C201,Kennet!AN$40:AN$55,0))),"Missing name on declaration sheet", INDEX(Kennet!$AI$40:$AI$55,MATCH($C201,Kennet!AN$40:AN$55,0))))</f>
        <v>Not Declared</v>
      </c>
      <c r="H201" s="5" t="str">
        <f>IF(ISNA(MATCH($C201,Kennet!AO$40:AO$55,0)),"Not Declared", IF(ISBLANK(INDEX(Kennet!$AI$40:$AI$55,MATCH($C201,Kennet!AO$40:AO$55,0))),"Missing name on declaration sheet", INDEX(Kennet!$AI$40:$AI$55,MATCH($C201,Kennet!AO$40:AO$55,0))))</f>
        <v>Not Declared</v>
      </c>
      <c r="I201" s="5" t="str">
        <f>IF(ISNA(MATCH($C201,Kennet!AP$40:AP$55,0)),"Not Declared", IF(ISBLANK(INDEX(Kennet!$AI$40:$AI$55,MATCH($C201,Kennet!AP$40:AP$55,0))),"Missing name on declaration sheet", INDEX(Kennet!$AI$40:$AI$55,MATCH($C201,Kennet!AP$40:AP$55,0))))</f>
        <v>Not Declared</v>
      </c>
      <c r="J201" s="5" t="str">
        <f>IF(ISNA(MATCH($C201,Kennet!AQ$40:AQ$55,0)),"Not Declared", IF(ISBLANK(INDEX(Kennet!$AI$40:$AI$55,MATCH($C201,Kennet!AQ$40:AQ$55,0))),"Missing name on declaration sheet", INDEX(Kennet!$AI$40:$AI$55,MATCH($C201,Kennet!AQ$40:AQ$55,0))))</f>
        <v>Not Declared</v>
      </c>
      <c r="K201" s="5" t="str">
        <f>IF(ISNA(MATCH($C201,Kennet!AR$40:AR$55,0)),"Not Declared", IF(ISBLANK(INDEX(Kennet!$AI$40:$AI$55,MATCH($C201,Kennet!AR$40:AR$55,0))),"Missing name on declaration sheet", INDEX(Kennet!$AI$40:$AI$55,MATCH($C201,Kennet!AR$40:AR$55,0))))</f>
        <v>Not Declared</v>
      </c>
      <c r="L201" s="5" t="str">
        <f>IF(ISNA(MATCH($C201,Kennet!AS$40:AS$55,0)),"Not Declared", IF(ISBLANK(INDEX(Kennet!$AI$40:$AI$55,MATCH($C201,Kennet!AS$40:AS$55,0))),"Missing name on declaration sheet", INDEX(Kennet!$AI$40:$AI$55,MATCH($C201,Kennet!AS$40:AS$55,0))))</f>
        <v>Not Declared</v>
      </c>
      <c r="M201" s="5" t="str">
        <f>IF(ISNA(MATCH($C201,Kennet!AT$40:AT$55,0)),"Not Declared", IF(ISBLANK(INDEX(Kennet!$AI$40:$AI$55,MATCH($C201,Kennet!AT$40:AT$55,0))),"Missing name on declaration sheet", INDEX(Kennet!$AI$40:$AI$55,MATCH($C201,Kennet!AT$40:AT$55,0))))</f>
        <v>Not Declared</v>
      </c>
      <c r="N201" s="5" t="str">
        <f>IF(ISNA(MATCH($C201,Kennet!AU$40:AU$55,0)),"Not Declared", IF(ISBLANK(INDEX(Kennet!$AI$40:$AI$55,MATCH($C201,Kennet!AU$40:AU$55,0))),"Missing name on declaration sheet", INDEX(Kennet!$AI$40:$AI$55,MATCH($C201,Kennet!AU$40:AU$55,0))))</f>
        <v>Not Declared</v>
      </c>
      <c r="O201" s="5" t="str">
        <f>IF(ISNA(MATCH($C201,Kennet!AV$40:AV$55,0)),"Not Declared", IF(ISBLANK(INDEX(Kennet!$AI$40:$AI$55,MATCH($C201,Kennet!AV$40:AV$55,0))),"Missing name on declaration sheet", INDEX(Kennet!$AI$40:$AI$55,MATCH($C201,Kennet!AV$40:AV$55,0))))</f>
        <v>Not Declared</v>
      </c>
      <c r="P201" s="5" t="s">
        <v>109</v>
      </c>
      <c r="Q201" s="5" t="s">
        <v>136</v>
      </c>
      <c r="R201" s="5" t="s">
        <v>137</v>
      </c>
      <c r="S201" s="5" t="s">
        <v>138</v>
      </c>
      <c r="T201" s="5" t="str">
        <f>IF(ISNA(MATCH(P201,Kennet!$AW$40:$AW$55,0)),"", IF(ISBLANK(INDEX(Kennet!$AI$40:$AI$55,MATCH(P201,Kennet!$AW$40:$AW$55,0))),"Missing name on declaration sheet", INDEX(Kennet!$AI$40:$AI$55,MATCH(P201,Kennet!$AW$40:$AW$55,0))))</f>
        <v/>
      </c>
      <c r="U201" s="5" t="str">
        <f>IF(ISNA(MATCH(Q201,Kennet!$AW$40:$AW$55,0)),"", IF(ISBLANK(INDEX(Kennet!$AI$40:$AI$55,MATCH(Q201,Kennet!$AW$40:$AW$55,0))),"Missing name on declaration sheet", INDEX(Kennet!$AI$40:$AI$55,MATCH(Q201,Kennet!$AW$40:$AW$55,0))))</f>
        <v/>
      </c>
      <c r="V201" s="5" t="str">
        <f>IF(ISNA(MATCH(R201,Kennet!$AW$40:$AW$55,0)),"", IF(ISBLANK(INDEX(Kennet!$AI$40:$AI$55,MATCH(R201,Kennet!$AW$40:$AW$55,0))),"Missing name on declaration sheet", INDEX(Kennet!$AI$40:$AI$55,MATCH(R201,Kennet!$AW$40:$AW$55,0))))</f>
        <v/>
      </c>
      <c r="W201" s="5" t="str">
        <f>IF(ISNA(MATCH(S201,Kennet!$AW$40:$AW$55,0)),"", IF(ISBLANK(INDEX(Kennet!$AI$40:$AI$55,MATCH(S201,Kennet!$AW$40:$AW$55,0))),"Missing name on declaration sheet", INDEX(Kennet!$AI$40:$AI$55,MATCH(S201,Kennet!$AW$40:$AW$55,0))))</f>
        <v/>
      </c>
      <c r="X201" s="20" t="str">
        <f t="shared" ref="X201:X202" si="68">T201&amp;", "&amp;U201&amp;", "&amp;V201&amp;", "&amp;W201</f>
        <v xml:space="preserve">, , , </v>
      </c>
      <c r="AB201" s="201" t="str" cm="1">
        <f t="array" ref="AB201">_xlfn.XLOOKUP(1,('Number Allocation'!$C$6:$C$1446=AC201)*('Number Allocation'!$D$6:$D$1446=AD201),'Number Allocation'!$A$6:$A$1446,"!!!")</f>
        <v>!!!</v>
      </c>
      <c r="AC201" s="21" t="str">
        <v>Not Declared</v>
      </c>
      <c r="AD201" s="202" t="str">
        <v>Oxford City AC</v>
      </c>
      <c r="AE201" s="21"/>
      <c r="AF201" s="201"/>
      <c r="AG201" s="21"/>
      <c r="AH201" s="202"/>
      <c r="AK201" s="201" t="str" cm="1">
        <f t="array" ref="AK201">_xlfn.XLOOKUP(1,('Number Allocation'!$C$6:$C$1446=AL201)*('Number Allocation'!$D$6:$D$1446=AM201),'Number Allocation'!$A$6:$A$1446,"!!!")</f>
        <v>!!!</v>
      </c>
      <c r="AL201" s="21" t="str">
        <v>Not Declared</v>
      </c>
      <c r="AM201" s="202" t="str">
        <v>Bicester AC</v>
      </c>
      <c r="AN201" s="21"/>
      <c r="AO201" s="201"/>
      <c r="AP201" s="21"/>
      <c r="AQ201" s="202"/>
      <c r="AR201" s="210"/>
      <c r="AS201" s="27"/>
      <c r="AT201" s="201" t="str" cm="1">
        <f t="array" ref="AT201">_xlfn.XLOOKUP(1,('Number Allocation'!$C$6:$C$1446=AU201)*('Number Allocation'!$D$6:$D$1446=AV201),'Number Allocation'!$A$6:$A$1446,"!!!")</f>
        <v>!!!</v>
      </c>
      <c r="AU201" s="21" t="str">
        <v>Not Declared</v>
      </c>
      <c r="AV201" s="202" t="str">
        <v>Team Kennet</v>
      </c>
      <c r="AW201" s="21"/>
      <c r="AX201" s="201"/>
      <c r="AY201" s="21"/>
      <c r="AZ201" s="202"/>
      <c r="BC201" s="201" t="str" cm="1">
        <f t="array" ref="BC201">_xlfn.XLOOKUP(1,('Number Allocation'!$C$6:$C$1446=BD201)*('Number Allocation'!$D$6:$D$1446=BE201),'Number Allocation'!$A$6:$A$1446,"!!!")</f>
        <v>!!!</v>
      </c>
      <c r="BD201" s="21" t="str">
        <v>Not Declared</v>
      </c>
      <c r="BE201" s="202" t="str">
        <v>Witney Road Runners</v>
      </c>
      <c r="BF201" s="21"/>
      <c r="BG201" s="201"/>
      <c r="BH201" s="21"/>
      <c r="BI201" s="202"/>
      <c r="BL201" s="201" t="str" cm="1">
        <f t="array" ref="BL201">_xlfn.XLOOKUP(1,('Number Allocation'!$C$6:$C$1446=BM201)*('Number Allocation'!$D$6:$D$1446=BN201),'Number Allocation'!$A$6:$A$1446,"!!!")</f>
        <v>!!!</v>
      </c>
      <c r="BM201" s="21" t="str">
        <v>Not Declared</v>
      </c>
      <c r="BN201" s="202" t="str">
        <v>Team Kennet</v>
      </c>
      <c r="BO201" s="21"/>
      <c r="BP201" s="201"/>
      <c r="BQ201" s="21"/>
      <c r="BR201" s="202"/>
      <c r="BU201" s="201" t="str" cm="1">
        <f t="array" ref="BU201">_xlfn.XLOOKUP(1,('Number Allocation'!$C$6:$C$1446=BV201)*('Number Allocation'!$D$6:$D$1446=BW201),'Number Allocation'!$A$6:$A$1446,"!!!")</f>
        <v>!!!</v>
      </c>
      <c r="BV201" s="21" t="str">
        <v>Not Declared</v>
      </c>
      <c r="BW201" s="202" t="str">
        <v>White Horse Harriers</v>
      </c>
      <c r="BX201" s="21"/>
      <c r="BY201" s="201"/>
      <c r="BZ201" s="21"/>
      <c r="CA201" s="202"/>
      <c r="CB201" s="21"/>
      <c r="CC201" s="21"/>
      <c r="CD201" s="21"/>
      <c r="CE201" s="21"/>
      <c r="CF201" s="21"/>
      <c r="CG201" s="21"/>
      <c r="CH201" s="21"/>
      <c r="CI201" s="21"/>
      <c r="CJ201" s="21"/>
      <c r="CK201" s="21"/>
      <c r="CL201" s="21"/>
    </row>
    <row r="202" spans="1:90" ht="21" customHeight="1">
      <c r="A202" s="20" t="s">
        <v>122</v>
      </c>
      <c r="B202" s="5" t="s">
        <v>72</v>
      </c>
      <c r="C202" s="5" t="s">
        <v>0</v>
      </c>
      <c r="D202" s="5" t="str">
        <f>IF(ISNA(MATCH($C202,WhiteHorse!AK$40:AK$55,0)),"Not Declared", IF(ISBLANK(INDEX(WhiteHorse!$AI$40:$AI$55,MATCH($C202,WhiteHorse!AK$40:AK$55,0))),"Missing name on declaration sheet", INDEX(WhiteHorse!$AI$40:$AI$55,MATCH($C202,WhiteHorse!AK$40:AK$55,0))))</f>
        <v>Not Declared</v>
      </c>
      <c r="E202" s="5" t="str">
        <f>IF(ISNA(MATCH($C202,WhiteHorse!AL$40:AL$55,0)),"Not Declared", IF(ISBLANK(INDEX(WhiteHorse!$AI$40:$AI$55,MATCH($C202,WhiteHorse!AL$40:AL$55,0))),"Missing name on declaration sheet", INDEX(WhiteHorse!$AI$40:$AI$55,MATCH($C202,WhiteHorse!AL$40:AL$55,0))))</f>
        <v>Not Declared</v>
      </c>
      <c r="F202" s="5" t="str">
        <f>IF(ISNA(MATCH($C202,WhiteHorse!AM$40:AM$55,0)),"Not Declared", IF(ISBLANK(INDEX(WhiteHorse!$AI$40:$AI$55,MATCH($C202,WhiteHorse!AM$40:AM$55,0))),"Missing name on declaration sheet", INDEX(WhiteHorse!$AI$40:$AI$55,MATCH($C202,WhiteHorse!AM$40:AM$55,0))))</f>
        <v>Not Declared</v>
      </c>
      <c r="G202" s="5" t="str">
        <f>IF(ISNA(MATCH($C202,WhiteHorse!AN$40:AN$55,0)),"Not Declared", IF(ISBLANK(INDEX(WhiteHorse!$AI$40:$AI$55,MATCH($C202,WhiteHorse!AN$40:AN$55,0))),"Missing name on declaration sheet", INDEX(WhiteHorse!$AI$40:$AI$55,MATCH($C202,WhiteHorse!AN$40:AN$55,0))))</f>
        <v>Not Declared</v>
      </c>
      <c r="H202" s="5" t="str">
        <f>IF(ISNA(MATCH($C202,WhiteHorse!AO$40:AO$55,0)),"Not Declared", IF(ISBLANK(INDEX(WhiteHorse!$AI$40:$AI$55,MATCH($C202,WhiteHorse!AO$40:AO$55,0))),"Missing name on declaration sheet", INDEX(WhiteHorse!$AI$40:$AI$55,MATCH($C202,WhiteHorse!AO$40:AO$55,0))))</f>
        <v>Not Declared</v>
      </c>
      <c r="I202" s="5" t="str">
        <f>IF(ISNA(MATCH($C202,WhiteHorse!AP$40:AP$55,0)),"Not Declared", IF(ISBLANK(INDEX(WhiteHorse!$AI$40:$AI$55,MATCH($C202,WhiteHorse!AP$40:AP$55,0))),"Missing name on declaration sheet", INDEX(WhiteHorse!$AI$40:$AI$55,MATCH($C202,WhiteHorse!AP$40:AP$55,0))))</f>
        <v>Not Declared</v>
      </c>
      <c r="J202" s="5" t="str">
        <f>IF(ISNA(MATCH($C202,WhiteHorse!AQ$40:AQ$55,0)),"Not Declared", IF(ISBLANK(INDEX(WhiteHorse!$AI$40:$AI$55,MATCH($C202,WhiteHorse!AQ$40:AQ$55,0))),"Missing name on declaration sheet", INDEX(WhiteHorse!$AI$40:$AI$55,MATCH($C202,WhiteHorse!AQ$40:AQ$55,0))))</f>
        <v>Not Declared</v>
      </c>
      <c r="K202" s="5" t="str">
        <f>IF(ISNA(MATCH($C202,WhiteHorse!AR$40:AR$55,0)),"Not Declared", IF(ISBLANK(INDEX(WhiteHorse!$AI$40:$AI$55,MATCH($C202,WhiteHorse!AR$40:AR$55,0))),"Missing name on declaration sheet", INDEX(WhiteHorse!$AI$40:$AI$55,MATCH($C202,WhiteHorse!AR$40:AR$55,0))))</f>
        <v>Not Declared</v>
      </c>
      <c r="L202" s="5" t="str">
        <f>IF(ISNA(MATCH($C202,WhiteHorse!AS$40:AS$55,0)),"Not Declared", IF(ISBLANK(INDEX(WhiteHorse!$AI$40:$AI$55,MATCH($C202,WhiteHorse!AS$40:AS$55,0))),"Missing name on declaration sheet", INDEX(WhiteHorse!$AI$40:$AI$55,MATCH($C202,WhiteHorse!AS$40:AS$55,0))))</f>
        <v>Not Declared</v>
      </c>
      <c r="M202" s="5" t="str">
        <f>IF(ISNA(MATCH($C202,WhiteHorse!AT$40:AT$55,0)),"Not Declared", IF(ISBLANK(INDEX(WhiteHorse!$AI$40:$AI$55,MATCH($C202,WhiteHorse!AT$40:AT$55,0))),"Missing name on declaration sheet", INDEX(WhiteHorse!$AI$40:$AI$55,MATCH($C202,WhiteHorse!AT$40:AT$55,0))))</f>
        <v>Not Declared</v>
      </c>
      <c r="N202" s="5" t="str">
        <f>IF(ISNA(MATCH($C202,WhiteHorse!AU$40:AU$55,0)),"Not Declared", IF(ISBLANK(INDEX(WhiteHorse!$AI$40:$AI$55,MATCH($C202,WhiteHorse!AU$40:AU$55,0))),"Missing name on declaration sheet", INDEX(WhiteHorse!$AI$40:$AI$55,MATCH($C202,WhiteHorse!AU$40:AU$55,0))))</f>
        <v>Not Declared</v>
      </c>
      <c r="O202" s="5" t="str">
        <f>IF(ISNA(MATCH($C202,WhiteHorse!AV$40:AV$55,0)),"Not Declared", IF(ISBLANK(INDEX(WhiteHorse!$AI$40:$AI$55,MATCH($C202,WhiteHorse!AV$40:AV$55,0))),"Missing name on declaration sheet", INDEX(WhiteHorse!$AI$40:$AI$55,MATCH($C202,WhiteHorse!AV$40:AV$55,0))))</f>
        <v>Not Declared</v>
      </c>
      <c r="P202" s="5">
        <v>1</v>
      </c>
      <c r="Q202" s="5">
        <v>2</v>
      </c>
      <c r="R202" s="5">
        <v>3</v>
      </c>
      <c r="S202" s="5">
        <v>4</v>
      </c>
      <c r="T202" s="5" t="str">
        <f>IF(ISNA(MATCH(P202,WhiteHorse!$AW$40:$AW$55,0)),"", IF(ISBLANK(INDEX(WhiteHorse!$AI$40:$AI$55,MATCH(P202,WhiteHorse!$AW$40:$AW$55,0))),"Missing name on declaration sheet", INDEX(WhiteHorse!$AI$40:$AI$55,MATCH(P202,WhiteHorse!$AW$40:$AW$55,0))))</f>
        <v/>
      </c>
      <c r="U202" s="5" t="str">
        <f>IF(ISNA(MATCH(Q202,WhiteHorse!$AW$40:$AW$55,0)),"", IF(ISBLANK(INDEX(WhiteHorse!$AI$40:$AI$55,MATCH(Q202,WhiteHorse!$AW$40:$AW$55,0))),"Missing name on declaration sheet", INDEX(WhiteHorse!$AI$40:$AI$55,MATCH(Q202,WhiteHorse!$AW$40:$AW$55,0))))</f>
        <v/>
      </c>
      <c r="V202" s="5" t="str">
        <f>IF(ISNA(MATCH(R202,WhiteHorse!$AW$40:$AW$55,0)),"", IF(ISBLANK(INDEX(WhiteHorse!$AI$40:$AI$55,MATCH(R202,WhiteHorse!$AW$40:$AW$55,0))),"Missing name on declaration sheet", INDEX(WhiteHorse!$AI$40:$AI$55,MATCH(R202,WhiteHorse!$AW$40:$AW$55,0))))</f>
        <v/>
      </c>
      <c r="W202" s="5" t="str">
        <f>IF(ISNA(MATCH(S202,WhiteHorse!$AW$40:$AW$55,0)),"", IF(ISBLANK(INDEX(WhiteHorse!$AI$40:$AI$55,MATCH(S202,WhiteHorse!$AW$40:$AW$55,0))),"Missing name on declaration sheet", INDEX(WhiteHorse!$AI$40:$AI$55,MATCH(S202,WhiteHorse!$AW$40:$AW$55,0))))</f>
        <v/>
      </c>
      <c r="X202" s="20" t="str">
        <f t="shared" si="68"/>
        <v xml:space="preserve">, , , </v>
      </c>
      <c r="AB202" s="201" t="str" cm="1">
        <f t="array" ref="AB202">_xlfn.XLOOKUP(1,('Number Allocation'!$C$6:$C$1446=AC202)*('Number Allocation'!$D$6:$D$1446=AD202),'Number Allocation'!$A$6:$A$1446,"!!!")</f>
        <v>!!!</v>
      </c>
      <c r="AC202" s="21" t="str">
        <v>Not Declared</v>
      </c>
      <c r="AD202" s="202" t="str">
        <v>Abingdon AC</v>
      </c>
      <c r="AE202" s="21"/>
      <c r="AF202" s="201"/>
      <c r="AG202" s="21"/>
      <c r="AH202" s="202"/>
      <c r="AK202" s="201" t="str" cm="1">
        <f t="array" ref="AK202">_xlfn.XLOOKUP(1,('Number Allocation'!$C$6:$C$1446=AL202)*('Number Allocation'!$D$6:$D$1446=AM202),'Number Allocation'!$A$6:$A$1446,"!!!")</f>
        <v>!!!</v>
      </c>
      <c r="AL202" s="21" t="str">
        <v>Not Declared</v>
      </c>
      <c r="AM202" s="202" t="str">
        <v>Abingdon AC</v>
      </c>
      <c r="AN202" s="21"/>
      <c r="AO202" s="201"/>
      <c r="AP202" s="21"/>
      <c r="AQ202" s="202"/>
      <c r="AR202" s="210"/>
      <c r="AS202" s="27"/>
      <c r="AT202" s="201" t="str" cm="1">
        <f t="array" ref="AT202">_xlfn.XLOOKUP(1,('Number Allocation'!$C$6:$C$1446=AU202)*('Number Allocation'!$D$6:$D$1446=AV202),'Number Allocation'!$A$6:$A$1446,"!!!")</f>
        <v>!!!</v>
      </c>
      <c r="AU202" s="21" t="str">
        <v>Not Declared</v>
      </c>
      <c r="AV202" s="202" t="str">
        <v>Oxford City AC</v>
      </c>
      <c r="AW202" s="21"/>
      <c r="AX202" s="201"/>
      <c r="AY202" s="21"/>
      <c r="AZ202" s="202"/>
      <c r="BC202" s="201" t="str" cm="1">
        <f t="array" ref="BC202">_xlfn.XLOOKUP(1,('Number Allocation'!$C$6:$C$1446=BD202)*('Number Allocation'!$D$6:$D$1446=BE202),'Number Allocation'!$A$6:$A$1446,"!!!")</f>
        <v>!!!</v>
      </c>
      <c r="BD202" s="21" t="str">
        <v>Not Declared</v>
      </c>
      <c r="BE202" s="202" t="str">
        <v>Banbury Harriers AC</v>
      </c>
      <c r="BF202" s="21"/>
      <c r="BG202" s="201"/>
      <c r="BH202" s="21"/>
      <c r="BI202" s="202"/>
      <c r="BL202" s="201" t="str" cm="1">
        <f t="array" ref="BL202">_xlfn.XLOOKUP(1,('Number Allocation'!$C$6:$C$1446=BM202)*('Number Allocation'!$D$6:$D$1446=BN202),'Number Allocation'!$A$6:$A$1446,"!!!")</f>
        <v>!!!</v>
      </c>
      <c r="BM202" s="21" t="str">
        <v>Not Declared</v>
      </c>
      <c r="BN202" s="202" t="str">
        <v>Abingdon AC</v>
      </c>
      <c r="BO202" s="21"/>
      <c r="BP202" s="201"/>
      <c r="BQ202" s="21"/>
      <c r="BR202" s="202"/>
      <c r="BU202" s="201" t="str" cm="1">
        <f t="array" ref="BU202">_xlfn.XLOOKUP(1,('Number Allocation'!$C$6:$C$1446=BV202)*('Number Allocation'!$D$6:$D$1446=BW202),'Number Allocation'!$A$6:$A$1446,"!!!")</f>
        <v>!!!</v>
      </c>
      <c r="BV202" s="21" t="str">
        <v>Not Declared</v>
      </c>
      <c r="BW202" s="202" t="str">
        <v>Witney Road Runners</v>
      </c>
      <c r="BX202" s="21"/>
      <c r="BY202" s="201"/>
      <c r="BZ202" s="21"/>
      <c r="CA202" s="202"/>
      <c r="CB202" s="21"/>
      <c r="CC202" s="21"/>
      <c r="CD202" s="21"/>
      <c r="CE202" s="21"/>
      <c r="CF202" s="21"/>
      <c r="CG202" s="21"/>
      <c r="CH202" s="21"/>
      <c r="CI202" s="21"/>
      <c r="CJ202" s="21"/>
      <c r="CK202" s="21"/>
      <c r="CL202" s="21"/>
    </row>
    <row r="203" spans="1:90" ht="21" customHeight="1">
      <c r="A203" s="20" t="s">
        <v>122</v>
      </c>
      <c r="B203" s="5" t="s">
        <v>73</v>
      </c>
      <c r="C203" s="5" t="s">
        <v>1</v>
      </c>
      <c r="D203" s="5" t="str">
        <f>IF(ISNA(MATCH($C203,WhiteHorse!AK$40:AK$55,0)),"Not Declared", IF(ISBLANK(INDEX(WhiteHorse!$AI$40:$AI$55,MATCH($C203,WhiteHorse!AK$40:AK$55,0))),"Missing name on declaration sheet", INDEX(WhiteHorse!$AI$40:$AI$55,MATCH($C203,WhiteHorse!AK$40:AK$55,0))))</f>
        <v>Not Declared</v>
      </c>
      <c r="E203" s="5" t="str">
        <f>IF(ISNA(MATCH($C203,WhiteHorse!AL$40:AL$55,0)),"Not Declared", IF(ISBLANK(INDEX(WhiteHorse!$AI$40:$AI$55,MATCH($C203,WhiteHorse!AL$40:AL$55,0))),"Missing name on declaration sheet", INDEX(WhiteHorse!$AI$40:$AI$55,MATCH($C203,WhiteHorse!AL$40:AL$55,0))))</f>
        <v>Not Declared</v>
      </c>
      <c r="F203" s="5" t="str">
        <f>IF(ISNA(MATCH($C203,WhiteHorse!AM$40:AM$55,0)),"Not Declared", IF(ISBLANK(INDEX(WhiteHorse!$AI$40:$AI$55,MATCH($C203,WhiteHorse!AM$40:AM$55,0))),"Missing name on declaration sheet", INDEX(WhiteHorse!$AI$40:$AI$55,MATCH($C203,WhiteHorse!AM$40:AM$55,0))))</f>
        <v>Not Declared</v>
      </c>
      <c r="G203" s="5" t="str">
        <f>IF(ISNA(MATCH($C203,WhiteHorse!AN$40:AN$55,0)),"Not Declared", IF(ISBLANK(INDEX(WhiteHorse!$AI$40:$AI$55,MATCH($C203,WhiteHorse!AN$40:AN$55,0))),"Missing name on declaration sheet", INDEX(WhiteHorse!$AI$40:$AI$55,MATCH($C203,WhiteHorse!AN$40:AN$55,0))))</f>
        <v>Not Declared</v>
      </c>
      <c r="H203" s="5" t="str">
        <f>IF(ISNA(MATCH($C203,WhiteHorse!AO$40:AO$55,0)),"Not Declared", IF(ISBLANK(INDEX(WhiteHorse!$AI$40:$AI$55,MATCH($C203,WhiteHorse!AO$40:AO$55,0))),"Missing name on declaration sheet", INDEX(WhiteHorse!$AI$40:$AI$55,MATCH($C203,WhiteHorse!AO$40:AO$55,0))))</f>
        <v>Not Declared</v>
      </c>
      <c r="I203" s="5" t="str">
        <f>IF(ISNA(MATCH($C203,WhiteHorse!AP$40:AP$55,0)),"Not Declared", IF(ISBLANK(INDEX(WhiteHorse!$AI$40:$AI$55,MATCH($C203,WhiteHorse!AP$40:AP$55,0))),"Missing name on declaration sheet", INDEX(WhiteHorse!$AI$40:$AI$55,MATCH($C203,WhiteHorse!AP$40:AP$55,0))))</f>
        <v>Not Declared</v>
      </c>
      <c r="J203" s="5" t="str">
        <f>IF(ISNA(MATCH($C203,WhiteHorse!AQ$40:AQ$55,0)),"Not Declared", IF(ISBLANK(INDEX(WhiteHorse!$AI$40:$AI$55,MATCH($C203,WhiteHorse!AQ$40:AQ$55,0))),"Missing name on declaration sheet", INDEX(WhiteHorse!$AI$40:$AI$55,MATCH($C203,WhiteHorse!AQ$40:AQ$55,0))))</f>
        <v>Not Declared</v>
      </c>
      <c r="K203" s="5" t="str">
        <f>IF(ISNA(MATCH($C203,WhiteHorse!AR$40:AR$55,0)),"Not Declared", IF(ISBLANK(INDEX(WhiteHorse!$AI$40:$AI$55,MATCH($C203,WhiteHorse!AR$40:AR$55,0))),"Missing name on declaration sheet", INDEX(WhiteHorse!$AI$40:$AI$55,MATCH($C203,WhiteHorse!AR$40:AR$55,0))))</f>
        <v>Not Declared</v>
      </c>
      <c r="L203" s="5" t="str">
        <f>IF(ISNA(MATCH($C203,WhiteHorse!AS$40:AS$55,0)),"Not Declared", IF(ISBLANK(INDEX(WhiteHorse!$AI$40:$AI$55,MATCH($C203,WhiteHorse!AS$40:AS$55,0))),"Missing name on declaration sheet", INDEX(WhiteHorse!$AI$40:$AI$55,MATCH($C203,WhiteHorse!AS$40:AS$55,0))))</f>
        <v>Not Declared</v>
      </c>
      <c r="M203" s="5" t="str">
        <f>IF(ISNA(MATCH($C203,WhiteHorse!AT$40:AT$55,0)),"Not Declared", IF(ISBLANK(INDEX(WhiteHorse!$AI$40:$AI$55,MATCH($C203,WhiteHorse!AT$40:AT$55,0))),"Missing name on declaration sheet", INDEX(WhiteHorse!$AI$40:$AI$55,MATCH($C203,WhiteHorse!AT$40:AT$55,0))))</f>
        <v>Not Declared</v>
      </c>
      <c r="N203" s="5" t="str">
        <f>IF(ISNA(MATCH($C203,WhiteHorse!AU$40:AU$55,0)),"Not Declared", IF(ISBLANK(INDEX(WhiteHorse!$AI$40:$AI$55,MATCH($C203,WhiteHorse!AU$40:AU$55,0))),"Missing name on declaration sheet", INDEX(WhiteHorse!$AI$40:$AI$55,MATCH($C203,WhiteHorse!AU$40:AU$55,0))))</f>
        <v>Not Declared</v>
      </c>
      <c r="O203" s="5" t="str">
        <f>IF(ISNA(MATCH($C203,WhiteHorse!AV$40:AV$55,0)),"Not Declared", IF(ISBLANK(INDEX(WhiteHorse!$AI$40:$AI$55,MATCH($C203,WhiteHorse!AV$40:AV$55,0))),"Missing name on declaration sheet", INDEX(WhiteHorse!$AI$40:$AI$55,MATCH($C203,WhiteHorse!AV$40:AV$55,0))))</f>
        <v>Not Declared</v>
      </c>
      <c r="P203" s="57"/>
      <c r="Q203" s="57"/>
      <c r="R203" s="57"/>
      <c r="S203" s="57"/>
      <c r="T203" s="57"/>
      <c r="U203" s="57"/>
      <c r="V203" s="57"/>
      <c r="W203" s="57"/>
      <c r="X203" s="57"/>
      <c r="AB203" s="201" t="str" cm="1">
        <f t="array" ref="AB203">_xlfn.XLOOKUP(1,('Number Allocation'!$C$6:$C$1446=AC203)*('Number Allocation'!$D$6:$D$1446=AD203),'Number Allocation'!$A$6:$A$1446,"!!!")</f>
        <v>!!!</v>
      </c>
      <c r="AC203" s="21" t="str">
        <v>Not Declared</v>
      </c>
      <c r="AD203" s="202" t="str">
        <v>Team Kennet</v>
      </c>
      <c r="AE203" s="21"/>
      <c r="AF203" s="201"/>
      <c r="AG203" s="21"/>
      <c r="AH203" s="202"/>
      <c r="AK203" s="201" t="str" cm="1">
        <f t="array" ref="AK203">_xlfn.XLOOKUP(1,('Number Allocation'!$C$6:$C$1446=AL203)*('Number Allocation'!$D$6:$D$1446=AM203),'Number Allocation'!$A$6:$A$1446,"!!!")</f>
        <v>!!!</v>
      </c>
      <c r="AL203" s="21" t="str">
        <v>Not Declared</v>
      </c>
      <c r="AM203" s="202" t="str">
        <v>Oxford City AC</v>
      </c>
      <c r="AN203" s="21"/>
      <c r="AO203" s="201"/>
      <c r="AP203" s="21"/>
      <c r="AQ203" s="202"/>
      <c r="AR203" s="210"/>
      <c r="AS203" s="27"/>
      <c r="AT203" s="201" t="str" cm="1">
        <f t="array" ref="AT203">_xlfn.XLOOKUP(1,('Number Allocation'!$C$6:$C$1446=AU203)*('Number Allocation'!$D$6:$D$1446=AV203),'Number Allocation'!$A$6:$A$1446,"!!!")</f>
        <v>!!!</v>
      </c>
      <c r="AU203" s="21" t="str">
        <v>Not Declared</v>
      </c>
      <c r="AV203" s="202" t="str">
        <v>White Horse Harriers</v>
      </c>
      <c r="AW203" s="21"/>
      <c r="AX203" s="201"/>
      <c r="AY203" s="21"/>
      <c r="AZ203" s="202"/>
      <c r="BC203" s="201" t="str" cm="1">
        <f t="array" ref="BC203">_xlfn.XLOOKUP(1,('Number Allocation'!$C$6:$C$1446=BD203)*('Number Allocation'!$D$6:$D$1446=BE203),'Number Allocation'!$A$6:$A$1446,"!!!")</f>
        <v>!!!</v>
      </c>
      <c r="BD203" s="21" t="str">
        <v>Not Declared</v>
      </c>
      <c r="BE203" s="202" t="str">
        <v>Bicester AC</v>
      </c>
      <c r="BF203" s="21"/>
      <c r="BG203" s="201"/>
      <c r="BH203" s="21"/>
      <c r="BI203" s="202"/>
      <c r="BL203" s="201" t="str" cm="1">
        <f t="array" ref="BL203">_xlfn.XLOOKUP(1,('Number Allocation'!$C$6:$C$1446=BM203)*('Number Allocation'!$D$6:$D$1446=BN203),'Number Allocation'!$A$6:$A$1446,"!!!")</f>
        <v>!!!</v>
      </c>
      <c r="BM203" s="21" t="str">
        <v>Not Declared</v>
      </c>
      <c r="BN203" s="202" t="str">
        <v>Oxford City AC</v>
      </c>
      <c r="BO203" s="21"/>
      <c r="BP203" s="201"/>
      <c r="BQ203" s="21"/>
      <c r="BR203" s="202"/>
      <c r="BU203" s="201" t="str" cm="1">
        <f t="array" ref="BU203">_xlfn.XLOOKUP(1,('Number Allocation'!$C$6:$C$1446=BV203)*('Number Allocation'!$D$6:$D$1446=BW203),'Number Allocation'!$A$6:$A$1446,"!!!")</f>
        <v>!!!</v>
      </c>
      <c r="BV203" s="21" t="str">
        <v>Not Declared</v>
      </c>
      <c r="BW203" s="202" t="str">
        <v>Abingdon AC</v>
      </c>
      <c r="BX203" s="21"/>
      <c r="BY203" s="201"/>
      <c r="BZ203" s="21"/>
      <c r="CA203" s="202"/>
      <c r="CB203" s="21"/>
      <c r="CC203" s="21"/>
      <c r="CD203" s="21"/>
      <c r="CE203" s="21"/>
      <c r="CF203" s="21"/>
      <c r="CG203" s="21"/>
      <c r="CH203" s="21"/>
      <c r="CI203" s="21"/>
      <c r="CJ203" s="21"/>
      <c r="CK203" s="21"/>
      <c r="CL203" s="21"/>
    </row>
    <row r="204" spans="1:90" ht="21" customHeight="1">
      <c r="A204" s="20" t="s">
        <v>122</v>
      </c>
      <c r="B204" s="5"/>
      <c r="C204" s="5" t="s">
        <v>139</v>
      </c>
      <c r="D204" s="5" t="str">
        <f>IF(ISNA(MATCH($C204,WhiteHorse!AK$40:AK$55,0)),"Not Declared", IF(ISBLANK(INDEX(WhiteHorse!$AI$40:$AI$55,MATCH($C204,WhiteHorse!AK$40:AK$55,0))),"Missing name on declaration sheet", INDEX(WhiteHorse!$AI$40:$AI$55,MATCH($C204,WhiteHorse!AK$40:AK$55,0))))</f>
        <v>Not Declared</v>
      </c>
      <c r="E204" s="5" t="str">
        <f>IF(ISNA(MATCH($C204,WhiteHorse!AL$40:AL$55,0)),"Not Declared", IF(ISBLANK(INDEX(WhiteHorse!$AI$40:$AI$55,MATCH($C204,WhiteHorse!AL$40:AL$55,0))),"Missing name on declaration sheet", INDEX(WhiteHorse!$AI$40:$AI$55,MATCH($C204,WhiteHorse!AL$40:AL$55,0))))</f>
        <v>Not Declared</v>
      </c>
      <c r="F204" s="5" t="str">
        <f>IF(ISNA(MATCH($C204,WhiteHorse!AM$40:AM$55,0)),"Not Declared", IF(ISBLANK(INDEX(WhiteHorse!$AI$40:$AI$55,MATCH($C204,WhiteHorse!AM$40:AM$55,0))),"Missing name on declaration sheet", INDEX(WhiteHorse!$AI$40:$AI$55,MATCH($C204,WhiteHorse!AM$40:AM$55,0))))</f>
        <v>Not Declared</v>
      </c>
      <c r="G204" s="5" t="str">
        <f>IF(ISNA(MATCH($C204,WhiteHorse!AN$40:AN$55,0)),"Not Declared", IF(ISBLANK(INDEX(WhiteHorse!$AI$40:$AI$55,MATCH($C204,WhiteHorse!AN$40:AN$55,0))),"Missing name on declaration sheet", INDEX(WhiteHorse!$AI$40:$AI$55,MATCH($C204,WhiteHorse!AN$40:AN$55,0))))</f>
        <v>Not Declared</v>
      </c>
      <c r="H204" s="5" t="str">
        <f>IF(ISNA(MATCH($C204,WhiteHorse!AO$40:AO$55,0)),"Not Declared", IF(ISBLANK(INDEX(WhiteHorse!$AI$40:$AI$55,MATCH($C204,WhiteHorse!AO$40:AO$55,0))),"Missing name on declaration sheet", INDEX(WhiteHorse!$AI$40:$AI$55,MATCH($C204,WhiteHorse!AO$40:AO$55,0))))</f>
        <v>Not Declared</v>
      </c>
      <c r="I204" s="5" t="str">
        <f>IF(ISNA(MATCH($C204,WhiteHorse!AP$40:AP$55,0)),"Not Declared", IF(ISBLANK(INDEX(WhiteHorse!$AI$40:$AI$55,MATCH($C204,WhiteHorse!AP$40:AP$55,0))),"Missing name on declaration sheet", INDEX(WhiteHorse!$AI$40:$AI$55,MATCH($C204,WhiteHorse!AP$40:AP$55,0))))</f>
        <v>Not Declared</v>
      </c>
      <c r="J204" s="5" t="str">
        <f>IF(ISNA(MATCH($C204,WhiteHorse!AQ$40:AQ$55,0)),"Not Declared", IF(ISBLANK(INDEX(WhiteHorse!$AI$40:$AI$55,MATCH($C204,WhiteHorse!AQ$40:AQ$55,0))),"Missing name on declaration sheet", INDEX(WhiteHorse!$AI$40:$AI$55,MATCH($C204,WhiteHorse!AQ$40:AQ$55,0))))</f>
        <v>Not Declared</v>
      </c>
      <c r="K204" s="5" t="str">
        <f>IF(ISNA(MATCH($C204,WhiteHorse!AR$40:AR$55,0)),"Not Declared", IF(ISBLANK(INDEX(WhiteHorse!$AI$40:$AI$55,MATCH($C204,WhiteHorse!AR$40:AR$55,0))),"Missing name on declaration sheet", INDEX(WhiteHorse!$AI$40:$AI$55,MATCH($C204,WhiteHorse!AR$40:AR$55,0))))</f>
        <v>Not Declared</v>
      </c>
      <c r="L204" s="5" t="str">
        <f>IF(ISNA(MATCH($C204,WhiteHorse!AS$40:AS$55,0)),"Not Declared", IF(ISBLANK(INDEX(WhiteHorse!$AI$40:$AI$55,MATCH($C204,WhiteHorse!AS$40:AS$55,0))),"Missing name on declaration sheet", INDEX(WhiteHorse!$AI$40:$AI$55,MATCH($C204,WhiteHorse!AS$40:AS$55,0))))</f>
        <v>Not Declared</v>
      </c>
      <c r="M204" s="5" t="str">
        <f>IF(ISNA(MATCH($C204,WhiteHorse!AT$40:AT$55,0)),"Not Declared", IF(ISBLANK(INDEX(WhiteHorse!$AI$40:$AI$55,MATCH($C204,WhiteHorse!AT$40:AT$55,0))),"Missing name on declaration sheet", INDEX(WhiteHorse!$AI$40:$AI$55,MATCH($C204,WhiteHorse!AT$40:AT$55,0))))</f>
        <v>Not Declared</v>
      </c>
      <c r="N204" s="5" t="str">
        <f>IF(ISNA(MATCH($C204,WhiteHorse!AU$40:AU$55,0)),"Not Declared", IF(ISBLANK(INDEX(WhiteHorse!$AI$40:$AI$55,MATCH($C204,WhiteHorse!AU$40:AU$55,0))),"Missing name on declaration sheet", INDEX(WhiteHorse!$AI$40:$AI$55,MATCH($C204,WhiteHorse!AU$40:AU$55,0))))</f>
        <v>Not Declared</v>
      </c>
      <c r="O204" s="5" t="str">
        <f>IF(ISNA(MATCH($C204,WhiteHorse!AV$40:AV$55,0)),"Not Declared", IF(ISBLANK(INDEX(WhiteHorse!$AI$40:$AI$55,MATCH($C204,WhiteHorse!AV$40:AV$55,0))),"Missing name on declaration sheet", INDEX(WhiteHorse!$AI$40:$AI$55,MATCH($C204,WhiteHorse!AV$40:AV$55,0))))</f>
        <v>Not Declared</v>
      </c>
      <c r="P204" s="5" t="s">
        <v>109</v>
      </c>
      <c r="Q204" s="5" t="s">
        <v>136</v>
      </c>
      <c r="R204" s="5" t="s">
        <v>137</v>
      </c>
      <c r="S204" s="5" t="s">
        <v>138</v>
      </c>
      <c r="T204" s="5" t="str">
        <f>IF(ISNA(MATCH(P204,WhiteHorse!$AW$40:$AW$55,0)),"", IF(ISBLANK(INDEX(WhiteHorse!$AI$40:$AI$55,MATCH(P204,WhiteHorse!$AW$40:$AW$55,0))),"Missing name on declaration sheet", INDEX(WhiteHorse!$AI$40:$AI$55,MATCH(P204,WhiteHorse!$AW$40:$AW$55,0))))</f>
        <v/>
      </c>
      <c r="U204" s="5" t="str">
        <f>IF(ISNA(MATCH(Q204,WhiteHorse!$AW$40:$AW$55,0)),"", IF(ISBLANK(INDEX(WhiteHorse!$AI$40:$AI$55,MATCH(Q204,WhiteHorse!$AW$40:$AW$55,0))),"Missing name on declaration sheet", INDEX(WhiteHorse!$AI$40:$AI$55,MATCH(Q204,WhiteHorse!$AW$40:$AW$55,0))))</f>
        <v/>
      </c>
      <c r="V204" s="5" t="str">
        <f>IF(ISNA(MATCH(R204,WhiteHorse!$AW$40:$AW$55,0)),"", IF(ISBLANK(INDEX(WhiteHorse!$AI$40:$AI$55,MATCH(R204,WhiteHorse!$AW$40:$AW$55,0))),"Missing name on declaration sheet", INDEX(WhiteHorse!$AI$40:$AI$55,MATCH(R204,WhiteHorse!$AW$40:$AW$55,0))))</f>
        <v/>
      </c>
      <c r="W204" s="5" t="str">
        <f>IF(ISNA(MATCH(S204,WhiteHorse!$AW$40:$AW$55,0)),"", IF(ISBLANK(INDEX(WhiteHorse!$AI$40:$AI$55,MATCH(S204,WhiteHorse!$AW$40:$AW$55,0))),"Missing name on declaration sheet", INDEX(WhiteHorse!$AI$40:$AI$55,MATCH(S204,WhiteHorse!$AW$40:$AW$55,0))))</f>
        <v/>
      </c>
      <c r="X204" s="20" t="str">
        <f t="shared" ref="X204:X205" si="69">T204&amp;", "&amp;U204&amp;", "&amp;V204&amp;", "&amp;W204</f>
        <v xml:space="preserve">, , , </v>
      </c>
      <c r="AB204" s="201" t="str" cm="1">
        <f t="array" ref="AB204">_xlfn.XLOOKUP(1,('Number Allocation'!$C$6:$C$1446=AC204)*('Number Allocation'!$D$6:$D$1446=AD204),'Number Allocation'!$A$6:$A$1446,"!!!")</f>
        <v>!!!</v>
      </c>
      <c r="AC204" s="21" t="str">
        <v>Not Declared</v>
      </c>
      <c r="AD204" s="202" t="str">
        <v>White Horse Harriers</v>
      </c>
      <c r="AE204" s="21"/>
      <c r="AF204" s="201"/>
      <c r="AG204" s="21"/>
      <c r="AH204" s="202"/>
      <c r="AK204" s="201" t="str" cm="1">
        <f t="array" ref="AK204">_xlfn.XLOOKUP(1,('Number Allocation'!$C$6:$C$1446=AL204)*('Number Allocation'!$D$6:$D$1446=AM204),'Number Allocation'!$A$6:$A$1446,"!!!")</f>
        <v>!!!</v>
      </c>
      <c r="AL204" s="21" t="str">
        <v>Not Declared</v>
      </c>
      <c r="AM204" s="202" t="str">
        <v>Radley AC</v>
      </c>
      <c r="AN204" s="21"/>
      <c r="AO204" s="201"/>
      <c r="AP204" s="21"/>
      <c r="AQ204" s="202"/>
      <c r="AR204" s="210"/>
      <c r="AS204" s="27"/>
      <c r="AT204" s="201" t="str" cm="1">
        <f t="array" ref="AT204">_xlfn.XLOOKUP(1,('Number Allocation'!$C$6:$C$1446=AU204)*('Number Allocation'!$D$6:$D$1446=AV204),'Number Allocation'!$A$6:$A$1446,"!!!")</f>
        <v>!!!</v>
      </c>
      <c r="AU204" s="21" t="str">
        <v>Not Declared</v>
      </c>
      <c r="AV204" s="202" t="str">
        <v>Radley AC</v>
      </c>
      <c r="AW204" s="21"/>
      <c r="AX204" s="201"/>
      <c r="AY204" s="21"/>
      <c r="AZ204" s="202"/>
      <c r="BC204" s="201" t="str" cm="1">
        <f t="array" ref="BC204">_xlfn.XLOOKUP(1,('Number Allocation'!$C$6:$C$1446=BD204)*('Number Allocation'!$D$6:$D$1446=BE204),'Number Allocation'!$A$6:$A$1446,"!!!")</f>
        <v>!!!</v>
      </c>
      <c r="BD204" s="21" t="str">
        <v>Not Declared</v>
      </c>
      <c r="BE204" s="202" t="str">
        <v>Radley AC</v>
      </c>
      <c r="BF204" s="21"/>
      <c r="BG204" s="201"/>
      <c r="BH204" s="21"/>
      <c r="BI204" s="202"/>
      <c r="BL204" s="201" t="str" cm="1">
        <f t="array" ref="BL204">_xlfn.XLOOKUP(1,('Number Allocation'!$C$6:$C$1446=BM204)*('Number Allocation'!$D$6:$D$1446=BN204),'Number Allocation'!$A$6:$A$1446,"!!!")</f>
        <v>!!!</v>
      </c>
      <c r="BM204" s="21" t="str">
        <v>Not Declared</v>
      </c>
      <c r="BN204" s="202" t="str">
        <v>White Horse Harriers</v>
      </c>
      <c r="BO204" s="21"/>
      <c r="BP204" s="201"/>
      <c r="BQ204" s="21"/>
      <c r="BR204" s="202"/>
      <c r="BU204" s="201" t="str" cm="1">
        <f t="array" ref="BU204">_xlfn.XLOOKUP(1,('Number Allocation'!$C$6:$C$1446=BV204)*('Number Allocation'!$D$6:$D$1446=BW204),'Number Allocation'!$A$6:$A$1446,"!!!")</f>
        <v>!!!</v>
      </c>
      <c r="BV204" s="21" t="str">
        <v>Not Declared</v>
      </c>
      <c r="BW204" s="202" t="str">
        <v>Oxford City AC</v>
      </c>
      <c r="BX204" s="21"/>
      <c r="BY204" s="201"/>
      <c r="BZ204" s="21"/>
      <c r="CA204" s="202"/>
      <c r="CB204" s="21"/>
      <c r="CC204" s="21"/>
      <c r="CD204" s="21"/>
      <c r="CE204" s="21"/>
      <c r="CF204" s="21"/>
      <c r="CG204" s="21"/>
      <c r="CH204" s="21"/>
      <c r="CI204" s="21"/>
      <c r="CJ204" s="21"/>
      <c r="CK204" s="21"/>
      <c r="CL204" s="21"/>
    </row>
    <row r="205" spans="1:90" ht="21" customHeight="1">
      <c r="A205" s="20" t="s">
        <v>123</v>
      </c>
      <c r="B205" s="5" t="s">
        <v>45</v>
      </c>
      <c r="C205" s="5" t="s">
        <v>0</v>
      </c>
      <c r="D205" s="5" t="str">
        <f>IF(ISNA(MATCH($C205,Witney!AK$40:AK$55,0)),"Not Declared", IF(ISBLANK(INDEX(Witney!$AI$40:$AI$55,MATCH($C205,Witney!AK$40:AK$55,0))),"Missing name on declaration sheet", INDEX(Witney!$AI$40:$AI$55,MATCH($C205,Witney!AK$40:AK$55,0))))</f>
        <v>Not Declared</v>
      </c>
      <c r="E205" s="5" t="str">
        <f>IF(ISNA(MATCH($C205,Witney!AL$40:AL$55,0)),"Not Declared", IF(ISBLANK(INDEX(Witney!$AI$40:$AI$55,MATCH($C205,Witney!AL$40:AL$55,0))),"Missing name on declaration sheet", INDEX(Witney!$AI$40:$AI$55,MATCH($C205,Witney!AL$40:AL$55,0))))</f>
        <v>Not Declared</v>
      </c>
      <c r="F205" s="5" t="str">
        <f>IF(ISNA(MATCH($C205,Witney!AM$40:AM$55,0)),"Not Declared", IF(ISBLANK(INDEX(Witney!$AI$40:$AI$55,MATCH($C205,Witney!AM$40:AM$55,0))),"Missing name on declaration sheet", INDEX(Witney!$AI$40:$AI$55,MATCH($C205,Witney!AM$40:AM$55,0))))</f>
        <v>Not Declared</v>
      </c>
      <c r="G205" s="5" t="str">
        <f>IF(ISNA(MATCH($C205,Witney!AN$40:AN$55,0)),"Not Declared", IF(ISBLANK(INDEX(Witney!$AI$40:$AI$55,MATCH($C205,Witney!AN$40:AN$55,0))),"Missing name on declaration sheet", INDEX(Witney!$AI$40:$AI$55,MATCH($C205,Witney!AN$40:AN$55,0))))</f>
        <v>Not Declared</v>
      </c>
      <c r="H205" s="5" t="str">
        <f>IF(ISNA(MATCH($C205,Witney!AO$40:AO$55,0)),"Not Declared", IF(ISBLANK(INDEX(Witney!$AI$40:$AI$55,MATCH($C205,Witney!AO$40:AO$55,0))),"Missing name on declaration sheet", INDEX(Witney!$AI$40:$AI$55,MATCH($C205,Witney!AO$40:AO$55,0))))</f>
        <v>Not Declared</v>
      </c>
      <c r="I205" s="5" t="str">
        <f>IF(ISNA(MATCH($C205,Witney!AP$40:AP$55,0)),"Not Declared", IF(ISBLANK(INDEX(Witney!$AI$40:$AI$55,MATCH($C205,Witney!AP$40:AP$55,0))),"Missing name on declaration sheet", INDEX(Witney!$AI$40:$AI$55,MATCH($C205,Witney!AP$40:AP$55,0))))</f>
        <v>Not Declared</v>
      </c>
      <c r="J205" s="5" t="str">
        <f>IF(ISNA(MATCH($C205,Witney!AQ$40:AQ$55,0)),"Not Declared", IF(ISBLANK(INDEX(Witney!$AI$40:$AI$55,MATCH($C205,Witney!AQ$40:AQ$55,0))),"Missing name on declaration sheet", INDEX(Witney!$AI$40:$AI$55,MATCH($C205,Witney!AQ$40:AQ$55,0))))</f>
        <v>Not Declared</v>
      </c>
      <c r="K205" s="5" t="str">
        <f>IF(ISNA(MATCH($C205,Witney!AR$40:AR$55,0)),"Not Declared", IF(ISBLANK(INDEX(Witney!$AI$40:$AI$55,MATCH($C205,Witney!AR$40:AR$55,0))),"Missing name on declaration sheet", INDEX(Witney!$AI$40:$AI$55,MATCH($C205,Witney!AR$40:AR$55,0))))</f>
        <v>Not Declared</v>
      </c>
      <c r="L205" s="5" t="str">
        <f>IF(ISNA(MATCH($C205,Witney!AS$40:AS$55,0)),"Not Declared", IF(ISBLANK(INDEX(Witney!$AI$40:$AI$55,MATCH($C205,Witney!AS$40:AS$55,0))),"Missing name on declaration sheet", INDEX(Witney!$AI$40:$AI$55,MATCH($C205,Witney!AS$40:AS$55,0))))</f>
        <v>Not Declared</v>
      </c>
      <c r="M205" s="5" t="str">
        <f>IF(ISNA(MATCH($C205,Witney!AT$40:AT$55,0)),"Not Declared", IF(ISBLANK(INDEX(Witney!$AI$40:$AI$55,MATCH($C205,Witney!AT$40:AT$55,0))),"Missing name on declaration sheet", INDEX(Witney!$AI$40:$AI$55,MATCH($C205,Witney!AT$40:AT$55,0))))</f>
        <v>Not Declared</v>
      </c>
      <c r="N205" s="5" t="str">
        <f>IF(ISNA(MATCH($C205,Witney!AU$40:AU$55,0)),"Not Declared", IF(ISBLANK(INDEX(Witney!$AI$40:$AI$55,MATCH($C205,Witney!AU$40:AU$55,0))),"Missing name on declaration sheet", INDEX(Witney!$AI$40:$AI$55,MATCH($C205,Witney!AU$40:AU$55,0))))</f>
        <v>Not Declared</v>
      </c>
      <c r="O205" s="5" t="str">
        <f>IF(ISNA(MATCH($C205,Witney!AV$40:AV$55,0)),"Not Declared", IF(ISBLANK(INDEX(Witney!$AI$40:$AI$55,MATCH($C205,Witney!AV$40:AV$55,0))),"Missing name on declaration sheet", INDEX(Witney!$AI$40:$AI$55,MATCH($C205,Witney!AV$40:AV$55,0))))</f>
        <v>Not Declared</v>
      </c>
      <c r="P205" s="5">
        <v>1</v>
      </c>
      <c r="Q205" s="5">
        <v>2</v>
      </c>
      <c r="R205" s="5">
        <v>3</v>
      </c>
      <c r="S205" s="5">
        <v>4</v>
      </c>
      <c r="T205" s="5" t="str">
        <f>IF(ISNA(MATCH(P205,Witney!$AW$40:$AW$55,0)),"", IF(ISBLANK(INDEX(Witney!$AI$40:$AI$55,MATCH(P205,Witney!$AW$40:$AW$55,0))),"Missing name on declaration sheet", INDEX(Witney!$AI$40:$AI$55,MATCH(P205,Witney!$AW$40:$AW$55,0))))</f>
        <v/>
      </c>
      <c r="U205" s="5" t="str">
        <f>IF(ISNA(MATCH(Q205,Witney!$AW$40:$AW$55,0)),"", IF(ISBLANK(INDEX(Witney!$AI$40:$AI$55,MATCH(Q205,Witney!$AW$40:$AW$55,0))),"Missing name on declaration sheet", INDEX(Witney!$AI$40:$AI$55,MATCH(Q205,Witney!$AW$40:$AW$55,0))))</f>
        <v/>
      </c>
      <c r="V205" s="5" t="str">
        <f>IF(ISNA(MATCH(R205,Witney!$AW$40:$AW$55,0)),"", IF(ISBLANK(INDEX(Witney!$AI$40:$AI$55,MATCH(R205,Witney!$AW$40:$AW$55,0))),"Missing name on declaration sheet", INDEX(Witney!$AI$40:$AI$55,MATCH(R205,Witney!$AW$40:$AW$55,0))))</f>
        <v/>
      </c>
      <c r="W205" s="5" t="str">
        <f>IF(ISNA(MATCH(S205,Witney!$AW$40:$AW$55,0)),"", IF(ISBLANK(INDEX(Witney!$AI$40:$AI$55,MATCH(S205,Witney!$AW$40:$AW$55,0))),"Missing name on declaration sheet", INDEX(Witney!$AI$40:$AI$55,MATCH(S205,Witney!$AW$40:$AW$55,0))))</f>
        <v/>
      </c>
      <c r="X205" s="20" t="str">
        <f t="shared" si="69"/>
        <v xml:space="preserve">, , , </v>
      </c>
      <c r="AB205" s="201" t="str" cm="1">
        <f t="array" ref="AB205">_xlfn.XLOOKUP(1,('Number Allocation'!$C$6:$C$1446=AC205)*('Number Allocation'!$D$6:$D$1446=AD205),'Number Allocation'!$A$6:$A$1446,"!!!")</f>
        <v>!!!</v>
      </c>
      <c r="AC205" s="21" t="str">
        <v>Not Declared</v>
      </c>
      <c r="AD205" s="202" t="str">
        <v>Radley AC</v>
      </c>
      <c r="AE205" s="21"/>
      <c r="AF205" s="201"/>
      <c r="AG205" s="21"/>
      <c r="AH205" s="202"/>
      <c r="AK205" s="201" t="str" cm="1">
        <f t="array" ref="AK205">_xlfn.XLOOKUP(1,('Number Allocation'!$C$6:$C$1446=AL205)*('Number Allocation'!$D$6:$D$1446=AM205),'Number Allocation'!$A$6:$A$1446,"!!!")</f>
        <v>!!!</v>
      </c>
      <c r="AL205" s="21" t="str">
        <v>Not Declared</v>
      </c>
      <c r="AM205" s="202" t="str">
        <v>Team Kennet</v>
      </c>
      <c r="AN205" s="21"/>
      <c r="AO205" s="201"/>
      <c r="AP205" s="21"/>
      <c r="AQ205" s="202"/>
      <c r="AR205" s="210"/>
      <c r="AS205" s="27"/>
      <c r="AT205" s="201" t="str" cm="1">
        <f t="array" ref="AT205">_xlfn.XLOOKUP(1,('Number Allocation'!$C$6:$C$1446=AU205)*('Number Allocation'!$D$6:$D$1446=AV205),'Number Allocation'!$A$6:$A$1446,"!!!")</f>
        <v>!!!</v>
      </c>
      <c r="AU205" s="21" t="str">
        <v>Not Declared</v>
      </c>
      <c r="AV205" s="202" t="str">
        <v>Abingdon AC</v>
      </c>
      <c r="AW205" s="21"/>
      <c r="AX205" s="201"/>
      <c r="AY205" s="21"/>
      <c r="AZ205" s="202"/>
      <c r="BC205" s="201" t="str" cm="1">
        <f t="array" ref="BC205">_xlfn.XLOOKUP(1,('Number Allocation'!$C$6:$C$1446=BD205)*('Number Allocation'!$D$6:$D$1446=BE205),'Number Allocation'!$A$6:$A$1446,"!!!")</f>
        <v>!!!</v>
      </c>
      <c r="BD205" s="21" t="str">
        <v>Not Declared</v>
      </c>
      <c r="BE205" s="202" t="str">
        <v>Oxford City AC</v>
      </c>
      <c r="BF205" s="21"/>
      <c r="BG205" s="201"/>
      <c r="BH205" s="21"/>
      <c r="BI205" s="202"/>
      <c r="BL205" s="201" t="str" cm="1">
        <f t="array" ref="BL205">_xlfn.XLOOKUP(1,('Number Allocation'!$C$6:$C$1446=BM205)*('Number Allocation'!$D$6:$D$1446=BN205),'Number Allocation'!$A$6:$A$1446,"!!!")</f>
        <v>!!!</v>
      </c>
      <c r="BM205" s="21" t="str">
        <v>Not Declared</v>
      </c>
      <c r="BN205" s="202" t="str">
        <v>Bicester AC</v>
      </c>
      <c r="BO205" s="21"/>
      <c r="BP205" s="201"/>
      <c r="BQ205" s="21"/>
      <c r="BR205" s="202"/>
      <c r="BU205" s="201" t="str" cm="1">
        <f t="array" ref="BU205">_xlfn.XLOOKUP(1,('Number Allocation'!$C$6:$C$1446=BV205)*('Number Allocation'!$D$6:$D$1446=BW205),'Number Allocation'!$A$6:$A$1446,"!!!")</f>
        <v>!!!</v>
      </c>
      <c r="BV205" s="21" t="str">
        <v>Not Declared</v>
      </c>
      <c r="BW205" s="202" t="str">
        <v>Bicester AC</v>
      </c>
      <c r="BX205" s="21"/>
      <c r="BY205" s="201"/>
      <c r="BZ205" s="21"/>
      <c r="CA205" s="202"/>
      <c r="CB205" s="21"/>
      <c r="CC205" s="21"/>
      <c r="CD205" s="21"/>
      <c r="CE205" s="21"/>
      <c r="CF205" s="21"/>
      <c r="CG205" s="21"/>
      <c r="CH205" s="21"/>
      <c r="CI205" s="21"/>
      <c r="CJ205" s="21"/>
      <c r="CK205" s="21"/>
      <c r="CL205" s="21"/>
    </row>
    <row r="206" spans="1:90" ht="21" customHeight="1">
      <c r="A206" s="20" t="s">
        <v>123</v>
      </c>
      <c r="B206" s="5" t="s">
        <v>49</v>
      </c>
      <c r="C206" s="5" t="s">
        <v>1</v>
      </c>
      <c r="D206" s="5" t="str">
        <f>IF(ISNA(MATCH($C206,Witney!AK$40:AK$55,0)),"Not Declared", IF(ISBLANK(INDEX(Witney!$AI$40:$AI$55,MATCH($C206,Witney!AK$40:AK$55,0))),"Missing name on declaration sheet", INDEX(Witney!$AI$40:$AI$55,MATCH($C206,Witney!AK$40:AK$55,0))))</f>
        <v>Not Declared</v>
      </c>
      <c r="E206" s="5" t="str">
        <f>IF(ISNA(MATCH($C206,Witney!AL$40:AL$55,0)),"Not Declared", IF(ISBLANK(INDEX(Witney!$AI$40:$AI$55,MATCH($C206,Witney!AL$40:AL$55,0))),"Missing name on declaration sheet", INDEX(Witney!$AI$40:$AI$55,MATCH($C206,Witney!AL$40:AL$55,0))))</f>
        <v>Not Declared</v>
      </c>
      <c r="F206" s="5" t="str">
        <f>IF(ISNA(MATCH($C206,Witney!AM$40:AM$55,0)),"Not Declared", IF(ISBLANK(INDEX(Witney!$AI$40:$AI$55,MATCH($C206,Witney!AM$40:AM$55,0))),"Missing name on declaration sheet", INDEX(Witney!$AI$40:$AI$55,MATCH($C206,Witney!AM$40:AM$55,0))))</f>
        <v>Not Declared</v>
      </c>
      <c r="G206" s="5" t="str">
        <f>IF(ISNA(MATCH($C206,Witney!AN$40:AN$55,0)),"Not Declared", IF(ISBLANK(INDEX(Witney!$AI$40:$AI$55,MATCH($C206,Witney!AN$40:AN$55,0))),"Missing name on declaration sheet", INDEX(Witney!$AI$40:$AI$55,MATCH($C206,Witney!AN$40:AN$55,0))))</f>
        <v>Not Declared</v>
      </c>
      <c r="H206" s="5" t="str">
        <f>IF(ISNA(MATCH($C206,Witney!AO$40:AO$55,0)),"Not Declared", IF(ISBLANK(INDEX(Witney!$AI$40:$AI$55,MATCH($C206,Witney!AO$40:AO$55,0))),"Missing name on declaration sheet", INDEX(Witney!$AI$40:$AI$55,MATCH($C206,Witney!AO$40:AO$55,0))))</f>
        <v>Not Declared</v>
      </c>
      <c r="I206" s="5" t="str">
        <f>IF(ISNA(MATCH($C206,Witney!AP$40:AP$55,0)),"Not Declared", IF(ISBLANK(INDEX(Witney!$AI$40:$AI$55,MATCH($C206,Witney!AP$40:AP$55,0))),"Missing name on declaration sheet", INDEX(Witney!$AI$40:$AI$55,MATCH($C206,Witney!AP$40:AP$55,0))))</f>
        <v>Not Declared</v>
      </c>
      <c r="J206" s="5" t="str">
        <f>IF(ISNA(MATCH($C206,Witney!AQ$40:AQ$55,0)),"Not Declared", IF(ISBLANK(INDEX(Witney!$AI$40:$AI$55,MATCH($C206,Witney!AQ$40:AQ$55,0))),"Missing name on declaration sheet", INDEX(Witney!$AI$40:$AI$55,MATCH($C206,Witney!AQ$40:AQ$55,0))))</f>
        <v>Not Declared</v>
      </c>
      <c r="K206" s="5" t="str">
        <f>IF(ISNA(MATCH($C206,Witney!AR$40:AR$55,0)),"Not Declared", IF(ISBLANK(INDEX(Witney!$AI$40:$AI$55,MATCH($C206,Witney!AR$40:AR$55,0))),"Missing name on declaration sheet", INDEX(Witney!$AI$40:$AI$55,MATCH($C206,Witney!AR$40:AR$55,0))))</f>
        <v>Not Declared</v>
      </c>
      <c r="L206" s="5" t="str">
        <f>IF(ISNA(MATCH($C206,Witney!AS$40:AS$55,0)),"Not Declared", IF(ISBLANK(INDEX(Witney!$AI$40:$AI$55,MATCH($C206,Witney!AS$40:AS$55,0))),"Missing name on declaration sheet", INDEX(Witney!$AI$40:$AI$55,MATCH($C206,Witney!AS$40:AS$55,0))))</f>
        <v>Not Declared</v>
      </c>
      <c r="M206" s="5" t="str">
        <f>IF(ISNA(MATCH($C206,Witney!AT$40:AT$55,0)),"Not Declared", IF(ISBLANK(INDEX(Witney!$AI$40:$AI$55,MATCH($C206,Witney!AT$40:AT$55,0))),"Missing name on declaration sheet", INDEX(Witney!$AI$40:$AI$55,MATCH($C206,Witney!AT$40:AT$55,0))))</f>
        <v>Not Declared</v>
      </c>
      <c r="N206" s="5" t="str">
        <f>IF(ISNA(MATCH($C206,Witney!AU$40:AU$55,0)),"Not Declared", IF(ISBLANK(INDEX(Witney!$AI$40:$AI$55,MATCH($C206,Witney!AU$40:AU$55,0))),"Missing name on declaration sheet", INDEX(Witney!$AI$40:$AI$55,MATCH($C206,Witney!AU$40:AU$55,0))))</f>
        <v>Not Declared</v>
      </c>
      <c r="O206" s="5" t="str">
        <f>IF(ISNA(MATCH($C206,Witney!AV$40:AV$55,0)),"Not Declared", IF(ISBLANK(INDEX(Witney!$AI$40:$AI$55,MATCH($C206,Witney!AV$40:AV$55,0))),"Missing name on declaration sheet", INDEX(Witney!$AI$40:$AI$55,MATCH($C206,Witney!AV$40:AV$55,0))))</f>
        <v>Not Declared</v>
      </c>
      <c r="P206" s="57"/>
      <c r="Q206" s="57"/>
      <c r="R206" s="57"/>
      <c r="S206" s="57"/>
      <c r="T206" s="57"/>
      <c r="U206" s="57"/>
      <c r="V206" s="57"/>
      <c r="W206" s="57"/>
      <c r="X206" s="57"/>
      <c r="AB206" s="201" t="str" cm="1">
        <f t="array" ref="AB206">_xlfn.XLOOKUP(1,('Number Allocation'!$C$6:$C$1446=AC206)*('Number Allocation'!$D$6:$D$1446=AD206),'Number Allocation'!$A$6:$A$1446,"!!!")</f>
        <v>!!!</v>
      </c>
      <c r="AC206" s="21" t="str">
        <v>Not Declared</v>
      </c>
      <c r="AD206" s="202" t="str">
        <v>Witney Road Runners</v>
      </c>
      <c r="AE206" s="21"/>
      <c r="AF206" s="201"/>
      <c r="AG206" s="21"/>
      <c r="AH206" s="202"/>
      <c r="AK206" s="201" t="str" cm="1">
        <f t="array" ref="AK206">_xlfn.XLOOKUP(1,('Number Allocation'!$C$6:$C$1446=AL206)*('Number Allocation'!$D$6:$D$1446=AM206),'Number Allocation'!$A$6:$A$1446,"!!!")</f>
        <v>!!!</v>
      </c>
      <c r="AL206" s="21" t="str">
        <v>Not Declared</v>
      </c>
      <c r="AM206" s="202" t="str">
        <v>Banbury Harriers AC</v>
      </c>
      <c r="AN206" s="21"/>
      <c r="AO206" s="201"/>
      <c r="AP206" s="21"/>
      <c r="AQ206" s="202"/>
      <c r="AR206" s="210"/>
      <c r="AS206" s="27"/>
      <c r="AT206" s="201" t="str" cm="1">
        <f t="array" ref="AT206">_xlfn.XLOOKUP(1,('Number Allocation'!$C$6:$C$1446=AU206)*('Number Allocation'!$D$6:$D$1446=AV206),'Number Allocation'!$A$6:$A$1446,"!!!")</f>
        <v>!!!</v>
      </c>
      <c r="AU206" s="21" t="str">
        <v>Not Declared</v>
      </c>
      <c r="AV206" s="202" t="str">
        <v>Banbury Harriers AC</v>
      </c>
      <c r="AW206" s="21"/>
      <c r="AX206" s="201"/>
      <c r="AY206" s="21"/>
      <c r="AZ206" s="202"/>
      <c r="BC206" s="201" t="str" cm="1">
        <f t="array" ref="BC206">_xlfn.XLOOKUP(1,('Number Allocation'!$C$6:$C$1446=BD206)*('Number Allocation'!$D$6:$D$1446=BE206),'Number Allocation'!$A$6:$A$1446,"!!!")</f>
        <v>!!!</v>
      </c>
      <c r="BD206" s="21" t="str">
        <v>Not Declared</v>
      </c>
      <c r="BE206" s="202" t="str">
        <v>Team Kennet</v>
      </c>
      <c r="BF206" s="21"/>
      <c r="BG206" s="201"/>
      <c r="BH206" s="21"/>
      <c r="BI206" s="202"/>
      <c r="BL206" s="201" t="str" cm="1">
        <f t="array" ref="BL206">_xlfn.XLOOKUP(1,('Number Allocation'!$C$6:$C$1446=BM206)*('Number Allocation'!$D$6:$D$1446=BN206),'Number Allocation'!$A$6:$A$1446,"!!!")</f>
        <v>!!!</v>
      </c>
      <c r="BM206" s="21" t="str">
        <v>Not Declared</v>
      </c>
      <c r="BN206" s="202" t="str">
        <v>Witney Road Runners</v>
      </c>
      <c r="BO206" s="21"/>
      <c r="BP206" s="201"/>
      <c r="BQ206" s="21"/>
      <c r="BR206" s="202"/>
      <c r="BU206" s="201" t="str" cm="1">
        <f t="array" ref="BU206">_xlfn.XLOOKUP(1,('Number Allocation'!$C$6:$C$1446=BV206)*('Number Allocation'!$D$6:$D$1446=BW206),'Number Allocation'!$A$6:$A$1446,"!!!")</f>
        <v>!!!</v>
      </c>
      <c r="BV206" s="21" t="str">
        <v>Not Declared</v>
      </c>
      <c r="BW206" s="202" t="str">
        <v>Banbury Harriers AC</v>
      </c>
      <c r="BX206" s="21"/>
      <c r="BY206" s="201"/>
      <c r="BZ206" s="21"/>
      <c r="CA206" s="202"/>
      <c r="CB206" s="21"/>
      <c r="CC206" s="21"/>
      <c r="CD206" s="21"/>
      <c r="CE206" s="21"/>
      <c r="CF206" s="21"/>
      <c r="CG206" s="21"/>
      <c r="CH206" s="21"/>
      <c r="CI206" s="21"/>
      <c r="CJ206" s="21"/>
      <c r="CK206" s="21"/>
      <c r="CL206" s="21"/>
    </row>
    <row r="207" spans="1:90" ht="21" customHeight="1">
      <c r="A207" s="20" t="s">
        <v>123</v>
      </c>
      <c r="B207" s="5"/>
      <c r="C207" s="5" t="s">
        <v>139</v>
      </c>
      <c r="D207" s="5" t="str">
        <f>IF(ISNA(MATCH($C207,Witney!AK$40:AK$55,0)),"Not Declared", IF(ISBLANK(INDEX(Witney!$AI$40:$AI$55,MATCH($C207,Witney!AK$40:AK$55,0))),"Missing name on declaration sheet", INDEX(Witney!$AI$40:$AI$55,MATCH($C207,Witney!AK$40:AK$55,0))))</f>
        <v>Not Declared</v>
      </c>
      <c r="E207" s="5" t="str">
        <f>IF(ISNA(MATCH($C207,Witney!AL$40:AL$55,0)),"Not Declared", IF(ISBLANK(INDEX(Witney!$AI$40:$AI$55,MATCH($C207,Witney!AL$40:AL$55,0))),"Missing name on declaration sheet", INDEX(Witney!$AI$40:$AI$55,MATCH($C207,Witney!AL$40:AL$55,0))))</f>
        <v>Not Declared</v>
      </c>
      <c r="F207" s="5" t="str">
        <f>IF(ISNA(MATCH($C207,Witney!AM$40:AM$55,0)),"Not Declared", IF(ISBLANK(INDEX(Witney!$AI$40:$AI$55,MATCH($C207,Witney!AM$40:AM$55,0))),"Missing name on declaration sheet", INDEX(Witney!$AI$40:$AI$55,MATCH($C207,Witney!AM$40:AM$55,0))))</f>
        <v>Not Declared</v>
      </c>
      <c r="G207" s="5" t="str">
        <f>IF(ISNA(MATCH($C207,Witney!AN$40:AN$55,0)),"Not Declared", IF(ISBLANK(INDEX(Witney!$AI$40:$AI$55,MATCH($C207,Witney!AN$40:AN$55,0))),"Missing name on declaration sheet", INDEX(Witney!$AI$40:$AI$55,MATCH($C207,Witney!AN$40:AN$55,0))))</f>
        <v>Not Declared</v>
      </c>
      <c r="H207" s="5" t="str">
        <f>IF(ISNA(MATCH($C207,Witney!AO$40:AO$55,0)),"Not Declared", IF(ISBLANK(INDEX(Witney!$AI$40:$AI$55,MATCH($C207,Witney!AO$40:AO$55,0))),"Missing name on declaration sheet", INDEX(Witney!$AI$40:$AI$55,MATCH($C207,Witney!AO$40:AO$55,0))))</f>
        <v>Not Declared</v>
      </c>
      <c r="I207" s="5" t="str">
        <f>IF(ISNA(MATCH($C207,Witney!AP$40:AP$55,0)),"Not Declared", IF(ISBLANK(INDEX(Witney!$AI$40:$AI$55,MATCH($C207,Witney!AP$40:AP$55,0))),"Missing name on declaration sheet", INDEX(Witney!$AI$40:$AI$55,MATCH($C207,Witney!AP$40:AP$55,0))))</f>
        <v>Not Declared</v>
      </c>
      <c r="J207" s="5" t="str">
        <f>IF(ISNA(MATCH($C207,Witney!AQ$40:AQ$55,0)),"Not Declared", IF(ISBLANK(INDEX(Witney!$AI$40:$AI$55,MATCH($C207,Witney!AQ$40:AQ$55,0))),"Missing name on declaration sheet", INDEX(Witney!$AI$40:$AI$55,MATCH($C207,Witney!AQ$40:AQ$55,0))))</f>
        <v>Not Declared</v>
      </c>
      <c r="K207" s="5" t="str">
        <f>IF(ISNA(MATCH($C207,Witney!AR$40:AR$55,0)),"Not Declared", IF(ISBLANK(INDEX(Witney!$AI$40:$AI$55,MATCH($C207,Witney!AR$40:AR$55,0))),"Missing name on declaration sheet", INDEX(Witney!$AI$40:$AI$55,MATCH($C207,Witney!AR$40:AR$55,0))))</f>
        <v>Not Declared</v>
      </c>
      <c r="L207" s="5" t="str">
        <f>IF(ISNA(MATCH($C207,Witney!AS$40:AS$55,0)),"Not Declared", IF(ISBLANK(INDEX(Witney!$AI$40:$AI$55,MATCH($C207,Witney!AS$40:AS$55,0))),"Missing name on declaration sheet", INDEX(Witney!$AI$40:$AI$55,MATCH($C207,Witney!AS$40:AS$55,0))))</f>
        <v>Not Declared</v>
      </c>
      <c r="M207" s="5" t="str">
        <f>IF(ISNA(MATCH($C207,Witney!AT$40:AT$55,0)),"Not Declared", IF(ISBLANK(INDEX(Witney!$AI$40:$AI$55,MATCH($C207,Witney!AT$40:AT$55,0))),"Missing name on declaration sheet", INDEX(Witney!$AI$40:$AI$55,MATCH($C207,Witney!AT$40:AT$55,0))))</f>
        <v>Not Declared</v>
      </c>
      <c r="N207" s="5" t="str">
        <f>IF(ISNA(MATCH($C207,Witney!AU$40:AU$55,0)),"Not Declared", IF(ISBLANK(INDEX(Witney!$AI$40:$AI$55,MATCH($C207,Witney!AU$40:AU$55,0))),"Missing name on declaration sheet", INDEX(Witney!$AI$40:$AI$55,MATCH($C207,Witney!AU$40:AU$55,0))))</f>
        <v>Not Declared</v>
      </c>
      <c r="O207" s="5" t="str">
        <f>IF(ISNA(MATCH($C207,Witney!AV$40:AV$55,0)),"Not Declared", IF(ISBLANK(INDEX(Witney!$AI$40:$AI$55,MATCH($C207,Witney!AV$40:AV$55,0))),"Missing name on declaration sheet", INDEX(Witney!$AI$40:$AI$55,MATCH($C207,Witney!AV$40:AV$55,0))))</f>
        <v>Not Declared</v>
      </c>
      <c r="P207" s="5" t="s">
        <v>109</v>
      </c>
      <c r="Q207" s="5" t="s">
        <v>136</v>
      </c>
      <c r="R207" s="5" t="s">
        <v>137</v>
      </c>
      <c r="S207" s="5" t="s">
        <v>138</v>
      </c>
      <c r="T207" s="5" t="str">
        <f>IF(ISNA(MATCH(P207,Witney!$AW$40:$AW$55,0)),"", IF(ISBLANK(INDEX(Witney!$AI$40:$AI$55,MATCH(P207,Witney!$AW$40:$AW$55,0))),"Missing name on declaration sheet", INDEX(Witney!$AI$40:$AI$55,MATCH(P207,Witney!$AW$40:$AW$55,0))))</f>
        <v/>
      </c>
      <c r="U207" s="5" t="str">
        <f>IF(ISNA(MATCH(Q207,Witney!$AW$40:$AW$55,0)),"", IF(ISBLANK(INDEX(Witney!$AI$40:$AI$55,MATCH(Q207,Witney!$AW$40:$AW$55,0))),"Missing name on declaration sheet", INDEX(Witney!$AI$40:$AI$55,MATCH(Q207,Witney!$AW$40:$AW$55,0))))</f>
        <v/>
      </c>
      <c r="V207" s="5" t="str">
        <f>IF(ISNA(MATCH(R207,Witney!$AW$40:$AW$55,0)),"", IF(ISBLANK(INDEX(Witney!$AI$40:$AI$55,MATCH(R207,Witney!$AW$40:$AW$55,0))),"Missing name on declaration sheet", INDEX(Witney!$AI$40:$AI$55,MATCH(R207,Witney!$AW$40:$AW$55,0))))</f>
        <v/>
      </c>
      <c r="W207" s="5" t="str">
        <f>IF(ISNA(MATCH(S207,Witney!$AW$40:$AW$55,0)),"", IF(ISBLANK(INDEX(Witney!$AI$40:$AI$55,MATCH(S207,Witney!$AW$40:$AW$55,0))),"Missing name on declaration sheet", INDEX(Witney!$AI$40:$AI$55,MATCH(S207,Witney!$AW$40:$AW$55,0))))</f>
        <v/>
      </c>
      <c r="X207" s="20" t="str">
        <f t="shared" ref="X207:X208" si="70">T207&amp;", "&amp;U207&amp;", "&amp;V207&amp;", "&amp;W207</f>
        <v xml:space="preserve">, , , </v>
      </c>
      <c r="AB207" s="201" t="str" cm="1">
        <f t="array" ref="AB207">_xlfn.XLOOKUP(1,('Number Allocation'!$C$6:$C$1446=AC207)*('Number Allocation'!$D$6:$D$1446=AD207),'Number Allocation'!$A$6:$A$1446,"!!!")</f>
        <v>!!!</v>
      </c>
      <c r="AC207" s="21" t="str">
        <v>Not Declared</v>
      </c>
      <c r="AD207" s="202" t="str">
        <v>Banbury Harriers AC</v>
      </c>
      <c r="AE207" s="21"/>
      <c r="AF207" s="201"/>
      <c r="AG207" s="21"/>
      <c r="AH207" s="202"/>
      <c r="AK207" s="201" t="str" cm="1">
        <f t="array" ref="AK207">_xlfn.XLOOKUP(1,('Number Allocation'!$C$6:$C$1446=AL207)*('Number Allocation'!$D$6:$D$1446=AM207),'Number Allocation'!$A$6:$A$1446,"!!!")</f>
        <v>!!!</v>
      </c>
      <c r="AL207" s="21" t="str">
        <v>Not Declared</v>
      </c>
      <c r="AM207" s="202" t="str">
        <v>White Horse Harriers</v>
      </c>
      <c r="AN207" s="21"/>
      <c r="AO207" s="201"/>
      <c r="AP207" s="21"/>
      <c r="AQ207" s="202"/>
      <c r="AR207" s="210"/>
      <c r="AS207" s="27"/>
      <c r="AT207" s="201" t="str" cm="1">
        <f t="array" ref="AT207">_xlfn.XLOOKUP(1,('Number Allocation'!$C$6:$C$1446=AU207)*('Number Allocation'!$D$6:$D$1446=AV207),'Number Allocation'!$A$6:$A$1446,"!!!")</f>
        <v>!!!</v>
      </c>
      <c r="AU207" s="21" t="str">
        <v>Not Declared</v>
      </c>
      <c r="AV207" s="202" t="str">
        <v>Bicester AC</v>
      </c>
      <c r="AW207" s="21"/>
      <c r="AX207" s="201"/>
      <c r="AY207" s="21"/>
      <c r="AZ207" s="202"/>
      <c r="BC207" s="201" t="str" cm="1">
        <f t="array" ref="BC207">_xlfn.XLOOKUP(1,('Number Allocation'!$C$6:$C$1446=BD207)*('Number Allocation'!$D$6:$D$1446=BE207),'Number Allocation'!$A$6:$A$1446,"!!!")</f>
        <v>!!!</v>
      </c>
      <c r="BD207" s="21" t="str">
        <v>Not Declared</v>
      </c>
      <c r="BE207" s="202" t="str">
        <v>White Horse Harriers</v>
      </c>
      <c r="BF207" s="21"/>
      <c r="BG207" s="201"/>
      <c r="BH207" s="21"/>
      <c r="BI207" s="202"/>
      <c r="BL207" s="201" t="str" cm="1">
        <f t="array" ref="BL207">_xlfn.XLOOKUP(1,('Number Allocation'!$C$6:$C$1446=BM207)*('Number Allocation'!$D$6:$D$1446=BN207),'Number Allocation'!$A$6:$A$1446,"!!!")</f>
        <v>!!!</v>
      </c>
      <c r="BM207" s="21" t="str">
        <v>Not Declared</v>
      </c>
      <c r="BN207" s="202" t="str">
        <v>Banbury Harriers AC</v>
      </c>
      <c r="BO207" s="21"/>
      <c r="BP207" s="201"/>
      <c r="BQ207" s="21"/>
      <c r="BR207" s="202"/>
      <c r="BU207" s="201" t="str" cm="1">
        <f t="array" ref="BU207">_xlfn.XLOOKUP(1,('Number Allocation'!$C$6:$C$1446=BV207)*('Number Allocation'!$D$6:$D$1446=BW207),'Number Allocation'!$A$6:$A$1446,"!!!")</f>
        <v>!!!</v>
      </c>
      <c r="BV207" s="21" t="str">
        <v>Not Declared</v>
      </c>
      <c r="BW207" s="202" t="str">
        <v>Radley AC</v>
      </c>
      <c r="BX207" s="21"/>
      <c r="BY207" s="201"/>
      <c r="BZ207" s="21"/>
      <c r="CA207" s="202"/>
      <c r="CB207" s="21"/>
      <c r="CC207" s="21"/>
      <c r="CD207" s="21"/>
      <c r="CE207" s="21"/>
      <c r="CF207" s="21"/>
      <c r="CG207" s="21"/>
      <c r="CH207" s="21"/>
      <c r="CI207" s="21"/>
      <c r="CJ207" s="21"/>
      <c r="CK207" s="21"/>
      <c r="CL207" s="21"/>
    </row>
    <row r="208" spans="1:90" ht="21" customHeight="1">
      <c r="A208" s="20" t="s">
        <v>124</v>
      </c>
      <c r="B208" s="5" t="s">
        <v>60</v>
      </c>
      <c r="C208" s="5" t="s">
        <v>0</v>
      </c>
      <c r="D208" s="5" t="str">
        <f>IF(ISNA(MATCH($C208,GreatMilton!AK$40:AK$55,0)),"Not Declared", IF(ISBLANK(INDEX(GreatMilton!$AI$40:$AI$55,MATCH($C208,GreatMilton!AK$40:AK$55,0))),"Missing name on declaration sheet", INDEX(GreatMilton!$AI$40:$AI$55,MATCH($C208,GreatMilton!AK$40:AK$55,0))))</f>
        <v>Not Declared</v>
      </c>
      <c r="E208" s="5" t="str">
        <f>IF(ISNA(MATCH($C208,GreatMilton!AL$40:AL$55,0)),"Not Declared", IF(ISBLANK(INDEX(GreatMilton!$AI$40:$AI$55,MATCH($C208,GreatMilton!AL$40:AL$55,0))),"Missing name on declaration sheet", INDEX(GreatMilton!$AI$40:$AI$55,MATCH($C208,GreatMilton!AL$40:AL$55,0))))</f>
        <v>Not Declared</v>
      </c>
      <c r="F208" s="5" t="str">
        <f>IF(ISNA(MATCH($C208,GreatMilton!AM$40:AM$55,0)),"Not Declared", IF(ISBLANK(INDEX(GreatMilton!$AI$40:$AI$55,MATCH($C208,GreatMilton!AM$40:AM$55,0))),"Missing name on declaration sheet", INDEX(GreatMilton!$AI$40:$AI$55,MATCH($C208,GreatMilton!AM$40:AM$55,0))))</f>
        <v>Not Declared</v>
      </c>
      <c r="G208" s="5" t="str">
        <f>IF(ISNA(MATCH($C208,GreatMilton!AN$40:AN$55,0)),"Not Declared", IF(ISBLANK(INDEX(GreatMilton!$AI$40:$AI$55,MATCH($C208,GreatMilton!AN$40:AN$55,0))),"Missing name on declaration sheet", INDEX(GreatMilton!$AI$40:$AI$55,MATCH($C208,GreatMilton!AN$40:AN$55,0))))</f>
        <v>Not Declared</v>
      </c>
      <c r="H208" s="5" t="str">
        <f>IF(ISNA(MATCH($C208,GreatMilton!AO$40:AO$55,0)),"Not Declared", IF(ISBLANK(INDEX(GreatMilton!$AI$40:$AI$55,MATCH($C208,GreatMilton!AO$40:AO$55,0))),"Missing name on declaration sheet", INDEX(GreatMilton!$AI$40:$AI$55,MATCH($C208,GreatMilton!AO$40:AO$55,0))))</f>
        <v>Not Declared</v>
      </c>
      <c r="I208" s="5" t="str">
        <f>IF(ISNA(MATCH($C208,GreatMilton!AP$40:AP$55,0)),"Not Declared", IF(ISBLANK(INDEX(GreatMilton!$AI$40:$AI$55,MATCH($C208,GreatMilton!AP$40:AP$55,0))),"Missing name on declaration sheet", INDEX(GreatMilton!$AI$40:$AI$55,MATCH($C208,GreatMilton!AP$40:AP$55,0))))</f>
        <v>Not Declared</v>
      </c>
      <c r="J208" s="5" t="str">
        <f>IF(ISNA(MATCH($C208,GreatMilton!AQ$40:AQ$55,0)),"Not Declared", IF(ISBLANK(INDEX(GreatMilton!$AI$40:$AI$55,MATCH($C208,GreatMilton!AQ$40:AQ$55,0))),"Missing name on declaration sheet", INDEX(GreatMilton!$AI$40:$AI$55,MATCH($C208,GreatMilton!AQ$40:AQ$55,0))))</f>
        <v>Not Declared</v>
      </c>
      <c r="K208" s="5" t="str">
        <f>IF(ISNA(MATCH($C208,GreatMilton!AR$40:AR$55,0)),"Not Declared", IF(ISBLANK(INDEX(GreatMilton!$AI$40:$AI$55,MATCH($C208,GreatMilton!AR$40:AR$55,0))),"Missing name on declaration sheet", INDEX(GreatMilton!$AI$40:$AI$55,MATCH($C208,GreatMilton!AR$40:AR$55,0))))</f>
        <v>Not Declared</v>
      </c>
      <c r="L208" s="5" t="str">
        <f>IF(ISNA(MATCH($C208,GreatMilton!AS$40:AS$55,0)),"Not Declared", IF(ISBLANK(INDEX(GreatMilton!$AI$40:$AI$55,MATCH($C208,GreatMilton!AS$40:AS$55,0))),"Missing name on declaration sheet", INDEX(GreatMilton!$AI$40:$AI$55,MATCH($C208,GreatMilton!AS$40:AS$55,0))))</f>
        <v>Not Declared</v>
      </c>
      <c r="M208" s="5" t="str">
        <f>IF(ISNA(MATCH($C208,GreatMilton!AT$40:AT$55,0)),"Not Declared", IF(ISBLANK(INDEX(GreatMilton!$AI$40:$AI$55,MATCH($C208,GreatMilton!AT$40:AT$55,0))),"Missing name on declaration sheet", INDEX(GreatMilton!$AI$40:$AI$55,MATCH($C208,GreatMilton!AT$40:AT$55,0))))</f>
        <v>Not Declared</v>
      </c>
      <c r="N208" s="5" t="str">
        <f>IF(ISNA(MATCH($C208,GreatMilton!AU$40:AU$55,0)),"Not Declared", IF(ISBLANK(INDEX(GreatMilton!$AI$40:$AI$55,MATCH($C208,GreatMilton!AU$40:AU$55,0))),"Missing name on declaration sheet", INDEX(GreatMilton!$AI$40:$AI$55,MATCH($C208,GreatMilton!AU$40:AU$55,0))))</f>
        <v>Not Declared</v>
      </c>
      <c r="O208" s="5" t="str">
        <f>IF(ISNA(MATCH($C208,GreatMilton!AV$40:AV$55,0)),"Not Declared", IF(ISBLANK(INDEX(GreatMilton!$AI$40:$AI$55,MATCH($C208,GreatMilton!AV$40:AV$55,0))),"Missing name on declaration sheet", INDEX(GreatMilton!$AI$40:$AI$55,MATCH($C208,GreatMilton!AV$40:AV$55,0))))</f>
        <v>Not Declared</v>
      </c>
      <c r="P208" s="5">
        <v>1</v>
      </c>
      <c r="Q208" s="5">
        <v>2</v>
      </c>
      <c r="R208" s="5">
        <v>3</v>
      </c>
      <c r="S208" s="5">
        <v>4</v>
      </c>
      <c r="T208" s="5" t="str">
        <f>IF(ISNA(MATCH(P208,GreatMilton!$AW$40:$AW$55,0)),"", IF(ISBLANK(INDEX(GreatMilton!$AI$40:$AI$55,MATCH(P208,GreatMilton!$AW$40:$AW$55,0))),"Missing name on declaration sheet", INDEX(GreatMilton!$AI$40:$AI$55,MATCH(P208,GreatMilton!$AW$40:$AW$55,0))))</f>
        <v/>
      </c>
      <c r="U208" s="5" t="str">
        <f>IF(ISNA(MATCH(Q208,GreatMilton!$AW$40:$AW$55,0)),"", IF(ISBLANK(INDEX(GreatMilton!$AI$40:$AI$55,MATCH(Q208,GreatMilton!$AW$40:$AW$55,0))),"Missing name on declaration sheet", INDEX(GreatMilton!$AI$40:$AI$55,MATCH(Q208,GreatMilton!$AW$40:$AW$55,0))))</f>
        <v/>
      </c>
      <c r="V208" s="5" t="str">
        <f>IF(ISNA(MATCH(R208,GreatMilton!$AW$40:$AW$55,0)),"", IF(ISBLANK(INDEX(GreatMilton!$AI$40:$AI$55,MATCH(R208,GreatMilton!$AW$40:$AW$55,0))),"Missing name on declaration sheet", INDEX(GreatMilton!$AI$40:$AI$55,MATCH(R208,GreatMilton!$AW$40:$AW$55,0))))</f>
        <v/>
      </c>
      <c r="W208" s="5" t="str">
        <f>IF(ISNA(MATCH(S208,GreatMilton!$AW$40:$AW$55,0)),"", IF(ISBLANK(INDEX(GreatMilton!$AI$40:$AI$55,MATCH(S208,GreatMilton!$AW$40:$AW$55,0))),"Missing name on declaration sheet", INDEX(GreatMilton!$AI$40:$AI$55,MATCH(S208,GreatMilton!$AW$40:$AW$55,0))))</f>
        <v/>
      </c>
      <c r="X208" s="20" t="str">
        <f t="shared" si="70"/>
        <v xml:space="preserve">, , , </v>
      </c>
      <c r="AA208" s="197" t="s">
        <v>342</v>
      </c>
      <c r="AB208" s="198" t="str" cm="1">
        <f t="array" ref="AB208">_xlfn.XLOOKUP(1,('Number Allocation'!$C$6:$C$1446=AC208)*('Number Allocation'!$D$6:$D$1446=AD208),'Number Allocation'!$A$6:$A$1446,"!!!")</f>
        <v>!!!</v>
      </c>
      <c r="AC208" s="208" t="str" cm="1">
        <f t="array" ref="AC208:AD210">_xlfn._xlws.FILTER(CHOOSE({1,2},$I$184:$I$210,$A184:$A210),($A184:$A210="Great Milton AC"),"")</f>
        <v>Not Declared</v>
      </c>
      <c r="AD208" s="200" t="str">
        <v>Great Milton AC</v>
      </c>
      <c r="AE208" s="21"/>
      <c r="AF208" s="201"/>
      <c r="AG208" s="21"/>
      <c r="AH208" s="202"/>
      <c r="AJ208" s="197" t="s">
        <v>342</v>
      </c>
      <c r="AK208" s="198" t="str" cm="1">
        <f t="array" ref="AK208">_xlfn.XLOOKUP(1,('Number Allocation'!$C$6:$C$1446=AL208)*('Number Allocation'!$D$6:$D$1446=AM208),'Number Allocation'!$A$6:$A$1446,"!!!")</f>
        <v>!!!</v>
      </c>
      <c r="AL208" s="208" t="str" cm="1">
        <f t="array" ref="AL208:AM210">_xlfn._xlws.FILTER(CHOOSE({1,2},$F$184:$F$210,$A184:$A210),($A184:$A210="Great Milton AC"),"")</f>
        <v>Not Declared</v>
      </c>
      <c r="AM208" s="200" t="str">
        <v>Great Milton AC</v>
      </c>
      <c r="AN208" s="21"/>
      <c r="AO208" s="201"/>
      <c r="AP208" s="21"/>
      <c r="AQ208" s="202"/>
      <c r="AR208" s="210"/>
      <c r="AS208" s="197" t="s">
        <v>342</v>
      </c>
      <c r="AT208" s="198" t="str" cm="1">
        <f t="array" ref="AT208">_xlfn.XLOOKUP(1,('Number Allocation'!$C$6:$C$1446=AU208)*('Number Allocation'!$D$6:$D$1446=AV208),'Number Allocation'!$A$6:$A$1446,"!!!")</f>
        <v>!!!</v>
      </c>
      <c r="AU208" s="208" t="str" cm="1">
        <f t="array" ref="AU208:AV210">_xlfn._xlws.FILTER(CHOOSE({1,2},$K$184:$K$210,$A184:$A210),($A184:$A210="Great Milton AC"),"")</f>
        <v>Not Declared</v>
      </c>
      <c r="AV208" s="200" t="str">
        <v>Great Milton AC</v>
      </c>
      <c r="AW208" s="21"/>
      <c r="AX208" s="201"/>
      <c r="AY208" s="21"/>
      <c r="AZ208" s="202"/>
      <c r="BB208" s="197" t="s">
        <v>342</v>
      </c>
      <c r="BC208" s="198" t="str" cm="1">
        <f t="array" ref="BC208">_xlfn.XLOOKUP(1,('Number Allocation'!$C$6:$C$1446=BD208)*('Number Allocation'!$D$6:$D$1446=BE208),'Number Allocation'!$A$6:$A$1446,"!!!")</f>
        <v>!!!</v>
      </c>
      <c r="BD208" s="208" t="str" cm="1">
        <f t="array" ref="BD208:BE210">_xlfn._xlws.FILTER(CHOOSE({1,2},$M$184:$M$210,$A184:$A210),($A184:$A210="Great Milton AC"),"")</f>
        <v>Not Declared</v>
      </c>
      <c r="BE208" s="200" t="str">
        <v>Great Milton AC</v>
      </c>
      <c r="BF208" s="21"/>
      <c r="BG208" s="201"/>
      <c r="BH208" s="21"/>
      <c r="BI208" s="202"/>
      <c r="BK208" s="197" t="s">
        <v>342</v>
      </c>
      <c r="BL208" s="198" t="str" cm="1">
        <f t="array" ref="BL208">_xlfn.XLOOKUP(1,('Number Allocation'!$C$6:$C$1446=BM208)*('Number Allocation'!$D$6:$D$1446=BN208),'Number Allocation'!$A$6:$A$1446,"!!!")</f>
        <v>!!!</v>
      </c>
      <c r="BM208" s="208" t="str" cm="1">
        <f t="array" ref="BM208:BN210">_xlfn._xlws.FILTER(CHOOSE({1,2},$D$184:$D$210,$A184:$A210),($A184:$A210="Great Milton AC"),"")</f>
        <v>Not Declared</v>
      </c>
      <c r="BN208" s="200" t="str">
        <v>Great Milton AC</v>
      </c>
      <c r="BO208" s="21"/>
      <c r="BP208" s="201"/>
      <c r="BQ208" s="21"/>
      <c r="BR208" s="202"/>
      <c r="BT208" s="197" t="s">
        <v>342</v>
      </c>
      <c r="BU208" s="198" t="str" cm="1">
        <f t="array" ref="BU208">_xlfn.XLOOKUP(1,('Number Allocation'!$C$6:$C$1446=BV208)*('Number Allocation'!$D$6:$D$1446=BW208),'Number Allocation'!$A$6:$A$1446,"!!!")</f>
        <v>!!!</v>
      </c>
      <c r="BV208" s="208" t="str" cm="1">
        <f t="array" ref="BV208:BW210">_xlfn._xlws.FILTER(CHOOSE({1,2},$E$184:$E$210,$A184:$A210),($A184:$A210="Great Milton AC"),"")</f>
        <v>Not Declared</v>
      </c>
      <c r="BW208" s="200" t="str">
        <v>Great Milton AC</v>
      </c>
      <c r="BX208" s="21"/>
      <c r="BY208" s="201"/>
      <c r="BZ208" s="21"/>
      <c r="CA208" s="202"/>
      <c r="CB208" s="21"/>
      <c r="CC208" s="21"/>
      <c r="CD208" s="21"/>
      <c r="CE208" s="21"/>
      <c r="CF208" s="21"/>
      <c r="CG208" s="21"/>
      <c r="CH208" s="21"/>
      <c r="CI208" s="21"/>
      <c r="CJ208" s="21"/>
      <c r="CK208" s="21"/>
      <c r="CL208" s="21"/>
    </row>
    <row r="209" spans="1:103" ht="21" customHeight="1">
      <c r="A209" s="20" t="s">
        <v>124</v>
      </c>
      <c r="B209" s="5" t="s">
        <v>125</v>
      </c>
      <c r="C209" s="5" t="s">
        <v>1</v>
      </c>
      <c r="D209" s="5" t="str">
        <f>IF(ISNA(MATCH($C209,GreatMilton!AK$40:AK$55,0)),"Not Declared", IF(ISBLANK(INDEX(GreatMilton!$AI$40:$AI$55,MATCH($C209,GreatMilton!AK$40:AK$55,0))),"Missing name on declaration sheet", INDEX(GreatMilton!$AI$40:$AI$55,MATCH($C209,GreatMilton!AK$40:AK$55,0))))</f>
        <v>Not Declared</v>
      </c>
      <c r="E209" s="5" t="str">
        <f>IF(ISNA(MATCH($C209,GreatMilton!AL$40:AL$55,0)),"Not Declared", IF(ISBLANK(INDEX(GreatMilton!$AI$40:$AI$55,MATCH($C209,GreatMilton!AL$40:AL$55,0))),"Missing name on declaration sheet", INDEX(GreatMilton!$AI$40:$AI$55,MATCH($C209,GreatMilton!AL$40:AL$55,0))))</f>
        <v>Not Declared</v>
      </c>
      <c r="F209" s="5" t="str">
        <f>IF(ISNA(MATCH($C209,GreatMilton!AM$40:AM$55,0)),"Not Declared", IF(ISBLANK(INDEX(GreatMilton!$AI$40:$AI$55,MATCH($C209,GreatMilton!AM$40:AM$55,0))),"Missing name on declaration sheet", INDEX(GreatMilton!$AI$40:$AI$55,MATCH($C209,GreatMilton!AM$40:AM$55,0))))</f>
        <v>Not Declared</v>
      </c>
      <c r="G209" s="5" t="str">
        <f>IF(ISNA(MATCH($C209,GreatMilton!AN$40:AN$55,0)),"Not Declared", IF(ISBLANK(INDEX(GreatMilton!$AI$40:$AI$55,MATCH($C209,GreatMilton!AN$40:AN$55,0))),"Missing name on declaration sheet", INDEX(GreatMilton!$AI$40:$AI$55,MATCH($C209,GreatMilton!AN$40:AN$55,0))))</f>
        <v>Not Declared</v>
      </c>
      <c r="H209" s="5" t="str">
        <f>IF(ISNA(MATCH($C209,GreatMilton!AO$40:AO$55,0)),"Not Declared", IF(ISBLANK(INDEX(GreatMilton!$AI$40:$AI$55,MATCH($C209,GreatMilton!AO$40:AO$55,0))),"Missing name on declaration sheet", INDEX(GreatMilton!$AI$40:$AI$55,MATCH($C209,GreatMilton!AO$40:AO$55,0))))</f>
        <v>Not Declared</v>
      </c>
      <c r="I209" s="5" t="str">
        <f>IF(ISNA(MATCH($C209,GreatMilton!AP$40:AP$55,0)),"Not Declared", IF(ISBLANK(INDEX(GreatMilton!$AI$40:$AI$55,MATCH($C209,GreatMilton!AP$40:AP$55,0))),"Missing name on declaration sheet", INDEX(GreatMilton!$AI$40:$AI$55,MATCH($C209,GreatMilton!AP$40:AP$55,0))))</f>
        <v>Not Declared</v>
      </c>
      <c r="J209" s="5" t="str">
        <f>IF(ISNA(MATCH($C209,GreatMilton!AQ$40:AQ$55,0)),"Not Declared", IF(ISBLANK(INDEX(GreatMilton!$AI$40:$AI$55,MATCH($C209,GreatMilton!AQ$40:AQ$55,0))),"Missing name on declaration sheet", INDEX(GreatMilton!$AI$40:$AI$55,MATCH($C209,GreatMilton!AQ$40:AQ$55,0))))</f>
        <v>Not Declared</v>
      </c>
      <c r="K209" s="5" t="str">
        <f>IF(ISNA(MATCH($C209,GreatMilton!AR$40:AR$55,0)),"Not Declared", IF(ISBLANK(INDEX(GreatMilton!$AI$40:$AI$55,MATCH($C209,GreatMilton!AR$40:AR$55,0))),"Missing name on declaration sheet", INDEX(GreatMilton!$AI$40:$AI$55,MATCH($C209,GreatMilton!AR$40:AR$55,0))))</f>
        <v>Not Declared</v>
      </c>
      <c r="L209" s="5" t="str">
        <f>IF(ISNA(MATCH($C209,GreatMilton!AS$40:AS$55,0)),"Not Declared", IF(ISBLANK(INDEX(GreatMilton!$AI$40:$AI$55,MATCH($C209,GreatMilton!AS$40:AS$55,0))),"Missing name on declaration sheet", INDEX(GreatMilton!$AI$40:$AI$55,MATCH($C209,GreatMilton!AS$40:AS$55,0))))</f>
        <v>Not Declared</v>
      </c>
      <c r="M209" s="5" t="str">
        <f>IF(ISNA(MATCH($C209,GreatMilton!AT$40:AT$55,0)),"Not Declared", IF(ISBLANK(INDEX(GreatMilton!$AI$40:$AI$55,MATCH($C209,GreatMilton!AT$40:AT$55,0))),"Missing name on declaration sheet", INDEX(GreatMilton!$AI$40:$AI$55,MATCH($C209,GreatMilton!AT$40:AT$55,0))))</f>
        <v>Not Declared</v>
      </c>
      <c r="N209" s="5" t="str">
        <f>IF(ISNA(MATCH($C209,GreatMilton!AU$40:AU$55,0)),"Not Declared", IF(ISBLANK(INDEX(GreatMilton!$AI$40:$AI$55,MATCH($C209,GreatMilton!AU$40:AU$55,0))),"Missing name on declaration sheet", INDEX(GreatMilton!$AI$40:$AI$55,MATCH($C209,GreatMilton!AU$40:AU$55,0))))</f>
        <v>Not Declared</v>
      </c>
      <c r="O209" s="5" t="str">
        <f>IF(ISNA(MATCH($C209,GreatMilton!AV$40:AV$55,0)),"Not Declared", IF(ISBLANK(INDEX(GreatMilton!$AI$40:$AI$55,MATCH($C209,GreatMilton!AV$40:AV$55,0))),"Missing name on declaration sheet", INDEX(GreatMilton!$AI$40:$AI$55,MATCH($C209,GreatMilton!AV$40:AV$55,0))))</f>
        <v>Not Declared</v>
      </c>
      <c r="P209" s="57"/>
      <c r="Q209" s="57"/>
      <c r="R209" s="57"/>
      <c r="S209" s="57"/>
      <c r="T209" s="57"/>
      <c r="U209" s="57"/>
      <c r="V209" s="57"/>
      <c r="W209" s="57"/>
      <c r="X209" s="57"/>
      <c r="AA209" s="21"/>
      <c r="AB209" s="201" t="str" cm="1">
        <f t="array" ref="AB209">_xlfn.XLOOKUP(1,('Number Allocation'!$C$6:$C$1446=AC209)*('Number Allocation'!$D$6:$D$1446=AD209),'Number Allocation'!$A$6:$A$1446,"!!!")</f>
        <v>!!!</v>
      </c>
      <c r="AC209" s="21" t="str">
        <v>Not Declared</v>
      </c>
      <c r="AD209" s="202" t="str">
        <v>Great Milton AC</v>
      </c>
      <c r="AE209" s="21"/>
      <c r="AF209" s="201"/>
      <c r="AG209" s="21"/>
      <c r="AH209" s="202"/>
      <c r="AJ209" s="21"/>
      <c r="AK209" s="201" t="str" cm="1">
        <f t="array" ref="AK209">_xlfn.XLOOKUP(1,('Number Allocation'!$C$6:$C$1446=AL209)*('Number Allocation'!$D$6:$D$1446=AM209),'Number Allocation'!$A$6:$A$1446,"!!!")</f>
        <v>!!!</v>
      </c>
      <c r="AL209" s="21" t="str">
        <v>Not Declared</v>
      </c>
      <c r="AM209" s="202" t="str">
        <v>Great Milton AC</v>
      </c>
      <c r="AN209" s="21"/>
      <c r="AO209" s="201"/>
      <c r="AP209" s="21"/>
      <c r="AQ209" s="202"/>
      <c r="AR209" s="210"/>
      <c r="AS209" s="21"/>
      <c r="AT209" s="201" t="str" cm="1">
        <f t="array" ref="AT209">_xlfn.XLOOKUP(1,('Number Allocation'!$C$6:$C$1446=AU209)*('Number Allocation'!$D$6:$D$1446=AV209),'Number Allocation'!$A$6:$A$1446,"!!!")</f>
        <v>!!!</v>
      </c>
      <c r="AU209" s="21" t="str">
        <v>Not Declared</v>
      </c>
      <c r="AV209" s="202" t="str">
        <v>Great Milton AC</v>
      </c>
      <c r="AW209" s="21"/>
      <c r="AX209" s="201"/>
      <c r="AY209" s="21"/>
      <c r="AZ209" s="202"/>
      <c r="BB209" s="21"/>
      <c r="BC209" s="201" t="str" cm="1">
        <f t="array" ref="BC209">_xlfn.XLOOKUP(1,('Number Allocation'!$C$6:$C$1446=BD209)*('Number Allocation'!$D$6:$D$1446=BE209),'Number Allocation'!$A$6:$A$1446,"!!!")</f>
        <v>!!!</v>
      </c>
      <c r="BD209" s="21" t="str">
        <v>Not Declared</v>
      </c>
      <c r="BE209" s="202" t="str">
        <v>Great Milton AC</v>
      </c>
      <c r="BF209" s="21"/>
      <c r="BG209" s="201"/>
      <c r="BH209" s="21"/>
      <c r="BI209" s="202"/>
      <c r="BK209" s="21"/>
      <c r="BL209" s="201" t="str" cm="1">
        <f t="array" ref="BL209">_xlfn.XLOOKUP(1,('Number Allocation'!$C$6:$C$1446=BM209)*('Number Allocation'!$D$6:$D$1446=BN209),'Number Allocation'!$A$6:$A$1446,"!!!")</f>
        <v>!!!</v>
      </c>
      <c r="BM209" s="21" t="str">
        <v>Not Declared</v>
      </c>
      <c r="BN209" s="202" t="str">
        <v>Great Milton AC</v>
      </c>
      <c r="BO209" s="21"/>
      <c r="BP209" s="201"/>
      <c r="BQ209" s="21"/>
      <c r="BR209" s="202"/>
      <c r="BT209" s="21"/>
      <c r="BU209" s="201" t="str" cm="1">
        <f t="array" ref="BU209">_xlfn.XLOOKUP(1,('Number Allocation'!$C$6:$C$1446=BV209)*('Number Allocation'!$D$6:$D$1446=BW209),'Number Allocation'!$A$6:$A$1446,"!!!")</f>
        <v>!!!</v>
      </c>
      <c r="BV209" s="21" t="str">
        <v>Not Declared</v>
      </c>
      <c r="BW209" s="202" t="str">
        <v>Great Milton AC</v>
      </c>
      <c r="BX209" s="21"/>
      <c r="BY209" s="201"/>
      <c r="BZ209" s="21"/>
      <c r="CA209" s="202"/>
      <c r="CB209" s="21"/>
      <c r="CC209" s="21"/>
      <c r="CD209" s="21"/>
      <c r="CE209" s="21"/>
      <c r="CF209" s="21"/>
      <c r="CG209" s="21"/>
      <c r="CH209" s="21"/>
      <c r="CI209" s="21"/>
      <c r="CJ209" s="21"/>
      <c r="CK209" s="21"/>
      <c r="CL209" s="21"/>
    </row>
    <row r="210" spans="1:103" ht="21" customHeight="1">
      <c r="A210" s="20" t="s">
        <v>124</v>
      </c>
      <c r="B210" s="5"/>
      <c r="C210" s="5" t="s">
        <v>139</v>
      </c>
      <c r="D210" s="5" t="str">
        <f>IF(ISNA(MATCH($C210,GreatMilton!AK$40:AK$55,0)),"Not Declared", IF(ISBLANK(INDEX(GreatMilton!$AI$40:$AI$55,MATCH($C210,GreatMilton!AK$40:AK$55,0))),"Missing name on declaration sheet", INDEX(GreatMilton!$AI$40:$AI$55,MATCH($C210,GreatMilton!AK$40:AK$55,0))))</f>
        <v>Not Declared</v>
      </c>
      <c r="E210" s="5" t="str">
        <f>IF(ISNA(MATCH($C210,GreatMilton!AL$40:AL$55,0)),"Not Declared", IF(ISBLANK(INDEX(GreatMilton!$AI$40:$AI$55,MATCH($C210,GreatMilton!AL$40:AL$55,0))),"Missing name on declaration sheet", INDEX(GreatMilton!$AI$40:$AI$55,MATCH($C210,GreatMilton!AL$40:AL$55,0))))</f>
        <v>Not Declared</v>
      </c>
      <c r="F210" s="5" t="str">
        <f>IF(ISNA(MATCH($C210,GreatMilton!AM$40:AM$55,0)),"Not Declared", IF(ISBLANK(INDEX(GreatMilton!$AI$40:$AI$55,MATCH($C210,GreatMilton!AM$40:AM$55,0))),"Missing name on declaration sheet", INDEX(GreatMilton!$AI$40:$AI$55,MATCH($C210,GreatMilton!AM$40:AM$55,0))))</f>
        <v>Not Declared</v>
      </c>
      <c r="G210" s="5" t="str">
        <f>IF(ISNA(MATCH($C210,GreatMilton!AN$40:AN$55,0)),"Not Declared", IF(ISBLANK(INDEX(GreatMilton!$AI$40:$AI$55,MATCH($C210,GreatMilton!AN$40:AN$55,0))),"Missing name on declaration sheet", INDEX(GreatMilton!$AI$40:$AI$55,MATCH($C210,GreatMilton!AN$40:AN$55,0))))</f>
        <v>Not Declared</v>
      </c>
      <c r="H210" s="5" t="str">
        <f>IF(ISNA(MATCH($C210,GreatMilton!AO$40:AO$55,0)),"Not Declared", IF(ISBLANK(INDEX(GreatMilton!$AI$40:$AI$55,MATCH($C210,GreatMilton!AO$40:AO$55,0))),"Missing name on declaration sheet", INDEX(GreatMilton!$AI$40:$AI$55,MATCH($C210,GreatMilton!AO$40:AO$55,0))))</f>
        <v>Not Declared</v>
      </c>
      <c r="I210" s="5" t="str">
        <f>IF(ISNA(MATCH($C210,GreatMilton!AP$40:AP$55,0)),"Not Declared", IF(ISBLANK(INDEX(GreatMilton!$AI$40:$AI$55,MATCH($C210,GreatMilton!AP$40:AP$55,0))),"Missing name on declaration sheet", INDEX(GreatMilton!$AI$40:$AI$55,MATCH($C210,GreatMilton!AP$40:AP$55,0))))</f>
        <v>Not Declared</v>
      </c>
      <c r="J210" s="5" t="str">
        <f>IF(ISNA(MATCH($C210,GreatMilton!AQ$40:AQ$55,0)),"Not Declared", IF(ISBLANK(INDEX(GreatMilton!$AI$40:$AI$55,MATCH($C210,GreatMilton!AQ$40:AQ$55,0))),"Missing name on declaration sheet", INDEX(GreatMilton!$AI$40:$AI$55,MATCH($C210,GreatMilton!AQ$40:AQ$55,0))))</f>
        <v>Not Declared</v>
      </c>
      <c r="K210" s="5" t="str">
        <f>IF(ISNA(MATCH($C210,GreatMilton!AR$40:AR$55,0)),"Not Declared", IF(ISBLANK(INDEX(GreatMilton!$AI$40:$AI$55,MATCH($C210,GreatMilton!AR$40:AR$55,0))),"Missing name on declaration sheet", INDEX(GreatMilton!$AI$40:$AI$55,MATCH($C210,GreatMilton!AR$40:AR$55,0))))</f>
        <v>Not Declared</v>
      </c>
      <c r="L210" s="5" t="str">
        <f>IF(ISNA(MATCH($C210,GreatMilton!AS$40:AS$55,0)),"Not Declared", IF(ISBLANK(INDEX(GreatMilton!$AI$40:$AI$55,MATCH($C210,GreatMilton!AS$40:AS$55,0))),"Missing name on declaration sheet", INDEX(GreatMilton!$AI$40:$AI$55,MATCH($C210,GreatMilton!AS$40:AS$55,0))))</f>
        <v>Not Declared</v>
      </c>
      <c r="M210" s="5" t="str">
        <f>IF(ISNA(MATCH($C210,GreatMilton!AT$40:AT$55,0)),"Not Declared", IF(ISBLANK(INDEX(GreatMilton!$AI$40:$AI$55,MATCH($C210,GreatMilton!AT$40:AT$55,0))),"Missing name on declaration sheet", INDEX(GreatMilton!$AI$40:$AI$55,MATCH($C210,GreatMilton!AT$40:AT$55,0))))</f>
        <v>Not Declared</v>
      </c>
      <c r="N210" s="5" t="str">
        <f>IF(ISNA(MATCH($C210,GreatMilton!AU$40:AU$55,0)),"Not Declared", IF(ISBLANK(INDEX(GreatMilton!$AI$40:$AI$55,MATCH($C210,GreatMilton!AU$40:AU$55,0))),"Missing name on declaration sheet", INDEX(GreatMilton!$AI$40:$AI$55,MATCH($C210,GreatMilton!AU$40:AU$55,0))))</f>
        <v>Not Declared</v>
      </c>
      <c r="O210" s="5" t="str">
        <f>IF(ISNA(MATCH($C210,GreatMilton!AV$40:AV$55,0)),"Not Declared", IF(ISBLANK(INDEX(GreatMilton!$AI$40:$AI$55,MATCH($C210,GreatMilton!AV$40:AV$55,0))),"Missing name on declaration sheet", INDEX(GreatMilton!$AI$40:$AI$55,MATCH($C210,GreatMilton!AV$40:AV$55,0))))</f>
        <v>Not Declared</v>
      </c>
      <c r="P210" s="5" t="s">
        <v>109</v>
      </c>
      <c r="Q210" s="5" t="s">
        <v>136</v>
      </c>
      <c r="R210" s="5" t="s">
        <v>137</v>
      </c>
      <c r="S210" s="5" t="s">
        <v>138</v>
      </c>
      <c r="T210" s="5" t="str">
        <f>IF(ISNA(MATCH(P210,GreatMilton!$AW$40:$AW$55,0)),"", IF(ISBLANK(INDEX(GreatMilton!$AI$40:$AI$55,MATCH(P210,GreatMilton!$AW$40:$AW$55,0))),"Missing name on declaration sheet", INDEX(GreatMilton!$AI$40:$AI$55,MATCH(P210,GreatMilton!$AW$40:$AW$55,0))))</f>
        <v/>
      </c>
      <c r="U210" s="5" t="str">
        <f>IF(ISNA(MATCH(Q210,GreatMilton!$AW$40:$AW$55,0)),"", IF(ISBLANK(INDEX(GreatMilton!$AI$40:$AI$55,MATCH(Q210,GreatMilton!$AW$40:$AW$55,0))),"Missing name on declaration sheet", INDEX(GreatMilton!$AI$40:$AI$55,MATCH(Q210,GreatMilton!$AW$40:$AW$55,0))))</f>
        <v/>
      </c>
      <c r="V210" s="5" t="str">
        <f>IF(ISNA(MATCH(R210,GreatMilton!$AW$40:$AW$55,0)),"", IF(ISBLANK(INDEX(GreatMilton!$AI$40:$AI$55,MATCH(R210,GreatMilton!$AW$40:$AW$55,0))),"Missing name on declaration sheet", INDEX(GreatMilton!$AI$40:$AI$55,MATCH(R210,GreatMilton!$AW$40:$AW$55,0))))</f>
        <v/>
      </c>
      <c r="W210" s="5" t="str">
        <f>IF(ISNA(MATCH(S210,GreatMilton!$AW$40:$AW$55,0)),"", IF(ISBLANK(INDEX(GreatMilton!$AI$40:$AI$55,MATCH(S210,GreatMilton!$AW$40:$AW$55,0))),"Missing name on declaration sheet", INDEX(GreatMilton!$AI$40:$AI$55,MATCH(S210,GreatMilton!$AW$40:$AW$55,0))))</f>
        <v/>
      </c>
      <c r="X210" s="20" t="str">
        <f t="shared" ref="X210" si="71">T210&amp;", "&amp;U210&amp;", "&amp;V210&amp;", "&amp;W210</f>
        <v xml:space="preserve">, , , </v>
      </c>
      <c r="AB210" s="203" t="str" cm="1">
        <f t="array" ref="AB210">_xlfn.XLOOKUP(1,('Number Allocation'!$C$6:$C$1446=AC210)*('Number Allocation'!$D$6:$D$1446=AD210),'Number Allocation'!$A$6:$A$1446,"!!!")</f>
        <v>!!!</v>
      </c>
      <c r="AC210" s="204" t="str">
        <v>Not Declared</v>
      </c>
      <c r="AD210" s="205" t="str">
        <v>Great Milton AC</v>
      </c>
      <c r="AE210" s="21"/>
      <c r="AF210" s="203"/>
      <c r="AG210" s="204"/>
      <c r="AH210" s="205"/>
      <c r="AK210" s="203" t="str" cm="1">
        <f t="array" ref="AK210">_xlfn.XLOOKUP(1,('Number Allocation'!$C$6:$C$1446=AL210)*('Number Allocation'!$D$6:$D$1446=AM210),'Number Allocation'!$A$6:$A$1446,"!!!")</f>
        <v>!!!</v>
      </c>
      <c r="AL210" s="204" t="str">
        <v>Not Declared</v>
      </c>
      <c r="AM210" s="205" t="str">
        <v>Great Milton AC</v>
      </c>
      <c r="AN210" s="21"/>
      <c r="AO210" s="203"/>
      <c r="AP210" s="204"/>
      <c r="AQ210" s="205"/>
      <c r="AR210" s="210"/>
      <c r="AS210" s="27"/>
      <c r="AT210" s="203" t="str" cm="1">
        <f t="array" ref="AT210">_xlfn.XLOOKUP(1,('Number Allocation'!$C$6:$C$1446=AU210)*('Number Allocation'!$D$6:$D$1446=AV210),'Number Allocation'!$A$6:$A$1446,"!!!")</f>
        <v>!!!</v>
      </c>
      <c r="AU210" s="204" t="str">
        <v>Not Declared</v>
      </c>
      <c r="AV210" s="205" t="str">
        <v>Great Milton AC</v>
      </c>
      <c r="AW210" s="21"/>
      <c r="AX210" s="203"/>
      <c r="AY210" s="204"/>
      <c r="AZ210" s="205"/>
      <c r="BC210" s="203" t="str" cm="1">
        <f t="array" ref="BC210">_xlfn.XLOOKUP(1,('Number Allocation'!$C$6:$C$1446=BD210)*('Number Allocation'!$D$6:$D$1446=BE210),'Number Allocation'!$A$6:$A$1446,"!!!")</f>
        <v>!!!</v>
      </c>
      <c r="BD210" s="204" t="str">
        <v>Not Declared</v>
      </c>
      <c r="BE210" s="205" t="str">
        <v>Great Milton AC</v>
      </c>
      <c r="BF210" s="21"/>
      <c r="BG210" s="203"/>
      <c r="BH210" s="204"/>
      <c r="BI210" s="205"/>
      <c r="BL210" s="203" t="str" cm="1">
        <f t="array" ref="BL210">_xlfn.XLOOKUP(1,('Number Allocation'!$C$6:$C$1446=BM210)*('Number Allocation'!$D$6:$D$1446=BN210),'Number Allocation'!$A$6:$A$1446,"!!!")</f>
        <v>!!!</v>
      </c>
      <c r="BM210" s="204" t="str">
        <v>Not Declared</v>
      </c>
      <c r="BN210" s="205" t="str">
        <v>Great Milton AC</v>
      </c>
      <c r="BO210" s="21"/>
      <c r="BP210" s="203"/>
      <c r="BQ210" s="204"/>
      <c r="BR210" s="205"/>
      <c r="BU210" s="203" t="str" cm="1">
        <f t="array" ref="BU210">_xlfn.XLOOKUP(1,('Number Allocation'!$C$6:$C$1446=BV210)*('Number Allocation'!$D$6:$D$1446=BW210),'Number Allocation'!$A$6:$A$1446,"!!!")</f>
        <v>!!!</v>
      </c>
      <c r="BV210" s="204" t="str">
        <v>Not Declared</v>
      </c>
      <c r="BW210" s="205" t="str">
        <v>Great Milton AC</v>
      </c>
      <c r="BX210" s="21"/>
      <c r="BY210" s="203"/>
      <c r="BZ210" s="204"/>
      <c r="CA210" s="205"/>
      <c r="CB210" s="21"/>
      <c r="CC210" s="21"/>
      <c r="CD210" s="21"/>
      <c r="CE210" s="21"/>
      <c r="CF210" s="21"/>
      <c r="CG210" s="21"/>
      <c r="CH210" s="21"/>
      <c r="CI210" s="21"/>
      <c r="CJ210" s="21"/>
      <c r="CK210" s="21"/>
      <c r="CL210" s="21"/>
    </row>
    <row r="211" spans="1:103" ht="21" customHeight="1">
      <c r="A211" s="21"/>
      <c r="B211" s="4"/>
      <c r="C211" s="4"/>
      <c r="D211" s="4">
        <f>COUNTIF(D184:D210, "&lt;&gt;Not Declared")</f>
        <v>0</v>
      </c>
      <c r="E211" s="4">
        <f t="shared" ref="E211:O211" si="72">COUNTIF(E184:E210, "&lt;&gt;Not Declared")</f>
        <v>0</v>
      </c>
      <c r="F211" s="4">
        <f t="shared" si="72"/>
        <v>0</v>
      </c>
      <c r="G211" s="4">
        <f t="shared" si="72"/>
        <v>0</v>
      </c>
      <c r="H211" s="4">
        <f t="shared" si="72"/>
        <v>0</v>
      </c>
      <c r="I211" s="4">
        <f t="shared" si="72"/>
        <v>0</v>
      </c>
      <c r="J211" s="4">
        <f t="shared" si="72"/>
        <v>0</v>
      </c>
      <c r="K211" s="4">
        <f t="shared" si="72"/>
        <v>0</v>
      </c>
      <c r="L211" s="4">
        <f t="shared" si="72"/>
        <v>0</v>
      </c>
      <c r="M211" s="4">
        <f t="shared" si="72"/>
        <v>0</v>
      </c>
      <c r="N211" s="4">
        <f t="shared" si="72"/>
        <v>0</v>
      </c>
      <c r="O211" s="4">
        <f t="shared" si="72"/>
        <v>0</v>
      </c>
      <c r="P211" s="4"/>
      <c r="Q211" s="4"/>
      <c r="R211" s="4"/>
      <c r="S211" s="4"/>
      <c r="T211" s="4" cm="1">
        <f t="array" ref="T211">SUMPRODUCT(--(T184:T210&lt;&gt;""))</f>
        <v>0</v>
      </c>
      <c r="U211" s="4" cm="1">
        <f t="array" ref="U211">SUMPRODUCT(--(U184:U210&lt;&gt;""))</f>
        <v>0</v>
      </c>
      <c r="V211" s="4" cm="1">
        <f t="array" ref="V211">SUMPRODUCT(--(V184:V210&lt;&gt;""))</f>
        <v>0</v>
      </c>
      <c r="W211" s="4" cm="1">
        <f t="array" ref="W211">SUMPRODUCT(--(W184:W210&lt;&gt;""))</f>
        <v>0</v>
      </c>
      <c r="X211" s="21"/>
      <c r="AL211" s="195"/>
      <c r="AM211" s="195"/>
      <c r="AN211" s="195"/>
      <c r="AP211" s="27"/>
      <c r="AQ211" s="27"/>
      <c r="AR211" s="210"/>
      <c r="AS211" s="27"/>
      <c r="AT211" s="27"/>
      <c r="AU211" s="195"/>
      <c r="AV211" s="195"/>
      <c r="AW211" s="195"/>
      <c r="AX211" s="27"/>
      <c r="AY211" s="27"/>
      <c r="AZ211" s="27"/>
      <c r="BD211" s="195"/>
      <c r="BE211" s="195"/>
      <c r="BF211" s="195"/>
      <c r="BM211" s="195"/>
      <c r="BN211" s="195"/>
      <c r="BO211" s="195"/>
      <c r="BV211" s="195"/>
      <c r="BW211" s="195"/>
      <c r="BX211" s="195"/>
    </row>
    <row r="212" spans="1:103" ht="21" customHeight="1">
      <c r="A212" s="21"/>
      <c r="B212" s="4"/>
      <c r="C212" s="4"/>
      <c r="D212" s="4"/>
      <c r="E212" s="4"/>
      <c r="F212" s="4"/>
      <c r="G212" s="4"/>
      <c r="H212" s="4"/>
      <c r="I212" s="4"/>
      <c r="J212" s="4"/>
      <c r="K212" s="4"/>
      <c r="L212" s="4"/>
      <c r="M212" s="4"/>
      <c r="N212" s="4"/>
      <c r="O212" s="4"/>
      <c r="P212" s="4"/>
      <c r="Q212" s="4"/>
      <c r="R212" s="4"/>
      <c r="S212" s="4"/>
      <c r="T212" s="4"/>
      <c r="U212" s="4"/>
      <c r="V212" s="4"/>
      <c r="W212" s="4"/>
      <c r="X212" s="21"/>
      <c r="AL212" s="195"/>
      <c r="AM212" s="195"/>
      <c r="AN212" s="195"/>
      <c r="AP212" s="27"/>
      <c r="AQ212" s="27"/>
      <c r="AR212" s="210"/>
      <c r="AS212" s="27"/>
      <c r="AT212" s="27"/>
      <c r="AU212" s="195"/>
      <c r="AV212" s="195"/>
      <c r="AW212" s="195"/>
      <c r="AX212" s="27"/>
      <c r="AY212" s="27"/>
      <c r="AZ212" s="27"/>
      <c r="BD212" s="195"/>
      <c r="BE212" s="195"/>
      <c r="BF212" s="195"/>
      <c r="BM212" s="195"/>
      <c r="BN212" s="195"/>
      <c r="BO212" s="195"/>
      <c r="BV212" s="195"/>
      <c r="BW212" s="195"/>
      <c r="BX212" s="195"/>
    </row>
    <row r="213" spans="1:103" ht="21" customHeight="1">
      <c r="A213" s="142" t="s">
        <v>233</v>
      </c>
      <c r="B213" s="143" t="s">
        <v>140</v>
      </c>
      <c r="C213" s="143" t="s">
        <v>154</v>
      </c>
      <c r="D213" s="143" t="str">
        <f>Abingdon!AK$38</f>
        <v>Triple Jump</v>
      </c>
      <c r="E213" s="143" t="str">
        <f>Abingdon!AL$38</f>
        <v>High Jump</v>
      </c>
      <c r="F213" s="143" t="str">
        <f>Abingdon!AM$38</f>
        <v>Discus Throw</v>
      </c>
      <c r="G213" s="143" t="str">
        <f>Abingdon!AN$38</f>
        <v>80mHdles</v>
      </c>
      <c r="H213" s="143" t="str">
        <f>Abingdon!AO$38</f>
        <v>1500m</v>
      </c>
      <c r="I213" s="143" t="str">
        <f>Abingdon!AP$38</f>
        <v>Shot</v>
      </c>
      <c r="J213" s="143" t="str">
        <f>Abingdon!AQ$38</f>
        <v>100m</v>
      </c>
      <c r="K213" s="143" t="str">
        <f>Abingdon!AR$38</f>
        <v>Javelin Throw</v>
      </c>
      <c r="L213" s="143" t="str">
        <f>Abingdon!AS$38</f>
        <v>300m</v>
      </c>
      <c r="M213" s="143" t="str">
        <f>Abingdon!AT$38</f>
        <v>Long Jump</v>
      </c>
      <c r="N213" s="143" t="str">
        <f>Abingdon!AU$38</f>
        <v>200m</v>
      </c>
      <c r="O213" s="143" t="str">
        <f>Abingdon!AV$38</f>
        <v>800m</v>
      </c>
      <c r="P213" s="143"/>
      <c r="Q213" s="143"/>
      <c r="R213" s="143"/>
      <c r="S213" s="143"/>
      <c r="T213" s="143"/>
      <c r="U213" s="143"/>
      <c r="V213" s="143"/>
      <c r="W213" s="143"/>
      <c r="X213" s="143"/>
      <c r="AA213" s="740" t="s">
        <v>37</v>
      </c>
      <c r="AB213" s="740"/>
      <c r="AC213" s="740"/>
      <c r="AD213" s="740"/>
      <c r="AE213" s="740"/>
      <c r="AF213" s="740"/>
      <c r="AG213" s="740"/>
      <c r="AH213" s="740"/>
      <c r="AJ213" s="740" t="s">
        <v>51</v>
      </c>
      <c r="AK213" s="740"/>
      <c r="AL213" s="740"/>
      <c r="AM213" s="740"/>
      <c r="AN213" s="740"/>
      <c r="AO213" s="740"/>
      <c r="AP213" s="740"/>
      <c r="AQ213" s="740"/>
      <c r="AR213" s="210"/>
      <c r="AS213" s="740" t="s">
        <v>55</v>
      </c>
      <c r="AT213" s="740"/>
      <c r="AU213" s="740"/>
      <c r="AV213" s="740"/>
      <c r="AW213" s="740"/>
      <c r="AX213" s="740"/>
      <c r="AY213" s="740"/>
      <c r="AZ213" s="740"/>
      <c r="BB213" s="740" t="s">
        <v>52</v>
      </c>
      <c r="BC213" s="740"/>
      <c r="BD213" s="740"/>
      <c r="BE213" s="740"/>
      <c r="BF213" s="740"/>
      <c r="BG213" s="740"/>
      <c r="BH213" s="740"/>
      <c r="BI213" s="740"/>
      <c r="BK213" s="740" t="s">
        <v>57</v>
      </c>
      <c r="BL213" s="740"/>
      <c r="BM213" s="740"/>
      <c r="BN213" s="740"/>
      <c r="BO213" s="740"/>
      <c r="BP213" s="740"/>
      <c r="BQ213" s="740"/>
      <c r="BR213" s="740"/>
      <c r="BT213" s="740" t="s">
        <v>53</v>
      </c>
      <c r="BU213" s="740"/>
      <c r="BV213" s="740"/>
      <c r="BW213" s="740"/>
      <c r="BX213" s="740"/>
      <c r="BY213" s="740"/>
      <c r="BZ213" s="740"/>
      <c r="CA213" s="740"/>
      <c r="CB213" s="4"/>
      <c r="CC213" s="4"/>
      <c r="CD213" s="4"/>
      <c r="CE213" s="4"/>
      <c r="CF213" s="4"/>
      <c r="CG213" s="4"/>
      <c r="CH213" s="4"/>
      <c r="CI213" s="4"/>
      <c r="CJ213" s="4"/>
      <c r="CK213" s="4"/>
      <c r="CL213" s="4"/>
      <c r="CM213" s="4"/>
      <c r="CO213" s="231" t="s">
        <v>2</v>
      </c>
      <c r="CP213" s="231" t="s">
        <v>4</v>
      </c>
      <c r="CQ213" s="231" t="s">
        <v>12</v>
      </c>
      <c r="CR213" s="231" t="s">
        <v>3</v>
      </c>
      <c r="CS213" s="231" t="s">
        <v>6</v>
      </c>
      <c r="CT213" s="231" t="s">
        <v>53</v>
      </c>
      <c r="CU213" s="231" t="s">
        <v>52</v>
      </c>
      <c r="CV213" s="231" t="s">
        <v>57</v>
      </c>
      <c r="CW213" s="231" t="s">
        <v>55</v>
      </c>
      <c r="CX213" s="231" t="s">
        <v>51</v>
      </c>
      <c r="CY213" s="231" t="s">
        <v>54</v>
      </c>
    </row>
    <row r="214" spans="1:103" ht="21" customHeight="1">
      <c r="A214" s="20" t="s">
        <v>117</v>
      </c>
      <c r="B214" s="5" t="s">
        <v>0</v>
      </c>
      <c r="C214" s="5" t="s">
        <v>109</v>
      </c>
      <c r="D214" s="5" t="str">
        <f>IF(ISNA(MATCH($C214,Abingdon!AK$61:AK$68,0)),"Not Declared", IF(ISBLANK(INDEX(Abingdon!$AI$61:$AI$68,MATCH($C214,Abingdon!AK$61:AK$68,0))),"Missing name on declaration sheet", INDEX(Abingdon!$AI$61:$AI$68,MATCH($C214,Abingdon!AK$61:AK$68,0))))</f>
        <v>Not Declared</v>
      </c>
      <c r="E214" s="5" t="str">
        <f>IF(ISNA(MATCH($C214,Abingdon!AL$61:AL$68,0)),"Not Declared", IF(ISBLANK(INDEX(Abingdon!$AI$61:$AI$68,MATCH($C214,Abingdon!AL$61:AL$68,0))),"Missing name on declaration sheet", INDEX(Abingdon!$AI$61:$AI$68,MATCH($C214,Abingdon!AL$61:AL$68,0))))</f>
        <v>Not Declared</v>
      </c>
      <c r="F214" s="5" t="str">
        <f>IF(ISNA(MATCH($C214,Abingdon!AM$61:AM$68,0)),"Not Declared", IF(ISBLANK(INDEX(Abingdon!$AI$61:$AI$68,MATCH($C214,Abingdon!AM$61:AM$68,0))),"Missing name on declaration sheet", INDEX(Abingdon!$AI$61:$AI$68,MATCH($C214,Abingdon!AM$61:AM$68,0))))</f>
        <v>Not Declared</v>
      </c>
      <c r="G214" s="57"/>
      <c r="H214" s="5" t="str">
        <f>IF(ISNA(MATCH($C214,Abingdon!AO$61:AO$68,0)),"Not Declared", IF(ISBLANK(INDEX(Abingdon!$AI$61:$AI$68,MATCH($C214,Abingdon!AO$61:AO$68,0))),"Missing name on declaration sheet", INDEX(Abingdon!$AI$61:$AI$68,MATCH($C214,Abingdon!AO$61:AO$68,0))))</f>
        <v>Not Declared</v>
      </c>
      <c r="I214" s="5" t="str">
        <f>IF(ISNA(MATCH($C214,Abingdon!AP$61:AP$68,0)),"Not Declared", IF(ISBLANK(INDEX(Abingdon!$AI$61:$AI$68,MATCH($C214,Abingdon!AP$61:AP$68,0))),"Missing name on declaration sheet", INDEX(Abingdon!$AI$61:$AI$68,MATCH($C214,Abingdon!AP$61:AP$68,0))))</f>
        <v>Not Declared</v>
      </c>
      <c r="J214" s="5" t="str">
        <f>IF(ISNA(MATCH($C214,Abingdon!AQ$61:AQ$68,0)),"Not Declared", IF(ISBLANK(INDEX(Abingdon!$AI$61:$AI$68,MATCH($C214,Abingdon!AQ$61:AQ$68,0))),"Missing name on declaration sheet", INDEX(Abingdon!$AI$61:$AI$68,MATCH($C214,Abingdon!AQ$61:AQ$68,0))))</f>
        <v>Not Declared</v>
      </c>
      <c r="K214" s="5" t="str">
        <f>IF(ISNA(MATCH($C214,Abingdon!AR$61:AR$68,0)),"Not Declared", IF(ISBLANK(INDEX(Abingdon!$AI$61:$AI$68,MATCH($C214,Abingdon!AR$61:AR$68,0))),"Missing name on declaration sheet", INDEX(Abingdon!$AI$61:$AI$68,MATCH($C214,Abingdon!AR$61:AR$68,0))))</f>
        <v>Not Declared</v>
      </c>
      <c r="L214" s="5" t="str">
        <f>IF(ISNA(MATCH($C214,Abingdon!AS$61:AS$68,0)),"Not Declared", IF(ISBLANK(INDEX(Abingdon!$AI$61:$AI$68,MATCH($C214,Abingdon!AS$61:AS$68,0))),"Missing name on declaration sheet", INDEX(Abingdon!$AI$61:$AI$68,MATCH($C214,Abingdon!AS$61:AS$68,0))))</f>
        <v>Not Declared</v>
      </c>
      <c r="M214" s="5" t="str">
        <f>IF(ISNA(MATCH($C214,Abingdon!AT$61:AT$68,0)),"Not Declared", IF(ISBLANK(INDEX(Abingdon!$AI$61:$AI$68,MATCH($C214,Abingdon!AT$61:AT$68,0))),"Missing name on declaration sheet", INDEX(Abingdon!$AI$61:$AI$68,MATCH($C214,Abingdon!AT$61:AT$68,0))))</f>
        <v>Not Declared</v>
      </c>
      <c r="N214" s="5" t="str">
        <f>IF(ISNA(MATCH($C214,Abingdon!AU$61:AU$68,0)),"Not Declared", IF(ISBLANK(INDEX(Abingdon!$AI$61:$AI$68,MATCH($C214,Abingdon!AU$61:AU$68,0))),"Missing name on declaration sheet", INDEX(Abingdon!$AI$61:$AI$68,MATCH($C214,Abingdon!AU$61:AU$68,0))))</f>
        <v>Not Declared</v>
      </c>
      <c r="O214" s="5" t="str">
        <f>IF(ISNA(MATCH($C214,Abingdon!AV$61:AV$68,0)),"Not Declared", IF(ISBLANK(INDEX(Abingdon!$AI$61:$AI$68,MATCH($C214,Abingdon!AV$61:AV$68,0))),"Missing name on declaration sheet", INDEX(Abingdon!$AI$61:$AI$68,MATCH($C214,Abingdon!AV$61:AV$68,0))))</f>
        <v>Not Declared</v>
      </c>
      <c r="P214" s="57"/>
      <c r="Q214" s="57"/>
      <c r="R214" s="57"/>
      <c r="S214" s="57"/>
      <c r="T214" s="57"/>
      <c r="U214" s="57"/>
      <c r="V214" s="57"/>
      <c r="W214" s="57"/>
      <c r="X214" s="57"/>
      <c r="AA214" s="197" t="s">
        <v>339</v>
      </c>
      <c r="AB214" s="198" t="str" cm="1">
        <f t="array" ref="AB214">_xlfn.XLOOKUP(1,('Number Allocation'!$C$6:$C$1446=_xlfn.TEXTAFTER(AC214,"(U20) "))*('Number Allocation'!$D$6:$D$1446=AD214),'Number Allocation'!$A$6:$A$1446,"!!!")</f>
        <v>!!!</v>
      </c>
      <c r="AC214" s="208" t="str" cm="1">
        <f t="array" ref="AC214:AD221">_xlfn.SORTBY(_xlfn._xlws.FILTER(CHOOSE({1,2},"(U20) "&amp;$I214:$I240,$A214:$A240),($C214:$C240="N/S1")*($A214:$A240&lt;&gt;"Great Milton AC"),""),$P$457:$P$464)</f>
        <v>(U20) Not Declared</v>
      </c>
      <c r="AD214" s="200" t="str">
        <v>White Horse Harriers</v>
      </c>
      <c r="AE214" s="197" t="s">
        <v>343</v>
      </c>
      <c r="AF214" s="207" t="str" cm="1">
        <f t="array" ref="AF214:AF217">_xlfn.IFNA(_xlfn.VSTACK(_xlfn._xlws.FILTER(AB214:AD221,_xlfn.CHOOSECOLS(AB214:AD221,2)&lt;&gt;"(U20) Not Declared", ""), _xlfn._xlws.FILTER(AB222:AD229,_xlfn.CHOOSECOLS(AB222:AD229,2)&lt;&gt;"(U20) Not Declared", ""), _xlfn._xlws.FILTER(AB230:AD237,_xlfn.CHOOSECOLS(AB230:AD237,2)&lt;&gt;"(U20) Not Declared", ""), _xlfn._xlws.FILTER(AB238:AD240,_xlfn.CHOOSECOLS(AB238:AD240,2)&lt;&gt;"(U20) Not Declared", "")),"")</f>
        <v/>
      </c>
      <c r="AG214" s="199"/>
      <c r="AH214" s="200"/>
      <c r="AJ214" s="197" t="s">
        <v>339</v>
      </c>
      <c r="AK214" s="198" t="str" cm="1">
        <f t="array" ref="AK214">_xlfn.XLOOKUP(1,('Number Allocation'!$C$6:$C$1446=_xlfn.TEXTAFTER(AL214,"(U20) "))*('Number Allocation'!$D$6:$D$1446=AM214),'Number Allocation'!$A$6:$A$1446,"!!!")</f>
        <v>!!!</v>
      </c>
      <c r="AL214" s="208" t="str" cm="1">
        <f t="array" ref="AL214:AM221">_xlfn.SORTBY(_xlfn._xlws.FILTER(CHOOSE({1,2},"(U20) "&amp;$F214:$F240,$A214:$A240),($C214:$C240="N/S1")*($A214:$A240&lt;&gt;"Great Milton AC"),""),$O$457:$O$464)</f>
        <v>(U20) Not Declared</v>
      </c>
      <c r="AM214" s="200" t="str">
        <v>Witney Road Runners</v>
      </c>
      <c r="AN214" s="197" t="s">
        <v>343</v>
      </c>
      <c r="AO214" s="207" t="str" cm="1">
        <f t="array" ref="AO214:AO217">_xlfn.IFNA(_xlfn.VSTACK(_xlfn._xlws.FILTER(AK214:AM221,_xlfn.CHOOSECOLS(AK214:AM221,2)&lt;&gt;"(U20) Not Declared", ""), _xlfn._xlws.FILTER(AK222:AM229,_xlfn.CHOOSECOLS(AK222:AM229,2)&lt;&gt;"(U20) Not Declared", ""), _xlfn._xlws.FILTER(AK230:AM237,_xlfn.CHOOSECOLS(AK230:AM237,2)&lt;&gt;"(U20) Not Declared", ""), _xlfn._xlws.FILTER(AK238:AM240,_xlfn.CHOOSECOLS(AK238:AM240,2)&lt;&gt;"(U20) Not Declared", "")),"")</f>
        <v/>
      </c>
      <c r="AP214" s="199"/>
      <c r="AQ214" s="200"/>
      <c r="AR214" s="210"/>
      <c r="AS214" s="197" t="s">
        <v>339</v>
      </c>
      <c r="AT214" s="198" t="str" cm="1">
        <f t="array" ref="AT214">_xlfn.XLOOKUP(1,('Number Allocation'!$C$6:$C$1446=_xlfn.TEXTAFTER(AU214,"(U20) "))*('Number Allocation'!$D$6:$D$1446=AV214),'Number Allocation'!$A$6:$A$1446,"!!!")</f>
        <v>!!!</v>
      </c>
      <c r="AU214" s="208" t="str" cm="1">
        <f t="array" ref="AU214:AV221">_xlfn.SORTBY(_xlfn._xlws.FILTER(CHOOSE({1,2},"(U20) "&amp;$K214:$K240,$A214:$A240),($C214:$C240="N/S1")*($A214:$A240&lt;&gt;"Great Milton AC"),""),$N$457:$N$464)</f>
        <v>(U20) Not Declared</v>
      </c>
      <c r="AV214" s="200" t="str">
        <v>Banbury Harriers AC</v>
      </c>
      <c r="AW214" s="197" t="s">
        <v>343</v>
      </c>
      <c r="AX214" s="207" t="str" cm="1">
        <f t="array" ref="AX214:AX217">_xlfn.IFNA(_xlfn.VSTACK(_xlfn._xlws.FILTER(AT214:AV221,_xlfn.CHOOSECOLS(AT214:AV221,2)&lt;&gt;"(U20) Not Declared", ""), _xlfn._xlws.FILTER(AT222:AV229,_xlfn.CHOOSECOLS(AT222:AV229,2)&lt;&gt;"(U20) Not Declared", ""), _xlfn._xlws.FILTER(AT230:AV237,_xlfn.CHOOSECOLS(AT230:AV237,2)&lt;&gt;"(U20) Not Declared", ""), _xlfn._xlws.FILTER(AT238:AV240,_xlfn.CHOOSECOLS(AT238:AV240,2)&lt;&gt;"(U20) Not Declared", "")),"")</f>
        <v/>
      </c>
      <c r="AY214" s="199"/>
      <c r="AZ214" s="200"/>
      <c r="BB214" s="197" t="s">
        <v>339</v>
      </c>
      <c r="BC214" s="198" t="str" cm="1">
        <f t="array" ref="BC214">_xlfn.XLOOKUP(1,('Number Allocation'!$C$6:$C$1446=_xlfn.TEXTAFTER(BD214,"(U20) "))*('Number Allocation'!$D$6:$D$1446=BE214),'Number Allocation'!$A$6:$A$1446,"!!!")</f>
        <v>!!!</v>
      </c>
      <c r="BD214" s="208" t="str" cm="1">
        <f t="array" ref="BD214:BE221">_xlfn.SORTBY(_xlfn._xlws.FILTER(CHOOSE({1,2},"(U20) "&amp;$M214:$M240,$A214:$A240),($C214:$C240="N/S1")*($A214:$A240&lt;&gt;"Great Milton AC"),""),$L$457:$L$464)</f>
        <v>(U20) Not Declared</v>
      </c>
      <c r="BE214" s="200" t="str">
        <v>Bicester AC</v>
      </c>
      <c r="BF214" s="197" t="s">
        <v>343</v>
      </c>
      <c r="BG214" s="207" t="str" cm="1">
        <f t="array" ref="BG214:BG217">_xlfn.IFNA(_xlfn.VSTACK(_xlfn._xlws.FILTER(BC214:BE221,_xlfn.CHOOSECOLS(BC214:BE221,2)&lt;&gt;"(U20) Not Declared", ""), _xlfn._xlws.FILTER(BC222:BE229,_xlfn.CHOOSECOLS(BC222:BE229,2)&lt;&gt;"(U20) Not Declared", ""), _xlfn._xlws.FILTER(BC230:BE237,_xlfn.CHOOSECOLS(BC230:BE237,2)&lt;&gt;"(U20) Not Declared", ""), _xlfn._xlws.FILTER(BC238:BE240,_xlfn.CHOOSECOLS(BC238:BE240,2)&lt;&gt;"(U20) Not Declared", "")),"")</f>
        <v/>
      </c>
      <c r="BH214" s="199"/>
      <c r="BI214" s="200"/>
      <c r="BK214" s="197" t="s">
        <v>339</v>
      </c>
      <c r="BL214" s="198" t="str" cm="1">
        <f t="array" ref="BL214">_xlfn.XLOOKUP(1,('Number Allocation'!$C$6:$C$1446=_xlfn.TEXTAFTER(BM214,"(U20) "))*('Number Allocation'!$D$6:$D$1446=BN214),'Number Allocation'!$A$6:$A$1446,"!!!")</f>
        <v>!!!</v>
      </c>
      <c r="BM214" s="208" t="str" cm="1">
        <f t="array" ref="BM214:BN221">_xlfn.SORTBY(_xlfn._xlws.FILTER(CHOOSE({1,2},"(U20) "&amp;$D214:$D240,$A214:$A240),($C214:$C240="N/S1")*($A214:$A240&lt;&gt;"Great Milton AC"),""),$M$457:$M$464)</f>
        <v>(U20) Not Declared</v>
      </c>
      <c r="BN214" s="200" t="str">
        <v>Witney Road Runners</v>
      </c>
      <c r="BO214" s="197" t="s">
        <v>343</v>
      </c>
      <c r="BP214" s="207" t="str" cm="1">
        <f t="array" ref="BP214:BP217">_xlfn.IFNA(_xlfn.VSTACK(_xlfn._xlws.FILTER(BL214:BN221,_xlfn.CHOOSECOLS(BL214:BN221,2)&lt;&gt;"(U20) Not Declared", ""), _xlfn._xlws.FILTER(BL222:BN229,_xlfn.CHOOSECOLS(BL222:BN229,2)&lt;&gt;"(U20) Not Declared", ""), _xlfn._xlws.FILTER(BL230:BN237,_xlfn.CHOOSECOLS(BL230:BN237,2)&lt;&gt;"(U20) Not Declared", ""), _xlfn._xlws.FILTER(BL238:BN240,_xlfn.CHOOSECOLS(BL238:BN240,2)&lt;&gt;"(U20) Not Declared", "")),"")</f>
        <v/>
      </c>
      <c r="BQ214" s="199"/>
      <c r="BR214" s="200"/>
      <c r="BT214" s="197" t="s">
        <v>339</v>
      </c>
      <c r="BU214" s="198" t="str" cm="1">
        <f t="array" ref="BU214">_xlfn.XLOOKUP(1,('Number Allocation'!$C$6:$C$1446=_xlfn.TEXTAFTER(BV214,"(U20) "))*('Number Allocation'!$D$6:$D$1446=BW214),'Number Allocation'!$A$6:$A$1446,"!!!")</f>
        <v>!!!</v>
      </c>
      <c r="BV214" s="208" t="str" cm="1">
        <f t="array" ref="BV214:BW221">_xlfn.SORTBY(_xlfn._xlws.FILTER(CHOOSE({1,2},"(U20) "&amp;$E214:$E240,$A214:$A240),($C214:$C240="N/S1")*($A214:$A240&lt;&gt;"Great Milton AC"),""),$K$457:$K$464)</f>
        <v>(U20) Not Declared</v>
      </c>
      <c r="BW214" s="200" t="str">
        <v>Team Kennet</v>
      </c>
      <c r="BX214" s="197" t="s">
        <v>343</v>
      </c>
      <c r="BY214" s="207" t="str" cm="1">
        <f t="array" ref="BY214:BY217">_xlfn.IFNA(_xlfn.VSTACK(_xlfn._xlws.FILTER(BU214:BW221,_xlfn.CHOOSECOLS(BU214:BW221,2)&lt;&gt;"(U20) Not Declared", ""), _xlfn._xlws.FILTER(BU222:BW229,_xlfn.CHOOSECOLS(BU222:BW229,2)&lt;&gt;"(U20) Not Declared", ""), _xlfn._xlws.FILTER(BU230:BW237,_xlfn.CHOOSECOLS(BU230:BW237,2)&lt;&gt;"(U20) Not Declared", ""), _xlfn._xlws.FILTER(BU238:BW240,_xlfn.CHOOSECOLS(BU238:BW240,2)&lt;&gt;"(U20) Not Declared", "")),"")</f>
        <v/>
      </c>
      <c r="BZ214" s="199"/>
      <c r="CA214" s="200"/>
      <c r="CB214" s="21"/>
      <c r="CC214" s="21"/>
      <c r="CD214" s="21"/>
      <c r="CE214" s="21"/>
      <c r="CF214" s="21"/>
      <c r="CG214" s="21"/>
      <c r="CH214" s="21"/>
      <c r="CI214" s="21"/>
      <c r="CJ214" s="21"/>
      <c r="CK214" s="21"/>
      <c r="CL214" s="21"/>
      <c r="CM214" s="4" t="s">
        <v>355</v>
      </c>
      <c r="CN214" s="4"/>
      <c r="CO214" s="4" cm="1">
        <f t="array" ref="CO214">IFERROR(ROWS(_xlfn._xlws.FILTER($J$214:$J$240,$J$214:$J$240&lt;&gt;"Not Declared")),0)</f>
        <v>0</v>
      </c>
      <c r="CP214" s="4" cm="1">
        <f t="array" ref="CP214">IFERROR(ROWS(_xlfn._xlws.FILTER($N$214:$N$240,$N$214:$N$240&lt;&gt;"Not Declared")),0)</f>
        <v>0</v>
      </c>
      <c r="CQ214" s="4" cm="1">
        <f t="array" ref="CQ214">IFERROR(ROWS(_xlfn._xlws.FILTER($L$214:$L$240,$L$214:$L$240&lt;&gt;"Not Declared")),0)</f>
        <v>0</v>
      </c>
      <c r="CR214" s="4" cm="1">
        <f t="array" ref="CR214">IFERROR(ROWS(_xlfn._xlws.FILTER($O$214:$O$240,$O$214:$O$240&lt;&gt;"Not Declared")),0)</f>
        <v>0</v>
      </c>
      <c r="CS214" s="4" cm="1">
        <f t="array" ref="CS214">IFERROR(ROWS(_xlfn._xlws.FILTER($H$214:$H$240,$H$214:$H$240&lt;&gt;"Not Declared")),0)</f>
        <v>0</v>
      </c>
      <c r="CT214" s="247"/>
      <c r="CU214" s="246"/>
      <c r="CV214" s="246"/>
      <c r="CW214" s="246"/>
      <c r="CX214" s="246"/>
      <c r="CY214" s="246"/>
    </row>
    <row r="215" spans="1:103" ht="21" customHeight="1">
      <c r="A215" s="20" t="s">
        <v>117</v>
      </c>
      <c r="B215" s="5" t="s">
        <v>47</v>
      </c>
      <c r="C215" s="5" t="s">
        <v>136</v>
      </c>
      <c r="D215" s="5" t="str">
        <f>IF(ISNA(MATCH($C215,Abingdon!AK$61:AK$68,0)),"Not Declared", IF(ISBLANK(INDEX(Abingdon!$AI$61:$AI$68,MATCH($C215,Abingdon!AK$61:AK$68,0))),"Missing name on declaration sheet", INDEX(Abingdon!$AI$61:$AI$68,MATCH($C215,Abingdon!AK$61:AK$68,0))))</f>
        <v>Not Declared</v>
      </c>
      <c r="E215" s="5" t="str">
        <f>IF(ISNA(MATCH($C215,Abingdon!AL$61:AL$68,0)),"Not Declared", IF(ISBLANK(INDEX(Abingdon!$AI$61:$AI$68,MATCH($C215,Abingdon!AL$61:AL$68,0))),"Missing name on declaration sheet", INDEX(Abingdon!$AI$61:$AI$68,MATCH($C215,Abingdon!AL$61:AL$68,0))))</f>
        <v>Not Declared</v>
      </c>
      <c r="F215" s="5" t="str">
        <f>IF(ISNA(MATCH($C215,Abingdon!AM$61:AM$68,0)),"Not Declared", IF(ISBLANK(INDEX(Abingdon!$AI$61:$AI$68,MATCH($C215,Abingdon!AM$61:AM$68,0))),"Missing name on declaration sheet", INDEX(Abingdon!$AI$61:$AI$68,MATCH($C215,Abingdon!AM$61:AM$68,0))))</f>
        <v>Not Declared</v>
      </c>
      <c r="G215" s="57"/>
      <c r="H215" s="5" t="str">
        <f>IF(ISNA(MATCH($C215,Abingdon!AO$61:AO$68,0)),"Not Declared", IF(ISBLANK(INDEX(Abingdon!$AI$61:$AI$68,MATCH($C215,Abingdon!AO$61:AO$68,0))),"Missing name on declaration sheet", INDEX(Abingdon!$AI$61:$AI$68,MATCH($C215,Abingdon!AO$61:AO$68,0))))</f>
        <v>Not Declared</v>
      </c>
      <c r="I215" s="5" t="str">
        <f>IF(ISNA(MATCH($C215,Abingdon!AP$61:AP$68,0)),"Not Declared", IF(ISBLANK(INDEX(Abingdon!$AI$61:$AI$68,MATCH($C215,Abingdon!AP$61:AP$68,0))),"Missing name on declaration sheet", INDEX(Abingdon!$AI$61:$AI$68,MATCH($C215,Abingdon!AP$61:AP$68,0))))</f>
        <v>Not Declared</v>
      </c>
      <c r="J215" s="5" t="str">
        <f>IF(ISNA(MATCH($C215,Abingdon!AQ$61:AQ$68,0)),"Not Declared", IF(ISBLANK(INDEX(Abingdon!$AI$61:$AI$68,MATCH($C215,Abingdon!AQ$61:AQ$68,0))),"Missing name on declaration sheet", INDEX(Abingdon!$AI$61:$AI$68,MATCH($C215,Abingdon!AQ$61:AQ$68,0))))</f>
        <v>Not Declared</v>
      </c>
      <c r="K215" s="5" t="str">
        <f>IF(ISNA(MATCH($C215,Abingdon!AR$61:AR$68,0)),"Not Declared", IF(ISBLANK(INDEX(Abingdon!$AI$61:$AI$68,MATCH($C215,Abingdon!AR$61:AR$68,0))),"Missing name on declaration sheet", INDEX(Abingdon!$AI$61:$AI$68,MATCH($C215,Abingdon!AR$61:AR$68,0))))</f>
        <v>Not Declared</v>
      </c>
      <c r="L215" s="5" t="str">
        <f>IF(ISNA(MATCH($C215,Abingdon!AS$61:AS$68,0)),"Not Declared", IF(ISBLANK(INDEX(Abingdon!$AI$61:$AI$68,MATCH($C215,Abingdon!AS$61:AS$68,0))),"Missing name on declaration sheet", INDEX(Abingdon!$AI$61:$AI$68,MATCH($C215,Abingdon!AS$61:AS$68,0))))</f>
        <v>Not Declared</v>
      </c>
      <c r="M215" s="5" t="str">
        <f>IF(ISNA(MATCH($C215,Abingdon!AT$61:AT$68,0)),"Not Declared", IF(ISBLANK(INDEX(Abingdon!$AI$61:$AI$68,MATCH($C215,Abingdon!AT$61:AT$68,0))),"Missing name on declaration sheet", INDEX(Abingdon!$AI$61:$AI$68,MATCH($C215,Abingdon!AT$61:AT$68,0))))</f>
        <v>Not Declared</v>
      </c>
      <c r="N215" s="5" t="str">
        <f>IF(ISNA(MATCH($C215,Abingdon!AU$61:AU$68,0)),"Not Declared", IF(ISBLANK(INDEX(Abingdon!$AI$61:$AI$68,MATCH($C215,Abingdon!AU$61:AU$68,0))),"Missing name on declaration sheet", INDEX(Abingdon!$AI$61:$AI$68,MATCH($C215,Abingdon!AU$61:AU$68,0))))</f>
        <v>Not Declared</v>
      </c>
      <c r="O215" s="5" t="str">
        <f>IF(ISNA(MATCH($C215,Abingdon!AV$61:AV$68,0)),"Not Declared", IF(ISBLANK(INDEX(Abingdon!$AI$61:$AI$68,MATCH($C215,Abingdon!AV$61:AV$68,0))),"Missing name on declaration sheet", INDEX(Abingdon!$AI$61:$AI$68,MATCH($C215,Abingdon!AV$61:AV$68,0))))</f>
        <v>Not Declared</v>
      </c>
      <c r="P215" s="57"/>
      <c r="Q215" s="57"/>
      <c r="R215" s="57"/>
      <c r="S215" s="57"/>
      <c r="T215" s="57"/>
      <c r="U215" s="57"/>
      <c r="V215" s="57"/>
      <c r="W215" s="57"/>
      <c r="X215" s="57"/>
      <c r="AA215" s="21"/>
      <c r="AB215" s="201" t="str" cm="1">
        <f t="array" ref="AB215">_xlfn.XLOOKUP(1,('Number Allocation'!$C$6:$C$1446=_xlfn.TEXTAFTER(AC215,"(U20) "))*('Number Allocation'!$D$6:$D$1446=AD215),'Number Allocation'!$A$6:$A$1446,"!!!")</f>
        <v>!!!</v>
      </c>
      <c r="AC215" s="21" t="str">
        <v>(U20) Not Declared</v>
      </c>
      <c r="AD215" s="202" t="str">
        <v>Banbury Harriers AC</v>
      </c>
      <c r="AE215" s="21"/>
      <c r="AF215" s="201" t="str">
        <v/>
      </c>
      <c r="AG215" s="21"/>
      <c r="AH215" s="202"/>
      <c r="AJ215" s="21"/>
      <c r="AK215" s="201" t="str" cm="1">
        <f t="array" ref="AK215">_xlfn.XLOOKUP(1,('Number Allocation'!$C$6:$C$1446=_xlfn.TEXTAFTER(AL215,"(U20) "))*('Number Allocation'!$D$6:$D$1446=AM215),'Number Allocation'!$A$6:$A$1446,"!!!")</f>
        <v>!!!</v>
      </c>
      <c r="AL215" s="21" t="str">
        <v>(U20) Not Declared</v>
      </c>
      <c r="AM215" s="202" t="str">
        <v>Bicester AC</v>
      </c>
      <c r="AN215" s="21"/>
      <c r="AO215" s="201" t="str">
        <v/>
      </c>
      <c r="AP215" s="21"/>
      <c r="AQ215" s="202"/>
      <c r="AR215" s="210"/>
      <c r="AS215" s="21"/>
      <c r="AT215" s="201" t="str" cm="1">
        <f t="array" ref="AT215">_xlfn.XLOOKUP(1,('Number Allocation'!$C$6:$C$1446=_xlfn.TEXTAFTER(AU215,"(U20) "))*('Number Allocation'!$D$6:$D$1446=AV215),'Number Allocation'!$A$6:$A$1446,"!!!")</f>
        <v>!!!</v>
      </c>
      <c r="AU215" s="21" t="str">
        <v>(U20) Not Declared</v>
      </c>
      <c r="AV215" s="202" t="str">
        <v>Witney Road Runners</v>
      </c>
      <c r="AW215" s="21"/>
      <c r="AX215" s="201" t="str">
        <v/>
      </c>
      <c r="AY215" s="21"/>
      <c r="AZ215" s="202"/>
      <c r="BB215" s="21"/>
      <c r="BC215" s="201" t="str" cm="1">
        <f t="array" ref="BC215">_xlfn.XLOOKUP(1,('Number Allocation'!$C$6:$C$1446=_xlfn.TEXTAFTER(BD215,"(U20) "))*('Number Allocation'!$D$6:$D$1446=BE215),'Number Allocation'!$A$6:$A$1446,"!!!")</f>
        <v>!!!</v>
      </c>
      <c r="BD215" s="21" t="str">
        <v>(U20) Not Declared</v>
      </c>
      <c r="BE215" s="202" t="str">
        <v>Banbury Harriers AC</v>
      </c>
      <c r="BF215" s="21"/>
      <c r="BG215" s="201" t="str">
        <v/>
      </c>
      <c r="BH215" s="21"/>
      <c r="BI215" s="202"/>
      <c r="BK215" s="21"/>
      <c r="BL215" s="201" t="str" cm="1">
        <f t="array" ref="BL215">_xlfn.XLOOKUP(1,('Number Allocation'!$C$6:$C$1446=_xlfn.TEXTAFTER(BM215,"(U20) "))*('Number Allocation'!$D$6:$D$1446=BN215),'Number Allocation'!$A$6:$A$1446,"!!!")</f>
        <v>!!!</v>
      </c>
      <c r="BM215" s="21" t="str">
        <v>(U20) Not Declared</v>
      </c>
      <c r="BN215" s="202" t="str">
        <v>Radley AC</v>
      </c>
      <c r="BO215" s="21"/>
      <c r="BP215" s="201" t="str">
        <v/>
      </c>
      <c r="BQ215" s="21"/>
      <c r="BR215" s="202"/>
      <c r="BT215" s="21"/>
      <c r="BU215" s="201" t="str" cm="1">
        <f t="array" ref="BU215">_xlfn.XLOOKUP(1,('Number Allocation'!$C$6:$C$1446=_xlfn.TEXTAFTER(BV215,"(U20) "))*('Number Allocation'!$D$6:$D$1446=BW215),'Number Allocation'!$A$6:$A$1446,"!!!")</f>
        <v>!!!</v>
      </c>
      <c r="BV215" s="21" t="str">
        <v>(U20) Not Declared</v>
      </c>
      <c r="BW215" s="202" t="str">
        <v>Oxford City AC</v>
      </c>
      <c r="BX215" s="21"/>
      <c r="BY215" s="201" t="str">
        <v/>
      </c>
      <c r="BZ215" s="21"/>
      <c r="CA215" s="202"/>
      <c r="CB215" s="21"/>
      <c r="CC215" s="21"/>
      <c r="CD215" s="21"/>
      <c r="CE215" s="21"/>
      <c r="CF215" s="21"/>
      <c r="CG215" s="21"/>
      <c r="CH215" s="21"/>
      <c r="CI215" s="21"/>
      <c r="CJ215" s="21"/>
      <c r="CK215" s="21"/>
      <c r="CL215" s="21"/>
    </row>
    <row r="216" spans="1:103" ht="21" customHeight="1">
      <c r="A216" s="20" t="s">
        <v>117</v>
      </c>
      <c r="B216" s="5"/>
      <c r="C216" s="5" t="s">
        <v>137</v>
      </c>
      <c r="D216" s="5" t="str">
        <f>IF(ISNA(MATCH($C216,Abingdon!AK$61:AK$68,0)),"Not Declared", IF(ISBLANK(INDEX(Abingdon!$AI$61:$AI$68,MATCH($C216,Abingdon!AK$61:AK$68,0))),"Missing name on declaration sheet", INDEX(Abingdon!$AI$61:$AI$68,MATCH($C216,Abingdon!AK$61:AK$68,0))))</f>
        <v>Not Declared</v>
      </c>
      <c r="E216" s="5" t="str">
        <f>IF(ISNA(MATCH($C216,Abingdon!AL$61:AL$68,0)),"Not Declared", IF(ISBLANK(INDEX(Abingdon!$AI$61:$AI$68,MATCH($C216,Abingdon!AL$61:AL$68,0))),"Missing name on declaration sheet", INDEX(Abingdon!$AI$61:$AI$68,MATCH($C216,Abingdon!AL$61:AL$68,0))))</f>
        <v>Not Declared</v>
      </c>
      <c r="F216" s="5" t="str">
        <f>IF(ISNA(MATCH($C216,Abingdon!AM$61:AM$68,0)),"Not Declared", IF(ISBLANK(INDEX(Abingdon!$AI$61:$AI$68,MATCH($C216,Abingdon!AM$61:AM$68,0))),"Missing name on declaration sheet", INDEX(Abingdon!$AI$61:$AI$68,MATCH($C216,Abingdon!AM$61:AM$68,0))))</f>
        <v>Not Declared</v>
      </c>
      <c r="G216" s="57"/>
      <c r="H216" s="5" t="str">
        <f>IF(ISNA(MATCH($C216,Abingdon!AO$61:AO$68,0)),"Not Declared", IF(ISBLANK(INDEX(Abingdon!$AI$61:$AI$68,MATCH($C216,Abingdon!AO$61:AO$68,0))),"Missing name on declaration sheet", INDEX(Abingdon!$AI$61:$AI$68,MATCH($C216,Abingdon!AO$61:AO$68,0))))</f>
        <v>Not Declared</v>
      </c>
      <c r="I216" s="5" t="str">
        <f>IF(ISNA(MATCH($C216,Abingdon!AP$61:AP$68,0)),"Not Declared", IF(ISBLANK(INDEX(Abingdon!$AI$61:$AI$68,MATCH($C216,Abingdon!AP$61:AP$68,0))),"Missing name on declaration sheet", INDEX(Abingdon!$AI$61:$AI$68,MATCH($C216,Abingdon!AP$61:AP$68,0))))</f>
        <v>Not Declared</v>
      </c>
      <c r="J216" s="5" t="str">
        <f>IF(ISNA(MATCH($C216,Abingdon!AQ$61:AQ$68,0)),"Not Declared", IF(ISBLANK(INDEX(Abingdon!$AI$61:$AI$68,MATCH($C216,Abingdon!AQ$61:AQ$68,0))),"Missing name on declaration sheet", INDEX(Abingdon!$AI$61:$AI$68,MATCH($C216,Abingdon!AQ$61:AQ$68,0))))</f>
        <v>Not Declared</v>
      </c>
      <c r="K216" s="5" t="str">
        <f>IF(ISNA(MATCH($C216,Abingdon!AR$61:AR$68,0)),"Not Declared", IF(ISBLANK(INDEX(Abingdon!$AI$61:$AI$68,MATCH($C216,Abingdon!AR$61:AR$68,0))),"Missing name on declaration sheet", INDEX(Abingdon!$AI$61:$AI$68,MATCH($C216,Abingdon!AR$61:AR$68,0))))</f>
        <v>Not Declared</v>
      </c>
      <c r="L216" s="5" t="str">
        <f>IF(ISNA(MATCH($C216,Abingdon!AS$61:AS$68,0)),"Not Declared", IF(ISBLANK(INDEX(Abingdon!$AI$61:$AI$68,MATCH($C216,Abingdon!AS$61:AS$68,0))),"Missing name on declaration sheet", INDEX(Abingdon!$AI$61:$AI$68,MATCH($C216,Abingdon!AS$61:AS$68,0))))</f>
        <v>Not Declared</v>
      </c>
      <c r="M216" s="5" t="str">
        <f>IF(ISNA(MATCH($C216,Abingdon!AT$61:AT$68,0)),"Not Declared", IF(ISBLANK(INDEX(Abingdon!$AI$61:$AI$68,MATCH($C216,Abingdon!AT$61:AT$68,0))),"Missing name on declaration sheet", INDEX(Abingdon!$AI$61:$AI$68,MATCH($C216,Abingdon!AT$61:AT$68,0))))</f>
        <v>Not Declared</v>
      </c>
      <c r="N216" s="5" t="str">
        <f>IF(ISNA(MATCH($C216,Abingdon!AU$61:AU$68,0)),"Not Declared", IF(ISBLANK(INDEX(Abingdon!$AI$61:$AI$68,MATCH($C216,Abingdon!AU$61:AU$68,0))),"Missing name on declaration sheet", INDEX(Abingdon!$AI$61:$AI$68,MATCH($C216,Abingdon!AU$61:AU$68,0))))</f>
        <v>Not Declared</v>
      </c>
      <c r="O216" s="5" t="str">
        <f>IF(ISNA(MATCH($C216,Abingdon!AV$61:AV$68,0)),"Not Declared", IF(ISBLANK(INDEX(Abingdon!$AI$61:$AI$68,MATCH($C216,Abingdon!AV$61:AV$68,0))),"Missing name on declaration sheet", INDEX(Abingdon!$AI$61:$AI$68,MATCH($C216,Abingdon!AV$61:AV$68,0))))</f>
        <v>Not Declared</v>
      </c>
      <c r="P216" s="57"/>
      <c r="Q216" s="57"/>
      <c r="R216" s="57"/>
      <c r="S216" s="57"/>
      <c r="T216" s="57"/>
      <c r="U216" s="57"/>
      <c r="V216" s="57"/>
      <c r="W216" s="57"/>
      <c r="X216" s="57"/>
      <c r="AA216" s="21"/>
      <c r="AB216" s="201" t="str" cm="1">
        <f t="array" ref="AB216">_xlfn.XLOOKUP(1,('Number Allocation'!$C$6:$C$1446=_xlfn.TEXTAFTER(AC216,"(U20) "))*('Number Allocation'!$D$6:$D$1446=AD216),'Number Allocation'!$A$6:$A$1446,"!!!")</f>
        <v>!!!</v>
      </c>
      <c r="AC216" s="21" t="str">
        <v>(U20) Not Declared</v>
      </c>
      <c r="AD216" s="202" t="str">
        <v>Bicester AC</v>
      </c>
      <c r="AE216" s="21"/>
      <c r="AF216" s="201" t="str">
        <v/>
      </c>
      <c r="AG216" s="21"/>
      <c r="AH216" s="202"/>
      <c r="AJ216" s="21"/>
      <c r="AK216" s="201" t="str" cm="1">
        <f t="array" ref="AK216">_xlfn.XLOOKUP(1,('Number Allocation'!$C$6:$C$1446=_xlfn.TEXTAFTER(AL216,"(U20) "))*('Number Allocation'!$D$6:$D$1446=AM216),'Number Allocation'!$A$6:$A$1446,"!!!")</f>
        <v>!!!</v>
      </c>
      <c r="AL216" s="21" t="str">
        <v>(U20) Not Declared</v>
      </c>
      <c r="AM216" s="202" t="str">
        <v>White Horse Harriers</v>
      </c>
      <c r="AN216" s="21"/>
      <c r="AO216" s="201" t="str">
        <v/>
      </c>
      <c r="AP216" s="21"/>
      <c r="AQ216" s="202"/>
      <c r="AR216" s="210"/>
      <c r="AS216" s="21"/>
      <c r="AT216" s="201" t="str" cm="1">
        <f t="array" ref="AT216">_xlfn.XLOOKUP(1,('Number Allocation'!$C$6:$C$1446=_xlfn.TEXTAFTER(AU216,"(U20) "))*('Number Allocation'!$D$6:$D$1446=AV216),'Number Allocation'!$A$6:$A$1446,"!!!")</f>
        <v>!!!</v>
      </c>
      <c r="AU216" s="21" t="str">
        <v>(U20) Not Declared</v>
      </c>
      <c r="AV216" s="202" t="str">
        <v>Abingdon AC</v>
      </c>
      <c r="AW216" s="21"/>
      <c r="AX216" s="201" t="str">
        <v/>
      </c>
      <c r="AY216" s="21"/>
      <c r="AZ216" s="202"/>
      <c r="BB216" s="21"/>
      <c r="BC216" s="201" t="str" cm="1">
        <f t="array" ref="BC216">_xlfn.XLOOKUP(1,('Number Allocation'!$C$6:$C$1446=_xlfn.TEXTAFTER(BD216,"(U20) "))*('Number Allocation'!$D$6:$D$1446=BE216),'Number Allocation'!$A$6:$A$1446,"!!!")</f>
        <v>!!!</v>
      </c>
      <c r="BD216" s="21" t="str">
        <v>(U20) Not Declared</v>
      </c>
      <c r="BE216" s="202" t="str">
        <v>Witney Road Runners</v>
      </c>
      <c r="BF216" s="21"/>
      <c r="BG216" s="201" t="str">
        <v/>
      </c>
      <c r="BH216" s="21"/>
      <c r="BI216" s="202"/>
      <c r="BK216" s="21"/>
      <c r="BL216" s="201" t="str" cm="1">
        <f t="array" ref="BL216">_xlfn.XLOOKUP(1,('Number Allocation'!$C$6:$C$1446=_xlfn.TEXTAFTER(BM216,"(U20) "))*('Number Allocation'!$D$6:$D$1446=BN216),'Number Allocation'!$A$6:$A$1446,"!!!")</f>
        <v>!!!</v>
      </c>
      <c r="BM216" s="21" t="str">
        <v>(U20) Not Declared</v>
      </c>
      <c r="BN216" s="202" t="str">
        <v>Abingdon AC</v>
      </c>
      <c r="BO216" s="21"/>
      <c r="BP216" s="201" t="str">
        <v/>
      </c>
      <c r="BQ216" s="21"/>
      <c r="BR216" s="202"/>
      <c r="BT216" s="21"/>
      <c r="BU216" s="201" t="str" cm="1">
        <f t="array" ref="BU216">_xlfn.XLOOKUP(1,('Number Allocation'!$C$6:$C$1446=_xlfn.TEXTAFTER(BV216,"(U20) "))*('Number Allocation'!$D$6:$D$1446=BW216),'Number Allocation'!$A$6:$A$1446,"!!!")</f>
        <v>!!!</v>
      </c>
      <c r="BV216" s="21" t="str">
        <v>(U20) Not Declared</v>
      </c>
      <c r="BW216" s="202" t="str">
        <v>Banbury Harriers AC</v>
      </c>
      <c r="BX216" s="21"/>
      <c r="BY216" s="201" t="str">
        <v/>
      </c>
      <c r="BZ216" s="21"/>
      <c r="CA216" s="202"/>
      <c r="CB216" s="21"/>
      <c r="CC216" s="21"/>
      <c r="CD216" s="21"/>
      <c r="CE216" s="21"/>
      <c r="CF216" s="21"/>
      <c r="CG216" s="21"/>
      <c r="CH216" s="21"/>
      <c r="CI216" s="21"/>
      <c r="CJ216" s="21"/>
      <c r="CK216" s="21"/>
      <c r="CL216" s="21"/>
    </row>
    <row r="217" spans="1:103" ht="21" customHeight="1">
      <c r="A217" s="20" t="s">
        <v>118</v>
      </c>
      <c r="B217" s="5" t="s">
        <v>33</v>
      </c>
      <c r="C217" s="5" t="s">
        <v>109</v>
      </c>
      <c r="D217" s="5" t="str">
        <f>IF(ISNA(MATCH($C217,Banbury!AK$61:AK$68,0)),"Not Declared", IF(ISBLANK(INDEX(Banbury!$AI$61:$AI$68,MATCH($C217,Banbury!AK$61:AK$68,0))),"Missing name on declaration sheet", INDEX(Banbury!$AI$61:$AI$68,MATCH($C217,Banbury!AK$61:AK$68,0))))</f>
        <v>Not Declared</v>
      </c>
      <c r="E217" s="5" t="str">
        <f>IF(ISNA(MATCH($C217,Banbury!AL$61:AL$68,0)),"Not Declared", IF(ISBLANK(INDEX(Banbury!$AI$61:$AI$68,MATCH($C217,Banbury!AL$61:AL$68,0))),"Missing name on declaration sheet", INDEX(Banbury!$AI$61:$AI$68,MATCH($C217,Banbury!AL$61:AL$68,0))))</f>
        <v>Not Declared</v>
      </c>
      <c r="F217" s="5" t="str">
        <f>IF(ISNA(MATCH($C217,Banbury!AM$61:AM$68,0)),"Not Declared", IF(ISBLANK(INDEX(Banbury!$AI$61:$AI$68,MATCH($C217,Banbury!AM$61:AM$68,0))),"Missing name on declaration sheet", INDEX(Banbury!$AI$61:$AI$68,MATCH($C217,Banbury!AM$61:AM$68,0))))</f>
        <v>Not Declared</v>
      </c>
      <c r="G217" s="57"/>
      <c r="H217" s="5" t="str">
        <f>IF(ISNA(MATCH($C217,Banbury!AO$61:AO$68,0)),"Not Declared", IF(ISBLANK(INDEX(Banbury!$AI$61:$AI$68,MATCH($C217,Banbury!AO$61:AO$68,0))),"Missing name on declaration sheet", INDEX(Banbury!$AI$61:$AI$68,MATCH($C217,Banbury!AO$61:AO$68,0))))</f>
        <v>Not Declared</v>
      </c>
      <c r="I217" s="5" t="str">
        <f>IF(ISNA(MATCH($C217,Banbury!AP$61:AP$68,0)),"Not Declared", IF(ISBLANK(INDEX(Banbury!$AI$61:$AI$68,MATCH($C217,Banbury!AP$61:AP$68,0))),"Missing name on declaration sheet", INDEX(Banbury!$AI$61:$AI$68,MATCH($C217,Banbury!AP$61:AP$68,0))))</f>
        <v>Not Declared</v>
      </c>
      <c r="J217" s="5" t="str">
        <f>IF(ISNA(MATCH($C217,Banbury!AQ$61:AQ$68,0)),"Not Declared", IF(ISBLANK(INDEX(Banbury!$AI$61:$AI$68,MATCH($C217,Banbury!AQ$61:AQ$68,0))),"Missing name on declaration sheet", INDEX(Banbury!$AI$61:$AI$68,MATCH($C217,Banbury!AQ$61:AQ$68,0))))</f>
        <v>Not Declared</v>
      </c>
      <c r="K217" s="5" t="str">
        <f>IF(ISNA(MATCH($C217,Banbury!AR$61:AR$68,0)),"Not Declared", IF(ISBLANK(INDEX(Banbury!$AI$61:$AI$68,MATCH($C217,Banbury!AR$61:AR$68,0))),"Missing name on declaration sheet", INDEX(Banbury!$AI$61:$AI$68,MATCH($C217,Banbury!AR$61:AR$68,0))))</f>
        <v>Not Declared</v>
      </c>
      <c r="L217" s="5" t="str">
        <f>IF(ISNA(MATCH($C217,Banbury!AS$61:AS$68,0)),"Not Declared", IF(ISBLANK(INDEX(Banbury!$AI$61:$AI$68,MATCH($C217,Banbury!AS$61:AS$68,0))),"Missing name on declaration sheet", INDEX(Banbury!$AI$61:$AI$68,MATCH($C217,Banbury!AS$61:AS$68,0))))</f>
        <v>Not Declared</v>
      </c>
      <c r="M217" s="5" t="str">
        <f>IF(ISNA(MATCH($C217,Banbury!AT$61:AT$68,0)),"Not Declared", IF(ISBLANK(INDEX(Banbury!$AI$61:$AI$68,MATCH($C217,Banbury!AT$61:AT$68,0))),"Missing name on declaration sheet", INDEX(Banbury!$AI$61:$AI$68,MATCH($C217,Banbury!AT$61:AT$68,0))))</f>
        <v>Not Declared</v>
      </c>
      <c r="N217" s="5" t="str">
        <f>IF(ISNA(MATCH($C217,Banbury!AU$61:AU$68,0)),"Not Declared", IF(ISBLANK(INDEX(Banbury!$AI$61:$AI$68,MATCH($C217,Banbury!AU$61:AU$68,0))),"Missing name on declaration sheet", INDEX(Banbury!$AI$61:$AI$68,MATCH($C217,Banbury!AU$61:AU$68,0))))</f>
        <v>Not Declared</v>
      </c>
      <c r="O217" s="5" t="str">
        <f>IF(ISNA(MATCH($C217,Banbury!AV$61:AV$68,0)),"Not Declared", IF(ISBLANK(INDEX(Banbury!$AI$61:$AI$68,MATCH($C217,Banbury!AV$61:AV$68,0))),"Missing name on declaration sheet", INDEX(Banbury!$AI$61:$AI$68,MATCH($C217,Banbury!AV$61:AV$68,0))))</f>
        <v>Not Declared</v>
      </c>
      <c r="P217" s="57"/>
      <c r="Q217" s="57"/>
      <c r="R217" s="57"/>
      <c r="S217" s="57"/>
      <c r="T217" s="57"/>
      <c r="U217" s="57"/>
      <c r="V217" s="57"/>
      <c r="W217" s="57"/>
      <c r="X217" s="57"/>
      <c r="AA217" s="21"/>
      <c r="AB217" s="201" t="str" cm="1">
        <f t="array" ref="AB217">_xlfn.XLOOKUP(1,('Number Allocation'!$C$6:$C$1446=_xlfn.TEXTAFTER(AC217,"(U20) "))*('Number Allocation'!$D$6:$D$1446=AD217),'Number Allocation'!$A$6:$A$1446,"!!!")</f>
        <v>!!!</v>
      </c>
      <c r="AC217" s="21" t="str">
        <v>(U20) Not Declared</v>
      </c>
      <c r="AD217" s="202" t="str">
        <v>Radley AC</v>
      </c>
      <c r="AE217" s="21"/>
      <c r="AF217" s="201" t="str">
        <v/>
      </c>
      <c r="AG217" s="21"/>
      <c r="AH217" s="202"/>
      <c r="AJ217" s="21"/>
      <c r="AK217" s="201" t="str" cm="1">
        <f t="array" ref="AK217">_xlfn.XLOOKUP(1,('Number Allocation'!$C$6:$C$1446=_xlfn.TEXTAFTER(AL217,"(U20) "))*('Number Allocation'!$D$6:$D$1446=AM217),'Number Allocation'!$A$6:$A$1446,"!!!")</f>
        <v>!!!</v>
      </c>
      <c r="AL217" s="21" t="str">
        <v>(U20) Not Declared</v>
      </c>
      <c r="AM217" s="202" t="str">
        <v>Oxford City AC</v>
      </c>
      <c r="AN217" s="21"/>
      <c r="AO217" s="201" t="str">
        <v/>
      </c>
      <c r="AP217" s="21"/>
      <c r="AQ217" s="202"/>
      <c r="AR217" s="210"/>
      <c r="AS217" s="21"/>
      <c r="AT217" s="201" t="str" cm="1">
        <f t="array" ref="AT217">_xlfn.XLOOKUP(1,('Number Allocation'!$C$6:$C$1446=_xlfn.TEXTAFTER(AU217,"(U20) "))*('Number Allocation'!$D$6:$D$1446=AV217),'Number Allocation'!$A$6:$A$1446,"!!!")</f>
        <v>!!!</v>
      </c>
      <c r="AU217" s="21" t="str">
        <v>(U20) Not Declared</v>
      </c>
      <c r="AV217" s="202" t="str">
        <v>Oxford City AC</v>
      </c>
      <c r="AW217" s="21"/>
      <c r="AX217" s="201" t="str">
        <v/>
      </c>
      <c r="AY217" s="21"/>
      <c r="AZ217" s="202"/>
      <c r="BB217" s="21"/>
      <c r="BC217" s="201" t="str" cm="1">
        <f t="array" ref="BC217">_xlfn.XLOOKUP(1,('Number Allocation'!$C$6:$C$1446=_xlfn.TEXTAFTER(BD217,"(U20) "))*('Number Allocation'!$D$6:$D$1446=BE217),'Number Allocation'!$A$6:$A$1446,"!!!")</f>
        <v>!!!</v>
      </c>
      <c r="BD217" s="21" t="str">
        <v>(U20) Not Declared</v>
      </c>
      <c r="BE217" s="202" t="str">
        <v>Team Kennet</v>
      </c>
      <c r="BF217" s="21"/>
      <c r="BG217" s="201" t="str">
        <v/>
      </c>
      <c r="BH217" s="21"/>
      <c r="BI217" s="202"/>
      <c r="BK217" s="21"/>
      <c r="BL217" s="201" t="str" cm="1">
        <f t="array" ref="BL217">_xlfn.XLOOKUP(1,('Number Allocation'!$C$6:$C$1446=_xlfn.TEXTAFTER(BM217,"(U20) "))*('Number Allocation'!$D$6:$D$1446=BN217),'Number Allocation'!$A$6:$A$1446,"!!!")</f>
        <v>!!!</v>
      </c>
      <c r="BM217" s="21" t="str">
        <v>(U20) Not Declared</v>
      </c>
      <c r="BN217" s="202" t="str">
        <v>Oxford City AC</v>
      </c>
      <c r="BO217" s="21"/>
      <c r="BP217" s="201" t="str">
        <v/>
      </c>
      <c r="BQ217" s="21"/>
      <c r="BR217" s="202"/>
      <c r="BT217" s="21"/>
      <c r="BU217" s="201" t="str" cm="1">
        <f t="array" ref="BU217">_xlfn.XLOOKUP(1,('Number Allocation'!$C$6:$C$1446=_xlfn.TEXTAFTER(BV217,"(U20) "))*('Number Allocation'!$D$6:$D$1446=BW217),'Number Allocation'!$A$6:$A$1446,"!!!")</f>
        <v>!!!</v>
      </c>
      <c r="BV217" s="21" t="str">
        <v>(U20) Not Declared</v>
      </c>
      <c r="BW217" s="202" t="str">
        <v>Witney Road Runners</v>
      </c>
      <c r="BX217" s="21"/>
      <c r="BY217" s="201" t="str">
        <v/>
      </c>
      <c r="BZ217" s="21"/>
      <c r="CA217" s="202"/>
      <c r="CB217" s="21"/>
      <c r="CC217" s="21"/>
      <c r="CD217" s="21"/>
      <c r="CE217" s="21"/>
      <c r="CF217" s="21"/>
      <c r="CG217" s="21"/>
      <c r="CH217" s="21"/>
      <c r="CI217" s="21"/>
      <c r="CJ217" s="21"/>
      <c r="CK217" s="21"/>
      <c r="CL217" s="21"/>
    </row>
    <row r="218" spans="1:103" ht="21" customHeight="1">
      <c r="A218" s="20" t="s">
        <v>118</v>
      </c>
      <c r="B218" s="5" t="s">
        <v>34</v>
      </c>
      <c r="C218" s="5" t="s">
        <v>136</v>
      </c>
      <c r="D218" s="5" t="str">
        <f>IF(ISNA(MATCH($C218,Banbury!AK$61:AK$68,0)),"Not Declared", IF(ISBLANK(INDEX(Banbury!$AI$61:$AI$68,MATCH($C218,Banbury!AK$61:AK$68,0))),"Missing name on declaration sheet", INDEX(Banbury!$AI$61:$AI$68,MATCH($C218,Banbury!AK$61:AK$68,0))))</f>
        <v>Not Declared</v>
      </c>
      <c r="E218" s="5" t="str">
        <f>IF(ISNA(MATCH($C218,Banbury!AL$61:AL$68,0)),"Not Declared", IF(ISBLANK(INDEX(Banbury!$AI$61:$AI$68,MATCH($C218,Banbury!AL$61:AL$68,0))),"Missing name on declaration sheet", INDEX(Banbury!$AI$61:$AI$68,MATCH($C218,Banbury!AL$61:AL$68,0))))</f>
        <v>Not Declared</v>
      </c>
      <c r="F218" s="5" t="str">
        <f>IF(ISNA(MATCH($C218,Banbury!AM$61:AM$68,0)),"Not Declared", IF(ISBLANK(INDEX(Banbury!$AI$61:$AI$68,MATCH($C218,Banbury!AM$61:AM$68,0))),"Missing name on declaration sheet", INDEX(Banbury!$AI$61:$AI$68,MATCH($C218,Banbury!AM$61:AM$68,0))))</f>
        <v>Not Declared</v>
      </c>
      <c r="G218" s="57"/>
      <c r="H218" s="5" t="str">
        <f>IF(ISNA(MATCH($C218,Banbury!AO$61:AO$68,0)),"Not Declared", IF(ISBLANK(INDEX(Banbury!$AI$61:$AI$68,MATCH($C218,Banbury!AO$61:AO$68,0))),"Missing name on declaration sheet", INDEX(Banbury!$AI$61:$AI$68,MATCH($C218,Banbury!AO$61:AO$68,0))))</f>
        <v>Not Declared</v>
      </c>
      <c r="I218" s="5" t="str">
        <f>IF(ISNA(MATCH($C218,Banbury!AP$61:AP$68,0)),"Not Declared", IF(ISBLANK(INDEX(Banbury!$AI$61:$AI$68,MATCH($C218,Banbury!AP$61:AP$68,0))),"Missing name on declaration sheet", INDEX(Banbury!$AI$61:$AI$68,MATCH($C218,Banbury!AP$61:AP$68,0))))</f>
        <v>Not Declared</v>
      </c>
      <c r="J218" s="5" t="str">
        <f>IF(ISNA(MATCH($C218,Banbury!AQ$61:AQ$68,0)),"Not Declared", IF(ISBLANK(INDEX(Banbury!$AI$61:$AI$68,MATCH($C218,Banbury!AQ$61:AQ$68,0))),"Missing name on declaration sheet", INDEX(Banbury!$AI$61:$AI$68,MATCH($C218,Banbury!AQ$61:AQ$68,0))))</f>
        <v>Not Declared</v>
      </c>
      <c r="K218" s="5" t="str">
        <f>IF(ISNA(MATCH($C218,Banbury!AR$61:AR$68,0)),"Not Declared", IF(ISBLANK(INDEX(Banbury!$AI$61:$AI$68,MATCH($C218,Banbury!AR$61:AR$68,0))),"Missing name on declaration sheet", INDEX(Banbury!$AI$61:$AI$68,MATCH($C218,Banbury!AR$61:AR$68,0))))</f>
        <v>Not Declared</v>
      </c>
      <c r="L218" s="5" t="str">
        <f>IF(ISNA(MATCH($C218,Banbury!AS$61:AS$68,0)),"Not Declared", IF(ISBLANK(INDEX(Banbury!$AI$61:$AI$68,MATCH($C218,Banbury!AS$61:AS$68,0))),"Missing name on declaration sheet", INDEX(Banbury!$AI$61:$AI$68,MATCH($C218,Banbury!AS$61:AS$68,0))))</f>
        <v>Not Declared</v>
      </c>
      <c r="M218" s="5" t="str">
        <f>IF(ISNA(MATCH($C218,Banbury!AT$61:AT$68,0)),"Not Declared", IF(ISBLANK(INDEX(Banbury!$AI$61:$AI$68,MATCH($C218,Banbury!AT$61:AT$68,0))),"Missing name on declaration sheet", INDEX(Banbury!$AI$61:$AI$68,MATCH($C218,Banbury!AT$61:AT$68,0))))</f>
        <v>Not Declared</v>
      </c>
      <c r="N218" s="5" t="str">
        <f>IF(ISNA(MATCH($C218,Banbury!AU$61:AU$68,0)),"Not Declared", IF(ISBLANK(INDEX(Banbury!$AI$61:$AI$68,MATCH($C218,Banbury!AU$61:AU$68,0))),"Missing name on declaration sheet", INDEX(Banbury!$AI$61:$AI$68,MATCH($C218,Banbury!AU$61:AU$68,0))))</f>
        <v>Not Declared</v>
      </c>
      <c r="O218" s="5" t="str">
        <f>IF(ISNA(MATCH($C218,Banbury!AV$61:AV$68,0)),"Not Declared", IF(ISBLANK(INDEX(Banbury!$AI$61:$AI$68,MATCH($C218,Banbury!AV$61:AV$68,0))),"Missing name on declaration sheet", INDEX(Banbury!$AI$61:$AI$68,MATCH($C218,Banbury!AV$61:AV$68,0))))</f>
        <v>Not Declared</v>
      </c>
      <c r="P218" s="57"/>
      <c r="Q218" s="57"/>
      <c r="R218" s="57"/>
      <c r="S218" s="57"/>
      <c r="T218" s="57"/>
      <c r="U218" s="57"/>
      <c r="V218" s="57"/>
      <c r="W218" s="57"/>
      <c r="X218" s="57"/>
      <c r="AA218" s="21"/>
      <c r="AB218" s="201" t="str" cm="1">
        <f t="array" ref="AB218">_xlfn.XLOOKUP(1,('Number Allocation'!$C$6:$C$1446=_xlfn.TEXTAFTER(AC218,"(U20) "))*('Number Allocation'!$D$6:$D$1446=AD218),'Number Allocation'!$A$6:$A$1446,"!!!")</f>
        <v>!!!</v>
      </c>
      <c r="AC218" s="21" t="str">
        <v>(U20) Not Declared</v>
      </c>
      <c r="AD218" s="202" t="str">
        <v>Witney Road Runners</v>
      </c>
      <c r="AE218" s="21"/>
      <c r="AF218" s="201"/>
      <c r="AG218" s="21"/>
      <c r="AH218" s="202"/>
      <c r="AJ218" s="21"/>
      <c r="AK218" s="201" t="str" cm="1">
        <f t="array" ref="AK218">_xlfn.XLOOKUP(1,('Number Allocation'!$C$6:$C$1446=_xlfn.TEXTAFTER(AL218,"(U20) "))*('Number Allocation'!$D$6:$D$1446=AM218),'Number Allocation'!$A$6:$A$1446,"!!!")</f>
        <v>!!!</v>
      </c>
      <c r="AL218" s="21" t="str">
        <v>(U20) Not Declared</v>
      </c>
      <c r="AM218" s="202" t="str">
        <v>Banbury Harriers AC</v>
      </c>
      <c r="AN218" s="21"/>
      <c r="AO218" s="201"/>
      <c r="AP218" s="21"/>
      <c r="AQ218" s="202"/>
      <c r="AR218" s="210"/>
      <c r="AS218" s="21"/>
      <c r="AT218" s="201" t="str" cm="1">
        <f t="array" ref="AT218">_xlfn.XLOOKUP(1,('Number Allocation'!$C$6:$C$1446=_xlfn.TEXTAFTER(AU218,"(U20) "))*('Number Allocation'!$D$6:$D$1446=AV218),'Number Allocation'!$A$6:$A$1446,"!!!")</f>
        <v>!!!</v>
      </c>
      <c r="AU218" s="21" t="str">
        <v>(U20) Not Declared</v>
      </c>
      <c r="AV218" s="202" t="str">
        <v>Bicester AC</v>
      </c>
      <c r="AW218" s="21"/>
      <c r="AX218" s="201"/>
      <c r="AY218" s="21"/>
      <c r="AZ218" s="202"/>
      <c r="BB218" s="21"/>
      <c r="BC218" s="201" t="str" cm="1">
        <f t="array" ref="BC218">_xlfn.XLOOKUP(1,('Number Allocation'!$C$6:$C$1446=_xlfn.TEXTAFTER(BD218,"(U20) "))*('Number Allocation'!$D$6:$D$1446=BE218),'Number Allocation'!$A$6:$A$1446,"!!!")</f>
        <v>!!!</v>
      </c>
      <c r="BD218" s="21" t="str">
        <v>(U20) Not Declared</v>
      </c>
      <c r="BE218" s="202" t="str">
        <v>Radley AC</v>
      </c>
      <c r="BF218" s="21"/>
      <c r="BG218" s="201"/>
      <c r="BH218" s="21"/>
      <c r="BI218" s="202"/>
      <c r="BK218" s="21"/>
      <c r="BL218" s="201" t="str" cm="1">
        <f t="array" ref="BL218">_xlfn.XLOOKUP(1,('Number Allocation'!$C$6:$C$1446=_xlfn.TEXTAFTER(BM218,"(U20) "))*('Number Allocation'!$D$6:$D$1446=BN218),'Number Allocation'!$A$6:$A$1446,"!!!")</f>
        <v>!!!</v>
      </c>
      <c r="BM218" s="21" t="str">
        <v>(U20) Not Declared</v>
      </c>
      <c r="BN218" s="202" t="str">
        <v>White Horse Harriers</v>
      </c>
      <c r="BO218" s="21"/>
      <c r="BP218" s="201"/>
      <c r="BQ218" s="21"/>
      <c r="BR218" s="202"/>
      <c r="BT218" s="21"/>
      <c r="BU218" s="201" t="str" cm="1">
        <f t="array" ref="BU218">_xlfn.XLOOKUP(1,('Number Allocation'!$C$6:$C$1446=_xlfn.TEXTAFTER(BV218,"(U20) "))*('Number Allocation'!$D$6:$D$1446=BW218),'Number Allocation'!$A$6:$A$1446,"!!!")</f>
        <v>!!!</v>
      </c>
      <c r="BV218" s="21" t="str">
        <v>(U20) Not Declared</v>
      </c>
      <c r="BW218" s="202" t="str">
        <v>Bicester AC</v>
      </c>
      <c r="BX218" s="21"/>
      <c r="BY218" s="201"/>
      <c r="BZ218" s="21"/>
      <c r="CA218" s="202"/>
      <c r="CB218" s="21"/>
      <c r="CC218" s="21"/>
      <c r="CD218" s="21"/>
      <c r="CE218" s="21"/>
      <c r="CF218" s="21"/>
      <c r="CG218" s="21"/>
      <c r="CH218" s="21"/>
      <c r="CI218" s="21"/>
      <c r="CJ218" s="21"/>
      <c r="CK218" s="21"/>
      <c r="CL218" s="21"/>
    </row>
    <row r="219" spans="1:103" ht="21" customHeight="1">
      <c r="A219" s="20" t="s">
        <v>118</v>
      </c>
      <c r="B219" s="5"/>
      <c r="C219" s="5" t="s">
        <v>137</v>
      </c>
      <c r="D219" s="5" t="str">
        <f>IF(ISNA(MATCH($C219,Banbury!AK$61:AK$68,0)),"Not Declared", IF(ISBLANK(INDEX(Banbury!$AI$61:$AI$68,MATCH($C219,Banbury!AK$61:AK$68,0))),"Missing name on declaration sheet", INDEX(Banbury!$AI$61:$AI$68,MATCH($C219,Banbury!AK$61:AK$68,0))))</f>
        <v>Not Declared</v>
      </c>
      <c r="E219" s="5" t="str">
        <f>IF(ISNA(MATCH($C219,Banbury!AL$61:AL$68,0)),"Not Declared", IF(ISBLANK(INDEX(Banbury!$AI$61:$AI$68,MATCH($C219,Banbury!AL$61:AL$68,0))),"Missing name on declaration sheet", INDEX(Banbury!$AI$61:$AI$68,MATCH($C219,Banbury!AL$61:AL$68,0))))</f>
        <v>Not Declared</v>
      </c>
      <c r="F219" s="5" t="str">
        <f>IF(ISNA(MATCH($C219,Banbury!AM$61:AM$68,0)),"Not Declared", IF(ISBLANK(INDEX(Banbury!$AI$61:$AI$68,MATCH($C219,Banbury!AM$61:AM$68,0))),"Missing name on declaration sheet", INDEX(Banbury!$AI$61:$AI$68,MATCH($C219,Banbury!AM$61:AM$68,0))))</f>
        <v>Not Declared</v>
      </c>
      <c r="G219" s="57"/>
      <c r="H219" s="5" t="str">
        <f>IF(ISNA(MATCH($C219,Banbury!AO$61:AO$68,0)),"Not Declared", IF(ISBLANK(INDEX(Banbury!$AI$61:$AI$68,MATCH($C219,Banbury!AO$61:AO$68,0))),"Missing name on declaration sheet", INDEX(Banbury!$AI$61:$AI$68,MATCH($C219,Banbury!AO$61:AO$68,0))))</f>
        <v>Not Declared</v>
      </c>
      <c r="I219" s="5" t="str">
        <f>IF(ISNA(MATCH($C219,Banbury!AP$61:AP$68,0)),"Not Declared", IF(ISBLANK(INDEX(Banbury!$AI$61:$AI$68,MATCH($C219,Banbury!AP$61:AP$68,0))),"Missing name on declaration sheet", INDEX(Banbury!$AI$61:$AI$68,MATCH($C219,Banbury!AP$61:AP$68,0))))</f>
        <v>Not Declared</v>
      </c>
      <c r="J219" s="5" t="str">
        <f>IF(ISNA(MATCH($C219,Banbury!AQ$61:AQ$68,0)),"Not Declared", IF(ISBLANK(INDEX(Banbury!$AI$61:$AI$68,MATCH($C219,Banbury!AQ$61:AQ$68,0))),"Missing name on declaration sheet", INDEX(Banbury!$AI$61:$AI$68,MATCH($C219,Banbury!AQ$61:AQ$68,0))))</f>
        <v>Not Declared</v>
      </c>
      <c r="K219" s="5" t="str">
        <f>IF(ISNA(MATCH($C219,Banbury!AR$61:AR$68,0)),"Not Declared", IF(ISBLANK(INDEX(Banbury!$AI$61:$AI$68,MATCH($C219,Banbury!AR$61:AR$68,0))),"Missing name on declaration sheet", INDEX(Banbury!$AI$61:$AI$68,MATCH($C219,Banbury!AR$61:AR$68,0))))</f>
        <v>Not Declared</v>
      </c>
      <c r="L219" s="5" t="str">
        <f>IF(ISNA(MATCH($C219,Banbury!AS$61:AS$68,0)),"Not Declared", IF(ISBLANK(INDEX(Banbury!$AI$61:$AI$68,MATCH($C219,Banbury!AS$61:AS$68,0))),"Missing name on declaration sheet", INDEX(Banbury!$AI$61:$AI$68,MATCH($C219,Banbury!AS$61:AS$68,0))))</f>
        <v>Not Declared</v>
      </c>
      <c r="M219" s="5" t="str">
        <f>IF(ISNA(MATCH($C219,Banbury!AT$61:AT$68,0)),"Not Declared", IF(ISBLANK(INDEX(Banbury!$AI$61:$AI$68,MATCH($C219,Banbury!AT$61:AT$68,0))),"Missing name on declaration sheet", INDEX(Banbury!$AI$61:$AI$68,MATCH($C219,Banbury!AT$61:AT$68,0))))</f>
        <v>Not Declared</v>
      </c>
      <c r="N219" s="5" t="str">
        <f>IF(ISNA(MATCH($C219,Banbury!AU$61:AU$68,0)),"Not Declared", IF(ISBLANK(INDEX(Banbury!$AI$61:$AI$68,MATCH($C219,Banbury!AU$61:AU$68,0))),"Missing name on declaration sheet", INDEX(Banbury!$AI$61:$AI$68,MATCH($C219,Banbury!AU$61:AU$68,0))))</f>
        <v>Not Declared</v>
      </c>
      <c r="O219" s="5" t="str">
        <f>IF(ISNA(MATCH($C219,Banbury!AV$61:AV$68,0)),"Not Declared", IF(ISBLANK(INDEX(Banbury!$AI$61:$AI$68,MATCH($C219,Banbury!AV$61:AV$68,0))),"Missing name on declaration sheet", INDEX(Banbury!$AI$61:$AI$68,MATCH($C219,Banbury!AV$61:AV$68,0))))</f>
        <v>Not Declared</v>
      </c>
      <c r="P219" s="57"/>
      <c r="Q219" s="57"/>
      <c r="R219" s="57"/>
      <c r="S219" s="57"/>
      <c r="T219" s="57"/>
      <c r="U219" s="57"/>
      <c r="V219" s="57"/>
      <c r="W219" s="57"/>
      <c r="X219" s="57"/>
      <c r="AA219" s="21"/>
      <c r="AB219" s="201" t="str" cm="1">
        <f t="array" ref="AB219">_xlfn.XLOOKUP(1,('Number Allocation'!$C$6:$C$1446=_xlfn.TEXTAFTER(AC219,"(U20) "))*('Number Allocation'!$D$6:$D$1446=AD219),'Number Allocation'!$A$6:$A$1446,"!!!")</f>
        <v>!!!</v>
      </c>
      <c r="AC219" s="21" t="str">
        <v>(U20) Not Declared</v>
      </c>
      <c r="AD219" s="202" t="str">
        <v>Oxford City AC</v>
      </c>
      <c r="AE219" s="21"/>
      <c r="AF219" s="201"/>
      <c r="AG219" s="21"/>
      <c r="AH219" s="202"/>
      <c r="AJ219" s="21"/>
      <c r="AK219" s="201" t="str" cm="1">
        <f t="array" ref="AK219">_xlfn.XLOOKUP(1,('Number Allocation'!$C$6:$C$1446=_xlfn.TEXTAFTER(AL219,"(U20) "))*('Number Allocation'!$D$6:$D$1446=AM219),'Number Allocation'!$A$6:$A$1446,"!!!")</f>
        <v>!!!</v>
      </c>
      <c r="AL219" s="21" t="str">
        <v>(U20) Not Declared</v>
      </c>
      <c r="AM219" s="202" t="str">
        <v>Abingdon AC</v>
      </c>
      <c r="AN219" s="21"/>
      <c r="AO219" s="201"/>
      <c r="AP219" s="21"/>
      <c r="AQ219" s="202"/>
      <c r="AR219" s="210"/>
      <c r="AS219" s="21"/>
      <c r="AT219" s="201" t="str" cm="1">
        <f t="array" ref="AT219">_xlfn.XLOOKUP(1,('Number Allocation'!$C$6:$C$1446=_xlfn.TEXTAFTER(AU219,"(U20) "))*('Number Allocation'!$D$6:$D$1446=AV219),'Number Allocation'!$A$6:$A$1446,"!!!")</f>
        <v>!!!</v>
      </c>
      <c r="AU219" s="21" t="str">
        <v>(U20) Not Declared</v>
      </c>
      <c r="AV219" s="202" t="str">
        <v>Radley AC</v>
      </c>
      <c r="AW219" s="21"/>
      <c r="AX219" s="201"/>
      <c r="AY219" s="21"/>
      <c r="AZ219" s="202"/>
      <c r="BB219" s="21"/>
      <c r="BC219" s="201" t="str" cm="1">
        <f t="array" ref="BC219">_xlfn.XLOOKUP(1,('Number Allocation'!$C$6:$C$1446=_xlfn.TEXTAFTER(BD219,"(U20) "))*('Number Allocation'!$D$6:$D$1446=BE219),'Number Allocation'!$A$6:$A$1446,"!!!")</f>
        <v>!!!</v>
      </c>
      <c r="BD219" s="21" t="str">
        <v>(U20) Not Declared</v>
      </c>
      <c r="BE219" s="202" t="str">
        <v>Oxford City AC</v>
      </c>
      <c r="BF219" s="21"/>
      <c r="BG219" s="201"/>
      <c r="BH219" s="21"/>
      <c r="BI219" s="202"/>
      <c r="BK219" s="21"/>
      <c r="BL219" s="201" t="str" cm="1">
        <f t="array" ref="BL219">_xlfn.XLOOKUP(1,('Number Allocation'!$C$6:$C$1446=_xlfn.TEXTAFTER(BM219,"(U20) "))*('Number Allocation'!$D$6:$D$1446=BN219),'Number Allocation'!$A$6:$A$1446,"!!!")</f>
        <v>!!!</v>
      </c>
      <c r="BM219" s="21" t="str">
        <v>(U20) Not Declared</v>
      </c>
      <c r="BN219" s="202" t="str">
        <v>Team Kennet</v>
      </c>
      <c r="BO219" s="21"/>
      <c r="BP219" s="201"/>
      <c r="BQ219" s="21"/>
      <c r="BR219" s="202"/>
      <c r="BT219" s="21"/>
      <c r="BU219" s="201" t="str" cm="1">
        <f t="array" ref="BU219">_xlfn.XLOOKUP(1,('Number Allocation'!$C$6:$C$1446=_xlfn.TEXTAFTER(BV219,"(U20) "))*('Number Allocation'!$D$6:$D$1446=BW219),'Number Allocation'!$A$6:$A$1446,"!!!")</f>
        <v>!!!</v>
      </c>
      <c r="BV219" s="21" t="str">
        <v>(U20) Not Declared</v>
      </c>
      <c r="BW219" s="202" t="str">
        <v>White Horse Harriers</v>
      </c>
      <c r="BX219" s="21"/>
      <c r="BY219" s="201"/>
      <c r="BZ219" s="21"/>
      <c r="CA219" s="202"/>
      <c r="CB219" s="21"/>
      <c r="CC219" s="21"/>
      <c r="CD219" s="21"/>
      <c r="CE219" s="21"/>
      <c r="CF219" s="21"/>
      <c r="CG219" s="21"/>
      <c r="CH219" s="21"/>
      <c r="CI219" s="21"/>
      <c r="CJ219" s="21"/>
      <c r="CK219" s="21"/>
      <c r="CL219" s="21"/>
    </row>
    <row r="220" spans="1:103" ht="21" customHeight="1">
      <c r="A220" s="20" t="s">
        <v>119</v>
      </c>
      <c r="B220" s="5" t="s">
        <v>1</v>
      </c>
      <c r="C220" s="5" t="s">
        <v>109</v>
      </c>
      <c r="D220" s="5" t="str">
        <f>IF(ISNA(MATCH($C220,Bicester!AK$61:AK$68,0)),"Not Declared", IF(ISBLANK(INDEX(Bicester!$AI$61:$AI$68,MATCH($C220,Bicester!AK$61:AK$68,0))),"Missing name on declaration sheet", INDEX(Bicester!$AI$61:$AI$68,MATCH($C220,Bicester!AK$61:AK$68,0))))</f>
        <v>Not Declared</v>
      </c>
      <c r="E220" s="5" t="str">
        <f>IF(ISNA(MATCH($C220,Bicester!AL$61:AL$68,0)),"Not Declared", IF(ISBLANK(INDEX(Bicester!$AI$61:$AI$68,MATCH($C220,Bicester!AL$61:AL$68,0))),"Missing name on declaration sheet", INDEX(Bicester!$AI$61:$AI$68,MATCH($C220,Bicester!AL$61:AL$68,0))))</f>
        <v>Not Declared</v>
      </c>
      <c r="F220" s="5" t="str">
        <f>IF(ISNA(MATCH($C220,Bicester!AM$61:AM$68,0)),"Not Declared", IF(ISBLANK(INDEX(Bicester!$AI$61:$AI$68,MATCH($C220,Bicester!AM$61:AM$68,0))),"Missing name on declaration sheet", INDEX(Bicester!$AI$61:$AI$68,MATCH($C220,Bicester!AM$61:AM$68,0))))</f>
        <v>Not Declared</v>
      </c>
      <c r="G220" s="57"/>
      <c r="H220" s="5" t="str">
        <f>IF(ISNA(MATCH($C220,Bicester!AO$61:AO$68,0)),"Not Declared", IF(ISBLANK(INDEX(Bicester!$AI$61:$AI$68,MATCH($C220,Bicester!AO$61:AO$68,0))),"Missing name on declaration sheet", INDEX(Bicester!$AI$61:$AI$68,MATCH($C220,Bicester!AO$61:AO$68,0))))</f>
        <v>Not Declared</v>
      </c>
      <c r="I220" s="5" t="str">
        <f>IF(ISNA(MATCH($C220,Bicester!AP$61:AP$68,0)),"Not Declared", IF(ISBLANK(INDEX(Bicester!$AI$61:$AI$68,MATCH($C220,Bicester!AP$61:AP$68,0))),"Missing name on declaration sheet", INDEX(Bicester!$AI$61:$AI$68,MATCH($C220,Bicester!AP$61:AP$68,0))))</f>
        <v>Not Declared</v>
      </c>
      <c r="J220" s="5" t="str">
        <f>IF(ISNA(MATCH($C220,Bicester!AQ$61:AQ$68,0)),"Not Declared", IF(ISBLANK(INDEX(Bicester!$AI$61:$AI$68,MATCH($C220,Bicester!AQ$61:AQ$68,0))),"Missing name on declaration sheet", INDEX(Bicester!$AI$61:$AI$68,MATCH($C220,Bicester!AQ$61:AQ$68,0))))</f>
        <v>Not Declared</v>
      </c>
      <c r="K220" s="5" t="str">
        <f>IF(ISNA(MATCH($C220,Bicester!AR$61:AR$68,0)),"Not Declared", IF(ISBLANK(INDEX(Bicester!$AI$61:$AI$68,MATCH($C220,Bicester!AR$61:AR$68,0))),"Missing name on declaration sheet", INDEX(Bicester!$AI$61:$AI$68,MATCH($C220,Bicester!AR$61:AR$68,0))))</f>
        <v>Not Declared</v>
      </c>
      <c r="L220" s="5" t="str">
        <f>IF(ISNA(MATCH($C220,Bicester!AS$61:AS$68,0)),"Not Declared", IF(ISBLANK(INDEX(Bicester!$AI$61:$AI$68,MATCH($C220,Bicester!AS$61:AS$68,0))),"Missing name on declaration sheet", INDEX(Bicester!$AI$61:$AI$68,MATCH($C220,Bicester!AS$61:AS$68,0))))</f>
        <v>Not Declared</v>
      </c>
      <c r="M220" s="5" t="str">
        <f>IF(ISNA(MATCH($C220,Bicester!AT$61:AT$68,0)),"Not Declared", IF(ISBLANK(INDEX(Bicester!$AI$61:$AI$68,MATCH($C220,Bicester!AT$61:AT$68,0))),"Missing name on declaration sheet", INDEX(Bicester!$AI$61:$AI$68,MATCH($C220,Bicester!AT$61:AT$68,0))))</f>
        <v>Not Declared</v>
      </c>
      <c r="N220" s="5" t="str">
        <f>IF(ISNA(MATCH($C220,Bicester!AU$61:AU$68,0)),"Not Declared", IF(ISBLANK(INDEX(Bicester!$AI$61:$AI$68,MATCH($C220,Bicester!AU$61:AU$68,0))),"Missing name on declaration sheet", INDEX(Bicester!$AI$61:$AI$68,MATCH($C220,Bicester!AU$61:AU$68,0))))</f>
        <v>Not Declared</v>
      </c>
      <c r="O220" s="5" t="str">
        <f>IF(ISNA(MATCH($C220,Bicester!AV$61:AV$68,0)),"Not Declared", IF(ISBLANK(INDEX(Bicester!$AI$61:$AI$68,MATCH($C220,Bicester!AV$61:AV$68,0))),"Missing name on declaration sheet", INDEX(Bicester!$AI$61:$AI$68,MATCH($C220,Bicester!AV$61:AV$68,0))))</f>
        <v>Not Declared</v>
      </c>
      <c r="P220" s="57"/>
      <c r="Q220" s="57"/>
      <c r="R220" s="57"/>
      <c r="S220" s="57"/>
      <c r="T220" s="57"/>
      <c r="U220" s="57"/>
      <c r="V220" s="57"/>
      <c r="W220" s="57"/>
      <c r="X220" s="57"/>
      <c r="AA220" s="21"/>
      <c r="AB220" s="201" t="str" cm="1">
        <f t="array" ref="AB220">_xlfn.XLOOKUP(1,('Number Allocation'!$C$6:$C$1446=_xlfn.TEXTAFTER(AC220,"(U20) "))*('Number Allocation'!$D$6:$D$1446=AD220),'Number Allocation'!$A$6:$A$1446,"!!!")</f>
        <v>!!!</v>
      </c>
      <c r="AC220" s="21" t="str">
        <v>(U20) Not Declared</v>
      </c>
      <c r="AD220" s="202" t="str">
        <v>Team Kennet</v>
      </c>
      <c r="AE220" s="21"/>
      <c r="AF220" s="201"/>
      <c r="AG220" s="21"/>
      <c r="AH220" s="202"/>
      <c r="AJ220" s="21"/>
      <c r="AK220" s="201" t="str" cm="1">
        <f t="array" ref="AK220">_xlfn.XLOOKUP(1,('Number Allocation'!$C$6:$C$1446=_xlfn.TEXTAFTER(AL220,"(U20) "))*('Number Allocation'!$D$6:$D$1446=AM220),'Number Allocation'!$A$6:$A$1446,"!!!")</f>
        <v>!!!</v>
      </c>
      <c r="AL220" s="21" t="str">
        <v>(U20) Not Declared</v>
      </c>
      <c r="AM220" s="202" t="str">
        <v>Radley AC</v>
      </c>
      <c r="AN220" s="21"/>
      <c r="AO220" s="201"/>
      <c r="AP220" s="21"/>
      <c r="AQ220" s="202"/>
      <c r="AR220" s="210"/>
      <c r="AS220" s="21"/>
      <c r="AT220" s="201" t="str" cm="1">
        <f t="array" ref="AT220">_xlfn.XLOOKUP(1,('Number Allocation'!$C$6:$C$1446=_xlfn.TEXTAFTER(AU220,"(U20) "))*('Number Allocation'!$D$6:$D$1446=AV220),'Number Allocation'!$A$6:$A$1446,"!!!")</f>
        <v>!!!</v>
      </c>
      <c r="AU220" s="21" t="str">
        <v>(U20) Not Declared</v>
      </c>
      <c r="AV220" s="202" t="str">
        <v>Team Kennet</v>
      </c>
      <c r="AW220" s="21"/>
      <c r="AX220" s="201"/>
      <c r="AY220" s="21"/>
      <c r="AZ220" s="202"/>
      <c r="BB220" s="21"/>
      <c r="BC220" s="201" t="str" cm="1">
        <f t="array" ref="BC220">_xlfn.XLOOKUP(1,('Number Allocation'!$C$6:$C$1446=_xlfn.TEXTAFTER(BD220,"(U20) "))*('Number Allocation'!$D$6:$D$1446=BE220),'Number Allocation'!$A$6:$A$1446,"!!!")</f>
        <v>!!!</v>
      </c>
      <c r="BD220" s="21" t="str">
        <v>(U20) Not Declared</v>
      </c>
      <c r="BE220" s="202" t="str">
        <v>White Horse Harriers</v>
      </c>
      <c r="BF220" s="21"/>
      <c r="BG220" s="201"/>
      <c r="BH220" s="21"/>
      <c r="BI220" s="202"/>
      <c r="BK220" s="21"/>
      <c r="BL220" s="201" t="str" cm="1">
        <f t="array" ref="BL220">_xlfn.XLOOKUP(1,('Number Allocation'!$C$6:$C$1446=_xlfn.TEXTAFTER(BM220,"(U20) "))*('Number Allocation'!$D$6:$D$1446=BN220),'Number Allocation'!$A$6:$A$1446,"!!!")</f>
        <v>!!!</v>
      </c>
      <c r="BM220" s="21" t="str">
        <v>(U20) Not Declared</v>
      </c>
      <c r="BN220" s="202" t="str">
        <v>Banbury Harriers AC</v>
      </c>
      <c r="BO220" s="21"/>
      <c r="BP220" s="201"/>
      <c r="BQ220" s="21"/>
      <c r="BR220" s="202"/>
      <c r="BT220" s="21"/>
      <c r="BU220" s="201" t="str" cm="1">
        <f t="array" ref="BU220">_xlfn.XLOOKUP(1,('Number Allocation'!$C$6:$C$1446=_xlfn.TEXTAFTER(BV220,"(U20) "))*('Number Allocation'!$D$6:$D$1446=BW220),'Number Allocation'!$A$6:$A$1446,"!!!")</f>
        <v>!!!</v>
      </c>
      <c r="BV220" s="21" t="str">
        <v>(U20) Not Declared</v>
      </c>
      <c r="BW220" s="202" t="str">
        <v>Radley AC</v>
      </c>
      <c r="BX220" s="21"/>
      <c r="BY220" s="201"/>
      <c r="BZ220" s="21"/>
      <c r="CA220" s="202"/>
      <c r="CB220" s="21"/>
      <c r="CC220" s="21"/>
      <c r="CD220" s="21"/>
      <c r="CE220" s="21"/>
      <c r="CF220" s="21"/>
      <c r="CG220" s="21"/>
      <c r="CH220" s="21"/>
      <c r="CI220" s="21"/>
      <c r="CJ220" s="21"/>
      <c r="CK220" s="21"/>
      <c r="CL220" s="21"/>
    </row>
    <row r="221" spans="1:103" ht="21" customHeight="1">
      <c r="A221" s="20" t="s">
        <v>119</v>
      </c>
      <c r="B221" s="5" t="s">
        <v>46</v>
      </c>
      <c r="C221" s="5" t="s">
        <v>136</v>
      </c>
      <c r="D221" s="5" t="str">
        <f>IF(ISNA(MATCH($C221,Bicester!AK$61:AK$68,0)),"Not Declared", IF(ISBLANK(INDEX(Bicester!$AI$61:$AI$68,MATCH($C221,Bicester!AK$61:AK$68,0))),"Missing name on declaration sheet", INDEX(Bicester!$AI$61:$AI$68,MATCH($C221,Bicester!AK$61:AK$68,0))))</f>
        <v>Not Declared</v>
      </c>
      <c r="E221" s="5" t="str">
        <f>IF(ISNA(MATCH($C221,Bicester!AL$61:AL$68,0)),"Not Declared", IF(ISBLANK(INDEX(Bicester!$AI$61:$AI$68,MATCH($C221,Bicester!AL$61:AL$68,0))),"Missing name on declaration sheet", INDEX(Bicester!$AI$61:$AI$68,MATCH($C221,Bicester!AL$61:AL$68,0))))</f>
        <v>Not Declared</v>
      </c>
      <c r="F221" s="5" t="str">
        <f>IF(ISNA(MATCH($C221,Bicester!AM$61:AM$68,0)),"Not Declared", IF(ISBLANK(INDEX(Bicester!$AI$61:$AI$68,MATCH($C221,Bicester!AM$61:AM$68,0))),"Missing name on declaration sheet", INDEX(Bicester!$AI$61:$AI$68,MATCH($C221,Bicester!AM$61:AM$68,0))))</f>
        <v>Not Declared</v>
      </c>
      <c r="G221" s="57"/>
      <c r="H221" s="5" t="str">
        <f>IF(ISNA(MATCH($C221,Bicester!AO$61:AO$68,0)),"Not Declared", IF(ISBLANK(INDEX(Bicester!$AI$61:$AI$68,MATCH($C221,Bicester!AO$61:AO$68,0))),"Missing name on declaration sheet", INDEX(Bicester!$AI$61:$AI$68,MATCH($C221,Bicester!AO$61:AO$68,0))))</f>
        <v>Not Declared</v>
      </c>
      <c r="I221" s="5" t="str">
        <f>IF(ISNA(MATCH($C221,Bicester!AP$61:AP$68,0)),"Not Declared", IF(ISBLANK(INDEX(Bicester!$AI$61:$AI$68,MATCH($C221,Bicester!AP$61:AP$68,0))),"Missing name on declaration sheet", INDEX(Bicester!$AI$61:$AI$68,MATCH($C221,Bicester!AP$61:AP$68,0))))</f>
        <v>Not Declared</v>
      </c>
      <c r="J221" s="5" t="str">
        <f>IF(ISNA(MATCH($C221,Bicester!AQ$61:AQ$68,0)),"Not Declared", IF(ISBLANK(INDEX(Bicester!$AI$61:$AI$68,MATCH($C221,Bicester!AQ$61:AQ$68,0))),"Missing name on declaration sheet", INDEX(Bicester!$AI$61:$AI$68,MATCH($C221,Bicester!AQ$61:AQ$68,0))))</f>
        <v>Not Declared</v>
      </c>
      <c r="K221" s="5" t="str">
        <f>IF(ISNA(MATCH($C221,Bicester!AR$61:AR$68,0)),"Not Declared", IF(ISBLANK(INDEX(Bicester!$AI$61:$AI$68,MATCH($C221,Bicester!AR$61:AR$68,0))),"Missing name on declaration sheet", INDEX(Bicester!$AI$61:$AI$68,MATCH($C221,Bicester!AR$61:AR$68,0))))</f>
        <v>Not Declared</v>
      </c>
      <c r="L221" s="5" t="str">
        <f>IF(ISNA(MATCH($C221,Bicester!AS$61:AS$68,0)),"Not Declared", IF(ISBLANK(INDEX(Bicester!$AI$61:$AI$68,MATCH($C221,Bicester!AS$61:AS$68,0))),"Missing name on declaration sheet", INDEX(Bicester!$AI$61:$AI$68,MATCH($C221,Bicester!AS$61:AS$68,0))))</f>
        <v>Not Declared</v>
      </c>
      <c r="M221" s="5" t="str">
        <f>IF(ISNA(MATCH($C221,Bicester!AT$61:AT$68,0)),"Not Declared", IF(ISBLANK(INDEX(Bicester!$AI$61:$AI$68,MATCH($C221,Bicester!AT$61:AT$68,0))),"Missing name on declaration sheet", INDEX(Bicester!$AI$61:$AI$68,MATCH($C221,Bicester!AT$61:AT$68,0))))</f>
        <v>Not Declared</v>
      </c>
      <c r="N221" s="5" t="str">
        <f>IF(ISNA(MATCH($C221,Bicester!AU$61:AU$68,0)),"Not Declared", IF(ISBLANK(INDEX(Bicester!$AI$61:$AI$68,MATCH($C221,Bicester!AU$61:AU$68,0))),"Missing name on declaration sheet", INDEX(Bicester!$AI$61:$AI$68,MATCH($C221,Bicester!AU$61:AU$68,0))))</f>
        <v>Not Declared</v>
      </c>
      <c r="O221" s="5" t="str">
        <f>IF(ISNA(MATCH($C221,Bicester!AV$61:AV$68,0)),"Not Declared", IF(ISBLANK(INDEX(Bicester!$AI$61:$AI$68,MATCH($C221,Bicester!AV$61:AV$68,0))),"Missing name on declaration sheet", INDEX(Bicester!$AI$61:$AI$68,MATCH($C221,Bicester!AV$61:AV$68,0))))</f>
        <v>Not Declared</v>
      </c>
      <c r="P221" s="57"/>
      <c r="Q221" s="57"/>
      <c r="R221" s="57"/>
      <c r="S221" s="57"/>
      <c r="T221" s="57"/>
      <c r="U221" s="57"/>
      <c r="V221" s="57"/>
      <c r="W221" s="57"/>
      <c r="X221" s="57"/>
      <c r="AA221" s="21"/>
      <c r="AB221" s="203" t="str" cm="1">
        <f t="array" ref="AB221">_xlfn.XLOOKUP(1,('Number Allocation'!$C$6:$C$1446=_xlfn.TEXTAFTER(AC221,"(U20) "))*('Number Allocation'!$D$6:$D$1446=AD221),'Number Allocation'!$A$6:$A$1446,"!!!")</f>
        <v>!!!</v>
      </c>
      <c r="AC221" s="204" t="str">
        <v>(U20) Not Declared</v>
      </c>
      <c r="AD221" s="205" t="str">
        <v>Abingdon AC</v>
      </c>
      <c r="AE221" s="21"/>
      <c r="AF221" s="201"/>
      <c r="AG221" s="21"/>
      <c r="AH221" s="202"/>
      <c r="AJ221" s="21"/>
      <c r="AK221" s="203" t="str" cm="1">
        <f t="array" ref="AK221">_xlfn.XLOOKUP(1,('Number Allocation'!$C$6:$C$1446=_xlfn.TEXTAFTER(AL221,"(U20) "))*('Number Allocation'!$D$6:$D$1446=AM221),'Number Allocation'!$A$6:$A$1446,"!!!")</f>
        <v>!!!</v>
      </c>
      <c r="AL221" s="204" t="str">
        <v>(U20) Not Declared</v>
      </c>
      <c r="AM221" s="205" t="str">
        <v>Team Kennet</v>
      </c>
      <c r="AN221" s="21"/>
      <c r="AO221" s="201"/>
      <c r="AP221" s="21"/>
      <c r="AQ221" s="202"/>
      <c r="AR221" s="210"/>
      <c r="AS221" s="21"/>
      <c r="AT221" s="203" t="str" cm="1">
        <f t="array" ref="AT221">_xlfn.XLOOKUP(1,('Number Allocation'!$C$6:$C$1446=_xlfn.TEXTAFTER(AU221,"(U20) "))*('Number Allocation'!$D$6:$D$1446=AV221),'Number Allocation'!$A$6:$A$1446,"!!!")</f>
        <v>!!!</v>
      </c>
      <c r="AU221" s="204" t="str">
        <v>(U20) Not Declared</v>
      </c>
      <c r="AV221" s="205" t="str">
        <v>White Horse Harriers</v>
      </c>
      <c r="AW221" s="21"/>
      <c r="AX221" s="201"/>
      <c r="AY221" s="21"/>
      <c r="AZ221" s="202"/>
      <c r="BB221" s="21"/>
      <c r="BC221" s="203" t="str" cm="1">
        <f t="array" ref="BC221">_xlfn.XLOOKUP(1,('Number Allocation'!$C$6:$C$1446=_xlfn.TEXTAFTER(BD221,"(U20) "))*('Number Allocation'!$D$6:$D$1446=BE221),'Number Allocation'!$A$6:$A$1446,"!!!")</f>
        <v>!!!</v>
      </c>
      <c r="BD221" s="204" t="str">
        <v>(U20) Not Declared</v>
      </c>
      <c r="BE221" s="205" t="str">
        <v>Abingdon AC</v>
      </c>
      <c r="BF221" s="21"/>
      <c r="BG221" s="201"/>
      <c r="BH221" s="21"/>
      <c r="BI221" s="202"/>
      <c r="BK221" s="21"/>
      <c r="BL221" s="203" t="str" cm="1">
        <f t="array" ref="BL221">_xlfn.XLOOKUP(1,('Number Allocation'!$C$6:$C$1446=_xlfn.TEXTAFTER(BM221,"(U20) "))*('Number Allocation'!$D$6:$D$1446=BN221),'Number Allocation'!$A$6:$A$1446,"!!!")</f>
        <v>!!!</v>
      </c>
      <c r="BM221" s="204" t="str">
        <v>(U20) Not Declared</v>
      </c>
      <c r="BN221" s="205" t="str">
        <v>Bicester AC</v>
      </c>
      <c r="BO221" s="21"/>
      <c r="BP221" s="201"/>
      <c r="BQ221" s="21"/>
      <c r="BR221" s="202"/>
      <c r="BT221" s="21"/>
      <c r="BU221" s="203" t="str" cm="1">
        <f t="array" ref="BU221">_xlfn.XLOOKUP(1,('Number Allocation'!$C$6:$C$1446=_xlfn.TEXTAFTER(BV221,"(U20) "))*('Number Allocation'!$D$6:$D$1446=BW221),'Number Allocation'!$A$6:$A$1446,"!!!")</f>
        <v>!!!</v>
      </c>
      <c r="BV221" s="204" t="str">
        <v>(U20) Not Declared</v>
      </c>
      <c r="BW221" s="205" t="str">
        <v>Abingdon AC</v>
      </c>
      <c r="BX221" s="21"/>
      <c r="BY221" s="201"/>
      <c r="BZ221" s="21"/>
      <c r="CA221" s="202"/>
      <c r="CB221" s="21"/>
      <c r="CC221" s="21"/>
      <c r="CD221" s="21"/>
      <c r="CE221" s="21"/>
      <c r="CF221" s="21"/>
      <c r="CG221" s="21"/>
      <c r="CH221" s="21"/>
      <c r="CI221" s="21"/>
      <c r="CJ221" s="21"/>
      <c r="CK221" s="21"/>
      <c r="CL221" s="21"/>
    </row>
    <row r="222" spans="1:103" ht="21" customHeight="1">
      <c r="A222" s="20" t="s">
        <v>119</v>
      </c>
      <c r="B222" s="5"/>
      <c r="C222" s="5" t="s">
        <v>137</v>
      </c>
      <c r="D222" s="5" t="str">
        <f>IF(ISNA(MATCH($C222,Bicester!AK$61:AK$68,0)),"Not Declared", IF(ISBLANK(INDEX(Bicester!$AI$61:$AI$68,MATCH($C222,Bicester!AK$61:AK$68,0))),"Missing name on declaration sheet", INDEX(Bicester!$AI$61:$AI$68,MATCH($C222,Bicester!AK$61:AK$68,0))))</f>
        <v>Not Declared</v>
      </c>
      <c r="E222" s="5" t="str">
        <f>IF(ISNA(MATCH($C222,Bicester!AL$61:AL$68,0)),"Not Declared", IF(ISBLANK(INDEX(Bicester!$AI$61:$AI$68,MATCH($C222,Bicester!AL$61:AL$68,0))),"Missing name on declaration sheet", INDEX(Bicester!$AI$61:$AI$68,MATCH($C222,Bicester!AL$61:AL$68,0))))</f>
        <v>Not Declared</v>
      </c>
      <c r="F222" s="5" t="str">
        <f>IF(ISNA(MATCH($C222,Bicester!AM$61:AM$68,0)),"Not Declared", IF(ISBLANK(INDEX(Bicester!$AI$61:$AI$68,MATCH($C222,Bicester!AM$61:AM$68,0))),"Missing name on declaration sheet", INDEX(Bicester!$AI$61:$AI$68,MATCH($C222,Bicester!AM$61:AM$68,0))))</f>
        <v>Not Declared</v>
      </c>
      <c r="G222" s="57"/>
      <c r="H222" s="5" t="str">
        <f>IF(ISNA(MATCH($C222,Bicester!AO$61:AO$68,0)),"Not Declared", IF(ISBLANK(INDEX(Bicester!$AI$61:$AI$68,MATCH($C222,Bicester!AO$61:AO$68,0))),"Missing name on declaration sheet", INDEX(Bicester!$AI$61:$AI$68,MATCH($C222,Bicester!AO$61:AO$68,0))))</f>
        <v>Not Declared</v>
      </c>
      <c r="I222" s="5" t="str">
        <f>IF(ISNA(MATCH($C222,Bicester!AP$61:AP$68,0)),"Not Declared", IF(ISBLANK(INDEX(Bicester!$AI$61:$AI$68,MATCH($C222,Bicester!AP$61:AP$68,0))),"Missing name on declaration sheet", INDEX(Bicester!$AI$61:$AI$68,MATCH($C222,Bicester!AP$61:AP$68,0))))</f>
        <v>Not Declared</v>
      </c>
      <c r="J222" s="5" t="str">
        <f>IF(ISNA(MATCH($C222,Bicester!AQ$61:AQ$68,0)),"Not Declared", IF(ISBLANK(INDEX(Bicester!$AI$61:$AI$68,MATCH($C222,Bicester!AQ$61:AQ$68,0))),"Missing name on declaration sheet", INDEX(Bicester!$AI$61:$AI$68,MATCH($C222,Bicester!AQ$61:AQ$68,0))))</f>
        <v>Not Declared</v>
      </c>
      <c r="K222" s="5" t="str">
        <f>IF(ISNA(MATCH($C222,Bicester!AR$61:AR$68,0)),"Not Declared", IF(ISBLANK(INDEX(Bicester!$AI$61:$AI$68,MATCH($C222,Bicester!AR$61:AR$68,0))),"Missing name on declaration sheet", INDEX(Bicester!$AI$61:$AI$68,MATCH($C222,Bicester!AR$61:AR$68,0))))</f>
        <v>Not Declared</v>
      </c>
      <c r="L222" s="5" t="str">
        <f>IF(ISNA(MATCH($C222,Bicester!AS$61:AS$68,0)),"Not Declared", IF(ISBLANK(INDEX(Bicester!$AI$61:$AI$68,MATCH($C222,Bicester!AS$61:AS$68,0))),"Missing name on declaration sheet", INDEX(Bicester!$AI$61:$AI$68,MATCH($C222,Bicester!AS$61:AS$68,0))))</f>
        <v>Not Declared</v>
      </c>
      <c r="M222" s="5" t="str">
        <f>IF(ISNA(MATCH($C222,Bicester!AT$61:AT$68,0)),"Not Declared", IF(ISBLANK(INDEX(Bicester!$AI$61:$AI$68,MATCH($C222,Bicester!AT$61:AT$68,0))),"Missing name on declaration sheet", INDEX(Bicester!$AI$61:$AI$68,MATCH($C222,Bicester!AT$61:AT$68,0))))</f>
        <v>Not Declared</v>
      </c>
      <c r="N222" s="5" t="str">
        <f>IF(ISNA(MATCH($C222,Bicester!AU$61:AU$68,0)),"Not Declared", IF(ISBLANK(INDEX(Bicester!$AI$61:$AI$68,MATCH($C222,Bicester!AU$61:AU$68,0))),"Missing name on declaration sheet", INDEX(Bicester!$AI$61:$AI$68,MATCH($C222,Bicester!AU$61:AU$68,0))))</f>
        <v>Not Declared</v>
      </c>
      <c r="O222" s="5" t="str">
        <f>IF(ISNA(MATCH($C222,Bicester!AV$61:AV$68,0)),"Not Declared", IF(ISBLANK(INDEX(Bicester!$AI$61:$AI$68,MATCH($C222,Bicester!AV$61:AV$68,0))),"Missing name on declaration sheet", INDEX(Bicester!$AI$61:$AI$68,MATCH($C222,Bicester!AV$61:AV$68,0))))</f>
        <v>Not Declared</v>
      </c>
      <c r="P222" s="57"/>
      <c r="Q222" s="57"/>
      <c r="R222" s="57"/>
      <c r="S222" s="57"/>
      <c r="T222" s="57"/>
      <c r="U222" s="57"/>
      <c r="V222" s="57"/>
      <c r="W222" s="57"/>
      <c r="X222" s="57"/>
      <c r="AA222" s="197" t="s">
        <v>340</v>
      </c>
      <c r="AB222" s="198" t="str" cm="1">
        <f t="array" ref="AB222">_xlfn.XLOOKUP(1,('Number Allocation'!$C$6:$C$1446=_xlfn.TEXTAFTER(AC222,"(U20) "))*('Number Allocation'!$D$6:$D$1446=AD222),'Number Allocation'!$A$6:$A$1446,"!!!")</f>
        <v>!!!</v>
      </c>
      <c r="AC222" s="208" t="str" cm="1">
        <f t="array" ref="AC222:AD229">_xlfn.SORTBY(_xlfn._xlws.FILTER(CHOOSE({1,2},"(U20) "&amp;$I214:$I240,$A214:$A240),($C214:$C240="N/S2")*($A214:$A240&lt;&gt;"Great Milton AC"),""),$P$457:$P$464)</f>
        <v>(U20) Not Declared</v>
      </c>
      <c r="AD222" s="200" t="str">
        <v>White Horse Harriers</v>
      </c>
      <c r="AE222" s="21"/>
      <c r="AF222" s="201"/>
      <c r="AG222" s="21"/>
      <c r="AH222" s="202"/>
      <c r="AJ222" s="197" t="s">
        <v>340</v>
      </c>
      <c r="AK222" s="198" t="str" cm="1">
        <f t="array" ref="AK222">_xlfn.XLOOKUP(1,('Number Allocation'!$C$6:$C$1446=_xlfn.TEXTAFTER(AL222,"(U20) "))*('Number Allocation'!$D$6:$D$1446=AM222),'Number Allocation'!$A$6:$A$1446,"!!!")</f>
        <v>!!!</v>
      </c>
      <c r="AL222" s="208" t="str" cm="1">
        <f t="array" ref="AL222:AM229">_xlfn.SORTBY(_xlfn._xlws.FILTER(CHOOSE({1,2},"(U20) "&amp;$F214:$F240,$A214:$A240),($C214:$C240="N/S2")*($A214:$A240&lt;&gt;"Great Milton AC"),""),$O$457:$O$464)</f>
        <v>(U20) Not Declared</v>
      </c>
      <c r="AM222" s="200" t="str">
        <v>Witney Road Runners</v>
      </c>
      <c r="AN222" s="21"/>
      <c r="AO222" s="201"/>
      <c r="AP222" s="21"/>
      <c r="AQ222" s="202"/>
      <c r="AR222" s="210"/>
      <c r="AS222" s="197" t="s">
        <v>340</v>
      </c>
      <c r="AT222" s="198" t="str" cm="1">
        <f t="array" ref="AT222">_xlfn.XLOOKUP(1,('Number Allocation'!$C$6:$C$1446=_xlfn.TEXTAFTER(AU222,"(U20) "))*('Number Allocation'!$D$6:$D$1446=AV222),'Number Allocation'!$A$6:$A$1446,"!!!")</f>
        <v>!!!</v>
      </c>
      <c r="AU222" s="208" t="str" cm="1">
        <f t="array" ref="AU222:AV229">_xlfn.SORTBY(_xlfn._xlws.FILTER(CHOOSE({1,2},"(U20) "&amp;$K214:$K240,$A214:$A240),($C214:$C240="N/S2")*($A214:$A240&lt;&gt;"Great Milton AC"),""),$N$457:$N$464)</f>
        <v>(U20) Not Declared</v>
      </c>
      <c r="AV222" s="200" t="str">
        <v>Banbury Harriers AC</v>
      </c>
      <c r="AW222" s="21"/>
      <c r="AX222" s="201"/>
      <c r="AY222" s="21"/>
      <c r="AZ222" s="202"/>
      <c r="BB222" s="197" t="s">
        <v>340</v>
      </c>
      <c r="BC222" s="198" t="str" cm="1">
        <f t="array" ref="BC222">_xlfn.XLOOKUP(1,('Number Allocation'!$C$6:$C$1446=_xlfn.TEXTAFTER(BD222,"(U20) "))*('Number Allocation'!$D$6:$D$1446=BE222),'Number Allocation'!$A$6:$A$1446,"!!!")</f>
        <v>!!!</v>
      </c>
      <c r="BD222" s="208" t="str" cm="1">
        <f t="array" ref="BD222:BE229">_xlfn.SORTBY(_xlfn._xlws.FILTER(CHOOSE({1,2},"(U20) "&amp;$M214:$M240,$A214:$A240),($C214:$C240="N/S2")*($A214:$A240&lt;&gt;"Great Milton AC"),""),$L$457:$L$464)</f>
        <v>(U20) Not Declared</v>
      </c>
      <c r="BE222" s="200" t="str">
        <v>Bicester AC</v>
      </c>
      <c r="BF222" s="21"/>
      <c r="BG222" s="201"/>
      <c r="BH222" s="21"/>
      <c r="BI222" s="202"/>
      <c r="BK222" s="197" t="s">
        <v>340</v>
      </c>
      <c r="BL222" s="198" t="str" cm="1">
        <f t="array" ref="BL222">_xlfn.XLOOKUP(1,('Number Allocation'!$C$6:$C$1446=_xlfn.TEXTAFTER(BM222,"(U20) "))*('Number Allocation'!$D$6:$D$1446=BN222),'Number Allocation'!$A$6:$A$1446,"!!!")</f>
        <v>!!!</v>
      </c>
      <c r="BM222" s="208" t="str" cm="1">
        <f t="array" ref="BM222:BN229">_xlfn.SORTBY(_xlfn._xlws.FILTER(CHOOSE({1,2},"(U20) "&amp;$D214:$D240,$A214:$A240),($C214:$C240="N/S2")*($A214:$A240&lt;&gt;"Great Milton AC"),""),$M$457:$M$464)</f>
        <v>(U20) Not Declared</v>
      </c>
      <c r="BN222" s="200" t="str">
        <v>Witney Road Runners</v>
      </c>
      <c r="BO222" s="21"/>
      <c r="BP222" s="201"/>
      <c r="BQ222" s="21"/>
      <c r="BR222" s="202"/>
      <c r="BT222" s="197" t="s">
        <v>340</v>
      </c>
      <c r="BU222" s="198" t="str" cm="1">
        <f t="array" ref="BU222">_xlfn.XLOOKUP(1,('Number Allocation'!$C$6:$C$1446=_xlfn.TEXTAFTER(BV222,"(U20) "))*('Number Allocation'!$D$6:$D$1446=BW222),'Number Allocation'!$A$6:$A$1446,"!!!")</f>
        <v>!!!</v>
      </c>
      <c r="BV222" s="208" t="str" cm="1">
        <f t="array" ref="BV222:BW229">_xlfn.SORTBY(_xlfn._xlws.FILTER(CHOOSE({1,2},"(U20) "&amp;$E214:$E240,$A214:$A240),($C214:$C240="N/S2")*($A214:$A240&lt;&gt;"Great Milton AC"),""),$K$457:$K$464)</f>
        <v>(U20) Not Declared</v>
      </c>
      <c r="BW222" s="200" t="str">
        <v>Team Kennet</v>
      </c>
      <c r="BX222" s="21"/>
      <c r="BY222" s="201"/>
      <c r="BZ222" s="21"/>
      <c r="CA222" s="202"/>
      <c r="CB222" s="21"/>
      <c r="CC222" s="21"/>
      <c r="CD222" s="21"/>
      <c r="CE222" s="21"/>
      <c r="CF222" s="21"/>
      <c r="CG222" s="21"/>
      <c r="CH222" s="21"/>
      <c r="CI222" s="21"/>
      <c r="CJ222" s="21"/>
      <c r="CK222" s="21"/>
      <c r="CL222" s="21"/>
    </row>
    <row r="223" spans="1:103" ht="21" customHeight="1">
      <c r="A223" s="20" t="s">
        <v>120</v>
      </c>
      <c r="B223" s="5" t="s">
        <v>18</v>
      </c>
      <c r="C223" s="5" t="s">
        <v>109</v>
      </c>
      <c r="D223" s="5" t="str">
        <f>IF(ISNA(MATCH($C223,Oxford!AK$61:AK$68,0)),"Not Declared", IF(ISBLANK(INDEX(Oxford!$AI$61:$AI$68,MATCH($C223,Oxford!AK$61:AK$68,0))),"Missing name on declaration sheet", INDEX(Oxford!$AI$61:$AI$68,MATCH($C223,Oxford!AK$61:AK$68,0))))</f>
        <v>Not Declared</v>
      </c>
      <c r="E223" s="5" t="str">
        <f>IF(ISNA(MATCH($C223,Oxford!AL$61:AL$68,0)),"Not Declared", IF(ISBLANK(INDEX(Oxford!$AI$61:$AI$68,MATCH($C223,Oxford!AL$61:AL$68,0))),"Missing name on declaration sheet", INDEX(Oxford!$AI$61:$AI$68,MATCH($C223,Oxford!AL$61:AL$68,0))))</f>
        <v>Not Declared</v>
      </c>
      <c r="F223" s="5" t="str">
        <f>IF(ISNA(MATCH($C223,Oxford!AM$61:AM$68,0)),"Not Declared", IF(ISBLANK(INDEX(Oxford!$AI$61:$AI$68,MATCH($C223,Oxford!AM$61:AM$68,0))),"Missing name on declaration sheet", INDEX(Oxford!$AI$61:$AI$68,MATCH($C223,Oxford!AM$61:AM$68,0))))</f>
        <v>Not Declared</v>
      </c>
      <c r="G223" s="57"/>
      <c r="H223" s="5" t="str">
        <f>IF(ISNA(MATCH($C223,Oxford!AO$61:AO$68,0)),"Not Declared", IF(ISBLANK(INDEX(Oxford!$AI$61:$AI$68,MATCH($C223,Oxford!AO$61:AO$68,0))),"Missing name on declaration sheet", INDEX(Oxford!$AI$61:$AI$68,MATCH($C223,Oxford!AO$61:AO$68,0))))</f>
        <v>Not Declared</v>
      </c>
      <c r="I223" s="5" t="str">
        <f>IF(ISNA(MATCH($C223,Oxford!AP$61:AP$68,0)),"Not Declared", IF(ISBLANK(INDEX(Oxford!$AI$61:$AI$68,MATCH($C223,Oxford!AP$61:AP$68,0))),"Missing name on declaration sheet", INDEX(Oxford!$AI$61:$AI$68,MATCH($C223,Oxford!AP$61:AP$68,0))))</f>
        <v>Not Declared</v>
      </c>
      <c r="J223" s="5" t="str">
        <f>IF(ISNA(MATCH($C223,Oxford!AQ$61:AQ$68,0)),"Not Declared", IF(ISBLANK(INDEX(Oxford!$AI$61:$AI$68,MATCH($C223,Oxford!AQ$61:AQ$68,0))),"Missing name on declaration sheet", INDEX(Oxford!$AI$61:$AI$68,MATCH($C223,Oxford!AQ$61:AQ$68,0))))</f>
        <v>Not Declared</v>
      </c>
      <c r="K223" s="5" t="str">
        <f>IF(ISNA(MATCH($C223,Oxford!AR$61:AR$68,0)),"Not Declared", IF(ISBLANK(INDEX(Oxford!$AI$61:$AI$68,MATCH($C223,Oxford!AR$61:AR$68,0))),"Missing name on declaration sheet", INDEX(Oxford!$AI$61:$AI$68,MATCH($C223,Oxford!AR$61:AR$68,0))))</f>
        <v>Not Declared</v>
      </c>
      <c r="L223" s="5" t="str">
        <f>IF(ISNA(MATCH($C223,Oxford!AS$61:AS$68,0)),"Not Declared", IF(ISBLANK(INDEX(Oxford!$AI$61:$AI$68,MATCH($C223,Oxford!AS$61:AS$68,0))),"Missing name on declaration sheet", INDEX(Oxford!$AI$61:$AI$68,MATCH($C223,Oxford!AS$61:AS$68,0))))</f>
        <v>Not Declared</v>
      </c>
      <c r="M223" s="5" t="str">
        <f>IF(ISNA(MATCH($C223,Oxford!AT$61:AT$68,0)),"Not Declared", IF(ISBLANK(INDEX(Oxford!$AI$61:$AI$68,MATCH($C223,Oxford!AT$61:AT$68,0))),"Missing name on declaration sheet", INDEX(Oxford!$AI$61:$AI$68,MATCH($C223,Oxford!AT$61:AT$68,0))))</f>
        <v>Not Declared</v>
      </c>
      <c r="N223" s="5" t="str">
        <f>IF(ISNA(MATCH($C223,Oxford!AU$61:AU$68,0)),"Not Declared", IF(ISBLANK(INDEX(Oxford!$AI$61:$AI$68,MATCH($C223,Oxford!AU$61:AU$68,0))),"Missing name on declaration sheet", INDEX(Oxford!$AI$61:$AI$68,MATCH($C223,Oxford!AU$61:AU$68,0))))</f>
        <v>Not Declared</v>
      </c>
      <c r="O223" s="5" t="str">
        <f>IF(ISNA(MATCH($C223,Oxford!AV$61:AV$68,0)),"Not Declared", IF(ISBLANK(INDEX(Oxford!$AI$61:$AI$68,MATCH($C223,Oxford!AV$61:AV$68,0))),"Missing name on declaration sheet", INDEX(Oxford!$AI$61:$AI$68,MATCH($C223,Oxford!AV$61:AV$68,0))))</f>
        <v>Not Declared</v>
      </c>
      <c r="P223" s="57"/>
      <c r="Q223" s="57"/>
      <c r="R223" s="57"/>
      <c r="S223" s="57"/>
      <c r="T223" s="57"/>
      <c r="U223" s="57"/>
      <c r="V223" s="57"/>
      <c r="W223" s="57"/>
      <c r="X223" s="57"/>
      <c r="AA223" s="21"/>
      <c r="AB223" s="201" t="str" cm="1">
        <f t="array" ref="AB223">_xlfn.XLOOKUP(1,('Number Allocation'!$C$6:$C$1446=_xlfn.TEXTAFTER(AC223,"(U20) "))*('Number Allocation'!$D$6:$D$1446=AD223),'Number Allocation'!$A$6:$A$1446,"!!!")</f>
        <v>!!!</v>
      </c>
      <c r="AC223" s="21" t="str">
        <v>(U20) Not Declared</v>
      </c>
      <c r="AD223" s="202" t="str">
        <v>Banbury Harriers AC</v>
      </c>
      <c r="AE223" s="21"/>
      <c r="AF223" s="201"/>
      <c r="AG223" s="21"/>
      <c r="AH223" s="202"/>
      <c r="AJ223" s="21"/>
      <c r="AK223" s="201" t="str" cm="1">
        <f t="array" ref="AK223">_xlfn.XLOOKUP(1,('Number Allocation'!$C$6:$C$1446=_xlfn.TEXTAFTER(AL223,"(U20) "))*('Number Allocation'!$D$6:$D$1446=AM223),'Number Allocation'!$A$6:$A$1446,"!!!")</f>
        <v>!!!</v>
      </c>
      <c r="AL223" s="21" t="str">
        <v>(U20) Not Declared</v>
      </c>
      <c r="AM223" s="202" t="str">
        <v>Bicester AC</v>
      </c>
      <c r="AN223" s="21"/>
      <c r="AO223" s="201"/>
      <c r="AP223" s="21"/>
      <c r="AQ223" s="202"/>
      <c r="AR223" s="210"/>
      <c r="AS223" s="21"/>
      <c r="AT223" s="201" t="str" cm="1">
        <f t="array" ref="AT223">_xlfn.XLOOKUP(1,('Number Allocation'!$C$6:$C$1446=_xlfn.TEXTAFTER(AU223,"(U20) "))*('Number Allocation'!$D$6:$D$1446=AV223),'Number Allocation'!$A$6:$A$1446,"!!!")</f>
        <v>!!!</v>
      </c>
      <c r="AU223" s="21" t="str">
        <v>(U20) Not Declared</v>
      </c>
      <c r="AV223" s="202" t="str">
        <v>Witney Road Runners</v>
      </c>
      <c r="AW223" s="21"/>
      <c r="AX223" s="201"/>
      <c r="AY223" s="21"/>
      <c r="AZ223" s="202"/>
      <c r="BB223" s="21"/>
      <c r="BC223" s="201" t="str" cm="1">
        <f t="array" ref="BC223">_xlfn.XLOOKUP(1,('Number Allocation'!$C$6:$C$1446=_xlfn.TEXTAFTER(BD223,"(U20) "))*('Number Allocation'!$D$6:$D$1446=BE223),'Number Allocation'!$A$6:$A$1446,"!!!")</f>
        <v>!!!</v>
      </c>
      <c r="BD223" s="21" t="str">
        <v>(U20) Not Declared</v>
      </c>
      <c r="BE223" s="202" t="str">
        <v>Banbury Harriers AC</v>
      </c>
      <c r="BF223" s="21"/>
      <c r="BG223" s="201"/>
      <c r="BH223" s="21"/>
      <c r="BI223" s="202"/>
      <c r="BK223" s="21"/>
      <c r="BL223" s="201" t="str" cm="1">
        <f t="array" ref="BL223">_xlfn.XLOOKUP(1,('Number Allocation'!$C$6:$C$1446=_xlfn.TEXTAFTER(BM223,"(U20) "))*('Number Allocation'!$D$6:$D$1446=BN223),'Number Allocation'!$A$6:$A$1446,"!!!")</f>
        <v>!!!</v>
      </c>
      <c r="BM223" s="21" t="str">
        <v>(U20) Not Declared</v>
      </c>
      <c r="BN223" s="202" t="str">
        <v>Radley AC</v>
      </c>
      <c r="BO223" s="21"/>
      <c r="BP223" s="201"/>
      <c r="BQ223" s="21"/>
      <c r="BR223" s="202"/>
      <c r="BT223" s="21"/>
      <c r="BU223" s="201" t="str" cm="1">
        <f t="array" ref="BU223">_xlfn.XLOOKUP(1,('Number Allocation'!$C$6:$C$1446=_xlfn.TEXTAFTER(BV223,"(U20) "))*('Number Allocation'!$D$6:$D$1446=BW223),'Number Allocation'!$A$6:$A$1446,"!!!")</f>
        <v>!!!</v>
      </c>
      <c r="BV223" s="21" t="str">
        <v>(U20) Not Declared</v>
      </c>
      <c r="BW223" s="202" t="str">
        <v>Oxford City AC</v>
      </c>
      <c r="BX223" s="21"/>
      <c r="BY223" s="201"/>
      <c r="BZ223" s="21"/>
      <c r="CA223" s="202"/>
      <c r="CB223" s="21"/>
      <c r="CC223" s="21"/>
      <c r="CD223" s="21"/>
      <c r="CE223" s="21"/>
      <c r="CF223" s="21"/>
      <c r="CG223" s="21"/>
      <c r="CH223" s="21"/>
      <c r="CI223" s="21"/>
      <c r="CJ223" s="21"/>
      <c r="CK223" s="21"/>
      <c r="CL223" s="21"/>
    </row>
    <row r="224" spans="1:103" ht="21" customHeight="1">
      <c r="A224" s="20" t="s">
        <v>120</v>
      </c>
      <c r="B224" s="5" t="s">
        <v>17</v>
      </c>
      <c r="C224" s="5" t="s">
        <v>136</v>
      </c>
      <c r="D224" s="5" t="str">
        <f>IF(ISNA(MATCH($C224,Oxford!AK$61:AK$68,0)),"Not Declared", IF(ISBLANK(INDEX(Oxford!$AI$61:$AI$68,MATCH($C224,Oxford!AK$61:AK$68,0))),"Missing name on declaration sheet", INDEX(Oxford!$AI$61:$AI$68,MATCH($C224,Oxford!AK$61:AK$68,0))))</f>
        <v>Not Declared</v>
      </c>
      <c r="E224" s="5" t="str">
        <f>IF(ISNA(MATCH($C224,Oxford!AL$61:AL$68,0)),"Not Declared", IF(ISBLANK(INDEX(Oxford!$AI$61:$AI$68,MATCH($C224,Oxford!AL$61:AL$68,0))),"Missing name on declaration sheet", INDEX(Oxford!$AI$61:$AI$68,MATCH($C224,Oxford!AL$61:AL$68,0))))</f>
        <v>Not Declared</v>
      </c>
      <c r="F224" s="5" t="str">
        <f>IF(ISNA(MATCH($C224,Oxford!AM$61:AM$68,0)),"Not Declared", IF(ISBLANK(INDEX(Oxford!$AI$61:$AI$68,MATCH($C224,Oxford!AM$61:AM$68,0))),"Missing name on declaration sheet", INDEX(Oxford!$AI$61:$AI$68,MATCH($C224,Oxford!AM$61:AM$68,0))))</f>
        <v>Not Declared</v>
      </c>
      <c r="G224" s="57"/>
      <c r="H224" s="5" t="str">
        <f>IF(ISNA(MATCH($C224,Oxford!AO$61:AO$68,0)),"Not Declared", IF(ISBLANK(INDEX(Oxford!$AI$61:$AI$68,MATCH($C224,Oxford!AO$61:AO$68,0))),"Missing name on declaration sheet", INDEX(Oxford!$AI$61:$AI$68,MATCH($C224,Oxford!AO$61:AO$68,0))))</f>
        <v>Not Declared</v>
      </c>
      <c r="I224" s="5" t="str">
        <f>IF(ISNA(MATCH($C224,Oxford!AP$61:AP$68,0)),"Not Declared", IF(ISBLANK(INDEX(Oxford!$AI$61:$AI$68,MATCH($C224,Oxford!AP$61:AP$68,0))),"Missing name on declaration sheet", INDEX(Oxford!$AI$61:$AI$68,MATCH($C224,Oxford!AP$61:AP$68,0))))</f>
        <v>Not Declared</v>
      </c>
      <c r="J224" s="5" t="str">
        <f>IF(ISNA(MATCH($C224,Oxford!AQ$61:AQ$68,0)),"Not Declared", IF(ISBLANK(INDEX(Oxford!$AI$61:$AI$68,MATCH($C224,Oxford!AQ$61:AQ$68,0))),"Missing name on declaration sheet", INDEX(Oxford!$AI$61:$AI$68,MATCH($C224,Oxford!AQ$61:AQ$68,0))))</f>
        <v>Not Declared</v>
      </c>
      <c r="K224" s="5" t="str">
        <f>IF(ISNA(MATCH($C224,Oxford!AR$61:AR$68,0)),"Not Declared", IF(ISBLANK(INDEX(Oxford!$AI$61:$AI$68,MATCH($C224,Oxford!AR$61:AR$68,0))),"Missing name on declaration sheet", INDEX(Oxford!$AI$61:$AI$68,MATCH($C224,Oxford!AR$61:AR$68,0))))</f>
        <v>Not Declared</v>
      </c>
      <c r="L224" s="5" t="str">
        <f>IF(ISNA(MATCH($C224,Oxford!AS$61:AS$68,0)),"Not Declared", IF(ISBLANK(INDEX(Oxford!$AI$61:$AI$68,MATCH($C224,Oxford!AS$61:AS$68,0))),"Missing name on declaration sheet", INDEX(Oxford!$AI$61:$AI$68,MATCH($C224,Oxford!AS$61:AS$68,0))))</f>
        <v>Not Declared</v>
      </c>
      <c r="M224" s="5" t="str">
        <f>IF(ISNA(MATCH($C224,Oxford!AT$61:AT$68,0)),"Not Declared", IF(ISBLANK(INDEX(Oxford!$AI$61:$AI$68,MATCH($C224,Oxford!AT$61:AT$68,0))),"Missing name on declaration sheet", INDEX(Oxford!$AI$61:$AI$68,MATCH($C224,Oxford!AT$61:AT$68,0))))</f>
        <v>Not Declared</v>
      </c>
      <c r="N224" s="5" t="str">
        <f>IF(ISNA(MATCH($C224,Oxford!AU$61:AU$68,0)),"Not Declared", IF(ISBLANK(INDEX(Oxford!$AI$61:$AI$68,MATCH($C224,Oxford!AU$61:AU$68,0))),"Missing name on declaration sheet", INDEX(Oxford!$AI$61:$AI$68,MATCH($C224,Oxford!AU$61:AU$68,0))))</f>
        <v>Not Declared</v>
      </c>
      <c r="O224" s="5" t="str">
        <f>IF(ISNA(MATCH($C224,Oxford!AV$61:AV$68,0)),"Not Declared", IF(ISBLANK(INDEX(Oxford!$AI$61:$AI$68,MATCH($C224,Oxford!AV$61:AV$68,0))),"Missing name on declaration sheet", INDEX(Oxford!$AI$61:$AI$68,MATCH($C224,Oxford!AV$61:AV$68,0))))</f>
        <v>Not Declared</v>
      </c>
      <c r="P224" s="57"/>
      <c r="Q224" s="57"/>
      <c r="R224" s="57"/>
      <c r="S224" s="57"/>
      <c r="T224" s="57"/>
      <c r="U224" s="57"/>
      <c r="V224" s="57"/>
      <c r="W224" s="57"/>
      <c r="X224" s="57"/>
      <c r="AA224" s="21"/>
      <c r="AB224" s="201" t="str" cm="1">
        <f t="array" ref="AB224">_xlfn.XLOOKUP(1,('Number Allocation'!$C$6:$C$1446=_xlfn.TEXTAFTER(AC224,"(U20) "))*('Number Allocation'!$D$6:$D$1446=AD224),'Number Allocation'!$A$6:$A$1446,"!!!")</f>
        <v>!!!</v>
      </c>
      <c r="AC224" s="21" t="str">
        <v>(U20) Not Declared</v>
      </c>
      <c r="AD224" s="202" t="str">
        <v>Bicester AC</v>
      </c>
      <c r="AE224" s="21"/>
      <c r="AF224" s="201"/>
      <c r="AG224" s="21"/>
      <c r="AH224" s="202"/>
      <c r="AJ224" s="21"/>
      <c r="AK224" s="201" t="str" cm="1">
        <f t="array" ref="AK224">_xlfn.XLOOKUP(1,('Number Allocation'!$C$6:$C$1446=_xlfn.TEXTAFTER(AL224,"(U20) "))*('Number Allocation'!$D$6:$D$1446=AM224),'Number Allocation'!$A$6:$A$1446,"!!!")</f>
        <v>!!!</v>
      </c>
      <c r="AL224" s="21" t="str">
        <v>(U20) Not Declared</v>
      </c>
      <c r="AM224" s="202" t="str">
        <v>White Horse Harriers</v>
      </c>
      <c r="AN224" s="21"/>
      <c r="AO224" s="201"/>
      <c r="AP224" s="21"/>
      <c r="AQ224" s="202"/>
      <c r="AR224" s="210"/>
      <c r="AS224" s="21"/>
      <c r="AT224" s="201" t="str" cm="1">
        <f t="array" ref="AT224">_xlfn.XLOOKUP(1,('Number Allocation'!$C$6:$C$1446=_xlfn.TEXTAFTER(AU224,"(U20) "))*('Number Allocation'!$D$6:$D$1446=AV224),'Number Allocation'!$A$6:$A$1446,"!!!")</f>
        <v>!!!</v>
      </c>
      <c r="AU224" s="21" t="str">
        <v>(U20) Not Declared</v>
      </c>
      <c r="AV224" s="202" t="str">
        <v>Abingdon AC</v>
      </c>
      <c r="AW224" s="21"/>
      <c r="AX224" s="201"/>
      <c r="AY224" s="21"/>
      <c r="AZ224" s="202"/>
      <c r="BB224" s="21"/>
      <c r="BC224" s="201" t="str" cm="1">
        <f t="array" ref="BC224">_xlfn.XLOOKUP(1,('Number Allocation'!$C$6:$C$1446=_xlfn.TEXTAFTER(BD224,"(U20) "))*('Number Allocation'!$D$6:$D$1446=BE224),'Number Allocation'!$A$6:$A$1446,"!!!")</f>
        <v>!!!</v>
      </c>
      <c r="BD224" s="21" t="str">
        <v>(U20) Not Declared</v>
      </c>
      <c r="BE224" s="202" t="str">
        <v>Witney Road Runners</v>
      </c>
      <c r="BF224" s="21"/>
      <c r="BG224" s="201"/>
      <c r="BH224" s="21"/>
      <c r="BI224" s="202"/>
      <c r="BK224" s="21"/>
      <c r="BL224" s="201" t="str" cm="1">
        <f t="array" ref="BL224">_xlfn.XLOOKUP(1,('Number Allocation'!$C$6:$C$1446=_xlfn.TEXTAFTER(BM224,"(U20) "))*('Number Allocation'!$D$6:$D$1446=BN224),'Number Allocation'!$A$6:$A$1446,"!!!")</f>
        <v>!!!</v>
      </c>
      <c r="BM224" s="21" t="str">
        <v>(U20) Not Declared</v>
      </c>
      <c r="BN224" s="202" t="str">
        <v>Abingdon AC</v>
      </c>
      <c r="BO224" s="21"/>
      <c r="BP224" s="201"/>
      <c r="BQ224" s="21"/>
      <c r="BR224" s="202"/>
      <c r="BT224" s="21"/>
      <c r="BU224" s="201" t="str" cm="1">
        <f t="array" ref="BU224">_xlfn.XLOOKUP(1,('Number Allocation'!$C$6:$C$1446=_xlfn.TEXTAFTER(BV224,"(U20) "))*('Number Allocation'!$D$6:$D$1446=BW224),'Number Allocation'!$A$6:$A$1446,"!!!")</f>
        <v>!!!</v>
      </c>
      <c r="BV224" s="21" t="str">
        <v>(U20) Not Declared</v>
      </c>
      <c r="BW224" s="202" t="str">
        <v>Banbury Harriers AC</v>
      </c>
      <c r="BX224" s="21"/>
      <c r="BY224" s="201"/>
      <c r="BZ224" s="21"/>
      <c r="CA224" s="202"/>
      <c r="CB224" s="21"/>
      <c r="CC224" s="21"/>
      <c r="CD224" s="21"/>
      <c r="CE224" s="21"/>
      <c r="CF224" s="21"/>
      <c r="CG224" s="21"/>
      <c r="CH224" s="21"/>
      <c r="CI224" s="21"/>
      <c r="CJ224" s="21"/>
      <c r="CK224" s="21"/>
      <c r="CL224" s="21"/>
    </row>
    <row r="225" spans="1:90" ht="21" customHeight="1">
      <c r="A225" s="20" t="s">
        <v>120</v>
      </c>
      <c r="B225" s="5"/>
      <c r="C225" s="5" t="s">
        <v>137</v>
      </c>
      <c r="D225" s="5" t="str">
        <f>IF(ISNA(MATCH($C225,Oxford!AK$61:AK$68,0)),"Not Declared", IF(ISBLANK(INDEX(Oxford!$AI$61:$AI$68,MATCH($C225,Oxford!AK$61:AK$68,0))),"Missing name on declaration sheet", INDEX(Oxford!$AI$61:$AI$68,MATCH($C225,Oxford!AK$61:AK$68,0))))</f>
        <v>Not Declared</v>
      </c>
      <c r="E225" s="5" t="str">
        <f>IF(ISNA(MATCH($C225,Oxford!AL$61:AL$68,0)),"Not Declared", IF(ISBLANK(INDEX(Oxford!$AI$61:$AI$68,MATCH($C225,Oxford!AL$61:AL$68,0))),"Missing name on declaration sheet", INDEX(Oxford!$AI$61:$AI$68,MATCH($C225,Oxford!AL$61:AL$68,0))))</f>
        <v>Not Declared</v>
      </c>
      <c r="F225" s="5" t="str">
        <f>IF(ISNA(MATCH($C225,Oxford!AM$61:AM$68,0)),"Not Declared", IF(ISBLANK(INDEX(Oxford!$AI$61:$AI$68,MATCH($C225,Oxford!AM$61:AM$68,0))),"Missing name on declaration sheet", INDEX(Oxford!$AI$61:$AI$68,MATCH($C225,Oxford!AM$61:AM$68,0))))</f>
        <v>Not Declared</v>
      </c>
      <c r="G225" s="57"/>
      <c r="H225" s="5" t="str">
        <f>IF(ISNA(MATCH($C225,Oxford!AO$61:AO$68,0)),"Not Declared", IF(ISBLANK(INDEX(Oxford!$AI$61:$AI$68,MATCH($C225,Oxford!AO$61:AO$68,0))),"Missing name on declaration sheet", INDEX(Oxford!$AI$61:$AI$68,MATCH($C225,Oxford!AO$61:AO$68,0))))</f>
        <v>Not Declared</v>
      </c>
      <c r="I225" s="5" t="str">
        <f>IF(ISNA(MATCH($C225,Oxford!AP$61:AP$68,0)),"Not Declared", IF(ISBLANK(INDEX(Oxford!$AI$61:$AI$68,MATCH($C225,Oxford!AP$61:AP$68,0))),"Missing name on declaration sheet", INDEX(Oxford!$AI$61:$AI$68,MATCH($C225,Oxford!AP$61:AP$68,0))))</f>
        <v>Not Declared</v>
      </c>
      <c r="J225" s="5" t="str">
        <f>IF(ISNA(MATCH($C225,Oxford!AQ$61:AQ$68,0)),"Not Declared", IF(ISBLANK(INDEX(Oxford!$AI$61:$AI$68,MATCH($C225,Oxford!AQ$61:AQ$68,0))),"Missing name on declaration sheet", INDEX(Oxford!$AI$61:$AI$68,MATCH($C225,Oxford!AQ$61:AQ$68,0))))</f>
        <v>Not Declared</v>
      </c>
      <c r="K225" s="5" t="str">
        <f>IF(ISNA(MATCH($C225,Oxford!AR$61:AR$68,0)),"Not Declared", IF(ISBLANK(INDEX(Oxford!$AI$61:$AI$68,MATCH($C225,Oxford!AR$61:AR$68,0))),"Missing name on declaration sheet", INDEX(Oxford!$AI$61:$AI$68,MATCH($C225,Oxford!AR$61:AR$68,0))))</f>
        <v>Not Declared</v>
      </c>
      <c r="L225" s="5" t="str">
        <f>IF(ISNA(MATCH($C225,Oxford!AS$61:AS$68,0)),"Not Declared", IF(ISBLANK(INDEX(Oxford!$AI$61:$AI$68,MATCH($C225,Oxford!AS$61:AS$68,0))),"Missing name on declaration sheet", INDEX(Oxford!$AI$61:$AI$68,MATCH($C225,Oxford!AS$61:AS$68,0))))</f>
        <v>Not Declared</v>
      </c>
      <c r="M225" s="5" t="str">
        <f>IF(ISNA(MATCH($C225,Oxford!AT$61:AT$68,0)),"Not Declared", IF(ISBLANK(INDEX(Oxford!$AI$61:$AI$68,MATCH($C225,Oxford!AT$61:AT$68,0))),"Missing name on declaration sheet", INDEX(Oxford!$AI$61:$AI$68,MATCH($C225,Oxford!AT$61:AT$68,0))))</f>
        <v>Not Declared</v>
      </c>
      <c r="N225" s="5" t="str">
        <f>IF(ISNA(MATCH($C225,Oxford!AU$61:AU$68,0)),"Not Declared", IF(ISBLANK(INDEX(Oxford!$AI$61:$AI$68,MATCH($C225,Oxford!AU$61:AU$68,0))),"Missing name on declaration sheet", INDEX(Oxford!$AI$61:$AI$68,MATCH($C225,Oxford!AU$61:AU$68,0))))</f>
        <v>Not Declared</v>
      </c>
      <c r="O225" s="5" t="str">
        <f>IF(ISNA(MATCH($C225,Oxford!AV$61:AV$68,0)),"Not Declared", IF(ISBLANK(INDEX(Oxford!$AI$61:$AI$68,MATCH($C225,Oxford!AV$61:AV$68,0))),"Missing name on declaration sheet", INDEX(Oxford!$AI$61:$AI$68,MATCH($C225,Oxford!AV$61:AV$68,0))))</f>
        <v>Not Declared</v>
      </c>
      <c r="P225" s="57"/>
      <c r="Q225" s="57"/>
      <c r="R225" s="57"/>
      <c r="S225" s="57"/>
      <c r="T225" s="57"/>
      <c r="U225" s="57"/>
      <c r="V225" s="57"/>
      <c r="W225" s="57"/>
      <c r="X225" s="57"/>
      <c r="AA225" s="21"/>
      <c r="AB225" s="201" t="str" cm="1">
        <f t="array" ref="AB225">_xlfn.XLOOKUP(1,('Number Allocation'!$C$6:$C$1446=_xlfn.TEXTAFTER(AC225,"(U20) "))*('Number Allocation'!$D$6:$D$1446=AD225),'Number Allocation'!$A$6:$A$1446,"!!!")</f>
        <v>!!!</v>
      </c>
      <c r="AC225" s="21" t="str">
        <v>(U20) Not Declared</v>
      </c>
      <c r="AD225" s="202" t="str">
        <v>Radley AC</v>
      </c>
      <c r="AE225" s="21"/>
      <c r="AF225" s="201"/>
      <c r="AG225" s="21"/>
      <c r="AH225" s="202"/>
      <c r="AJ225" s="21"/>
      <c r="AK225" s="201" t="str" cm="1">
        <f t="array" ref="AK225">_xlfn.XLOOKUP(1,('Number Allocation'!$C$6:$C$1446=_xlfn.TEXTAFTER(AL225,"(U20) "))*('Number Allocation'!$D$6:$D$1446=AM225),'Number Allocation'!$A$6:$A$1446,"!!!")</f>
        <v>!!!</v>
      </c>
      <c r="AL225" s="21" t="str">
        <v>(U20) Not Declared</v>
      </c>
      <c r="AM225" s="202" t="str">
        <v>Oxford City AC</v>
      </c>
      <c r="AN225" s="21"/>
      <c r="AO225" s="201"/>
      <c r="AP225" s="21"/>
      <c r="AQ225" s="202"/>
      <c r="AR225" s="210"/>
      <c r="AS225" s="21"/>
      <c r="AT225" s="201" t="str" cm="1">
        <f t="array" ref="AT225">_xlfn.XLOOKUP(1,('Number Allocation'!$C$6:$C$1446=_xlfn.TEXTAFTER(AU225,"(U20) "))*('Number Allocation'!$D$6:$D$1446=AV225),'Number Allocation'!$A$6:$A$1446,"!!!")</f>
        <v>!!!</v>
      </c>
      <c r="AU225" s="21" t="str">
        <v>(U20) Not Declared</v>
      </c>
      <c r="AV225" s="202" t="str">
        <v>Oxford City AC</v>
      </c>
      <c r="AW225" s="21"/>
      <c r="AX225" s="201"/>
      <c r="AY225" s="21"/>
      <c r="AZ225" s="202"/>
      <c r="BB225" s="21"/>
      <c r="BC225" s="201" t="str" cm="1">
        <f t="array" ref="BC225">_xlfn.XLOOKUP(1,('Number Allocation'!$C$6:$C$1446=_xlfn.TEXTAFTER(BD225,"(U20) "))*('Number Allocation'!$D$6:$D$1446=BE225),'Number Allocation'!$A$6:$A$1446,"!!!")</f>
        <v>!!!</v>
      </c>
      <c r="BD225" s="21" t="str">
        <v>(U20) Not Declared</v>
      </c>
      <c r="BE225" s="202" t="str">
        <v>Team Kennet</v>
      </c>
      <c r="BF225" s="21"/>
      <c r="BG225" s="201"/>
      <c r="BH225" s="21"/>
      <c r="BI225" s="202"/>
      <c r="BK225" s="21"/>
      <c r="BL225" s="201" t="str" cm="1">
        <f t="array" ref="BL225">_xlfn.XLOOKUP(1,('Number Allocation'!$C$6:$C$1446=_xlfn.TEXTAFTER(BM225,"(U20) "))*('Number Allocation'!$D$6:$D$1446=BN225),'Number Allocation'!$A$6:$A$1446,"!!!")</f>
        <v>!!!</v>
      </c>
      <c r="BM225" s="21" t="str">
        <v>(U20) Not Declared</v>
      </c>
      <c r="BN225" s="202" t="str">
        <v>Oxford City AC</v>
      </c>
      <c r="BO225" s="21"/>
      <c r="BP225" s="201"/>
      <c r="BQ225" s="21"/>
      <c r="BR225" s="202"/>
      <c r="BT225" s="21"/>
      <c r="BU225" s="201" t="str" cm="1">
        <f t="array" ref="BU225">_xlfn.XLOOKUP(1,('Number Allocation'!$C$6:$C$1446=_xlfn.TEXTAFTER(BV225,"(U20) "))*('Number Allocation'!$D$6:$D$1446=BW225),'Number Allocation'!$A$6:$A$1446,"!!!")</f>
        <v>!!!</v>
      </c>
      <c r="BV225" s="21" t="str">
        <v>(U20) Not Declared</v>
      </c>
      <c r="BW225" s="202" t="str">
        <v>Witney Road Runners</v>
      </c>
      <c r="BX225" s="21"/>
      <c r="BY225" s="201"/>
      <c r="BZ225" s="21"/>
      <c r="CA225" s="202"/>
      <c r="CB225" s="21"/>
      <c r="CC225" s="21"/>
      <c r="CD225" s="21"/>
      <c r="CE225" s="21"/>
      <c r="CF225" s="21"/>
      <c r="CG225" s="21"/>
      <c r="CH225" s="21"/>
      <c r="CI225" s="21"/>
      <c r="CJ225" s="21"/>
      <c r="CK225" s="21"/>
      <c r="CL225" s="21"/>
    </row>
    <row r="226" spans="1:90" ht="21" customHeight="1">
      <c r="A226" s="20" t="s">
        <v>121</v>
      </c>
      <c r="B226" s="5" t="s">
        <v>31</v>
      </c>
      <c r="C226" s="5" t="s">
        <v>109</v>
      </c>
      <c r="D226" s="5" t="str">
        <f>IF(ISNA(MATCH($C226,Radley!AK$61:AK$68,0)),"Not Declared", IF(ISBLANK(INDEX(Radley!$AI$61:$AI$68,MATCH($C226,Radley!AK$61:AK$68,0))),"Missing name on declaration sheet", INDEX(Radley!$AI$61:$AI$68,MATCH($C226,Radley!AK$61:AK$68,0))))</f>
        <v>Not Declared</v>
      </c>
      <c r="E226" s="5" t="str">
        <f>IF(ISNA(MATCH($C226,Radley!AL$61:AL$68,0)),"Not Declared", IF(ISBLANK(INDEX(Radley!$AI$61:$AI$68,MATCH($C226,Radley!AL$61:AL$68,0))),"Missing name on declaration sheet", INDEX(Radley!$AI$61:$AI$68,MATCH($C226,Radley!AL$61:AL$68,0))))</f>
        <v>Not Declared</v>
      </c>
      <c r="F226" s="5" t="str">
        <f>IF(ISNA(MATCH($C226,Radley!AM$61:AM$68,0)),"Not Declared", IF(ISBLANK(INDEX(Radley!$AI$61:$AI$68,MATCH($C226,Radley!AM$61:AM$68,0))),"Missing name on declaration sheet", INDEX(Radley!$AI$61:$AI$68,MATCH($C226,Radley!AM$61:AM$68,0))))</f>
        <v>Not Declared</v>
      </c>
      <c r="G226" s="57"/>
      <c r="H226" s="5" t="str">
        <f>IF(ISNA(MATCH($C226,Radley!AO$61:AO$68,0)),"Not Declared", IF(ISBLANK(INDEX(Radley!$AI$61:$AI$68,MATCH($C226,Radley!AO$61:AO$68,0))),"Missing name on declaration sheet", INDEX(Radley!$AI$61:$AI$68,MATCH($C226,Radley!AO$61:AO$68,0))))</f>
        <v>Not Declared</v>
      </c>
      <c r="I226" s="5" t="str">
        <f>IF(ISNA(MATCH($C226,Radley!AP$61:AP$68,0)),"Not Declared", IF(ISBLANK(INDEX(Radley!$AI$61:$AI$68,MATCH($C226,Radley!AP$61:AP$68,0))),"Missing name on declaration sheet", INDEX(Radley!$AI$61:$AI$68,MATCH($C226,Radley!AP$61:AP$68,0))))</f>
        <v>Not Declared</v>
      </c>
      <c r="J226" s="5" t="str">
        <f>IF(ISNA(MATCH($C226,Radley!AQ$61:AQ$68,0)),"Not Declared", IF(ISBLANK(INDEX(Radley!$AI$61:$AI$68,MATCH($C226,Radley!AQ$61:AQ$68,0))),"Missing name on declaration sheet", INDEX(Radley!$AI$61:$AI$68,MATCH($C226,Radley!AQ$61:AQ$68,0))))</f>
        <v>Not Declared</v>
      </c>
      <c r="K226" s="5" t="str">
        <f>IF(ISNA(MATCH($C226,Radley!AR$61:AR$68,0)),"Not Declared", IF(ISBLANK(INDEX(Radley!$AI$61:$AI$68,MATCH($C226,Radley!AR$61:AR$68,0))),"Missing name on declaration sheet", INDEX(Radley!$AI$61:$AI$68,MATCH($C226,Radley!AR$61:AR$68,0))))</f>
        <v>Not Declared</v>
      </c>
      <c r="L226" s="5" t="str">
        <f>IF(ISNA(MATCH($C226,Radley!AS$61:AS$68,0)),"Not Declared", IF(ISBLANK(INDEX(Radley!$AI$61:$AI$68,MATCH($C226,Radley!AS$61:AS$68,0))),"Missing name on declaration sheet", INDEX(Radley!$AI$61:$AI$68,MATCH($C226,Radley!AS$61:AS$68,0))))</f>
        <v>Not Declared</v>
      </c>
      <c r="M226" s="5" t="str">
        <f>IF(ISNA(MATCH($C226,Radley!AT$61:AT$68,0)),"Not Declared", IF(ISBLANK(INDEX(Radley!$AI$61:$AI$68,MATCH($C226,Radley!AT$61:AT$68,0))),"Missing name on declaration sheet", INDEX(Radley!$AI$61:$AI$68,MATCH($C226,Radley!AT$61:AT$68,0))))</f>
        <v>Not Declared</v>
      </c>
      <c r="N226" s="5" t="str">
        <f>IF(ISNA(MATCH($C226,Radley!AU$61:AU$68,0)),"Not Declared", IF(ISBLANK(INDEX(Radley!$AI$61:$AI$68,MATCH($C226,Radley!AU$61:AU$68,0))),"Missing name on declaration sheet", INDEX(Radley!$AI$61:$AI$68,MATCH($C226,Radley!AU$61:AU$68,0))))</f>
        <v>Not Declared</v>
      </c>
      <c r="O226" s="5" t="str">
        <f>IF(ISNA(MATCH($C226,Radley!AV$61:AV$68,0)),"Not Declared", IF(ISBLANK(INDEX(Radley!$AI$61:$AI$68,MATCH($C226,Radley!AV$61:AV$68,0))),"Missing name on declaration sheet", INDEX(Radley!$AI$61:$AI$68,MATCH($C226,Radley!AV$61:AV$68,0))))</f>
        <v>Not Declared</v>
      </c>
      <c r="P226" s="57"/>
      <c r="Q226" s="57"/>
      <c r="R226" s="57"/>
      <c r="S226" s="57"/>
      <c r="T226" s="57"/>
      <c r="U226" s="57"/>
      <c r="V226" s="57"/>
      <c r="W226" s="57"/>
      <c r="X226" s="57"/>
      <c r="AA226" s="21"/>
      <c r="AB226" s="201" t="str" cm="1">
        <f t="array" ref="AB226">_xlfn.XLOOKUP(1,('Number Allocation'!$C$6:$C$1446=_xlfn.TEXTAFTER(AC226,"(U20) "))*('Number Allocation'!$D$6:$D$1446=AD226),'Number Allocation'!$A$6:$A$1446,"!!!")</f>
        <v>!!!</v>
      </c>
      <c r="AC226" s="21" t="str">
        <v>(U20) Not Declared</v>
      </c>
      <c r="AD226" s="202" t="str">
        <v>Witney Road Runners</v>
      </c>
      <c r="AE226" s="21"/>
      <c r="AF226" s="201"/>
      <c r="AG226" s="21"/>
      <c r="AH226" s="202"/>
      <c r="AJ226" s="21"/>
      <c r="AK226" s="201" t="str" cm="1">
        <f t="array" ref="AK226">_xlfn.XLOOKUP(1,('Number Allocation'!$C$6:$C$1446=_xlfn.TEXTAFTER(AL226,"(U20) "))*('Number Allocation'!$D$6:$D$1446=AM226),'Number Allocation'!$A$6:$A$1446,"!!!")</f>
        <v>!!!</v>
      </c>
      <c r="AL226" s="21" t="str">
        <v>(U20) Not Declared</v>
      </c>
      <c r="AM226" s="202" t="str">
        <v>Banbury Harriers AC</v>
      </c>
      <c r="AN226" s="21"/>
      <c r="AO226" s="201"/>
      <c r="AP226" s="21"/>
      <c r="AQ226" s="202"/>
      <c r="AR226" s="210"/>
      <c r="AS226" s="21"/>
      <c r="AT226" s="201" t="str" cm="1">
        <f t="array" ref="AT226">_xlfn.XLOOKUP(1,('Number Allocation'!$C$6:$C$1446=_xlfn.TEXTAFTER(AU226,"(U20) "))*('Number Allocation'!$D$6:$D$1446=AV226),'Number Allocation'!$A$6:$A$1446,"!!!")</f>
        <v>!!!</v>
      </c>
      <c r="AU226" s="21" t="str">
        <v>(U20) Not Declared</v>
      </c>
      <c r="AV226" s="202" t="str">
        <v>Bicester AC</v>
      </c>
      <c r="AW226" s="21"/>
      <c r="AX226" s="201"/>
      <c r="AY226" s="21"/>
      <c r="AZ226" s="202"/>
      <c r="BB226" s="21"/>
      <c r="BC226" s="201" t="str" cm="1">
        <f t="array" ref="BC226">_xlfn.XLOOKUP(1,('Number Allocation'!$C$6:$C$1446=_xlfn.TEXTAFTER(BD226,"(U20) "))*('Number Allocation'!$D$6:$D$1446=BE226),'Number Allocation'!$A$6:$A$1446,"!!!")</f>
        <v>!!!</v>
      </c>
      <c r="BD226" s="21" t="str">
        <v>(U20) Not Declared</v>
      </c>
      <c r="BE226" s="202" t="str">
        <v>Radley AC</v>
      </c>
      <c r="BF226" s="21"/>
      <c r="BG226" s="201"/>
      <c r="BH226" s="21"/>
      <c r="BI226" s="202"/>
      <c r="BK226" s="21"/>
      <c r="BL226" s="201" t="str" cm="1">
        <f t="array" ref="BL226">_xlfn.XLOOKUP(1,('Number Allocation'!$C$6:$C$1446=_xlfn.TEXTAFTER(BM226,"(U20) "))*('Number Allocation'!$D$6:$D$1446=BN226),'Number Allocation'!$A$6:$A$1446,"!!!")</f>
        <v>!!!</v>
      </c>
      <c r="BM226" s="21" t="str">
        <v>(U20) Not Declared</v>
      </c>
      <c r="BN226" s="202" t="str">
        <v>White Horse Harriers</v>
      </c>
      <c r="BO226" s="21"/>
      <c r="BP226" s="201"/>
      <c r="BQ226" s="21"/>
      <c r="BR226" s="202"/>
      <c r="BT226" s="21"/>
      <c r="BU226" s="201" t="str" cm="1">
        <f t="array" ref="BU226">_xlfn.XLOOKUP(1,('Number Allocation'!$C$6:$C$1446=_xlfn.TEXTAFTER(BV226,"(U20) "))*('Number Allocation'!$D$6:$D$1446=BW226),'Number Allocation'!$A$6:$A$1446,"!!!")</f>
        <v>!!!</v>
      </c>
      <c r="BV226" s="21" t="str">
        <v>(U20) Not Declared</v>
      </c>
      <c r="BW226" s="202" t="str">
        <v>Bicester AC</v>
      </c>
      <c r="BX226" s="21"/>
      <c r="BY226" s="201"/>
      <c r="BZ226" s="21"/>
      <c r="CA226" s="202"/>
      <c r="CB226" s="21"/>
      <c r="CC226" s="21"/>
      <c r="CD226" s="21"/>
      <c r="CE226" s="21"/>
      <c r="CF226" s="21"/>
      <c r="CG226" s="21"/>
      <c r="CH226" s="21"/>
      <c r="CI226" s="21"/>
      <c r="CJ226" s="21"/>
      <c r="CK226" s="21"/>
      <c r="CL226" s="21"/>
    </row>
    <row r="227" spans="1:90" ht="21" customHeight="1">
      <c r="A227" s="20" t="s">
        <v>121</v>
      </c>
      <c r="B227" s="5" t="s">
        <v>32</v>
      </c>
      <c r="C227" s="5" t="s">
        <v>136</v>
      </c>
      <c r="D227" s="5" t="str">
        <f>IF(ISNA(MATCH($C227,Radley!AK$61:AK$68,0)),"Not Declared", IF(ISBLANK(INDEX(Radley!$AI$61:$AI$68,MATCH($C227,Radley!AK$61:AK$68,0))),"Missing name on declaration sheet", INDEX(Radley!$AI$61:$AI$68,MATCH($C227,Radley!AK$61:AK$68,0))))</f>
        <v>Not Declared</v>
      </c>
      <c r="E227" s="5" t="str">
        <f>IF(ISNA(MATCH($C227,Radley!AL$61:AL$68,0)),"Not Declared", IF(ISBLANK(INDEX(Radley!$AI$61:$AI$68,MATCH($C227,Radley!AL$61:AL$68,0))),"Missing name on declaration sheet", INDEX(Radley!$AI$61:$AI$68,MATCH($C227,Radley!AL$61:AL$68,0))))</f>
        <v>Not Declared</v>
      </c>
      <c r="F227" s="5" t="str">
        <f>IF(ISNA(MATCH($C227,Radley!AM$61:AM$68,0)),"Not Declared", IF(ISBLANK(INDEX(Radley!$AI$61:$AI$68,MATCH($C227,Radley!AM$61:AM$68,0))),"Missing name on declaration sheet", INDEX(Radley!$AI$61:$AI$68,MATCH($C227,Radley!AM$61:AM$68,0))))</f>
        <v>Not Declared</v>
      </c>
      <c r="G227" s="57"/>
      <c r="H227" s="5" t="str">
        <f>IF(ISNA(MATCH($C227,Radley!AO$61:AO$68,0)),"Not Declared", IF(ISBLANK(INDEX(Radley!$AI$61:$AI$68,MATCH($C227,Radley!AO$61:AO$68,0))),"Missing name on declaration sheet", INDEX(Radley!$AI$61:$AI$68,MATCH($C227,Radley!AO$61:AO$68,0))))</f>
        <v>Not Declared</v>
      </c>
      <c r="I227" s="5" t="str">
        <f>IF(ISNA(MATCH($C227,Radley!AP$61:AP$68,0)),"Not Declared", IF(ISBLANK(INDEX(Radley!$AI$61:$AI$68,MATCH($C227,Radley!AP$61:AP$68,0))),"Missing name on declaration sheet", INDEX(Radley!$AI$61:$AI$68,MATCH($C227,Radley!AP$61:AP$68,0))))</f>
        <v>Not Declared</v>
      </c>
      <c r="J227" s="5" t="str">
        <f>IF(ISNA(MATCH($C227,Radley!AQ$61:AQ$68,0)),"Not Declared", IF(ISBLANK(INDEX(Radley!$AI$61:$AI$68,MATCH($C227,Radley!AQ$61:AQ$68,0))),"Missing name on declaration sheet", INDEX(Radley!$AI$61:$AI$68,MATCH($C227,Radley!AQ$61:AQ$68,0))))</f>
        <v>Not Declared</v>
      </c>
      <c r="K227" s="5" t="str">
        <f>IF(ISNA(MATCH($C227,Radley!AR$61:AR$68,0)),"Not Declared", IF(ISBLANK(INDEX(Radley!$AI$61:$AI$68,MATCH($C227,Radley!AR$61:AR$68,0))),"Missing name on declaration sheet", INDEX(Radley!$AI$61:$AI$68,MATCH($C227,Radley!AR$61:AR$68,0))))</f>
        <v>Not Declared</v>
      </c>
      <c r="L227" s="5" t="str">
        <f>IF(ISNA(MATCH($C227,Radley!AS$61:AS$68,0)),"Not Declared", IF(ISBLANK(INDEX(Radley!$AI$61:$AI$68,MATCH($C227,Radley!AS$61:AS$68,0))),"Missing name on declaration sheet", INDEX(Radley!$AI$61:$AI$68,MATCH($C227,Radley!AS$61:AS$68,0))))</f>
        <v>Not Declared</v>
      </c>
      <c r="M227" s="5" t="str">
        <f>IF(ISNA(MATCH($C227,Radley!AT$61:AT$68,0)),"Not Declared", IF(ISBLANK(INDEX(Radley!$AI$61:$AI$68,MATCH($C227,Radley!AT$61:AT$68,0))),"Missing name on declaration sheet", INDEX(Radley!$AI$61:$AI$68,MATCH($C227,Radley!AT$61:AT$68,0))))</f>
        <v>Not Declared</v>
      </c>
      <c r="N227" s="5" t="str">
        <f>IF(ISNA(MATCH($C227,Radley!AU$61:AU$68,0)),"Not Declared", IF(ISBLANK(INDEX(Radley!$AI$61:$AI$68,MATCH($C227,Radley!AU$61:AU$68,0))),"Missing name on declaration sheet", INDEX(Radley!$AI$61:$AI$68,MATCH($C227,Radley!AU$61:AU$68,0))))</f>
        <v>Not Declared</v>
      </c>
      <c r="O227" s="5" t="str">
        <f>IF(ISNA(MATCH($C227,Radley!AV$61:AV$68,0)),"Not Declared", IF(ISBLANK(INDEX(Radley!$AI$61:$AI$68,MATCH($C227,Radley!AV$61:AV$68,0))),"Missing name on declaration sheet", INDEX(Radley!$AI$61:$AI$68,MATCH($C227,Radley!AV$61:AV$68,0))))</f>
        <v>Not Declared</v>
      </c>
      <c r="P227" s="57"/>
      <c r="Q227" s="57"/>
      <c r="R227" s="57"/>
      <c r="S227" s="57"/>
      <c r="T227" s="57"/>
      <c r="U227" s="57"/>
      <c r="V227" s="57"/>
      <c r="W227" s="57"/>
      <c r="X227" s="57"/>
      <c r="AA227" s="21"/>
      <c r="AB227" s="201" t="str" cm="1">
        <f t="array" ref="AB227">_xlfn.XLOOKUP(1,('Number Allocation'!$C$6:$C$1446=_xlfn.TEXTAFTER(AC227,"(U20) "))*('Number Allocation'!$D$6:$D$1446=AD227),'Number Allocation'!$A$6:$A$1446,"!!!")</f>
        <v>!!!</v>
      </c>
      <c r="AC227" s="21" t="str">
        <v>(U20) Not Declared</v>
      </c>
      <c r="AD227" s="202" t="str">
        <v>Oxford City AC</v>
      </c>
      <c r="AE227" s="21"/>
      <c r="AF227" s="201"/>
      <c r="AG227" s="21"/>
      <c r="AH227" s="202"/>
      <c r="AJ227" s="21"/>
      <c r="AK227" s="201" t="str" cm="1">
        <f t="array" ref="AK227">_xlfn.XLOOKUP(1,('Number Allocation'!$C$6:$C$1446=_xlfn.TEXTAFTER(AL227,"(U20) "))*('Number Allocation'!$D$6:$D$1446=AM227),'Number Allocation'!$A$6:$A$1446,"!!!")</f>
        <v>!!!</v>
      </c>
      <c r="AL227" s="21" t="str">
        <v>(U20) Not Declared</v>
      </c>
      <c r="AM227" s="202" t="str">
        <v>Abingdon AC</v>
      </c>
      <c r="AN227" s="21"/>
      <c r="AO227" s="201"/>
      <c r="AP227" s="21"/>
      <c r="AQ227" s="202"/>
      <c r="AR227" s="210"/>
      <c r="AS227" s="21"/>
      <c r="AT227" s="201" t="str" cm="1">
        <f t="array" ref="AT227">_xlfn.XLOOKUP(1,('Number Allocation'!$C$6:$C$1446=_xlfn.TEXTAFTER(AU227,"(U20) "))*('Number Allocation'!$D$6:$D$1446=AV227),'Number Allocation'!$A$6:$A$1446,"!!!")</f>
        <v>!!!</v>
      </c>
      <c r="AU227" s="21" t="str">
        <v>(U20) Not Declared</v>
      </c>
      <c r="AV227" s="202" t="str">
        <v>Radley AC</v>
      </c>
      <c r="AW227" s="21"/>
      <c r="AX227" s="201"/>
      <c r="AY227" s="21"/>
      <c r="AZ227" s="202"/>
      <c r="BB227" s="21"/>
      <c r="BC227" s="201" t="str" cm="1">
        <f t="array" ref="BC227">_xlfn.XLOOKUP(1,('Number Allocation'!$C$6:$C$1446=_xlfn.TEXTAFTER(BD227,"(U20) "))*('Number Allocation'!$D$6:$D$1446=BE227),'Number Allocation'!$A$6:$A$1446,"!!!")</f>
        <v>!!!</v>
      </c>
      <c r="BD227" s="21" t="str">
        <v>(U20) Not Declared</v>
      </c>
      <c r="BE227" s="202" t="str">
        <v>Oxford City AC</v>
      </c>
      <c r="BF227" s="21"/>
      <c r="BG227" s="201"/>
      <c r="BH227" s="21"/>
      <c r="BI227" s="202"/>
      <c r="BK227" s="21"/>
      <c r="BL227" s="201" t="str" cm="1">
        <f t="array" ref="BL227">_xlfn.XLOOKUP(1,('Number Allocation'!$C$6:$C$1446=_xlfn.TEXTAFTER(BM227,"(U20) "))*('Number Allocation'!$D$6:$D$1446=BN227),'Number Allocation'!$A$6:$A$1446,"!!!")</f>
        <v>!!!</v>
      </c>
      <c r="BM227" s="21" t="str">
        <v>(U20) Not Declared</v>
      </c>
      <c r="BN227" s="202" t="str">
        <v>Team Kennet</v>
      </c>
      <c r="BO227" s="21"/>
      <c r="BP227" s="201"/>
      <c r="BQ227" s="21"/>
      <c r="BR227" s="202"/>
      <c r="BT227" s="21"/>
      <c r="BU227" s="201" t="str" cm="1">
        <f t="array" ref="BU227">_xlfn.XLOOKUP(1,('Number Allocation'!$C$6:$C$1446=_xlfn.TEXTAFTER(BV227,"(U20) "))*('Number Allocation'!$D$6:$D$1446=BW227),'Number Allocation'!$A$6:$A$1446,"!!!")</f>
        <v>!!!</v>
      </c>
      <c r="BV227" s="21" t="str">
        <v>(U20) Not Declared</v>
      </c>
      <c r="BW227" s="202" t="str">
        <v>White Horse Harriers</v>
      </c>
      <c r="BX227" s="21"/>
      <c r="BY227" s="201"/>
      <c r="BZ227" s="21"/>
      <c r="CA227" s="202"/>
      <c r="CB227" s="21"/>
      <c r="CC227" s="21"/>
      <c r="CD227" s="21"/>
      <c r="CE227" s="21"/>
      <c r="CF227" s="21"/>
      <c r="CG227" s="21"/>
      <c r="CH227" s="21"/>
      <c r="CI227" s="21"/>
      <c r="CJ227" s="21"/>
      <c r="CK227" s="21"/>
      <c r="CL227" s="21"/>
    </row>
    <row r="228" spans="1:90" ht="21" customHeight="1">
      <c r="A228" s="20" t="s">
        <v>121</v>
      </c>
      <c r="B228" s="5"/>
      <c r="C228" s="5" t="s">
        <v>137</v>
      </c>
      <c r="D228" s="5" t="str">
        <f>IF(ISNA(MATCH($C228,Radley!AK$61:AK$68,0)),"Not Declared", IF(ISBLANK(INDEX(Radley!$AI$61:$AI$68,MATCH($C228,Radley!AK$61:AK$68,0))),"Missing name on declaration sheet", INDEX(Radley!$AI$61:$AI$68,MATCH($C228,Radley!AK$61:AK$68,0))))</f>
        <v>Not Declared</v>
      </c>
      <c r="E228" s="5" t="str">
        <f>IF(ISNA(MATCH($C228,Radley!AL$61:AL$68,0)),"Not Declared", IF(ISBLANK(INDEX(Radley!$AI$61:$AI$68,MATCH($C228,Radley!AL$61:AL$68,0))),"Missing name on declaration sheet", INDEX(Radley!$AI$61:$AI$68,MATCH($C228,Radley!AL$61:AL$68,0))))</f>
        <v>Not Declared</v>
      </c>
      <c r="F228" s="5" t="str">
        <f>IF(ISNA(MATCH($C228,Radley!AM$61:AM$68,0)),"Not Declared", IF(ISBLANK(INDEX(Radley!$AI$61:$AI$68,MATCH($C228,Radley!AM$61:AM$68,0))),"Missing name on declaration sheet", INDEX(Radley!$AI$61:$AI$68,MATCH($C228,Radley!AM$61:AM$68,0))))</f>
        <v>Not Declared</v>
      </c>
      <c r="G228" s="57"/>
      <c r="H228" s="5" t="str">
        <f>IF(ISNA(MATCH($C228,Radley!AO$61:AO$68,0)),"Not Declared", IF(ISBLANK(INDEX(Radley!$AI$61:$AI$68,MATCH($C228,Radley!AO$61:AO$68,0))),"Missing name on declaration sheet", INDEX(Radley!$AI$61:$AI$68,MATCH($C228,Radley!AO$61:AO$68,0))))</f>
        <v>Not Declared</v>
      </c>
      <c r="I228" s="5" t="str">
        <f>IF(ISNA(MATCH($C228,Radley!AP$61:AP$68,0)),"Not Declared", IF(ISBLANK(INDEX(Radley!$AI$61:$AI$68,MATCH($C228,Radley!AP$61:AP$68,0))),"Missing name on declaration sheet", INDEX(Radley!$AI$61:$AI$68,MATCH($C228,Radley!AP$61:AP$68,0))))</f>
        <v>Not Declared</v>
      </c>
      <c r="J228" s="5" t="str">
        <f>IF(ISNA(MATCH($C228,Radley!AQ$61:AQ$68,0)),"Not Declared", IF(ISBLANK(INDEX(Radley!$AI$61:$AI$68,MATCH($C228,Radley!AQ$61:AQ$68,0))),"Missing name on declaration sheet", INDEX(Radley!$AI$61:$AI$68,MATCH($C228,Radley!AQ$61:AQ$68,0))))</f>
        <v>Not Declared</v>
      </c>
      <c r="K228" s="5" t="str">
        <f>IF(ISNA(MATCH($C228,Radley!AR$61:AR$68,0)),"Not Declared", IF(ISBLANK(INDEX(Radley!$AI$61:$AI$68,MATCH($C228,Radley!AR$61:AR$68,0))),"Missing name on declaration sheet", INDEX(Radley!$AI$61:$AI$68,MATCH($C228,Radley!AR$61:AR$68,0))))</f>
        <v>Not Declared</v>
      </c>
      <c r="L228" s="5" t="str">
        <f>IF(ISNA(MATCH($C228,Radley!AS$61:AS$68,0)),"Not Declared", IF(ISBLANK(INDEX(Radley!$AI$61:$AI$68,MATCH($C228,Radley!AS$61:AS$68,0))),"Missing name on declaration sheet", INDEX(Radley!$AI$61:$AI$68,MATCH($C228,Radley!AS$61:AS$68,0))))</f>
        <v>Not Declared</v>
      </c>
      <c r="M228" s="5" t="str">
        <f>IF(ISNA(MATCH($C228,Radley!AT$61:AT$68,0)),"Not Declared", IF(ISBLANK(INDEX(Radley!$AI$61:$AI$68,MATCH($C228,Radley!AT$61:AT$68,0))),"Missing name on declaration sheet", INDEX(Radley!$AI$61:$AI$68,MATCH($C228,Radley!AT$61:AT$68,0))))</f>
        <v>Not Declared</v>
      </c>
      <c r="N228" s="5" t="str">
        <f>IF(ISNA(MATCH($C228,Radley!AU$61:AU$68,0)),"Not Declared", IF(ISBLANK(INDEX(Radley!$AI$61:$AI$68,MATCH($C228,Radley!AU$61:AU$68,0))),"Missing name on declaration sheet", INDEX(Radley!$AI$61:$AI$68,MATCH($C228,Radley!AU$61:AU$68,0))))</f>
        <v>Not Declared</v>
      </c>
      <c r="O228" s="5" t="str">
        <f>IF(ISNA(MATCH($C228,Radley!AV$61:AV$68,0)),"Not Declared", IF(ISBLANK(INDEX(Radley!$AI$61:$AI$68,MATCH($C228,Radley!AV$61:AV$68,0))),"Missing name on declaration sheet", INDEX(Radley!$AI$61:$AI$68,MATCH($C228,Radley!AV$61:AV$68,0))))</f>
        <v>Not Declared</v>
      </c>
      <c r="P228" s="57"/>
      <c r="Q228" s="57"/>
      <c r="R228" s="57"/>
      <c r="S228" s="57"/>
      <c r="T228" s="57"/>
      <c r="U228" s="57"/>
      <c r="V228" s="57"/>
      <c r="W228" s="57"/>
      <c r="X228" s="57"/>
      <c r="AB228" s="201" t="str" cm="1">
        <f t="array" ref="AB228">_xlfn.XLOOKUP(1,('Number Allocation'!$C$6:$C$1446=_xlfn.TEXTAFTER(AC228,"(U20) "))*('Number Allocation'!$D$6:$D$1446=AD228),'Number Allocation'!$A$6:$A$1446,"!!!")</f>
        <v>!!!</v>
      </c>
      <c r="AC228" s="21" t="str">
        <v>(U20) Not Declared</v>
      </c>
      <c r="AD228" s="202" t="str">
        <v>Team Kennet</v>
      </c>
      <c r="AE228" s="21"/>
      <c r="AF228" s="201"/>
      <c r="AG228" s="21"/>
      <c r="AH228" s="202"/>
      <c r="AK228" s="201" t="str" cm="1">
        <f t="array" ref="AK228">_xlfn.XLOOKUP(1,('Number Allocation'!$C$6:$C$1446=_xlfn.TEXTAFTER(AL228,"(U20) "))*('Number Allocation'!$D$6:$D$1446=AM228),'Number Allocation'!$A$6:$A$1446,"!!!")</f>
        <v>!!!</v>
      </c>
      <c r="AL228" s="21" t="str">
        <v>(U20) Not Declared</v>
      </c>
      <c r="AM228" s="202" t="str">
        <v>Radley AC</v>
      </c>
      <c r="AN228" s="21"/>
      <c r="AO228" s="201"/>
      <c r="AP228" s="21"/>
      <c r="AQ228" s="202"/>
      <c r="AR228" s="210"/>
      <c r="AS228" s="27"/>
      <c r="AT228" s="201" t="str" cm="1">
        <f t="array" ref="AT228">_xlfn.XLOOKUP(1,('Number Allocation'!$C$6:$C$1446=_xlfn.TEXTAFTER(AU228,"(U20) "))*('Number Allocation'!$D$6:$D$1446=AV228),'Number Allocation'!$A$6:$A$1446,"!!!")</f>
        <v>!!!</v>
      </c>
      <c r="AU228" s="21" t="str">
        <v>(U20) Not Declared</v>
      </c>
      <c r="AV228" s="202" t="str">
        <v>Team Kennet</v>
      </c>
      <c r="AW228" s="21"/>
      <c r="AX228" s="201"/>
      <c r="AY228" s="21"/>
      <c r="AZ228" s="202"/>
      <c r="BC228" s="201" t="str" cm="1">
        <f t="array" ref="BC228">_xlfn.XLOOKUP(1,('Number Allocation'!$C$6:$C$1446=_xlfn.TEXTAFTER(BD228,"(U20) "))*('Number Allocation'!$D$6:$D$1446=BE228),'Number Allocation'!$A$6:$A$1446,"!!!")</f>
        <v>!!!</v>
      </c>
      <c r="BD228" s="21" t="str">
        <v>(U20) Not Declared</v>
      </c>
      <c r="BE228" s="202" t="str">
        <v>White Horse Harriers</v>
      </c>
      <c r="BF228" s="21"/>
      <c r="BG228" s="201"/>
      <c r="BH228" s="21"/>
      <c r="BI228" s="202"/>
      <c r="BL228" s="201" t="str" cm="1">
        <f t="array" ref="BL228">_xlfn.XLOOKUP(1,('Number Allocation'!$C$6:$C$1446=_xlfn.TEXTAFTER(BM228,"(U20) "))*('Number Allocation'!$D$6:$D$1446=BN228),'Number Allocation'!$A$6:$A$1446,"!!!")</f>
        <v>!!!</v>
      </c>
      <c r="BM228" s="21" t="str">
        <v>(U20) Not Declared</v>
      </c>
      <c r="BN228" s="202" t="str">
        <v>Banbury Harriers AC</v>
      </c>
      <c r="BO228" s="21"/>
      <c r="BP228" s="201"/>
      <c r="BQ228" s="21"/>
      <c r="BR228" s="202"/>
      <c r="BU228" s="201" t="str" cm="1">
        <f t="array" ref="BU228">_xlfn.XLOOKUP(1,('Number Allocation'!$C$6:$C$1446=_xlfn.TEXTAFTER(BV228,"(U20) "))*('Number Allocation'!$D$6:$D$1446=BW228),'Number Allocation'!$A$6:$A$1446,"!!!")</f>
        <v>!!!</v>
      </c>
      <c r="BV228" s="21" t="str">
        <v>(U20) Not Declared</v>
      </c>
      <c r="BW228" s="202" t="str">
        <v>Radley AC</v>
      </c>
      <c r="BX228" s="21"/>
      <c r="BY228" s="201"/>
      <c r="BZ228" s="21"/>
      <c r="CA228" s="202"/>
      <c r="CB228" s="21"/>
      <c r="CC228" s="21"/>
      <c r="CD228" s="21"/>
      <c r="CE228" s="21"/>
      <c r="CF228" s="21"/>
      <c r="CG228" s="21"/>
      <c r="CH228" s="21"/>
      <c r="CI228" s="21"/>
      <c r="CJ228" s="21"/>
      <c r="CK228" s="21"/>
      <c r="CL228" s="21"/>
    </row>
    <row r="229" spans="1:90" ht="21" customHeight="1">
      <c r="A229" s="20" t="s">
        <v>69</v>
      </c>
      <c r="B229" s="5" t="s">
        <v>44</v>
      </c>
      <c r="C229" s="5" t="s">
        <v>109</v>
      </c>
      <c r="D229" s="5" t="str">
        <f>IF(ISNA(MATCH($C229,Kennet!AK$61:AK$68,0)),"Not Declared", IF(ISBLANK(INDEX(Kennet!$AI$61:$AI$68,MATCH($C229,Kennet!AK$61:AK$68,0))),"Missing name on declaration sheet", INDEX(Kennet!$AI$61:$AI$68,MATCH($C229,Kennet!AK$61:AK$68,0))))</f>
        <v>Not Declared</v>
      </c>
      <c r="E229" s="5" t="str">
        <f>IF(ISNA(MATCH($C229,Kennet!AL$61:AL$68,0)),"Not Declared", IF(ISBLANK(INDEX(Kennet!$AI$61:$AI$68,MATCH($C229,Kennet!AL$61:AL$68,0))),"Missing name on declaration sheet", INDEX(Kennet!$AI$61:$AI$68,MATCH($C229,Kennet!AL$61:AL$68,0))))</f>
        <v>Not Declared</v>
      </c>
      <c r="F229" s="5" t="str">
        <f>IF(ISNA(MATCH($C229,Kennet!AM$61:AM$68,0)),"Not Declared", IF(ISBLANK(INDEX(Kennet!$AI$61:$AI$68,MATCH($C229,Kennet!AM$61:AM$68,0))),"Missing name on declaration sheet", INDEX(Kennet!$AI$61:$AI$68,MATCH($C229,Kennet!AM$61:AM$68,0))))</f>
        <v>Not Declared</v>
      </c>
      <c r="G229" s="57"/>
      <c r="H229" s="5" t="str">
        <f>IF(ISNA(MATCH($C229,Kennet!AO$61:AO$68,0)),"Not Declared", IF(ISBLANK(INDEX(Kennet!$AI$61:$AI$68,MATCH($C229,Kennet!AO$61:AO$68,0))),"Missing name on declaration sheet", INDEX(Kennet!$AI$61:$AI$68,MATCH($C229,Kennet!AO$61:AO$68,0))))</f>
        <v>Not Declared</v>
      </c>
      <c r="I229" s="5" t="str">
        <f>IF(ISNA(MATCH($C229,Kennet!AP$61:AP$68,0)),"Not Declared", IF(ISBLANK(INDEX(Kennet!$AI$61:$AI$68,MATCH($C229,Kennet!AP$61:AP$68,0))),"Missing name on declaration sheet", INDEX(Kennet!$AI$61:$AI$68,MATCH($C229,Kennet!AP$61:AP$68,0))))</f>
        <v>Not Declared</v>
      </c>
      <c r="J229" s="5" t="str">
        <f>IF(ISNA(MATCH($C229,Kennet!AQ$61:AQ$68,0)),"Not Declared", IF(ISBLANK(INDEX(Kennet!$AI$61:$AI$68,MATCH($C229,Kennet!AQ$61:AQ$68,0))),"Missing name on declaration sheet", INDEX(Kennet!$AI$61:$AI$68,MATCH($C229,Kennet!AQ$61:AQ$68,0))))</f>
        <v>Not Declared</v>
      </c>
      <c r="K229" s="5" t="str">
        <f>IF(ISNA(MATCH($C229,Kennet!AR$61:AR$68,0)),"Not Declared", IF(ISBLANK(INDEX(Kennet!$AI$61:$AI$68,MATCH($C229,Kennet!AR$61:AR$68,0))),"Missing name on declaration sheet", INDEX(Kennet!$AI$61:$AI$68,MATCH($C229,Kennet!AR$61:AR$68,0))))</f>
        <v>Not Declared</v>
      </c>
      <c r="L229" s="5" t="str">
        <f>IF(ISNA(MATCH($C229,Kennet!AS$61:AS$68,0)),"Not Declared", IF(ISBLANK(INDEX(Kennet!$AI$61:$AI$68,MATCH($C229,Kennet!AS$61:AS$68,0))),"Missing name on declaration sheet", INDEX(Kennet!$AI$61:$AI$68,MATCH($C229,Kennet!AS$61:AS$68,0))))</f>
        <v>Not Declared</v>
      </c>
      <c r="M229" s="5" t="str">
        <f>IF(ISNA(MATCH($C229,Kennet!AT$61:AT$68,0)),"Not Declared", IF(ISBLANK(INDEX(Kennet!$AI$61:$AI$68,MATCH($C229,Kennet!AT$61:AT$68,0))),"Missing name on declaration sheet", INDEX(Kennet!$AI$61:$AI$68,MATCH($C229,Kennet!AT$61:AT$68,0))))</f>
        <v>Not Declared</v>
      </c>
      <c r="N229" s="5" t="str">
        <f>IF(ISNA(MATCH($C229,Kennet!AU$61:AU$68,0)),"Not Declared", IF(ISBLANK(INDEX(Kennet!$AI$61:$AI$68,MATCH($C229,Kennet!AU$61:AU$68,0))),"Missing name on declaration sheet", INDEX(Kennet!$AI$61:$AI$68,MATCH($C229,Kennet!AU$61:AU$68,0))))</f>
        <v>Not Declared</v>
      </c>
      <c r="O229" s="5" t="str">
        <f>IF(ISNA(MATCH($C229,Kennet!AV$61:AV$68,0)),"Not Declared", IF(ISBLANK(INDEX(Kennet!$AI$61:$AI$68,MATCH($C229,Kennet!AV$61:AV$68,0))),"Missing name on declaration sheet", INDEX(Kennet!$AI$61:$AI$68,MATCH($C229,Kennet!AV$61:AV$68,0))))</f>
        <v>Not Declared</v>
      </c>
      <c r="P229" s="57"/>
      <c r="Q229" s="57"/>
      <c r="R229" s="57"/>
      <c r="S229" s="57"/>
      <c r="T229" s="57"/>
      <c r="U229" s="57"/>
      <c r="V229" s="57"/>
      <c r="W229" s="57"/>
      <c r="X229" s="57"/>
      <c r="AB229" s="203" t="str" cm="1">
        <f t="array" ref="AB229">_xlfn.XLOOKUP(1,('Number Allocation'!$C$6:$C$1446=_xlfn.TEXTAFTER(AC229,"(U20) "))*('Number Allocation'!$D$6:$D$1446=AD229),'Number Allocation'!$A$6:$A$1446,"!!!")</f>
        <v>!!!</v>
      </c>
      <c r="AC229" s="204" t="str">
        <v>(U20) Not Declared</v>
      </c>
      <c r="AD229" s="205" t="str">
        <v>Abingdon AC</v>
      </c>
      <c r="AE229" s="21"/>
      <c r="AF229" s="201"/>
      <c r="AG229" s="21"/>
      <c r="AH229" s="202"/>
      <c r="AK229" s="203" t="str" cm="1">
        <f t="array" ref="AK229">_xlfn.XLOOKUP(1,('Number Allocation'!$C$6:$C$1446=_xlfn.TEXTAFTER(AL229,"(U20) "))*('Number Allocation'!$D$6:$D$1446=AM229),'Number Allocation'!$A$6:$A$1446,"!!!")</f>
        <v>!!!</v>
      </c>
      <c r="AL229" s="204" t="str">
        <v>(U20) Not Declared</v>
      </c>
      <c r="AM229" s="205" t="str">
        <v>Team Kennet</v>
      </c>
      <c r="AN229" s="21"/>
      <c r="AO229" s="201"/>
      <c r="AP229" s="21"/>
      <c r="AQ229" s="202"/>
      <c r="AR229" s="210"/>
      <c r="AS229" s="27"/>
      <c r="AT229" s="203" t="str" cm="1">
        <f t="array" ref="AT229">_xlfn.XLOOKUP(1,('Number Allocation'!$C$6:$C$1446=_xlfn.TEXTAFTER(AU229,"(U20) "))*('Number Allocation'!$D$6:$D$1446=AV229),'Number Allocation'!$A$6:$A$1446,"!!!")</f>
        <v>!!!</v>
      </c>
      <c r="AU229" s="204" t="str">
        <v>(U20) Not Declared</v>
      </c>
      <c r="AV229" s="205" t="str">
        <v>White Horse Harriers</v>
      </c>
      <c r="AW229" s="21"/>
      <c r="AX229" s="201"/>
      <c r="AY229" s="21"/>
      <c r="AZ229" s="202"/>
      <c r="BC229" s="203" t="str" cm="1">
        <f t="array" ref="BC229">_xlfn.XLOOKUP(1,('Number Allocation'!$C$6:$C$1446=_xlfn.TEXTAFTER(BD229,"(U20) "))*('Number Allocation'!$D$6:$D$1446=BE229),'Number Allocation'!$A$6:$A$1446,"!!!")</f>
        <v>!!!</v>
      </c>
      <c r="BD229" s="204" t="str">
        <v>(U20) Not Declared</v>
      </c>
      <c r="BE229" s="205" t="str">
        <v>Abingdon AC</v>
      </c>
      <c r="BF229" s="21"/>
      <c r="BG229" s="201"/>
      <c r="BH229" s="21"/>
      <c r="BI229" s="202"/>
      <c r="BL229" s="203" t="str" cm="1">
        <f t="array" ref="BL229">_xlfn.XLOOKUP(1,('Number Allocation'!$C$6:$C$1446=_xlfn.TEXTAFTER(BM229,"(U20) "))*('Number Allocation'!$D$6:$D$1446=BN229),'Number Allocation'!$A$6:$A$1446,"!!!")</f>
        <v>!!!</v>
      </c>
      <c r="BM229" s="204" t="str">
        <v>(U20) Not Declared</v>
      </c>
      <c r="BN229" s="205" t="str">
        <v>Bicester AC</v>
      </c>
      <c r="BO229" s="21"/>
      <c r="BP229" s="201"/>
      <c r="BQ229" s="21"/>
      <c r="BR229" s="202"/>
      <c r="BU229" s="203" t="str" cm="1">
        <f t="array" ref="BU229">_xlfn.XLOOKUP(1,('Number Allocation'!$C$6:$C$1446=_xlfn.TEXTAFTER(BV229,"(U20) "))*('Number Allocation'!$D$6:$D$1446=BW229),'Number Allocation'!$A$6:$A$1446,"!!!")</f>
        <v>!!!</v>
      </c>
      <c r="BV229" s="204" t="str">
        <v>(U20) Not Declared</v>
      </c>
      <c r="BW229" s="205" t="str">
        <v>Abingdon AC</v>
      </c>
      <c r="BX229" s="21"/>
      <c r="BY229" s="201"/>
      <c r="BZ229" s="21"/>
      <c r="CA229" s="202"/>
      <c r="CB229" s="21"/>
      <c r="CC229" s="21"/>
      <c r="CD229" s="21"/>
      <c r="CE229" s="21"/>
      <c r="CF229" s="21"/>
      <c r="CG229" s="21"/>
      <c r="CH229" s="21"/>
      <c r="CI229" s="21"/>
      <c r="CJ229" s="21"/>
      <c r="CK229" s="21"/>
      <c r="CL229" s="21"/>
    </row>
    <row r="230" spans="1:90" ht="21" customHeight="1">
      <c r="A230" s="20" t="s">
        <v>69</v>
      </c>
      <c r="B230" s="5" t="s">
        <v>48</v>
      </c>
      <c r="C230" s="5" t="s">
        <v>136</v>
      </c>
      <c r="D230" s="5" t="str">
        <f>IF(ISNA(MATCH($C230,Kennet!AK$61:AK$68,0)),"Not Declared", IF(ISBLANK(INDEX(Kennet!$AI$61:$AI$68,MATCH($C230,Kennet!AK$61:AK$68,0))),"Missing name on declaration sheet", INDEX(Kennet!$AI$61:$AI$68,MATCH($C230,Kennet!AK$61:AK$68,0))))</f>
        <v>Not Declared</v>
      </c>
      <c r="E230" s="5" t="str">
        <f>IF(ISNA(MATCH($C230,Kennet!AL$61:AL$68,0)),"Not Declared", IF(ISBLANK(INDEX(Kennet!$AI$61:$AI$68,MATCH($C230,Kennet!AL$61:AL$68,0))),"Missing name on declaration sheet", INDEX(Kennet!$AI$61:$AI$68,MATCH($C230,Kennet!AL$61:AL$68,0))))</f>
        <v>Not Declared</v>
      </c>
      <c r="F230" s="5" t="str">
        <f>IF(ISNA(MATCH($C230,Kennet!AM$61:AM$68,0)),"Not Declared", IF(ISBLANK(INDEX(Kennet!$AI$61:$AI$68,MATCH($C230,Kennet!AM$61:AM$68,0))),"Missing name on declaration sheet", INDEX(Kennet!$AI$61:$AI$68,MATCH($C230,Kennet!AM$61:AM$68,0))))</f>
        <v>Not Declared</v>
      </c>
      <c r="G230" s="57"/>
      <c r="H230" s="5" t="str">
        <f>IF(ISNA(MATCH($C230,Kennet!AO$61:AO$68,0)),"Not Declared", IF(ISBLANK(INDEX(Kennet!$AI$61:$AI$68,MATCH($C230,Kennet!AO$61:AO$68,0))),"Missing name on declaration sheet", INDEX(Kennet!$AI$61:$AI$68,MATCH($C230,Kennet!AO$61:AO$68,0))))</f>
        <v>Not Declared</v>
      </c>
      <c r="I230" s="5" t="str">
        <f>IF(ISNA(MATCH($C230,Kennet!AP$61:AP$68,0)),"Not Declared", IF(ISBLANK(INDEX(Kennet!$AI$61:$AI$68,MATCH($C230,Kennet!AP$61:AP$68,0))),"Missing name on declaration sheet", INDEX(Kennet!$AI$61:$AI$68,MATCH($C230,Kennet!AP$61:AP$68,0))))</f>
        <v>Not Declared</v>
      </c>
      <c r="J230" s="5" t="str">
        <f>IF(ISNA(MATCH($C230,Kennet!AQ$61:AQ$68,0)),"Not Declared", IF(ISBLANK(INDEX(Kennet!$AI$61:$AI$68,MATCH($C230,Kennet!AQ$61:AQ$68,0))),"Missing name on declaration sheet", INDEX(Kennet!$AI$61:$AI$68,MATCH($C230,Kennet!AQ$61:AQ$68,0))))</f>
        <v>Not Declared</v>
      </c>
      <c r="K230" s="5" t="str">
        <f>IF(ISNA(MATCH($C230,Kennet!AR$61:AR$68,0)),"Not Declared", IF(ISBLANK(INDEX(Kennet!$AI$61:$AI$68,MATCH($C230,Kennet!AR$61:AR$68,0))),"Missing name on declaration sheet", INDEX(Kennet!$AI$61:$AI$68,MATCH($C230,Kennet!AR$61:AR$68,0))))</f>
        <v>Not Declared</v>
      </c>
      <c r="L230" s="5" t="str">
        <f>IF(ISNA(MATCH($C230,Kennet!AS$61:AS$68,0)),"Not Declared", IF(ISBLANK(INDEX(Kennet!$AI$61:$AI$68,MATCH($C230,Kennet!AS$61:AS$68,0))),"Missing name on declaration sheet", INDEX(Kennet!$AI$61:$AI$68,MATCH($C230,Kennet!AS$61:AS$68,0))))</f>
        <v>Not Declared</v>
      </c>
      <c r="M230" s="5" t="str">
        <f>IF(ISNA(MATCH($C230,Kennet!AT$61:AT$68,0)),"Not Declared", IF(ISBLANK(INDEX(Kennet!$AI$61:$AI$68,MATCH($C230,Kennet!AT$61:AT$68,0))),"Missing name on declaration sheet", INDEX(Kennet!$AI$61:$AI$68,MATCH($C230,Kennet!AT$61:AT$68,0))))</f>
        <v>Not Declared</v>
      </c>
      <c r="N230" s="5" t="str">
        <f>IF(ISNA(MATCH($C230,Kennet!AU$61:AU$68,0)),"Not Declared", IF(ISBLANK(INDEX(Kennet!$AI$61:$AI$68,MATCH($C230,Kennet!AU$61:AU$68,0))),"Missing name on declaration sheet", INDEX(Kennet!$AI$61:$AI$68,MATCH($C230,Kennet!AU$61:AU$68,0))))</f>
        <v>Not Declared</v>
      </c>
      <c r="O230" s="5" t="str">
        <f>IF(ISNA(MATCH($C230,Kennet!AV$61:AV$68,0)),"Not Declared", IF(ISBLANK(INDEX(Kennet!$AI$61:$AI$68,MATCH($C230,Kennet!AV$61:AV$68,0))),"Missing name on declaration sheet", INDEX(Kennet!$AI$61:$AI$68,MATCH($C230,Kennet!AV$61:AV$68,0))))</f>
        <v>Not Declared</v>
      </c>
      <c r="P230" s="57"/>
      <c r="Q230" s="57"/>
      <c r="R230" s="57"/>
      <c r="S230" s="57"/>
      <c r="T230" s="57"/>
      <c r="U230" s="57"/>
      <c r="V230" s="57"/>
      <c r="W230" s="57"/>
      <c r="X230" s="57"/>
      <c r="AA230" s="197" t="s">
        <v>341</v>
      </c>
      <c r="AB230" s="198" t="str" cm="1">
        <f t="array" ref="AB230">_xlfn.XLOOKUP(1,('Number Allocation'!$C$6:$C$1446=_xlfn.TEXTAFTER(AC230,"(U20) "))*('Number Allocation'!$D$6:$D$1446=AD230),'Number Allocation'!$A$6:$A$1446,"!!!")</f>
        <v>!!!</v>
      </c>
      <c r="AC230" s="208" t="str" cm="1">
        <f t="array" ref="AC230:AD237">_xlfn.SORTBY(_xlfn._xlws.FILTER(CHOOSE({1,2},"(U20) "&amp;$I214:$I240,$A214:$A240),($C214:$C240="N/S3")*($A214:$A240&lt;&gt;"Great Milton AC"),""),$P$457:$P$464)</f>
        <v>(U20) Not Declared</v>
      </c>
      <c r="AD230" s="200" t="str">
        <v>White Horse Harriers</v>
      </c>
      <c r="AE230" s="21"/>
      <c r="AF230" s="201"/>
      <c r="AG230" s="21"/>
      <c r="AH230" s="202"/>
      <c r="AJ230" s="197" t="s">
        <v>341</v>
      </c>
      <c r="AK230" s="198" t="str" cm="1">
        <f t="array" ref="AK230">_xlfn.XLOOKUP(1,('Number Allocation'!$C$6:$C$1446=_xlfn.TEXTAFTER(AL230,"(U20) "))*('Number Allocation'!$D$6:$D$1446=AM230),'Number Allocation'!$A$6:$A$1446,"!!!")</f>
        <v>!!!</v>
      </c>
      <c r="AL230" s="208" t="str" cm="1">
        <f t="array" ref="AL230:AM237">_xlfn.SORTBY(_xlfn._xlws.FILTER(CHOOSE({1,2},"(U20) "&amp;$F214:$F240,$A214:$A240),($C214:$C240="N/S3")*($A214:$A240&lt;&gt;"Great Milton AC"),""),$O$457:$O$464)</f>
        <v>(U20) Not Declared</v>
      </c>
      <c r="AM230" s="200" t="str">
        <v>Witney Road Runners</v>
      </c>
      <c r="AN230" s="21"/>
      <c r="AO230" s="201"/>
      <c r="AP230" s="21"/>
      <c r="AQ230" s="202"/>
      <c r="AR230" s="210"/>
      <c r="AS230" s="197" t="s">
        <v>341</v>
      </c>
      <c r="AT230" s="198" t="str" cm="1">
        <f t="array" ref="AT230">_xlfn.XLOOKUP(1,('Number Allocation'!$C$6:$C$1446=_xlfn.TEXTAFTER(AU230,"(U20) "))*('Number Allocation'!$D$6:$D$1446=AV230),'Number Allocation'!$A$6:$A$1446,"!!!")</f>
        <v>!!!</v>
      </c>
      <c r="AU230" s="208" t="str" cm="1">
        <f t="array" ref="AU230:AV237">_xlfn.SORTBY(_xlfn._xlws.FILTER(CHOOSE({1,2},"(U20) "&amp;$K214:$K240,$A214:$A240),($C214:$C240="N/S3")*($A214:$A240&lt;&gt;"Great Milton AC"),""),$N$457:$N$464)</f>
        <v>(U20) Not Declared</v>
      </c>
      <c r="AV230" s="200" t="str">
        <v>Banbury Harriers AC</v>
      </c>
      <c r="AW230" s="21"/>
      <c r="AX230" s="201"/>
      <c r="AY230" s="21"/>
      <c r="AZ230" s="202"/>
      <c r="BB230" s="197" t="s">
        <v>341</v>
      </c>
      <c r="BC230" s="198" t="str" cm="1">
        <f t="array" ref="BC230">_xlfn.XLOOKUP(1,('Number Allocation'!$C$6:$C$1446=_xlfn.TEXTAFTER(BD230,"(U20) "))*('Number Allocation'!$D$6:$D$1446=BE230),'Number Allocation'!$A$6:$A$1446,"!!!")</f>
        <v>!!!</v>
      </c>
      <c r="BD230" s="208" t="str" cm="1">
        <f t="array" ref="BD230:BE237">_xlfn.SORTBY(_xlfn._xlws.FILTER(CHOOSE({1,2},"(U20) "&amp;$M214:$M240,$A214:$A240),($C214:$C240="N/S3")*($A214:$A240&lt;&gt;"Great Milton AC"),""),$L$457:$L$464)</f>
        <v>(U20) Not Declared</v>
      </c>
      <c r="BE230" s="200" t="str">
        <v>Bicester AC</v>
      </c>
      <c r="BF230" s="21"/>
      <c r="BG230" s="201"/>
      <c r="BH230" s="21"/>
      <c r="BI230" s="202"/>
      <c r="BK230" s="197" t="s">
        <v>341</v>
      </c>
      <c r="BL230" s="198" t="str" cm="1">
        <f t="array" ref="BL230">_xlfn.XLOOKUP(1,('Number Allocation'!$C$6:$C$1446=_xlfn.TEXTAFTER(BM230,"(U20) "))*('Number Allocation'!$D$6:$D$1446=BN230),'Number Allocation'!$A$6:$A$1446,"!!!")</f>
        <v>!!!</v>
      </c>
      <c r="BM230" s="208" t="str" cm="1">
        <f t="array" ref="BM230:BN237">_xlfn.SORTBY(_xlfn._xlws.FILTER(CHOOSE({1,2},"(U20) "&amp;$D214:$D240,$A214:$A240),($C214:$C240="N/S3")*($A214:$A240&lt;&gt;"Great Milton AC"),""),$M$457:$M$464)</f>
        <v>(U20) Not Declared</v>
      </c>
      <c r="BN230" s="200" t="str">
        <v>Witney Road Runners</v>
      </c>
      <c r="BO230" s="21"/>
      <c r="BP230" s="201"/>
      <c r="BQ230" s="21"/>
      <c r="BR230" s="202"/>
      <c r="BT230" s="197" t="s">
        <v>341</v>
      </c>
      <c r="BU230" s="198" t="str" cm="1">
        <f t="array" ref="BU230">_xlfn.XLOOKUP(1,('Number Allocation'!$C$6:$C$1446=_xlfn.TEXTAFTER(BV230,"(U20) "))*('Number Allocation'!$D$6:$D$1446=BW230),'Number Allocation'!$A$6:$A$1446,"!!!")</f>
        <v>!!!</v>
      </c>
      <c r="BV230" s="208" t="str" cm="1">
        <f t="array" ref="BV230:BW237">_xlfn.SORTBY(_xlfn._xlws.FILTER(CHOOSE({1,2},"(U20) "&amp;$E214:$E240,$A214:$A240),($C214:$C240="N/S3")*($A214:$A240&lt;&gt;"Great Milton AC"),""),$K$457:$K$464)</f>
        <v>(U20) Not Declared</v>
      </c>
      <c r="BW230" s="200" t="str">
        <v>Team Kennet</v>
      </c>
      <c r="BX230" s="21"/>
      <c r="BY230" s="201"/>
      <c r="BZ230" s="21"/>
      <c r="CA230" s="202"/>
      <c r="CB230" s="21"/>
      <c r="CC230" s="21"/>
      <c r="CD230" s="21"/>
      <c r="CE230" s="21"/>
      <c r="CF230" s="21"/>
      <c r="CG230" s="21"/>
      <c r="CH230" s="21"/>
      <c r="CI230" s="21"/>
      <c r="CJ230" s="21"/>
      <c r="CK230" s="21"/>
      <c r="CL230" s="21"/>
    </row>
    <row r="231" spans="1:90" ht="21" customHeight="1">
      <c r="A231" s="20" t="s">
        <v>69</v>
      </c>
      <c r="B231" s="5"/>
      <c r="C231" s="5" t="s">
        <v>137</v>
      </c>
      <c r="D231" s="5" t="str">
        <f>IF(ISNA(MATCH($C231,Kennet!AK$61:AK$68,0)),"Not Declared", IF(ISBLANK(INDEX(Kennet!$AI$61:$AI$68,MATCH($C231,Kennet!AK$61:AK$68,0))),"Missing name on declaration sheet", INDEX(Kennet!$AI$61:$AI$68,MATCH($C231,Kennet!AK$61:AK$68,0))))</f>
        <v>Not Declared</v>
      </c>
      <c r="E231" s="5" t="str">
        <f>IF(ISNA(MATCH($C231,Kennet!AL$61:AL$68,0)),"Not Declared", IF(ISBLANK(INDEX(Kennet!$AI$61:$AI$68,MATCH($C231,Kennet!AL$61:AL$68,0))),"Missing name on declaration sheet", INDEX(Kennet!$AI$61:$AI$68,MATCH($C231,Kennet!AL$61:AL$68,0))))</f>
        <v>Not Declared</v>
      </c>
      <c r="F231" s="5" t="str">
        <f>IF(ISNA(MATCH($C231,Kennet!AM$61:AM$68,0)),"Not Declared", IF(ISBLANK(INDEX(Kennet!$AI$61:$AI$68,MATCH($C231,Kennet!AM$61:AM$68,0))),"Missing name on declaration sheet", INDEX(Kennet!$AI$61:$AI$68,MATCH($C231,Kennet!AM$61:AM$68,0))))</f>
        <v>Not Declared</v>
      </c>
      <c r="G231" s="57"/>
      <c r="H231" s="5" t="str">
        <f>IF(ISNA(MATCH($C231,Kennet!AO$61:AO$68,0)),"Not Declared", IF(ISBLANK(INDEX(Kennet!$AI$61:$AI$68,MATCH($C231,Kennet!AO$61:AO$68,0))),"Missing name on declaration sheet", INDEX(Kennet!$AI$61:$AI$68,MATCH($C231,Kennet!AO$61:AO$68,0))))</f>
        <v>Not Declared</v>
      </c>
      <c r="I231" s="5" t="str">
        <f>IF(ISNA(MATCH($C231,Kennet!AP$61:AP$68,0)),"Not Declared", IF(ISBLANK(INDEX(Kennet!$AI$61:$AI$68,MATCH($C231,Kennet!AP$61:AP$68,0))),"Missing name on declaration sheet", INDEX(Kennet!$AI$61:$AI$68,MATCH($C231,Kennet!AP$61:AP$68,0))))</f>
        <v>Not Declared</v>
      </c>
      <c r="J231" s="5" t="str">
        <f>IF(ISNA(MATCH($C231,Kennet!AQ$61:AQ$68,0)),"Not Declared", IF(ISBLANK(INDEX(Kennet!$AI$61:$AI$68,MATCH($C231,Kennet!AQ$61:AQ$68,0))),"Missing name on declaration sheet", INDEX(Kennet!$AI$61:$AI$68,MATCH($C231,Kennet!AQ$61:AQ$68,0))))</f>
        <v>Not Declared</v>
      </c>
      <c r="K231" s="5" t="str">
        <f>IF(ISNA(MATCH($C231,Kennet!AR$61:AR$68,0)),"Not Declared", IF(ISBLANK(INDEX(Kennet!$AI$61:$AI$68,MATCH($C231,Kennet!AR$61:AR$68,0))),"Missing name on declaration sheet", INDEX(Kennet!$AI$61:$AI$68,MATCH($C231,Kennet!AR$61:AR$68,0))))</f>
        <v>Not Declared</v>
      </c>
      <c r="L231" s="5" t="str">
        <f>IF(ISNA(MATCH($C231,Kennet!AS$61:AS$68,0)),"Not Declared", IF(ISBLANK(INDEX(Kennet!$AI$61:$AI$68,MATCH($C231,Kennet!AS$61:AS$68,0))),"Missing name on declaration sheet", INDEX(Kennet!$AI$61:$AI$68,MATCH($C231,Kennet!AS$61:AS$68,0))))</f>
        <v>Not Declared</v>
      </c>
      <c r="M231" s="5" t="str">
        <f>IF(ISNA(MATCH($C231,Kennet!AT$61:AT$68,0)),"Not Declared", IF(ISBLANK(INDEX(Kennet!$AI$61:$AI$68,MATCH($C231,Kennet!AT$61:AT$68,0))),"Missing name on declaration sheet", INDEX(Kennet!$AI$61:$AI$68,MATCH($C231,Kennet!AT$61:AT$68,0))))</f>
        <v>Not Declared</v>
      </c>
      <c r="N231" s="5" t="str">
        <f>IF(ISNA(MATCH($C231,Kennet!AU$61:AU$68,0)),"Not Declared", IF(ISBLANK(INDEX(Kennet!$AI$61:$AI$68,MATCH($C231,Kennet!AU$61:AU$68,0))),"Missing name on declaration sheet", INDEX(Kennet!$AI$61:$AI$68,MATCH($C231,Kennet!AU$61:AU$68,0))))</f>
        <v>Not Declared</v>
      </c>
      <c r="O231" s="5" t="str">
        <f>IF(ISNA(MATCH($C231,Kennet!AV$61:AV$68,0)),"Not Declared", IF(ISBLANK(INDEX(Kennet!$AI$61:$AI$68,MATCH($C231,Kennet!AV$61:AV$68,0))),"Missing name on declaration sheet", INDEX(Kennet!$AI$61:$AI$68,MATCH($C231,Kennet!AV$61:AV$68,0))))</f>
        <v>Not Declared</v>
      </c>
      <c r="P231" s="57"/>
      <c r="Q231" s="57"/>
      <c r="R231" s="57"/>
      <c r="S231" s="57"/>
      <c r="T231" s="57"/>
      <c r="U231" s="57"/>
      <c r="V231" s="57"/>
      <c r="W231" s="57"/>
      <c r="X231" s="57"/>
      <c r="AB231" s="201" t="str" cm="1">
        <f t="array" ref="AB231">_xlfn.XLOOKUP(1,('Number Allocation'!$C$6:$C$1446=_xlfn.TEXTAFTER(AC231,"(U20) "))*('Number Allocation'!$D$6:$D$1446=AD231),'Number Allocation'!$A$6:$A$1446,"!!!")</f>
        <v>!!!</v>
      </c>
      <c r="AC231" s="21" t="str">
        <v>(U20) Not Declared</v>
      </c>
      <c r="AD231" s="202" t="str">
        <v>Banbury Harriers AC</v>
      </c>
      <c r="AE231" s="21"/>
      <c r="AF231" s="201"/>
      <c r="AG231" s="21"/>
      <c r="AH231" s="202"/>
      <c r="AK231" s="201" t="str" cm="1">
        <f t="array" ref="AK231">_xlfn.XLOOKUP(1,('Number Allocation'!$C$6:$C$1446=_xlfn.TEXTAFTER(AL231,"(U20) "))*('Number Allocation'!$D$6:$D$1446=AM231),'Number Allocation'!$A$6:$A$1446,"!!!")</f>
        <v>!!!</v>
      </c>
      <c r="AL231" s="21" t="str">
        <v>(U20) Not Declared</v>
      </c>
      <c r="AM231" s="202" t="str">
        <v>Bicester AC</v>
      </c>
      <c r="AN231" s="21"/>
      <c r="AO231" s="201"/>
      <c r="AP231" s="21"/>
      <c r="AQ231" s="202"/>
      <c r="AR231" s="210"/>
      <c r="AS231" s="27"/>
      <c r="AT231" s="201" t="str" cm="1">
        <f t="array" ref="AT231">_xlfn.XLOOKUP(1,('Number Allocation'!$C$6:$C$1446=_xlfn.TEXTAFTER(AU231,"(U20) "))*('Number Allocation'!$D$6:$D$1446=AV231),'Number Allocation'!$A$6:$A$1446,"!!!")</f>
        <v>!!!</v>
      </c>
      <c r="AU231" s="21" t="str">
        <v>(U20) Not Declared</v>
      </c>
      <c r="AV231" s="202" t="str">
        <v>Witney Road Runners</v>
      </c>
      <c r="AW231" s="21"/>
      <c r="AX231" s="201"/>
      <c r="AY231" s="21"/>
      <c r="AZ231" s="202"/>
      <c r="BC231" s="201" t="str" cm="1">
        <f t="array" ref="BC231">_xlfn.XLOOKUP(1,('Number Allocation'!$C$6:$C$1446=_xlfn.TEXTAFTER(BD231,"(U20) "))*('Number Allocation'!$D$6:$D$1446=BE231),'Number Allocation'!$A$6:$A$1446,"!!!")</f>
        <v>!!!</v>
      </c>
      <c r="BD231" s="21" t="str">
        <v>(U20) Not Declared</v>
      </c>
      <c r="BE231" s="202" t="str">
        <v>Banbury Harriers AC</v>
      </c>
      <c r="BF231" s="21"/>
      <c r="BG231" s="201"/>
      <c r="BH231" s="21"/>
      <c r="BI231" s="202"/>
      <c r="BL231" s="201" t="str" cm="1">
        <f t="array" ref="BL231">_xlfn.XLOOKUP(1,('Number Allocation'!$C$6:$C$1446=_xlfn.TEXTAFTER(BM231,"(U20) "))*('Number Allocation'!$D$6:$D$1446=BN231),'Number Allocation'!$A$6:$A$1446,"!!!")</f>
        <v>!!!</v>
      </c>
      <c r="BM231" s="21" t="str">
        <v>(U20) Not Declared</v>
      </c>
      <c r="BN231" s="202" t="str">
        <v>Radley AC</v>
      </c>
      <c r="BO231" s="21"/>
      <c r="BP231" s="201"/>
      <c r="BQ231" s="21"/>
      <c r="BR231" s="202"/>
      <c r="BU231" s="201" t="str" cm="1">
        <f t="array" ref="BU231">_xlfn.XLOOKUP(1,('Number Allocation'!$C$6:$C$1446=_xlfn.TEXTAFTER(BV231,"(U20) "))*('Number Allocation'!$D$6:$D$1446=BW231),'Number Allocation'!$A$6:$A$1446,"!!!")</f>
        <v>!!!</v>
      </c>
      <c r="BV231" s="21" t="str">
        <v>(U20) Not Declared</v>
      </c>
      <c r="BW231" s="202" t="str">
        <v>Oxford City AC</v>
      </c>
      <c r="BX231" s="21"/>
      <c r="BY231" s="201"/>
      <c r="BZ231" s="21"/>
      <c r="CA231" s="202"/>
      <c r="CB231" s="21"/>
      <c r="CC231" s="21"/>
      <c r="CD231" s="21"/>
      <c r="CE231" s="21"/>
      <c r="CF231" s="21"/>
      <c r="CG231" s="21"/>
      <c r="CH231" s="21"/>
      <c r="CI231" s="21"/>
      <c r="CJ231" s="21"/>
      <c r="CK231" s="21"/>
      <c r="CL231" s="21"/>
    </row>
    <row r="232" spans="1:90" ht="21" customHeight="1">
      <c r="A232" s="20" t="s">
        <v>122</v>
      </c>
      <c r="B232" s="5" t="s">
        <v>72</v>
      </c>
      <c r="C232" s="5" t="s">
        <v>109</v>
      </c>
      <c r="D232" s="5" t="str">
        <f>IF(ISNA(MATCH($C232,WhiteHorse!AK$61:AK$68,0)),"Not Declared", IF(ISBLANK(INDEX(WhiteHorse!$AI$61:$AI$68,MATCH($C232,WhiteHorse!AK$61:AK$68,0))),"Missing name on declaration sheet", INDEX(WhiteHorse!$AI$61:$AI$68,MATCH($C232,WhiteHorse!AK$61:AK$68,0))))</f>
        <v>Not Declared</v>
      </c>
      <c r="E232" s="5" t="str">
        <f>IF(ISNA(MATCH($C232,WhiteHorse!AL$61:AL$68,0)),"Not Declared", IF(ISBLANK(INDEX(WhiteHorse!$AI$61:$AI$68,MATCH($C232,WhiteHorse!AL$61:AL$68,0))),"Missing name on declaration sheet", INDEX(WhiteHorse!$AI$61:$AI$68,MATCH($C232,WhiteHorse!AL$61:AL$68,0))))</f>
        <v>Not Declared</v>
      </c>
      <c r="F232" s="5" t="str">
        <f>IF(ISNA(MATCH($C232,WhiteHorse!AM$61:AM$68,0)),"Not Declared", IF(ISBLANK(INDEX(WhiteHorse!$AI$61:$AI$68,MATCH($C232,WhiteHorse!AM$61:AM$68,0))),"Missing name on declaration sheet", INDEX(WhiteHorse!$AI$61:$AI$68,MATCH($C232,WhiteHorse!AM$61:AM$68,0))))</f>
        <v>Not Declared</v>
      </c>
      <c r="G232" s="57"/>
      <c r="H232" s="5" t="str">
        <f>IF(ISNA(MATCH($C232,WhiteHorse!AO$61:AO$68,0)),"Not Declared", IF(ISBLANK(INDEX(WhiteHorse!$AI$61:$AI$68,MATCH($C232,WhiteHorse!AO$61:AO$68,0))),"Missing name on declaration sheet", INDEX(WhiteHorse!$AI$61:$AI$68,MATCH($C232,WhiteHorse!AO$61:AO$68,0))))</f>
        <v>Not Declared</v>
      </c>
      <c r="I232" s="5" t="str">
        <f>IF(ISNA(MATCH($C232,WhiteHorse!AP$61:AP$68,0)),"Not Declared", IF(ISBLANK(INDEX(WhiteHorse!$AI$61:$AI$68,MATCH($C232,WhiteHorse!AP$61:AP$68,0))),"Missing name on declaration sheet", INDEX(WhiteHorse!$AI$61:$AI$68,MATCH($C232,WhiteHorse!AP$61:AP$68,0))))</f>
        <v>Not Declared</v>
      </c>
      <c r="J232" s="5" t="str">
        <f>IF(ISNA(MATCH($C232,WhiteHorse!AQ$61:AQ$68,0)),"Not Declared", IF(ISBLANK(INDEX(WhiteHorse!$AI$61:$AI$68,MATCH($C232,WhiteHorse!AQ$61:AQ$68,0))),"Missing name on declaration sheet", INDEX(WhiteHorse!$AI$61:$AI$68,MATCH($C232,WhiteHorse!AQ$61:AQ$68,0))))</f>
        <v>Not Declared</v>
      </c>
      <c r="K232" s="5" t="str">
        <f>IF(ISNA(MATCH($C232,WhiteHorse!AR$61:AR$68,0)),"Not Declared", IF(ISBLANK(INDEX(WhiteHorse!$AI$61:$AI$68,MATCH($C232,WhiteHorse!AR$61:AR$68,0))),"Missing name on declaration sheet", INDEX(WhiteHorse!$AI$61:$AI$68,MATCH($C232,WhiteHorse!AR$61:AR$68,0))))</f>
        <v>Not Declared</v>
      </c>
      <c r="L232" s="5" t="str">
        <f>IF(ISNA(MATCH($C232,WhiteHorse!AS$61:AS$68,0)),"Not Declared", IF(ISBLANK(INDEX(WhiteHorse!$AI$61:$AI$68,MATCH($C232,WhiteHorse!AS$61:AS$68,0))),"Missing name on declaration sheet", INDEX(WhiteHorse!$AI$61:$AI$68,MATCH($C232,WhiteHorse!AS$61:AS$68,0))))</f>
        <v>Not Declared</v>
      </c>
      <c r="M232" s="5" t="str">
        <f>IF(ISNA(MATCH($C232,WhiteHorse!AT$61:AT$68,0)),"Not Declared", IF(ISBLANK(INDEX(WhiteHorse!$AI$61:$AI$68,MATCH($C232,WhiteHorse!AT$61:AT$68,0))),"Missing name on declaration sheet", INDEX(WhiteHorse!$AI$61:$AI$68,MATCH($C232,WhiteHorse!AT$61:AT$68,0))))</f>
        <v>Not Declared</v>
      </c>
      <c r="N232" s="5" t="str">
        <f>IF(ISNA(MATCH($C232,WhiteHorse!AU$61:AU$68,0)),"Not Declared", IF(ISBLANK(INDEX(WhiteHorse!$AI$61:$AI$68,MATCH($C232,WhiteHorse!AU$61:AU$68,0))),"Missing name on declaration sheet", INDEX(WhiteHorse!$AI$61:$AI$68,MATCH($C232,WhiteHorse!AU$61:AU$68,0))))</f>
        <v>Not Declared</v>
      </c>
      <c r="O232" s="5" t="str">
        <f>IF(ISNA(MATCH($C232,WhiteHorse!AV$61:AV$68,0)),"Not Declared", IF(ISBLANK(INDEX(WhiteHorse!$AI$61:$AI$68,MATCH($C232,WhiteHorse!AV$61:AV$68,0))),"Missing name on declaration sheet", INDEX(WhiteHorse!$AI$61:$AI$68,MATCH($C232,WhiteHorse!AV$61:AV$68,0))))</f>
        <v>Not Declared</v>
      </c>
      <c r="P232" s="57"/>
      <c r="Q232" s="57"/>
      <c r="R232" s="57"/>
      <c r="S232" s="57"/>
      <c r="T232" s="57"/>
      <c r="U232" s="57"/>
      <c r="V232" s="57"/>
      <c r="W232" s="57"/>
      <c r="X232" s="57"/>
      <c r="AB232" s="201" t="str" cm="1">
        <f t="array" ref="AB232">_xlfn.XLOOKUP(1,('Number Allocation'!$C$6:$C$1446=_xlfn.TEXTAFTER(AC232,"(U20) "))*('Number Allocation'!$D$6:$D$1446=AD232),'Number Allocation'!$A$6:$A$1446,"!!!")</f>
        <v>!!!</v>
      </c>
      <c r="AC232" s="21" t="str">
        <v>(U20) Not Declared</v>
      </c>
      <c r="AD232" s="202" t="str">
        <v>Bicester AC</v>
      </c>
      <c r="AE232" s="21"/>
      <c r="AF232" s="201"/>
      <c r="AG232" s="21"/>
      <c r="AH232" s="202"/>
      <c r="AK232" s="201" t="str" cm="1">
        <f t="array" ref="AK232">_xlfn.XLOOKUP(1,('Number Allocation'!$C$6:$C$1446=_xlfn.TEXTAFTER(AL232,"(U20) "))*('Number Allocation'!$D$6:$D$1446=AM232),'Number Allocation'!$A$6:$A$1446,"!!!")</f>
        <v>!!!</v>
      </c>
      <c r="AL232" s="21" t="str">
        <v>(U20) Not Declared</v>
      </c>
      <c r="AM232" s="202" t="str">
        <v>White Horse Harriers</v>
      </c>
      <c r="AN232" s="21"/>
      <c r="AO232" s="201"/>
      <c r="AP232" s="21"/>
      <c r="AQ232" s="202"/>
      <c r="AR232" s="210"/>
      <c r="AS232" s="27"/>
      <c r="AT232" s="201" t="str" cm="1">
        <f t="array" ref="AT232">_xlfn.XLOOKUP(1,('Number Allocation'!$C$6:$C$1446=_xlfn.TEXTAFTER(AU232,"(U20) "))*('Number Allocation'!$D$6:$D$1446=AV232),'Number Allocation'!$A$6:$A$1446,"!!!")</f>
        <v>!!!</v>
      </c>
      <c r="AU232" s="21" t="str">
        <v>(U20) Not Declared</v>
      </c>
      <c r="AV232" s="202" t="str">
        <v>Abingdon AC</v>
      </c>
      <c r="AW232" s="21"/>
      <c r="AX232" s="201"/>
      <c r="AY232" s="21"/>
      <c r="AZ232" s="202"/>
      <c r="BC232" s="201" t="str" cm="1">
        <f t="array" ref="BC232">_xlfn.XLOOKUP(1,('Number Allocation'!$C$6:$C$1446=_xlfn.TEXTAFTER(BD232,"(U20) "))*('Number Allocation'!$D$6:$D$1446=BE232),'Number Allocation'!$A$6:$A$1446,"!!!")</f>
        <v>!!!</v>
      </c>
      <c r="BD232" s="21" t="str">
        <v>(U20) Not Declared</v>
      </c>
      <c r="BE232" s="202" t="str">
        <v>Witney Road Runners</v>
      </c>
      <c r="BF232" s="21"/>
      <c r="BG232" s="201"/>
      <c r="BH232" s="21"/>
      <c r="BI232" s="202"/>
      <c r="BL232" s="201" t="str" cm="1">
        <f t="array" ref="BL232">_xlfn.XLOOKUP(1,('Number Allocation'!$C$6:$C$1446=_xlfn.TEXTAFTER(BM232,"(U20) "))*('Number Allocation'!$D$6:$D$1446=BN232),'Number Allocation'!$A$6:$A$1446,"!!!")</f>
        <v>!!!</v>
      </c>
      <c r="BM232" s="21" t="str">
        <v>(U20) Not Declared</v>
      </c>
      <c r="BN232" s="202" t="str">
        <v>Abingdon AC</v>
      </c>
      <c r="BO232" s="21"/>
      <c r="BP232" s="201"/>
      <c r="BQ232" s="21"/>
      <c r="BR232" s="202"/>
      <c r="BU232" s="201" t="str" cm="1">
        <f t="array" ref="BU232">_xlfn.XLOOKUP(1,('Number Allocation'!$C$6:$C$1446=_xlfn.TEXTAFTER(BV232,"(U20) "))*('Number Allocation'!$D$6:$D$1446=BW232),'Number Allocation'!$A$6:$A$1446,"!!!")</f>
        <v>!!!</v>
      </c>
      <c r="BV232" s="21" t="str">
        <v>(U20) Not Declared</v>
      </c>
      <c r="BW232" s="202" t="str">
        <v>Banbury Harriers AC</v>
      </c>
      <c r="BX232" s="21"/>
      <c r="BY232" s="201"/>
      <c r="BZ232" s="21"/>
      <c r="CA232" s="202"/>
      <c r="CB232" s="21"/>
      <c r="CC232" s="21"/>
      <c r="CD232" s="21"/>
      <c r="CE232" s="21"/>
      <c r="CF232" s="21"/>
      <c r="CG232" s="21"/>
      <c r="CH232" s="21"/>
      <c r="CI232" s="21"/>
      <c r="CJ232" s="21"/>
      <c r="CK232" s="21"/>
      <c r="CL232" s="21"/>
    </row>
    <row r="233" spans="1:90" ht="21" customHeight="1">
      <c r="A233" s="20" t="s">
        <v>122</v>
      </c>
      <c r="B233" s="5" t="s">
        <v>73</v>
      </c>
      <c r="C233" s="5" t="s">
        <v>136</v>
      </c>
      <c r="D233" s="5" t="str">
        <f>IF(ISNA(MATCH($C233,WhiteHorse!AK$61:AK$68,0)),"Not Declared", IF(ISBLANK(INDEX(WhiteHorse!$AI$61:$AI$68,MATCH($C233,WhiteHorse!AK$61:AK$68,0))),"Missing name on declaration sheet", INDEX(WhiteHorse!$AI$61:$AI$68,MATCH($C233,WhiteHorse!AK$61:AK$68,0))))</f>
        <v>Not Declared</v>
      </c>
      <c r="E233" s="5" t="str">
        <f>IF(ISNA(MATCH($C233,WhiteHorse!AL$61:AL$68,0)),"Not Declared", IF(ISBLANK(INDEX(WhiteHorse!$AI$61:$AI$68,MATCH($C233,WhiteHorse!AL$61:AL$68,0))),"Missing name on declaration sheet", INDEX(WhiteHorse!$AI$61:$AI$68,MATCH($C233,WhiteHorse!AL$61:AL$68,0))))</f>
        <v>Not Declared</v>
      </c>
      <c r="F233" s="5" t="str">
        <f>IF(ISNA(MATCH($C233,WhiteHorse!AM$61:AM$68,0)),"Not Declared", IF(ISBLANK(INDEX(WhiteHorse!$AI$61:$AI$68,MATCH($C233,WhiteHorse!AM$61:AM$68,0))),"Missing name on declaration sheet", INDEX(WhiteHorse!$AI$61:$AI$68,MATCH($C233,WhiteHorse!AM$61:AM$68,0))))</f>
        <v>Not Declared</v>
      </c>
      <c r="G233" s="57"/>
      <c r="H233" s="5" t="str">
        <f>IF(ISNA(MATCH($C233,WhiteHorse!AO$61:AO$68,0)),"Not Declared", IF(ISBLANK(INDEX(WhiteHorse!$AI$61:$AI$68,MATCH($C233,WhiteHorse!AO$61:AO$68,0))),"Missing name on declaration sheet", INDEX(WhiteHorse!$AI$61:$AI$68,MATCH($C233,WhiteHorse!AO$61:AO$68,0))))</f>
        <v>Not Declared</v>
      </c>
      <c r="I233" s="5" t="str">
        <f>IF(ISNA(MATCH($C233,WhiteHorse!AP$61:AP$68,0)),"Not Declared", IF(ISBLANK(INDEX(WhiteHorse!$AI$61:$AI$68,MATCH($C233,WhiteHorse!AP$61:AP$68,0))),"Missing name on declaration sheet", INDEX(WhiteHorse!$AI$61:$AI$68,MATCH($C233,WhiteHorse!AP$61:AP$68,0))))</f>
        <v>Not Declared</v>
      </c>
      <c r="J233" s="5" t="str">
        <f>IF(ISNA(MATCH($C233,WhiteHorse!AQ$61:AQ$68,0)),"Not Declared", IF(ISBLANK(INDEX(WhiteHorse!$AI$61:$AI$68,MATCH($C233,WhiteHorse!AQ$61:AQ$68,0))),"Missing name on declaration sheet", INDEX(WhiteHorse!$AI$61:$AI$68,MATCH($C233,WhiteHorse!AQ$61:AQ$68,0))))</f>
        <v>Not Declared</v>
      </c>
      <c r="K233" s="5" t="str">
        <f>IF(ISNA(MATCH($C233,WhiteHorse!AR$61:AR$68,0)),"Not Declared", IF(ISBLANK(INDEX(WhiteHorse!$AI$61:$AI$68,MATCH($C233,WhiteHorse!AR$61:AR$68,0))),"Missing name on declaration sheet", INDEX(WhiteHorse!$AI$61:$AI$68,MATCH($C233,WhiteHorse!AR$61:AR$68,0))))</f>
        <v>Not Declared</v>
      </c>
      <c r="L233" s="5" t="str">
        <f>IF(ISNA(MATCH($C233,WhiteHorse!AS$61:AS$68,0)),"Not Declared", IF(ISBLANK(INDEX(WhiteHorse!$AI$61:$AI$68,MATCH($C233,WhiteHorse!AS$61:AS$68,0))),"Missing name on declaration sheet", INDEX(WhiteHorse!$AI$61:$AI$68,MATCH($C233,WhiteHorse!AS$61:AS$68,0))))</f>
        <v>Not Declared</v>
      </c>
      <c r="M233" s="5" t="str">
        <f>IF(ISNA(MATCH($C233,WhiteHorse!AT$61:AT$68,0)),"Not Declared", IF(ISBLANK(INDEX(WhiteHorse!$AI$61:$AI$68,MATCH($C233,WhiteHorse!AT$61:AT$68,0))),"Missing name on declaration sheet", INDEX(WhiteHorse!$AI$61:$AI$68,MATCH($C233,WhiteHorse!AT$61:AT$68,0))))</f>
        <v>Not Declared</v>
      </c>
      <c r="N233" s="5" t="str">
        <f>IF(ISNA(MATCH($C233,WhiteHorse!AU$61:AU$68,0)),"Not Declared", IF(ISBLANK(INDEX(WhiteHorse!$AI$61:$AI$68,MATCH($C233,WhiteHorse!AU$61:AU$68,0))),"Missing name on declaration sheet", INDEX(WhiteHorse!$AI$61:$AI$68,MATCH($C233,WhiteHorse!AU$61:AU$68,0))))</f>
        <v>Not Declared</v>
      </c>
      <c r="O233" s="5" t="str">
        <f>IF(ISNA(MATCH($C233,WhiteHorse!AV$61:AV$68,0)),"Not Declared", IF(ISBLANK(INDEX(WhiteHorse!$AI$61:$AI$68,MATCH($C233,WhiteHorse!AV$61:AV$68,0))),"Missing name on declaration sheet", INDEX(WhiteHorse!$AI$61:$AI$68,MATCH($C233,WhiteHorse!AV$61:AV$68,0))))</f>
        <v>Not Declared</v>
      </c>
      <c r="P233" s="57"/>
      <c r="Q233" s="57"/>
      <c r="R233" s="57"/>
      <c r="S233" s="57"/>
      <c r="T233" s="57"/>
      <c r="U233" s="57"/>
      <c r="V233" s="57"/>
      <c r="W233" s="57"/>
      <c r="X233" s="57"/>
      <c r="AB233" s="201" t="str" cm="1">
        <f t="array" ref="AB233">_xlfn.XLOOKUP(1,('Number Allocation'!$C$6:$C$1446=_xlfn.TEXTAFTER(AC233,"(U20) "))*('Number Allocation'!$D$6:$D$1446=AD233),'Number Allocation'!$A$6:$A$1446,"!!!")</f>
        <v>!!!</v>
      </c>
      <c r="AC233" s="21" t="str">
        <v>(U20) Not Declared</v>
      </c>
      <c r="AD233" s="202" t="str">
        <v>Radley AC</v>
      </c>
      <c r="AE233" s="21"/>
      <c r="AF233" s="201"/>
      <c r="AG233" s="21"/>
      <c r="AH233" s="202"/>
      <c r="AK233" s="201" t="str" cm="1">
        <f t="array" ref="AK233">_xlfn.XLOOKUP(1,('Number Allocation'!$C$6:$C$1446=_xlfn.TEXTAFTER(AL233,"(U20) "))*('Number Allocation'!$D$6:$D$1446=AM233),'Number Allocation'!$A$6:$A$1446,"!!!")</f>
        <v>!!!</v>
      </c>
      <c r="AL233" s="21" t="str">
        <v>(U20) Not Declared</v>
      </c>
      <c r="AM233" s="202" t="str">
        <v>Oxford City AC</v>
      </c>
      <c r="AN233" s="21"/>
      <c r="AO233" s="201"/>
      <c r="AP233" s="21"/>
      <c r="AQ233" s="202"/>
      <c r="AR233" s="210"/>
      <c r="AS233" s="27"/>
      <c r="AT233" s="201" t="str" cm="1">
        <f t="array" ref="AT233">_xlfn.XLOOKUP(1,('Number Allocation'!$C$6:$C$1446=_xlfn.TEXTAFTER(AU233,"(U20) "))*('Number Allocation'!$D$6:$D$1446=AV233),'Number Allocation'!$A$6:$A$1446,"!!!")</f>
        <v>!!!</v>
      </c>
      <c r="AU233" s="21" t="str">
        <v>(U20) Not Declared</v>
      </c>
      <c r="AV233" s="202" t="str">
        <v>Oxford City AC</v>
      </c>
      <c r="AW233" s="21"/>
      <c r="AX233" s="201"/>
      <c r="AY233" s="21"/>
      <c r="AZ233" s="202"/>
      <c r="BC233" s="201" t="str" cm="1">
        <f t="array" ref="BC233">_xlfn.XLOOKUP(1,('Number Allocation'!$C$6:$C$1446=_xlfn.TEXTAFTER(BD233,"(U20) "))*('Number Allocation'!$D$6:$D$1446=BE233),'Number Allocation'!$A$6:$A$1446,"!!!")</f>
        <v>!!!</v>
      </c>
      <c r="BD233" s="21" t="str">
        <v>(U20) Not Declared</v>
      </c>
      <c r="BE233" s="202" t="str">
        <v>Team Kennet</v>
      </c>
      <c r="BF233" s="21"/>
      <c r="BG233" s="201"/>
      <c r="BH233" s="21"/>
      <c r="BI233" s="202"/>
      <c r="BL233" s="201" t="str" cm="1">
        <f t="array" ref="BL233">_xlfn.XLOOKUP(1,('Number Allocation'!$C$6:$C$1446=_xlfn.TEXTAFTER(BM233,"(U20) "))*('Number Allocation'!$D$6:$D$1446=BN233),'Number Allocation'!$A$6:$A$1446,"!!!")</f>
        <v>!!!</v>
      </c>
      <c r="BM233" s="21" t="str">
        <v>(U20) Not Declared</v>
      </c>
      <c r="BN233" s="202" t="str">
        <v>Oxford City AC</v>
      </c>
      <c r="BO233" s="21"/>
      <c r="BP233" s="201"/>
      <c r="BQ233" s="21"/>
      <c r="BR233" s="202"/>
      <c r="BU233" s="201" t="str" cm="1">
        <f t="array" ref="BU233">_xlfn.XLOOKUP(1,('Number Allocation'!$C$6:$C$1446=_xlfn.TEXTAFTER(BV233,"(U20) "))*('Number Allocation'!$D$6:$D$1446=BW233),'Number Allocation'!$A$6:$A$1446,"!!!")</f>
        <v>!!!</v>
      </c>
      <c r="BV233" s="21" t="str">
        <v>(U20) Not Declared</v>
      </c>
      <c r="BW233" s="202" t="str">
        <v>Witney Road Runners</v>
      </c>
      <c r="BX233" s="21"/>
      <c r="BY233" s="201"/>
      <c r="BZ233" s="21"/>
      <c r="CA233" s="202"/>
      <c r="CB233" s="21"/>
      <c r="CC233" s="21"/>
      <c r="CD233" s="21"/>
      <c r="CE233" s="21"/>
      <c r="CF233" s="21"/>
      <c r="CG233" s="21"/>
      <c r="CH233" s="21"/>
      <c r="CI233" s="21"/>
      <c r="CJ233" s="21"/>
      <c r="CK233" s="21"/>
      <c r="CL233" s="21"/>
    </row>
    <row r="234" spans="1:90" ht="21" customHeight="1">
      <c r="A234" s="20" t="s">
        <v>122</v>
      </c>
      <c r="B234" s="5"/>
      <c r="C234" s="5" t="s">
        <v>137</v>
      </c>
      <c r="D234" s="5" t="str">
        <f>IF(ISNA(MATCH($C234,WhiteHorse!AK$61:AK$68,0)),"Not Declared", IF(ISBLANK(INDEX(WhiteHorse!$AI$61:$AI$68,MATCH($C234,WhiteHorse!AK$61:AK$68,0))),"Missing name on declaration sheet", INDEX(WhiteHorse!$AI$61:$AI$68,MATCH($C234,WhiteHorse!AK$61:AK$68,0))))</f>
        <v>Not Declared</v>
      </c>
      <c r="E234" s="5" t="str">
        <f>IF(ISNA(MATCH($C234,WhiteHorse!AL$61:AL$68,0)),"Not Declared", IF(ISBLANK(INDEX(WhiteHorse!$AI$61:$AI$68,MATCH($C234,WhiteHorse!AL$61:AL$68,0))),"Missing name on declaration sheet", INDEX(WhiteHorse!$AI$61:$AI$68,MATCH($C234,WhiteHorse!AL$61:AL$68,0))))</f>
        <v>Not Declared</v>
      </c>
      <c r="F234" s="5" t="str">
        <f>IF(ISNA(MATCH($C234,WhiteHorse!AM$61:AM$68,0)),"Not Declared", IF(ISBLANK(INDEX(WhiteHorse!$AI$61:$AI$68,MATCH($C234,WhiteHorse!AM$61:AM$68,0))),"Missing name on declaration sheet", INDEX(WhiteHorse!$AI$61:$AI$68,MATCH($C234,WhiteHorse!AM$61:AM$68,0))))</f>
        <v>Not Declared</v>
      </c>
      <c r="G234" s="57"/>
      <c r="H234" s="5" t="str">
        <f>IF(ISNA(MATCH($C234,WhiteHorse!AO$61:AO$68,0)),"Not Declared", IF(ISBLANK(INDEX(WhiteHorse!$AI$61:$AI$68,MATCH($C234,WhiteHorse!AO$61:AO$68,0))),"Missing name on declaration sheet", INDEX(WhiteHorse!$AI$61:$AI$68,MATCH($C234,WhiteHorse!AO$61:AO$68,0))))</f>
        <v>Not Declared</v>
      </c>
      <c r="I234" s="5" t="str">
        <f>IF(ISNA(MATCH($C234,WhiteHorse!AP$61:AP$68,0)),"Not Declared", IF(ISBLANK(INDEX(WhiteHorse!$AI$61:$AI$68,MATCH($C234,WhiteHorse!AP$61:AP$68,0))),"Missing name on declaration sheet", INDEX(WhiteHorse!$AI$61:$AI$68,MATCH($C234,WhiteHorse!AP$61:AP$68,0))))</f>
        <v>Not Declared</v>
      </c>
      <c r="J234" s="5" t="str">
        <f>IF(ISNA(MATCH($C234,WhiteHorse!AQ$61:AQ$68,0)),"Not Declared", IF(ISBLANK(INDEX(WhiteHorse!$AI$61:$AI$68,MATCH($C234,WhiteHorse!AQ$61:AQ$68,0))),"Missing name on declaration sheet", INDEX(WhiteHorse!$AI$61:$AI$68,MATCH($C234,WhiteHorse!AQ$61:AQ$68,0))))</f>
        <v>Not Declared</v>
      </c>
      <c r="K234" s="5" t="str">
        <f>IF(ISNA(MATCH($C234,WhiteHorse!AR$61:AR$68,0)),"Not Declared", IF(ISBLANK(INDEX(WhiteHorse!$AI$61:$AI$68,MATCH($C234,WhiteHorse!AR$61:AR$68,0))),"Missing name on declaration sheet", INDEX(WhiteHorse!$AI$61:$AI$68,MATCH($C234,WhiteHorse!AR$61:AR$68,0))))</f>
        <v>Not Declared</v>
      </c>
      <c r="L234" s="5" t="str">
        <f>IF(ISNA(MATCH($C234,WhiteHorse!AS$61:AS$68,0)),"Not Declared", IF(ISBLANK(INDEX(WhiteHorse!$AI$61:$AI$68,MATCH($C234,WhiteHorse!AS$61:AS$68,0))),"Missing name on declaration sheet", INDEX(WhiteHorse!$AI$61:$AI$68,MATCH($C234,WhiteHorse!AS$61:AS$68,0))))</f>
        <v>Not Declared</v>
      </c>
      <c r="M234" s="5" t="str">
        <f>IF(ISNA(MATCH($C234,WhiteHorse!AT$61:AT$68,0)),"Not Declared", IF(ISBLANK(INDEX(WhiteHorse!$AI$61:$AI$68,MATCH($C234,WhiteHorse!AT$61:AT$68,0))),"Missing name on declaration sheet", INDEX(WhiteHorse!$AI$61:$AI$68,MATCH($C234,WhiteHorse!AT$61:AT$68,0))))</f>
        <v>Not Declared</v>
      </c>
      <c r="N234" s="5" t="str">
        <f>IF(ISNA(MATCH($C234,WhiteHorse!AU$61:AU$68,0)),"Not Declared", IF(ISBLANK(INDEX(WhiteHorse!$AI$61:$AI$68,MATCH($C234,WhiteHorse!AU$61:AU$68,0))),"Missing name on declaration sheet", INDEX(WhiteHorse!$AI$61:$AI$68,MATCH($C234,WhiteHorse!AU$61:AU$68,0))))</f>
        <v>Not Declared</v>
      </c>
      <c r="O234" s="5" t="str">
        <f>IF(ISNA(MATCH($C234,WhiteHorse!AV$61:AV$68,0)),"Not Declared", IF(ISBLANK(INDEX(WhiteHorse!$AI$61:$AI$68,MATCH($C234,WhiteHorse!AV$61:AV$68,0))),"Missing name on declaration sheet", INDEX(WhiteHorse!$AI$61:$AI$68,MATCH($C234,WhiteHorse!AV$61:AV$68,0))))</f>
        <v>Not Declared</v>
      </c>
      <c r="P234" s="57"/>
      <c r="Q234" s="57"/>
      <c r="R234" s="57"/>
      <c r="S234" s="57"/>
      <c r="T234" s="57"/>
      <c r="U234" s="57"/>
      <c r="V234" s="57"/>
      <c r="W234" s="57"/>
      <c r="X234" s="57"/>
      <c r="AB234" s="201" t="str" cm="1">
        <f t="array" ref="AB234">_xlfn.XLOOKUP(1,('Number Allocation'!$C$6:$C$1446=_xlfn.TEXTAFTER(AC234,"(U20) "))*('Number Allocation'!$D$6:$D$1446=AD234),'Number Allocation'!$A$6:$A$1446,"!!!")</f>
        <v>!!!</v>
      </c>
      <c r="AC234" s="21" t="str">
        <v>(U20) Not Declared</v>
      </c>
      <c r="AD234" s="202" t="str">
        <v>Witney Road Runners</v>
      </c>
      <c r="AE234" s="21"/>
      <c r="AF234" s="201"/>
      <c r="AG234" s="21"/>
      <c r="AH234" s="202"/>
      <c r="AK234" s="201" t="str" cm="1">
        <f t="array" ref="AK234">_xlfn.XLOOKUP(1,('Number Allocation'!$C$6:$C$1446=_xlfn.TEXTAFTER(AL234,"(U20) "))*('Number Allocation'!$D$6:$D$1446=AM234),'Number Allocation'!$A$6:$A$1446,"!!!")</f>
        <v>!!!</v>
      </c>
      <c r="AL234" s="21" t="str">
        <v>(U20) Not Declared</v>
      </c>
      <c r="AM234" s="202" t="str">
        <v>Banbury Harriers AC</v>
      </c>
      <c r="AN234" s="21"/>
      <c r="AO234" s="201"/>
      <c r="AP234" s="21"/>
      <c r="AQ234" s="202"/>
      <c r="AR234" s="210"/>
      <c r="AS234" s="27"/>
      <c r="AT234" s="201" t="str" cm="1">
        <f t="array" ref="AT234">_xlfn.XLOOKUP(1,('Number Allocation'!$C$6:$C$1446=_xlfn.TEXTAFTER(AU234,"(U20) "))*('Number Allocation'!$D$6:$D$1446=AV234),'Number Allocation'!$A$6:$A$1446,"!!!")</f>
        <v>!!!</v>
      </c>
      <c r="AU234" s="21" t="str">
        <v>(U20) Not Declared</v>
      </c>
      <c r="AV234" s="202" t="str">
        <v>Bicester AC</v>
      </c>
      <c r="AW234" s="21"/>
      <c r="AX234" s="201"/>
      <c r="AY234" s="21"/>
      <c r="AZ234" s="202"/>
      <c r="BC234" s="201" t="str" cm="1">
        <f t="array" ref="BC234">_xlfn.XLOOKUP(1,('Number Allocation'!$C$6:$C$1446=_xlfn.TEXTAFTER(BD234,"(U20) "))*('Number Allocation'!$D$6:$D$1446=BE234),'Number Allocation'!$A$6:$A$1446,"!!!")</f>
        <v>!!!</v>
      </c>
      <c r="BD234" s="21" t="str">
        <v>(U20) Not Declared</v>
      </c>
      <c r="BE234" s="202" t="str">
        <v>Radley AC</v>
      </c>
      <c r="BF234" s="21"/>
      <c r="BG234" s="201"/>
      <c r="BH234" s="21"/>
      <c r="BI234" s="202"/>
      <c r="BL234" s="201" t="str" cm="1">
        <f t="array" ref="BL234">_xlfn.XLOOKUP(1,('Number Allocation'!$C$6:$C$1446=_xlfn.TEXTAFTER(BM234,"(U20) "))*('Number Allocation'!$D$6:$D$1446=BN234),'Number Allocation'!$A$6:$A$1446,"!!!")</f>
        <v>!!!</v>
      </c>
      <c r="BM234" s="21" t="str">
        <v>(U20) Not Declared</v>
      </c>
      <c r="BN234" s="202" t="str">
        <v>White Horse Harriers</v>
      </c>
      <c r="BO234" s="21"/>
      <c r="BP234" s="201"/>
      <c r="BQ234" s="21"/>
      <c r="BR234" s="202"/>
      <c r="BU234" s="201" t="str" cm="1">
        <f t="array" ref="BU234">_xlfn.XLOOKUP(1,('Number Allocation'!$C$6:$C$1446=_xlfn.TEXTAFTER(BV234,"(U20) "))*('Number Allocation'!$D$6:$D$1446=BW234),'Number Allocation'!$A$6:$A$1446,"!!!")</f>
        <v>!!!</v>
      </c>
      <c r="BV234" s="21" t="str">
        <v>(U20) Not Declared</v>
      </c>
      <c r="BW234" s="202" t="str">
        <v>Bicester AC</v>
      </c>
      <c r="BX234" s="21"/>
      <c r="BY234" s="201"/>
      <c r="BZ234" s="21"/>
      <c r="CA234" s="202"/>
      <c r="CB234" s="21"/>
      <c r="CC234" s="21"/>
      <c r="CD234" s="21"/>
      <c r="CE234" s="21"/>
      <c r="CF234" s="21"/>
      <c r="CG234" s="21"/>
      <c r="CH234" s="21"/>
      <c r="CI234" s="21"/>
      <c r="CJ234" s="21"/>
      <c r="CK234" s="21"/>
      <c r="CL234" s="21"/>
    </row>
    <row r="235" spans="1:90" ht="21" customHeight="1">
      <c r="A235" s="20" t="s">
        <v>123</v>
      </c>
      <c r="B235" s="5" t="s">
        <v>45</v>
      </c>
      <c r="C235" s="5" t="s">
        <v>109</v>
      </c>
      <c r="D235" s="5" t="str">
        <f>IF(ISNA(MATCH($C235,Witney!AK$61:AK$68,0)),"Not Declared", IF(ISBLANK(INDEX(Witney!$AI$61:$AI$68,MATCH($C235,Witney!AK$61:AK$68,0))),"Missing name on declaration sheet", INDEX(Witney!$AI$61:$AI$68,MATCH($C235,Witney!AK$61:AK$68,0))))</f>
        <v>Not Declared</v>
      </c>
      <c r="E235" s="5" t="str">
        <f>IF(ISNA(MATCH($C235,Witney!AL$61:AL$68,0)),"Not Declared", IF(ISBLANK(INDEX(Witney!$AI$61:$AI$68,MATCH($C235,Witney!AL$61:AL$68,0))),"Missing name on declaration sheet", INDEX(Witney!$AI$61:$AI$68,MATCH($C235,Witney!AL$61:AL$68,0))))</f>
        <v>Not Declared</v>
      </c>
      <c r="F235" s="5" t="str">
        <f>IF(ISNA(MATCH($C235,Witney!AM$61:AM$68,0)),"Not Declared", IF(ISBLANK(INDEX(Witney!$AI$61:$AI$68,MATCH($C235,Witney!AM$61:AM$68,0))),"Missing name on declaration sheet", INDEX(Witney!$AI$61:$AI$68,MATCH($C235,Witney!AM$61:AM$68,0))))</f>
        <v>Not Declared</v>
      </c>
      <c r="G235" s="57"/>
      <c r="H235" s="5" t="str">
        <f>IF(ISNA(MATCH($C235,Witney!AO$61:AO$68,0)),"Not Declared", IF(ISBLANK(INDEX(Witney!$AI$61:$AI$68,MATCH($C235,Witney!AO$61:AO$68,0))),"Missing name on declaration sheet", INDEX(Witney!$AI$61:$AI$68,MATCH($C235,Witney!AO$61:AO$68,0))))</f>
        <v>Not Declared</v>
      </c>
      <c r="I235" s="5" t="str">
        <f>IF(ISNA(MATCH($C235,Witney!AP$61:AP$68,0)),"Not Declared", IF(ISBLANK(INDEX(Witney!$AI$61:$AI$68,MATCH($C235,Witney!AP$61:AP$68,0))),"Missing name on declaration sheet", INDEX(Witney!$AI$61:$AI$68,MATCH($C235,Witney!AP$61:AP$68,0))))</f>
        <v>Not Declared</v>
      </c>
      <c r="J235" s="5" t="str">
        <f>IF(ISNA(MATCH($C235,Witney!AQ$61:AQ$68,0)),"Not Declared", IF(ISBLANK(INDEX(Witney!$AI$61:$AI$68,MATCH($C235,Witney!AQ$61:AQ$68,0))),"Missing name on declaration sheet", INDEX(Witney!$AI$61:$AI$68,MATCH($C235,Witney!AQ$61:AQ$68,0))))</f>
        <v>Not Declared</v>
      </c>
      <c r="K235" s="5" t="str">
        <f>IF(ISNA(MATCH($C235,Witney!AR$61:AR$68,0)),"Not Declared", IF(ISBLANK(INDEX(Witney!$AI$61:$AI$68,MATCH($C235,Witney!AR$61:AR$68,0))),"Missing name on declaration sheet", INDEX(Witney!$AI$61:$AI$68,MATCH($C235,Witney!AR$61:AR$68,0))))</f>
        <v>Not Declared</v>
      </c>
      <c r="L235" s="5" t="str">
        <f>IF(ISNA(MATCH($C235,Witney!AS$61:AS$68,0)),"Not Declared", IF(ISBLANK(INDEX(Witney!$AI$61:$AI$68,MATCH($C235,Witney!AS$61:AS$68,0))),"Missing name on declaration sheet", INDEX(Witney!$AI$61:$AI$68,MATCH($C235,Witney!AS$61:AS$68,0))))</f>
        <v>Not Declared</v>
      </c>
      <c r="M235" s="5" t="str">
        <f>IF(ISNA(MATCH($C235,Witney!AT$61:AT$68,0)),"Not Declared", IF(ISBLANK(INDEX(Witney!$AI$61:$AI$68,MATCH($C235,Witney!AT$61:AT$68,0))),"Missing name on declaration sheet", INDEX(Witney!$AI$61:$AI$68,MATCH($C235,Witney!AT$61:AT$68,0))))</f>
        <v>Not Declared</v>
      </c>
      <c r="N235" s="5" t="str">
        <f>IF(ISNA(MATCH($C235,Witney!AU$61:AU$68,0)),"Not Declared", IF(ISBLANK(INDEX(Witney!$AI$61:$AI$68,MATCH($C235,Witney!AU$61:AU$68,0))),"Missing name on declaration sheet", INDEX(Witney!$AI$61:$AI$68,MATCH($C235,Witney!AU$61:AU$68,0))))</f>
        <v>Not Declared</v>
      </c>
      <c r="O235" s="5" t="str">
        <f>IF(ISNA(MATCH($C235,Witney!AV$61:AV$68,0)),"Not Declared", IF(ISBLANK(INDEX(Witney!$AI$61:$AI$68,MATCH($C235,Witney!AV$61:AV$68,0))),"Missing name on declaration sheet", INDEX(Witney!$AI$61:$AI$68,MATCH($C235,Witney!AV$61:AV$68,0))))</f>
        <v>Not Declared</v>
      </c>
      <c r="P235" s="57"/>
      <c r="Q235" s="57"/>
      <c r="R235" s="57"/>
      <c r="S235" s="57"/>
      <c r="T235" s="57"/>
      <c r="U235" s="57"/>
      <c r="V235" s="57"/>
      <c r="W235" s="57"/>
      <c r="X235" s="57"/>
      <c r="AB235" s="201" t="str" cm="1">
        <f t="array" ref="AB235">_xlfn.XLOOKUP(1,('Number Allocation'!$C$6:$C$1446=_xlfn.TEXTAFTER(AC235,"(U20) "))*('Number Allocation'!$D$6:$D$1446=AD235),'Number Allocation'!$A$6:$A$1446,"!!!")</f>
        <v>!!!</v>
      </c>
      <c r="AC235" s="21" t="str">
        <v>(U20) Not Declared</v>
      </c>
      <c r="AD235" s="202" t="str">
        <v>Oxford City AC</v>
      </c>
      <c r="AE235" s="21"/>
      <c r="AF235" s="201"/>
      <c r="AG235" s="21"/>
      <c r="AH235" s="202"/>
      <c r="AK235" s="201" t="str" cm="1">
        <f t="array" ref="AK235">_xlfn.XLOOKUP(1,('Number Allocation'!$C$6:$C$1446=_xlfn.TEXTAFTER(AL235,"(U20) "))*('Number Allocation'!$D$6:$D$1446=AM235),'Number Allocation'!$A$6:$A$1446,"!!!")</f>
        <v>!!!</v>
      </c>
      <c r="AL235" s="21" t="str">
        <v>(U20) Not Declared</v>
      </c>
      <c r="AM235" s="202" t="str">
        <v>Abingdon AC</v>
      </c>
      <c r="AN235" s="21"/>
      <c r="AO235" s="201"/>
      <c r="AP235" s="21"/>
      <c r="AQ235" s="202"/>
      <c r="AR235" s="210"/>
      <c r="AS235" s="27"/>
      <c r="AT235" s="201" t="str" cm="1">
        <f t="array" ref="AT235">_xlfn.XLOOKUP(1,('Number Allocation'!$C$6:$C$1446=_xlfn.TEXTAFTER(AU235,"(U20) "))*('Number Allocation'!$D$6:$D$1446=AV235),'Number Allocation'!$A$6:$A$1446,"!!!")</f>
        <v>!!!</v>
      </c>
      <c r="AU235" s="21" t="str">
        <v>(U20) Not Declared</v>
      </c>
      <c r="AV235" s="202" t="str">
        <v>Radley AC</v>
      </c>
      <c r="AW235" s="21"/>
      <c r="AX235" s="201"/>
      <c r="AY235" s="21"/>
      <c r="AZ235" s="202"/>
      <c r="BC235" s="201" t="str" cm="1">
        <f t="array" ref="BC235">_xlfn.XLOOKUP(1,('Number Allocation'!$C$6:$C$1446=_xlfn.TEXTAFTER(BD235,"(U20) "))*('Number Allocation'!$D$6:$D$1446=BE235),'Number Allocation'!$A$6:$A$1446,"!!!")</f>
        <v>!!!</v>
      </c>
      <c r="BD235" s="21" t="str">
        <v>(U20) Not Declared</v>
      </c>
      <c r="BE235" s="202" t="str">
        <v>Oxford City AC</v>
      </c>
      <c r="BF235" s="21"/>
      <c r="BG235" s="201"/>
      <c r="BH235" s="21"/>
      <c r="BI235" s="202"/>
      <c r="BL235" s="201" t="str" cm="1">
        <f t="array" ref="BL235">_xlfn.XLOOKUP(1,('Number Allocation'!$C$6:$C$1446=_xlfn.TEXTAFTER(BM235,"(U20) "))*('Number Allocation'!$D$6:$D$1446=BN235),'Number Allocation'!$A$6:$A$1446,"!!!")</f>
        <v>!!!</v>
      </c>
      <c r="BM235" s="21" t="str">
        <v>(U20) Not Declared</v>
      </c>
      <c r="BN235" s="202" t="str">
        <v>Team Kennet</v>
      </c>
      <c r="BO235" s="21"/>
      <c r="BP235" s="201"/>
      <c r="BQ235" s="21"/>
      <c r="BR235" s="202"/>
      <c r="BU235" s="201" t="str" cm="1">
        <f t="array" ref="BU235">_xlfn.XLOOKUP(1,('Number Allocation'!$C$6:$C$1446=_xlfn.TEXTAFTER(BV235,"(U20) "))*('Number Allocation'!$D$6:$D$1446=BW235),'Number Allocation'!$A$6:$A$1446,"!!!")</f>
        <v>!!!</v>
      </c>
      <c r="BV235" s="21" t="str">
        <v>(U20) Not Declared</v>
      </c>
      <c r="BW235" s="202" t="str">
        <v>White Horse Harriers</v>
      </c>
      <c r="BX235" s="21"/>
      <c r="BY235" s="201"/>
      <c r="BZ235" s="21"/>
      <c r="CA235" s="202"/>
      <c r="CB235" s="21"/>
      <c r="CC235" s="21"/>
      <c r="CD235" s="21"/>
      <c r="CE235" s="21"/>
      <c r="CF235" s="21"/>
      <c r="CG235" s="21"/>
      <c r="CH235" s="21"/>
      <c r="CI235" s="21"/>
      <c r="CJ235" s="21"/>
      <c r="CK235" s="21"/>
      <c r="CL235" s="21"/>
    </row>
    <row r="236" spans="1:90" ht="21" customHeight="1">
      <c r="A236" s="20" t="s">
        <v>123</v>
      </c>
      <c r="B236" s="5" t="s">
        <v>49</v>
      </c>
      <c r="C236" s="5" t="s">
        <v>136</v>
      </c>
      <c r="D236" s="5" t="str">
        <f>IF(ISNA(MATCH($C236,Witney!AK$61:AK$68,0)),"Not Declared", IF(ISBLANK(INDEX(Witney!$AI$61:$AI$68,MATCH($C236,Witney!AK$61:AK$68,0))),"Missing name on declaration sheet", INDEX(Witney!$AI$61:$AI$68,MATCH($C236,Witney!AK$61:AK$68,0))))</f>
        <v>Not Declared</v>
      </c>
      <c r="E236" s="5" t="str">
        <f>IF(ISNA(MATCH($C236,Witney!AL$61:AL$68,0)),"Not Declared", IF(ISBLANK(INDEX(Witney!$AI$61:$AI$68,MATCH($C236,Witney!AL$61:AL$68,0))),"Missing name on declaration sheet", INDEX(Witney!$AI$61:$AI$68,MATCH($C236,Witney!AL$61:AL$68,0))))</f>
        <v>Not Declared</v>
      </c>
      <c r="F236" s="5" t="str">
        <f>IF(ISNA(MATCH($C236,Witney!AM$61:AM$68,0)),"Not Declared", IF(ISBLANK(INDEX(Witney!$AI$61:$AI$68,MATCH($C236,Witney!AM$61:AM$68,0))),"Missing name on declaration sheet", INDEX(Witney!$AI$61:$AI$68,MATCH($C236,Witney!AM$61:AM$68,0))))</f>
        <v>Not Declared</v>
      </c>
      <c r="G236" s="57"/>
      <c r="H236" s="5" t="str">
        <f>IF(ISNA(MATCH($C236,Witney!AO$61:AO$68,0)),"Not Declared", IF(ISBLANK(INDEX(Witney!$AI$61:$AI$68,MATCH($C236,Witney!AO$61:AO$68,0))),"Missing name on declaration sheet", INDEX(Witney!$AI$61:$AI$68,MATCH($C236,Witney!AO$61:AO$68,0))))</f>
        <v>Not Declared</v>
      </c>
      <c r="I236" s="5" t="str">
        <f>IF(ISNA(MATCH($C236,Witney!AP$61:AP$68,0)),"Not Declared", IF(ISBLANK(INDEX(Witney!$AI$61:$AI$68,MATCH($C236,Witney!AP$61:AP$68,0))),"Missing name on declaration sheet", INDEX(Witney!$AI$61:$AI$68,MATCH($C236,Witney!AP$61:AP$68,0))))</f>
        <v>Not Declared</v>
      </c>
      <c r="J236" s="5" t="str">
        <f>IF(ISNA(MATCH($C236,Witney!AQ$61:AQ$68,0)),"Not Declared", IF(ISBLANK(INDEX(Witney!$AI$61:$AI$68,MATCH($C236,Witney!AQ$61:AQ$68,0))),"Missing name on declaration sheet", INDEX(Witney!$AI$61:$AI$68,MATCH($C236,Witney!AQ$61:AQ$68,0))))</f>
        <v>Not Declared</v>
      </c>
      <c r="K236" s="5" t="str">
        <f>IF(ISNA(MATCH($C236,Witney!AR$61:AR$68,0)),"Not Declared", IF(ISBLANK(INDEX(Witney!$AI$61:$AI$68,MATCH($C236,Witney!AR$61:AR$68,0))),"Missing name on declaration sheet", INDEX(Witney!$AI$61:$AI$68,MATCH($C236,Witney!AR$61:AR$68,0))))</f>
        <v>Not Declared</v>
      </c>
      <c r="L236" s="5" t="str">
        <f>IF(ISNA(MATCH($C236,Witney!AS$61:AS$68,0)),"Not Declared", IF(ISBLANK(INDEX(Witney!$AI$61:$AI$68,MATCH($C236,Witney!AS$61:AS$68,0))),"Missing name on declaration sheet", INDEX(Witney!$AI$61:$AI$68,MATCH($C236,Witney!AS$61:AS$68,0))))</f>
        <v>Not Declared</v>
      </c>
      <c r="M236" s="5" t="str">
        <f>IF(ISNA(MATCH($C236,Witney!AT$61:AT$68,0)),"Not Declared", IF(ISBLANK(INDEX(Witney!$AI$61:$AI$68,MATCH($C236,Witney!AT$61:AT$68,0))),"Missing name on declaration sheet", INDEX(Witney!$AI$61:$AI$68,MATCH($C236,Witney!AT$61:AT$68,0))))</f>
        <v>Not Declared</v>
      </c>
      <c r="N236" s="5" t="str">
        <f>IF(ISNA(MATCH($C236,Witney!AU$61:AU$68,0)),"Not Declared", IF(ISBLANK(INDEX(Witney!$AI$61:$AI$68,MATCH($C236,Witney!AU$61:AU$68,0))),"Missing name on declaration sheet", INDEX(Witney!$AI$61:$AI$68,MATCH($C236,Witney!AU$61:AU$68,0))))</f>
        <v>Not Declared</v>
      </c>
      <c r="O236" s="5" t="str">
        <f>IF(ISNA(MATCH($C236,Witney!AV$61:AV$68,0)),"Not Declared", IF(ISBLANK(INDEX(Witney!$AI$61:$AI$68,MATCH($C236,Witney!AV$61:AV$68,0))),"Missing name on declaration sheet", INDEX(Witney!$AI$61:$AI$68,MATCH($C236,Witney!AV$61:AV$68,0))))</f>
        <v>Not Declared</v>
      </c>
      <c r="P236" s="57"/>
      <c r="Q236" s="57"/>
      <c r="R236" s="57"/>
      <c r="S236" s="57"/>
      <c r="T236" s="57"/>
      <c r="U236" s="57"/>
      <c r="V236" s="57"/>
      <c r="W236" s="57"/>
      <c r="X236" s="57"/>
      <c r="AB236" s="201" t="str" cm="1">
        <f t="array" ref="AB236">_xlfn.XLOOKUP(1,('Number Allocation'!$C$6:$C$1446=_xlfn.TEXTAFTER(AC236,"(U20) "))*('Number Allocation'!$D$6:$D$1446=AD236),'Number Allocation'!$A$6:$A$1446,"!!!")</f>
        <v>!!!</v>
      </c>
      <c r="AC236" s="21" t="str">
        <v>(U20) Not Declared</v>
      </c>
      <c r="AD236" s="202" t="str">
        <v>Team Kennet</v>
      </c>
      <c r="AE236" s="21"/>
      <c r="AF236" s="201"/>
      <c r="AG236" s="21"/>
      <c r="AH236" s="202"/>
      <c r="AK236" s="201" t="str" cm="1">
        <f t="array" ref="AK236">_xlfn.XLOOKUP(1,('Number Allocation'!$C$6:$C$1446=_xlfn.TEXTAFTER(AL236,"(U20) "))*('Number Allocation'!$D$6:$D$1446=AM236),'Number Allocation'!$A$6:$A$1446,"!!!")</f>
        <v>!!!</v>
      </c>
      <c r="AL236" s="21" t="str">
        <v>(U20) Not Declared</v>
      </c>
      <c r="AM236" s="202" t="str">
        <v>Radley AC</v>
      </c>
      <c r="AN236" s="21"/>
      <c r="AO236" s="201"/>
      <c r="AP236" s="21"/>
      <c r="AQ236" s="202"/>
      <c r="AR236" s="210"/>
      <c r="AS236" s="27"/>
      <c r="AT236" s="201" t="str" cm="1">
        <f t="array" ref="AT236">_xlfn.XLOOKUP(1,('Number Allocation'!$C$6:$C$1446=_xlfn.TEXTAFTER(AU236,"(U20) "))*('Number Allocation'!$D$6:$D$1446=AV236),'Number Allocation'!$A$6:$A$1446,"!!!")</f>
        <v>!!!</v>
      </c>
      <c r="AU236" s="21" t="str">
        <v>(U20) Not Declared</v>
      </c>
      <c r="AV236" s="202" t="str">
        <v>Team Kennet</v>
      </c>
      <c r="AW236" s="21"/>
      <c r="AX236" s="201"/>
      <c r="AY236" s="21"/>
      <c r="AZ236" s="202"/>
      <c r="BC236" s="201" t="str" cm="1">
        <f t="array" ref="BC236">_xlfn.XLOOKUP(1,('Number Allocation'!$C$6:$C$1446=_xlfn.TEXTAFTER(BD236,"(U20) "))*('Number Allocation'!$D$6:$D$1446=BE236),'Number Allocation'!$A$6:$A$1446,"!!!")</f>
        <v>!!!</v>
      </c>
      <c r="BD236" s="21" t="str">
        <v>(U20) Not Declared</v>
      </c>
      <c r="BE236" s="202" t="str">
        <v>White Horse Harriers</v>
      </c>
      <c r="BF236" s="21"/>
      <c r="BG236" s="201"/>
      <c r="BH236" s="21"/>
      <c r="BI236" s="202"/>
      <c r="BL236" s="201" t="str" cm="1">
        <f t="array" ref="BL236">_xlfn.XLOOKUP(1,('Number Allocation'!$C$6:$C$1446=_xlfn.TEXTAFTER(BM236,"(U20) "))*('Number Allocation'!$D$6:$D$1446=BN236),'Number Allocation'!$A$6:$A$1446,"!!!")</f>
        <v>!!!</v>
      </c>
      <c r="BM236" s="21" t="str">
        <v>(U20) Not Declared</v>
      </c>
      <c r="BN236" s="202" t="str">
        <v>Banbury Harriers AC</v>
      </c>
      <c r="BO236" s="21"/>
      <c r="BP236" s="201"/>
      <c r="BQ236" s="21"/>
      <c r="BR236" s="202"/>
      <c r="BU236" s="201" t="str" cm="1">
        <f t="array" ref="BU236">_xlfn.XLOOKUP(1,('Number Allocation'!$C$6:$C$1446=_xlfn.TEXTAFTER(BV236,"(U20) "))*('Number Allocation'!$D$6:$D$1446=BW236),'Number Allocation'!$A$6:$A$1446,"!!!")</f>
        <v>!!!</v>
      </c>
      <c r="BV236" s="21" t="str">
        <v>(U20) Not Declared</v>
      </c>
      <c r="BW236" s="202" t="str">
        <v>Radley AC</v>
      </c>
      <c r="BX236" s="21"/>
      <c r="BY236" s="201"/>
      <c r="BZ236" s="21"/>
      <c r="CA236" s="202"/>
      <c r="CB236" s="21"/>
      <c r="CC236" s="21"/>
      <c r="CD236" s="21"/>
      <c r="CE236" s="21"/>
      <c r="CF236" s="21"/>
      <c r="CG236" s="21"/>
      <c r="CH236" s="21"/>
      <c r="CI236" s="21"/>
      <c r="CJ236" s="21"/>
      <c r="CK236" s="21"/>
      <c r="CL236" s="21"/>
    </row>
    <row r="237" spans="1:90" ht="21" customHeight="1">
      <c r="A237" s="20" t="s">
        <v>123</v>
      </c>
      <c r="B237" s="5"/>
      <c r="C237" s="5" t="s">
        <v>137</v>
      </c>
      <c r="D237" s="5" t="str">
        <f>IF(ISNA(MATCH($C237,Witney!AK$61:AK$68,0)),"Not Declared", IF(ISBLANK(INDEX(Witney!$AI$61:$AI$68,MATCH($C237,Witney!AK$61:AK$68,0))),"Missing name on declaration sheet", INDEX(Witney!$AI$61:$AI$68,MATCH($C237,Witney!AK$61:AK$68,0))))</f>
        <v>Not Declared</v>
      </c>
      <c r="E237" s="5" t="str">
        <f>IF(ISNA(MATCH($C237,Witney!AL$61:AL$68,0)),"Not Declared", IF(ISBLANK(INDEX(Witney!$AI$61:$AI$68,MATCH($C237,Witney!AL$61:AL$68,0))),"Missing name on declaration sheet", INDEX(Witney!$AI$61:$AI$68,MATCH($C237,Witney!AL$61:AL$68,0))))</f>
        <v>Not Declared</v>
      </c>
      <c r="F237" s="5" t="str">
        <f>IF(ISNA(MATCH($C237,Witney!AM$61:AM$68,0)),"Not Declared", IF(ISBLANK(INDEX(Witney!$AI$61:$AI$68,MATCH($C237,Witney!AM$61:AM$68,0))),"Missing name on declaration sheet", INDEX(Witney!$AI$61:$AI$68,MATCH($C237,Witney!AM$61:AM$68,0))))</f>
        <v>Not Declared</v>
      </c>
      <c r="G237" s="57"/>
      <c r="H237" s="5" t="str">
        <f>IF(ISNA(MATCH($C237,Witney!AO$61:AO$68,0)),"Not Declared", IF(ISBLANK(INDEX(Witney!$AI$61:$AI$68,MATCH($C237,Witney!AO$61:AO$68,0))),"Missing name on declaration sheet", INDEX(Witney!$AI$61:$AI$68,MATCH($C237,Witney!AO$61:AO$68,0))))</f>
        <v>Not Declared</v>
      </c>
      <c r="I237" s="5" t="str">
        <f>IF(ISNA(MATCH($C237,Witney!AP$61:AP$68,0)),"Not Declared", IF(ISBLANK(INDEX(Witney!$AI$61:$AI$68,MATCH($C237,Witney!AP$61:AP$68,0))),"Missing name on declaration sheet", INDEX(Witney!$AI$61:$AI$68,MATCH($C237,Witney!AP$61:AP$68,0))))</f>
        <v>Not Declared</v>
      </c>
      <c r="J237" s="5" t="str">
        <f>IF(ISNA(MATCH($C237,Witney!AQ$61:AQ$68,0)),"Not Declared", IF(ISBLANK(INDEX(Witney!$AI$61:$AI$68,MATCH($C237,Witney!AQ$61:AQ$68,0))),"Missing name on declaration sheet", INDEX(Witney!$AI$61:$AI$68,MATCH($C237,Witney!AQ$61:AQ$68,0))))</f>
        <v>Not Declared</v>
      </c>
      <c r="K237" s="5" t="str">
        <f>IF(ISNA(MATCH($C237,Witney!AR$61:AR$68,0)),"Not Declared", IF(ISBLANK(INDEX(Witney!$AI$61:$AI$68,MATCH($C237,Witney!AR$61:AR$68,0))),"Missing name on declaration sheet", INDEX(Witney!$AI$61:$AI$68,MATCH($C237,Witney!AR$61:AR$68,0))))</f>
        <v>Not Declared</v>
      </c>
      <c r="L237" s="5" t="str">
        <f>IF(ISNA(MATCH($C237,Witney!AS$61:AS$68,0)),"Not Declared", IF(ISBLANK(INDEX(Witney!$AI$61:$AI$68,MATCH($C237,Witney!AS$61:AS$68,0))),"Missing name on declaration sheet", INDEX(Witney!$AI$61:$AI$68,MATCH($C237,Witney!AS$61:AS$68,0))))</f>
        <v>Not Declared</v>
      </c>
      <c r="M237" s="5" t="str">
        <f>IF(ISNA(MATCH($C237,Witney!AT$61:AT$68,0)),"Not Declared", IF(ISBLANK(INDEX(Witney!$AI$61:$AI$68,MATCH($C237,Witney!AT$61:AT$68,0))),"Missing name on declaration sheet", INDEX(Witney!$AI$61:$AI$68,MATCH($C237,Witney!AT$61:AT$68,0))))</f>
        <v>Not Declared</v>
      </c>
      <c r="N237" s="5" t="str">
        <f>IF(ISNA(MATCH($C237,Witney!AU$61:AU$68,0)),"Not Declared", IF(ISBLANK(INDEX(Witney!$AI$61:$AI$68,MATCH($C237,Witney!AU$61:AU$68,0))),"Missing name on declaration sheet", INDEX(Witney!$AI$61:$AI$68,MATCH($C237,Witney!AU$61:AU$68,0))))</f>
        <v>Not Declared</v>
      </c>
      <c r="O237" s="5" t="str">
        <f>IF(ISNA(MATCH($C237,Witney!AV$61:AV$68,0)),"Not Declared", IF(ISBLANK(INDEX(Witney!$AI$61:$AI$68,MATCH($C237,Witney!AV$61:AV$68,0))),"Missing name on declaration sheet", INDEX(Witney!$AI$61:$AI$68,MATCH($C237,Witney!AV$61:AV$68,0))))</f>
        <v>Not Declared</v>
      </c>
      <c r="P237" s="57"/>
      <c r="Q237" s="57"/>
      <c r="R237" s="57"/>
      <c r="S237" s="57"/>
      <c r="T237" s="57"/>
      <c r="U237" s="57"/>
      <c r="V237" s="57"/>
      <c r="W237" s="57"/>
      <c r="X237" s="57"/>
      <c r="AB237" s="203" t="str" cm="1">
        <f t="array" ref="AB237">_xlfn.XLOOKUP(1,('Number Allocation'!$C$6:$C$1446=_xlfn.TEXTAFTER(AC237,"(U20) "))*('Number Allocation'!$D$6:$D$1446=AD237),'Number Allocation'!$A$6:$A$1446,"!!!")</f>
        <v>!!!</v>
      </c>
      <c r="AC237" s="204" t="str">
        <v>(U20) Not Declared</v>
      </c>
      <c r="AD237" s="205" t="str">
        <v>Abingdon AC</v>
      </c>
      <c r="AE237" s="21"/>
      <c r="AF237" s="201"/>
      <c r="AG237" s="21"/>
      <c r="AH237" s="202"/>
      <c r="AK237" s="203" t="str" cm="1">
        <f t="array" ref="AK237">_xlfn.XLOOKUP(1,('Number Allocation'!$C$6:$C$1446=_xlfn.TEXTAFTER(AL237,"(U20) "))*('Number Allocation'!$D$6:$D$1446=AM237),'Number Allocation'!$A$6:$A$1446,"!!!")</f>
        <v>!!!</v>
      </c>
      <c r="AL237" s="204" t="str">
        <v>(U20) Not Declared</v>
      </c>
      <c r="AM237" s="205" t="str">
        <v>Team Kennet</v>
      </c>
      <c r="AN237" s="21"/>
      <c r="AO237" s="201"/>
      <c r="AP237" s="21"/>
      <c r="AQ237" s="202"/>
      <c r="AR237" s="210"/>
      <c r="AS237" s="27"/>
      <c r="AT237" s="203" t="str" cm="1">
        <f t="array" ref="AT237">_xlfn.XLOOKUP(1,('Number Allocation'!$C$6:$C$1446=_xlfn.TEXTAFTER(AU237,"(U20) "))*('Number Allocation'!$D$6:$D$1446=AV237),'Number Allocation'!$A$6:$A$1446,"!!!")</f>
        <v>!!!</v>
      </c>
      <c r="AU237" s="204" t="str">
        <v>(U20) Not Declared</v>
      </c>
      <c r="AV237" s="205" t="str">
        <v>White Horse Harriers</v>
      </c>
      <c r="AW237" s="21"/>
      <c r="AX237" s="201"/>
      <c r="AY237" s="21"/>
      <c r="AZ237" s="202"/>
      <c r="BC237" s="203" t="str" cm="1">
        <f t="array" ref="BC237">_xlfn.XLOOKUP(1,('Number Allocation'!$C$6:$C$1446=_xlfn.TEXTAFTER(BD237,"(U20) "))*('Number Allocation'!$D$6:$D$1446=BE237),'Number Allocation'!$A$6:$A$1446,"!!!")</f>
        <v>!!!</v>
      </c>
      <c r="BD237" s="204" t="str">
        <v>(U20) Not Declared</v>
      </c>
      <c r="BE237" s="205" t="str">
        <v>Abingdon AC</v>
      </c>
      <c r="BF237" s="21"/>
      <c r="BG237" s="201"/>
      <c r="BH237" s="21"/>
      <c r="BI237" s="202"/>
      <c r="BL237" s="203" t="str" cm="1">
        <f t="array" ref="BL237">_xlfn.XLOOKUP(1,('Number Allocation'!$C$6:$C$1446=_xlfn.TEXTAFTER(BM237,"(U20) "))*('Number Allocation'!$D$6:$D$1446=BN237),'Number Allocation'!$A$6:$A$1446,"!!!")</f>
        <v>!!!</v>
      </c>
      <c r="BM237" s="204" t="str">
        <v>(U20) Not Declared</v>
      </c>
      <c r="BN237" s="205" t="str">
        <v>Bicester AC</v>
      </c>
      <c r="BO237" s="21"/>
      <c r="BP237" s="201"/>
      <c r="BQ237" s="21"/>
      <c r="BR237" s="202"/>
      <c r="BU237" s="203" t="str" cm="1">
        <f t="array" ref="BU237">_xlfn.XLOOKUP(1,('Number Allocation'!$C$6:$C$1446=_xlfn.TEXTAFTER(BV237,"(U20) "))*('Number Allocation'!$D$6:$D$1446=BW237),'Number Allocation'!$A$6:$A$1446,"!!!")</f>
        <v>!!!</v>
      </c>
      <c r="BV237" s="204" t="str">
        <v>(U20) Not Declared</v>
      </c>
      <c r="BW237" s="205" t="str">
        <v>Abingdon AC</v>
      </c>
      <c r="BX237" s="21"/>
      <c r="BY237" s="201"/>
      <c r="BZ237" s="21"/>
      <c r="CA237" s="202"/>
      <c r="CB237" s="21"/>
      <c r="CC237" s="21"/>
      <c r="CD237" s="21"/>
      <c r="CE237" s="21"/>
      <c r="CF237" s="21"/>
      <c r="CG237" s="21"/>
      <c r="CH237" s="21"/>
      <c r="CI237" s="21"/>
      <c r="CJ237" s="21"/>
      <c r="CK237" s="21"/>
      <c r="CL237" s="21"/>
    </row>
    <row r="238" spans="1:90" ht="21" customHeight="1">
      <c r="A238" s="20" t="s">
        <v>124</v>
      </c>
      <c r="B238" s="5" t="s">
        <v>60</v>
      </c>
      <c r="C238" s="5" t="s">
        <v>109</v>
      </c>
      <c r="D238" s="5" t="str">
        <f>IF(ISNA(MATCH($C238,GreatMilton!AK$61:AK$68,0)),"Not Declared", IF(ISBLANK(INDEX(GreatMilton!$AI$61:$AI$68,MATCH($C238,GreatMilton!AK$61:AK$68,0))),"Missing name on declaration sheet", INDEX(GreatMilton!$AI$61:$AI$68,MATCH($C238,GreatMilton!AK$61:AK$68,0))))</f>
        <v>Not Declared</v>
      </c>
      <c r="E238" s="5" t="str">
        <f>IF(ISNA(MATCH($C238,GreatMilton!AL$61:AL$68,0)),"Not Declared", IF(ISBLANK(INDEX(GreatMilton!$AI$61:$AI$68,MATCH($C238,GreatMilton!AL$61:AL$68,0))),"Missing name on declaration sheet", INDEX(GreatMilton!$AI$61:$AI$68,MATCH($C238,GreatMilton!AL$61:AL$68,0))))</f>
        <v>Not Declared</v>
      </c>
      <c r="F238" s="5" t="str">
        <f>IF(ISNA(MATCH($C238,GreatMilton!AM$61:AM$68,0)),"Not Declared", IF(ISBLANK(INDEX(GreatMilton!$AI$61:$AI$68,MATCH($C238,GreatMilton!AM$61:AM$68,0))),"Missing name on declaration sheet", INDEX(GreatMilton!$AI$61:$AI$68,MATCH($C238,GreatMilton!AM$61:AM$68,0))))</f>
        <v>Not Declared</v>
      </c>
      <c r="G238" s="57"/>
      <c r="H238" s="5" t="str">
        <f>IF(ISNA(MATCH($C238,GreatMilton!AO$61:AO$68,0)),"Not Declared", IF(ISBLANK(INDEX(GreatMilton!$AI$61:$AI$68,MATCH($C238,GreatMilton!AO$61:AO$68,0))),"Missing name on declaration sheet", INDEX(GreatMilton!$AI$61:$AI$68,MATCH($C238,GreatMilton!AO$61:AO$68,0))))</f>
        <v>Not Declared</v>
      </c>
      <c r="I238" s="5" t="str">
        <f>IF(ISNA(MATCH($C238,GreatMilton!AP$61:AP$68,0)),"Not Declared", IF(ISBLANK(INDEX(GreatMilton!$AI$61:$AI$68,MATCH($C238,GreatMilton!AP$61:AP$68,0))),"Missing name on declaration sheet", INDEX(GreatMilton!$AI$61:$AI$68,MATCH($C238,GreatMilton!AP$61:AP$68,0))))</f>
        <v>Not Declared</v>
      </c>
      <c r="J238" s="5" t="str">
        <f>IF(ISNA(MATCH($C238,GreatMilton!AQ$61:AQ$68,0)),"Not Declared", IF(ISBLANK(INDEX(GreatMilton!$AI$61:$AI$68,MATCH($C238,GreatMilton!AQ$61:AQ$68,0))),"Missing name on declaration sheet", INDEX(GreatMilton!$AI$61:$AI$68,MATCH($C238,GreatMilton!AQ$61:AQ$68,0))))</f>
        <v>Not Declared</v>
      </c>
      <c r="K238" s="5" t="str">
        <f>IF(ISNA(MATCH($C238,GreatMilton!AR$61:AR$68,0)),"Not Declared", IF(ISBLANK(INDEX(GreatMilton!$AI$61:$AI$68,MATCH($C238,GreatMilton!AR$61:AR$68,0))),"Missing name on declaration sheet", INDEX(GreatMilton!$AI$61:$AI$68,MATCH($C238,GreatMilton!AR$61:AR$68,0))))</f>
        <v>Not Declared</v>
      </c>
      <c r="L238" s="5" t="str">
        <f>IF(ISNA(MATCH($C238,GreatMilton!AS$61:AS$68,0)),"Not Declared", IF(ISBLANK(INDEX(GreatMilton!$AI$61:$AI$68,MATCH($C238,GreatMilton!AS$61:AS$68,0))),"Missing name on declaration sheet", INDEX(GreatMilton!$AI$61:$AI$68,MATCH($C238,GreatMilton!AS$61:AS$68,0))))</f>
        <v>Not Declared</v>
      </c>
      <c r="M238" s="5" t="str">
        <f>IF(ISNA(MATCH($C238,GreatMilton!AT$61:AT$68,0)),"Not Declared", IF(ISBLANK(INDEX(GreatMilton!$AI$61:$AI$68,MATCH($C238,GreatMilton!AT$61:AT$68,0))),"Missing name on declaration sheet", INDEX(GreatMilton!$AI$61:$AI$68,MATCH($C238,GreatMilton!AT$61:AT$68,0))))</f>
        <v>Not Declared</v>
      </c>
      <c r="N238" s="5" t="str">
        <f>IF(ISNA(MATCH($C238,GreatMilton!AU$61:AU$68,0)),"Not Declared", IF(ISBLANK(INDEX(GreatMilton!$AI$61:$AI$68,MATCH($C238,GreatMilton!AU$61:AU$68,0))),"Missing name on declaration sheet", INDEX(GreatMilton!$AI$61:$AI$68,MATCH($C238,GreatMilton!AU$61:AU$68,0))))</f>
        <v>Not Declared</v>
      </c>
      <c r="O238" s="5" t="str">
        <f>IF(ISNA(MATCH($C238,GreatMilton!AV$61:AV$68,0)),"Not Declared", IF(ISBLANK(INDEX(GreatMilton!$AI$61:$AI$68,MATCH($C238,GreatMilton!AV$61:AV$68,0))),"Missing name on declaration sheet", INDEX(GreatMilton!$AI$61:$AI$68,MATCH($C238,GreatMilton!AV$61:AV$68,0))))</f>
        <v>Not Declared</v>
      </c>
      <c r="P238" s="57"/>
      <c r="Q238" s="57"/>
      <c r="R238" s="57"/>
      <c r="S238" s="57"/>
      <c r="T238" s="57"/>
      <c r="U238" s="57"/>
      <c r="V238" s="57"/>
      <c r="W238" s="57"/>
      <c r="X238" s="57"/>
      <c r="AA238" s="197" t="s">
        <v>342</v>
      </c>
      <c r="AB238" s="198" t="str" cm="1">
        <f t="array" ref="AB238">_xlfn.XLOOKUP(1,('Number Allocation'!$C$6:$C$1446=_xlfn.TEXTAFTER(AC238,"(U20) "))*('Number Allocation'!$D$6:$D$1446=AD238),'Number Allocation'!$A$6:$A$1446,"!!!")</f>
        <v>!!!</v>
      </c>
      <c r="AC238" s="208" t="str" cm="1">
        <f t="array" ref="AC238:AD240">_xlfn._xlws.FILTER(CHOOSE({1,2},"(U20) "&amp;$I214:$I240,$A214:$A240),($A214:$A240="Great Milton AC"),"")</f>
        <v>(U20) Not Declared</v>
      </c>
      <c r="AD238" s="200" t="str">
        <v>Great Milton AC</v>
      </c>
      <c r="AE238" s="21"/>
      <c r="AF238" s="201"/>
      <c r="AG238" s="21"/>
      <c r="AH238" s="202"/>
      <c r="AJ238" s="197" t="s">
        <v>342</v>
      </c>
      <c r="AK238" s="198" t="str" cm="1">
        <f t="array" ref="AK238">_xlfn.XLOOKUP(1,('Number Allocation'!$C$6:$C$1446=_xlfn.TEXTAFTER(AL238,"(U20) "))*('Number Allocation'!$D$6:$D$1446=AM238),'Number Allocation'!$A$6:$A$1446,"!!!")</f>
        <v>!!!</v>
      </c>
      <c r="AL238" s="208" t="str" cm="1">
        <f t="array" ref="AL238:AM240">_xlfn._xlws.FILTER(CHOOSE({1,2},"(U20) "&amp;$F214:$F240,$A214:$A240),($A214:$A240="Great Milton AC"),"")</f>
        <v>(U20) Not Declared</v>
      </c>
      <c r="AM238" s="200" t="str">
        <v>Great Milton AC</v>
      </c>
      <c r="AN238" s="21"/>
      <c r="AO238" s="201"/>
      <c r="AP238" s="21"/>
      <c r="AQ238" s="202"/>
      <c r="AR238" s="210"/>
      <c r="AS238" s="197" t="s">
        <v>342</v>
      </c>
      <c r="AT238" s="198" t="str" cm="1">
        <f t="array" ref="AT238">_xlfn.XLOOKUP(1,('Number Allocation'!$C$6:$C$1446=_xlfn.TEXTAFTER(AU238,"(U20) "))*('Number Allocation'!$D$6:$D$1446=AV238),'Number Allocation'!$A$6:$A$1446,"!!!")</f>
        <v>!!!</v>
      </c>
      <c r="AU238" s="208" t="str" cm="1">
        <f t="array" ref="AU238:AV240">_xlfn._xlws.FILTER(CHOOSE({1,2},"(U20) "&amp;$K214:$K240,$A214:$A240),($A214:$A240="Great Milton AC"),"")</f>
        <v>(U20) Not Declared</v>
      </c>
      <c r="AV238" s="200" t="str">
        <v>Great Milton AC</v>
      </c>
      <c r="AW238" s="21"/>
      <c r="AX238" s="201"/>
      <c r="AY238" s="21"/>
      <c r="AZ238" s="202"/>
      <c r="BB238" s="197" t="s">
        <v>342</v>
      </c>
      <c r="BC238" s="198" t="str" cm="1">
        <f t="array" ref="BC238">_xlfn.XLOOKUP(1,('Number Allocation'!$C$6:$C$1446=_xlfn.TEXTAFTER(BD238,"(U20) "))*('Number Allocation'!$D$6:$D$1446=BE238),'Number Allocation'!$A$6:$A$1446,"!!!")</f>
        <v>!!!</v>
      </c>
      <c r="BD238" s="208" t="str" cm="1">
        <f t="array" ref="BD238:BE240">_xlfn._xlws.FILTER(CHOOSE({1,2},"(U20) "&amp;$M214:$M240,$A214:$A240),($A214:$A240="Great Milton AC"),"")</f>
        <v>(U20) Not Declared</v>
      </c>
      <c r="BE238" s="200" t="str">
        <v>Great Milton AC</v>
      </c>
      <c r="BF238" s="21"/>
      <c r="BG238" s="201"/>
      <c r="BH238" s="21"/>
      <c r="BI238" s="202"/>
      <c r="BK238" s="197" t="s">
        <v>342</v>
      </c>
      <c r="BL238" s="198" t="str" cm="1">
        <f t="array" ref="BL238">_xlfn.XLOOKUP(1,('Number Allocation'!$C$6:$C$1446=_xlfn.TEXTAFTER(BM238,"(U20) "))*('Number Allocation'!$D$6:$D$1446=BN238),'Number Allocation'!$A$6:$A$1446,"!!!")</f>
        <v>!!!</v>
      </c>
      <c r="BM238" s="208" t="str" cm="1">
        <f t="array" ref="BM238:BN240">_xlfn._xlws.FILTER(CHOOSE({1,2},"(U20) "&amp;$D214:$D240,$A214:$A240),($A214:$A240="Great Milton AC"),"")</f>
        <v>(U20) Not Declared</v>
      </c>
      <c r="BN238" s="200" t="str">
        <v>Great Milton AC</v>
      </c>
      <c r="BO238" s="21"/>
      <c r="BP238" s="201"/>
      <c r="BQ238" s="21"/>
      <c r="BR238" s="202"/>
      <c r="BT238" s="197" t="s">
        <v>342</v>
      </c>
      <c r="BU238" s="198" t="str" cm="1">
        <f t="array" ref="BU238">_xlfn.XLOOKUP(1,('Number Allocation'!$C$6:$C$1446=_xlfn.TEXTAFTER(BV238,"(U20) "))*('Number Allocation'!$D$6:$D$1446=BW238),'Number Allocation'!$A$6:$A$1446,"!!!")</f>
        <v>!!!</v>
      </c>
      <c r="BV238" s="208" t="str" cm="1">
        <f t="array" ref="BV238:BW240">_xlfn._xlws.FILTER(CHOOSE({1,2},"(U20) "&amp;$E214:$E240,$A214:$A240),($A214:$A240="Great Milton AC"),"")</f>
        <v>(U20) Not Declared</v>
      </c>
      <c r="BW238" s="200" t="str">
        <v>Great Milton AC</v>
      </c>
      <c r="BX238" s="21"/>
      <c r="BY238" s="201"/>
      <c r="BZ238" s="21"/>
      <c r="CA238" s="202"/>
      <c r="CB238" s="21"/>
      <c r="CC238" s="21"/>
      <c r="CD238" s="21"/>
      <c r="CE238" s="21"/>
      <c r="CF238" s="21"/>
      <c r="CG238" s="21"/>
      <c r="CH238" s="21"/>
      <c r="CI238" s="21"/>
      <c r="CJ238" s="21"/>
      <c r="CK238" s="21"/>
      <c r="CL238" s="21"/>
    </row>
    <row r="239" spans="1:90" ht="21" customHeight="1">
      <c r="A239" s="20" t="s">
        <v>124</v>
      </c>
      <c r="B239" s="5" t="s">
        <v>125</v>
      </c>
      <c r="C239" s="5" t="s">
        <v>136</v>
      </c>
      <c r="D239" s="5" t="str">
        <f>IF(ISNA(MATCH($C239,GreatMilton!AK$61:AK$68,0)),"Not Declared", IF(ISBLANK(INDEX(GreatMilton!$AI$61:$AI$68,MATCH($C239,GreatMilton!AK$61:AK$68,0))),"Missing name on declaration sheet", INDEX(GreatMilton!$AI$61:$AI$68,MATCH($C239,GreatMilton!AK$61:AK$68,0))))</f>
        <v>Not Declared</v>
      </c>
      <c r="E239" s="5" t="str">
        <f>IF(ISNA(MATCH($C239,GreatMilton!AL$61:AL$68,0)),"Not Declared", IF(ISBLANK(INDEX(GreatMilton!$AI$61:$AI$68,MATCH($C239,GreatMilton!AL$61:AL$68,0))),"Missing name on declaration sheet", INDEX(GreatMilton!$AI$61:$AI$68,MATCH($C239,GreatMilton!AL$61:AL$68,0))))</f>
        <v>Not Declared</v>
      </c>
      <c r="F239" s="5" t="str">
        <f>IF(ISNA(MATCH($C239,GreatMilton!AM$61:AM$68,0)),"Not Declared", IF(ISBLANK(INDEX(GreatMilton!$AI$61:$AI$68,MATCH($C239,GreatMilton!AM$61:AM$68,0))),"Missing name on declaration sheet", INDEX(GreatMilton!$AI$61:$AI$68,MATCH($C239,GreatMilton!AM$61:AM$68,0))))</f>
        <v>Not Declared</v>
      </c>
      <c r="G239" s="57"/>
      <c r="H239" s="5" t="str">
        <f>IF(ISNA(MATCH($C239,GreatMilton!AO$61:AO$68,0)),"Not Declared", IF(ISBLANK(INDEX(GreatMilton!$AI$61:$AI$68,MATCH($C239,GreatMilton!AO$61:AO$68,0))),"Missing name on declaration sheet", INDEX(GreatMilton!$AI$61:$AI$68,MATCH($C239,GreatMilton!AO$61:AO$68,0))))</f>
        <v>Not Declared</v>
      </c>
      <c r="I239" s="5" t="str">
        <f>IF(ISNA(MATCH($C239,GreatMilton!AP$61:AP$68,0)),"Not Declared", IF(ISBLANK(INDEX(GreatMilton!$AI$61:$AI$68,MATCH($C239,GreatMilton!AP$61:AP$68,0))),"Missing name on declaration sheet", INDEX(GreatMilton!$AI$61:$AI$68,MATCH($C239,GreatMilton!AP$61:AP$68,0))))</f>
        <v>Not Declared</v>
      </c>
      <c r="J239" s="5" t="str">
        <f>IF(ISNA(MATCH($C239,GreatMilton!AQ$61:AQ$68,0)),"Not Declared", IF(ISBLANK(INDEX(GreatMilton!$AI$61:$AI$68,MATCH($C239,GreatMilton!AQ$61:AQ$68,0))),"Missing name on declaration sheet", INDEX(GreatMilton!$AI$61:$AI$68,MATCH($C239,GreatMilton!AQ$61:AQ$68,0))))</f>
        <v>Not Declared</v>
      </c>
      <c r="K239" s="5" t="str">
        <f>IF(ISNA(MATCH($C239,GreatMilton!AR$61:AR$68,0)),"Not Declared", IF(ISBLANK(INDEX(GreatMilton!$AI$61:$AI$68,MATCH($C239,GreatMilton!AR$61:AR$68,0))),"Missing name on declaration sheet", INDEX(GreatMilton!$AI$61:$AI$68,MATCH($C239,GreatMilton!AR$61:AR$68,0))))</f>
        <v>Not Declared</v>
      </c>
      <c r="L239" s="5" t="str">
        <f>IF(ISNA(MATCH($C239,GreatMilton!AS$61:AS$68,0)),"Not Declared", IF(ISBLANK(INDEX(GreatMilton!$AI$61:$AI$68,MATCH($C239,GreatMilton!AS$61:AS$68,0))),"Missing name on declaration sheet", INDEX(GreatMilton!$AI$61:$AI$68,MATCH($C239,GreatMilton!AS$61:AS$68,0))))</f>
        <v>Not Declared</v>
      </c>
      <c r="M239" s="5" t="str">
        <f>IF(ISNA(MATCH($C239,GreatMilton!AT$61:AT$68,0)),"Not Declared", IF(ISBLANK(INDEX(GreatMilton!$AI$61:$AI$68,MATCH($C239,GreatMilton!AT$61:AT$68,0))),"Missing name on declaration sheet", INDEX(GreatMilton!$AI$61:$AI$68,MATCH($C239,GreatMilton!AT$61:AT$68,0))))</f>
        <v>Not Declared</v>
      </c>
      <c r="N239" s="5" t="str">
        <f>IF(ISNA(MATCH($C239,GreatMilton!AU$61:AU$68,0)),"Not Declared", IF(ISBLANK(INDEX(GreatMilton!$AI$61:$AI$68,MATCH($C239,GreatMilton!AU$61:AU$68,0))),"Missing name on declaration sheet", INDEX(GreatMilton!$AI$61:$AI$68,MATCH($C239,GreatMilton!AU$61:AU$68,0))))</f>
        <v>Not Declared</v>
      </c>
      <c r="O239" s="5" t="str">
        <f>IF(ISNA(MATCH($C239,GreatMilton!AV$61:AV$68,0)),"Not Declared", IF(ISBLANK(INDEX(GreatMilton!$AI$61:$AI$68,MATCH($C239,GreatMilton!AV$61:AV$68,0))),"Missing name on declaration sheet", INDEX(GreatMilton!$AI$61:$AI$68,MATCH($C239,GreatMilton!AV$61:AV$68,0))))</f>
        <v>Not Declared</v>
      </c>
      <c r="P239" s="57"/>
      <c r="Q239" s="57"/>
      <c r="R239" s="57"/>
      <c r="S239" s="57"/>
      <c r="T239" s="57"/>
      <c r="U239" s="57"/>
      <c r="V239" s="57"/>
      <c r="W239" s="57"/>
      <c r="X239" s="57"/>
      <c r="AA239" s="21"/>
      <c r="AB239" s="201" t="str" cm="1">
        <f t="array" ref="AB239">_xlfn.XLOOKUP(1,('Number Allocation'!$C$6:$C$1446=_xlfn.TEXTAFTER(AC239,"(U20) "))*('Number Allocation'!$D$6:$D$1446=AD239),'Number Allocation'!$A$6:$A$1446,"!!!")</f>
        <v>!!!</v>
      </c>
      <c r="AC239" s="21" t="str">
        <v>(U20) Not Declared</v>
      </c>
      <c r="AD239" s="202" t="str">
        <v>Great Milton AC</v>
      </c>
      <c r="AE239" s="21"/>
      <c r="AF239" s="201"/>
      <c r="AG239" s="21"/>
      <c r="AH239" s="202"/>
      <c r="AJ239" s="21"/>
      <c r="AK239" s="201" t="str" cm="1">
        <f t="array" ref="AK239">_xlfn.XLOOKUP(1,('Number Allocation'!$C$6:$C$1446=_xlfn.TEXTAFTER(AL239,"(U20) "))*('Number Allocation'!$D$6:$D$1446=AM239),'Number Allocation'!$A$6:$A$1446,"!!!")</f>
        <v>!!!</v>
      </c>
      <c r="AL239" s="21" t="str">
        <v>(U20) Not Declared</v>
      </c>
      <c r="AM239" s="202" t="str">
        <v>Great Milton AC</v>
      </c>
      <c r="AN239" s="21"/>
      <c r="AO239" s="201"/>
      <c r="AP239" s="21"/>
      <c r="AQ239" s="202"/>
      <c r="AR239" s="210"/>
      <c r="AS239" s="21"/>
      <c r="AT239" s="201" t="str" cm="1">
        <f t="array" ref="AT239">_xlfn.XLOOKUP(1,('Number Allocation'!$C$6:$C$1446=_xlfn.TEXTAFTER(AU239,"(U20) "))*('Number Allocation'!$D$6:$D$1446=AV239),'Number Allocation'!$A$6:$A$1446,"!!!")</f>
        <v>!!!</v>
      </c>
      <c r="AU239" s="21" t="str">
        <v>(U20) Not Declared</v>
      </c>
      <c r="AV239" s="202" t="str">
        <v>Great Milton AC</v>
      </c>
      <c r="AW239" s="21"/>
      <c r="AX239" s="201"/>
      <c r="AY239" s="21"/>
      <c r="AZ239" s="202"/>
      <c r="BB239" s="21"/>
      <c r="BC239" s="201" t="str" cm="1">
        <f t="array" ref="BC239">_xlfn.XLOOKUP(1,('Number Allocation'!$C$6:$C$1446=_xlfn.TEXTAFTER(BD239,"(U20) "))*('Number Allocation'!$D$6:$D$1446=BE239),'Number Allocation'!$A$6:$A$1446,"!!!")</f>
        <v>!!!</v>
      </c>
      <c r="BD239" s="21" t="str">
        <v>(U20) Not Declared</v>
      </c>
      <c r="BE239" s="202" t="str">
        <v>Great Milton AC</v>
      </c>
      <c r="BF239" s="21"/>
      <c r="BG239" s="201"/>
      <c r="BH239" s="21"/>
      <c r="BI239" s="202"/>
      <c r="BK239" s="21"/>
      <c r="BL239" s="201" t="str" cm="1">
        <f t="array" ref="BL239">_xlfn.XLOOKUP(1,('Number Allocation'!$C$6:$C$1446=_xlfn.TEXTAFTER(BM239,"(U20) "))*('Number Allocation'!$D$6:$D$1446=BN239),'Number Allocation'!$A$6:$A$1446,"!!!")</f>
        <v>!!!</v>
      </c>
      <c r="BM239" s="21" t="str">
        <v>(U20) Not Declared</v>
      </c>
      <c r="BN239" s="202" t="str">
        <v>Great Milton AC</v>
      </c>
      <c r="BO239" s="21"/>
      <c r="BP239" s="201"/>
      <c r="BQ239" s="21"/>
      <c r="BR239" s="202"/>
      <c r="BT239" s="21"/>
      <c r="BU239" s="201" t="str" cm="1">
        <f t="array" ref="BU239">_xlfn.XLOOKUP(1,('Number Allocation'!$C$6:$C$1446=_xlfn.TEXTAFTER(BV239,"(U20) "))*('Number Allocation'!$D$6:$D$1446=BW239),'Number Allocation'!$A$6:$A$1446,"!!!")</f>
        <v>!!!</v>
      </c>
      <c r="BV239" s="21" t="str">
        <v>(U20) Not Declared</v>
      </c>
      <c r="BW239" s="202" t="str">
        <v>Great Milton AC</v>
      </c>
      <c r="BX239" s="21"/>
      <c r="BY239" s="201"/>
      <c r="BZ239" s="21"/>
      <c r="CA239" s="202"/>
      <c r="CB239" s="21"/>
      <c r="CC239" s="21"/>
      <c r="CD239" s="21"/>
      <c r="CE239" s="21"/>
      <c r="CF239" s="21"/>
      <c r="CG239" s="21"/>
      <c r="CH239" s="21"/>
      <c r="CI239" s="21"/>
      <c r="CJ239" s="21"/>
      <c r="CK239" s="21"/>
      <c r="CL239" s="21"/>
    </row>
    <row r="240" spans="1:90" ht="21" customHeight="1">
      <c r="A240" s="20" t="s">
        <v>124</v>
      </c>
      <c r="B240" s="5"/>
      <c r="C240" s="5" t="s">
        <v>137</v>
      </c>
      <c r="D240" s="5" t="str">
        <f>IF(ISNA(MATCH($C240,GreatMilton!AK$61:AK$68,0)),"Not Declared", IF(ISBLANK(INDEX(GreatMilton!$AI$61:$AI$68,MATCH($C240,GreatMilton!AK$61:AK$68,0))),"Missing name on declaration sheet", INDEX(GreatMilton!$AI$61:$AI$68,MATCH($C240,GreatMilton!AK$61:AK$68,0))))</f>
        <v>Not Declared</v>
      </c>
      <c r="E240" s="5" t="str">
        <f>IF(ISNA(MATCH($C240,GreatMilton!AL$61:AL$68,0)),"Not Declared", IF(ISBLANK(INDEX(GreatMilton!$AI$61:$AI$68,MATCH($C240,GreatMilton!AL$61:AL$68,0))),"Missing name on declaration sheet", INDEX(GreatMilton!$AI$61:$AI$68,MATCH($C240,GreatMilton!AL$61:AL$68,0))))</f>
        <v>Not Declared</v>
      </c>
      <c r="F240" s="5" t="str">
        <f>IF(ISNA(MATCH($C240,GreatMilton!AM$61:AM$68,0)),"Not Declared", IF(ISBLANK(INDEX(GreatMilton!$AI$61:$AI$68,MATCH($C240,GreatMilton!AM$61:AM$68,0))),"Missing name on declaration sheet", INDEX(GreatMilton!$AI$61:$AI$68,MATCH($C240,GreatMilton!AM$61:AM$68,0))))</f>
        <v>Not Declared</v>
      </c>
      <c r="G240" s="57"/>
      <c r="H240" s="5" t="str">
        <f>IF(ISNA(MATCH($C240,GreatMilton!AO$61:AO$68,0)),"Not Declared", IF(ISBLANK(INDEX(GreatMilton!$AI$61:$AI$68,MATCH($C240,GreatMilton!AO$61:AO$68,0))),"Missing name on declaration sheet", INDEX(GreatMilton!$AI$61:$AI$68,MATCH($C240,GreatMilton!AO$61:AO$68,0))))</f>
        <v>Not Declared</v>
      </c>
      <c r="I240" s="5" t="str">
        <f>IF(ISNA(MATCH($C240,GreatMilton!AP$61:AP$68,0)),"Not Declared", IF(ISBLANK(INDEX(GreatMilton!$AI$61:$AI$68,MATCH($C240,GreatMilton!AP$61:AP$68,0))),"Missing name on declaration sheet", INDEX(GreatMilton!$AI$61:$AI$68,MATCH($C240,GreatMilton!AP$61:AP$68,0))))</f>
        <v>Not Declared</v>
      </c>
      <c r="J240" s="5" t="str">
        <f>IF(ISNA(MATCH($C240,GreatMilton!AQ$61:AQ$68,0)),"Not Declared", IF(ISBLANK(INDEX(GreatMilton!$AI$61:$AI$68,MATCH($C240,GreatMilton!AQ$61:AQ$68,0))),"Missing name on declaration sheet", INDEX(GreatMilton!$AI$61:$AI$68,MATCH($C240,GreatMilton!AQ$61:AQ$68,0))))</f>
        <v>Not Declared</v>
      </c>
      <c r="K240" s="5" t="str">
        <f>IF(ISNA(MATCH($C240,GreatMilton!AR$61:AR$68,0)),"Not Declared", IF(ISBLANK(INDEX(GreatMilton!$AI$61:$AI$68,MATCH($C240,GreatMilton!AR$61:AR$68,0))),"Missing name on declaration sheet", INDEX(GreatMilton!$AI$61:$AI$68,MATCH($C240,GreatMilton!AR$61:AR$68,0))))</f>
        <v>Not Declared</v>
      </c>
      <c r="L240" s="5" t="str">
        <f>IF(ISNA(MATCH($C240,GreatMilton!AS$61:AS$68,0)),"Not Declared", IF(ISBLANK(INDEX(GreatMilton!$AI$61:$AI$68,MATCH($C240,GreatMilton!AS$61:AS$68,0))),"Missing name on declaration sheet", INDEX(GreatMilton!$AI$61:$AI$68,MATCH($C240,GreatMilton!AS$61:AS$68,0))))</f>
        <v>Not Declared</v>
      </c>
      <c r="M240" s="5" t="str">
        <f>IF(ISNA(MATCH($C240,GreatMilton!AT$61:AT$68,0)),"Not Declared", IF(ISBLANK(INDEX(GreatMilton!$AI$61:$AI$68,MATCH($C240,GreatMilton!AT$61:AT$68,0))),"Missing name on declaration sheet", INDEX(GreatMilton!$AI$61:$AI$68,MATCH($C240,GreatMilton!AT$61:AT$68,0))))</f>
        <v>Not Declared</v>
      </c>
      <c r="N240" s="5" t="str">
        <f>IF(ISNA(MATCH($C240,GreatMilton!AU$61:AU$68,0)),"Not Declared", IF(ISBLANK(INDEX(GreatMilton!$AI$61:$AI$68,MATCH($C240,GreatMilton!AU$61:AU$68,0))),"Missing name on declaration sheet", INDEX(GreatMilton!$AI$61:$AI$68,MATCH($C240,GreatMilton!AU$61:AU$68,0))))</f>
        <v>Not Declared</v>
      </c>
      <c r="O240" s="5" t="str">
        <f>IF(ISNA(MATCH($C240,GreatMilton!AV$61:AV$68,0)),"Not Declared", IF(ISBLANK(INDEX(GreatMilton!$AI$61:$AI$68,MATCH($C240,GreatMilton!AV$61:AV$68,0))),"Missing name on declaration sheet", INDEX(GreatMilton!$AI$61:$AI$68,MATCH($C240,GreatMilton!AV$61:AV$68,0))))</f>
        <v>Not Declared</v>
      </c>
      <c r="P240" s="57"/>
      <c r="Q240" s="57"/>
      <c r="R240" s="57"/>
      <c r="S240" s="57"/>
      <c r="T240" s="57"/>
      <c r="U240" s="57"/>
      <c r="V240" s="57"/>
      <c r="W240" s="57"/>
      <c r="X240" s="57"/>
      <c r="AB240" s="203" t="str" cm="1">
        <f t="array" ref="AB240">_xlfn.XLOOKUP(1,('Number Allocation'!$C$6:$C$1446=_xlfn.TEXTAFTER(AC240,"(U20) "))*('Number Allocation'!$D$6:$D$1446=AD240),'Number Allocation'!$A$6:$A$1446,"!!!")</f>
        <v>!!!</v>
      </c>
      <c r="AC240" s="204" t="str">
        <v>(U20) Not Declared</v>
      </c>
      <c r="AD240" s="205" t="str">
        <v>Great Milton AC</v>
      </c>
      <c r="AE240" s="21"/>
      <c r="AF240" s="203"/>
      <c r="AG240" s="204"/>
      <c r="AH240" s="205"/>
      <c r="AK240" s="203" t="str" cm="1">
        <f t="array" ref="AK240">_xlfn.XLOOKUP(1,('Number Allocation'!$C$6:$C$1446=_xlfn.TEXTAFTER(AL240,"(U20) "))*('Number Allocation'!$D$6:$D$1446=AM240),'Number Allocation'!$A$6:$A$1446,"!!!")</f>
        <v>!!!</v>
      </c>
      <c r="AL240" s="204" t="str">
        <v>(U20) Not Declared</v>
      </c>
      <c r="AM240" s="205" t="str">
        <v>Great Milton AC</v>
      </c>
      <c r="AN240" s="21"/>
      <c r="AO240" s="203"/>
      <c r="AP240" s="204"/>
      <c r="AQ240" s="205"/>
      <c r="AR240" s="210"/>
      <c r="AS240" s="27"/>
      <c r="AT240" s="203" t="str" cm="1">
        <f t="array" ref="AT240">_xlfn.XLOOKUP(1,('Number Allocation'!$C$6:$C$1446=_xlfn.TEXTAFTER(AU240,"(U20) "))*('Number Allocation'!$D$6:$D$1446=AV240),'Number Allocation'!$A$6:$A$1446,"!!!")</f>
        <v>!!!</v>
      </c>
      <c r="AU240" s="204" t="str">
        <v>(U20) Not Declared</v>
      </c>
      <c r="AV240" s="205" t="str">
        <v>Great Milton AC</v>
      </c>
      <c r="AW240" s="21"/>
      <c r="AX240" s="203"/>
      <c r="AY240" s="204"/>
      <c r="AZ240" s="205"/>
      <c r="BC240" s="203" t="str" cm="1">
        <f t="array" ref="BC240">_xlfn.XLOOKUP(1,('Number Allocation'!$C$6:$C$1446=_xlfn.TEXTAFTER(BD240,"(U20) "))*('Number Allocation'!$D$6:$D$1446=BE240),'Number Allocation'!$A$6:$A$1446,"!!!")</f>
        <v>!!!</v>
      </c>
      <c r="BD240" s="204" t="str">
        <v>(U20) Not Declared</v>
      </c>
      <c r="BE240" s="205" t="str">
        <v>Great Milton AC</v>
      </c>
      <c r="BF240" s="21"/>
      <c r="BG240" s="203"/>
      <c r="BH240" s="204"/>
      <c r="BI240" s="205"/>
      <c r="BL240" s="203" t="str" cm="1">
        <f t="array" ref="BL240">_xlfn.XLOOKUP(1,('Number Allocation'!$C$6:$C$1446=_xlfn.TEXTAFTER(BM240,"(U20) "))*('Number Allocation'!$D$6:$D$1446=BN240),'Number Allocation'!$A$6:$A$1446,"!!!")</f>
        <v>!!!</v>
      </c>
      <c r="BM240" s="204" t="str">
        <v>(U20) Not Declared</v>
      </c>
      <c r="BN240" s="205" t="str">
        <v>Great Milton AC</v>
      </c>
      <c r="BO240" s="21"/>
      <c r="BP240" s="203"/>
      <c r="BQ240" s="204"/>
      <c r="BR240" s="205"/>
      <c r="BU240" s="203" t="str" cm="1">
        <f t="array" ref="BU240">_xlfn.XLOOKUP(1,('Number Allocation'!$C$6:$C$1446=_xlfn.TEXTAFTER(BV240,"(U20) "))*('Number Allocation'!$D$6:$D$1446=BW240),'Number Allocation'!$A$6:$A$1446,"!!!")</f>
        <v>!!!</v>
      </c>
      <c r="BV240" s="204" t="str">
        <v>(U20) Not Declared</v>
      </c>
      <c r="BW240" s="205" t="str">
        <v>Great Milton AC</v>
      </c>
      <c r="BX240" s="21"/>
      <c r="BY240" s="203"/>
      <c r="BZ240" s="204"/>
      <c r="CA240" s="205"/>
      <c r="CB240" s="21"/>
      <c r="CC240" s="21"/>
      <c r="CD240" s="21"/>
      <c r="CE240" s="21"/>
      <c r="CF240" s="21"/>
      <c r="CG240" s="21"/>
      <c r="CH240" s="21"/>
      <c r="CI240" s="21"/>
      <c r="CJ240" s="21"/>
      <c r="CK240" s="21"/>
      <c r="CL240" s="21"/>
    </row>
    <row r="241" spans="1:45" ht="21" customHeight="1">
      <c r="A241" s="21"/>
      <c r="B241" s="4"/>
      <c r="C241" s="4"/>
      <c r="D241" s="4">
        <f>COUNTIF(D214:D240, "&lt;&gt;Not Declared")</f>
        <v>0</v>
      </c>
      <c r="E241" s="4">
        <f t="shared" ref="E241:O241" si="73">COUNTIF(E214:E240, "&lt;&gt;Not Declared")</f>
        <v>0</v>
      </c>
      <c r="F241" s="4">
        <f t="shared" si="73"/>
        <v>0</v>
      </c>
      <c r="G241" s="4"/>
      <c r="H241" s="4">
        <f t="shared" si="73"/>
        <v>0</v>
      </c>
      <c r="I241" s="4">
        <f t="shared" si="73"/>
        <v>0</v>
      </c>
      <c r="J241" s="4">
        <f t="shared" si="73"/>
        <v>0</v>
      </c>
      <c r="K241" s="4">
        <f t="shared" si="73"/>
        <v>0</v>
      </c>
      <c r="L241" s="4">
        <f t="shared" si="73"/>
        <v>0</v>
      </c>
      <c r="M241" s="4">
        <f t="shared" si="73"/>
        <v>0</v>
      </c>
      <c r="N241" s="4">
        <f t="shared" si="73"/>
        <v>0</v>
      </c>
      <c r="O241" s="4">
        <f t="shared" si="73"/>
        <v>0</v>
      </c>
      <c r="P241" s="4"/>
      <c r="Q241" s="4"/>
      <c r="R241" s="4"/>
      <c r="S241" s="4"/>
      <c r="T241" s="4"/>
      <c r="U241" s="4"/>
      <c r="V241" s="4"/>
      <c r="W241" s="4"/>
      <c r="X241" s="21"/>
      <c r="AP241" s="210"/>
      <c r="AQ241" s="210"/>
      <c r="AR241" s="210"/>
      <c r="AS241" s="210"/>
    </row>
    <row r="242" spans="1:45" s="21" customFormat="1" ht="17" customHeight="1">
      <c r="A242" s="336" t="s">
        <v>464</v>
      </c>
    </row>
    <row r="243" spans="1:45" s="21" customFormat="1" ht="17" customHeight="1">
      <c r="A243" s="336" t="s">
        <v>463</v>
      </c>
      <c r="P243" s="21" t="s">
        <v>238</v>
      </c>
    </row>
    <row r="244" spans="1:45" s="21" customFormat="1" ht="17" customHeight="1" thickBot="1">
      <c r="A244" s="336" t="s">
        <v>462</v>
      </c>
      <c r="B244" s="242"/>
      <c r="P244" s="21" t="s">
        <v>240</v>
      </c>
    </row>
    <row r="245" spans="1:45" ht="17" customHeight="1" thickBot="1">
      <c r="A245" s="716" t="s">
        <v>358</v>
      </c>
      <c r="B245" s="717"/>
      <c r="C245" s="718"/>
      <c r="D245" s="102" t="s">
        <v>359</v>
      </c>
      <c r="E245" s="102" t="s">
        <v>360</v>
      </c>
      <c r="F245" s="102" t="s">
        <v>361</v>
      </c>
      <c r="G245" s="102" t="s">
        <v>362</v>
      </c>
      <c r="H245" s="102" t="s">
        <v>363</v>
      </c>
      <c r="I245" s="102" t="s">
        <v>364</v>
      </c>
      <c r="J245" s="102" t="s">
        <v>365</v>
      </c>
      <c r="K245" s="102" t="s">
        <v>366</v>
      </c>
      <c r="L245" s="240" t="s">
        <v>367</v>
      </c>
      <c r="M245" s="105" t="s">
        <v>59</v>
      </c>
    </row>
    <row r="246" spans="1:45" ht="17" customHeight="1">
      <c r="A246" s="713" t="s">
        <v>356</v>
      </c>
      <c r="B246" s="714"/>
      <c r="C246" s="715"/>
      <c r="D246" s="85">
        <v>21</v>
      </c>
      <c r="E246" s="86">
        <v>17</v>
      </c>
      <c r="F246" s="86">
        <v>15</v>
      </c>
      <c r="G246" s="86">
        <v>13.5</v>
      </c>
      <c r="H246" s="86">
        <v>12.5</v>
      </c>
      <c r="I246" s="86">
        <v>11.5</v>
      </c>
      <c r="J246" s="86">
        <v>10.7</v>
      </c>
      <c r="K246" s="86">
        <v>10</v>
      </c>
      <c r="L246" s="93">
        <v>9.5</v>
      </c>
      <c r="M246" s="241">
        <v>11.9</v>
      </c>
    </row>
    <row r="247" spans="1:45" ht="17" customHeight="1">
      <c r="A247" s="710" t="s">
        <v>357</v>
      </c>
      <c r="B247" s="711"/>
      <c r="C247" s="712"/>
      <c r="D247" s="60">
        <v>4.1666666666666666E-3</v>
      </c>
      <c r="E247" s="58">
        <v>3.1250000000000002E-3</v>
      </c>
      <c r="F247" s="58">
        <v>2.3148148148148147E-3</v>
      </c>
      <c r="G247" s="58">
        <v>1.9675925925925924E-3</v>
      </c>
      <c r="H247" s="58">
        <v>1.736111111111111E-3</v>
      </c>
      <c r="I247" s="58">
        <v>1.5625000000000001E-3</v>
      </c>
      <c r="J247" s="58">
        <v>1.4467592592592592E-3</v>
      </c>
      <c r="K247" s="58">
        <v>1.3888888888888889E-3</v>
      </c>
      <c r="L247" s="62">
        <v>1.2731481481481483E-3</v>
      </c>
      <c r="M247" s="108">
        <v>1.4050925925925928E-3</v>
      </c>
    </row>
    <row r="248" spans="1:45" ht="17" customHeight="1" thickBot="1">
      <c r="A248" s="719" t="s">
        <v>52</v>
      </c>
      <c r="B248" s="720"/>
      <c r="C248" s="721"/>
      <c r="D248" s="70">
        <v>1</v>
      </c>
      <c r="E248" s="71">
        <v>1.8</v>
      </c>
      <c r="F248" s="71">
        <v>2.4</v>
      </c>
      <c r="G248" s="71">
        <v>3</v>
      </c>
      <c r="H248" s="71">
        <v>3.5</v>
      </c>
      <c r="I248" s="71">
        <v>4</v>
      </c>
      <c r="J248" s="71">
        <v>4.4000000000000004</v>
      </c>
      <c r="K248" s="71">
        <v>4.7</v>
      </c>
      <c r="L248" s="72">
        <v>5.05</v>
      </c>
      <c r="M248" s="149">
        <v>3.45</v>
      </c>
    </row>
    <row r="249" spans="1:45" ht="17" customHeight="1" thickBot="1">
      <c r="B249" s="18"/>
      <c r="E249" s="26"/>
      <c r="F249" s="26"/>
      <c r="G249" s="26"/>
      <c r="H249" s="26"/>
      <c r="J249" s="26"/>
      <c r="K249" s="26"/>
      <c r="L249" s="26"/>
      <c r="M249" s="26"/>
    </row>
    <row r="250" spans="1:45" ht="17" customHeight="1" thickBot="1">
      <c r="A250" s="716" t="s">
        <v>350</v>
      </c>
      <c r="B250" s="717"/>
      <c r="C250" s="718"/>
      <c r="D250" s="102" t="s">
        <v>359</v>
      </c>
      <c r="E250" s="102" t="s">
        <v>360</v>
      </c>
      <c r="F250" s="102" t="s">
        <v>361</v>
      </c>
      <c r="G250" s="102" t="s">
        <v>362</v>
      </c>
      <c r="H250" s="102" t="s">
        <v>363</v>
      </c>
      <c r="I250" s="102" t="s">
        <v>364</v>
      </c>
      <c r="J250" s="102" t="s">
        <v>365</v>
      </c>
      <c r="K250" s="102" t="s">
        <v>366</v>
      </c>
      <c r="L250" s="240" t="s">
        <v>367</v>
      </c>
      <c r="M250" s="105" t="s">
        <v>59</v>
      </c>
    </row>
    <row r="251" spans="1:45" ht="17" customHeight="1">
      <c r="A251" s="713" t="s">
        <v>356</v>
      </c>
      <c r="B251" s="714"/>
      <c r="C251" s="715"/>
      <c r="D251" s="85">
        <v>21</v>
      </c>
      <c r="E251" s="86">
        <v>17</v>
      </c>
      <c r="F251" s="86">
        <v>15</v>
      </c>
      <c r="G251" s="86">
        <v>13.5</v>
      </c>
      <c r="H251" s="86">
        <v>12.5</v>
      </c>
      <c r="I251" s="86">
        <v>11.5</v>
      </c>
      <c r="J251" s="86">
        <v>10.7</v>
      </c>
      <c r="K251" s="86">
        <v>10</v>
      </c>
      <c r="L251" s="93">
        <v>9.5</v>
      </c>
      <c r="M251" s="239">
        <v>10.5</v>
      </c>
    </row>
    <row r="252" spans="1:45" ht="17" customHeight="1">
      <c r="A252" s="710" t="s">
        <v>357</v>
      </c>
      <c r="B252" s="711"/>
      <c r="C252" s="712"/>
      <c r="D252" s="60">
        <v>4.1666666666666666E-3</v>
      </c>
      <c r="E252" s="58">
        <v>3.1250000000000002E-3</v>
      </c>
      <c r="F252" s="58">
        <v>2.3148148148148147E-3</v>
      </c>
      <c r="G252" s="58">
        <v>1.9675925925925924E-3</v>
      </c>
      <c r="H252" s="58">
        <v>1.736111111111111E-3</v>
      </c>
      <c r="I252" s="58">
        <v>1.5625000000000001E-3</v>
      </c>
      <c r="J252" s="58">
        <v>1.4467592592592592E-3</v>
      </c>
      <c r="K252" s="58">
        <v>1.3888888888888889E-3</v>
      </c>
      <c r="L252" s="62">
        <v>1.2731481481481483E-3</v>
      </c>
      <c r="M252" s="236">
        <v>1.238425925925926E-3</v>
      </c>
    </row>
    <row r="253" spans="1:45" ht="17" customHeight="1">
      <c r="A253" s="722" t="s">
        <v>56</v>
      </c>
      <c r="B253" s="723"/>
      <c r="C253" s="724"/>
      <c r="D253" s="59"/>
      <c r="E253" s="57"/>
      <c r="F253" s="57"/>
      <c r="G253" s="57"/>
      <c r="H253" s="57"/>
      <c r="I253" s="57"/>
      <c r="J253" s="57"/>
      <c r="K253" s="57"/>
      <c r="L253" s="61"/>
      <c r="M253" s="237">
        <v>61.6</v>
      </c>
    </row>
    <row r="254" spans="1:45" ht="17" customHeight="1" thickBot="1">
      <c r="A254" s="719" t="s">
        <v>52</v>
      </c>
      <c r="B254" s="720"/>
      <c r="C254" s="721"/>
      <c r="D254" s="70">
        <v>1</v>
      </c>
      <c r="E254" s="71">
        <v>1.8</v>
      </c>
      <c r="F254" s="71">
        <v>2.4</v>
      </c>
      <c r="G254" s="71">
        <v>3</v>
      </c>
      <c r="H254" s="71">
        <v>3.5</v>
      </c>
      <c r="I254" s="71">
        <v>4</v>
      </c>
      <c r="J254" s="71">
        <v>4.4000000000000004</v>
      </c>
      <c r="K254" s="71">
        <v>4.7</v>
      </c>
      <c r="L254" s="72">
        <v>5.05</v>
      </c>
      <c r="M254" s="238">
        <v>4.1500000000000004</v>
      </c>
    </row>
    <row r="255" spans="1:45" ht="19" thickBot="1">
      <c r="B255" s="17"/>
      <c r="C255"/>
      <c r="D255"/>
      <c r="E255" s="43"/>
      <c r="F255" s="43"/>
      <c r="G255" s="43"/>
      <c r="H255" s="43"/>
      <c r="I255"/>
      <c r="J255" s="43"/>
      <c r="K255" s="43"/>
      <c r="L255" s="43"/>
      <c r="M255" s="43"/>
      <c r="N255"/>
      <c r="O255"/>
      <c r="Q255"/>
      <c r="R255"/>
      <c r="S255"/>
      <c r="T255"/>
      <c r="U255"/>
      <c r="V255"/>
      <c r="W255"/>
    </row>
    <row r="256" spans="1:45" ht="17" thickBot="1">
      <c r="A256" s="716" t="s">
        <v>14</v>
      </c>
      <c r="B256" s="717"/>
      <c r="C256" s="718"/>
      <c r="D256" s="102" t="s">
        <v>85</v>
      </c>
      <c r="E256" s="103" t="s">
        <v>86</v>
      </c>
      <c r="F256" s="103" t="s">
        <v>87</v>
      </c>
      <c r="G256" s="103" t="s">
        <v>88</v>
      </c>
      <c r="H256" s="103" t="s">
        <v>89</v>
      </c>
      <c r="I256" s="103" t="s">
        <v>90</v>
      </c>
      <c r="J256" s="103" t="s">
        <v>91</v>
      </c>
      <c r="K256" s="103" t="s">
        <v>92</v>
      </c>
      <c r="L256" s="104" t="s">
        <v>93</v>
      </c>
      <c r="M256" s="105" t="s">
        <v>59</v>
      </c>
      <c r="O256" s="73"/>
      <c r="P256" s="52" t="s">
        <v>174</v>
      </c>
      <c r="Q256" s="52" t="s">
        <v>175</v>
      </c>
      <c r="R256" s="52" t="s">
        <v>176</v>
      </c>
      <c r="S256" s="52" t="s">
        <v>177</v>
      </c>
    </row>
    <row r="257" spans="1:25">
      <c r="A257" s="737" t="s">
        <v>163</v>
      </c>
      <c r="B257" s="738"/>
      <c r="C257" s="739"/>
      <c r="D257" s="85">
        <v>16.5</v>
      </c>
      <c r="E257" s="86">
        <v>15.5</v>
      </c>
      <c r="F257" s="86">
        <v>15</v>
      </c>
      <c r="G257" s="86">
        <v>14.5</v>
      </c>
      <c r="H257" s="86">
        <v>14.1</v>
      </c>
      <c r="I257" s="86">
        <v>13.8</v>
      </c>
      <c r="J257" s="86">
        <v>13.5</v>
      </c>
      <c r="K257" s="86">
        <v>13.2</v>
      </c>
      <c r="L257" s="93">
        <v>12.9</v>
      </c>
      <c r="M257" s="95">
        <v>13</v>
      </c>
      <c r="N257" s="27" t="str">
        <f>IF(M257&gt;L257,"Slower than PB9","")</f>
        <v>Slower than PB9</v>
      </c>
      <c r="P257" s="53">
        <v>12.9</v>
      </c>
      <c r="Q257" s="53">
        <v>13.4</v>
      </c>
      <c r="R257" s="53">
        <v>14.1</v>
      </c>
      <c r="S257" s="53">
        <v>15.2</v>
      </c>
    </row>
    <row r="258" spans="1:25">
      <c r="A258" s="710" t="s">
        <v>2</v>
      </c>
      <c r="B258" s="711"/>
      <c r="C258" s="712"/>
      <c r="D258" s="89">
        <v>16</v>
      </c>
      <c r="E258" s="90">
        <v>15.5</v>
      </c>
      <c r="F258" s="90">
        <v>15</v>
      </c>
      <c r="G258" s="90">
        <v>14.6</v>
      </c>
      <c r="H258" s="90">
        <v>14.2</v>
      </c>
      <c r="I258" s="90">
        <v>13.8</v>
      </c>
      <c r="J258" s="90">
        <v>13.4</v>
      </c>
      <c r="K258" s="90">
        <v>13</v>
      </c>
      <c r="L258" s="94">
        <v>12.7</v>
      </c>
      <c r="M258" s="96">
        <v>11.8</v>
      </c>
      <c r="N258" s="27" t="str">
        <f t="shared" ref="N258:N261" si="74">IF(M258&gt;L258,"Slower than PB9","")</f>
        <v/>
      </c>
      <c r="P258" s="53">
        <v>12.9</v>
      </c>
      <c r="Q258" s="53">
        <v>13.1</v>
      </c>
      <c r="R258" s="53">
        <v>13.5</v>
      </c>
      <c r="S258" s="53">
        <v>13.9</v>
      </c>
    </row>
    <row r="259" spans="1:25">
      <c r="A259" s="710" t="s">
        <v>4</v>
      </c>
      <c r="B259" s="711"/>
      <c r="C259" s="712"/>
      <c r="D259" s="89">
        <v>33</v>
      </c>
      <c r="E259" s="90">
        <v>32</v>
      </c>
      <c r="F259" s="90">
        <v>31</v>
      </c>
      <c r="G259" s="90">
        <v>30</v>
      </c>
      <c r="H259" s="90">
        <v>29</v>
      </c>
      <c r="I259" s="90">
        <v>28</v>
      </c>
      <c r="J259" s="90">
        <v>27</v>
      </c>
      <c r="K259" s="90">
        <v>26</v>
      </c>
      <c r="L259" s="94">
        <v>25.5</v>
      </c>
      <c r="M259" s="96">
        <v>24.3</v>
      </c>
      <c r="N259" s="27" t="str">
        <f t="shared" si="74"/>
        <v/>
      </c>
      <c r="P259" s="53">
        <v>26.7</v>
      </c>
      <c r="Q259" s="53">
        <v>27.3</v>
      </c>
      <c r="R259" s="53">
        <v>28</v>
      </c>
      <c r="S259" s="53">
        <v>29</v>
      </c>
    </row>
    <row r="260" spans="1:25">
      <c r="A260" s="710" t="s">
        <v>3</v>
      </c>
      <c r="B260" s="711"/>
      <c r="C260" s="712"/>
      <c r="D260" s="60">
        <v>1.9675925925925928E-3</v>
      </c>
      <c r="E260" s="58">
        <v>1.9097222222222222E-3</v>
      </c>
      <c r="F260" s="58">
        <v>1.8518518518518517E-3</v>
      </c>
      <c r="G260" s="58">
        <v>1.7939814814814815E-3</v>
      </c>
      <c r="H260" s="58">
        <v>1.736111111111111E-3</v>
      </c>
      <c r="I260" s="58">
        <v>1.6782407407407406E-3</v>
      </c>
      <c r="J260" s="58">
        <v>1.6319444444444445E-3</v>
      </c>
      <c r="K260" s="58">
        <v>1.5972222222222221E-3</v>
      </c>
      <c r="L260" s="62">
        <v>1.5624999999999999E-3</v>
      </c>
      <c r="M260" s="64">
        <v>1.6284722222222221E-3</v>
      </c>
      <c r="N260" s="27" t="str">
        <f t="shared" si="74"/>
        <v>Slower than PB9</v>
      </c>
      <c r="P260" s="54">
        <v>1.6377314814814815E-3</v>
      </c>
      <c r="Q260" s="54">
        <v>1.6840277777777776E-3</v>
      </c>
      <c r="R260" s="54">
        <v>1.7245370370370372E-3</v>
      </c>
      <c r="S260" s="54">
        <v>1.7824074074074072E-3</v>
      </c>
    </row>
    <row r="261" spans="1:25">
      <c r="A261" s="710" t="s">
        <v>6</v>
      </c>
      <c r="B261" s="711"/>
      <c r="C261" s="712"/>
      <c r="D261" s="60">
        <v>4.1666666666666666E-3</v>
      </c>
      <c r="E261" s="58">
        <v>3.9351851851851857E-3</v>
      </c>
      <c r="F261" s="58">
        <v>3.8194444444444443E-3</v>
      </c>
      <c r="G261" s="58">
        <v>3.7037037037037034E-3</v>
      </c>
      <c r="H261" s="58">
        <v>3.5879629629629629E-3</v>
      </c>
      <c r="I261" s="58">
        <v>3.472222222222222E-3</v>
      </c>
      <c r="J261" s="58">
        <v>3.3564814814814811E-3</v>
      </c>
      <c r="K261" s="58">
        <v>3.2407407407407406E-3</v>
      </c>
      <c r="L261" s="62">
        <v>3.1249999999999997E-3</v>
      </c>
      <c r="M261" s="64">
        <v>3.2905092592592595E-3</v>
      </c>
      <c r="N261" s="27" t="str">
        <f t="shared" si="74"/>
        <v>Slower than PB9</v>
      </c>
      <c r="P261" s="54">
        <v>3.3506944444444443E-3</v>
      </c>
      <c r="Q261" s="54">
        <v>3.414351851851852E-3</v>
      </c>
      <c r="R261" s="54">
        <v>3.5127314814814817E-3</v>
      </c>
      <c r="S261" s="54">
        <v>3.6574074074074074E-3</v>
      </c>
      <c r="U261" s="4"/>
      <c r="V261" s="15"/>
      <c r="X261" s="21"/>
      <c r="Y261" s="9"/>
    </row>
    <row r="262" spans="1:25">
      <c r="A262" s="722" t="s">
        <v>56</v>
      </c>
      <c r="B262" s="723"/>
      <c r="C262" s="724"/>
      <c r="D262" s="59"/>
      <c r="E262" s="57"/>
      <c r="F262" s="57"/>
      <c r="G262" s="57"/>
      <c r="H262" s="57"/>
      <c r="I262" s="57"/>
      <c r="J262" s="57"/>
      <c r="K262" s="57"/>
      <c r="L262" s="61"/>
      <c r="M262" s="96">
        <v>55</v>
      </c>
      <c r="P262" s="57"/>
      <c r="Q262" s="57"/>
      <c r="R262" s="57"/>
      <c r="S262" s="57"/>
      <c r="U262" s="4"/>
      <c r="V262" s="15"/>
      <c r="X262" s="21"/>
      <c r="Y262" s="9"/>
    </row>
    <row r="263" spans="1:25">
      <c r="A263" s="710" t="s">
        <v>53</v>
      </c>
      <c r="B263" s="711"/>
      <c r="C263" s="712"/>
      <c r="D263" s="68">
        <v>1.1000000000000001</v>
      </c>
      <c r="E263" s="45">
        <v>1.1499999999999999</v>
      </c>
      <c r="F263" s="45">
        <v>1.2</v>
      </c>
      <c r="G263" s="45">
        <v>1.25</v>
      </c>
      <c r="H263" s="45">
        <v>1.3</v>
      </c>
      <c r="I263" s="45">
        <v>1.35</v>
      </c>
      <c r="J263" s="45">
        <v>1.4</v>
      </c>
      <c r="K263" s="45">
        <v>1.45</v>
      </c>
      <c r="L263" s="69">
        <v>1.5</v>
      </c>
      <c r="M263" s="65">
        <v>1.66</v>
      </c>
      <c r="N263" s="27" t="str">
        <f>IF(M263&lt;L263,"Shorter than PB9","")</f>
        <v/>
      </c>
      <c r="P263" s="53">
        <v>1.46</v>
      </c>
      <c r="Q263" s="53">
        <v>1.41</v>
      </c>
      <c r="R263" s="53">
        <v>1.35</v>
      </c>
      <c r="S263" s="53">
        <v>1.3</v>
      </c>
      <c r="U263" s="21"/>
      <c r="V263" s="21"/>
      <c r="X263" s="21"/>
      <c r="Y263" s="4"/>
    </row>
    <row r="264" spans="1:25" ht="18">
      <c r="A264" s="710" t="s">
        <v>52</v>
      </c>
      <c r="B264" s="711"/>
      <c r="C264" s="712"/>
      <c r="D264" s="68">
        <v>3</v>
      </c>
      <c r="E264" s="45">
        <v>3.25</v>
      </c>
      <c r="F264" s="45">
        <v>3.5</v>
      </c>
      <c r="G264" s="45">
        <v>3.75</v>
      </c>
      <c r="H264" s="45">
        <v>4</v>
      </c>
      <c r="I264" s="45">
        <v>4.25</v>
      </c>
      <c r="J264" s="45">
        <v>4.5</v>
      </c>
      <c r="K264" s="45">
        <v>4.75</v>
      </c>
      <c r="L264" s="69">
        <v>5</v>
      </c>
      <c r="M264" s="65">
        <v>4.9400000000000004</v>
      </c>
      <c r="N264" s="27" t="str">
        <f t="shared" ref="N264:N267" si="75">IF(M264&lt;L264,"Shorter than PB9","")</f>
        <v>Shorter than PB9</v>
      </c>
      <c r="P264" s="53">
        <v>4.75</v>
      </c>
      <c r="Q264" s="53">
        <v>4.55</v>
      </c>
      <c r="R264" s="53">
        <v>4.4000000000000004</v>
      </c>
      <c r="S264" s="53">
        <v>4.1500000000000004</v>
      </c>
      <c r="U264" s="21"/>
      <c r="V264" s="11"/>
      <c r="W264" s="47"/>
      <c r="X264" s="21"/>
      <c r="Y264" s="9"/>
    </row>
    <row r="265" spans="1:25">
      <c r="A265" s="710" t="s">
        <v>55</v>
      </c>
      <c r="B265" s="711"/>
      <c r="C265" s="712"/>
      <c r="D265" s="68">
        <v>12</v>
      </c>
      <c r="E265" s="45">
        <v>14</v>
      </c>
      <c r="F265" s="45">
        <v>17</v>
      </c>
      <c r="G265" s="45">
        <v>20</v>
      </c>
      <c r="H265" s="45">
        <v>23</v>
      </c>
      <c r="I265" s="45">
        <v>26</v>
      </c>
      <c r="J265" s="45">
        <v>29</v>
      </c>
      <c r="K265" s="45">
        <v>32</v>
      </c>
      <c r="L265" s="69">
        <v>35</v>
      </c>
      <c r="M265" s="65">
        <v>44.06</v>
      </c>
      <c r="N265" s="27" t="str">
        <f t="shared" si="75"/>
        <v/>
      </c>
      <c r="P265" s="53">
        <v>31.15</v>
      </c>
      <c r="Q265" s="53">
        <v>28.35</v>
      </c>
      <c r="R265" s="53">
        <v>25.1</v>
      </c>
      <c r="S265" s="53">
        <v>20.95</v>
      </c>
      <c r="U265" s="47"/>
      <c r="W265" s="21"/>
      <c r="X265" s="21"/>
      <c r="Y265" s="9"/>
    </row>
    <row r="266" spans="1:25">
      <c r="A266" s="710" t="s">
        <v>51</v>
      </c>
      <c r="B266" s="711"/>
      <c r="C266" s="712"/>
      <c r="D266" s="68">
        <v>10</v>
      </c>
      <c r="E266" s="45">
        <v>12</v>
      </c>
      <c r="F266" s="45">
        <v>14</v>
      </c>
      <c r="G266" s="45">
        <v>16</v>
      </c>
      <c r="H266" s="45">
        <v>18</v>
      </c>
      <c r="I266" s="45">
        <v>20</v>
      </c>
      <c r="J266" s="45">
        <v>22</v>
      </c>
      <c r="K266" s="45">
        <v>24</v>
      </c>
      <c r="L266" s="69">
        <v>26</v>
      </c>
      <c r="M266" s="65">
        <v>33.130000000000003</v>
      </c>
      <c r="N266" s="27" t="str">
        <f t="shared" si="75"/>
        <v/>
      </c>
      <c r="P266" s="53">
        <v>23.9</v>
      </c>
      <c r="Q266" s="53">
        <v>21.8</v>
      </c>
      <c r="R266" s="53">
        <v>19.25</v>
      </c>
      <c r="S266" s="53">
        <v>16.25</v>
      </c>
      <c r="U266" s="21"/>
      <c r="V266" s="15"/>
      <c r="W266" s="21"/>
      <c r="X266" s="21"/>
    </row>
    <row r="267" spans="1:25" ht="17" thickBot="1">
      <c r="A267" s="719" t="s">
        <v>54</v>
      </c>
      <c r="B267" s="720"/>
      <c r="C267" s="721"/>
      <c r="D267" s="70">
        <v>6.2</v>
      </c>
      <c r="E267" s="71">
        <v>6.6</v>
      </c>
      <c r="F267" s="71">
        <v>7</v>
      </c>
      <c r="G267" s="71">
        <v>7.4</v>
      </c>
      <c r="H267" s="71">
        <v>8</v>
      </c>
      <c r="I267" s="71">
        <v>8.6</v>
      </c>
      <c r="J267" s="71">
        <v>9.1999999999999993</v>
      </c>
      <c r="K267" s="71">
        <v>9.8000000000000007</v>
      </c>
      <c r="L267" s="72">
        <v>10.4</v>
      </c>
      <c r="M267" s="66">
        <v>9.0299999999999994</v>
      </c>
      <c r="N267" s="27" t="str">
        <f t="shared" si="75"/>
        <v>Shorter than PB9</v>
      </c>
      <c r="P267" s="53">
        <v>9.5</v>
      </c>
      <c r="Q267" s="53">
        <v>8.9</v>
      </c>
      <c r="R267" s="53">
        <v>8.15</v>
      </c>
      <c r="S267" s="53">
        <v>7.15</v>
      </c>
    </row>
    <row r="268" spans="1:25" ht="17" thickBot="1">
      <c r="A268" s="26"/>
      <c r="B268" s="4"/>
      <c r="C268" s="4"/>
      <c r="D268" s="4"/>
      <c r="E268" s="4"/>
      <c r="F268" s="4"/>
      <c r="G268" s="4"/>
      <c r="H268" s="4"/>
      <c r="I268" s="4"/>
      <c r="J268" s="4"/>
      <c r="K268" s="67"/>
      <c r="L268" s="67"/>
      <c r="M268" s="56"/>
      <c r="P268" s="74"/>
      <c r="Q268" s="74"/>
      <c r="R268" s="74"/>
      <c r="S268" s="74"/>
      <c r="T268" s="74"/>
      <c r="U268" s="21"/>
      <c r="V268" s="74"/>
      <c r="W268" s="18"/>
    </row>
    <row r="269" spans="1:25" ht="17" thickBot="1">
      <c r="A269" s="728" t="s">
        <v>15</v>
      </c>
      <c r="B269" s="729"/>
      <c r="C269" s="730"/>
      <c r="D269" s="102" t="s">
        <v>85</v>
      </c>
      <c r="E269" s="103" t="s">
        <v>86</v>
      </c>
      <c r="F269" s="103" t="s">
        <v>87</v>
      </c>
      <c r="G269" s="103" t="s">
        <v>88</v>
      </c>
      <c r="H269" s="103" t="s">
        <v>89</v>
      </c>
      <c r="I269" s="103" t="s">
        <v>90</v>
      </c>
      <c r="J269" s="103" t="s">
        <v>91</v>
      </c>
      <c r="K269" s="103" t="s">
        <v>92</v>
      </c>
      <c r="L269" s="104" t="s">
        <v>93</v>
      </c>
      <c r="M269" s="105" t="s">
        <v>59</v>
      </c>
      <c r="P269" s="52" t="s">
        <v>174</v>
      </c>
      <c r="Q269" s="52" t="s">
        <v>175</v>
      </c>
      <c r="R269" s="52" t="s">
        <v>176</v>
      </c>
      <c r="S269" s="52" t="s">
        <v>177</v>
      </c>
      <c r="U269" s="21"/>
    </row>
    <row r="270" spans="1:25">
      <c r="A270" s="731" t="s">
        <v>178</v>
      </c>
      <c r="B270" s="732"/>
      <c r="C270" s="733"/>
      <c r="D270" s="85">
        <v>14.8</v>
      </c>
      <c r="E270" s="86">
        <v>14.4</v>
      </c>
      <c r="F270" s="87">
        <v>14</v>
      </c>
      <c r="G270" s="87">
        <v>13.6</v>
      </c>
      <c r="H270" s="87">
        <v>13.2</v>
      </c>
      <c r="I270" s="87">
        <v>12.8</v>
      </c>
      <c r="J270" s="86">
        <v>12.5</v>
      </c>
      <c r="K270" s="87">
        <v>12.2</v>
      </c>
      <c r="L270" s="88">
        <v>11.9</v>
      </c>
      <c r="M270" s="95">
        <v>11.5</v>
      </c>
      <c r="N270" s="27" t="str">
        <f t="shared" ref="N270:N275" si="76">IF(M270&gt;L270,"Slower than PB9","")</f>
        <v/>
      </c>
      <c r="P270" s="53">
        <v>11.9</v>
      </c>
      <c r="Q270" s="53">
        <v>12.3</v>
      </c>
      <c r="R270" s="53">
        <v>12.7</v>
      </c>
      <c r="S270" s="53">
        <v>13.3</v>
      </c>
      <c r="U270" s="21"/>
    </row>
    <row r="271" spans="1:25">
      <c r="A271" s="734" t="s">
        <v>2</v>
      </c>
      <c r="B271" s="735"/>
      <c r="C271" s="736"/>
      <c r="D271" s="89">
        <v>14.2</v>
      </c>
      <c r="E271" s="90">
        <v>13.8</v>
      </c>
      <c r="F271" s="91">
        <v>13.4</v>
      </c>
      <c r="G271" s="91">
        <v>13</v>
      </c>
      <c r="H271" s="91">
        <v>12.7</v>
      </c>
      <c r="I271" s="91">
        <v>12.5</v>
      </c>
      <c r="J271" s="90">
        <v>12.1</v>
      </c>
      <c r="K271" s="91">
        <v>11.9</v>
      </c>
      <c r="L271" s="92">
        <v>11.7</v>
      </c>
      <c r="M271" s="96">
        <v>11</v>
      </c>
      <c r="N271" s="27" t="str">
        <f t="shared" si="76"/>
        <v/>
      </c>
      <c r="P271" s="53">
        <v>11.7</v>
      </c>
      <c r="Q271" s="53">
        <v>11.9</v>
      </c>
      <c r="R271" s="53">
        <v>12.1</v>
      </c>
      <c r="S271" s="53">
        <v>12.5</v>
      </c>
      <c r="U271" s="9"/>
    </row>
    <row r="272" spans="1:25">
      <c r="A272" s="734" t="s">
        <v>4</v>
      </c>
      <c r="B272" s="735"/>
      <c r="C272" s="736"/>
      <c r="D272" s="89">
        <v>29</v>
      </c>
      <c r="E272" s="90">
        <v>28</v>
      </c>
      <c r="F272" s="91">
        <v>27</v>
      </c>
      <c r="G272" s="91">
        <v>26</v>
      </c>
      <c r="H272" s="91">
        <v>25.5</v>
      </c>
      <c r="I272" s="91">
        <v>25</v>
      </c>
      <c r="J272" s="90">
        <v>24.6</v>
      </c>
      <c r="K272" s="91">
        <v>24.2</v>
      </c>
      <c r="L272" s="92">
        <v>23.8</v>
      </c>
      <c r="M272" s="96">
        <v>23.3</v>
      </c>
      <c r="N272" s="27" t="str">
        <f t="shared" si="76"/>
        <v/>
      </c>
      <c r="P272" s="53">
        <v>23.8</v>
      </c>
      <c r="Q272" s="53">
        <v>24.2</v>
      </c>
      <c r="R272" s="53">
        <v>24.8</v>
      </c>
      <c r="S272" s="53">
        <v>25.6</v>
      </c>
    </row>
    <row r="273" spans="1:19">
      <c r="A273" s="734" t="s">
        <v>12</v>
      </c>
      <c r="B273" s="735"/>
      <c r="C273" s="736"/>
      <c r="D273" s="89">
        <v>51</v>
      </c>
      <c r="E273" s="90">
        <v>49</v>
      </c>
      <c r="F273" s="91">
        <v>47</v>
      </c>
      <c r="G273" s="91">
        <v>45</v>
      </c>
      <c r="H273" s="91">
        <v>43</v>
      </c>
      <c r="I273" s="91">
        <v>41.5</v>
      </c>
      <c r="J273" s="90">
        <v>40.5</v>
      </c>
      <c r="K273" s="91">
        <v>39.5</v>
      </c>
      <c r="L273" s="92">
        <v>38.700000000000003</v>
      </c>
      <c r="M273" s="96">
        <v>37.299999999999997</v>
      </c>
      <c r="N273" s="27" t="str">
        <f t="shared" si="76"/>
        <v/>
      </c>
      <c r="P273" s="53">
        <v>38.700000000000003</v>
      </c>
      <c r="Q273" s="53">
        <v>39.4</v>
      </c>
      <c r="R273" s="53">
        <v>40.4</v>
      </c>
      <c r="S273" s="53">
        <v>42.2</v>
      </c>
    </row>
    <row r="274" spans="1:19">
      <c r="A274" s="734" t="s">
        <v>3</v>
      </c>
      <c r="B274" s="735"/>
      <c r="C274" s="736"/>
      <c r="D274" s="76">
        <v>1.736111111111111E-3</v>
      </c>
      <c r="E274" s="55">
        <v>1.6782407407407406E-3</v>
      </c>
      <c r="F274" s="55">
        <v>1.6319444444444445E-3</v>
      </c>
      <c r="G274" s="55">
        <v>1.5972222222222221E-3</v>
      </c>
      <c r="H274" s="55">
        <v>1.5624999999999999E-3</v>
      </c>
      <c r="I274" s="55">
        <v>1.5277777777777779E-3</v>
      </c>
      <c r="J274" s="55">
        <v>1.4930555555555556E-3</v>
      </c>
      <c r="K274" s="55">
        <v>1.4699074074074074E-3</v>
      </c>
      <c r="L274" s="78">
        <v>1.4467592592592594E-3</v>
      </c>
      <c r="M274" s="79">
        <v>1.4664351851851852E-3</v>
      </c>
      <c r="N274" s="27" t="str">
        <f t="shared" si="76"/>
        <v>Slower than PB9</v>
      </c>
      <c r="P274" s="54">
        <v>1.4583333333333334E-3</v>
      </c>
      <c r="Q274" s="54">
        <v>1.4930555555555556E-3</v>
      </c>
      <c r="R274" s="54">
        <v>1.5393518518518519E-3</v>
      </c>
      <c r="S274" s="54">
        <v>1.5972222222222221E-3</v>
      </c>
    </row>
    <row r="275" spans="1:19">
      <c r="A275" s="734" t="s">
        <v>6</v>
      </c>
      <c r="B275" s="735"/>
      <c r="C275" s="736"/>
      <c r="D275" s="76">
        <v>3.8194444444444443E-3</v>
      </c>
      <c r="E275" s="55">
        <v>3.7037037037037034E-3</v>
      </c>
      <c r="F275" s="55">
        <v>3.5879629629629629E-3</v>
      </c>
      <c r="G275" s="55">
        <v>3.472222222222222E-3</v>
      </c>
      <c r="H275" s="55">
        <v>3.3564814814814811E-3</v>
      </c>
      <c r="I275" s="55">
        <v>3.2407407407407406E-3</v>
      </c>
      <c r="J275" s="55">
        <v>3.1249999999999997E-3</v>
      </c>
      <c r="K275" s="55">
        <v>3.0671296296296297E-3</v>
      </c>
      <c r="L275" s="78">
        <v>3.0092592592592588E-3</v>
      </c>
      <c r="M275" s="79">
        <v>3.0208333333333333E-3</v>
      </c>
      <c r="N275" s="27" t="str">
        <f t="shared" si="76"/>
        <v>Slower than PB9</v>
      </c>
      <c r="P275" s="54">
        <v>3.0266203703703705E-3</v>
      </c>
      <c r="Q275" s="54">
        <v>3.0844907407407405E-3</v>
      </c>
      <c r="R275" s="54">
        <v>3.1712962962962958E-3</v>
      </c>
      <c r="S275" s="54">
        <v>3.3101851851851851E-3</v>
      </c>
    </row>
    <row r="276" spans="1:19">
      <c r="A276" s="767" t="s">
        <v>56</v>
      </c>
      <c r="B276" s="768"/>
      <c r="C276" s="769"/>
      <c r="D276" s="59"/>
      <c r="E276" s="57"/>
      <c r="F276" s="57"/>
      <c r="G276" s="57"/>
      <c r="H276" s="57"/>
      <c r="I276" s="57"/>
      <c r="J276" s="57"/>
      <c r="K276" s="57"/>
      <c r="L276" s="61"/>
      <c r="M276" s="96">
        <v>46.8</v>
      </c>
      <c r="P276" s="53"/>
      <c r="Q276" s="53"/>
      <c r="R276" s="53"/>
      <c r="S276" s="53"/>
    </row>
    <row r="277" spans="1:19">
      <c r="A277" s="710" t="s">
        <v>53</v>
      </c>
      <c r="B277" s="711"/>
      <c r="C277" s="712"/>
      <c r="D277" s="68">
        <v>1.25</v>
      </c>
      <c r="E277" s="45">
        <v>1.3</v>
      </c>
      <c r="F277" s="45">
        <v>1.35</v>
      </c>
      <c r="G277" s="45">
        <v>1.4</v>
      </c>
      <c r="H277" s="45">
        <v>1.45</v>
      </c>
      <c r="I277" s="45">
        <v>1.5</v>
      </c>
      <c r="J277" s="45">
        <v>1.55</v>
      </c>
      <c r="K277" s="45">
        <v>1.61</v>
      </c>
      <c r="L277" s="69">
        <v>1.67</v>
      </c>
      <c r="M277" s="65">
        <v>1.75</v>
      </c>
      <c r="N277" s="27" t="str">
        <f t="shared" ref="N277:N282" si="77">IF(M277&lt;L277,"Shorter than PB9","")</f>
        <v/>
      </c>
      <c r="P277" s="53">
        <v>1.73</v>
      </c>
      <c r="Q277" s="53">
        <v>1.67</v>
      </c>
      <c r="R277" s="53">
        <v>1.6</v>
      </c>
      <c r="S277" s="53">
        <v>1.55</v>
      </c>
    </row>
    <row r="278" spans="1:19">
      <c r="A278" s="710" t="s">
        <v>52</v>
      </c>
      <c r="B278" s="711"/>
      <c r="C278" s="712"/>
      <c r="D278" s="68">
        <v>3.75</v>
      </c>
      <c r="E278" s="45">
        <v>4</v>
      </c>
      <c r="F278" s="45">
        <v>4.25</v>
      </c>
      <c r="G278" s="45">
        <v>4.5</v>
      </c>
      <c r="H278" s="45">
        <v>4.75</v>
      </c>
      <c r="I278" s="45">
        <v>5</v>
      </c>
      <c r="J278" s="45">
        <v>5.25</v>
      </c>
      <c r="K278" s="45">
        <v>5.5</v>
      </c>
      <c r="L278" s="69">
        <v>5.75</v>
      </c>
      <c r="M278" s="65">
        <v>6.25</v>
      </c>
      <c r="N278" s="27" t="str">
        <f t="shared" si="77"/>
        <v/>
      </c>
      <c r="P278" s="53">
        <v>5.75</v>
      </c>
      <c r="Q278" s="53">
        <v>5.55</v>
      </c>
      <c r="R278" s="53">
        <v>5.35</v>
      </c>
      <c r="S278" s="53">
        <v>5</v>
      </c>
    </row>
    <row r="279" spans="1:19">
      <c r="A279" s="710" t="s">
        <v>57</v>
      </c>
      <c r="B279" s="711"/>
      <c r="C279" s="712"/>
      <c r="D279" s="15">
        <v>8.75</v>
      </c>
      <c r="E279" s="45">
        <v>9</v>
      </c>
      <c r="F279" s="45">
        <v>9.25</v>
      </c>
      <c r="G279" s="45">
        <v>9.5</v>
      </c>
      <c r="H279" s="45">
        <v>10</v>
      </c>
      <c r="I279" s="45">
        <v>10.6</v>
      </c>
      <c r="J279" s="45">
        <v>11.2</v>
      </c>
      <c r="K279" s="45">
        <v>11.8</v>
      </c>
      <c r="L279" s="69">
        <v>12.3</v>
      </c>
      <c r="M279" s="65">
        <v>11.4</v>
      </c>
      <c r="N279" s="27" t="str">
        <f t="shared" si="77"/>
        <v>Shorter than PB9</v>
      </c>
      <c r="P279" s="53">
        <v>12.15</v>
      </c>
      <c r="Q279" s="53">
        <v>11.7</v>
      </c>
      <c r="R279" s="53">
        <v>11.25</v>
      </c>
      <c r="S279" s="53">
        <v>10.5</v>
      </c>
    </row>
    <row r="280" spans="1:19">
      <c r="A280" s="710" t="s">
        <v>55</v>
      </c>
      <c r="B280" s="711"/>
      <c r="C280" s="712"/>
      <c r="D280" s="68">
        <v>20</v>
      </c>
      <c r="E280" s="45">
        <v>23</v>
      </c>
      <c r="F280" s="45">
        <v>26</v>
      </c>
      <c r="G280" s="45">
        <v>29</v>
      </c>
      <c r="H280" s="45">
        <v>32</v>
      </c>
      <c r="I280" s="45">
        <v>35</v>
      </c>
      <c r="J280" s="45">
        <v>38</v>
      </c>
      <c r="K280" s="45">
        <v>41</v>
      </c>
      <c r="L280" s="69">
        <v>44</v>
      </c>
      <c r="M280" s="65">
        <v>64.33</v>
      </c>
      <c r="N280" s="27" t="str">
        <f t="shared" si="77"/>
        <v/>
      </c>
      <c r="P280" s="53">
        <v>43</v>
      </c>
      <c r="Q280" s="53">
        <v>40.5</v>
      </c>
      <c r="R280" s="53">
        <v>37.200000000000003</v>
      </c>
      <c r="S280" s="53">
        <v>32.4</v>
      </c>
    </row>
    <row r="281" spans="1:19">
      <c r="A281" s="710" t="s">
        <v>51</v>
      </c>
      <c r="B281" s="711"/>
      <c r="C281" s="712"/>
      <c r="D281" s="68">
        <v>16</v>
      </c>
      <c r="E281" s="45">
        <v>18</v>
      </c>
      <c r="F281" s="45">
        <v>20</v>
      </c>
      <c r="G281" s="45">
        <v>22</v>
      </c>
      <c r="H281" s="45">
        <v>24</v>
      </c>
      <c r="I281" s="45">
        <v>26</v>
      </c>
      <c r="J281" s="45">
        <v>29</v>
      </c>
      <c r="K281" s="45">
        <v>32</v>
      </c>
      <c r="L281" s="69">
        <v>35</v>
      </c>
      <c r="M281" s="65">
        <v>38.909999999999997</v>
      </c>
      <c r="N281" s="27" t="str">
        <f t="shared" si="77"/>
        <v/>
      </c>
      <c r="P281" s="53">
        <v>36.1</v>
      </c>
      <c r="Q281" s="53">
        <v>32.299999999999997</v>
      </c>
      <c r="R281" s="53">
        <v>29.6</v>
      </c>
      <c r="S281" s="53">
        <v>25.4</v>
      </c>
    </row>
    <row r="282" spans="1:19" ht="17" thickBot="1">
      <c r="A282" s="719" t="s">
        <v>54</v>
      </c>
      <c r="B282" s="720"/>
      <c r="C282" s="721"/>
      <c r="D282" s="70">
        <v>7.4</v>
      </c>
      <c r="E282" s="71">
        <v>8</v>
      </c>
      <c r="F282" s="71">
        <v>8.6</v>
      </c>
      <c r="G282" s="71">
        <v>9.1999999999999993</v>
      </c>
      <c r="H282" s="71">
        <v>9.8000000000000007</v>
      </c>
      <c r="I282" s="71">
        <v>10.4</v>
      </c>
      <c r="J282" s="71">
        <v>11.2</v>
      </c>
      <c r="K282" s="71">
        <v>12</v>
      </c>
      <c r="L282" s="72">
        <v>12.8</v>
      </c>
      <c r="M282" s="66">
        <v>14.47</v>
      </c>
      <c r="N282" s="27" t="str">
        <f t="shared" si="77"/>
        <v/>
      </c>
      <c r="P282" s="53">
        <v>12.4</v>
      </c>
      <c r="Q282" s="53">
        <v>11.75</v>
      </c>
      <c r="R282" s="53">
        <v>11.05</v>
      </c>
      <c r="S282" s="53">
        <v>10.1</v>
      </c>
    </row>
    <row r="283" spans="1:19" ht="17" thickBot="1">
      <c r="A283" s="26"/>
      <c r="B283" s="4"/>
      <c r="C283" s="4"/>
      <c r="D283" s="26"/>
      <c r="E283" s="26"/>
      <c r="F283" s="26"/>
      <c r="G283" s="26"/>
      <c r="H283" s="4"/>
      <c r="I283" s="26"/>
      <c r="J283" s="26"/>
      <c r="K283" s="67"/>
      <c r="L283" s="67"/>
      <c r="M283" s="56"/>
    </row>
    <row r="284" spans="1:19" ht="17" thickBot="1">
      <c r="A284" s="728" t="s">
        <v>16</v>
      </c>
      <c r="B284" s="729"/>
      <c r="C284" s="730"/>
      <c r="D284" s="102" t="s">
        <v>85</v>
      </c>
      <c r="E284" s="103" t="s">
        <v>86</v>
      </c>
      <c r="F284" s="103" t="s">
        <v>87</v>
      </c>
      <c r="G284" s="103" t="s">
        <v>88</v>
      </c>
      <c r="H284" s="103" t="s">
        <v>89</v>
      </c>
      <c r="I284" s="103" t="s">
        <v>90</v>
      </c>
      <c r="J284" s="103" t="s">
        <v>91</v>
      </c>
      <c r="K284" s="103" t="s">
        <v>92</v>
      </c>
      <c r="L284" s="104" t="s">
        <v>93</v>
      </c>
      <c r="M284" s="105" t="s">
        <v>59</v>
      </c>
      <c r="P284" s="52" t="s">
        <v>174</v>
      </c>
      <c r="Q284" s="52" t="s">
        <v>175</v>
      </c>
      <c r="R284" s="52" t="s">
        <v>176</v>
      </c>
      <c r="S284" s="52" t="s">
        <v>177</v>
      </c>
    </row>
    <row r="285" spans="1:19">
      <c r="A285" s="731" t="s">
        <v>179</v>
      </c>
      <c r="B285" s="732"/>
      <c r="C285" s="733"/>
      <c r="D285" s="85">
        <v>17.5</v>
      </c>
      <c r="E285" s="86">
        <v>17</v>
      </c>
      <c r="F285" s="87">
        <v>16.5</v>
      </c>
      <c r="G285" s="87">
        <v>16</v>
      </c>
      <c r="H285" s="87">
        <v>15.5</v>
      </c>
      <c r="I285" s="87">
        <v>15</v>
      </c>
      <c r="J285" s="86">
        <v>14.5</v>
      </c>
      <c r="K285" s="87">
        <v>14.1</v>
      </c>
      <c r="L285" s="88">
        <v>13.8</v>
      </c>
      <c r="M285" s="95">
        <v>13.8</v>
      </c>
      <c r="N285" s="27" t="str">
        <f t="shared" ref="N285:N290" si="78">IF(M285&gt;L285,"Slower than PB9","")</f>
        <v/>
      </c>
      <c r="P285" s="53">
        <v>13.8</v>
      </c>
      <c r="Q285" s="53">
        <v>14.1</v>
      </c>
      <c r="R285" s="53">
        <v>14.6</v>
      </c>
      <c r="S285" s="53">
        <v>15.4</v>
      </c>
    </row>
    <row r="286" spans="1:19">
      <c r="A286" s="734" t="s">
        <v>2</v>
      </c>
      <c r="B286" s="735"/>
      <c r="C286" s="736"/>
      <c r="D286" s="89">
        <v>13</v>
      </c>
      <c r="E286" s="90">
        <v>12.7</v>
      </c>
      <c r="F286" s="91">
        <v>12.5</v>
      </c>
      <c r="G286" s="91">
        <v>12.1</v>
      </c>
      <c r="H286" s="91">
        <v>11.9</v>
      </c>
      <c r="I286" s="91">
        <v>11.7</v>
      </c>
      <c r="J286" s="90">
        <v>11.5</v>
      </c>
      <c r="K286" s="91">
        <v>11.3</v>
      </c>
      <c r="L286" s="92">
        <v>11.2</v>
      </c>
      <c r="M286" s="96">
        <v>11</v>
      </c>
      <c r="N286" s="27" t="str">
        <f t="shared" si="78"/>
        <v/>
      </c>
      <c r="P286" s="53">
        <v>11.2</v>
      </c>
      <c r="Q286" s="53">
        <v>11.3</v>
      </c>
      <c r="R286" s="53">
        <v>11.5</v>
      </c>
      <c r="S286" s="53">
        <v>11.8</v>
      </c>
    </row>
    <row r="287" spans="1:19">
      <c r="A287" s="734" t="s">
        <v>4</v>
      </c>
      <c r="B287" s="735"/>
      <c r="C287" s="736"/>
      <c r="D287" s="89">
        <v>26</v>
      </c>
      <c r="E287" s="90">
        <v>25.5</v>
      </c>
      <c r="F287" s="91">
        <v>25</v>
      </c>
      <c r="G287" s="91">
        <v>24.6</v>
      </c>
      <c r="H287" s="91">
        <v>24.2</v>
      </c>
      <c r="I287" s="91">
        <v>23.8</v>
      </c>
      <c r="J287" s="90">
        <v>23.4</v>
      </c>
      <c r="K287" s="91">
        <v>23</v>
      </c>
      <c r="L287" s="92">
        <v>22.8</v>
      </c>
      <c r="M287" s="96">
        <v>23</v>
      </c>
      <c r="N287" s="27" t="str">
        <f t="shared" si="78"/>
        <v>Slower than PB9</v>
      </c>
      <c r="P287" s="53">
        <v>22.6</v>
      </c>
      <c r="Q287" s="53">
        <v>23</v>
      </c>
      <c r="R287" s="53">
        <v>23.4</v>
      </c>
      <c r="S287" s="53">
        <v>24.1</v>
      </c>
    </row>
    <row r="288" spans="1:19">
      <c r="A288" s="734" t="s">
        <v>5</v>
      </c>
      <c r="B288" s="735"/>
      <c r="C288" s="736"/>
      <c r="D288" s="89">
        <v>64</v>
      </c>
      <c r="E288" s="90">
        <v>62</v>
      </c>
      <c r="F288" s="91">
        <v>60</v>
      </c>
      <c r="G288" s="91">
        <v>58.5</v>
      </c>
      <c r="H288" s="91">
        <v>57</v>
      </c>
      <c r="I288" s="91">
        <v>55.6</v>
      </c>
      <c r="J288" s="90">
        <v>54.2</v>
      </c>
      <c r="K288" s="91">
        <v>53</v>
      </c>
      <c r="L288" s="92">
        <v>52</v>
      </c>
      <c r="M288" s="96">
        <v>51.6</v>
      </c>
      <c r="N288" s="27" t="str">
        <f t="shared" si="78"/>
        <v/>
      </c>
      <c r="P288" s="53">
        <v>50.9</v>
      </c>
      <c r="Q288" s="53">
        <v>51.7</v>
      </c>
      <c r="R288" s="53">
        <v>52.8</v>
      </c>
      <c r="S288" s="53">
        <v>54.2</v>
      </c>
    </row>
    <row r="289" spans="1:19">
      <c r="A289" s="734" t="s">
        <v>3</v>
      </c>
      <c r="B289" s="735"/>
      <c r="C289" s="736"/>
      <c r="D289" s="76">
        <v>1.5972222222222221E-3</v>
      </c>
      <c r="E289" s="55">
        <v>1.5624999999999999E-3</v>
      </c>
      <c r="F289" s="55">
        <v>1.5277777777777779E-3</v>
      </c>
      <c r="G289" s="55">
        <v>1.4930555555555556E-3</v>
      </c>
      <c r="H289" s="55">
        <v>1.4699074074074074E-3</v>
      </c>
      <c r="I289" s="55">
        <v>1.4467592592592594E-3</v>
      </c>
      <c r="J289" s="55">
        <v>1.423611111111111E-3</v>
      </c>
      <c r="K289" s="55">
        <v>1.4004629629629629E-3</v>
      </c>
      <c r="L289" s="78">
        <v>1.3773148148148147E-3</v>
      </c>
      <c r="M289" s="79">
        <v>1.4421296296296296E-3</v>
      </c>
      <c r="N289" s="27" t="str">
        <f t="shared" si="78"/>
        <v>Slower than PB9</v>
      </c>
      <c r="P289" s="54">
        <v>1.3645833333333331E-3</v>
      </c>
      <c r="Q289" s="54">
        <v>1.3819444444444443E-3</v>
      </c>
      <c r="R289" s="54">
        <v>1.4108796296296298E-3</v>
      </c>
      <c r="S289" s="54">
        <v>1.4641203703703706E-3</v>
      </c>
    </row>
    <row r="290" spans="1:19">
      <c r="A290" s="734" t="s">
        <v>6</v>
      </c>
      <c r="B290" s="735"/>
      <c r="C290" s="736"/>
      <c r="D290" s="76">
        <v>3.472222222222222E-3</v>
      </c>
      <c r="E290" s="55">
        <v>3.3564814814814811E-3</v>
      </c>
      <c r="F290" s="55">
        <v>3.2407407407407406E-3</v>
      </c>
      <c r="G290" s="55">
        <v>3.1249999999999997E-3</v>
      </c>
      <c r="H290" s="55">
        <v>3.0671296296296297E-3</v>
      </c>
      <c r="I290" s="55">
        <v>3.0092592592592588E-3</v>
      </c>
      <c r="J290" s="55">
        <v>2.9513888888888888E-3</v>
      </c>
      <c r="K290" s="55">
        <v>2.8935185185185188E-3</v>
      </c>
      <c r="L290" s="78">
        <v>2.8356481481481479E-3</v>
      </c>
      <c r="M290" s="79">
        <v>2.9097222222222224E-3</v>
      </c>
      <c r="N290" s="27" t="str">
        <f t="shared" si="78"/>
        <v>Slower than PB9</v>
      </c>
      <c r="P290" s="54">
        <v>2.8449074074074075E-3</v>
      </c>
      <c r="Q290" s="54">
        <v>2.8993055555555556E-3</v>
      </c>
      <c r="R290" s="54">
        <v>2.9745370370370373E-3</v>
      </c>
      <c r="S290" s="54">
        <v>3.0787037037037037E-3</v>
      </c>
    </row>
    <row r="291" spans="1:19">
      <c r="A291" s="767" t="s">
        <v>56</v>
      </c>
      <c r="B291" s="768"/>
      <c r="C291" s="769"/>
      <c r="D291" s="59"/>
      <c r="E291" s="57"/>
      <c r="F291" s="57"/>
      <c r="G291" s="57"/>
      <c r="H291" s="57"/>
      <c r="I291" s="57"/>
      <c r="J291" s="57"/>
      <c r="K291" s="57"/>
      <c r="L291" s="61"/>
      <c r="M291" s="63">
        <v>46.62</v>
      </c>
      <c r="N291" s="67"/>
      <c r="P291" s="53"/>
      <c r="Q291" s="53"/>
      <c r="R291" s="53"/>
      <c r="S291" s="53"/>
    </row>
    <row r="292" spans="1:19">
      <c r="A292" s="734" t="s">
        <v>53</v>
      </c>
      <c r="B292" s="735"/>
      <c r="C292" s="736"/>
      <c r="D292" s="68">
        <v>1.4</v>
      </c>
      <c r="E292" s="45">
        <v>1.45</v>
      </c>
      <c r="F292" s="81">
        <v>1.5</v>
      </c>
      <c r="G292" s="81">
        <v>1.55</v>
      </c>
      <c r="H292" s="81">
        <v>1.61</v>
      </c>
      <c r="I292" s="81">
        <v>1.67</v>
      </c>
      <c r="J292" s="45">
        <v>1.73</v>
      </c>
      <c r="K292" s="81">
        <v>1.79</v>
      </c>
      <c r="L292" s="82">
        <v>1.85</v>
      </c>
      <c r="M292" s="65">
        <v>1.9</v>
      </c>
      <c r="N292" s="27" t="str">
        <f t="shared" ref="N292:N297" si="79">IF(M292&lt;L292,"Shorter than PB9","")</f>
        <v/>
      </c>
      <c r="P292" s="53">
        <v>1.89</v>
      </c>
      <c r="Q292" s="53">
        <v>1.58</v>
      </c>
      <c r="R292" s="53">
        <v>1.8</v>
      </c>
      <c r="S292" s="53">
        <v>1.7</v>
      </c>
    </row>
    <row r="293" spans="1:19">
      <c r="A293" s="734" t="s">
        <v>52</v>
      </c>
      <c r="B293" s="735"/>
      <c r="C293" s="736"/>
      <c r="D293" s="68">
        <v>4.5</v>
      </c>
      <c r="E293" s="45">
        <v>4.75</v>
      </c>
      <c r="F293" s="81">
        <v>5</v>
      </c>
      <c r="G293" s="81">
        <v>5.25</v>
      </c>
      <c r="H293" s="81">
        <v>5.5</v>
      </c>
      <c r="I293" s="81">
        <v>5.75</v>
      </c>
      <c r="J293" s="45">
        <v>6</v>
      </c>
      <c r="K293" s="81">
        <v>6.2</v>
      </c>
      <c r="L293" s="82">
        <v>6.4</v>
      </c>
      <c r="M293" s="65">
        <v>6.49</v>
      </c>
      <c r="N293" s="27" t="str">
        <f t="shared" si="79"/>
        <v/>
      </c>
      <c r="P293" s="53">
        <v>6.4</v>
      </c>
      <c r="Q293" s="53">
        <v>6.2</v>
      </c>
      <c r="R293" s="53">
        <v>5.95</v>
      </c>
      <c r="S293" s="53">
        <v>5.6</v>
      </c>
    </row>
    <row r="294" spans="1:19">
      <c r="A294" s="734" t="s">
        <v>57</v>
      </c>
      <c r="B294" s="735"/>
      <c r="C294" s="736"/>
      <c r="D294" s="68">
        <v>9.25</v>
      </c>
      <c r="E294" s="45">
        <v>9.5</v>
      </c>
      <c r="F294" s="81">
        <v>10</v>
      </c>
      <c r="G294" s="81">
        <v>10.6</v>
      </c>
      <c r="H294" s="81">
        <v>11.2</v>
      </c>
      <c r="I294" s="81">
        <v>11.8</v>
      </c>
      <c r="J294" s="45">
        <v>12.3</v>
      </c>
      <c r="K294" s="81">
        <v>12.8</v>
      </c>
      <c r="L294" s="82">
        <v>13.3</v>
      </c>
      <c r="M294" s="65">
        <v>12.01</v>
      </c>
      <c r="N294" s="27" t="str">
        <f t="shared" si="79"/>
        <v>Shorter than PB9</v>
      </c>
      <c r="P294" s="53">
        <v>13.1</v>
      </c>
      <c r="Q294" s="53">
        <v>12.65</v>
      </c>
      <c r="R294" s="53">
        <v>12.15</v>
      </c>
      <c r="S294" s="53">
        <v>11.5</v>
      </c>
    </row>
    <row r="295" spans="1:19">
      <c r="A295" s="734" t="s">
        <v>55</v>
      </c>
      <c r="B295" s="735"/>
      <c r="C295" s="736"/>
      <c r="D295" s="68">
        <v>26</v>
      </c>
      <c r="E295" s="45">
        <v>29</v>
      </c>
      <c r="F295" s="81">
        <v>32</v>
      </c>
      <c r="G295" s="81">
        <v>35</v>
      </c>
      <c r="H295" s="81">
        <v>38</v>
      </c>
      <c r="I295" s="81">
        <v>41</v>
      </c>
      <c r="J295" s="45">
        <v>44</v>
      </c>
      <c r="K295" s="81">
        <v>47</v>
      </c>
      <c r="L295" s="82">
        <v>50</v>
      </c>
      <c r="M295" s="65">
        <v>69.3</v>
      </c>
      <c r="N295" s="27" t="str">
        <f t="shared" si="79"/>
        <v/>
      </c>
      <c r="P295" s="53">
        <v>52.45</v>
      </c>
      <c r="Q295" s="53">
        <v>49.3</v>
      </c>
      <c r="R295" s="53">
        <v>44.65</v>
      </c>
      <c r="S295" s="53">
        <v>38.799999999999997</v>
      </c>
    </row>
    <row r="296" spans="1:19">
      <c r="A296" s="734" t="s">
        <v>51</v>
      </c>
      <c r="B296" s="735"/>
      <c r="C296" s="736"/>
      <c r="D296" s="68">
        <v>20</v>
      </c>
      <c r="E296" s="45">
        <v>22</v>
      </c>
      <c r="F296" s="81">
        <v>24</v>
      </c>
      <c r="G296" s="81">
        <v>26</v>
      </c>
      <c r="H296" s="81">
        <v>29</v>
      </c>
      <c r="I296" s="81">
        <v>32</v>
      </c>
      <c r="J296" s="45">
        <v>35</v>
      </c>
      <c r="K296" s="81">
        <v>38</v>
      </c>
      <c r="L296" s="82">
        <v>41</v>
      </c>
      <c r="M296" s="65">
        <v>44.3</v>
      </c>
      <c r="N296" s="27" t="str">
        <f t="shared" si="79"/>
        <v/>
      </c>
      <c r="P296" s="53">
        <v>40.25</v>
      </c>
      <c r="Q296" s="53">
        <v>38.1</v>
      </c>
      <c r="R296" s="53">
        <v>34.549999999999997</v>
      </c>
      <c r="S296" s="53">
        <v>28.95</v>
      </c>
    </row>
    <row r="297" spans="1:19" ht="17" thickBot="1">
      <c r="A297" s="761" t="s">
        <v>54</v>
      </c>
      <c r="B297" s="762"/>
      <c r="C297" s="763"/>
      <c r="D297" s="70">
        <v>8</v>
      </c>
      <c r="E297" s="71">
        <v>8.6</v>
      </c>
      <c r="F297" s="83">
        <v>9.1999999999999993</v>
      </c>
      <c r="G297" s="83">
        <v>9.8000000000000007</v>
      </c>
      <c r="H297" s="83">
        <v>10.4</v>
      </c>
      <c r="I297" s="83">
        <v>11.2</v>
      </c>
      <c r="J297" s="71">
        <v>12</v>
      </c>
      <c r="K297" s="83">
        <v>12.8</v>
      </c>
      <c r="L297" s="84">
        <v>13.6</v>
      </c>
      <c r="M297" s="66">
        <v>12.63</v>
      </c>
      <c r="N297" s="27" t="str">
        <f t="shared" si="79"/>
        <v>Shorter than PB9</v>
      </c>
      <c r="P297" s="53">
        <v>13.75</v>
      </c>
      <c r="Q297" s="53">
        <v>12.8</v>
      </c>
      <c r="R297" s="53" t="s">
        <v>237</v>
      </c>
      <c r="S297" s="53">
        <v>10.75</v>
      </c>
    </row>
    <row r="298" spans="1:19">
      <c r="A298" s="26"/>
      <c r="B298" s="26"/>
      <c r="C298" s="26"/>
      <c r="D298" s="4"/>
      <c r="E298" s="4"/>
      <c r="F298" s="26"/>
      <c r="G298" s="26"/>
      <c r="H298" s="26"/>
      <c r="I298" s="26"/>
      <c r="J298" s="4"/>
      <c r="K298" s="26"/>
      <c r="L298" s="26"/>
      <c r="M298" s="56"/>
      <c r="N298" s="67"/>
    </row>
    <row r="299" spans="1:19" ht="21" thickBot="1">
      <c r="K299" s="77"/>
      <c r="L299" s="77"/>
      <c r="M299" s="97"/>
    </row>
    <row r="300" spans="1:19" ht="17" customHeight="1" thickBot="1">
      <c r="A300" s="725" t="s">
        <v>368</v>
      </c>
      <c r="B300" s="726"/>
      <c r="C300" s="727"/>
      <c r="D300" s="144" t="s">
        <v>359</v>
      </c>
      <c r="E300" s="144" t="s">
        <v>360</v>
      </c>
      <c r="F300" s="144" t="s">
        <v>361</v>
      </c>
      <c r="G300" s="144" t="s">
        <v>362</v>
      </c>
      <c r="H300" s="144" t="s">
        <v>363</v>
      </c>
      <c r="I300" s="144" t="s">
        <v>364</v>
      </c>
      <c r="J300" s="144" t="s">
        <v>365</v>
      </c>
      <c r="K300" s="144" t="s">
        <v>366</v>
      </c>
      <c r="L300" s="243" t="s">
        <v>367</v>
      </c>
      <c r="M300" s="147" t="s">
        <v>59</v>
      </c>
    </row>
    <row r="301" spans="1:19" ht="17" customHeight="1">
      <c r="A301" s="713" t="s">
        <v>356</v>
      </c>
      <c r="B301" s="714"/>
      <c r="C301" s="715"/>
      <c r="D301" s="85">
        <v>21</v>
      </c>
      <c r="E301" s="86">
        <v>17.3</v>
      </c>
      <c r="F301" s="86">
        <v>15.3</v>
      </c>
      <c r="G301" s="86">
        <v>13.8</v>
      </c>
      <c r="H301" s="86">
        <v>12.8</v>
      </c>
      <c r="I301" s="86">
        <v>12.1</v>
      </c>
      <c r="J301" s="86">
        <v>11.5</v>
      </c>
      <c r="K301" s="86">
        <v>11</v>
      </c>
      <c r="L301" s="93">
        <v>10.5</v>
      </c>
      <c r="M301" s="241">
        <v>12.3</v>
      </c>
    </row>
    <row r="302" spans="1:19" ht="17" customHeight="1">
      <c r="A302" s="710" t="s">
        <v>357</v>
      </c>
      <c r="B302" s="711"/>
      <c r="C302" s="712"/>
      <c r="D302" s="60">
        <v>4.1666666666666666E-3</v>
      </c>
      <c r="E302" s="58">
        <v>3.1250000000000002E-3</v>
      </c>
      <c r="F302" s="58">
        <v>2.4305555555555556E-3</v>
      </c>
      <c r="G302" s="58">
        <v>2.0833333333333333E-3</v>
      </c>
      <c r="H302" s="58">
        <v>1.8518518518518519E-3</v>
      </c>
      <c r="I302" s="58">
        <v>1.736111111111111E-3</v>
      </c>
      <c r="J302" s="58">
        <v>1.6203703703703703E-3</v>
      </c>
      <c r="K302" s="58">
        <v>1.5046296296296296E-3</v>
      </c>
      <c r="L302" s="62">
        <v>1.3888888888888889E-3</v>
      </c>
      <c r="M302" s="108">
        <v>1.4918981481481482E-3</v>
      </c>
    </row>
    <row r="303" spans="1:19" ht="17" customHeight="1" thickBot="1">
      <c r="A303" s="719" t="s">
        <v>52</v>
      </c>
      <c r="B303" s="720"/>
      <c r="C303" s="721"/>
      <c r="D303" s="70">
        <v>1</v>
      </c>
      <c r="E303" s="71">
        <v>1.8</v>
      </c>
      <c r="F303" s="71">
        <v>2.2999999999999998</v>
      </c>
      <c r="G303" s="71">
        <v>2.8</v>
      </c>
      <c r="H303" s="71">
        <v>3.1</v>
      </c>
      <c r="I303" s="71">
        <v>3.4</v>
      </c>
      <c r="J303" s="71">
        <v>3.7</v>
      </c>
      <c r="K303" s="71">
        <v>4</v>
      </c>
      <c r="L303" s="72">
        <v>4.3</v>
      </c>
      <c r="M303" s="149">
        <v>2.94</v>
      </c>
    </row>
    <row r="304" spans="1:19" ht="17" customHeight="1" thickBot="1">
      <c r="B304" s="18"/>
      <c r="E304" s="26"/>
      <c r="F304" s="26"/>
      <c r="G304" s="26"/>
      <c r="H304" s="26"/>
      <c r="J304" s="26"/>
      <c r="K304" s="26"/>
      <c r="L304" s="26"/>
      <c r="M304" s="26"/>
    </row>
    <row r="305" spans="1:19" ht="17" customHeight="1" thickBot="1">
      <c r="A305" s="725" t="s">
        <v>351</v>
      </c>
      <c r="B305" s="726"/>
      <c r="C305" s="727"/>
      <c r="D305" s="144" t="s">
        <v>359</v>
      </c>
      <c r="E305" s="144" t="s">
        <v>360</v>
      </c>
      <c r="F305" s="144" t="s">
        <v>361</v>
      </c>
      <c r="G305" s="144" t="s">
        <v>362</v>
      </c>
      <c r="H305" s="144" t="s">
        <v>363</v>
      </c>
      <c r="I305" s="144" t="s">
        <v>364</v>
      </c>
      <c r="J305" s="144" t="s">
        <v>365</v>
      </c>
      <c r="K305" s="144" t="s">
        <v>366</v>
      </c>
      <c r="L305" s="243" t="s">
        <v>367</v>
      </c>
      <c r="M305" s="147" t="s">
        <v>59</v>
      </c>
    </row>
    <row r="306" spans="1:19" ht="17" customHeight="1">
      <c r="A306" s="713" t="s">
        <v>356</v>
      </c>
      <c r="B306" s="714"/>
      <c r="C306" s="715"/>
      <c r="D306" s="85">
        <v>21</v>
      </c>
      <c r="E306" s="86">
        <v>17.3</v>
      </c>
      <c r="F306" s="86">
        <v>15.3</v>
      </c>
      <c r="G306" s="86">
        <v>13.8</v>
      </c>
      <c r="H306" s="86">
        <v>12.8</v>
      </c>
      <c r="I306" s="86">
        <v>12.1</v>
      </c>
      <c r="J306" s="86">
        <v>11.5</v>
      </c>
      <c r="K306" s="86">
        <v>11</v>
      </c>
      <c r="L306" s="93">
        <v>10.5</v>
      </c>
      <c r="M306" s="239">
        <v>10.7</v>
      </c>
    </row>
    <row r="307" spans="1:19" ht="17" customHeight="1">
      <c r="A307" s="710" t="s">
        <v>357</v>
      </c>
      <c r="B307" s="711"/>
      <c r="C307" s="712"/>
      <c r="D307" s="60">
        <v>4.1666666666666666E-3</v>
      </c>
      <c r="E307" s="58">
        <v>3.1250000000000002E-3</v>
      </c>
      <c r="F307" s="58">
        <v>2.4305555555555556E-3</v>
      </c>
      <c r="G307" s="58">
        <v>2.0833333333333333E-3</v>
      </c>
      <c r="H307" s="58">
        <v>1.8518518518518519E-3</v>
      </c>
      <c r="I307" s="58">
        <v>1.736111111111111E-3</v>
      </c>
      <c r="J307" s="58">
        <v>1.6203703703703703E-3</v>
      </c>
      <c r="K307" s="58">
        <v>1.5046296296296296E-3</v>
      </c>
      <c r="L307" s="62">
        <v>1.3888888888888889E-3</v>
      </c>
      <c r="M307" s="236">
        <v>1.2800925925925924E-3</v>
      </c>
    </row>
    <row r="308" spans="1:19" ht="17" customHeight="1">
      <c r="A308" s="722" t="s">
        <v>56</v>
      </c>
      <c r="B308" s="723"/>
      <c r="C308" s="724"/>
      <c r="D308" s="59"/>
      <c r="E308" s="57"/>
      <c r="F308" s="57"/>
      <c r="G308" s="57"/>
      <c r="H308" s="57"/>
      <c r="I308" s="57"/>
      <c r="J308" s="57"/>
      <c r="K308" s="57"/>
      <c r="L308" s="61"/>
      <c r="M308" s="244">
        <v>63</v>
      </c>
    </row>
    <row r="309" spans="1:19" ht="17" customHeight="1" thickBot="1">
      <c r="A309" s="719" t="s">
        <v>52</v>
      </c>
      <c r="B309" s="720"/>
      <c r="C309" s="721"/>
      <c r="D309" s="70">
        <v>1</v>
      </c>
      <c r="E309" s="71">
        <v>1.8</v>
      </c>
      <c r="F309" s="71">
        <v>2.2999999999999998</v>
      </c>
      <c r="G309" s="71">
        <v>2.8</v>
      </c>
      <c r="H309" s="71">
        <v>3.1</v>
      </c>
      <c r="I309" s="71">
        <v>3.4</v>
      </c>
      <c r="J309" s="71">
        <v>3.7</v>
      </c>
      <c r="K309" s="71">
        <v>4</v>
      </c>
      <c r="L309" s="72">
        <v>4.3</v>
      </c>
      <c r="M309" s="238">
        <v>4.08</v>
      </c>
    </row>
    <row r="310" spans="1:19" ht="21" thickBot="1">
      <c r="K310" s="77"/>
      <c r="L310" s="77"/>
      <c r="M310" s="97"/>
    </row>
    <row r="311" spans="1:19" ht="19" thickBot="1">
      <c r="A311" s="764" t="s">
        <v>9</v>
      </c>
      <c r="B311" s="765"/>
      <c r="C311" s="766"/>
      <c r="D311" s="144" t="s">
        <v>85</v>
      </c>
      <c r="E311" s="145" t="s">
        <v>86</v>
      </c>
      <c r="F311" s="145" t="s">
        <v>87</v>
      </c>
      <c r="G311" s="145" t="s">
        <v>88</v>
      </c>
      <c r="H311" s="145" t="s">
        <v>89</v>
      </c>
      <c r="I311" s="145" t="s">
        <v>90</v>
      </c>
      <c r="J311" s="145" t="s">
        <v>91</v>
      </c>
      <c r="K311" s="145" t="s">
        <v>92</v>
      </c>
      <c r="L311" s="146" t="s">
        <v>93</v>
      </c>
      <c r="M311" s="147" t="s">
        <v>59</v>
      </c>
      <c r="N311" s="43"/>
      <c r="O311" s="43"/>
      <c r="P311" s="52" t="s">
        <v>174</v>
      </c>
      <c r="Q311" s="52" t="s">
        <v>175</v>
      </c>
      <c r="R311" s="52" t="s">
        <v>176</v>
      </c>
      <c r="S311" s="52" t="s">
        <v>177</v>
      </c>
    </row>
    <row r="312" spans="1:19" ht="18">
      <c r="A312" s="752" t="s">
        <v>180</v>
      </c>
      <c r="B312" s="753"/>
      <c r="C312" s="754"/>
      <c r="D312" s="85">
        <v>14.1</v>
      </c>
      <c r="E312" s="86">
        <v>13.7</v>
      </c>
      <c r="F312" s="86">
        <v>13.3</v>
      </c>
      <c r="G312" s="86">
        <v>13</v>
      </c>
      <c r="H312" s="86">
        <v>12.7</v>
      </c>
      <c r="I312" s="86">
        <v>12.4</v>
      </c>
      <c r="J312" s="86">
        <v>12.1</v>
      </c>
      <c r="K312" s="86">
        <v>11.9</v>
      </c>
      <c r="L312" s="93">
        <v>11.7</v>
      </c>
      <c r="M312" s="106">
        <v>11.85</v>
      </c>
      <c r="N312" s="27" t="str">
        <f t="shared" ref="N312:N316" si="80">IF(M312&gt;L312,"Slower than PB9","")</f>
        <v>Slower than PB9</v>
      </c>
      <c r="O312" s="98"/>
      <c r="P312" s="53">
        <v>12</v>
      </c>
      <c r="Q312" s="53">
        <v>12.2</v>
      </c>
      <c r="R312" s="53">
        <v>12.6</v>
      </c>
      <c r="S312" s="53">
        <v>13.3</v>
      </c>
    </row>
    <row r="313" spans="1:19" ht="18">
      <c r="A313" s="752" t="s">
        <v>2</v>
      </c>
      <c r="B313" s="753"/>
      <c r="C313" s="754"/>
      <c r="D313" s="89">
        <v>17</v>
      </c>
      <c r="E313" s="90">
        <v>16.5</v>
      </c>
      <c r="F313" s="90">
        <v>16</v>
      </c>
      <c r="G313" s="90">
        <v>15.6</v>
      </c>
      <c r="H313" s="90">
        <v>15.2</v>
      </c>
      <c r="I313" s="90">
        <v>14.8</v>
      </c>
      <c r="J313" s="90">
        <v>14.4</v>
      </c>
      <c r="K313" s="90">
        <v>14</v>
      </c>
      <c r="L313" s="94">
        <v>13.7</v>
      </c>
      <c r="M313" s="107">
        <v>13.3</v>
      </c>
      <c r="N313" s="27" t="str">
        <f t="shared" si="80"/>
        <v/>
      </c>
      <c r="O313" s="98"/>
      <c r="P313" s="53">
        <v>13.5</v>
      </c>
      <c r="Q313" s="53">
        <v>13.8</v>
      </c>
      <c r="R313" s="53">
        <v>14.1</v>
      </c>
      <c r="S313" s="53">
        <v>14.6</v>
      </c>
    </row>
    <row r="314" spans="1:19" ht="18">
      <c r="A314" s="752" t="s">
        <v>4</v>
      </c>
      <c r="B314" s="753"/>
      <c r="C314" s="754"/>
      <c r="D314" s="89">
        <v>36</v>
      </c>
      <c r="E314" s="90">
        <v>34</v>
      </c>
      <c r="F314" s="90">
        <v>32.700000000000003</v>
      </c>
      <c r="G314" s="90">
        <v>31.7</v>
      </c>
      <c r="H314" s="90">
        <v>30.8</v>
      </c>
      <c r="I314" s="90">
        <v>30.5</v>
      </c>
      <c r="J314" s="90">
        <v>29.7</v>
      </c>
      <c r="K314" s="90">
        <v>29.2</v>
      </c>
      <c r="L314" s="94">
        <v>28.5</v>
      </c>
      <c r="M314" s="107">
        <v>27.3</v>
      </c>
      <c r="N314" s="27" t="str">
        <f t="shared" si="80"/>
        <v/>
      </c>
      <c r="O314" s="98"/>
      <c r="P314" s="53">
        <v>28.3</v>
      </c>
      <c r="Q314" s="53">
        <v>28.7</v>
      </c>
      <c r="R314" s="53">
        <v>29.6</v>
      </c>
      <c r="S314" s="53">
        <v>30.7</v>
      </c>
    </row>
    <row r="315" spans="1:19" ht="18">
      <c r="A315" s="752" t="s">
        <v>3</v>
      </c>
      <c r="B315" s="753"/>
      <c r="C315" s="754"/>
      <c r="D315" s="60">
        <v>2.1990740740740742E-3</v>
      </c>
      <c r="E315" s="58">
        <v>2.0833333333333333E-3</v>
      </c>
      <c r="F315" s="58">
        <v>2.0254629629629629E-3</v>
      </c>
      <c r="G315" s="58">
        <v>1.9675925925925928E-3</v>
      </c>
      <c r="H315" s="58">
        <v>1.9097222222222222E-3</v>
      </c>
      <c r="I315" s="58">
        <v>1.8518518518518517E-3</v>
      </c>
      <c r="J315" s="58">
        <v>1.7939814814814815E-3</v>
      </c>
      <c r="K315" s="58">
        <v>1.7476851851851852E-3</v>
      </c>
      <c r="L315" s="62">
        <v>1.712962962962963E-3</v>
      </c>
      <c r="M315" s="108">
        <v>1.7094907407407406E-3</v>
      </c>
      <c r="N315" s="27" t="str">
        <f t="shared" si="80"/>
        <v/>
      </c>
      <c r="O315" s="99"/>
      <c r="P315" s="54">
        <v>1.707175925925926E-3</v>
      </c>
      <c r="Q315" s="54">
        <v>1.7476851851851852E-3</v>
      </c>
      <c r="R315" s="54">
        <v>1.7881944444444447E-3</v>
      </c>
      <c r="S315" s="54">
        <v>1.8634259259259261E-3</v>
      </c>
    </row>
    <row r="316" spans="1:19" ht="18">
      <c r="A316" s="752" t="s">
        <v>6</v>
      </c>
      <c r="B316" s="753"/>
      <c r="C316" s="754"/>
      <c r="D316" s="60">
        <v>4.3981481481481484E-3</v>
      </c>
      <c r="E316" s="58">
        <v>4.2824074074074075E-3</v>
      </c>
      <c r="F316" s="58">
        <v>4.1666666666666666E-3</v>
      </c>
      <c r="G316" s="58">
        <v>4.0509259259259257E-3</v>
      </c>
      <c r="H316" s="58">
        <v>3.9351851851851857E-3</v>
      </c>
      <c r="I316" s="58">
        <v>3.8194444444444443E-3</v>
      </c>
      <c r="J316" s="58">
        <v>3.7037037037037034E-3</v>
      </c>
      <c r="K316" s="58">
        <v>3.6111111111111114E-3</v>
      </c>
      <c r="L316" s="62">
        <v>3.5416666666666665E-3</v>
      </c>
      <c r="M316" s="108">
        <v>3.5856481481481481E-3</v>
      </c>
      <c r="N316" s="27" t="str">
        <f t="shared" si="80"/>
        <v>Slower than PB9</v>
      </c>
      <c r="O316" s="99"/>
      <c r="P316" s="54">
        <v>3.5416666666666665E-3</v>
      </c>
      <c r="Q316" s="54">
        <v>3.6168981481481482E-3</v>
      </c>
      <c r="R316" s="54">
        <v>3.7152777777777774E-3</v>
      </c>
      <c r="S316" s="54">
        <v>3.894675925925926E-3</v>
      </c>
    </row>
    <row r="317" spans="1:19" ht="18">
      <c r="A317" s="752" t="s">
        <v>56</v>
      </c>
      <c r="B317" s="753"/>
      <c r="C317" s="754"/>
      <c r="D317" s="59"/>
      <c r="E317" s="59"/>
      <c r="F317" s="59"/>
      <c r="G317" s="59"/>
      <c r="H317" s="59"/>
      <c r="I317" s="59"/>
      <c r="J317" s="59"/>
      <c r="K317" s="59"/>
      <c r="L317" s="59"/>
      <c r="M317" s="107">
        <v>56.6</v>
      </c>
      <c r="N317" s="80"/>
      <c r="O317" s="98"/>
      <c r="P317" s="54"/>
      <c r="Q317" s="54"/>
      <c r="R317" s="54"/>
      <c r="S317" s="54"/>
    </row>
    <row r="318" spans="1:19" ht="18">
      <c r="A318" s="752" t="s">
        <v>53</v>
      </c>
      <c r="B318" s="753"/>
      <c r="C318" s="754"/>
      <c r="D318" s="68">
        <v>1</v>
      </c>
      <c r="E318" s="45">
        <v>1.05</v>
      </c>
      <c r="F318" s="45">
        <v>1.1000000000000001</v>
      </c>
      <c r="G318" s="45">
        <v>1.1499999999999999</v>
      </c>
      <c r="H318" s="45">
        <v>1.2</v>
      </c>
      <c r="I318" s="45">
        <v>1.25</v>
      </c>
      <c r="J318" s="45">
        <v>1.3</v>
      </c>
      <c r="K318" s="45">
        <v>1.35</v>
      </c>
      <c r="L318" s="69">
        <v>1.4</v>
      </c>
      <c r="M318" s="109">
        <v>1.52</v>
      </c>
      <c r="N318" s="27" t="str">
        <f t="shared" ref="N318:N322" si="81">IF(M318&lt;L318,"Shorter than PB9","")</f>
        <v/>
      </c>
      <c r="O318" s="100"/>
      <c r="P318" s="53">
        <v>1.41</v>
      </c>
      <c r="Q318" s="53">
        <v>1.35</v>
      </c>
      <c r="R318" s="53">
        <v>1.3</v>
      </c>
      <c r="S318" s="53">
        <v>1.25</v>
      </c>
    </row>
    <row r="319" spans="1:19" ht="18">
      <c r="A319" s="752" t="s">
        <v>52</v>
      </c>
      <c r="B319" s="753"/>
      <c r="C319" s="754"/>
      <c r="D319" s="68">
        <v>2.5</v>
      </c>
      <c r="E319" s="45">
        <v>2.75</v>
      </c>
      <c r="F319" s="45">
        <v>3</v>
      </c>
      <c r="G319" s="45">
        <v>3.25</v>
      </c>
      <c r="H319" s="45">
        <v>3.5</v>
      </c>
      <c r="I319" s="45">
        <v>3.75</v>
      </c>
      <c r="J319" s="45">
        <v>4</v>
      </c>
      <c r="K319" s="45">
        <v>4.25</v>
      </c>
      <c r="L319" s="69">
        <v>4.5</v>
      </c>
      <c r="M319" s="109">
        <v>4.91</v>
      </c>
      <c r="N319" s="27" t="str">
        <f t="shared" si="81"/>
        <v/>
      </c>
      <c r="O319" s="100"/>
      <c r="P319" s="53">
        <v>4.5</v>
      </c>
      <c r="Q319" s="53">
        <v>4.3499999999999996</v>
      </c>
      <c r="R319" s="53">
        <v>4.2</v>
      </c>
      <c r="S319" s="53">
        <v>3.95</v>
      </c>
    </row>
    <row r="320" spans="1:19" ht="18">
      <c r="A320" s="752" t="s">
        <v>55</v>
      </c>
      <c r="B320" s="753"/>
      <c r="C320" s="754"/>
      <c r="D320" s="68">
        <v>9</v>
      </c>
      <c r="E320" s="45">
        <v>11.5</v>
      </c>
      <c r="F320" s="45">
        <v>14</v>
      </c>
      <c r="G320" s="45">
        <v>16.5</v>
      </c>
      <c r="H320" s="45">
        <v>19</v>
      </c>
      <c r="I320" s="45">
        <v>21.5</v>
      </c>
      <c r="J320" s="45">
        <v>24</v>
      </c>
      <c r="K320" s="45">
        <v>26.5</v>
      </c>
      <c r="L320" s="69">
        <v>29</v>
      </c>
      <c r="M320" s="109">
        <v>28.59</v>
      </c>
      <c r="N320" s="27" t="str">
        <f t="shared" si="81"/>
        <v>Shorter than PB9</v>
      </c>
      <c r="O320" s="100"/>
      <c r="P320" s="53">
        <v>24.6</v>
      </c>
      <c r="Q320" s="53">
        <v>22.7</v>
      </c>
      <c r="R320" s="53">
        <v>19.2</v>
      </c>
      <c r="S320" s="53">
        <v>15.3</v>
      </c>
    </row>
    <row r="321" spans="1:21" ht="20">
      <c r="A321" s="752" t="s">
        <v>51</v>
      </c>
      <c r="B321" s="753"/>
      <c r="C321" s="754"/>
      <c r="D321" s="68">
        <v>10</v>
      </c>
      <c r="E321" s="45">
        <v>12</v>
      </c>
      <c r="F321" s="45">
        <v>14</v>
      </c>
      <c r="G321" s="45">
        <v>16</v>
      </c>
      <c r="H321" s="45">
        <v>18</v>
      </c>
      <c r="I321" s="45">
        <v>20</v>
      </c>
      <c r="J321" s="45">
        <v>22</v>
      </c>
      <c r="K321" s="45">
        <v>24</v>
      </c>
      <c r="L321" s="69">
        <v>26</v>
      </c>
      <c r="M321" s="109">
        <v>27.91</v>
      </c>
      <c r="N321" s="27" t="str">
        <f t="shared" si="81"/>
        <v/>
      </c>
      <c r="O321" s="100"/>
      <c r="P321" s="53">
        <v>22.4</v>
      </c>
      <c r="Q321" s="53">
        <v>20.350000000000001</v>
      </c>
      <c r="R321" s="53">
        <v>17.899999999999999</v>
      </c>
      <c r="S321" s="53">
        <v>15.1</v>
      </c>
      <c r="T321" s="97"/>
    </row>
    <row r="322" spans="1:21" ht="19" thickBot="1">
      <c r="A322" s="755" t="s">
        <v>54</v>
      </c>
      <c r="B322" s="756"/>
      <c r="C322" s="757"/>
      <c r="D322" s="70">
        <v>5</v>
      </c>
      <c r="E322" s="71">
        <v>5.5</v>
      </c>
      <c r="F322" s="71">
        <v>6</v>
      </c>
      <c r="G322" s="71">
        <v>6.5</v>
      </c>
      <c r="H322" s="71">
        <v>7</v>
      </c>
      <c r="I322" s="71">
        <v>7.6</v>
      </c>
      <c r="J322" s="71">
        <v>8.1999999999999993</v>
      </c>
      <c r="K322" s="71">
        <v>8.8000000000000007</v>
      </c>
      <c r="L322" s="72">
        <v>9.4</v>
      </c>
      <c r="M322" s="110">
        <v>9.7799999999999994</v>
      </c>
      <c r="N322" s="27" t="str">
        <f t="shared" si="81"/>
        <v/>
      </c>
      <c r="O322" s="100"/>
      <c r="P322" s="53">
        <v>8.5</v>
      </c>
      <c r="Q322" s="53">
        <v>8</v>
      </c>
      <c r="R322" s="53">
        <v>7.35</v>
      </c>
      <c r="S322" s="53">
        <v>6.55</v>
      </c>
    </row>
    <row r="323" spans="1:21" ht="19" thickBot="1">
      <c r="A323" s="4"/>
      <c r="B323" s="4"/>
      <c r="C323" s="4"/>
      <c r="D323" s="4"/>
      <c r="E323" s="4"/>
      <c r="F323" s="4"/>
      <c r="G323" s="4"/>
      <c r="H323" s="4"/>
      <c r="I323" s="4"/>
      <c r="J323" s="4"/>
      <c r="K323" s="4"/>
      <c r="L323" s="4"/>
      <c r="M323" s="4"/>
      <c r="N323" s="80"/>
      <c r="O323" s="43"/>
      <c r="R323" s="74"/>
      <c r="S323" s="74"/>
      <c r="T323" s="101"/>
      <c r="U323" s="101"/>
    </row>
    <row r="324" spans="1:21" ht="19" thickBot="1">
      <c r="A324" s="770" t="s">
        <v>10</v>
      </c>
      <c r="B324" s="771"/>
      <c r="C324" s="772"/>
      <c r="D324" s="144" t="s">
        <v>85</v>
      </c>
      <c r="E324" s="145" t="s">
        <v>86</v>
      </c>
      <c r="F324" s="145" t="s">
        <v>87</v>
      </c>
      <c r="G324" s="145" t="s">
        <v>88</v>
      </c>
      <c r="H324" s="145" t="s">
        <v>89</v>
      </c>
      <c r="I324" s="145" t="s">
        <v>90</v>
      </c>
      <c r="J324" s="145" t="s">
        <v>91</v>
      </c>
      <c r="K324" s="145" t="s">
        <v>92</v>
      </c>
      <c r="L324" s="146" t="s">
        <v>93</v>
      </c>
      <c r="M324" s="147" t="s">
        <v>59</v>
      </c>
      <c r="N324" s="43"/>
      <c r="O324" s="43"/>
      <c r="P324" s="52" t="s">
        <v>174</v>
      </c>
      <c r="Q324" s="52" t="s">
        <v>175</v>
      </c>
      <c r="R324" s="52" t="s">
        <v>176</v>
      </c>
      <c r="S324" s="52" t="s">
        <v>177</v>
      </c>
    </row>
    <row r="325" spans="1:21" ht="18">
      <c r="A325" s="758" t="s">
        <v>163</v>
      </c>
      <c r="B325" s="759"/>
      <c r="C325" s="760"/>
      <c r="D325" s="85">
        <v>14.1</v>
      </c>
      <c r="E325" s="86">
        <v>13.7</v>
      </c>
      <c r="F325" s="86">
        <v>13.3</v>
      </c>
      <c r="G325" s="86">
        <v>13</v>
      </c>
      <c r="H325" s="86">
        <v>12.7</v>
      </c>
      <c r="I325" s="86">
        <v>12.4</v>
      </c>
      <c r="J325" s="86">
        <v>12.1</v>
      </c>
      <c r="K325" s="86">
        <v>11.9</v>
      </c>
      <c r="L325" s="93">
        <v>11.7</v>
      </c>
      <c r="M325" s="111">
        <v>11.6</v>
      </c>
      <c r="N325" s="27" t="str">
        <f t="shared" ref="N325:N330" si="82">IF(M325&gt;L325,"Slower than PB9","")</f>
        <v/>
      </c>
      <c r="O325" s="98"/>
      <c r="P325" s="53">
        <v>11.8</v>
      </c>
      <c r="Q325" s="53">
        <v>12.2</v>
      </c>
      <c r="R325" s="53">
        <v>12.6</v>
      </c>
      <c r="S325" s="53">
        <v>13.4</v>
      </c>
    </row>
    <row r="326" spans="1:21" ht="18">
      <c r="A326" s="752" t="s">
        <v>2</v>
      </c>
      <c r="B326" s="753"/>
      <c r="C326" s="754"/>
      <c r="D326" s="89">
        <v>14.8</v>
      </c>
      <c r="E326" s="90">
        <v>14.4</v>
      </c>
      <c r="F326" s="90">
        <v>14</v>
      </c>
      <c r="G326" s="90">
        <v>13.7</v>
      </c>
      <c r="H326" s="90">
        <v>13.5</v>
      </c>
      <c r="I326" s="90">
        <v>13.3</v>
      </c>
      <c r="J326" s="90">
        <v>13.1</v>
      </c>
      <c r="K326" s="90">
        <v>12.9</v>
      </c>
      <c r="L326" s="94">
        <v>12.7</v>
      </c>
      <c r="M326" s="112">
        <v>12.6</v>
      </c>
      <c r="N326" s="27" t="str">
        <f t="shared" si="82"/>
        <v/>
      </c>
      <c r="O326" s="98"/>
      <c r="P326" s="53">
        <v>12.7</v>
      </c>
      <c r="Q326" s="53">
        <v>12.9</v>
      </c>
      <c r="R326" s="53">
        <v>13.1</v>
      </c>
      <c r="S326" s="53">
        <v>13.5</v>
      </c>
    </row>
    <row r="327" spans="1:21" ht="18">
      <c r="A327" s="752" t="s">
        <v>4</v>
      </c>
      <c r="B327" s="753"/>
      <c r="C327" s="754"/>
      <c r="D327" s="89">
        <v>32.700000000000003</v>
      </c>
      <c r="E327" s="90">
        <v>31.7</v>
      </c>
      <c r="F327" s="90">
        <v>30.8</v>
      </c>
      <c r="G327" s="90">
        <v>30.5</v>
      </c>
      <c r="H327" s="90">
        <v>29.7</v>
      </c>
      <c r="I327" s="90">
        <v>29.2</v>
      </c>
      <c r="J327" s="90">
        <v>28.5</v>
      </c>
      <c r="K327" s="90">
        <v>27.8</v>
      </c>
      <c r="L327" s="94">
        <v>27.2</v>
      </c>
      <c r="M327" s="112">
        <v>26.2</v>
      </c>
      <c r="N327" s="27" t="str">
        <f t="shared" si="82"/>
        <v/>
      </c>
      <c r="O327" s="98"/>
      <c r="P327" s="53">
        <v>26.3</v>
      </c>
      <c r="Q327" s="53">
        <v>26.7</v>
      </c>
      <c r="R327" s="53">
        <v>27.2</v>
      </c>
      <c r="S327" s="53">
        <v>28</v>
      </c>
    </row>
    <row r="328" spans="1:21" ht="18">
      <c r="A328" s="752" t="s">
        <v>12</v>
      </c>
      <c r="B328" s="753"/>
      <c r="C328" s="754"/>
      <c r="D328" s="89">
        <v>55</v>
      </c>
      <c r="E328" s="90">
        <v>53</v>
      </c>
      <c r="F328" s="90">
        <v>51</v>
      </c>
      <c r="G328" s="90">
        <v>49</v>
      </c>
      <c r="H328" s="90">
        <v>47</v>
      </c>
      <c r="I328" s="90">
        <v>45.2</v>
      </c>
      <c r="J328" s="90">
        <v>44</v>
      </c>
      <c r="K328" s="90">
        <v>43</v>
      </c>
      <c r="L328" s="94">
        <v>42.4</v>
      </c>
      <c r="M328" s="112">
        <v>42.5</v>
      </c>
      <c r="N328" s="27" t="str">
        <f t="shared" si="82"/>
        <v>Slower than PB9</v>
      </c>
      <c r="O328" s="98"/>
      <c r="P328" s="53">
        <v>42.3</v>
      </c>
      <c r="Q328" s="53">
        <v>43.2</v>
      </c>
      <c r="R328" s="53">
        <v>44.2</v>
      </c>
      <c r="S328" s="53">
        <v>45.7</v>
      </c>
    </row>
    <row r="329" spans="1:21" ht="18">
      <c r="A329" s="752" t="s">
        <v>3</v>
      </c>
      <c r="B329" s="753"/>
      <c r="C329" s="754"/>
      <c r="D329" s="60">
        <v>1.9097222222222222E-3</v>
      </c>
      <c r="E329" s="58">
        <v>1.8518518518518517E-3</v>
      </c>
      <c r="F329" s="58">
        <v>1.7939814814814815E-3</v>
      </c>
      <c r="G329" s="58">
        <v>1.7476851851851852E-3</v>
      </c>
      <c r="H329" s="58">
        <v>1.712962962962963E-3</v>
      </c>
      <c r="I329" s="58">
        <v>1.689814814814815E-3</v>
      </c>
      <c r="J329" s="58">
        <v>1.6666666666666668E-3</v>
      </c>
      <c r="K329" s="58">
        <v>1.6435185185185183E-3</v>
      </c>
      <c r="L329" s="62">
        <v>1.6203703703703703E-3</v>
      </c>
      <c r="M329" s="108">
        <v>1.6342592592592591E-3</v>
      </c>
      <c r="N329" s="27" t="str">
        <f t="shared" si="82"/>
        <v>Slower than PB9</v>
      </c>
      <c r="O329" s="99"/>
      <c r="P329" s="54">
        <v>1.6122685185185187E-3</v>
      </c>
      <c r="Q329" s="54">
        <v>1.6331018518518517E-3</v>
      </c>
      <c r="R329" s="54">
        <v>1.6851851851851852E-3</v>
      </c>
      <c r="S329" s="54">
        <v>1.7511574074074072E-3</v>
      </c>
    </row>
    <row r="330" spans="1:21" ht="18">
      <c r="A330" s="752" t="s">
        <v>6</v>
      </c>
      <c r="B330" s="753"/>
      <c r="C330" s="754"/>
      <c r="D330" s="60">
        <v>4.0509259259259257E-3</v>
      </c>
      <c r="E330" s="58">
        <v>3.9351851851851857E-3</v>
      </c>
      <c r="F330" s="58">
        <v>3.8194444444444443E-3</v>
      </c>
      <c r="G330" s="58">
        <v>3.7037037037037034E-3</v>
      </c>
      <c r="H330" s="58">
        <v>3.6111111111111114E-3</v>
      </c>
      <c r="I330" s="58">
        <v>3.5416666666666665E-3</v>
      </c>
      <c r="J330" s="58">
        <v>3.472222222222222E-3</v>
      </c>
      <c r="K330" s="58">
        <v>3.414351851851852E-3</v>
      </c>
      <c r="L330" s="62">
        <v>3.3564814814814811E-3</v>
      </c>
      <c r="M330" s="108">
        <v>3.3726851851851847E-3</v>
      </c>
      <c r="N330" s="27" t="str">
        <f t="shared" si="82"/>
        <v>Slower than PB9</v>
      </c>
      <c r="O330" s="99"/>
      <c r="P330" s="54">
        <v>3.3449074074074071E-3</v>
      </c>
      <c r="Q330" s="54">
        <v>3.4085648148148144E-3</v>
      </c>
      <c r="R330" s="54">
        <v>3.4895833333333337E-3</v>
      </c>
      <c r="S330" s="54">
        <v>3.6284722222222222E-3</v>
      </c>
    </row>
    <row r="331" spans="1:21" ht="18">
      <c r="A331" s="752" t="s">
        <v>56</v>
      </c>
      <c r="B331" s="753"/>
      <c r="C331" s="754"/>
      <c r="D331" s="59"/>
      <c r="E331" s="59"/>
      <c r="F331" s="59"/>
      <c r="G331" s="59"/>
      <c r="H331" s="59"/>
      <c r="I331" s="59"/>
      <c r="J331" s="59"/>
      <c r="K331" s="59"/>
      <c r="L331" s="59"/>
      <c r="M331" s="112">
        <v>52.4</v>
      </c>
      <c r="N331" s="80"/>
      <c r="O331" s="99"/>
      <c r="P331" s="54"/>
      <c r="Q331" s="54"/>
      <c r="R331" s="54"/>
      <c r="S331" s="54"/>
    </row>
    <row r="332" spans="1:21" ht="18">
      <c r="A332" s="752" t="s">
        <v>53</v>
      </c>
      <c r="B332" s="753"/>
      <c r="C332" s="754"/>
      <c r="D332" s="68">
        <v>1.1499999999999999</v>
      </c>
      <c r="E332" s="45">
        <v>1.2</v>
      </c>
      <c r="F332" s="45">
        <v>1.25</v>
      </c>
      <c r="G332" s="45">
        <v>1.3</v>
      </c>
      <c r="H332" s="45">
        <v>1.35</v>
      </c>
      <c r="I332" s="45">
        <v>1.4</v>
      </c>
      <c r="J332" s="45">
        <v>1.45</v>
      </c>
      <c r="K332" s="45">
        <v>1.5</v>
      </c>
      <c r="L332" s="69">
        <v>1.55</v>
      </c>
      <c r="M332" s="112">
        <v>1.63</v>
      </c>
      <c r="N332" s="27" t="str">
        <f t="shared" ref="N332:N337" si="83">IF(M332&lt;L332,"Shorter than PB9","")</f>
        <v/>
      </c>
      <c r="O332" s="100"/>
      <c r="P332" s="53">
        <v>1.58</v>
      </c>
      <c r="Q332" s="53">
        <v>1.54</v>
      </c>
      <c r="R332" s="53">
        <v>1.5</v>
      </c>
      <c r="S332" s="53">
        <v>1.41</v>
      </c>
    </row>
    <row r="333" spans="1:21" ht="18">
      <c r="A333" s="752" t="s">
        <v>52</v>
      </c>
      <c r="B333" s="753"/>
      <c r="C333" s="754"/>
      <c r="D333" s="68">
        <v>3.25</v>
      </c>
      <c r="E333" s="45">
        <v>3.5</v>
      </c>
      <c r="F333" s="45">
        <v>3.75</v>
      </c>
      <c r="G333" s="45">
        <v>4</v>
      </c>
      <c r="H333" s="45">
        <v>4.25</v>
      </c>
      <c r="I333" s="45">
        <v>4.5</v>
      </c>
      <c r="J333" s="45">
        <v>4.75</v>
      </c>
      <c r="K333" s="45">
        <v>4.95</v>
      </c>
      <c r="L333" s="69">
        <v>5.0999999999999996</v>
      </c>
      <c r="M333" s="112">
        <v>5.28</v>
      </c>
      <c r="N333" s="27" t="str">
        <f t="shared" si="83"/>
        <v/>
      </c>
      <c r="O333" s="100"/>
      <c r="P333" s="53">
        <v>5.0999999999999996</v>
      </c>
      <c r="Q333" s="53">
        <v>4.95</v>
      </c>
      <c r="R333" s="53">
        <v>4.75</v>
      </c>
      <c r="S333" s="53">
        <v>4.45</v>
      </c>
    </row>
    <row r="334" spans="1:21" ht="18">
      <c r="A334" s="752" t="s">
        <v>57</v>
      </c>
      <c r="B334" s="753"/>
      <c r="C334" s="754"/>
      <c r="D334" s="68">
        <v>7.5</v>
      </c>
      <c r="E334" s="45">
        <v>7.75</v>
      </c>
      <c r="F334" s="45">
        <v>8</v>
      </c>
      <c r="G334" s="45">
        <v>8.25</v>
      </c>
      <c r="H334" s="45">
        <v>8.5</v>
      </c>
      <c r="I334" s="45">
        <v>8.75</v>
      </c>
      <c r="J334" s="45">
        <v>9</v>
      </c>
      <c r="K334" s="45">
        <v>9.5</v>
      </c>
      <c r="L334" s="69">
        <v>10</v>
      </c>
      <c r="M334" s="107">
        <v>9.6</v>
      </c>
      <c r="N334" s="27" t="str">
        <f t="shared" si="83"/>
        <v>Shorter than PB9</v>
      </c>
      <c r="O334" s="100"/>
      <c r="P334" s="53">
        <v>10.8</v>
      </c>
      <c r="Q334" s="53">
        <v>10.3</v>
      </c>
      <c r="R334" s="53">
        <v>9.75</v>
      </c>
      <c r="S334" s="53">
        <v>9</v>
      </c>
    </row>
    <row r="335" spans="1:21" ht="18">
      <c r="A335" s="752" t="s">
        <v>55</v>
      </c>
      <c r="B335" s="753"/>
      <c r="C335" s="754"/>
      <c r="D335" s="68">
        <v>16.5</v>
      </c>
      <c r="E335" s="45">
        <v>19</v>
      </c>
      <c r="F335" s="45">
        <v>21.5</v>
      </c>
      <c r="G335" s="45">
        <v>24</v>
      </c>
      <c r="H335" s="45">
        <v>26.5</v>
      </c>
      <c r="I335" s="45">
        <v>29</v>
      </c>
      <c r="J335" s="45">
        <v>31.5</v>
      </c>
      <c r="K335" s="45">
        <v>34</v>
      </c>
      <c r="L335" s="69">
        <v>36.5</v>
      </c>
      <c r="M335" s="112">
        <v>32.75</v>
      </c>
      <c r="N335" s="27" t="str">
        <f t="shared" si="83"/>
        <v>Shorter than PB9</v>
      </c>
      <c r="O335" s="100"/>
      <c r="P335" s="53">
        <v>32.25</v>
      </c>
      <c r="Q335" s="53">
        <v>29.95</v>
      </c>
      <c r="R335" s="53">
        <v>27.3</v>
      </c>
      <c r="S335" s="53">
        <v>22.5</v>
      </c>
    </row>
    <row r="336" spans="1:21" ht="18">
      <c r="A336" s="752" t="s">
        <v>51</v>
      </c>
      <c r="B336" s="753"/>
      <c r="C336" s="754"/>
      <c r="D336" s="68">
        <v>14</v>
      </c>
      <c r="E336" s="45">
        <v>16</v>
      </c>
      <c r="F336" s="45">
        <v>18</v>
      </c>
      <c r="G336" s="45">
        <v>20</v>
      </c>
      <c r="H336" s="45">
        <v>22</v>
      </c>
      <c r="I336" s="45">
        <v>24</v>
      </c>
      <c r="J336" s="45">
        <v>26</v>
      </c>
      <c r="K336" s="45">
        <v>29</v>
      </c>
      <c r="L336" s="69">
        <v>32</v>
      </c>
      <c r="M336" s="112">
        <v>31.76</v>
      </c>
      <c r="N336" s="27" t="str">
        <f t="shared" si="83"/>
        <v>Shorter than PB9</v>
      </c>
      <c r="O336" s="100"/>
      <c r="P336" s="53">
        <v>28.45</v>
      </c>
      <c r="Q336" s="53">
        <v>26.15</v>
      </c>
      <c r="R336" s="53">
        <v>22.65</v>
      </c>
      <c r="S336" s="53">
        <v>19.5</v>
      </c>
    </row>
    <row r="337" spans="1:19" ht="19" thickBot="1">
      <c r="A337" s="755" t="s">
        <v>54</v>
      </c>
      <c r="B337" s="756"/>
      <c r="C337" s="757"/>
      <c r="D337" s="70">
        <v>6</v>
      </c>
      <c r="E337" s="71">
        <v>6.5</v>
      </c>
      <c r="F337" s="71">
        <v>7</v>
      </c>
      <c r="G337" s="71">
        <v>7.6</v>
      </c>
      <c r="H337" s="71">
        <v>8.1999999999999993</v>
      </c>
      <c r="I337" s="71">
        <v>8.8000000000000007</v>
      </c>
      <c r="J337" s="71">
        <v>9.4</v>
      </c>
      <c r="K337" s="71">
        <v>10</v>
      </c>
      <c r="L337" s="72">
        <v>10.8</v>
      </c>
      <c r="M337" s="113">
        <v>10.73</v>
      </c>
      <c r="N337" s="27" t="str">
        <f t="shared" si="83"/>
        <v>Shorter than PB9</v>
      </c>
      <c r="O337" s="100"/>
      <c r="P337" s="53">
        <v>10.15</v>
      </c>
      <c r="Q337" s="53">
        <v>9.5500000000000007</v>
      </c>
      <c r="R337" s="53">
        <v>8.85</v>
      </c>
      <c r="S337" s="53">
        <v>7.95</v>
      </c>
    </row>
    <row r="338" spans="1:19" ht="19" thickBot="1">
      <c r="A338" s="4"/>
      <c r="B338" s="4"/>
      <c r="C338" s="4"/>
      <c r="D338" s="4"/>
      <c r="E338" s="4"/>
      <c r="F338" s="4"/>
      <c r="G338" s="4"/>
      <c r="H338" s="4"/>
      <c r="I338" s="4"/>
      <c r="J338" s="4"/>
      <c r="K338" s="4"/>
      <c r="L338" s="4"/>
      <c r="M338" s="4"/>
      <c r="N338" s="80"/>
      <c r="O338" s="98"/>
      <c r="P338" s="74"/>
      <c r="Q338" s="74"/>
      <c r="R338" s="74"/>
      <c r="S338" s="74"/>
    </row>
    <row r="339" spans="1:19" ht="19" thickBot="1">
      <c r="A339" s="770" t="s">
        <v>11</v>
      </c>
      <c r="B339" s="771"/>
      <c r="C339" s="772"/>
      <c r="D339" s="144" t="s">
        <v>85</v>
      </c>
      <c r="E339" s="145" t="s">
        <v>86</v>
      </c>
      <c r="F339" s="145" t="s">
        <v>87</v>
      </c>
      <c r="G339" s="145" t="s">
        <v>88</v>
      </c>
      <c r="H339" s="145" t="s">
        <v>89</v>
      </c>
      <c r="I339" s="145" t="s">
        <v>90</v>
      </c>
      <c r="J339" s="145" t="s">
        <v>91</v>
      </c>
      <c r="K339" s="145" t="s">
        <v>92</v>
      </c>
      <c r="L339" s="146" t="s">
        <v>93</v>
      </c>
      <c r="M339" s="147" t="s">
        <v>59</v>
      </c>
      <c r="N339" s="43"/>
      <c r="O339" s="43"/>
      <c r="P339" s="52" t="s">
        <v>174</v>
      </c>
      <c r="Q339" s="52" t="s">
        <v>175</v>
      </c>
      <c r="R339" s="52" t="s">
        <v>176</v>
      </c>
      <c r="S339" s="52" t="s">
        <v>177</v>
      </c>
    </row>
    <row r="340" spans="1:19" ht="18">
      <c r="A340" s="758" t="s">
        <v>178</v>
      </c>
      <c r="B340" s="759"/>
      <c r="C340" s="760"/>
      <c r="D340" s="85">
        <v>14.5</v>
      </c>
      <c r="E340" s="86">
        <v>14</v>
      </c>
      <c r="F340" s="86">
        <v>13.6</v>
      </c>
      <c r="G340" s="86">
        <v>13.3</v>
      </c>
      <c r="H340" s="86">
        <v>13</v>
      </c>
      <c r="I340" s="86">
        <v>12.7</v>
      </c>
      <c r="J340" s="86">
        <v>12.4</v>
      </c>
      <c r="K340" s="86">
        <v>12.2</v>
      </c>
      <c r="L340" s="93">
        <v>12</v>
      </c>
      <c r="M340" s="111">
        <v>12</v>
      </c>
      <c r="N340" s="27" t="str">
        <f t="shared" ref="N340:N345" si="84">IF(M340&gt;L340,"Slower than PB9","")</f>
        <v/>
      </c>
      <c r="O340" s="98"/>
      <c r="P340" s="53">
        <v>11.7</v>
      </c>
      <c r="Q340" s="53">
        <v>12</v>
      </c>
      <c r="R340" s="53">
        <v>13.5</v>
      </c>
      <c r="S340" s="53">
        <v>13.2</v>
      </c>
    </row>
    <row r="341" spans="1:19" ht="18">
      <c r="A341" s="752" t="s">
        <v>2</v>
      </c>
      <c r="B341" s="753"/>
      <c r="C341" s="754"/>
      <c r="D341" s="89">
        <v>14</v>
      </c>
      <c r="E341" s="90">
        <v>13.7</v>
      </c>
      <c r="F341" s="90">
        <v>13.5</v>
      </c>
      <c r="G341" s="90">
        <v>13.3</v>
      </c>
      <c r="H341" s="90">
        <v>13.1</v>
      </c>
      <c r="I341" s="90">
        <v>12.9</v>
      </c>
      <c r="J341" s="90">
        <v>12.7</v>
      </c>
      <c r="K341" s="90">
        <v>12.6</v>
      </c>
      <c r="L341" s="94">
        <v>12.5</v>
      </c>
      <c r="M341" s="112">
        <v>12.56</v>
      </c>
      <c r="N341" s="27" t="str">
        <f t="shared" si="84"/>
        <v>Slower than PB9</v>
      </c>
      <c r="O341" s="98"/>
      <c r="P341" s="53">
        <v>12.4</v>
      </c>
      <c r="Q341" s="53">
        <v>12.6</v>
      </c>
      <c r="R341" s="53">
        <v>12.8</v>
      </c>
      <c r="S341" s="53">
        <v>13.1</v>
      </c>
    </row>
    <row r="342" spans="1:19" ht="18">
      <c r="A342" s="752" t="s">
        <v>4</v>
      </c>
      <c r="B342" s="753"/>
      <c r="C342" s="754"/>
      <c r="D342" s="89">
        <v>30.8</v>
      </c>
      <c r="E342" s="90">
        <v>30.5</v>
      </c>
      <c r="F342" s="90">
        <v>29.7</v>
      </c>
      <c r="G342" s="90">
        <v>29.2</v>
      </c>
      <c r="H342" s="90">
        <v>28.5</v>
      </c>
      <c r="I342" s="90">
        <v>27.8</v>
      </c>
      <c r="J342" s="90">
        <v>27.2</v>
      </c>
      <c r="K342" s="90">
        <v>26.7</v>
      </c>
      <c r="L342" s="94">
        <v>26.3</v>
      </c>
      <c r="M342" s="112">
        <v>25.6</v>
      </c>
      <c r="N342" s="27" t="str">
        <f t="shared" si="84"/>
        <v/>
      </c>
      <c r="O342" s="98"/>
      <c r="P342" s="53">
        <v>25.5</v>
      </c>
      <c r="Q342" s="53">
        <v>25.8</v>
      </c>
      <c r="R342" s="53">
        <v>26.3</v>
      </c>
      <c r="S342" s="53">
        <v>27</v>
      </c>
    </row>
    <row r="343" spans="1:19" ht="18">
      <c r="A343" s="752" t="s">
        <v>12</v>
      </c>
      <c r="B343" s="753"/>
      <c r="C343" s="754"/>
      <c r="D343" s="89">
        <v>51</v>
      </c>
      <c r="E343" s="90">
        <v>49</v>
      </c>
      <c r="F343" s="90">
        <v>47</v>
      </c>
      <c r="G343" s="90">
        <v>45.2</v>
      </c>
      <c r="H343" s="90">
        <v>44</v>
      </c>
      <c r="I343" s="90">
        <v>43</v>
      </c>
      <c r="J343" s="90">
        <v>42.4</v>
      </c>
      <c r="K343" s="90">
        <v>41.8</v>
      </c>
      <c r="L343" s="94">
        <v>40.9</v>
      </c>
      <c r="M343" s="112">
        <v>41.2</v>
      </c>
      <c r="N343" s="27" t="str">
        <f t="shared" si="84"/>
        <v>Slower than PB9</v>
      </c>
      <c r="O343" s="43"/>
      <c r="P343" s="53">
        <v>40.9</v>
      </c>
      <c r="Q343" s="53">
        <v>41.8</v>
      </c>
      <c r="R343" s="53">
        <v>42.9</v>
      </c>
      <c r="S343" s="53">
        <v>44.3</v>
      </c>
    </row>
    <row r="344" spans="1:19" ht="18">
      <c r="A344" s="752" t="s">
        <v>3</v>
      </c>
      <c r="B344" s="753"/>
      <c r="C344" s="754"/>
      <c r="D344" s="60">
        <v>1.8518518518518517E-3</v>
      </c>
      <c r="E344" s="58">
        <v>1.7939814814814815E-3</v>
      </c>
      <c r="F344" s="58">
        <v>1.7476851851851852E-3</v>
      </c>
      <c r="G344" s="58">
        <v>1.712962962962963E-3</v>
      </c>
      <c r="H344" s="58">
        <v>1.689814814814815E-3</v>
      </c>
      <c r="I344" s="58">
        <v>1.6666666666666668E-3</v>
      </c>
      <c r="J344" s="58">
        <v>1.6435185185185183E-3</v>
      </c>
      <c r="K344" s="58">
        <v>1.6203703703703703E-3</v>
      </c>
      <c r="L344" s="62">
        <v>1.5972222222222221E-3</v>
      </c>
      <c r="M344" s="108">
        <v>1.5775462962962965E-3</v>
      </c>
      <c r="N344" s="27" t="str">
        <f t="shared" si="84"/>
        <v/>
      </c>
      <c r="O344" s="98"/>
      <c r="P344" s="54">
        <v>1.5682870370370371E-3</v>
      </c>
      <c r="Q344" s="54">
        <v>1.5856481481481479E-3</v>
      </c>
      <c r="R344" s="54">
        <v>1.6261574074074075E-3</v>
      </c>
      <c r="S344" s="54">
        <v>1.689814814814815E-3</v>
      </c>
    </row>
    <row r="345" spans="1:19" ht="18">
      <c r="A345" s="752" t="s">
        <v>6</v>
      </c>
      <c r="B345" s="753"/>
      <c r="C345" s="754"/>
      <c r="D345" s="60">
        <v>3.9351851851851857E-3</v>
      </c>
      <c r="E345" s="58">
        <v>3.8194444444444443E-3</v>
      </c>
      <c r="F345" s="58">
        <v>3.7037037037037034E-3</v>
      </c>
      <c r="G345" s="58">
        <v>3.6111111111111114E-3</v>
      </c>
      <c r="H345" s="58">
        <v>3.5416666666666665E-3</v>
      </c>
      <c r="I345" s="58">
        <v>3.472222222222222E-3</v>
      </c>
      <c r="J345" s="58">
        <v>3.414351851851852E-3</v>
      </c>
      <c r="K345" s="58">
        <v>3.3564814814814811E-3</v>
      </c>
      <c r="L345" s="62">
        <v>3.2986111111111111E-3</v>
      </c>
      <c r="M345" s="108">
        <v>3.1886574074074074E-3</v>
      </c>
      <c r="N345" s="27" t="str">
        <f t="shared" si="84"/>
        <v/>
      </c>
      <c r="O345" s="98"/>
      <c r="P345" s="54">
        <v>3.2175925925925926E-3</v>
      </c>
      <c r="Q345" s="54">
        <v>3.3043981481481479E-3</v>
      </c>
      <c r="R345" s="54">
        <v>3.3912037037037036E-3</v>
      </c>
      <c r="S345" s="54">
        <v>3.5127314814814817E-3</v>
      </c>
    </row>
    <row r="346" spans="1:19" ht="18">
      <c r="A346" s="752" t="s">
        <v>56</v>
      </c>
      <c r="B346" s="753"/>
      <c r="C346" s="754"/>
      <c r="D346" s="59"/>
      <c r="E346" s="59"/>
      <c r="F346" s="59"/>
      <c r="G346" s="59"/>
      <c r="H346" s="59"/>
      <c r="I346" s="59"/>
      <c r="J346" s="59"/>
      <c r="K346" s="59"/>
      <c r="L346" s="59"/>
      <c r="M346" s="112">
        <v>51.8</v>
      </c>
      <c r="N346" s="80"/>
      <c r="O346" s="98"/>
      <c r="P346" s="54"/>
      <c r="Q346" s="54"/>
      <c r="R346" s="54"/>
      <c r="S346" s="54"/>
    </row>
    <row r="347" spans="1:19" ht="18">
      <c r="A347" s="752" t="s">
        <v>53</v>
      </c>
      <c r="B347" s="753"/>
      <c r="C347" s="754"/>
      <c r="D347" s="68">
        <v>1.2</v>
      </c>
      <c r="E347" s="45">
        <v>1.25</v>
      </c>
      <c r="F347" s="45">
        <v>1.3</v>
      </c>
      <c r="G347" s="45">
        <v>1.35</v>
      </c>
      <c r="H347" s="45">
        <v>1.4</v>
      </c>
      <c r="I347" s="45">
        <v>1.45</v>
      </c>
      <c r="J347" s="45">
        <v>1.5</v>
      </c>
      <c r="K347" s="45">
        <v>1.55</v>
      </c>
      <c r="L347" s="69">
        <v>1.6</v>
      </c>
      <c r="M347" s="107">
        <v>1.7</v>
      </c>
      <c r="N347" s="27" t="str">
        <f t="shared" ref="N347:N352" si="85">IF(M347&lt;L347,"Shorter than PB9","")</f>
        <v/>
      </c>
      <c r="O347" s="100"/>
      <c r="P347" s="53">
        <v>1.66</v>
      </c>
      <c r="Q347" s="53">
        <v>1.6</v>
      </c>
      <c r="R347" s="53">
        <v>1.55</v>
      </c>
      <c r="S347" s="53">
        <v>1.5</v>
      </c>
    </row>
    <row r="348" spans="1:19" ht="18">
      <c r="A348" s="752" t="s">
        <v>52</v>
      </c>
      <c r="B348" s="753"/>
      <c r="C348" s="754"/>
      <c r="D348" s="68">
        <v>3.75</v>
      </c>
      <c r="E348" s="45">
        <v>4</v>
      </c>
      <c r="F348" s="45">
        <v>4.25</v>
      </c>
      <c r="G348" s="45">
        <v>4.5</v>
      </c>
      <c r="H348" s="45">
        <v>4.75</v>
      </c>
      <c r="I348" s="45">
        <v>4.95</v>
      </c>
      <c r="J348" s="45">
        <v>5.0999999999999996</v>
      </c>
      <c r="K348" s="45">
        <v>5.25</v>
      </c>
      <c r="L348" s="69">
        <v>5.4</v>
      </c>
      <c r="M348" s="107">
        <v>5.4</v>
      </c>
      <c r="N348" s="27" t="str">
        <f t="shared" si="85"/>
        <v/>
      </c>
      <c r="O348" s="100"/>
      <c r="P348" s="53">
        <v>5.45</v>
      </c>
      <c r="Q348" s="53">
        <v>5.3</v>
      </c>
      <c r="R348" s="53">
        <v>5.0999999999999996</v>
      </c>
      <c r="S348" s="53">
        <v>4.8</v>
      </c>
    </row>
    <row r="349" spans="1:19" ht="18">
      <c r="A349" s="752" t="s">
        <v>57</v>
      </c>
      <c r="B349" s="753"/>
      <c r="C349" s="754"/>
      <c r="D349" s="68">
        <v>8.25</v>
      </c>
      <c r="E349" s="45">
        <v>8.5</v>
      </c>
      <c r="F349" s="45">
        <v>8.75</v>
      </c>
      <c r="G349" s="45">
        <v>9</v>
      </c>
      <c r="H349" s="45">
        <v>9.5</v>
      </c>
      <c r="I349" s="45">
        <v>10</v>
      </c>
      <c r="J349" s="45">
        <v>10.4</v>
      </c>
      <c r="K349" s="45">
        <v>10.8</v>
      </c>
      <c r="L349" s="69">
        <v>11</v>
      </c>
      <c r="M349" s="107">
        <v>10.49</v>
      </c>
      <c r="N349" s="27" t="str">
        <f t="shared" si="85"/>
        <v>Shorter than PB9</v>
      </c>
      <c r="O349" s="100"/>
      <c r="P349" s="53">
        <v>10.85</v>
      </c>
      <c r="Q349" s="53">
        <v>10.5</v>
      </c>
      <c r="R349" s="53">
        <v>10.15</v>
      </c>
      <c r="S349" s="53">
        <v>9.5</v>
      </c>
    </row>
    <row r="350" spans="1:19" ht="18">
      <c r="A350" s="752" t="s">
        <v>55</v>
      </c>
      <c r="B350" s="753"/>
      <c r="C350" s="754"/>
      <c r="D350" s="68">
        <v>24</v>
      </c>
      <c r="E350" s="45">
        <v>26.5</v>
      </c>
      <c r="F350" s="45">
        <v>29</v>
      </c>
      <c r="G350" s="45">
        <v>31.5</v>
      </c>
      <c r="H350" s="45">
        <v>34</v>
      </c>
      <c r="I350" s="45">
        <v>36.5</v>
      </c>
      <c r="J350" s="45">
        <v>39</v>
      </c>
      <c r="K350" s="45">
        <v>41.5</v>
      </c>
      <c r="L350" s="69">
        <v>44</v>
      </c>
      <c r="M350" s="107">
        <v>42.05</v>
      </c>
      <c r="N350" s="27" t="str">
        <f t="shared" si="85"/>
        <v>Shorter than PB9</v>
      </c>
      <c r="O350" s="100"/>
      <c r="P350" s="53">
        <v>40.299999999999997</v>
      </c>
      <c r="Q350" s="53">
        <v>36.6</v>
      </c>
      <c r="R350" s="53">
        <v>32.450000000000003</v>
      </c>
      <c r="S350" s="53">
        <v>27.8</v>
      </c>
    </row>
    <row r="351" spans="1:19" ht="18">
      <c r="A351" s="752" t="s">
        <v>51</v>
      </c>
      <c r="B351" s="753"/>
      <c r="C351" s="754"/>
      <c r="D351" s="68">
        <v>18</v>
      </c>
      <c r="E351" s="45">
        <v>20</v>
      </c>
      <c r="F351" s="45">
        <v>22</v>
      </c>
      <c r="G351" s="45">
        <v>24</v>
      </c>
      <c r="H351" s="45">
        <v>26</v>
      </c>
      <c r="I351" s="45">
        <v>29</v>
      </c>
      <c r="J351" s="45">
        <v>32</v>
      </c>
      <c r="K351" s="45">
        <v>35</v>
      </c>
      <c r="L351" s="69">
        <v>38</v>
      </c>
      <c r="M351" s="107">
        <v>36.619999999999997</v>
      </c>
      <c r="N351" s="27" t="str">
        <f t="shared" si="85"/>
        <v>Shorter than PB9</v>
      </c>
      <c r="O351" s="100"/>
      <c r="P351" s="53">
        <v>33.15</v>
      </c>
      <c r="Q351" s="53">
        <v>30.1</v>
      </c>
      <c r="R351" s="53">
        <v>27.4</v>
      </c>
      <c r="S351" s="53">
        <v>23.25</v>
      </c>
    </row>
    <row r="352" spans="1:19" ht="19" thickBot="1">
      <c r="A352" s="755" t="s">
        <v>54</v>
      </c>
      <c r="B352" s="756"/>
      <c r="C352" s="757"/>
      <c r="D352" s="70">
        <v>7</v>
      </c>
      <c r="E352" s="71">
        <v>7.6</v>
      </c>
      <c r="F352" s="71">
        <v>8.1999999999999993</v>
      </c>
      <c r="G352" s="71">
        <v>8.8000000000000007</v>
      </c>
      <c r="H352" s="71">
        <v>9.4</v>
      </c>
      <c r="I352" s="71">
        <v>10</v>
      </c>
      <c r="J352" s="71">
        <v>10.8</v>
      </c>
      <c r="K352" s="71">
        <v>11.6</v>
      </c>
      <c r="L352" s="72">
        <v>12.4</v>
      </c>
      <c r="M352" s="149">
        <v>12.6</v>
      </c>
      <c r="N352" s="27" t="str">
        <f t="shared" si="85"/>
        <v/>
      </c>
      <c r="O352" s="100"/>
      <c r="P352" s="53">
        <v>12.05</v>
      </c>
      <c r="Q352" s="53">
        <v>11.15</v>
      </c>
      <c r="R352" s="53">
        <v>10.4</v>
      </c>
      <c r="S352" s="53">
        <v>9.9</v>
      </c>
    </row>
    <row r="353" spans="1:54" ht="18">
      <c r="A353" s="43"/>
      <c r="B353" s="43"/>
      <c r="C353" s="43"/>
      <c r="D353" s="43"/>
      <c r="E353" s="43"/>
      <c r="F353" s="43"/>
      <c r="G353" s="43"/>
      <c r="H353" s="43"/>
      <c r="I353" s="43"/>
      <c r="J353" s="43"/>
      <c r="K353" s="43"/>
      <c r="L353" s="43"/>
      <c r="M353" s="80"/>
      <c r="N353" s="80"/>
      <c r="O353" s="98"/>
      <c r="P353" s="26"/>
      <c r="Q353" s="26"/>
      <c r="R353" s="26"/>
      <c r="S353" s="26"/>
    </row>
    <row r="354" spans="1:54" ht="18">
      <c r="A354" s="345" t="s">
        <v>465</v>
      </c>
      <c r="B354" s="43"/>
      <c r="C354" s="43"/>
      <c r="D354" s="43"/>
      <c r="E354" s="43"/>
      <c r="F354" s="43"/>
      <c r="G354" s="43"/>
      <c r="H354" s="43"/>
      <c r="I354" s="43"/>
      <c r="J354" s="43"/>
      <c r="K354" s="43"/>
      <c r="L354" s="43"/>
      <c r="M354" s="80"/>
      <c r="N354" s="80"/>
      <c r="O354" s="98"/>
      <c r="P354" s="26"/>
      <c r="Q354" s="26"/>
      <c r="R354" s="26"/>
      <c r="S354" s="26"/>
    </row>
    <row r="355" spans="1:54" s="9" customFormat="1" ht="21" customHeight="1">
      <c r="A355" s="749" t="s">
        <v>350</v>
      </c>
      <c r="B355" s="750"/>
      <c r="C355" s="751"/>
      <c r="D355" s="216" t="s">
        <v>56</v>
      </c>
      <c r="E355" s="4"/>
      <c r="F355" s="4"/>
      <c r="G355" s="4"/>
      <c r="H355" s="4"/>
      <c r="R355" s="21"/>
      <c r="S355" s="21"/>
      <c r="T355" s="21"/>
      <c r="AE355" s="4"/>
      <c r="AF355" s="4"/>
      <c r="AG355" s="4"/>
      <c r="AH355" s="4"/>
      <c r="AI355" s="4"/>
      <c r="AJ355" s="4"/>
      <c r="AK355" s="4"/>
      <c r="AL355" s="4"/>
      <c r="AM355" s="4"/>
      <c r="AN355" s="4"/>
      <c r="AO355" s="4"/>
      <c r="AP355" s="4"/>
    </row>
    <row r="356" spans="1:54" s="9" customFormat="1" ht="21" customHeight="1">
      <c r="A356" s="741" t="s">
        <v>336</v>
      </c>
      <c r="B356" s="742"/>
      <c r="C356" s="743"/>
      <c r="D356" s="5" t="s">
        <v>369</v>
      </c>
      <c r="E356" s="4"/>
      <c r="F356" s="4"/>
      <c r="G356" s="4"/>
      <c r="H356" s="4"/>
      <c r="R356" s="21"/>
      <c r="S356" s="21"/>
      <c r="T356" s="21"/>
      <c r="AE356" s="4"/>
      <c r="AF356" s="4"/>
      <c r="AG356" s="4"/>
      <c r="AH356" s="4"/>
      <c r="AI356" s="4"/>
      <c r="AJ356" s="4"/>
      <c r="AK356" s="4"/>
      <c r="AL356" s="4"/>
      <c r="AM356" s="4"/>
      <c r="AN356" s="4"/>
      <c r="AO356" s="4"/>
      <c r="AP356" s="4"/>
    </row>
    <row r="357" spans="1:54" s="9" customFormat="1" ht="21" customHeight="1">
      <c r="A357" s="744" t="s">
        <v>337</v>
      </c>
      <c r="B357" s="745"/>
      <c r="C357" s="745"/>
      <c r="D357" s="213" t="s">
        <v>1</v>
      </c>
      <c r="E357" s="4"/>
      <c r="F357" s="4"/>
      <c r="G357" s="4"/>
      <c r="H357" s="4"/>
      <c r="R357" s="21"/>
      <c r="S357" s="21"/>
      <c r="T357" s="21"/>
      <c r="AE357" s="4"/>
      <c r="AF357" s="4"/>
      <c r="AG357" s="4"/>
      <c r="AH357" s="4"/>
      <c r="AI357" s="4"/>
      <c r="AJ357" s="4"/>
      <c r="AK357" s="4"/>
      <c r="AL357" s="4"/>
      <c r="AM357" s="4"/>
      <c r="AN357" s="4"/>
      <c r="AO357" s="4"/>
      <c r="AP357" s="4"/>
    </row>
    <row r="358" spans="1:54" s="9" customFormat="1" ht="21" customHeight="1">
      <c r="A358" s="746"/>
      <c r="B358" s="747"/>
      <c r="C358" s="747"/>
      <c r="D358" s="214" t="s">
        <v>0</v>
      </c>
      <c r="E358" s="4"/>
      <c r="F358" s="4"/>
      <c r="G358" s="4"/>
      <c r="H358" s="4"/>
      <c r="R358" s="21"/>
      <c r="S358" s="21"/>
      <c r="T358" s="21"/>
      <c r="AE358" s="4"/>
      <c r="AF358" s="4"/>
      <c r="AG358" s="4"/>
      <c r="AH358" s="4"/>
      <c r="AI358" s="4"/>
      <c r="AJ358" s="4"/>
      <c r="AK358" s="4"/>
      <c r="AL358" s="4"/>
      <c r="AM358" s="4"/>
      <c r="AN358" s="4"/>
      <c r="AO358" s="4"/>
      <c r="AP358" s="4"/>
    </row>
    <row r="359" spans="1:54" s="9" customFormat="1" ht="21" customHeight="1">
      <c r="A359" s="746"/>
      <c r="B359" s="747"/>
      <c r="C359" s="747"/>
      <c r="D359" s="214" t="s">
        <v>33</v>
      </c>
      <c r="E359" s="4"/>
      <c r="F359" s="4"/>
      <c r="G359" s="4"/>
      <c r="H359" s="4"/>
      <c r="R359" s="21"/>
      <c r="S359" s="21"/>
      <c r="T359" s="21"/>
      <c r="AE359" s="4"/>
      <c r="AF359" s="4"/>
      <c r="AG359" s="4"/>
      <c r="AH359" s="4"/>
      <c r="AI359" s="4"/>
      <c r="AJ359" s="4"/>
      <c r="AK359" s="4"/>
      <c r="AL359" s="4"/>
      <c r="AM359" s="4"/>
      <c r="AN359" s="4"/>
      <c r="AO359" s="4"/>
      <c r="AP359" s="4"/>
    </row>
    <row r="360" spans="1:54" s="9" customFormat="1" ht="21" customHeight="1">
      <c r="A360" s="746"/>
      <c r="B360" s="747"/>
      <c r="C360" s="747"/>
      <c r="D360" s="214" t="s">
        <v>44</v>
      </c>
      <c r="E360" s="4"/>
      <c r="F360" s="4"/>
      <c r="G360" s="4"/>
      <c r="H360" s="4"/>
      <c r="R360" s="21"/>
      <c r="S360" s="21"/>
      <c r="T360" s="21"/>
      <c r="AE360" s="4"/>
      <c r="AF360" s="4"/>
      <c r="AG360" s="4"/>
      <c r="AH360" s="4"/>
      <c r="AI360" s="4"/>
      <c r="AJ360" s="4"/>
      <c r="AK360" s="4"/>
      <c r="AL360" s="4"/>
      <c r="AM360" s="4"/>
      <c r="AN360" s="4"/>
      <c r="AO360" s="4"/>
      <c r="AP360" s="4"/>
    </row>
    <row r="361" spans="1:54" s="9" customFormat="1" ht="21" customHeight="1">
      <c r="A361" s="746"/>
      <c r="B361" s="747"/>
      <c r="C361" s="747"/>
      <c r="D361" s="214" t="s">
        <v>72</v>
      </c>
      <c r="E361" s="4"/>
      <c r="F361" s="4"/>
      <c r="G361" s="4"/>
      <c r="H361" s="4"/>
      <c r="R361" s="21"/>
      <c r="S361" s="21"/>
      <c r="T361" s="21"/>
      <c r="AE361" s="4"/>
      <c r="AF361" s="4"/>
      <c r="AG361" s="4"/>
      <c r="AH361" s="4"/>
      <c r="AI361" s="4"/>
      <c r="AJ361" s="4"/>
      <c r="AK361" s="4"/>
      <c r="AL361" s="4"/>
      <c r="AM361" s="4"/>
      <c r="AN361" s="4"/>
      <c r="AO361" s="4"/>
      <c r="AP361" s="4"/>
    </row>
    <row r="362" spans="1:54" s="9" customFormat="1" ht="21" customHeight="1">
      <c r="A362" s="746"/>
      <c r="B362" s="747"/>
      <c r="C362" s="747"/>
      <c r="D362" s="214" t="s">
        <v>31</v>
      </c>
      <c r="E362" s="4"/>
      <c r="F362" s="4"/>
      <c r="G362" s="4"/>
      <c r="H362" s="4"/>
      <c r="R362" s="21"/>
      <c r="S362" s="21"/>
      <c r="T362" s="21"/>
      <c r="AE362" s="4"/>
      <c r="AF362" s="4"/>
      <c r="AG362" s="4"/>
      <c r="AH362" s="4"/>
      <c r="AI362" s="4"/>
      <c r="AJ362" s="4"/>
      <c r="AK362" s="4"/>
      <c r="AL362" s="4"/>
      <c r="AM362" s="4"/>
      <c r="AN362" s="4"/>
      <c r="AO362" s="4"/>
      <c r="AP362" s="4"/>
    </row>
    <row r="363" spans="1:54" s="9" customFormat="1" ht="21" customHeight="1">
      <c r="A363" s="746"/>
      <c r="B363" s="747"/>
      <c r="C363" s="747"/>
      <c r="D363" s="214" t="s">
        <v>18</v>
      </c>
      <c r="E363" s="4"/>
      <c r="F363" s="4"/>
      <c r="G363" s="4"/>
      <c r="H363" s="4"/>
      <c r="R363" s="21"/>
      <c r="S363" s="21"/>
      <c r="T363" s="21"/>
      <c r="AE363" s="4"/>
      <c r="AF363" s="4"/>
      <c r="AG363" s="4"/>
      <c r="AH363" s="4"/>
      <c r="AI363" s="4"/>
      <c r="AJ363" s="4"/>
      <c r="AK363" s="4"/>
      <c r="AL363" s="4"/>
      <c r="AM363" s="4"/>
      <c r="AN363" s="4"/>
      <c r="AO363" s="4"/>
      <c r="AP363" s="4"/>
    </row>
    <row r="364" spans="1:54" s="9" customFormat="1" ht="21" customHeight="1">
      <c r="A364" s="741"/>
      <c r="B364" s="742"/>
      <c r="C364" s="742"/>
      <c r="D364" s="215" t="s">
        <v>45</v>
      </c>
      <c r="E364" s="4"/>
      <c r="F364" s="4"/>
      <c r="G364" s="4"/>
      <c r="H364" s="4"/>
      <c r="R364" s="21"/>
      <c r="S364" s="21"/>
      <c r="T364" s="21"/>
      <c r="AE364" s="4"/>
      <c r="AF364" s="4"/>
      <c r="AG364" s="4"/>
      <c r="AH364" s="4"/>
      <c r="AI364" s="4"/>
      <c r="AJ364" s="4"/>
      <c r="AK364" s="4"/>
      <c r="AL364" s="4"/>
      <c r="AM364" s="4"/>
      <c r="AN364" s="4"/>
      <c r="AO364" s="4"/>
      <c r="AP364" s="4"/>
    </row>
    <row r="365" spans="1:54" s="9" customFormat="1" ht="21" customHeight="1">
      <c r="A365" s="11"/>
      <c r="B365" s="11"/>
      <c r="C365" s="11"/>
      <c r="D365" s="11"/>
      <c r="E365" s="11"/>
      <c r="F365" s="11"/>
      <c r="G365" s="11"/>
      <c r="H365" s="11"/>
      <c r="I365" s="11"/>
      <c r="J365" s="11"/>
      <c r="K365" s="11"/>
      <c r="L365" s="11"/>
      <c r="M365" s="11"/>
      <c r="N365" s="11"/>
      <c r="O365" s="233"/>
      <c r="P365" s="4"/>
      <c r="Q365" s="4"/>
      <c r="R365" s="4"/>
      <c r="S365" s="4"/>
      <c r="T365" s="349" t="s">
        <v>467</v>
      </c>
      <c r="U365" s="350"/>
      <c r="V365" s="350"/>
      <c r="W365" s="350"/>
      <c r="X365" s="351" t="s">
        <v>378</v>
      </c>
      <c r="Y365" s="350"/>
      <c r="Z365" s="350"/>
      <c r="AA365" s="350"/>
      <c r="AB365" s="350"/>
      <c r="AC365" s="351" t="s">
        <v>380</v>
      </c>
      <c r="AD365" s="350"/>
      <c r="AE365" s="350"/>
      <c r="AF365" s="350"/>
      <c r="AG365" s="352" t="s">
        <v>460</v>
      </c>
      <c r="AP365" s="4"/>
      <c r="AQ365" s="4"/>
      <c r="AR365" s="4"/>
      <c r="AS365" s="4"/>
      <c r="AT365" s="4"/>
      <c r="AU365" s="4"/>
      <c r="AV365" s="4"/>
      <c r="AW365" s="4"/>
      <c r="AX365" s="4"/>
      <c r="AY365" s="4"/>
      <c r="AZ365" s="4"/>
      <c r="BA365" s="4"/>
    </row>
    <row r="366" spans="1:54" s="9" customFormat="1" ht="21" customHeight="1">
      <c r="A366" s="749" t="s">
        <v>14</v>
      </c>
      <c r="B366" s="750"/>
      <c r="C366" s="751"/>
      <c r="D366" s="217" t="s">
        <v>348</v>
      </c>
      <c r="E366" s="216" t="s">
        <v>2</v>
      </c>
      <c r="F366" s="216" t="s">
        <v>4</v>
      </c>
      <c r="G366" s="216" t="s">
        <v>3</v>
      </c>
      <c r="H366" s="216" t="s">
        <v>6</v>
      </c>
      <c r="I366" s="216" t="s">
        <v>56</v>
      </c>
      <c r="J366" s="216" t="s">
        <v>53</v>
      </c>
      <c r="K366" s="216" t="s">
        <v>52</v>
      </c>
      <c r="L366" s="216" t="s">
        <v>57</v>
      </c>
      <c r="M366" s="216" t="s">
        <v>55</v>
      </c>
      <c r="N366" s="216" t="s">
        <v>51</v>
      </c>
      <c r="O366" s="216" t="s">
        <v>54</v>
      </c>
      <c r="Q366" s="11"/>
      <c r="T366" s="353" t="str" cm="1">
        <f t="array" ref="T366:W446">_xlfn._xlws.FILTER('Number Allocation'!$H$1:$K$1445, 'Number Allocation'!$H$1:$H$1445 &lt;&gt; "")</f>
        <v>Abingdon AC</v>
      </c>
      <c r="U366" s="9" t="str">
        <v>U13</v>
      </c>
      <c r="V366" s="9" t="str">
        <v>F</v>
      </c>
      <c r="W366" s="9">
        <v>0</v>
      </c>
      <c r="X366" s="9" t="str" cm="1">
        <f t="array" ref="X366:AA401">_xlfn._xlws.FILTER('Number Allocation'!$H$1:$K$1445, ('Number Allocation'!$H$1:$H$1445 &lt;&gt; "")*('Number Allocation'!$J$1:$J$1445="F"))</f>
        <v>Abingdon AC</v>
      </c>
      <c r="Y366" s="9" t="str">
        <v>U13</v>
      </c>
      <c r="Z366" s="9" t="str">
        <v>F</v>
      </c>
      <c r="AA366" s="9">
        <v>0</v>
      </c>
      <c r="AC366" s="9" t="str" cm="1">
        <f t="array" ref="AC366:AF401">_xlfn._xlws.FILTER('Number Allocation'!$H$1:$K$1445, ('Number Allocation'!$H$1:$H$1445 &lt;&gt; "")*('Number Allocation'!$J$1:$J$1445="M"))</f>
        <v>Abingdon AC</v>
      </c>
      <c r="AD366" s="9" t="str">
        <v>U13</v>
      </c>
      <c r="AE366" s="9" t="str">
        <v>M</v>
      </c>
      <c r="AF366" s="9">
        <v>0</v>
      </c>
      <c r="AG366" s="354">
        <f>'Number Allocation'!K1446</f>
        <v>0</v>
      </c>
      <c r="AQ366" s="4"/>
      <c r="AR366" s="4"/>
      <c r="AS366" s="4"/>
      <c r="AT366" s="4"/>
      <c r="AU366" s="4"/>
      <c r="AV366" s="4"/>
      <c r="AW366" s="4"/>
      <c r="AX366" s="4"/>
      <c r="AY366" s="4"/>
      <c r="AZ366" s="4"/>
      <c r="BA366" s="4"/>
      <c r="BB366" s="4"/>
    </row>
    <row r="367" spans="1:54" s="9" customFormat="1" ht="21" customHeight="1">
      <c r="A367" s="741" t="s">
        <v>336</v>
      </c>
      <c r="B367" s="742"/>
      <c r="C367" s="743"/>
      <c r="D367" s="5" t="str">
        <f t="shared" ref="D367:I367" si="86">CN6</f>
        <v>0/0/0</v>
      </c>
      <c r="E367" s="5" t="str">
        <f t="shared" si="86"/>
        <v>0/0/0</v>
      </c>
      <c r="F367" s="5" t="str">
        <f t="shared" si="86"/>
        <v>0/0/0</v>
      </c>
      <c r="G367" s="5" t="str">
        <f t="shared" si="86"/>
        <v>0/0/0</v>
      </c>
      <c r="H367" s="5" t="str">
        <f t="shared" si="86"/>
        <v>0/0/0</v>
      </c>
      <c r="I367" s="5" t="str">
        <f t="shared" si="86"/>
        <v>0/0</v>
      </c>
      <c r="J367" s="5" cm="1">
        <f t="array" ref="J367">IFERROR(ROWS(_xlfn._xlws.FILTER(_xlfn.ANCHORARRAY(BY2), _xlfn.CHOOSECOLS(_xlfn.ANCHORARRAY(BY2),1)&lt;&gt;"")),0)</f>
        <v>0</v>
      </c>
      <c r="K367" s="5" t="str" cm="1">
        <f t="array" ref="K367">IFERROR(ROWS(_xlfn._xlws.FILTER(_xlfn.ANCHORARRAY(BG2), _xlfn.CHOOSECOLS(_xlfn.ANCHORARRAY(BG2),1)&lt;&gt;"")),0) &amp; " + " &amp; IFERROR(ROWS(_xlfn._xlws.FILTER(_xlfn.ANCHORARRAY(BG18), _xlfn.CHOOSECOLS(_xlfn.ANCHORARRAY(BG18),1)&lt;&gt;"")),0)</f>
        <v>0 + 0</v>
      </c>
      <c r="L367" s="224"/>
      <c r="M367" s="5" cm="1">
        <f t="array" ref="M367">IFERROR(ROWS(_xlfn._xlws.FILTER(_xlfn.ANCHORARRAY(AX2), _xlfn.CHOOSECOLS(_xlfn.ANCHORARRAY(AX2),1)&lt;&gt;"")),0)</f>
        <v>0</v>
      </c>
      <c r="N367" s="5" cm="1">
        <f t="array" ref="N367">IFERROR(ROWS(_xlfn._xlws.FILTER(_xlfn.ANCHORARRAY(AO2), _xlfn.CHOOSECOLS(_xlfn.ANCHORARRAY(AO2),1)&lt;&gt;"")),0)</f>
        <v>0</v>
      </c>
      <c r="O367" s="5" cm="1">
        <f t="array" ref="O367">IFERROR(ROWS(_xlfn._xlws.FILTER(_xlfn.ANCHORARRAY(AF2), _xlfn.CHOOSECOLS(_xlfn.ANCHORARRAY(AF2),1)&lt;&gt;"")),0)</f>
        <v>0</v>
      </c>
      <c r="Q367" s="11"/>
      <c r="T367" s="355" t="str">
        <v>Abingdon AC</v>
      </c>
      <c r="U367" s="9" t="str">
        <v>U15</v>
      </c>
      <c r="V367" s="9" t="str">
        <v>F</v>
      </c>
      <c r="W367" s="9">
        <v>0</v>
      </c>
      <c r="X367" s="9" t="str">
        <v>Abingdon AC</v>
      </c>
      <c r="Y367" s="9" t="str">
        <v>U15</v>
      </c>
      <c r="Z367" s="9" t="str">
        <v>F</v>
      </c>
      <c r="AA367" s="9">
        <v>0</v>
      </c>
      <c r="AC367" s="9" t="str">
        <v>Abingdon AC</v>
      </c>
      <c r="AD367" s="9" t="str">
        <v>U15</v>
      </c>
      <c r="AE367" s="9" t="str">
        <v>M</v>
      </c>
      <c r="AF367" s="9">
        <v>0</v>
      </c>
      <c r="AG367" s="356"/>
      <c r="AP367" s="4"/>
      <c r="AQ367" s="4"/>
      <c r="AR367" s="4"/>
      <c r="AS367" s="4"/>
      <c r="AT367" s="4"/>
      <c r="AU367" s="4"/>
      <c r="AV367" s="4"/>
      <c r="AW367" s="4"/>
      <c r="AX367" s="4"/>
      <c r="AY367" s="4"/>
      <c r="AZ367" s="4"/>
      <c r="BA367" s="4"/>
    </row>
    <row r="368" spans="1:54" s="9" customFormat="1" ht="21" customHeight="1">
      <c r="A368" s="744" t="s">
        <v>337</v>
      </c>
      <c r="B368" s="745"/>
      <c r="C368" s="745"/>
      <c r="D368" s="212" t="s">
        <v>18</v>
      </c>
      <c r="E368" s="212" t="s">
        <v>1</v>
      </c>
      <c r="F368" s="212" t="s">
        <v>72</v>
      </c>
      <c r="G368" s="212" t="s">
        <v>18</v>
      </c>
      <c r="H368" s="212" t="s">
        <v>44</v>
      </c>
      <c r="I368" s="212" t="s">
        <v>1</v>
      </c>
      <c r="J368" s="212">
        <v>5</v>
      </c>
      <c r="K368" s="212">
        <v>3</v>
      </c>
      <c r="L368" s="224"/>
      <c r="M368" s="212">
        <v>5</v>
      </c>
      <c r="N368" s="212">
        <v>1</v>
      </c>
      <c r="O368" s="213">
        <v>7</v>
      </c>
      <c r="Q368" s="234">
        <f>AVERAGE(D368:O368)</f>
        <v>4.2</v>
      </c>
      <c r="T368" s="355" t="str">
        <v>Abingdon AC</v>
      </c>
      <c r="U368" s="9" t="str">
        <v>U17</v>
      </c>
      <c r="V368" s="9" t="str">
        <v>F</v>
      </c>
      <c r="W368" s="9">
        <v>0</v>
      </c>
      <c r="X368" s="9" t="str">
        <v>Abingdon AC</v>
      </c>
      <c r="Y368" s="9" t="str">
        <v>U17</v>
      </c>
      <c r="Z368" s="9" t="str">
        <v>F</v>
      </c>
      <c r="AA368" s="9">
        <v>0</v>
      </c>
      <c r="AB368" s="21"/>
      <c r="AC368" s="9" t="str">
        <v>Abingdon AC</v>
      </c>
      <c r="AD368" s="9" t="str">
        <v>U17</v>
      </c>
      <c r="AE368" s="9" t="str">
        <v>M</v>
      </c>
      <c r="AF368" s="9">
        <v>0</v>
      </c>
      <c r="AG368" s="356"/>
      <c r="AO368" s="4"/>
      <c r="AP368" s="4"/>
      <c r="AQ368" s="4"/>
      <c r="AR368" s="4"/>
      <c r="AS368" s="4"/>
      <c r="AT368" s="4"/>
      <c r="AU368" s="4"/>
      <c r="AV368" s="4"/>
      <c r="AW368" s="4"/>
      <c r="AX368" s="4"/>
      <c r="AY368" s="4"/>
      <c r="AZ368" s="4"/>
    </row>
    <row r="369" spans="1:53" s="9" customFormat="1" ht="21" customHeight="1">
      <c r="A369" s="746"/>
      <c r="B369" s="747"/>
      <c r="C369" s="747"/>
      <c r="D369" s="4" t="s">
        <v>44</v>
      </c>
      <c r="E369" s="4" t="s">
        <v>72</v>
      </c>
      <c r="F369" s="4" t="s">
        <v>44</v>
      </c>
      <c r="G369" s="4" t="s">
        <v>1</v>
      </c>
      <c r="H369" s="4" t="s">
        <v>0</v>
      </c>
      <c r="I369" s="4" t="s">
        <v>45</v>
      </c>
      <c r="J369" s="4">
        <v>8</v>
      </c>
      <c r="K369" s="4">
        <v>4</v>
      </c>
      <c r="L369" s="224"/>
      <c r="M369" s="4">
        <v>7</v>
      </c>
      <c r="N369" s="4">
        <v>8</v>
      </c>
      <c r="O369" s="214">
        <v>6</v>
      </c>
      <c r="Q369" s="234">
        <f t="shared" ref="Q369:Q375" si="87">AVERAGE(D369:O369)</f>
        <v>6.6</v>
      </c>
      <c r="T369" s="355" t="str">
        <v>Abingdon AC</v>
      </c>
      <c r="U369" s="9" t="str">
        <v>U20</v>
      </c>
      <c r="V369" s="9" t="str">
        <v>F</v>
      </c>
      <c r="W369" s="9">
        <v>0</v>
      </c>
      <c r="X369" s="9" t="str">
        <v>Abingdon AC</v>
      </c>
      <c r="Y369" s="9" t="str">
        <v>U20</v>
      </c>
      <c r="Z369" s="9" t="str">
        <v>F</v>
      </c>
      <c r="AA369" s="9">
        <v>0</v>
      </c>
      <c r="AB369" s="21"/>
      <c r="AC369" s="9" t="str">
        <v>Abingdon AC</v>
      </c>
      <c r="AD369" s="9" t="str">
        <v>U20</v>
      </c>
      <c r="AE369" s="9" t="str">
        <v>M</v>
      </c>
      <c r="AF369" s="9">
        <v>0</v>
      </c>
      <c r="AG369" s="356"/>
      <c r="AO369" s="4"/>
      <c r="AP369" s="4"/>
      <c r="AQ369" s="4"/>
      <c r="AR369" s="4"/>
      <c r="AS369" s="4"/>
      <c r="AT369" s="4"/>
      <c r="AU369" s="4"/>
      <c r="AV369" s="4"/>
      <c r="AW369" s="4"/>
      <c r="AX369" s="4"/>
      <c r="AY369" s="4"/>
      <c r="AZ369" s="4"/>
    </row>
    <row r="370" spans="1:53" s="9" customFormat="1" ht="21" customHeight="1">
      <c r="A370" s="746"/>
      <c r="B370" s="747"/>
      <c r="C370" s="747"/>
      <c r="D370" s="4" t="s">
        <v>31</v>
      </c>
      <c r="E370" s="4" t="s">
        <v>44</v>
      </c>
      <c r="F370" s="4" t="s">
        <v>18</v>
      </c>
      <c r="G370" s="4" t="s">
        <v>31</v>
      </c>
      <c r="H370" s="4" t="s">
        <v>1</v>
      </c>
      <c r="I370" s="4" t="s">
        <v>44</v>
      </c>
      <c r="J370" s="4">
        <v>2</v>
      </c>
      <c r="K370" s="4">
        <v>8</v>
      </c>
      <c r="L370" s="224"/>
      <c r="M370" s="4">
        <v>4</v>
      </c>
      <c r="N370" s="4">
        <v>3</v>
      </c>
      <c r="O370" s="214">
        <v>5</v>
      </c>
      <c r="Q370" s="234">
        <f t="shared" si="87"/>
        <v>4.4000000000000004</v>
      </c>
      <c r="T370" s="355" t="str">
        <v>Abingdon AC</v>
      </c>
      <c r="U370" s="9" t="str">
        <v>U13</v>
      </c>
      <c r="V370" s="9" t="str">
        <v>M</v>
      </c>
      <c r="W370" s="9">
        <v>0</v>
      </c>
      <c r="X370" s="9" t="str">
        <v>Banbury Harriers AC</v>
      </c>
      <c r="Y370" s="9" t="str">
        <v>U13</v>
      </c>
      <c r="Z370" s="9" t="str">
        <v>F</v>
      </c>
      <c r="AA370" s="9">
        <v>0</v>
      </c>
      <c r="AB370" s="21"/>
      <c r="AC370" s="9" t="str">
        <v>Banbury Harriers AC</v>
      </c>
      <c r="AD370" s="9" t="str">
        <v>U13</v>
      </c>
      <c r="AE370" s="9" t="str">
        <v>M</v>
      </c>
      <c r="AF370" s="9">
        <v>0</v>
      </c>
      <c r="AG370" s="356"/>
      <c r="AO370" s="4"/>
      <c r="AP370" s="4"/>
      <c r="AQ370" s="4"/>
      <c r="AR370" s="4"/>
      <c r="AS370" s="4"/>
      <c r="AT370" s="4"/>
      <c r="AU370" s="4"/>
      <c r="AV370" s="4"/>
      <c r="AW370" s="4"/>
      <c r="AX370" s="4"/>
      <c r="AY370" s="4"/>
      <c r="AZ370" s="4"/>
    </row>
    <row r="371" spans="1:53" s="9" customFormat="1" ht="21" customHeight="1">
      <c r="A371" s="746"/>
      <c r="B371" s="747"/>
      <c r="C371" s="747"/>
      <c r="D371" s="4" t="s">
        <v>45</v>
      </c>
      <c r="E371" s="4" t="s">
        <v>45</v>
      </c>
      <c r="F371" s="4" t="s">
        <v>45</v>
      </c>
      <c r="G371" s="4" t="s">
        <v>0</v>
      </c>
      <c r="H371" s="4" t="s">
        <v>72</v>
      </c>
      <c r="I371" s="4" t="s">
        <v>0</v>
      </c>
      <c r="J371" s="4">
        <v>1</v>
      </c>
      <c r="K371" s="4">
        <v>6</v>
      </c>
      <c r="L371" s="224"/>
      <c r="M371" s="4">
        <v>1</v>
      </c>
      <c r="N371" s="4">
        <v>2</v>
      </c>
      <c r="O371" s="214">
        <v>4</v>
      </c>
      <c r="Q371" s="234">
        <f t="shared" si="87"/>
        <v>2.8</v>
      </c>
      <c r="T371" s="355" t="str">
        <v>Abingdon AC</v>
      </c>
      <c r="U371" s="9" t="str">
        <v>U15</v>
      </c>
      <c r="V371" s="9" t="str">
        <v>M</v>
      </c>
      <c r="W371" s="9">
        <v>0</v>
      </c>
      <c r="X371" s="9" t="str">
        <v>Banbury Harriers AC</v>
      </c>
      <c r="Y371" s="9" t="str">
        <v>U15</v>
      </c>
      <c r="Z371" s="9" t="str">
        <v>F</v>
      </c>
      <c r="AA371" s="9">
        <v>0</v>
      </c>
      <c r="AB371" s="21"/>
      <c r="AC371" s="9" t="str">
        <v>Banbury Harriers AC</v>
      </c>
      <c r="AD371" s="9" t="str">
        <v>U15</v>
      </c>
      <c r="AE371" s="9" t="str">
        <v>M</v>
      </c>
      <c r="AF371" s="9">
        <v>0</v>
      </c>
      <c r="AG371" s="356"/>
      <c r="AO371" s="4"/>
      <c r="AP371" s="4"/>
      <c r="AQ371" s="4"/>
      <c r="AR371" s="4"/>
      <c r="AS371" s="4"/>
      <c r="AT371" s="4"/>
      <c r="AU371" s="4"/>
      <c r="AV371" s="4"/>
      <c r="AW371" s="4"/>
      <c r="AX371" s="4"/>
      <c r="AY371" s="4"/>
      <c r="AZ371" s="4"/>
    </row>
    <row r="372" spans="1:53" s="9" customFormat="1" ht="21" customHeight="1">
      <c r="A372" s="746"/>
      <c r="B372" s="747"/>
      <c r="C372" s="747"/>
      <c r="D372" s="4" t="s">
        <v>72</v>
      </c>
      <c r="E372" s="4" t="s">
        <v>18</v>
      </c>
      <c r="F372" s="4" t="s">
        <v>0</v>
      </c>
      <c r="G372" s="4" t="s">
        <v>72</v>
      </c>
      <c r="H372" s="4" t="s">
        <v>45</v>
      </c>
      <c r="I372" s="4" t="s">
        <v>18</v>
      </c>
      <c r="J372" s="4">
        <v>3</v>
      </c>
      <c r="K372" s="4">
        <v>1</v>
      </c>
      <c r="L372" s="224"/>
      <c r="M372" s="4">
        <v>8</v>
      </c>
      <c r="N372" s="4">
        <v>6</v>
      </c>
      <c r="O372" s="214">
        <v>3</v>
      </c>
      <c r="Q372" s="234">
        <f t="shared" si="87"/>
        <v>4.2</v>
      </c>
      <c r="T372" s="355" t="str">
        <v>Abingdon AC</v>
      </c>
      <c r="U372" s="9" t="str">
        <v>U17</v>
      </c>
      <c r="V372" s="9" t="str">
        <v>M</v>
      </c>
      <c r="W372" s="9">
        <v>0</v>
      </c>
      <c r="X372" s="9" t="str">
        <v>Banbury Harriers AC</v>
      </c>
      <c r="Y372" s="9" t="str">
        <v>U17</v>
      </c>
      <c r="Z372" s="9" t="str">
        <v>F</v>
      </c>
      <c r="AA372" s="9">
        <v>0</v>
      </c>
      <c r="AB372" s="21"/>
      <c r="AC372" s="9" t="str">
        <v>Banbury Harriers AC</v>
      </c>
      <c r="AD372" s="9" t="str">
        <v>U17</v>
      </c>
      <c r="AE372" s="9" t="str">
        <v>M</v>
      </c>
      <c r="AF372" s="9">
        <v>0</v>
      </c>
      <c r="AG372" s="356"/>
      <c r="AO372" s="4"/>
      <c r="AP372" s="4"/>
      <c r="AQ372" s="4"/>
      <c r="AR372" s="4"/>
      <c r="AS372" s="4"/>
      <c r="AT372" s="4"/>
      <c r="AU372" s="4"/>
      <c r="AV372" s="4"/>
      <c r="AW372" s="4"/>
      <c r="AX372" s="4"/>
      <c r="AY372" s="4"/>
      <c r="AZ372" s="4"/>
    </row>
    <row r="373" spans="1:53" s="9" customFormat="1" ht="21" customHeight="1">
      <c r="A373" s="746"/>
      <c r="B373" s="747"/>
      <c r="C373" s="747"/>
      <c r="D373" s="4" t="s">
        <v>1</v>
      </c>
      <c r="E373" s="4" t="s">
        <v>31</v>
      </c>
      <c r="F373" s="4" t="s">
        <v>31</v>
      </c>
      <c r="G373" s="4" t="s">
        <v>44</v>
      </c>
      <c r="H373" s="4" t="s">
        <v>33</v>
      </c>
      <c r="I373" s="4" t="s">
        <v>33</v>
      </c>
      <c r="J373" s="4">
        <v>6</v>
      </c>
      <c r="K373" s="4">
        <v>5</v>
      </c>
      <c r="L373" s="224"/>
      <c r="M373" s="4">
        <v>2</v>
      </c>
      <c r="N373" s="4">
        <v>4</v>
      </c>
      <c r="O373" s="214">
        <v>8</v>
      </c>
      <c r="Q373" s="234">
        <f t="shared" si="87"/>
        <v>5</v>
      </c>
      <c r="T373" s="355" t="str">
        <v>Abingdon AC</v>
      </c>
      <c r="U373" s="9" t="str">
        <v>U20</v>
      </c>
      <c r="V373" s="9" t="str">
        <v>M</v>
      </c>
      <c r="W373" s="9">
        <v>0</v>
      </c>
      <c r="X373" s="9" t="str">
        <v>Banbury Harriers AC</v>
      </c>
      <c r="Y373" s="9" t="str">
        <v>U20</v>
      </c>
      <c r="Z373" s="9" t="str">
        <v>F</v>
      </c>
      <c r="AA373" s="9">
        <v>0</v>
      </c>
      <c r="AB373" s="21"/>
      <c r="AC373" s="9" t="str">
        <v>Banbury Harriers AC</v>
      </c>
      <c r="AD373" s="9" t="str">
        <v>U20</v>
      </c>
      <c r="AE373" s="9" t="str">
        <v>M</v>
      </c>
      <c r="AF373" s="9">
        <v>0</v>
      </c>
      <c r="AG373" s="356"/>
      <c r="AO373" s="4"/>
      <c r="AP373" s="4"/>
      <c r="AQ373" s="4"/>
      <c r="AR373" s="4"/>
      <c r="AS373" s="4"/>
      <c r="AT373" s="4"/>
      <c r="AU373" s="4"/>
      <c r="AV373" s="4"/>
      <c r="AW373" s="4"/>
      <c r="AX373" s="4"/>
      <c r="AY373" s="4"/>
      <c r="AZ373" s="4"/>
    </row>
    <row r="374" spans="1:53" s="9" customFormat="1" ht="21" customHeight="1">
      <c r="A374" s="746"/>
      <c r="B374" s="747"/>
      <c r="C374" s="747"/>
      <c r="D374" s="4" t="s">
        <v>33</v>
      </c>
      <c r="E374" s="4" t="s">
        <v>0</v>
      </c>
      <c r="F374" s="4" t="s">
        <v>33</v>
      </c>
      <c r="G374" s="4" t="s">
        <v>33</v>
      </c>
      <c r="H374" s="4" t="s">
        <v>18</v>
      </c>
      <c r="I374" s="4" t="s">
        <v>72</v>
      </c>
      <c r="J374" s="4">
        <v>7</v>
      </c>
      <c r="K374" s="4">
        <v>7</v>
      </c>
      <c r="L374" s="224"/>
      <c r="M374" s="4">
        <v>3</v>
      </c>
      <c r="N374" s="4">
        <v>5</v>
      </c>
      <c r="O374" s="214">
        <v>2</v>
      </c>
      <c r="Q374" s="234">
        <f t="shared" si="87"/>
        <v>4.8</v>
      </c>
      <c r="T374" s="355" t="str">
        <v>Banbury Harriers AC</v>
      </c>
      <c r="U374" s="9" t="str">
        <v>U13</v>
      </c>
      <c r="V374" s="9" t="str">
        <v>F</v>
      </c>
      <c r="W374" s="9">
        <v>0</v>
      </c>
      <c r="X374" s="9" t="str">
        <v>Bicester AC</v>
      </c>
      <c r="Y374" s="9" t="str">
        <v>U13</v>
      </c>
      <c r="Z374" s="9" t="str">
        <v>F</v>
      </c>
      <c r="AA374" s="9">
        <v>0</v>
      </c>
      <c r="AB374" s="21"/>
      <c r="AC374" s="9" t="str">
        <v>Bicester AC</v>
      </c>
      <c r="AD374" s="9" t="str">
        <v>U13</v>
      </c>
      <c r="AE374" s="9" t="str">
        <v>M</v>
      </c>
      <c r="AF374" s="9">
        <v>0</v>
      </c>
      <c r="AG374" s="356"/>
      <c r="AO374" s="4"/>
      <c r="AP374" s="4"/>
      <c r="AQ374" s="4"/>
      <c r="AR374" s="4"/>
      <c r="AS374" s="4"/>
      <c r="AT374" s="4"/>
      <c r="AU374" s="4"/>
      <c r="AV374" s="4"/>
      <c r="AW374" s="4"/>
      <c r="AX374" s="4"/>
      <c r="AY374" s="4"/>
      <c r="AZ374" s="4"/>
    </row>
    <row r="375" spans="1:53" s="9" customFormat="1" ht="21" customHeight="1">
      <c r="A375" s="741"/>
      <c r="B375" s="742"/>
      <c r="C375" s="742"/>
      <c r="D375" s="211" t="s">
        <v>0</v>
      </c>
      <c r="E375" s="211" t="s">
        <v>33</v>
      </c>
      <c r="F375" s="211" t="s">
        <v>1</v>
      </c>
      <c r="G375" s="211" t="s">
        <v>45</v>
      </c>
      <c r="H375" s="211" t="s">
        <v>31</v>
      </c>
      <c r="I375" s="211" t="s">
        <v>31</v>
      </c>
      <c r="J375" s="211">
        <v>4</v>
      </c>
      <c r="K375" s="211">
        <v>2</v>
      </c>
      <c r="L375" s="225"/>
      <c r="M375" s="211">
        <v>6</v>
      </c>
      <c r="N375" s="211">
        <v>7</v>
      </c>
      <c r="O375" s="215">
        <v>1</v>
      </c>
      <c r="Q375" s="234">
        <f t="shared" si="87"/>
        <v>4</v>
      </c>
      <c r="T375" s="355" t="str">
        <v>Banbury Harriers AC</v>
      </c>
      <c r="U375" s="9" t="str">
        <v>U15</v>
      </c>
      <c r="V375" s="9" t="str">
        <v>F</v>
      </c>
      <c r="W375" s="9">
        <v>0</v>
      </c>
      <c r="X375" s="9" t="str">
        <v>Bicester AC</v>
      </c>
      <c r="Y375" s="9" t="str">
        <v>U15</v>
      </c>
      <c r="Z375" s="9" t="str">
        <v>F</v>
      </c>
      <c r="AA375" s="9">
        <v>0</v>
      </c>
      <c r="AB375" s="21"/>
      <c r="AC375" s="9" t="str">
        <v>Bicester AC</v>
      </c>
      <c r="AD375" s="9" t="str">
        <v>U15</v>
      </c>
      <c r="AE375" s="9" t="str">
        <v>M</v>
      </c>
      <c r="AF375" s="9">
        <v>0</v>
      </c>
      <c r="AG375" s="356"/>
      <c r="AO375" s="4"/>
      <c r="AP375" s="4"/>
      <c r="AQ375" s="4"/>
      <c r="AR375" s="4"/>
      <c r="AS375" s="4"/>
      <c r="AT375" s="4"/>
      <c r="AU375" s="4"/>
      <c r="AV375" s="4"/>
      <c r="AW375" s="4"/>
      <c r="AX375" s="4"/>
      <c r="AY375" s="4"/>
      <c r="AZ375" s="4"/>
    </row>
    <row r="376" spans="1:53" s="9" customFormat="1" ht="21" customHeight="1">
      <c r="A376" s="210"/>
      <c r="B376" s="210"/>
      <c r="C376" s="210"/>
      <c r="D376" s="210"/>
      <c r="E376" s="210"/>
      <c r="F376" s="210"/>
      <c r="G376" s="210"/>
      <c r="H376" s="210"/>
      <c r="I376" s="210"/>
      <c r="J376" s="210"/>
      <c r="K376" s="4"/>
      <c r="L376" s="4"/>
      <c r="N376" s="11"/>
      <c r="O376" s="11"/>
      <c r="P376" s="234"/>
      <c r="T376" s="355" t="str">
        <v>Banbury Harriers AC</v>
      </c>
      <c r="U376" s="9" t="str">
        <v>U17</v>
      </c>
      <c r="V376" s="9" t="str">
        <v>F</v>
      </c>
      <c r="W376" s="9">
        <v>0</v>
      </c>
      <c r="X376" s="9" t="str">
        <v>Bicester AC</v>
      </c>
      <c r="Y376" s="9" t="str">
        <v>U17</v>
      </c>
      <c r="Z376" s="21" t="str">
        <v>F</v>
      </c>
      <c r="AA376" s="346">
        <v>0</v>
      </c>
      <c r="AB376" s="21"/>
      <c r="AC376" s="9" t="str">
        <v>Bicester AC</v>
      </c>
      <c r="AD376" s="9" t="str">
        <v>U17</v>
      </c>
      <c r="AE376" s="9" t="str">
        <v>M</v>
      </c>
      <c r="AF376" s="9">
        <v>0</v>
      </c>
      <c r="AG376" s="356"/>
      <c r="AM376" s="4"/>
      <c r="AN376" s="4"/>
      <c r="AO376" s="4"/>
      <c r="AP376" s="4"/>
      <c r="AQ376" s="4"/>
      <c r="AR376" s="4"/>
      <c r="AS376" s="4"/>
      <c r="AT376" s="4"/>
      <c r="AU376" s="4"/>
      <c r="AV376" s="4"/>
      <c r="AW376" s="4"/>
      <c r="AX376" s="4"/>
    </row>
    <row r="377" spans="1:53" s="9" customFormat="1" ht="21" customHeight="1">
      <c r="A377" s="749" t="s">
        <v>15</v>
      </c>
      <c r="B377" s="750"/>
      <c r="C377" s="751"/>
      <c r="D377" s="217" t="s">
        <v>348</v>
      </c>
      <c r="E377" s="216" t="s">
        <v>2</v>
      </c>
      <c r="F377" s="216" t="s">
        <v>4</v>
      </c>
      <c r="G377" s="216" t="s">
        <v>12</v>
      </c>
      <c r="H377" s="216" t="s">
        <v>3</v>
      </c>
      <c r="I377" s="216" t="s">
        <v>6</v>
      </c>
      <c r="J377" s="216" t="s">
        <v>56</v>
      </c>
      <c r="K377" s="216" t="s">
        <v>53</v>
      </c>
      <c r="L377" s="216" t="s">
        <v>52</v>
      </c>
      <c r="M377" s="216" t="s">
        <v>57</v>
      </c>
      <c r="N377" s="216" t="s">
        <v>55</v>
      </c>
      <c r="O377" s="216" t="s">
        <v>51</v>
      </c>
      <c r="P377" s="216" t="s">
        <v>54</v>
      </c>
      <c r="Q377" s="234"/>
      <c r="R377" s="11"/>
      <c r="T377" s="355" t="str">
        <v>Banbury Harriers AC</v>
      </c>
      <c r="U377" s="9" t="str">
        <v>U20</v>
      </c>
      <c r="V377" s="9" t="str">
        <v>F</v>
      </c>
      <c r="W377" s="9">
        <v>0</v>
      </c>
      <c r="X377" s="9" t="str">
        <v>Bicester AC</v>
      </c>
      <c r="Y377" s="9" t="str">
        <v>U20</v>
      </c>
      <c r="Z377" s="9" t="str">
        <v>F</v>
      </c>
      <c r="AA377" s="9">
        <v>0</v>
      </c>
      <c r="AC377" s="9" t="str">
        <v>Bicester AC</v>
      </c>
      <c r="AD377" s="9" t="str">
        <v>U20</v>
      </c>
      <c r="AE377" s="9" t="str">
        <v>M</v>
      </c>
      <c r="AF377" s="9">
        <v>0</v>
      </c>
      <c r="AG377" s="356"/>
      <c r="AP377" s="4"/>
      <c r="AQ377" s="4"/>
      <c r="AR377" s="4"/>
      <c r="AS377" s="4"/>
      <c r="AT377" s="4"/>
      <c r="AU377" s="4"/>
      <c r="AV377" s="4"/>
      <c r="AW377" s="4"/>
      <c r="AX377" s="4"/>
      <c r="AY377" s="4"/>
      <c r="AZ377" s="4"/>
      <c r="BA377" s="4"/>
    </row>
    <row r="378" spans="1:53" s="9" customFormat="1" ht="21" customHeight="1">
      <c r="A378" s="741" t="s">
        <v>336</v>
      </c>
      <c r="B378" s="742"/>
      <c r="C378" s="743"/>
      <c r="D378" s="5" t="str">
        <f t="shared" ref="D378:J378" si="88">CN36</f>
        <v>0/0/0</v>
      </c>
      <c r="E378" s="5" t="str">
        <f t="shared" si="88"/>
        <v>0/0/0</v>
      </c>
      <c r="F378" s="5" t="str">
        <f t="shared" si="88"/>
        <v>0/0/0</v>
      </c>
      <c r="G378" s="5" t="str">
        <f t="shared" si="88"/>
        <v>0/0/0</v>
      </c>
      <c r="H378" s="5" t="str">
        <f t="shared" si="88"/>
        <v>0/0/0</v>
      </c>
      <c r="I378" s="5" t="str">
        <f t="shared" si="88"/>
        <v>0/0/0</v>
      </c>
      <c r="J378" s="5" t="str">
        <f t="shared" si="88"/>
        <v>0/0</v>
      </c>
      <c r="K378" s="5" cm="1">
        <f t="array" ref="K378">IFERROR(ROWS(_xlfn._xlws.FILTER(_xlfn.ANCHORARRAY(BY32), _xlfn.CHOOSECOLS(_xlfn.ANCHORARRAY(BY32),1)&lt;&gt;"")),0)</f>
        <v>0</v>
      </c>
      <c r="L378" s="5" cm="1">
        <f t="array" ref="L378">IFERROR(ROWS(_xlfn._xlws.FILTER(_xlfn.ANCHORARRAY(BG32), _xlfn.CHOOSECOLS(_xlfn.ANCHORARRAY(BG32),1)&lt;&gt;"")),0)</f>
        <v>0</v>
      </c>
      <c r="M378" s="5" cm="1">
        <f t="array" ref="M378">IFERROR(ROWS(_xlfn._xlws.FILTER(_xlfn.ANCHORARRAY(BP32), _xlfn.CHOOSECOLS(_xlfn.ANCHORARRAY(BP32),1)&lt;&gt;"")),0)</f>
        <v>0</v>
      </c>
      <c r="N378" s="5" cm="1">
        <f t="array" ref="N378">IFERROR(ROWS(_xlfn._xlws.FILTER(_xlfn.ANCHORARRAY(AX32), _xlfn.CHOOSECOLS(_xlfn.ANCHORARRAY(AX32),1)&lt;&gt;"")),0)</f>
        <v>0</v>
      </c>
      <c r="O378" s="5" cm="1">
        <f t="array" ref="O378">IFERROR(ROWS(_xlfn._xlws.FILTER(_xlfn.ANCHORARRAY(AO32), _xlfn.CHOOSECOLS(_xlfn.ANCHORARRAY(AO32),1)&lt;&gt;"")),0)</f>
        <v>0</v>
      </c>
      <c r="P378" s="5" cm="1">
        <f t="array" ref="P378">IFERROR(ROWS(_xlfn._xlws.FILTER(_xlfn.ANCHORARRAY(AF32), _xlfn.CHOOSECOLS(_xlfn.ANCHORARRAY(AF32),1)&lt;&gt;"")),0)</f>
        <v>0</v>
      </c>
      <c r="Q378" s="234"/>
      <c r="R378" s="11"/>
      <c r="T378" s="355" t="str">
        <v>Banbury Harriers AC</v>
      </c>
      <c r="U378" s="9" t="str">
        <v>U13</v>
      </c>
      <c r="V378" s="9" t="str">
        <v>M</v>
      </c>
      <c r="W378" s="9">
        <v>0</v>
      </c>
      <c r="X378" s="9" t="str">
        <v>Oxford City AC</v>
      </c>
      <c r="Y378" s="9" t="str">
        <v>U13</v>
      </c>
      <c r="Z378" s="9" t="str">
        <v>F</v>
      </c>
      <c r="AA378" s="9">
        <v>0</v>
      </c>
      <c r="AC378" s="9" t="str">
        <v>Oxford City AC</v>
      </c>
      <c r="AD378" s="9" t="str">
        <v>U13</v>
      </c>
      <c r="AE378" s="9" t="str">
        <v>M</v>
      </c>
      <c r="AF378" s="9">
        <v>0</v>
      </c>
      <c r="AG378" s="356"/>
      <c r="AP378" s="4"/>
      <c r="AQ378" s="4"/>
      <c r="AR378" s="4"/>
      <c r="AS378" s="4"/>
      <c r="AT378" s="4"/>
      <c r="AU378" s="4"/>
      <c r="AV378" s="4"/>
      <c r="AW378" s="4"/>
      <c r="AX378" s="4"/>
      <c r="AY378" s="4"/>
      <c r="AZ378" s="4"/>
      <c r="BA378" s="4"/>
    </row>
    <row r="379" spans="1:53" s="9" customFormat="1" ht="21" customHeight="1">
      <c r="A379" s="744" t="s">
        <v>337</v>
      </c>
      <c r="B379" s="745"/>
      <c r="C379" s="745"/>
      <c r="D379" s="212" t="s">
        <v>33</v>
      </c>
      <c r="E379" s="212" t="s">
        <v>0</v>
      </c>
      <c r="F379" s="212" t="s">
        <v>31</v>
      </c>
      <c r="G379" s="212" t="s">
        <v>1</v>
      </c>
      <c r="H379" s="212" t="s">
        <v>31</v>
      </c>
      <c r="I379" s="212" t="s">
        <v>72</v>
      </c>
      <c r="J379" s="212" t="s">
        <v>0</v>
      </c>
      <c r="K379" s="212">
        <v>7</v>
      </c>
      <c r="L379" s="212">
        <v>1</v>
      </c>
      <c r="M379" s="212">
        <v>8</v>
      </c>
      <c r="N379" s="212">
        <v>2</v>
      </c>
      <c r="O379" s="212">
        <v>8</v>
      </c>
      <c r="P379" s="213">
        <v>7</v>
      </c>
      <c r="Q379" s="234">
        <f>AVERAGE(D379:P379)</f>
        <v>5.5</v>
      </c>
      <c r="R379" s="11"/>
      <c r="T379" s="355" t="str">
        <v>Banbury Harriers AC</v>
      </c>
      <c r="U379" s="9" t="str">
        <v>U15</v>
      </c>
      <c r="V379" s="9" t="str">
        <v>M</v>
      </c>
      <c r="W379" s="9">
        <v>0</v>
      </c>
      <c r="X379" s="9" t="str">
        <v>Oxford City AC</v>
      </c>
      <c r="Y379" s="9" t="str">
        <v>U15</v>
      </c>
      <c r="Z379" s="9" t="str">
        <v>F</v>
      </c>
      <c r="AA379" s="9">
        <v>0</v>
      </c>
      <c r="AC379" s="9" t="str">
        <v>Oxford City AC</v>
      </c>
      <c r="AD379" s="9" t="str">
        <v>U15</v>
      </c>
      <c r="AE379" s="9" t="str">
        <v>M</v>
      </c>
      <c r="AF379" s="9">
        <v>0</v>
      </c>
      <c r="AG379" s="356"/>
      <c r="AP379" s="4"/>
      <c r="AQ379" s="4"/>
      <c r="AR379" s="4"/>
      <c r="AS379" s="4"/>
      <c r="AT379" s="4"/>
      <c r="AU379" s="4"/>
      <c r="AV379" s="4"/>
      <c r="AW379" s="4"/>
      <c r="AX379" s="4"/>
      <c r="AY379" s="4"/>
      <c r="AZ379" s="4"/>
      <c r="BA379" s="4"/>
    </row>
    <row r="380" spans="1:53" s="9" customFormat="1" ht="21" customHeight="1">
      <c r="A380" s="746"/>
      <c r="B380" s="747"/>
      <c r="C380" s="747"/>
      <c r="D380" s="4" t="s">
        <v>1</v>
      </c>
      <c r="E380" s="4" t="s">
        <v>18</v>
      </c>
      <c r="F380" s="4" t="s">
        <v>1</v>
      </c>
      <c r="G380" s="4" t="s">
        <v>72</v>
      </c>
      <c r="H380" s="4" t="s">
        <v>18</v>
      </c>
      <c r="I380" s="4" t="s">
        <v>44</v>
      </c>
      <c r="J380" s="4" t="s">
        <v>33</v>
      </c>
      <c r="K380" s="4">
        <v>3</v>
      </c>
      <c r="L380" s="4">
        <v>7</v>
      </c>
      <c r="M380" s="4">
        <v>5</v>
      </c>
      <c r="N380" s="4">
        <v>8</v>
      </c>
      <c r="O380" s="4">
        <v>5</v>
      </c>
      <c r="P380" s="214">
        <v>4</v>
      </c>
      <c r="Q380" s="234">
        <f t="shared" ref="Q380:Q386" si="89">AVERAGE(D380:P380)</f>
        <v>5.333333333333333</v>
      </c>
      <c r="R380" s="11"/>
      <c r="T380" s="355" t="str">
        <v>Banbury Harriers AC</v>
      </c>
      <c r="U380" s="9" t="str">
        <v>U17</v>
      </c>
      <c r="V380" s="9" t="str">
        <v>M</v>
      </c>
      <c r="W380" s="9">
        <v>0</v>
      </c>
      <c r="X380" s="9" t="str">
        <v>Oxford City AC</v>
      </c>
      <c r="Y380" s="9" t="str">
        <v>U17</v>
      </c>
      <c r="Z380" s="9" t="str">
        <v>F</v>
      </c>
      <c r="AA380" s="9">
        <v>0</v>
      </c>
      <c r="AC380" s="9" t="str">
        <v>Oxford City AC</v>
      </c>
      <c r="AD380" s="9" t="str">
        <v>U17</v>
      </c>
      <c r="AE380" s="9" t="str">
        <v>M</v>
      </c>
      <c r="AF380" s="9">
        <v>0</v>
      </c>
      <c r="AG380" s="356"/>
      <c r="AP380" s="4"/>
      <c r="AQ380" s="4"/>
      <c r="AR380" s="4"/>
      <c r="AS380" s="4"/>
      <c r="AT380" s="4"/>
      <c r="AU380" s="4"/>
      <c r="AV380" s="4"/>
      <c r="AW380" s="4"/>
      <c r="AX380" s="4"/>
      <c r="AY380" s="4"/>
      <c r="AZ380" s="4"/>
      <c r="BA380" s="4"/>
    </row>
    <row r="381" spans="1:53" s="9" customFormat="1" ht="21" customHeight="1">
      <c r="A381" s="746"/>
      <c r="B381" s="747"/>
      <c r="C381" s="747"/>
      <c r="D381" s="4" t="s">
        <v>18</v>
      </c>
      <c r="E381" s="4" t="s">
        <v>44</v>
      </c>
      <c r="F381" s="4" t="s">
        <v>0</v>
      </c>
      <c r="G381" s="4" t="s">
        <v>45</v>
      </c>
      <c r="H381" s="4" t="s">
        <v>1</v>
      </c>
      <c r="I381" s="4" t="s">
        <v>33</v>
      </c>
      <c r="J381" s="4" t="s">
        <v>45</v>
      </c>
      <c r="K381" s="4">
        <v>1</v>
      </c>
      <c r="L381" s="4">
        <v>5</v>
      </c>
      <c r="M381" s="4">
        <v>7</v>
      </c>
      <c r="N381" s="4">
        <v>4</v>
      </c>
      <c r="O381" s="4">
        <v>6</v>
      </c>
      <c r="P381" s="214">
        <v>2</v>
      </c>
      <c r="Q381" s="234">
        <f t="shared" si="89"/>
        <v>4.166666666666667</v>
      </c>
      <c r="R381" s="11"/>
      <c r="T381" s="355" t="str">
        <v>Banbury Harriers AC</v>
      </c>
      <c r="U381" s="9" t="str">
        <v>U20</v>
      </c>
      <c r="V381" s="9" t="str">
        <v>M</v>
      </c>
      <c r="W381" s="9">
        <v>0</v>
      </c>
      <c r="X381" s="9" t="str">
        <v>Oxford City AC</v>
      </c>
      <c r="Y381" s="9" t="str">
        <v>U20</v>
      </c>
      <c r="Z381" s="9" t="str">
        <v>F</v>
      </c>
      <c r="AA381" s="9">
        <v>0</v>
      </c>
      <c r="AC381" s="9" t="str">
        <v>Oxford City AC</v>
      </c>
      <c r="AD381" s="9" t="str">
        <v>U20</v>
      </c>
      <c r="AE381" s="9" t="str">
        <v>M</v>
      </c>
      <c r="AF381" s="9">
        <v>0</v>
      </c>
      <c r="AG381" s="356"/>
      <c r="AP381" s="4"/>
      <c r="AQ381" s="4"/>
      <c r="AR381" s="4"/>
      <c r="AS381" s="4"/>
      <c r="AT381" s="4"/>
      <c r="AU381" s="4"/>
      <c r="AV381" s="4"/>
      <c r="AW381" s="4"/>
      <c r="AX381" s="4"/>
      <c r="AY381" s="4"/>
      <c r="AZ381" s="4"/>
      <c r="BA381" s="4"/>
    </row>
    <row r="382" spans="1:53" s="9" customFormat="1" ht="21" customHeight="1">
      <c r="A382" s="746"/>
      <c r="B382" s="747"/>
      <c r="C382" s="747"/>
      <c r="D382" s="4" t="s">
        <v>45</v>
      </c>
      <c r="E382" s="4" t="s">
        <v>45</v>
      </c>
      <c r="F382" s="4" t="s">
        <v>72</v>
      </c>
      <c r="G382" s="4" t="s">
        <v>33</v>
      </c>
      <c r="H382" s="4" t="s">
        <v>33</v>
      </c>
      <c r="I382" s="4" t="s">
        <v>45</v>
      </c>
      <c r="J382" s="4" t="s">
        <v>1</v>
      </c>
      <c r="K382" s="4">
        <v>8</v>
      </c>
      <c r="L382" s="4">
        <v>6</v>
      </c>
      <c r="M382" s="4">
        <v>2</v>
      </c>
      <c r="N382" s="4">
        <v>5</v>
      </c>
      <c r="O382" s="4">
        <v>3</v>
      </c>
      <c r="P382" s="214">
        <v>3</v>
      </c>
      <c r="Q382" s="234">
        <f t="shared" si="89"/>
        <v>4.5</v>
      </c>
      <c r="R382" s="11"/>
      <c r="T382" s="355" t="str">
        <v>Bicester AC</v>
      </c>
      <c r="U382" s="9" t="str">
        <v>U13</v>
      </c>
      <c r="V382" s="9" t="str">
        <v>F</v>
      </c>
      <c r="W382" s="9">
        <v>0</v>
      </c>
      <c r="X382" s="9" t="str">
        <v>Radley AC</v>
      </c>
      <c r="Y382" s="9" t="str">
        <v>U13</v>
      </c>
      <c r="Z382" s="9" t="str">
        <v>F</v>
      </c>
      <c r="AA382" s="9">
        <v>0</v>
      </c>
      <c r="AC382" s="9" t="str">
        <v>Radley AC</v>
      </c>
      <c r="AD382" s="9" t="str">
        <v>U13</v>
      </c>
      <c r="AE382" s="9" t="str">
        <v>M</v>
      </c>
      <c r="AF382" s="9">
        <v>0</v>
      </c>
      <c r="AG382" s="356"/>
      <c r="AP382" s="4"/>
      <c r="AQ382" s="4"/>
      <c r="AR382" s="4"/>
      <c r="AS382" s="4"/>
      <c r="AT382" s="4"/>
      <c r="AU382" s="4"/>
      <c r="AV382" s="4"/>
      <c r="AW382" s="4"/>
      <c r="AX382" s="4"/>
      <c r="AY382" s="4"/>
      <c r="AZ382" s="4"/>
      <c r="BA382" s="4"/>
    </row>
    <row r="383" spans="1:53" s="9" customFormat="1" ht="21" customHeight="1">
      <c r="A383" s="746"/>
      <c r="B383" s="747"/>
      <c r="C383" s="747"/>
      <c r="D383" s="4" t="s">
        <v>31</v>
      </c>
      <c r="E383" s="4" t="s">
        <v>33</v>
      </c>
      <c r="F383" s="4" t="s">
        <v>45</v>
      </c>
      <c r="G383" s="4" t="s">
        <v>44</v>
      </c>
      <c r="H383" s="4" t="s">
        <v>44</v>
      </c>
      <c r="I383" s="4" t="s">
        <v>31</v>
      </c>
      <c r="J383" s="4" t="s">
        <v>72</v>
      </c>
      <c r="K383" s="4">
        <v>5</v>
      </c>
      <c r="L383" s="4">
        <v>4</v>
      </c>
      <c r="M383" s="4">
        <v>4</v>
      </c>
      <c r="N383" s="4">
        <v>6</v>
      </c>
      <c r="O383" s="4">
        <v>2</v>
      </c>
      <c r="P383" s="214">
        <v>1</v>
      </c>
      <c r="Q383" s="234">
        <f t="shared" si="89"/>
        <v>3.6666666666666665</v>
      </c>
      <c r="R383" s="11"/>
      <c r="T383" s="355" t="str">
        <v>Bicester AC</v>
      </c>
      <c r="U383" s="9" t="str">
        <v>U15</v>
      </c>
      <c r="V383" s="9" t="str">
        <v>F</v>
      </c>
      <c r="W383" s="9">
        <v>0</v>
      </c>
      <c r="X383" s="9" t="str">
        <v>Radley AC</v>
      </c>
      <c r="Y383" s="9" t="str">
        <v>U15</v>
      </c>
      <c r="Z383" s="9" t="str">
        <v>F</v>
      </c>
      <c r="AA383" s="9">
        <v>0</v>
      </c>
      <c r="AC383" s="9" t="str">
        <v>Radley AC</v>
      </c>
      <c r="AD383" s="9" t="str">
        <v>U15</v>
      </c>
      <c r="AE383" s="9" t="str">
        <v>M</v>
      </c>
      <c r="AF383" s="9">
        <v>0</v>
      </c>
      <c r="AG383" s="356"/>
      <c r="AP383" s="4"/>
      <c r="AQ383" s="4"/>
      <c r="AR383" s="4"/>
      <c r="AS383" s="4"/>
      <c r="AT383" s="4"/>
      <c r="AU383" s="4"/>
      <c r="AV383" s="4"/>
      <c r="AW383" s="4"/>
      <c r="AX383" s="4"/>
      <c r="AY383" s="4"/>
      <c r="AZ383" s="4"/>
      <c r="BA383" s="4"/>
    </row>
    <row r="384" spans="1:53" s="9" customFormat="1" ht="21" customHeight="1">
      <c r="A384" s="746"/>
      <c r="B384" s="747"/>
      <c r="C384" s="747"/>
      <c r="D384" s="4" t="s">
        <v>0</v>
      </c>
      <c r="E384" s="4" t="s">
        <v>72</v>
      </c>
      <c r="F384" s="4" t="s">
        <v>33</v>
      </c>
      <c r="G384" s="4" t="s">
        <v>18</v>
      </c>
      <c r="H384" s="4" t="s">
        <v>45</v>
      </c>
      <c r="I384" s="4" t="s">
        <v>18</v>
      </c>
      <c r="J384" s="4" t="s">
        <v>31</v>
      </c>
      <c r="K384" s="4">
        <v>4</v>
      </c>
      <c r="L384" s="4">
        <v>3</v>
      </c>
      <c r="M384" s="4">
        <v>3</v>
      </c>
      <c r="N384" s="4">
        <v>1</v>
      </c>
      <c r="O384" s="4">
        <v>4</v>
      </c>
      <c r="P384" s="214">
        <v>6</v>
      </c>
      <c r="Q384" s="234">
        <f t="shared" si="89"/>
        <v>3.5</v>
      </c>
      <c r="R384" s="11"/>
      <c r="T384" s="355" t="str">
        <v>Bicester AC</v>
      </c>
      <c r="U384" s="9" t="str">
        <v>U17</v>
      </c>
      <c r="V384" s="9" t="str">
        <v>F</v>
      </c>
      <c r="W384" s="9">
        <v>0</v>
      </c>
      <c r="X384" s="9" t="str">
        <v>Radley AC</v>
      </c>
      <c r="Y384" s="9" t="str">
        <v>U17</v>
      </c>
      <c r="Z384" s="9" t="str">
        <v>F</v>
      </c>
      <c r="AA384" s="9">
        <v>0</v>
      </c>
      <c r="AC384" s="9" t="str">
        <v>Radley AC</v>
      </c>
      <c r="AD384" s="9" t="str">
        <v>U17</v>
      </c>
      <c r="AE384" s="9" t="str">
        <v>M</v>
      </c>
      <c r="AF384" s="9">
        <v>0</v>
      </c>
      <c r="AG384" s="356"/>
      <c r="AP384" s="4"/>
      <c r="AQ384" s="4"/>
      <c r="AR384" s="4"/>
      <c r="AS384" s="4"/>
      <c r="AT384" s="4"/>
      <c r="AU384" s="4"/>
      <c r="AV384" s="4"/>
      <c r="AW384" s="4"/>
      <c r="AX384" s="4"/>
      <c r="AY384" s="4"/>
      <c r="AZ384" s="4"/>
      <c r="BA384" s="4"/>
    </row>
    <row r="385" spans="1:53" s="9" customFormat="1" ht="21" customHeight="1">
      <c r="A385" s="746"/>
      <c r="B385" s="747"/>
      <c r="C385" s="747"/>
      <c r="D385" s="4" t="s">
        <v>44</v>
      </c>
      <c r="E385" s="4" t="s">
        <v>1</v>
      </c>
      <c r="F385" s="4" t="s">
        <v>44</v>
      </c>
      <c r="G385" s="4" t="s">
        <v>0</v>
      </c>
      <c r="H385" s="4" t="s">
        <v>72</v>
      </c>
      <c r="I385" s="4" t="s">
        <v>0</v>
      </c>
      <c r="J385" s="4" t="s">
        <v>18</v>
      </c>
      <c r="K385" s="4">
        <v>6</v>
      </c>
      <c r="L385" s="4">
        <v>8</v>
      </c>
      <c r="M385" s="4">
        <v>1</v>
      </c>
      <c r="N385" s="4">
        <v>7</v>
      </c>
      <c r="O385" s="4">
        <v>1</v>
      </c>
      <c r="P385" s="214">
        <v>8</v>
      </c>
      <c r="Q385" s="234">
        <f t="shared" si="89"/>
        <v>5.166666666666667</v>
      </c>
      <c r="R385" s="11"/>
      <c r="T385" s="355" t="str">
        <v>Bicester AC</v>
      </c>
      <c r="U385" s="9" t="str">
        <v>U20</v>
      </c>
      <c r="V385" s="9" t="str">
        <v>F</v>
      </c>
      <c r="W385" s="9">
        <v>0</v>
      </c>
      <c r="X385" s="9" t="str">
        <v>Radley AC</v>
      </c>
      <c r="Y385" s="9" t="str">
        <v>U20</v>
      </c>
      <c r="Z385" s="9" t="str">
        <v>F</v>
      </c>
      <c r="AA385" s="9">
        <v>0</v>
      </c>
      <c r="AC385" s="9" t="str">
        <v>Radley AC</v>
      </c>
      <c r="AD385" s="9" t="str">
        <v>U20</v>
      </c>
      <c r="AE385" s="9" t="str">
        <v>M</v>
      </c>
      <c r="AF385" s="9">
        <v>0</v>
      </c>
      <c r="AG385" s="356"/>
      <c r="AP385" s="4"/>
      <c r="AQ385" s="4"/>
      <c r="AR385" s="4"/>
      <c r="AS385" s="4"/>
      <c r="AT385" s="4"/>
      <c r="AU385" s="4"/>
      <c r="AV385" s="4"/>
      <c r="AW385" s="4"/>
      <c r="AX385" s="4"/>
      <c r="AY385" s="4"/>
      <c r="AZ385" s="4"/>
      <c r="BA385" s="4"/>
    </row>
    <row r="386" spans="1:53" s="9" customFormat="1" ht="21" customHeight="1">
      <c r="A386" s="741"/>
      <c r="B386" s="742"/>
      <c r="C386" s="742"/>
      <c r="D386" s="211" t="s">
        <v>72</v>
      </c>
      <c r="E386" s="211" t="s">
        <v>31</v>
      </c>
      <c r="F386" s="211" t="s">
        <v>18</v>
      </c>
      <c r="G386" s="211" t="s">
        <v>31</v>
      </c>
      <c r="H386" s="211" t="s">
        <v>0</v>
      </c>
      <c r="I386" s="211" t="s">
        <v>1</v>
      </c>
      <c r="J386" s="211" t="s">
        <v>44</v>
      </c>
      <c r="K386" s="211">
        <v>2</v>
      </c>
      <c r="L386" s="211">
        <v>2</v>
      </c>
      <c r="M386" s="211">
        <v>6</v>
      </c>
      <c r="N386" s="211">
        <v>3</v>
      </c>
      <c r="O386" s="211">
        <v>7</v>
      </c>
      <c r="P386" s="215">
        <v>5</v>
      </c>
      <c r="Q386" s="234">
        <f t="shared" si="89"/>
        <v>4.166666666666667</v>
      </c>
      <c r="R386" s="11"/>
      <c r="T386" s="355" t="str">
        <v>Bicester AC</v>
      </c>
      <c r="U386" s="9" t="str">
        <v>U13</v>
      </c>
      <c r="V386" s="9" t="str">
        <v>M</v>
      </c>
      <c r="W386" s="9">
        <v>0</v>
      </c>
      <c r="X386" s="9" t="str">
        <v>Team Kennet</v>
      </c>
      <c r="Y386" s="9" t="str">
        <v>U13</v>
      </c>
      <c r="Z386" s="9" t="str">
        <v>F</v>
      </c>
      <c r="AA386" s="9">
        <v>0</v>
      </c>
      <c r="AC386" s="9" t="str">
        <v>Team Kennet</v>
      </c>
      <c r="AD386" s="9" t="str">
        <v>U13</v>
      </c>
      <c r="AE386" s="9" t="str">
        <v>M</v>
      </c>
      <c r="AF386" s="9">
        <v>0</v>
      </c>
      <c r="AG386" s="356"/>
      <c r="AP386" s="4"/>
      <c r="AQ386" s="4"/>
      <c r="AR386" s="4"/>
      <c r="AS386" s="4"/>
      <c r="AT386" s="4"/>
      <c r="AU386" s="4"/>
      <c r="AV386" s="4"/>
      <c r="AW386" s="4"/>
      <c r="AX386" s="4"/>
      <c r="AY386" s="4"/>
      <c r="AZ386" s="4"/>
      <c r="BA386" s="4"/>
    </row>
    <row r="387" spans="1:53" s="9" customFormat="1" ht="21" customHeight="1">
      <c r="A387" s="11"/>
      <c r="B387" s="11"/>
      <c r="C387" s="11"/>
      <c r="D387" s="11"/>
      <c r="E387" s="11"/>
      <c r="F387" s="11"/>
      <c r="G387" s="11"/>
      <c r="H387" s="11"/>
      <c r="I387" s="11"/>
      <c r="J387" s="11"/>
      <c r="K387" s="11"/>
      <c r="L387" s="11"/>
      <c r="M387" s="11"/>
      <c r="N387" s="11"/>
      <c r="O387" s="11"/>
      <c r="P387" s="11"/>
      <c r="Q387" s="235"/>
      <c r="T387" s="355" t="str">
        <v>Bicester AC</v>
      </c>
      <c r="U387" s="9" t="str">
        <v>U15</v>
      </c>
      <c r="V387" s="9" t="str">
        <v>M</v>
      </c>
      <c r="W387" s="9">
        <v>0</v>
      </c>
      <c r="X387" s="9" t="str">
        <v>Team Kennet</v>
      </c>
      <c r="Y387" s="9" t="str">
        <v>U15</v>
      </c>
      <c r="Z387" s="9" t="str">
        <v>F</v>
      </c>
      <c r="AA387" s="9">
        <v>0</v>
      </c>
      <c r="AC387" s="9" t="str">
        <v>Team Kennet</v>
      </c>
      <c r="AD387" s="9" t="str">
        <v>U15</v>
      </c>
      <c r="AE387" s="9" t="str">
        <v>M</v>
      </c>
      <c r="AF387" s="346">
        <v>0</v>
      </c>
      <c r="AG387" s="356"/>
      <c r="AP387" s="4"/>
      <c r="AQ387" s="4"/>
      <c r="AR387" s="4"/>
      <c r="AS387" s="4"/>
      <c r="AT387" s="4"/>
      <c r="AU387" s="4"/>
      <c r="AV387" s="4"/>
      <c r="AW387" s="4"/>
      <c r="AX387" s="4"/>
      <c r="AY387" s="4"/>
      <c r="AZ387" s="4"/>
      <c r="BA387" s="4"/>
    </row>
    <row r="388" spans="1:53" s="9" customFormat="1" ht="21" customHeight="1">
      <c r="A388" s="749" t="s">
        <v>344</v>
      </c>
      <c r="B388" s="750"/>
      <c r="C388" s="751"/>
      <c r="D388" s="217" t="s">
        <v>348</v>
      </c>
      <c r="E388" s="216" t="s">
        <v>2</v>
      </c>
      <c r="F388" s="216" t="s">
        <v>4</v>
      </c>
      <c r="G388" s="216" t="s">
        <v>5</v>
      </c>
      <c r="H388" s="216" t="s">
        <v>3</v>
      </c>
      <c r="I388" s="216" t="s">
        <v>6</v>
      </c>
      <c r="J388" s="216" t="s">
        <v>56</v>
      </c>
      <c r="K388" s="216" t="s">
        <v>53</v>
      </c>
      <c r="L388" s="216" t="s">
        <v>52</v>
      </c>
      <c r="M388" s="216" t="s">
        <v>57</v>
      </c>
      <c r="N388" s="216" t="s">
        <v>55</v>
      </c>
      <c r="O388" s="216" t="s">
        <v>51</v>
      </c>
      <c r="P388" s="216" t="s">
        <v>54</v>
      </c>
      <c r="Q388" s="234"/>
      <c r="T388" s="355" t="str">
        <v>Bicester AC</v>
      </c>
      <c r="U388" s="9" t="str">
        <v>U17</v>
      </c>
      <c r="V388" s="9" t="str">
        <v>M</v>
      </c>
      <c r="W388" s="9">
        <v>0</v>
      </c>
      <c r="X388" s="9" t="str">
        <v>Team Kennet</v>
      </c>
      <c r="Y388" s="9" t="str">
        <v>U17</v>
      </c>
      <c r="Z388" s="9" t="str">
        <v>F</v>
      </c>
      <c r="AA388" s="9">
        <v>0</v>
      </c>
      <c r="AC388" s="9" t="str">
        <v>Team Kennet</v>
      </c>
      <c r="AD388" s="9" t="str">
        <v>U17</v>
      </c>
      <c r="AE388" s="9" t="str">
        <v>M</v>
      </c>
      <c r="AF388" s="346">
        <v>0</v>
      </c>
      <c r="AG388" s="356"/>
      <c r="AP388" s="4"/>
      <c r="AQ388" s="4"/>
      <c r="AR388" s="4"/>
      <c r="AS388" s="4"/>
      <c r="AT388" s="4"/>
      <c r="AU388" s="4"/>
      <c r="AV388" s="4"/>
      <c r="AW388" s="4"/>
      <c r="AX388" s="4"/>
      <c r="AY388" s="4"/>
      <c r="AZ388" s="4"/>
      <c r="BA388" s="4"/>
    </row>
    <row r="389" spans="1:53" s="9" customFormat="1" ht="21" customHeight="1">
      <c r="A389" s="741" t="s">
        <v>336</v>
      </c>
      <c r="B389" s="742"/>
      <c r="C389" s="743"/>
      <c r="D389" s="5" t="str">
        <f t="shared" ref="D389:J389" si="90">CN66</f>
        <v>0/0/0</v>
      </c>
      <c r="E389" s="5" t="str">
        <f t="shared" si="90"/>
        <v>0/0/0</v>
      </c>
      <c r="F389" s="5" t="str">
        <f t="shared" si="90"/>
        <v>0/0/0</v>
      </c>
      <c r="G389" s="5" t="str">
        <f t="shared" si="90"/>
        <v>0/0/0</v>
      </c>
      <c r="H389" s="5" t="str">
        <f t="shared" si="90"/>
        <v>0/0/0</v>
      </c>
      <c r="I389" s="5" t="str">
        <f t="shared" si="90"/>
        <v>0/0/0</v>
      </c>
      <c r="J389" s="5" t="str">
        <f t="shared" si="90"/>
        <v>0/0</v>
      </c>
      <c r="K389" s="5" cm="1">
        <f t="array" ref="K389">IFERROR(ROWS(_xlfn._xlws.FILTER(_xlfn.ANCHORARRAY(BY62), _xlfn.CHOOSECOLS(_xlfn.ANCHORARRAY(BY62),1)&lt;&gt;"")),0)</f>
        <v>0</v>
      </c>
      <c r="L389" s="5" cm="1">
        <f t="array" ref="L389">IFERROR(ROWS(_xlfn._xlws.FILTER(_xlfn.ANCHORARRAY(BG62), _xlfn.CHOOSECOLS(_xlfn.ANCHORARRAY(BG62),1)&lt;&gt;"")),0)</f>
        <v>0</v>
      </c>
      <c r="M389" s="5" cm="1">
        <f t="array" ref="M389">IFERROR(ROWS(_xlfn._xlws.FILTER(_xlfn.ANCHORARRAY(BP62), _xlfn.CHOOSECOLS(_xlfn.ANCHORARRAY(BP62),1)&lt;&gt;"")),0)</f>
        <v>0</v>
      </c>
      <c r="N389" s="5" cm="1">
        <f t="array" ref="N389">IFERROR(ROWS(_xlfn._xlws.FILTER(_xlfn.ANCHORARRAY(AX62), _xlfn.CHOOSECOLS(_xlfn.ANCHORARRAY(AX62),1)&lt;&gt;"")),0)</f>
        <v>0</v>
      </c>
      <c r="O389" s="5" cm="1">
        <f t="array" ref="O389">IFERROR(ROWS(_xlfn._xlws.FILTER(_xlfn.ANCHORARRAY(AO62), _xlfn.CHOOSECOLS(_xlfn.ANCHORARRAY(AO62),1)&lt;&gt;"")),0)</f>
        <v>0</v>
      </c>
      <c r="P389" s="5" cm="1">
        <f t="array" ref="P389">IFERROR(ROWS(_xlfn._xlws.FILTER(_xlfn.ANCHORARRAY(AF62), _xlfn.CHOOSECOLS(_xlfn.ANCHORARRAY(AF62),1)&lt;&gt;"")),0)</f>
        <v>0</v>
      </c>
      <c r="Q389" s="234"/>
      <c r="T389" s="355" t="str">
        <v>Bicester AC</v>
      </c>
      <c r="U389" s="9" t="str">
        <v>U20</v>
      </c>
      <c r="V389" s="9" t="str">
        <v>M</v>
      </c>
      <c r="W389" s="9">
        <v>0</v>
      </c>
      <c r="X389" s="9" t="str">
        <v>Team Kennet</v>
      </c>
      <c r="Y389" s="9" t="str">
        <v>U20</v>
      </c>
      <c r="Z389" s="9" t="str">
        <v>F</v>
      </c>
      <c r="AA389" s="9">
        <v>0</v>
      </c>
      <c r="AC389" s="9" t="str">
        <v>Team Kennet</v>
      </c>
      <c r="AD389" s="9" t="str">
        <v>U20</v>
      </c>
      <c r="AE389" s="9" t="str">
        <v>M</v>
      </c>
      <c r="AF389" s="346">
        <v>0</v>
      </c>
      <c r="AG389" s="356"/>
      <c r="AP389" s="4"/>
      <c r="AQ389" s="4"/>
      <c r="AR389" s="4"/>
      <c r="AS389" s="4"/>
      <c r="AT389" s="4"/>
      <c r="AU389" s="4"/>
      <c r="AV389" s="4"/>
      <c r="AW389" s="4"/>
      <c r="AX389" s="4"/>
      <c r="AY389" s="4"/>
      <c r="AZ389" s="4"/>
      <c r="BA389" s="4"/>
    </row>
    <row r="390" spans="1:53" s="9" customFormat="1" ht="21" customHeight="1">
      <c r="A390" s="744" t="s">
        <v>337</v>
      </c>
      <c r="B390" s="745"/>
      <c r="C390" s="745"/>
      <c r="D390" s="212" t="s">
        <v>31</v>
      </c>
      <c r="E390" s="212" t="s">
        <v>18</v>
      </c>
      <c r="F390" s="212" t="s">
        <v>0</v>
      </c>
      <c r="G390" s="212" t="s">
        <v>45</v>
      </c>
      <c r="H390" s="212"/>
      <c r="I390" s="212"/>
      <c r="J390" s="212" t="s">
        <v>1</v>
      </c>
      <c r="K390" s="212">
        <v>1</v>
      </c>
      <c r="L390" s="212">
        <v>5</v>
      </c>
      <c r="M390" s="212">
        <v>1</v>
      </c>
      <c r="N390" s="212">
        <v>4</v>
      </c>
      <c r="O390" s="212">
        <v>1</v>
      </c>
      <c r="P390" s="213">
        <v>6</v>
      </c>
      <c r="Q390" s="234">
        <f t="shared" ref="Q390:Q397" si="91">AVERAGE(D390:P390)</f>
        <v>3</v>
      </c>
      <c r="T390" s="355" t="str">
        <v>Oxford City AC</v>
      </c>
      <c r="U390" s="9" t="str">
        <v>U13</v>
      </c>
      <c r="V390" s="9" t="str">
        <v>F</v>
      </c>
      <c r="W390" s="9">
        <v>0</v>
      </c>
      <c r="X390" s="9" t="str">
        <v>White Horse Harriers</v>
      </c>
      <c r="Y390" s="9" t="str">
        <v>U13</v>
      </c>
      <c r="Z390" s="9" t="str">
        <v>F</v>
      </c>
      <c r="AA390" s="9">
        <v>0</v>
      </c>
      <c r="AC390" s="9" t="str">
        <v>White Horse Harriers</v>
      </c>
      <c r="AD390" s="9" t="str">
        <v>U13</v>
      </c>
      <c r="AE390" s="9" t="str">
        <v>M</v>
      </c>
      <c r="AF390" s="346">
        <v>0</v>
      </c>
      <c r="AG390" s="356"/>
      <c r="AP390" s="4"/>
      <c r="AQ390" s="4"/>
      <c r="AR390" s="4"/>
      <c r="AS390" s="4"/>
      <c r="AT390" s="4"/>
      <c r="AU390" s="4"/>
      <c r="AV390" s="4"/>
      <c r="AW390" s="4"/>
      <c r="AX390" s="4"/>
      <c r="AY390" s="4"/>
      <c r="AZ390" s="4"/>
      <c r="BA390" s="4"/>
    </row>
    <row r="391" spans="1:53" s="9" customFormat="1" ht="21" customHeight="1">
      <c r="A391" s="746"/>
      <c r="B391" s="747"/>
      <c r="C391" s="747"/>
      <c r="D391" s="4" t="s">
        <v>33</v>
      </c>
      <c r="E391" s="4" t="s">
        <v>0</v>
      </c>
      <c r="F391" s="4" t="s">
        <v>44</v>
      </c>
      <c r="G391" s="4" t="s">
        <v>1</v>
      </c>
      <c r="H391" s="4"/>
      <c r="I391" s="4"/>
      <c r="J391" s="4" t="s">
        <v>0</v>
      </c>
      <c r="K391" s="4">
        <v>6</v>
      </c>
      <c r="L391" s="4">
        <v>3</v>
      </c>
      <c r="M391" s="4">
        <v>7</v>
      </c>
      <c r="N391" s="4">
        <v>8</v>
      </c>
      <c r="O391" s="4">
        <v>2</v>
      </c>
      <c r="P391" s="214">
        <v>2</v>
      </c>
      <c r="Q391" s="234">
        <f t="shared" si="91"/>
        <v>4.666666666666667</v>
      </c>
      <c r="T391" s="355" t="str">
        <v>Oxford City AC</v>
      </c>
      <c r="U391" s="9" t="str">
        <v>U15</v>
      </c>
      <c r="V391" s="9" t="str">
        <v>F</v>
      </c>
      <c r="W391" s="9">
        <v>0</v>
      </c>
      <c r="X391" s="9" t="str">
        <v>White Horse Harriers</v>
      </c>
      <c r="Y391" s="9" t="str">
        <v>U15</v>
      </c>
      <c r="Z391" s="9" t="str">
        <v>F</v>
      </c>
      <c r="AA391" s="9">
        <v>0</v>
      </c>
      <c r="AC391" s="9" t="str">
        <v>White Horse Harriers</v>
      </c>
      <c r="AD391" s="9" t="str">
        <v>U15</v>
      </c>
      <c r="AE391" s="9" t="str">
        <v>M</v>
      </c>
      <c r="AF391" s="346">
        <v>0</v>
      </c>
      <c r="AG391" s="356"/>
      <c r="AP391" s="4"/>
      <c r="AQ391" s="4"/>
      <c r="AR391" s="4"/>
      <c r="AS391" s="4"/>
      <c r="AT391" s="4"/>
      <c r="AU391" s="4"/>
      <c r="AV391" s="4"/>
      <c r="AW391" s="4"/>
      <c r="AX391" s="4"/>
      <c r="AY391" s="4"/>
      <c r="AZ391" s="4"/>
      <c r="BA391" s="4"/>
    </row>
    <row r="392" spans="1:53" s="9" customFormat="1" ht="21" customHeight="1">
      <c r="A392" s="746"/>
      <c r="B392" s="747"/>
      <c r="C392" s="747"/>
      <c r="D392" s="4" t="s">
        <v>1</v>
      </c>
      <c r="E392" s="4" t="s">
        <v>44</v>
      </c>
      <c r="F392" s="4" t="s">
        <v>45</v>
      </c>
      <c r="G392" s="4" t="s">
        <v>31</v>
      </c>
      <c r="H392" s="4"/>
      <c r="I392" s="4"/>
      <c r="J392" s="4" t="s">
        <v>45</v>
      </c>
      <c r="K392" s="4">
        <v>7</v>
      </c>
      <c r="L392" s="4">
        <v>2</v>
      </c>
      <c r="M392" s="4">
        <v>3</v>
      </c>
      <c r="N392" s="4">
        <v>7</v>
      </c>
      <c r="O392" s="4">
        <v>7</v>
      </c>
      <c r="P392" s="214">
        <v>4</v>
      </c>
      <c r="Q392" s="234">
        <f t="shared" si="91"/>
        <v>5</v>
      </c>
      <c r="T392" s="355" t="str">
        <v>Oxford City AC</v>
      </c>
      <c r="U392" s="9" t="str">
        <v>U17</v>
      </c>
      <c r="V392" s="9" t="str">
        <v>F</v>
      </c>
      <c r="W392" s="9">
        <v>0</v>
      </c>
      <c r="X392" s="9" t="str">
        <v>White Horse Harriers</v>
      </c>
      <c r="Y392" s="9" t="str">
        <v>U17</v>
      </c>
      <c r="Z392" s="9" t="str">
        <v>F</v>
      </c>
      <c r="AA392" s="9">
        <v>0</v>
      </c>
      <c r="AC392" s="9" t="str">
        <v>White Horse Harriers</v>
      </c>
      <c r="AD392" s="9" t="str">
        <v>U17</v>
      </c>
      <c r="AE392" s="9" t="str">
        <v>M</v>
      </c>
      <c r="AF392" s="346">
        <v>0</v>
      </c>
      <c r="AG392" s="356"/>
      <c r="AP392" s="4"/>
      <c r="AQ392" s="4"/>
      <c r="AR392" s="4"/>
      <c r="AS392" s="4"/>
      <c r="AT392" s="4"/>
      <c r="AU392" s="4"/>
      <c r="AV392" s="4"/>
      <c r="AW392" s="4"/>
      <c r="AX392" s="4"/>
      <c r="AY392" s="4"/>
      <c r="AZ392" s="4"/>
      <c r="BA392" s="4"/>
    </row>
    <row r="393" spans="1:53" s="9" customFormat="1" ht="21" customHeight="1">
      <c r="A393" s="746"/>
      <c r="B393" s="747"/>
      <c r="C393" s="747"/>
      <c r="D393" s="4" t="s">
        <v>18</v>
      </c>
      <c r="E393" s="4" t="s">
        <v>33</v>
      </c>
      <c r="F393" s="4" t="s">
        <v>1</v>
      </c>
      <c r="G393" s="4" t="s">
        <v>33</v>
      </c>
      <c r="H393" s="4"/>
      <c r="I393" s="4"/>
      <c r="J393" s="4" t="s">
        <v>44</v>
      </c>
      <c r="K393" s="4">
        <v>4</v>
      </c>
      <c r="L393" s="4">
        <v>7</v>
      </c>
      <c r="M393" s="4">
        <v>4</v>
      </c>
      <c r="N393" s="4">
        <v>6</v>
      </c>
      <c r="O393" s="4">
        <v>4</v>
      </c>
      <c r="P393" s="214">
        <v>8</v>
      </c>
      <c r="Q393" s="234">
        <f t="shared" si="91"/>
        <v>5.5</v>
      </c>
      <c r="T393" s="355" t="str">
        <v>Oxford City AC</v>
      </c>
      <c r="U393" s="9" t="str">
        <v>U20</v>
      </c>
      <c r="V393" s="9" t="str">
        <v>F</v>
      </c>
      <c r="W393" s="9">
        <v>0</v>
      </c>
      <c r="X393" s="9" t="str">
        <v>White Horse Harriers</v>
      </c>
      <c r="Y393" s="9" t="str">
        <v>U20</v>
      </c>
      <c r="Z393" s="9" t="str">
        <v>F</v>
      </c>
      <c r="AA393" s="9">
        <v>0</v>
      </c>
      <c r="AC393" s="9" t="str">
        <v>White Horse Harriers</v>
      </c>
      <c r="AD393" s="9" t="str">
        <v>U20</v>
      </c>
      <c r="AE393" s="9" t="str">
        <v>M</v>
      </c>
      <c r="AF393" s="346">
        <v>0</v>
      </c>
      <c r="AG393" s="356"/>
      <c r="AP393" s="4"/>
      <c r="AQ393" s="4"/>
      <c r="AR393" s="4"/>
      <c r="AS393" s="4"/>
      <c r="AT393" s="4"/>
      <c r="AU393" s="4"/>
      <c r="AV393" s="4"/>
      <c r="AW393" s="4"/>
      <c r="AX393" s="4"/>
      <c r="AY393" s="4"/>
      <c r="AZ393" s="4"/>
      <c r="BA393" s="4"/>
    </row>
    <row r="394" spans="1:53" s="9" customFormat="1" ht="21" customHeight="1">
      <c r="A394" s="746"/>
      <c r="B394" s="747"/>
      <c r="C394" s="747"/>
      <c r="D394" s="4" t="s">
        <v>44</v>
      </c>
      <c r="E394" s="4" t="s">
        <v>72</v>
      </c>
      <c r="F394" s="4" t="s">
        <v>31</v>
      </c>
      <c r="G394" s="4" t="s">
        <v>44</v>
      </c>
      <c r="H394" s="4"/>
      <c r="I394" s="4"/>
      <c r="J394" s="4" t="s">
        <v>72</v>
      </c>
      <c r="K394" s="4">
        <v>5</v>
      </c>
      <c r="L394" s="4">
        <v>6</v>
      </c>
      <c r="M394" s="4">
        <v>5</v>
      </c>
      <c r="N394" s="4">
        <v>5</v>
      </c>
      <c r="O394" s="4">
        <v>5</v>
      </c>
      <c r="P394" s="214">
        <v>7</v>
      </c>
      <c r="Q394" s="234">
        <f t="shared" si="91"/>
        <v>5.5</v>
      </c>
      <c r="T394" s="355" t="str">
        <v>Oxford City AC</v>
      </c>
      <c r="U394" s="9" t="str">
        <v>U13</v>
      </c>
      <c r="V394" s="9" t="str">
        <v>M</v>
      </c>
      <c r="W394" s="9">
        <v>0</v>
      </c>
      <c r="X394" s="9" t="str">
        <v>Witney Road Runners</v>
      </c>
      <c r="Y394" s="9" t="str">
        <v>U13</v>
      </c>
      <c r="Z394" s="9" t="str">
        <v>F</v>
      </c>
      <c r="AA394" s="9">
        <v>0</v>
      </c>
      <c r="AC394" s="9" t="str">
        <v>Witney Road Runners</v>
      </c>
      <c r="AD394" s="9" t="str">
        <v>U13</v>
      </c>
      <c r="AE394" s="9" t="str">
        <v>M</v>
      </c>
      <c r="AF394" s="346">
        <v>0</v>
      </c>
      <c r="AG394" s="356"/>
      <c r="AP394" s="4"/>
      <c r="AQ394" s="4"/>
      <c r="AR394" s="4"/>
      <c r="AS394" s="4"/>
      <c r="AT394" s="4"/>
      <c r="AU394" s="4"/>
      <c r="AV394" s="4"/>
      <c r="AW394" s="4"/>
      <c r="AX394" s="4"/>
      <c r="AY394" s="4"/>
      <c r="AZ394" s="4"/>
      <c r="BA394" s="4"/>
    </row>
    <row r="395" spans="1:53" s="9" customFormat="1" ht="21" customHeight="1">
      <c r="A395" s="746"/>
      <c r="B395" s="747"/>
      <c r="C395" s="747"/>
      <c r="D395" s="4" t="s">
        <v>72</v>
      </c>
      <c r="E395" s="4" t="s">
        <v>45</v>
      </c>
      <c r="F395" s="4" t="s">
        <v>18</v>
      </c>
      <c r="G395" s="4" t="s">
        <v>0</v>
      </c>
      <c r="H395" s="4"/>
      <c r="I395" s="4"/>
      <c r="J395" s="4" t="s">
        <v>31</v>
      </c>
      <c r="K395" s="4">
        <v>3</v>
      </c>
      <c r="L395" s="4">
        <v>4</v>
      </c>
      <c r="M395" s="4">
        <v>6</v>
      </c>
      <c r="N395" s="4">
        <v>1</v>
      </c>
      <c r="O395" s="4">
        <v>6</v>
      </c>
      <c r="P395" s="214">
        <v>1</v>
      </c>
      <c r="Q395" s="234">
        <f t="shared" si="91"/>
        <v>3.5</v>
      </c>
      <c r="T395" s="355" t="str">
        <v>Oxford City AC</v>
      </c>
      <c r="U395" s="9" t="str">
        <v>U15</v>
      </c>
      <c r="V395" s="9" t="str">
        <v>M</v>
      </c>
      <c r="W395" s="9">
        <v>0</v>
      </c>
      <c r="X395" s="9" t="str">
        <v>Witney Road Runners</v>
      </c>
      <c r="Y395" s="9" t="str">
        <v>U15</v>
      </c>
      <c r="Z395" s="9" t="str">
        <v>F</v>
      </c>
      <c r="AA395" s="9">
        <v>0</v>
      </c>
      <c r="AC395" s="9" t="str">
        <v>Witney Road Runners</v>
      </c>
      <c r="AD395" s="9" t="str">
        <v>U15</v>
      </c>
      <c r="AE395" s="9" t="str">
        <v>M</v>
      </c>
      <c r="AF395" s="9">
        <v>0</v>
      </c>
      <c r="AG395" s="356"/>
      <c r="AP395" s="4"/>
      <c r="AQ395" s="4"/>
      <c r="AR395" s="4"/>
      <c r="AS395" s="4"/>
      <c r="AT395" s="4"/>
      <c r="AU395" s="4"/>
      <c r="AV395" s="4"/>
      <c r="AW395" s="4"/>
      <c r="AX395" s="4"/>
      <c r="AY395" s="4"/>
      <c r="AZ395" s="4"/>
      <c r="BA395" s="4"/>
    </row>
    <row r="396" spans="1:53" s="9" customFormat="1" ht="21" customHeight="1">
      <c r="A396" s="746"/>
      <c r="B396" s="747"/>
      <c r="C396" s="747"/>
      <c r="D396" s="4" t="s">
        <v>45</v>
      </c>
      <c r="E396" s="4" t="s">
        <v>31</v>
      </c>
      <c r="F396" s="4" t="s">
        <v>72</v>
      </c>
      <c r="G396" s="4" t="s">
        <v>72</v>
      </c>
      <c r="H396" s="4"/>
      <c r="I396" s="4"/>
      <c r="J396" s="4" t="s">
        <v>18</v>
      </c>
      <c r="K396" s="4">
        <v>8</v>
      </c>
      <c r="L396" s="4">
        <v>1</v>
      </c>
      <c r="M396" s="4">
        <v>2</v>
      </c>
      <c r="N396" s="4">
        <v>2</v>
      </c>
      <c r="O396" s="4">
        <v>3</v>
      </c>
      <c r="P396" s="214">
        <v>5</v>
      </c>
      <c r="Q396" s="234">
        <f t="shared" si="91"/>
        <v>3.5</v>
      </c>
      <c r="T396" s="355" t="str">
        <v>Oxford City AC</v>
      </c>
      <c r="U396" s="9" t="str">
        <v>U17</v>
      </c>
      <c r="V396" s="9" t="str">
        <v>M</v>
      </c>
      <c r="W396" s="9">
        <v>0</v>
      </c>
      <c r="X396" s="9" t="str">
        <v>Witney Road Runners</v>
      </c>
      <c r="Y396" s="9" t="str">
        <v>U17</v>
      </c>
      <c r="Z396" s="9" t="str">
        <v>F</v>
      </c>
      <c r="AA396" s="9">
        <v>0</v>
      </c>
      <c r="AC396" s="9" t="str">
        <v>Witney Road Runners</v>
      </c>
      <c r="AD396" s="9" t="str">
        <v>U17</v>
      </c>
      <c r="AE396" s="9" t="str">
        <v>M</v>
      </c>
      <c r="AF396" s="9">
        <v>0</v>
      </c>
      <c r="AG396" s="356"/>
      <c r="AP396" s="4"/>
      <c r="AQ396" s="4"/>
      <c r="AR396" s="4"/>
      <c r="AS396" s="4"/>
      <c r="AT396" s="4"/>
      <c r="AU396" s="4"/>
      <c r="AV396" s="4"/>
      <c r="AW396" s="4"/>
      <c r="AX396" s="4"/>
      <c r="AY396" s="4"/>
      <c r="AZ396" s="4"/>
      <c r="BA396" s="4"/>
    </row>
    <row r="397" spans="1:53" s="9" customFormat="1" ht="21" customHeight="1">
      <c r="A397" s="741"/>
      <c r="B397" s="742"/>
      <c r="C397" s="742"/>
      <c r="D397" s="211" t="s">
        <v>0</v>
      </c>
      <c r="E397" s="211" t="s">
        <v>1</v>
      </c>
      <c r="F397" s="211" t="s">
        <v>33</v>
      </c>
      <c r="G397" s="211" t="s">
        <v>18</v>
      </c>
      <c r="H397" s="211"/>
      <c r="I397" s="211"/>
      <c r="J397" s="211" t="s">
        <v>33</v>
      </c>
      <c r="K397" s="211">
        <v>2</v>
      </c>
      <c r="L397" s="211">
        <v>8</v>
      </c>
      <c r="M397" s="211">
        <v>8</v>
      </c>
      <c r="N397" s="211">
        <v>3</v>
      </c>
      <c r="O397" s="211">
        <v>8</v>
      </c>
      <c r="P397" s="215">
        <v>3</v>
      </c>
      <c r="Q397" s="234">
        <f t="shared" si="91"/>
        <v>5.333333333333333</v>
      </c>
      <c r="T397" s="355" t="str">
        <v>Oxford City AC</v>
      </c>
      <c r="U397" s="9" t="str">
        <v>U20</v>
      </c>
      <c r="V397" s="9" t="str">
        <v>M</v>
      </c>
      <c r="W397" s="9">
        <v>0</v>
      </c>
      <c r="X397" s="9" t="str">
        <v>Witney Road Runners</v>
      </c>
      <c r="Y397" s="9" t="str">
        <v>U20</v>
      </c>
      <c r="Z397" s="9" t="str">
        <v>F</v>
      </c>
      <c r="AA397" s="9">
        <v>0</v>
      </c>
      <c r="AC397" s="9" t="str">
        <v>Witney Road Runners</v>
      </c>
      <c r="AD397" s="9" t="str">
        <v>U20</v>
      </c>
      <c r="AE397" s="9" t="str">
        <v>M</v>
      </c>
      <c r="AF397" s="9">
        <v>0</v>
      </c>
      <c r="AG397" s="356"/>
      <c r="AP397" s="4"/>
      <c r="AQ397" s="4"/>
      <c r="AR397" s="4"/>
      <c r="AS397" s="4"/>
      <c r="AT397" s="4"/>
      <c r="AU397" s="4"/>
      <c r="AV397" s="4"/>
      <c r="AW397" s="4"/>
      <c r="AX397" s="4"/>
      <c r="AY397" s="4"/>
      <c r="AZ397" s="4"/>
      <c r="BA397" s="4"/>
    </row>
    <row r="398" spans="1:53" s="9" customFormat="1" ht="21" customHeight="1">
      <c r="A398" s="11"/>
      <c r="B398" s="11"/>
      <c r="C398" s="11"/>
      <c r="D398" s="11"/>
      <c r="E398" s="11"/>
      <c r="F398" s="11"/>
      <c r="G398" s="11"/>
      <c r="H398" s="11"/>
      <c r="I398" s="11"/>
      <c r="J398" s="11"/>
      <c r="K398" s="11"/>
      <c r="L398" s="11"/>
      <c r="M398" s="11"/>
      <c r="N398" s="11"/>
      <c r="O398" s="11"/>
      <c r="P398" s="11"/>
      <c r="Q398" s="235"/>
      <c r="T398" s="355" t="str">
        <v>Radley AC</v>
      </c>
      <c r="U398" s="9" t="str">
        <v>U13</v>
      </c>
      <c r="V398" s="9" t="str">
        <v>F</v>
      </c>
      <c r="W398" s="9">
        <v>0</v>
      </c>
      <c r="X398" s="9" t="str">
        <v>Great Milton AC</v>
      </c>
      <c r="Y398" s="9" t="str">
        <v>U13</v>
      </c>
      <c r="Z398" s="9" t="str">
        <v>F</v>
      </c>
      <c r="AA398" s="9">
        <v>0</v>
      </c>
      <c r="AC398" s="9" t="str">
        <v>Great Milton AC</v>
      </c>
      <c r="AD398" s="9" t="str">
        <v>U13</v>
      </c>
      <c r="AE398" s="9" t="str">
        <v>M</v>
      </c>
      <c r="AF398" s="9">
        <v>0</v>
      </c>
      <c r="AG398" s="356"/>
      <c r="AP398" s="4"/>
      <c r="AQ398" s="4"/>
      <c r="AR398" s="4"/>
      <c r="AS398" s="4"/>
      <c r="AT398" s="4"/>
      <c r="AU398" s="4"/>
      <c r="AV398" s="4"/>
      <c r="AW398" s="4"/>
      <c r="AX398" s="4"/>
      <c r="AY398" s="4"/>
      <c r="AZ398" s="4"/>
      <c r="BA398" s="4"/>
    </row>
    <row r="399" spans="1:53" s="9" customFormat="1" ht="21" customHeight="1">
      <c r="A399" s="749" t="s">
        <v>345</v>
      </c>
      <c r="B399" s="750"/>
      <c r="C399" s="751"/>
      <c r="D399" s="217" t="s">
        <v>348</v>
      </c>
      <c r="E399" s="216" t="s">
        <v>2</v>
      </c>
      <c r="F399" s="216" t="s">
        <v>4</v>
      </c>
      <c r="G399" s="216" t="s">
        <v>5</v>
      </c>
      <c r="H399" s="216" t="s">
        <v>3</v>
      </c>
      <c r="I399" s="216" t="s">
        <v>6</v>
      </c>
      <c r="J399" s="216" t="s">
        <v>56</v>
      </c>
      <c r="K399" s="216" t="s">
        <v>53</v>
      </c>
      <c r="L399" s="216" t="s">
        <v>52</v>
      </c>
      <c r="M399" s="216" t="s">
        <v>57</v>
      </c>
      <c r="N399" s="216" t="s">
        <v>55</v>
      </c>
      <c r="O399" s="216" t="s">
        <v>51</v>
      </c>
      <c r="P399" s="216" t="s">
        <v>54</v>
      </c>
      <c r="Q399" s="234"/>
      <c r="T399" s="355" t="str">
        <v>Radley AC</v>
      </c>
      <c r="U399" s="9" t="str">
        <v>U15</v>
      </c>
      <c r="V399" s="9" t="str">
        <v>F</v>
      </c>
      <c r="W399" s="9">
        <v>0</v>
      </c>
      <c r="X399" s="9" t="str">
        <v>Great Milton AC</v>
      </c>
      <c r="Y399" s="9" t="str">
        <v>U15</v>
      </c>
      <c r="Z399" s="9" t="str">
        <v>F</v>
      </c>
      <c r="AA399" s="9">
        <v>0</v>
      </c>
      <c r="AC399" s="9" t="str">
        <v>Great Milton AC</v>
      </c>
      <c r="AD399" s="9" t="str">
        <v>U15</v>
      </c>
      <c r="AE399" s="9" t="str">
        <v>M</v>
      </c>
      <c r="AF399" s="9">
        <v>0</v>
      </c>
      <c r="AG399" s="356"/>
      <c r="AP399" s="4"/>
      <c r="AQ399" s="4"/>
      <c r="AR399" s="4"/>
      <c r="AS399" s="4"/>
      <c r="AT399" s="4"/>
      <c r="AU399" s="4"/>
      <c r="AV399" s="4"/>
      <c r="AW399" s="4"/>
      <c r="AX399" s="4"/>
      <c r="AY399" s="4"/>
      <c r="AZ399" s="4"/>
      <c r="BA399" s="4"/>
    </row>
    <row r="400" spans="1:53" s="9" customFormat="1" ht="21" customHeight="1">
      <c r="A400" s="741" t="s">
        <v>336</v>
      </c>
      <c r="B400" s="742"/>
      <c r="C400" s="743"/>
      <c r="D400" s="57"/>
      <c r="E400" s="5">
        <f>CO92</f>
        <v>0</v>
      </c>
      <c r="F400" s="5">
        <f>CP92</f>
        <v>0</v>
      </c>
      <c r="G400" s="5">
        <f>CQ92</f>
        <v>0</v>
      </c>
      <c r="H400" s="5">
        <f>CR92</f>
        <v>0</v>
      </c>
      <c r="I400" s="5">
        <f>CS92</f>
        <v>0</v>
      </c>
      <c r="J400" s="57"/>
      <c r="K400" s="5" cm="1">
        <f t="array" ref="K400">IFERROR(ROWS(_xlfn._xlws.FILTER(_xlfn.ANCHORARRAY(BY92), _xlfn.CHOOSECOLS(_xlfn.ANCHORARRAY(BY92),1)&lt;&gt;"")),0)</f>
        <v>0</v>
      </c>
      <c r="L400" s="5" cm="1">
        <f t="array" ref="L400">IFERROR(ROWS(_xlfn._xlws.FILTER(_xlfn.ANCHORARRAY(BG92), _xlfn.CHOOSECOLS(_xlfn.ANCHORARRAY(BG92),1)&lt;&gt;"")),0)</f>
        <v>0</v>
      </c>
      <c r="M400" s="5" cm="1">
        <f t="array" ref="M400">IFERROR(ROWS(_xlfn._xlws.FILTER(_xlfn.ANCHORARRAY(BP92), _xlfn.CHOOSECOLS(_xlfn.ANCHORARRAY(BP92),1)&lt;&gt;"")),0)</f>
        <v>0</v>
      </c>
      <c r="N400" s="5" cm="1">
        <f t="array" ref="N400">IFERROR(ROWS(_xlfn._xlws.FILTER(_xlfn.ANCHORARRAY(AX92), _xlfn.CHOOSECOLS(_xlfn.ANCHORARRAY(AX92),1)&lt;&gt;"")),0)</f>
        <v>0</v>
      </c>
      <c r="O400" s="5" cm="1">
        <f t="array" ref="O400">IFERROR(ROWS(_xlfn._xlws.FILTER(_xlfn.ANCHORARRAY(AO92), _xlfn.CHOOSECOLS(_xlfn.ANCHORARRAY(AO92),1)&lt;&gt;"")),0)</f>
        <v>0</v>
      </c>
      <c r="P400" s="5" cm="1">
        <f t="array" ref="P400">IFERROR(ROWS(_xlfn._xlws.FILTER(_xlfn.ANCHORARRAY(AF92), _xlfn.CHOOSECOLS(_xlfn.ANCHORARRAY(AF92),1)&lt;&gt;"")),0)</f>
        <v>0</v>
      </c>
      <c r="Q400" s="234"/>
      <c r="T400" s="355" t="str">
        <v>Radley AC</v>
      </c>
      <c r="U400" s="9" t="str">
        <v>U17</v>
      </c>
      <c r="V400" s="9" t="str">
        <v>F</v>
      </c>
      <c r="W400" s="9">
        <v>0</v>
      </c>
      <c r="X400" s="9" t="str">
        <v>Great Milton AC</v>
      </c>
      <c r="Y400" s="9" t="str">
        <v>U17</v>
      </c>
      <c r="Z400" s="9" t="str">
        <v>F</v>
      </c>
      <c r="AA400" s="9">
        <v>0</v>
      </c>
      <c r="AC400" s="9" t="str">
        <v>Great Milton AC</v>
      </c>
      <c r="AD400" s="9" t="str">
        <v>U17</v>
      </c>
      <c r="AE400" s="9" t="str">
        <v>M</v>
      </c>
      <c r="AF400" s="9">
        <v>0</v>
      </c>
      <c r="AG400" s="356"/>
      <c r="AP400" s="4"/>
      <c r="AQ400" s="4"/>
      <c r="AR400" s="4"/>
      <c r="AS400" s="4"/>
      <c r="AT400" s="4"/>
      <c r="AU400" s="4"/>
      <c r="AV400" s="4"/>
      <c r="AW400" s="4"/>
      <c r="AX400" s="4"/>
      <c r="AY400" s="4"/>
      <c r="AZ400" s="4"/>
      <c r="BA400" s="4"/>
    </row>
    <row r="401" spans="1:53" s="9" customFormat="1" ht="21" customHeight="1">
      <c r="A401" s="744" t="s">
        <v>337</v>
      </c>
      <c r="B401" s="745"/>
      <c r="C401" s="745"/>
      <c r="D401" s="245"/>
      <c r="E401" s="212"/>
      <c r="F401" s="212"/>
      <c r="G401" s="212"/>
      <c r="H401" s="212"/>
      <c r="I401" s="212"/>
      <c r="J401" s="245"/>
      <c r="K401" s="212">
        <v>8</v>
      </c>
      <c r="L401" s="212">
        <v>3</v>
      </c>
      <c r="M401" s="212">
        <v>8</v>
      </c>
      <c r="N401" s="212">
        <v>6</v>
      </c>
      <c r="O401" s="212">
        <v>6</v>
      </c>
      <c r="P401" s="213">
        <v>4</v>
      </c>
      <c r="Q401" s="234">
        <f t="shared" ref="Q401:Q408" si="92">AVERAGE(D401:P401)</f>
        <v>5.833333333333333</v>
      </c>
      <c r="T401" s="355" t="str">
        <v>Radley AC</v>
      </c>
      <c r="U401" s="9" t="str">
        <v>U20</v>
      </c>
      <c r="V401" s="9" t="str">
        <v>F</v>
      </c>
      <c r="W401" s="9">
        <v>0</v>
      </c>
      <c r="X401" s="9" t="str">
        <v>Great Milton AC</v>
      </c>
      <c r="Y401" s="9" t="str">
        <v>U20</v>
      </c>
      <c r="Z401" s="9" t="str">
        <v>F</v>
      </c>
      <c r="AA401" s="9">
        <v>0</v>
      </c>
      <c r="AC401" s="9" t="str">
        <v>Great Milton AC</v>
      </c>
      <c r="AD401" s="9" t="str">
        <v>U20</v>
      </c>
      <c r="AE401" s="9" t="str">
        <v>M</v>
      </c>
      <c r="AF401" s="9">
        <v>0</v>
      </c>
      <c r="AG401" s="356"/>
      <c r="AP401" s="4"/>
      <c r="AQ401" s="4"/>
      <c r="AR401" s="4"/>
      <c r="AS401" s="4"/>
      <c r="AT401" s="4"/>
      <c r="AU401" s="4"/>
      <c r="AV401" s="4"/>
      <c r="AW401" s="4"/>
      <c r="AX401" s="4"/>
      <c r="AY401" s="4"/>
      <c r="AZ401" s="4"/>
      <c r="BA401" s="4"/>
    </row>
    <row r="402" spans="1:53" s="9" customFormat="1" ht="21" customHeight="1">
      <c r="A402" s="746"/>
      <c r="B402" s="747"/>
      <c r="C402" s="747"/>
      <c r="D402" s="224"/>
      <c r="E402" s="4"/>
      <c r="F402" s="4"/>
      <c r="G402" s="4"/>
      <c r="H402" s="4"/>
      <c r="I402" s="4"/>
      <c r="J402" s="224"/>
      <c r="K402" s="4">
        <v>6</v>
      </c>
      <c r="L402" s="4">
        <v>2</v>
      </c>
      <c r="M402" s="4">
        <v>4</v>
      </c>
      <c r="N402" s="4">
        <v>4</v>
      </c>
      <c r="O402" s="4">
        <v>7</v>
      </c>
      <c r="P402" s="214">
        <v>2</v>
      </c>
      <c r="Q402" s="234">
        <f t="shared" si="92"/>
        <v>4.166666666666667</v>
      </c>
      <c r="T402" s="355" t="str">
        <v>Radley AC</v>
      </c>
      <c r="U402" s="9" t="str">
        <v>U13</v>
      </c>
      <c r="V402" s="9" t="str">
        <v>M</v>
      </c>
      <c r="W402" s="9">
        <v>0</v>
      </c>
      <c r="Y402" s="347" t="s">
        <v>379</v>
      </c>
      <c r="Z402" s="347"/>
      <c r="AA402" s="347">
        <f>SUM(AA366:AA401)</f>
        <v>0</v>
      </c>
      <c r="AD402" s="347" t="s">
        <v>379</v>
      </c>
      <c r="AE402" s="347"/>
      <c r="AF402" s="347">
        <f>SUM(AF366:AF401)</f>
        <v>0</v>
      </c>
      <c r="AG402" s="356"/>
      <c r="AP402" s="4"/>
      <c r="AQ402" s="4"/>
      <c r="AR402" s="4"/>
      <c r="AS402" s="4"/>
      <c r="AT402" s="4"/>
      <c r="AU402" s="4"/>
      <c r="AV402" s="4"/>
      <c r="AW402" s="4"/>
      <c r="AX402" s="4"/>
      <c r="AY402" s="4"/>
      <c r="AZ402" s="4"/>
      <c r="BA402" s="4"/>
    </row>
    <row r="403" spans="1:53" s="9" customFormat="1" ht="21" customHeight="1">
      <c r="A403" s="746"/>
      <c r="B403" s="747"/>
      <c r="C403" s="747"/>
      <c r="D403" s="224"/>
      <c r="E403" s="4"/>
      <c r="F403" s="4"/>
      <c r="G403" s="4"/>
      <c r="H403" s="4"/>
      <c r="I403" s="4"/>
      <c r="J403" s="224"/>
      <c r="K403" s="4">
        <v>3</v>
      </c>
      <c r="L403" s="4">
        <v>4</v>
      </c>
      <c r="M403" s="4">
        <v>3</v>
      </c>
      <c r="N403" s="4">
        <v>3</v>
      </c>
      <c r="O403" s="4">
        <v>1</v>
      </c>
      <c r="P403" s="214">
        <v>8</v>
      </c>
      <c r="Q403" s="234">
        <f t="shared" si="92"/>
        <v>3.6666666666666665</v>
      </c>
      <c r="T403" s="355" t="str">
        <v>Radley AC</v>
      </c>
      <c r="U403" s="9" t="str">
        <v>U15</v>
      </c>
      <c r="V403" s="9" t="str">
        <v>M</v>
      </c>
      <c r="W403" s="9">
        <v>0</v>
      </c>
      <c r="AC403" s="21"/>
      <c r="AD403" s="21"/>
      <c r="AE403" s="21"/>
      <c r="AG403" s="356"/>
      <c r="AP403" s="4"/>
      <c r="AQ403" s="4"/>
      <c r="AR403" s="4"/>
      <c r="AS403" s="4"/>
      <c r="AT403" s="4"/>
      <c r="AU403" s="4"/>
      <c r="AV403" s="4"/>
      <c r="AW403" s="4"/>
      <c r="AX403" s="4"/>
      <c r="AY403" s="4"/>
      <c r="AZ403" s="4"/>
      <c r="BA403" s="4"/>
    </row>
    <row r="404" spans="1:53" s="9" customFormat="1" ht="21" customHeight="1">
      <c r="A404" s="746"/>
      <c r="B404" s="747"/>
      <c r="C404" s="747"/>
      <c r="D404" s="224"/>
      <c r="E404" s="4"/>
      <c r="F404" s="4"/>
      <c r="G404" s="4"/>
      <c r="H404" s="4"/>
      <c r="I404" s="4"/>
      <c r="J404" s="224"/>
      <c r="K404" s="4">
        <v>2</v>
      </c>
      <c r="L404" s="4">
        <v>6</v>
      </c>
      <c r="M404" s="4">
        <v>7</v>
      </c>
      <c r="N404" s="4">
        <v>8</v>
      </c>
      <c r="O404" s="4">
        <v>8</v>
      </c>
      <c r="P404" s="214">
        <v>5</v>
      </c>
      <c r="Q404" s="234">
        <f t="shared" si="92"/>
        <v>6</v>
      </c>
      <c r="T404" s="355" t="str">
        <v>Radley AC</v>
      </c>
      <c r="U404" s="9" t="str">
        <v>U17</v>
      </c>
      <c r="V404" s="9" t="str">
        <v>M</v>
      </c>
      <c r="W404" s="9">
        <v>0</v>
      </c>
      <c r="AC404" s="21"/>
      <c r="AD404" s="21"/>
      <c r="AE404" s="21"/>
      <c r="AG404" s="356"/>
      <c r="AP404" s="4"/>
      <c r="AQ404" s="4"/>
      <c r="AR404" s="4"/>
      <c r="AS404" s="4"/>
      <c r="AT404" s="4"/>
      <c r="AU404" s="4"/>
      <c r="AV404" s="4"/>
      <c r="AW404" s="4"/>
      <c r="AX404" s="4"/>
      <c r="AY404" s="4"/>
      <c r="AZ404" s="4"/>
      <c r="BA404" s="4"/>
    </row>
    <row r="405" spans="1:53" s="9" customFormat="1" ht="21" customHeight="1">
      <c r="A405" s="746"/>
      <c r="B405" s="747"/>
      <c r="C405" s="747"/>
      <c r="D405" s="224"/>
      <c r="E405" s="4"/>
      <c r="F405" s="4"/>
      <c r="G405" s="4"/>
      <c r="H405" s="4"/>
      <c r="I405" s="4"/>
      <c r="J405" s="224"/>
      <c r="K405" s="4">
        <v>4</v>
      </c>
      <c r="L405" s="4">
        <v>5</v>
      </c>
      <c r="M405" s="4">
        <v>5</v>
      </c>
      <c r="N405" s="4">
        <v>2</v>
      </c>
      <c r="O405" s="4">
        <v>4</v>
      </c>
      <c r="P405" s="214">
        <v>6</v>
      </c>
      <c r="Q405" s="234">
        <f t="shared" si="92"/>
        <v>4.333333333333333</v>
      </c>
      <c r="T405" s="355" t="str">
        <v>Radley AC</v>
      </c>
      <c r="U405" s="9" t="str">
        <v>U20</v>
      </c>
      <c r="V405" s="9" t="str">
        <v>M</v>
      </c>
      <c r="W405" s="9">
        <v>0</v>
      </c>
      <c r="AC405" s="21"/>
      <c r="AD405" s="21"/>
      <c r="AE405" s="21"/>
      <c r="AG405" s="356"/>
      <c r="AP405" s="4"/>
      <c r="AQ405" s="4"/>
      <c r="AR405" s="4"/>
      <c r="AS405" s="4"/>
      <c r="AT405" s="4"/>
      <c r="AU405" s="4"/>
      <c r="AV405" s="4"/>
      <c r="AW405" s="4"/>
      <c r="AX405" s="4"/>
      <c r="AY405" s="4"/>
      <c r="AZ405" s="4"/>
      <c r="BA405" s="4"/>
    </row>
    <row r="406" spans="1:53" s="9" customFormat="1" ht="21" customHeight="1">
      <c r="A406" s="746"/>
      <c r="B406" s="747"/>
      <c r="C406" s="747"/>
      <c r="D406" s="224"/>
      <c r="E406" s="4"/>
      <c r="F406" s="4"/>
      <c r="G406" s="4"/>
      <c r="H406" s="4"/>
      <c r="I406" s="4"/>
      <c r="J406" s="224"/>
      <c r="K406" s="4">
        <v>1</v>
      </c>
      <c r="L406" s="4">
        <v>8</v>
      </c>
      <c r="M406" s="4">
        <v>2</v>
      </c>
      <c r="N406" s="4">
        <v>1</v>
      </c>
      <c r="O406" s="4">
        <v>3</v>
      </c>
      <c r="P406" s="214">
        <v>3</v>
      </c>
      <c r="Q406" s="234">
        <f t="shared" si="92"/>
        <v>3</v>
      </c>
      <c r="T406" s="355" t="str">
        <v>Team Kennet</v>
      </c>
      <c r="U406" s="9" t="str">
        <v>U13</v>
      </c>
      <c r="V406" s="9" t="str">
        <v>F</v>
      </c>
      <c r="W406" s="9">
        <v>0</v>
      </c>
      <c r="AC406" s="21"/>
      <c r="AD406" s="21"/>
      <c r="AE406" s="21"/>
      <c r="AG406" s="356"/>
      <c r="AP406" s="4"/>
      <c r="AQ406" s="4"/>
      <c r="AR406" s="4"/>
      <c r="AS406" s="4"/>
      <c r="AT406" s="4"/>
      <c r="AU406" s="4"/>
      <c r="AV406" s="4"/>
      <c r="AW406" s="4"/>
      <c r="AX406" s="4"/>
      <c r="AY406" s="4"/>
      <c r="AZ406" s="4"/>
      <c r="BA406" s="4"/>
    </row>
    <row r="407" spans="1:53" s="9" customFormat="1" ht="21" customHeight="1">
      <c r="A407" s="746"/>
      <c r="B407" s="747"/>
      <c r="C407" s="747"/>
      <c r="D407" s="224"/>
      <c r="E407" s="4"/>
      <c r="F407" s="4"/>
      <c r="G407" s="4"/>
      <c r="H407" s="4"/>
      <c r="I407" s="4"/>
      <c r="J407" s="224"/>
      <c r="K407" s="4">
        <v>5</v>
      </c>
      <c r="L407" s="4">
        <v>7</v>
      </c>
      <c r="M407" s="4">
        <v>1</v>
      </c>
      <c r="N407" s="4">
        <v>7</v>
      </c>
      <c r="O407" s="4">
        <v>5</v>
      </c>
      <c r="P407" s="214">
        <v>1</v>
      </c>
      <c r="Q407" s="234">
        <f t="shared" si="92"/>
        <v>4.333333333333333</v>
      </c>
      <c r="T407" s="355" t="str">
        <v>Team Kennet</v>
      </c>
      <c r="U407" s="9" t="str">
        <v>U15</v>
      </c>
      <c r="V407" s="9" t="str">
        <v>F</v>
      </c>
      <c r="W407" s="9">
        <v>0</v>
      </c>
      <c r="AC407" s="21"/>
      <c r="AD407" s="21"/>
      <c r="AE407" s="21"/>
      <c r="AG407" s="356"/>
      <c r="AP407" s="4"/>
      <c r="AQ407" s="4"/>
      <c r="AR407" s="4"/>
      <c r="AS407" s="4"/>
      <c r="AT407" s="4"/>
      <c r="AU407" s="4"/>
      <c r="AV407" s="4"/>
      <c r="AW407" s="4"/>
      <c r="AX407" s="4"/>
      <c r="AY407" s="4"/>
      <c r="AZ407" s="4"/>
      <c r="BA407" s="4"/>
    </row>
    <row r="408" spans="1:53" s="9" customFormat="1" ht="21" customHeight="1">
      <c r="A408" s="741"/>
      <c r="B408" s="742"/>
      <c r="C408" s="742"/>
      <c r="D408" s="225"/>
      <c r="E408" s="211"/>
      <c r="F408" s="211"/>
      <c r="G408" s="211"/>
      <c r="H408" s="211"/>
      <c r="I408" s="211"/>
      <c r="J408" s="225"/>
      <c r="K408" s="211">
        <v>7</v>
      </c>
      <c r="L408" s="211">
        <v>1</v>
      </c>
      <c r="M408" s="211">
        <v>6</v>
      </c>
      <c r="N408" s="211">
        <v>5</v>
      </c>
      <c r="O408" s="211">
        <v>2</v>
      </c>
      <c r="P408" s="215">
        <v>7</v>
      </c>
      <c r="Q408" s="234">
        <f t="shared" si="92"/>
        <v>4.666666666666667</v>
      </c>
      <c r="T408" s="355" t="str">
        <v>Team Kennet</v>
      </c>
      <c r="U408" s="9" t="str">
        <v>U17</v>
      </c>
      <c r="V408" s="9" t="str">
        <v>F</v>
      </c>
      <c r="W408" s="9">
        <v>0</v>
      </c>
      <c r="AC408" s="21"/>
      <c r="AD408" s="21"/>
      <c r="AE408" s="21"/>
      <c r="AG408" s="356"/>
      <c r="AP408" s="4"/>
      <c r="AQ408" s="4"/>
      <c r="AR408" s="4"/>
      <c r="AS408" s="4"/>
      <c r="AT408" s="4"/>
      <c r="AU408" s="4"/>
      <c r="AV408" s="4"/>
      <c r="AW408" s="4"/>
      <c r="AX408" s="4"/>
      <c r="AY408" s="4"/>
      <c r="AZ408" s="4"/>
      <c r="BA408" s="4"/>
    </row>
    <row r="409" spans="1:53" s="9" customFormat="1" ht="21" customHeight="1">
      <c r="A409" s="4"/>
      <c r="B409" s="4"/>
      <c r="C409" s="4"/>
      <c r="D409" s="4"/>
      <c r="E409" s="4"/>
      <c r="F409" s="4"/>
      <c r="G409" s="4"/>
      <c r="H409" s="4"/>
      <c r="I409" s="4"/>
      <c r="J409" s="4"/>
      <c r="K409" s="4"/>
      <c r="L409" s="4"/>
      <c r="M409" s="4"/>
      <c r="N409" s="4"/>
      <c r="O409" s="4"/>
      <c r="P409" s="4"/>
      <c r="Q409" s="234"/>
      <c r="T409" s="355" t="str">
        <v>Team Kennet</v>
      </c>
      <c r="U409" s="9" t="str">
        <v>U20</v>
      </c>
      <c r="V409" s="9" t="str">
        <v>F</v>
      </c>
      <c r="W409" s="9">
        <v>0</v>
      </c>
      <c r="AC409" s="21"/>
      <c r="AD409" s="21"/>
      <c r="AE409" s="21"/>
      <c r="AG409" s="356"/>
      <c r="AP409" s="4"/>
      <c r="AQ409" s="4"/>
      <c r="AR409" s="4"/>
      <c r="AS409" s="4"/>
      <c r="AT409" s="4"/>
      <c r="AU409" s="4"/>
      <c r="AV409" s="4"/>
      <c r="AW409" s="4"/>
      <c r="AX409" s="4"/>
      <c r="AY409" s="4"/>
      <c r="AZ409" s="4"/>
      <c r="BA409" s="4"/>
    </row>
    <row r="410" spans="1:53" s="9" customFormat="1" ht="21" customHeight="1">
      <c r="A410" s="4"/>
      <c r="B410" s="4"/>
      <c r="C410" s="4"/>
      <c r="D410" s="4"/>
      <c r="E410" s="4"/>
      <c r="F410" s="4"/>
      <c r="G410" s="4"/>
      <c r="H410" s="4"/>
      <c r="I410" s="4"/>
      <c r="J410" s="4"/>
      <c r="K410" s="4"/>
      <c r="L410" s="4"/>
      <c r="M410" s="4"/>
      <c r="N410" s="4"/>
      <c r="O410" s="4"/>
      <c r="P410" s="4"/>
      <c r="Q410" s="234"/>
      <c r="T410" s="355" t="str">
        <v>Team Kennet</v>
      </c>
      <c r="U410" s="9" t="str">
        <v>U13</v>
      </c>
      <c r="V410" s="9" t="str">
        <v>M</v>
      </c>
      <c r="W410" s="9">
        <v>0</v>
      </c>
      <c r="AC410" s="21"/>
      <c r="AD410" s="21"/>
      <c r="AE410" s="21"/>
      <c r="AG410" s="356"/>
      <c r="AP410" s="4"/>
      <c r="AQ410" s="4"/>
      <c r="AR410" s="4"/>
      <c r="AS410" s="4"/>
      <c r="AT410" s="4"/>
      <c r="AU410" s="4"/>
      <c r="AV410" s="4"/>
      <c r="AW410" s="4"/>
      <c r="AX410" s="4"/>
      <c r="AY410" s="4"/>
      <c r="AZ410" s="4"/>
      <c r="BA410" s="4"/>
    </row>
    <row r="411" spans="1:53" s="9" customFormat="1" ht="21" customHeight="1">
      <c r="A411" s="773" t="s">
        <v>351</v>
      </c>
      <c r="B411" s="773"/>
      <c r="C411" s="774"/>
      <c r="D411" s="227" t="s">
        <v>56</v>
      </c>
      <c r="E411" s="4"/>
      <c r="F411" s="4"/>
      <c r="G411" s="4"/>
      <c r="H411" s="4"/>
      <c r="I411" s="4"/>
      <c r="J411" s="4"/>
      <c r="K411" s="4"/>
      <c r="L411" s="4"/>
      <c r="M411" s="4"/>
      <c r="N411" s="4"/>
      <c r="O411" s="4"/>
      <c r="P411" s="4"/>
      <c r="Q411" s="234"/>
      <c r="T411" s="355" t="str">
        <v>Team Kennet</v>
      </c>
      <c r="U411" s="9" t="str">
        <v>U15</v>
      </c>
      <c r="V411" s="9" t="str">
        <v>M</v>
      </c>
      <c r="W411" s="9">
        <v>0</v>
      </c>
      <c r="AC411" s="21"/>
      <c r="AD411" s="21"/>
      <c r="AE411" s="21"/>
      <c r="AG411" s="356"/>
      <c r="AP411" s="4"/>
      <c r="AQ411" s="4"/>
      <c r="AR411" s="4"/>
      <c r="AS411" s="4"/>
      <c r="AT411" s="4"/>
      <c r="AU411" s="4"/>
      <c r="AV411" s="4"/>
      <c r="AW411" s="4"/>
      <c r="AX411" s="4"/>
      <c r="AY411" s="4"/>
      <c r="AZ411" s="4"/>
      <c r="BA411" s="4"/>
    </row>
    <row r="412" spans="1:53" s="9" customFormat="1" ht="21" customHeight="1">
      <c r="A412" s="741" t="s">
        <v>336</v>
      </c>
      <c r="B412" s="742"/>
      <c r="C412" s="743"/>
      <c r="D412" s="5" t="s">
        <v>369</v>
      </c>
      <c r="E412" s="4"/>
      <c r="F412" s="4"/>
      <c r="G412" s="4"/>
      <c r="H412" s="4"/>
      <c r="I412" s="4"/>
      <c r="J412" s="4"/>
      <c r="K412" s="4"/>
      <c r="L412" s="4"/>
      <c r="M412" s="4"/>
      <c r="N412" s="4"/>
      <c r="O412" s="4"/>
      <c r="P412" s="4"/>
      <c r="Q412" s="234"/>
      <c r="T412" s="355" t="str">
        <v>Team Kennet</v>
      </c>
      <c r="U412" s="9" t="str">
        <v>U17</v>
      </c>
      <c r="V412" s="9" t="str">
        <v>M</v>
      </c>
      <c r="W412" s="9">
        <v>0</v>
      </c>
      <c r="AC412" s="21"/>
      <c r="AD412" s="21"/>
      <c r="AE412" s="21"/>
      <c r="AG412" s="356"/>
      <c r="AP412" s="4"/>
      <c r="AQ412" s="4"/>
      <c r="AR412" s="4"/>
      <c r="AS412" s="4"/>
      <c r="AT412" s="4"/>
      <c r="AU412" s="4"/>
      <c r="AV412" s="4"/>
      <c r="AW412" s="4"/>
      <c r="AX412" s="4"/>
      <c r="AY412" s="4"/>
      <c r="AZ412" s="4"/>
      <c r="BA412" s="4"/>
    </row>
    <row r="413" spans="1:53" s="9" customFormat="1" ht="21" customHeight="1">
      <c r="A413" s="744" t="s">
        <v>337</v>
      </c>
      <c r="B413" s="745"/>
      <c r="C413" s="745"/>
      <c r="D413" s="213" t="s">
        <v>0</v>
      </c>
      <c r="E413" s="4"/>
      <c r="F413" s="4"/>
      <c r="G413" s="4"/>
      <c r="H413" s="4"/>
      <c r="I413" s="4"/>
      <c r="J413" s="4"/>
      <c r="K413" s="4"/>
      <c r="L413" s="4"/>
      <c r="M413" s="4"/>
      <c r="N413" s="4"/>
      <c r="O413" s="4"/>
      <c r="P413" s="4"/>
      <c r="Q413" s="234"/>
      <c r="T413" s="355" t="str">
        <v>Team Kennet</v>
      </c>
      <c r="U413" s="9" t="str">
        <v>U20</v>
      </c>
      <c r="V413" s="9" t="str">
        <v>M</v>
      </c>
      <c r="W413" s="9">
        <v>0</v>
      </c>
      <c r="AC413" s="21"/>
      <c r="AD413" s="21"/>
      <c r="AE413" s="21"/>
      <c r="AG413" s="356"/>
      <c r="AP413" s="4"/>
      <c r="AQ413" s="4"/>
      <c r="AR413" s="4"/>
      <c r="AS413" s="4"/>
      <c r="AT413" s="4"/>
      <c r="AU413" s="4"/>
      <c r="AV413" s="4"/>
      <c r="AW413" s="4"/>
      <c r="AX413" s="4"/>
      <c r="AY413" s="4"/>
      <c r="AZ413" s="4"/>
      <c r="BA413" s="4"/>
    </row>
    <row r="414" spans="1:53" s="9" customFormat="1" ht="21" customHeight="1">
      <c r="A414" s="746"/>
      <c r="B414" s="747"/>
      <c r="C414" s="747"/>
      <c r="D414" s="214" t="s">
        <v>18</v>
      </c>
      <c r="E414" s="4"/>
      <c r="F414" s="4"/>
      <c r="G414" s="4"/>
      <c r="H414" s="4"/>
      <c r="I414" s="4"/>
      <c r="J414" s="4"/>
      <c r="K414" s="4"/>
      <c r="L414" s="4"/>
      <c r="M414" s="4"/>
      <c r="N414" s="4"/>
      <c r="O414" s="4"/>
      <c r="P414" s="4"/>
      <c r="Q414" s="234"/>
      <c r="T414" s="355" t="str">
        <v>White Horse Harriers</v>
      </c>
      <c r="U414" s="9" t="str">
        <v>U13</v>
      </c>
      <c r="V414" s="9" t="str">
        <v>F</v>
      </c>
      <c r="W414" s="9">
        <v>0</v>
      </c>
      <c r="AC414" s="21"/>
      <c r="AD414" s="21"/>
      <c r="AE414" s="21"/>
      <c r="AG414" s="356"/>
      <c r="AP414" s="4"/>
      <c r="AQ414" s="4"/>
      <c r="AR414" s="4"/>
      <c r="AS414" s="4"/>
      <c r="AT414" s="4"/>
      <c r="AU414" s="4"/>
      <c r="AV414" s="4"/>
      <c r="AW414" s="4"/>
      <c r="AX414" s="4"/>
      <c r="AY414" s="4"/>
      <c r="AZ414" s="4"/>
      <c r="BA414" s="4"/>
    </row>
    <row r="415" spans="1:53" s="9" customFormat="1" ht="21" customHeight="1">
      <c r="A415" s="746"/>
      <c r="B415" s="747"/>
      <c r="C415" s="747"/>
      <c r="D415" s="214" t="s">
        <v>44</v>
      </c>
      <c r="E415" s="4"/>
      <c r="F415" s="4"/>
      <c r="G415" s="4"/>
      <c r="H415" s="4"/>
      <c r="I415" s="4"/>
      <c r="J415" s="4"/>
      <c r="K415" s="4"/>
      <c r="L415" s="4"/>
      <c r="M415" s="4"/>
      <c r="N415" s="4"/>
      <c r="O415" s="4"/>
      <c r="P415" s="4"/>
      <c r="Q415" s="234"/>
      <c r="T415" s="355" t="str">
        <v>White Horse Harriers</v>
      </c>
      <c r="U415" s="9" t="str">
        <v>U15</v>
      </c>
      <c r="V415" s="9" t="str">
        <v>F</v>
      </c>
      <c r="W415" s="9">
        <v>0</v>
      </c>
      <c r="AC415" s="21"/>
      <c r="AD415" s="21"/>
      <c r="AE415" s="21"/>
      <c r="AG415" s="356"/>
      <c r="AP415" s="4"/>
      <c r="AQ415" s="4"/>
      <c r="AR415" s="4"/>
      <c r="AS415" s="4"/>
      <c r="AT415" s="4"/>
      <c r="AU415" s="4"/>
      <c r="AV415" s="4"/>
      <c r="AW415" s="4"/>
      <c r="AX415" s="4"/>
      <c r="AY415" s="4"/>
      <c r="AZ415" s="4"/>
      <c r="BA415" s="4"/>
    </row>
    <row r="416" spans="1:53" s="9" customFormat="1" ht="21" customHeight="1">
      <c r="A416" s="746"/>
      <c r="B416" s="747"/>
      <c r="C416" s="747"/>
      <c r="D416" s="214" t="s">
        <v>72</v>
      </c>
      <c r="E416" s="4"/>
      <c r="F416" s="4"/>
      <c r="G416" s="4"/>
      <c r="H416" s="4"/>
      <c r="I416" s="4"/>
      <c r="J416" s="4"/>
      <c r="K416" s="4"/>
      <c r="L416" s="4"/>
      <c r="M416" s="4"/>
      <c r="N416" s="4"/>
      <c r="O416" s="4"/>
      <c r="P416" s="4"/>
      <c r="Q416" s="234"/>
      <c r="T416" s="355" t="str">
        <v>White Horse Harriers</v>
      </c>
      <c r="U416" s="9" t="str">
        <v>U17</v>
      </c>
      <c r="V416" s="9" t="str">
        <v>F</v>
      </c>
      <c r="W416" s="9">
        <v>0</v>
      </c>
      <c r="AC416" s="21"/>
      <c r="AD416" s="21"/>
      <c r="AE416" s="21"/>
      <c r="AG416" s="356"/>
      <c r="AP416" s="4"/>
      <c r="AQ416" s="4"/>
      <c r="AR416" s="4"/>
      <c r="AS416" s="4"/>
      <c r="AT416" s="4"/>
      <c r="AU416" s="4"/>
      <c r="AV416" s="4"/>
      <c r="AW416" s="4"/>
      <c r="AX416" s="4"/>
      <c r="AY416" s="4"/>
      <c r="AZ416" s="4"/>
      <c r="BA416" s="4"/>
    </row>
    <row r="417" spans="1:53" s="9" customFormat="1" ht="21" customHeight="1">
      <c r="A417" s="746"/>
      <c r="B417" s="747"/>
      <c r="C417" s="747"/>
      <c r="D417" s="214" t="s">
        <v>45</v>
      </c>
      <c r="E417" s="4"/>
      <c r="F417" s="4"/>
      <c r="G417" s="4"/>
      <c r="H417" s="4"/>
      <c r="I417" s="4"/>
      <c r="J417" s="4"/>
      <c r="K417" s="4"/>
      <c r="L417" s="4"/>
      <c r="M417" s="4"/>
      <c r="N417" s="4"/>
      <c r="O417" s="4"/>
      <c r="P417" s="4"/>
      <c r="Q417" s="234"/>
      <c r="T417" s="355" t="str">
        <v>White Horse Harriers</v>
      </c>
      <c r="U417" s="9" t="str">
        <v>U20</v>
      </c>
      <c r="V417" s="9" t="str">
        <v>F</v>
      </c>
      <c r="W417" s="9">
        <v>0</v>
      </c>
      <c r="AC417" s="21"/>
      <c r="AD417" s="21"/>
      <c r="AE417" s="21"/>
      <c r="AG417" s="356"/>
      <c r="AP417" s="4"/>
      <c r="AQ417" s="4"/>
      <c r="AR417" s="4"/>
      <c r="AS417" s="4"/>
      <c r="AT417" s="4"/>
      <c r="AU417" s="4"/>
      <c r="AV417" s="4"/>
      <c r="AW417" s="4"/>
      <c r="AX417" s="4"/>
      <c r="AY417" s="4"/>
      <c r="AZ417" s="4"/>
      <c r="BA417" s="4"/>
    </row>
    <row r="418" spans="1:53" s="9" customFormat="1" ht="21" customHeight="1">
      <c r="A418" s="746"/>
      <c r="B418" s="747"/>
      <c r="C418" s="747"/>
      <c r="D418" s="214" t="s">
        <v>31</v>
      </c>
      <c r="E418" s="4"/>
      <c r="F418" s="4"/>
      <c r="G418" s="4"/>
      <c r="H418" s="4"/>
      <c r="I418" s="4"/>
      <c r="J418" s="4"/>
      <c r="K418" s="4"/>
      <c r="L418" s="4"/>
      <c r="M418" s="4"/>
      <c r="N418" s="4"/>
      <c r="O418" s="4"/>
      <c r="P418" s="4"/>
      <c r="Q418" s="234"/>
      <c r="T418" s="355" t="str">
        <v>White Horse Harriers</v>
      </c>
      <c r="U418" s="9" t="str">
        <v>U13</v>
      </c>
      <c r="V418" s="9" t="str">
        <v>M</v>
      </c>
      <c r="W418" s="9">
        <v>0</v>
      </c>
      <c r="AC418" s="21"/>
      <c r="AD418" s="21"/>
      <c r="AE418" s="21"/>
      <c r="AG418" s="356"/>
      <c r="AP418" s="4"/>
      <c r="AQ418" s="4"/>
      <c r="AR418" s="4"/>
      <c r="AS418" s="4"/>
      <c r="AT418" s="4"/>
      <c r="AU418" s="4"/>
      <c r="AV418" s="4"/>
      <c r="AW418" s="4"/>
      <c r="AX418" s="4"/>
      <c r="AY418" s="4"/>
      <c r="AZ418" s="4"/>
      <c r="BA418" s="4"/>
    </row>
    <row r="419" spans="1:53" s="9" customFormat="1" ht="21" customHeight="1">
      <c r="A419" s="746"/>
      <c r="B419" s="747"/>
      <c r="C419" s="747"/>
      <c r="D419" s="214" t="s">
        <v>1</v>
      </c>
      <c r="E419" s="4"/>
      <c r="F419" s="4"/>
      <c r="G419" s="4"/>
      <c r="H419" s="4"/>
      <c r="I419" s="4"/>
      <c r="J419" s="4"/>
      <c r="K419" s="4"/>
      <c r="L419" s="4"/>
      <c r="M419" s="4"/>
      <c r="N419" s="4"/>
      <c r="O419" s="4"/>
      <c r="P419" s="4"/>
      <c r="Q419" s="234"/>
      <c r="T419" s="355" t="str">
        <v>White Horse Harriers</v>
      </c>
      <c r="U419" s="9" t="str">
        <v>U15</v>
      </c>
      <c r="V419" s="9" t="str">
        <v>M</v>
      </c>
      <c r="W419" s="9">
        <v>0</v>
      </c>
      <c r="AC419" s="21"/>
      <c r="AD419" s="21"/>
      <c r="AE419" s="21"/>
      <c r="AG419" s="356"/>
      <c r="AP419" s="4"/>
      <c r="AQ419" s="4"/>
      <c r="AR419" s="4"/>
      <c r="AS419" s="4"/>
      <c r="AT419" s="4"/>
      <c r="AU419" s="4"/>
      <c r="AV419" s="4"/>
      <c r="AW419" s="4"/>
      <c r="AX419" s="4"/>
      <c r="AY419" s="4"/>
      <c r="AZ419" s="4"/>
      <c r="BA419" s="4"/>
    </row>
    <row r="420" spans="1:53" s="9" customFormat="1" ht="21" customHeight="1">
      <c r="A420" s="741"/>
      <c r="B420" s="742"/>
      <c r="C420" s="742"/>
      <c r="D420" s="215" t="s">
        <v>33</v>
      </c>
      <c r="E420" s="4"/>
      <c r="F420" s="4"/>
      <c r="G420" s="4"/>
      <c r="H420" s="4"/>
      <c r="I420" s="4"/>
      <c r="J420" s="4"/>
      <c r="K420" s="4"/>
      <c r="L420" s="4"/>
      <c r="M420" s="4"/>
      <c r="N420" s="4"/>
      <c r="O420" s="4"/>
      <c r="P420" s="4"/>
      <c r="Q420" s="234"/>
      <c r="T420" s="355" t="str">
        <v>White Horse Harriers</v>
      </c>
      <c r="U420" s="9" t="str">
        <v>U17</v>
      </c>
      <c r="V420" s="9" t="str">
        <v>M</v>
      </c>
      <c r="W420" s="9">
        <v>0</v>
      </c>
      <c r="AC420" s="21"/>
      <c r="AD420" s="21"/>
      <c r="AE420" s="21"/>
      <c r="AG420" s="356"/>
      <c r="AP420" s="4"/>
      <c r="AQ420" s="4"/>
      <c r="AR420" s="4"/>
      <c r="AS420" s="4"/>
      <c r="AT420" s="4"/>
      <c r="AU420" s="4"/>
      <c r="AV420" s="4"/>
      <c r="AW420" s="4"/>
      <c r="AX420" s="4"/>
      <c r="AY420" s="4"/>
      <c r="AZ420" s="4"/>
      <c r="BA420" s="4"/>
    </row>
    <row r="421" spans="1:53" s="9" customFormat="1" ht="21" customHeight="1" thickBot="1">
      <c r="A421" s="11"/>
      <c r="B421" s="11"/>
      <c r="C421" s="11"/>
      <c r="D421" s="11"/>
      <c r="E421" s="11"/>
      <c r="F421" s="11"/>
      <c r="G421" s="11"/>
      <c r="H421" s="11"/>
      <c r="I421" s="11"/>
      <c r="J421" s="11"/>
      <c r="K421" s="11"/>
      <c r="L421" s="11"/>
      <c r="M421" s="11"/>
      <c r="N421" s="11"/>
      <c r="O421" s="11"/>
      <c r="P421" s="11"/>
      <c r="T421" s="355" t="str">
        <v>White Horse Harriers</v>
      </c>
      <c r="U421" s="9" t="str">
        <v>U20</v>
      </c>
      <c r="V421" s="9" t="str">
        <v>M</v>
      </c>
      <c r="W421" s="9">
        <v>0</v>
      </c>
      <c r="AB421" s="21"/>
      <c r="AC421" s="21"/>
      <c r="AD421" s="21"/>
      <c r="AG421" s="356"/>
      <c r="AO421" s="4"/>
      <c r="AP421" s="4"/>
      <c r="AQ421" s="4"/>
      <c r="AR421" s="4"/>
      <c r="AS421" s="4"/>
      <c r="AT421" s="4"/>
      <c r="AU421" s="4"/>
      <c r="AV421" s="4"/>
      <c r="AW421" s="4"/>
      <c r="AX421" s="4"/>
      <c r="AY421" s="4"/>
      <c r="AZ421" s="4"/>
    </row>
    <row r="422" spans="1:53" s="9" customFormat="1" ht="21" customHeight="1">
      <c r="A422" s="764" t="s">
        <v>9</v>
      </c>
      <c r="B422" s="765"/>
      <c r="C422" s="766"/>
      <c r="D422" s="226" t="s">
        <v>348</v>
      </c>
      <c r="E422" s="227" t="s">
        <v>2</v>
      </c>
      <c r="F422" s="227" t="s">
        <v>4</v>
      </c>
      <c r="G422" s="227" t="s">
        <v>3</v>
      </c>
      <c r="H422" s="227" t="s">
        <v>6</v>
      </c>
      <c r="I422" s="227" t="s">
        <v>56</v>
      </c>
      <c r="J422" s="227" t="s">
        <v>53</v>
      </c>
      <c r="K422" s="227" t="s">
        <v>52</v>
      </c>
      <c r="L422" s="227" t="s">
        <v>57</v>
      </c>
      <c r="M422" s="227" t="s">
        <v>55</v>
      </c>
      <c r="N422" s="227" t="s">
        <v>51</v>
      </c>
      <c r="O422" s="227" t="s">
        <v>54</v>
      </c>
      <c r="T422" s="355" t="str">
        <v>Witney Road Runners</v>
      </c>
      <c r="U422" s="9" t="str">
        <v>U13</v>
      </c>
      <c r="V422" s="9" t="str">
        <v>F</v>
      </c>
      <c r="W422" s="9">
        <v>0</v>
      </c>
      <c r="AB422" s="21"/>
      <c r="AC422" s="21"/>
      <c r="AD422" s="21"/>
      <c r="AG422" s="356"/>
      <c r="AO422" s="4"/>
      <c r="AP422" s="4"/>
      <c r="AQ422" s="4"/>
      <c r="AR422" s="4"/>
      <c r="AS422" s="4"/>
      <c r="AT422" s="4"/>
      <c r="AU422" s="4"/>
      <c r="AV422" s="4"/>
      <c r="AW422" s="4"/>
      <c r="AX422" s="4"/>
      <c r="AY422" s="4"/>
      <c r="AZ422" s="4"/>
    </row>
    <row r="423" spans="1:53" s="9" customFormat="1" ht="21" customHeight="1">
      <c r="A423" s="741" t="s">
        <v>336</v>
      </c>
      <c r="B423" s="742"/>
      <c r="C423" s="743"/>
      <c r="D423" s="5" t="str">
        <f t="shared" ref="D423:I423" si="93">CN128</f>
        <v>0/0/0</v>
      </c>
      <c r="E423" s="5" t="str">
        <f t="shared" si="93"/>
        <v>0/0/0</v>
      </c>
      <c r="F423" s="5" t="str">
        <f t="shared" si="93"/>
        <v>0/0/0</v>
      </c>
      <c r="G423" s="5" t="str">
        <f t="shared" si="93"/>
        <v>0/0/0</v>
      </c>
      <c r="H423" s="5" t="str">
        <f t="shared" si="93"/>
        <v>0/0/0</v>
      </c>
      <c r="I423" s="5" t="str">
        <f t="shared" si="93"/>
        <v>0/0</v>
      </c>
      <c r="J423" s="5" cm="1">
        <f t="array" ref="J423">IFERROR(ROWS(_xlfn._xlws.FILTER(_xlfn.ANCHORARRAY(BY124), _xlfn.CHOOSECOLS(_xlfn.ANCHORARRAY(BY124),1)&lt;&gt;"")),0)</f>
        <v>0</v>
      </c>
      <c r="K423" s="5" t="str" cm="1">
        <f t="array" ref="K423">IFERROR(ROWS(_xlfn._xlws.FILTER(_xlfn.ANCHORARRAY(BG124), _xlfn.CHOOSECOLS(_xlfn.ANCHORARRAY(BG124),1)&lt;&gt;"")),0) &amp; " + " &amp; IFERROR(ROWS(_xlfn._xlws.FILTER(_xlfn.ANCHORARRAY(BG140), _xlfn.CHOOSECOLS(_xlfn.ANCHORARRAY(BG140),1)&lt;&gt;"")),0)</f>
        <v>0 + 0</v>
      </c>
      <c r="L423" s="224"/>
      <c r="M423" s="5" cm="1">
        <f t="array" ref="M423">IFERROR(ROWS(_xlfn._xlws.FILTER(_xlfn.ANCHORARRAY(AX124), _xlfn.CHOOSECOLS(_xlfn.ANCHORARRAY(AX124),1)&lt;&gt;"")),0)</f>
        <v>0</v>
      </c>
      <c r="N423" s="5" cm="1">
        <f t="array" ref="N423">IFERROR(ROWS(_xlfn._xlws.FILTER(_xlfn.ANCHORARRAY(AO124), _xlfn.CHOOSECOLS(_xlfn.ANCHORARRAY(AO124),1)&lt;&gt;"")),0)</f>
        <v>0</v>
      </c>
      <c r="O423" s="5" cm="1">
        <f t="array" ref="O423">IFERROR(ROWS(_xlfn._xlws.FILTER(_xlfn.ANCHORARRAY(AF124), _xlfn.CHOOSECOLS(_xlfn.ANCHORARRAY(AF124),1)&lt;&gt;"")),0)</f>
        <v>0</v>
      </c>
      <c r="T423" s="355" t="str">
        <v>Witney Road Runners</v>
      </c>
      <c r="U423" s="9" t="str">
        <v>U15</v>
      </c>
      <c r="V423" s="9" t="str">
        <v>F</v>
      </c>
      <c r="W423" s="9">
        <v>0</v>
      </c>
      <c r="AB423" s="21"/>
      <c r="AC423" s="21"/>
      <c r="AD423" s="21"/>
      <c r="AG423" s="356"/>
      <c r="AO423" s="4"/>
      <c r="AP423" s="4"/>
      <c r="AQ423" s="4"/>
      <c r="AR423" s="4"/>
      <c r="AS423" s="4"/>
      <c r="AT423" s="4"/>
      <c r="AU423" s="4"/>
      <c r="AV423" s="4"/>
      <c r="AW423" s="4"/>
      <c r="AX423" s="4"/>
      <c r="AY423" s="4"/>
      <c r="AZ423" s="4"/>
    </row>
    <row r="424" spans="1:53" s="9" customFormat="1" ht="21" customHeight="1">
      <c r="A424" s="744" t="s">
        <v>337</v>
      </c>
      <c r="B424" s="745"/>
      <c r="C424" s="745"/>
      <c r="D424" s="212" t="s">
        <v>45</v>
      </c>
      <c r="E424" s="212" t="s">
        <v>18</v>
      </c>
      <c r="F424" s="212" t="s">
        <v>45</v>
      </c>
      <c r="G424" s="212" t="s">
        <v>31</v>
      </c>
      <c r="H424" s="212" t="s">
        <v>72</v>
      </c>
      <c r="I424" s="212" t="s">
        <v>45</v>
      </c>
      <c r="J424" s="212">
        <v>6</v>
      </c>
      <c r="K424" s="212">
        <v>6</v>
      </c>
      <c r="L424" s="224"/>
      <c r="M424" s="212">
        <v>2</v>
      </c>
      <c r="N424" s="212">
        <v>4</v>
      </c>
      <c r="O424" s="213">
        <v>4</v>
      </c>
      <c r="Q424" s="234">
        <f t="shared" ref="Q424:Q431" si="94">AVERAGE(D424:O424)</f>
        <v>4.4000000000000004</v>
      </c>
      <c r="T424" s="355" t="str">
        <v>Witney Road Runners</v>
      </c>
      <c r="U424" s="9" t="str">
        <v>U17</v>
      </c>
      <c r="V424" s="9" t="str">
        <v>F</v>
      </c>
      <c r="W424" s="9">
        <v>0</v>
      </c>
      <c r="AB424" s="21"/>
      <c r="AC424" s="21"/>
      <c r="AD424" s="21"/>
      <c r="AG424" s="356"/>
      <c r="AO424" s="4"/>
      <c r="AP424" s="4"/>
      <c r="AQ424" s="4"/>
      <c r="AR424" s="4"/>
      <c r="AS424" s="4"/>
      <c r="AT424" s="4"/>
      <c r="AU424" s="4"/>
      <c r="AV424" s="4"/>
      <c r="AW424" s="4"/>
      <c r="AX424" s="4"/>
      <c r="AY424" s="4"/>
      <c r="AZ424" s="4"/>
    </row>
    <row r="425" spans="1:53" s="9" customFormat="1" ht="21" customHeight="1">
      <c r="A425" s="746"/>
      <c r="B425" s="747"/>
      <c r="C425" s="747"/>
      <c r="D425" s="4" t="s">
        <v>72</v>
      </c>
      <c r="E425" s="4" t="s">
        <v>72</v>
      </c>
      <c r="F425" s="4" t="s">
        <v>72</v>
      </c>
      <c r="G425" s="4" t="s">
        <v>1</v>
      </c>
      <c r="H425" s="4" t="s">
        <v>33</v>
      </c>
      <c r="I425" s="4" t="s">
        <v>18</v>
      </c>
      <c r="J425" s="4">
        <v>1</v>
      </c>
      <c r="K425" s="4">
        <v>1</v>
      </c>
      <c r="L425" s="224"/>
      <c r="M425" s="4">
        <v>6</v>
      </c>
      <c r="N425" s="4">
        <v>8</v>
      </c>
      <c r="O425" s="214">
        <v>3</v>
      </c>
      <c r="Q425" s="234">
        <f t="shared" si="94"/>
        <v>3.8</v>
      </c>
      <c r="T425" s="355" t="str">
        <v>Witney Road Runners</v>
      </c>
      <c r="U425" s="9" t="str">
        <v>U20</v>
      </c>
      <c r="V425" s="9" t="str">
        <v>F</v>
      </c>
      <c r="W425" s="9">
        <v>0</v>
      </c>
      <c r="AB425" s="21"/>
      <c r="AC425" s="21"/>
      <c r="AD425" s="21"/>
      <c r="AG425" s="356"/>
      <c r="AO425" s="4"/>
      <c r="AP425" s="4"/>
      <c r="AQ425" s="4"/>
      <c r="AR425" s="4"/>
      <c r="AS425" s="4"/>
      <c r="AT425" s="4"/>
      <c r="AU425" s="4"/>
      <c r="AV425" s="4"/>
      <c r="AW425" s="4"/>
      <c r="AX425" s="4"/>
      <c r="AY425" s="4"/>
      <c r="AZ425" s="4"/>
    </row>
    <row r="426" spans="1:53" s="9" customFormat="1" ht="21" customHeight="1">
      <c r="A426" s="746"/>
      <c r="B426" s="747"/>
      <c r="C426" s="747"/>
      <c r="D426" s="4" t="s">
        <v>18</v>
      </c>
      <c r="E426" s="4" t="s">
        <v>45</v>
      </c>
      <c r="F426" s="4" t="s">
        <v>31</v>
      </c>
      <c r="G426" s="4" t="s">
        <v>33</v>
      </c>
      <c r="H426" s="4" t="s">
        <v>1</v>
      </c>
      <c r="I426" s="4" t="s">
        <v>31</v>
      </c>
      <c r="J426" s="4">
        <v>5</v>
      </c>
      <c r="K426" s="4">
        <v>5</v>
      </c>
      <c r="L426" s="224"/>
      <c r="M426" s="4">
        <v>8</v>
      </c>
      <c r="N426" s="4">
        <v>1</v>
      </c>
      <c r="O426" s="214">
        <v>6</v>
      </c>
      <c r="Q426" s="234">
        <f t="shared" si="94"/>
        <v>5</v>
      </c>
      <c r="T426" s="355" t="str">
        <v>Witney Road Runners</v>
      </c>
      <c r="U426" s="9" t="str">
        <v>U13</v>
      </c>
      <c r="V426" s="9" t="str">
        <v>M</v>
      </c>
      <c r="W426" s="9">
        <v>0</v>
      </c>
      <c r="AB426" s="21"/>
      <c r="AC426" s="21"/>
      <c r="AG426" s="356"/>
      <c r="AN426" s="4"/>
      <c r="AO426" s="4"/>
      <c r="AP426" s="4"/>
      <c r="AQ426" s="4"/>
      <c r="AR426" s="4"/>
      <c r="AS426" s="4"/>
      <c r="AT426" s="4"/>
      <c r="AU426" s="4"/>
      <c r="AV426" s="4"/>
      <c r="AW426" s="4"/>
      <c r="AX426" s="4"/>
      <c r="AY426" s="4"/>
    </row>
    <row r="427" spans="1:53" s="9" customFormat="1" ht="21" customHeight="1">
      <c r="A427" s="746"/>
      <c r="B427" s="747"/>
      <c r="C427" s="747"/>
      <c r="D427" s="4" t="s">
        <v>1</v>
      </c>
      <c r="E427" s="4" t="s">
        <v>44</v>
      </c>
      <c r="F427" s="4" t="s">
        <v>18</v>
      </c>
      <c r="G427" s="4" t="s">
        <v>45</v>
      </c>
      <c r="H427" s="4" t="s">
        <v>31</v>
      </c>
      <c r="I427" s="4" t="s">
        <v>0</v>
      </c>
      <c r="J427" s="4">
        <v>3</v>
      </c>
      <c r="K427" s="4">
        <v>2</v>
      </c>
      <c r="L427" s="224"/>
      <c r="M427" s="4">
        <v>7</v>
      </c>
      <c r="N427" s="4">
        <v>5</v>
      </c>
      <c r="O427" s="214">
        <v>2</v>
      </c>
      <c r="Q427" s="234">
        <f t="shared" si="94"/>
        <v>3.8</v>
      </c>
      <c r="T427" s="355" t="str">
        <v>Witney Road Runners</v>
      </c>
      <c r="U427" s="9" t="str">
        <v>U15</v>
      </c>
      <c r="V427" s="9" t="str">
        <v>M</v>
      </c>
      <c r="W427" s="9">
        <v>0</v>
      </c>
      <c r="AB427" s="21"/>
      <c r="AC427" s="21"/>
      <c r="AG427" s="356"/>
      <c r="AN427" s="4"/>
      <c r="AO427" s="4"/>
      <c r="AP427" s="4"/>
      <c r="AQ427" s="4"/>
      <c r="AR427" s="4"/>
      <c r="AS427" s="4"/>
      <c r="AT427" s="4"/>
      <c r="AU427" s="4"/>
      <c r="AV427" s="4"/>
      <c r="AW427" s="4"/>
      <c r="AX427" s="4"/>
      <c r="AY427" s="4"/>
    </row>
    <row r="428" spans="1:53" s="9" customFormat="1" ht="21" customHeight="1">
      <c r="A428" s="746"/>
      <c r="B428" s="747"/>
      <c r="C428" s="747"/>
      <c r="D428" s="4" t="s">
        <v>0</v>
      </c>
      <c r="E428" s="4" t="s">
        <v>31</v>
      </c>
      <c r="F428" s="4" t="s">
        <v>1</v>
      </c>
      <c r="G428" s="4" t="s">
        <v>44</v>
      </c>
      <c r="H428" s="4" t="s">
        <v>45</v>
      </c>
      <c r="I428" s="4" t="s">
        <v>1</v>
      </c>
      <c r="J428" s="4">
        <v>7</v>
      </c>
      <c r="K428" s="4">
        <v>3</v>
      </c>
      <c r="L428" s="224"/>
      <c r="M428" s="4">
        <v>1</v>
      </c>
      <c r="N428" s="4">
        <v>3</v>
      </c>
      <c r="O428" s="214">
        <v>7</v>
      </c>
      <c r="Q428" s="234">
        <f t="shared" si="94"/>
        <v>4.2</v>
      </c>
      <c r="T428" s="355" t="str">
        <v>Witney Road Runners</v>
      </c>
      <c r="U428" s="9" t="str">
        <v>U17</v>
      </c>
      <c r="V428" s="9" t="str">
        <v>M</v>
      </c>
      <c r="W428" s="9">
        <v>0</v>
      </c>
      <c r="AB428" s="21"/>
      <c r="AC428" s="21"/>
      <c r="AG428" s="356"/>
      <c r="AN428" s="4"/>
      <c r="AO428" s="4"/>
      <c r="AP428" s="4"/>
      <c r="AQ428" s="4"/>
      <c r="AR428" s="4"/>
      <c r="AS428" s="4"/>
      <c r="AT428" s="4"/>
      <c r="AU428" s="4"/>
      <c r="AV428" s="4"/>
      <c r="AW428" s="4"/>
      <c r="AX428" s="4"/>
      <c r="AY428" s="4"/>
    </row>
    <row r="429" spans="1:53" s="9" customFormat="1" ht="21" customHeight="1">
      <c r="A429" s="746"/>
      <c r="B429" s="747"/>
      <c r="C429" s="747"/>
      <c r="D429" s="4" t="s">
        <v>31</v>
      </c>
      <c r="E429" s="4" t="s">
        <v>0</v>
      </c>
      <c r="F429" s="4" t="s">
        <v>0</v>
      </c>
      <c r="G429" s="4" t="s">
        <v>72</v>
      </c>
      <c r="H429" s="4" t="s">
        <v>44</v>
      </c>
      <c r="I429" s="4" t="s">
        <v>33</v>
      </c>
      <c r="J429" s="4">
        <v>4</v>
      </c>
      <c r="K429" s="4">
        <v>8</v>
      </c>
      <c r="L429" s="224"/>
      <c r="M429" s="4">
        <v>4</v>
      </c>
      <c r="N429" s="4">
        <v>7</v>
      </c>
      <c r="O429" s="214">
        <v>1</v>
      </c>
      <c r="Q429" s="234">
        <f t="shared" si="94"/>
        <v>4.8</v>
      </c>
      <c r="T429" s="355" t="str">
        <v>Witney Road Runners</v>
      </c>
      <c r="U429" s="9" t="str">
        <v>U20</v>
      </c>
      <c r="V429" s="9" t="str">
        <v>M</v>
      </c>
      <c r="W429" s="9">
        <v>0</v>
      </c>
      <c r="AB429" s="21"/>
      <c r="AC429" s="21"/>
      <c r="AG429" s="356"/>
      <c r="AN429" s="4"/>
      <c r="AO429" s="4"/>
      <c r="AP429" s="4"/>
      <c r="AQ429" s="4"/>
      <c r="AR429" s="4"/>
      <c r="AS429" s="4"/>
      <c r="AT429" s="4"/>
      <c r="AU429" s="4"/>
      <c r="AV429" s="4"/>
      <c r="AW429" s="4"/>
      <c r="AX429" s="4"/>
      <c r="AY429" s="4"/>
    </row>
    <row r="430" spans="1:53" s="9" customFormat="1" ht="21" customHeight="1">
      <c r="A430" s="746"/>
      <c r="B430" s="747"/>
      <c r="C430" s="747"/>
      <c r="D430" s="4" t="s">
        <v>33</v>
      </c>
      <c r="E430" s="4" t="s">
        <v>1</v>
      </c>
      <c r="F430" s="4" t="s">
        <v>44</v>
      </c>
      <c r="G430" s="4" t="s">
        <v>0</v>
      </c>
      <c r="H430" s="4" t="s">
        <v>0</v>
      </c>
      <c r="I430" s="4" t="s">
        <v>44</v>
      </c>
      <c r="J430" s="4">
        <v>8</v>
      </c>
      <c r="K430" s="4">
        <v>4</v>
      </c>
      <c r="L430" s="224"/>
      <c r="M430" s="4">
        <v>5</v>
      </c>
      <c r="N430" s="4">
        <v>2</v>
      </c>
      <c r="O430" s="214">
        <v>8</v>
      </c>
      <c r="Q430" s="234">
        <f t="shared" si="94"/>
        <v>5.4</v>
      </c>
      <c r="T430" s="355" t="str">
        <v>Great Milton AC</v>
      </c>
      <c r="U430" s="9" t="str">
        <v>U13</v>
      </c>
      <c r="V430" s="9" t="str">
        <v>F</v>
      </c>
      <c r="W430" s="9">
        <v>0</v>
      </c>
      <c r="AB430" s="21"/>
      <c r="AC430" s="21"/>
      <c r="AG430" s="356"/>
      <c r="AN430" s="4"/>
      <c r="AO430" s="4"/>
      <c r="AP430" s="4"/>
      <c r="AQ430" s="4"/>
      <c r="AR430" s="4"/>
      <c r="AS430" s="4"/>
      <c r="AT430" s="4"/>
      <c r="AU430" s="4"/>
      <c r="AV430" s="4"/>
      <c r="AW430" s="4"/>
      <c r="AX430" s="4"/>
      <c r="AY430" s="4"/>
    </row>
    <row r="431" spans="1:53" s="9" customFormat="1" ht="21" customHeight="1">
      <c r="A431" s="741"/>
      <c r="B431" s="742"/>
      <c r="C431" s="742"/>
      <c r="D431" s="211" t="s">
        <v>44</v>
      </c>
      <c r="E431" s="211" t="s">
        <v>33</v>
      </c>
      <c r="F431" s="211" t="s">
        <v>33</v>
      </c>
      <c r="G431" s="211" t="s">
        <v>18</v>
      </c>
      <c r="H431" s="211" t="s">
        <v>18</v>
      </c>
      <c r="I431" s="211" t="s">
        <v>72</v>
      </c>
      <c r="J431" s="211">
        <v>2</v>
      </c>
      <c r="K431" s="211">
        <v>7</v>
      </c>
      <c r="L431" s="225"/>
      <c r="M431" s="211">
        <v>3</v>
      </c>
      <c r="N431" s="211">
        <v>6</v>
      </c>
      <c r="O431" s="215">
        <v>5</v>
      </c>
      <c r="Q431" s="234">
        <f t="shared" si="94"/>
        <v>4.5999999999999996</v>
      </c>
      <c r="T431" s="355" t="str">
        <v>Great Milton AC</v>
      </c>
      <c r="U431" s="9" t="str">
        <v>U15</v>
      </c>
      <c r="V431" s="9" t="str">
        <v>F</v>
      </c>
      <c r="W431" s="9">
        <v>0</v>
      </c>
      <c r="AB431" s="21"/>
      <c r="AC431" s="21"/>
      <c r="AG431" s="356"/>
      <c r="AN431" s="4"/>
      <c r="AO431" s="4"/>
      <c r="AP431" s="4"/>
      <c r="AQ431" s="4"/>
      <c r="AR431" s="4"/>
      <c r="AS431" s="4"/>
      <c r="AT431" s="4"/>
      <c r="AU431" s="4"/>
      <c r="AV431" s="4"/>
      <c r="AW431" s="4"/>
      <c r="AX431" s="4"/>
      <c r="AY431" s="4"/>
    </row>
    <row r="432" spans="1:53" s="9" customFormat="1" ht="21" customHeight="1" thickBot="1">
      <c r="A432" s="210"/>
      <c r="B432" s="210"/>
      <c r="C432" s="210"/>
      <c r="D432" s="210"/>
      <c r="E432" s="210"/>
      <c r="F432" s="210"/>
      <c r="G432" s="210"/>
      <c r="H432" s="210"/>
      <c r="I432" s="210"/>
      <c r="J432" s="210"/>
      <c r="K432" s="4"/>
      <c r="L432" s="4"/>
      <c r="N432" s="11"/>
      <c r="O432" s="11"/>
      <c r="P432" s="234"/>
      <c r="T432" s="355" t="str">
        <v>Great Milton AC</v>
      </c>
      <c r="U432" s="9" t="str">
        <v>U17</v>
      </c>
      <c r="V432" s="9" t="str">
        <v>F</v>
      </c>
      <c r="W432" s="9">
        <v>0</v>
      </c>
      <c r="AB432" s="21"/>
      <c r="AC432" s="21"/>
      <c r="AG432" s="356"/>
      <c r="AN432" s="4"/>
      <c r="AO432" s="4"/>
      <c r="AP432" s="4"/>
      <c r="AQ432" s="4"/>
      <c r="AR432" s="4"/>
      <c r="AS432" s="4"/>
      <c r="AT432" s="4"/>
      <c r="AU432" s="4"/>
      <c r="AV432" s="4"/>
      <c r="AW432" s="4"/>
      <c r="AX432" s="4"/>
      <c r="AY432" s="4"/>
    </row>
    <row r="433" spans="1:54" s="9" customFormat="1" ht="21" customHeight="1" thickBot="1">
      <c r="A433" s="770" t="s">
        <v>10</v>
      </c>
      <c r="B433" s="771"/>
      <c r="C433" s="772"/>
      <c r="D433" s="226" t="s">
        <v>348</v>
      </c>
      <c r="E433" s="227" t="s">
        <v>2</v>
      </c>
      <c r="F433" s="227" t="s">
        <v>4</v>
      </c>
      <c r="G433" s="227" t="s">
        <v>12</v>
      </c>
      <c r="H433" s="227" t="s">
        <v>3</v>
      </c>
      <c r="I433" s="227" t="s">
        <v>6</v>
      </c>
      <c r="J433" s="227" t="s">
        <v>56</v>
      </c>
      <c r="K433" s="227" t="s">
        <v>53</v>
      </c>
      <c r="L433" s="227" t="s">
        <v>52</v>
      </c>
      <c r="M433" s="227" t="s">
        <v>57</v>
      </c>
      <c r="N433" s="227" t="s">
        <v>55</v>
      </c>
      <c r="O433" s="227" t="s">
        <v>51</v>
      </c>
      <c r="P433" s="227" t="s">
        <v>54</v>
      </c>
      <c r="Q433" s="234"/>
      <c r="T433" s="355" t="str">
        <v>Great Milton AC</v>
      </c>
      <c r="U433" s="9" t="str">
        <v>U20</v>
      </c>
      <c r="V433" s="9" t="str">
        <v>F</v>
      </c>
      <c r="W433" s="9">
        <v>0</v>
      </c>
      <c r="AB433" s="21"/>
      <c r="AC433" s="21"/>
      <c r="AD433" s="21"/>
      <c r="AG433" s="356"/>
      <c r="AO433" s="4"/>
      <c r="AP433" s="4"/>
      <c r="AQ433" s="4"/>
      <c r="AR433" s="4"/>
      <c r="AS433" s="4"/>
      <c r="AT433" s="4"/>
      <c r="AU433" s="4"/>
      <c r="AV433" s="4"/>
      <c r="AW433" s="4"/>
      <c r="AX433" s="4"/>
      <c r="AY433" s="4"/>
      <c r="AZ433" s="4"/>
    </row>
    <row r="434" spans="1:54" s="9" customFormat="1" ht="21" customHeight="1">
      <c r="A434" s="741" t="s">
        <v>336</v>
      </c>
      <c r="B434" s="742"/>
      <c r="C434" s="743"/>
      <c r="D434" s="5" t="str">
        <f>CN158</f>
        <v>0/0/0</v>
      </c>
      <c r="E434" s="5" t="str">
        <f t="shared" ref="E434:J434" si="95">CO158</f>
        <v>0/0/0</v>
      </c>
      <c r="F434" s="5" t="str">
        <f t="shared" si="95"/>
        <v>0/0/0</v>
      </c>
      <c r="G434" s="5" t="str">
        <f t="shared" si="95"/>
        <v>0/0/0</v>
      </c>
      <c r="H434" s="5" t="str">
        <f t="shared" si="95"/>
        <v>0/0/0</v>
      </c>
      <c r="I434" s="5" t="str">
        <f t="shared" si="95"/>
        <v>0/0/0</v>
      </c>
      <c r="J434" s="5" t="str">
        <f t="shared" si="95"/>
        <v>0/0</v>
      </c>
      <c r="K434" s="5" cm="1">
        <f t="array" ref="K434">IFERROR(ROWS(_xlfn._xlws.FILTER(_xlfn.ANCHORARRAY(BY154), _xlfn.CHOOSECOLS(_xlfn.ANCHORARRAY(BY154),1)&lt;&gt;"")),0)</f>
        <v>0</v>
      </c>
      <c r="L434" s="5" cm="1">
        <f t="array" ref="L434">IFERROR(ROWS(_xlfn._xlws.FILTER(_xlfn.ANCHORARRAY(BG154), _xlfn.CHOOSECOLS(_xlfn.ANCHORARRAY(BG154),1)&lt;&gt;"")),0)</f>
        <v>0</v>
      </c>
      <c r="M434" s="5" cm="1">
        <f t="array" ref="M434">IFERROR(ROWS(_xlfn._xlws.FILTER(_xlfn.ANCHORARRAY(BP154), _xlfn.CHOOSECOLS(_xlfn.ANCHORARRAY(BP154),1)&lt;&gt;"")),0)</f>
        <v>0</v>
      </c>
      <c r="N434" s="5" cm="1">
        <f t="array" ref="N434">IFERROR(ROWS(_xlfn._xlws.FILTER(_xlfn.ANCHORARRAY(AX154), _xlfn.CHOOSECOLS(_xlfn.ANCHORARRAY(AX154),1)&lt;&gt;"")),0)</f>
        <v>0</v>
      </c>
      <c r="O434" s="5" cm="1">
        <f t="array" ref="O434">IFERROR(ROWS(_xlfn._xlws.FILTER(_xlfn.ANCHORARRAY(AO154), _xlfn.CHOOSECOLS(_xlfn.ANCHORARRAY(AO154),1)&lt;&gt;"")),0)</f>
        <v>0</v>
      </c>
      <c r="P434" s="5" cm="1">
        <f t="array" ref="P434">IFERROR(ROWS(_xlfn._xlws.FILTER(_xlfn.ANCHORARRAY(AF154), _xlfn.CHOOSECOLS(_xlfn.ANCHORARRAY(AF154),1)&lt;&gt;"")),0)</f>
        <v>0</v>
      </c>
      <c r="Q434" s="234"/>
      <c r="T434" s="355" t="str">
        <v>Great Milton AC</v>
      </c>
      <c r="U434" s="9" t="str">
        <v>U13</v>
      </c>
      <c r="V434" s="9" t="str">
        <v>M</v>
      </c>
      <c r="W434" s="9">
        <v>0</v>
      </c>
      <c r="AB434" s="21"/>
      <c r="AC434" s="21"/>
      <c r="AD434" s="21"/>
      <c r="AG434" s="356"/>
      <c r="AO434" s="4"/>
      <c r="AP434" s="4"/>
      <c r="AQ434" s="4"/>
      <c r="AR434" s="4"/>
      <c r="AS434" s="4"/>
      <c r="AT434" s="4"/>
      <c r="AU434" s="4"/>
      <c r="AV434" s="4"/>
      <c r="AW434" s="4"/>
      <c r="AX434" s="4"/>
      <c r="AY434" s="4"/>
      <c r="AZ434" s="4"/>
    </row>
    <row r="435" spans="1:54" s="9" customFormat="1" ht="21" customHeight="1">
      <c r="A435" s="744" t="s">
        <v>337</v>
      </c>
      <c r="B435" s="745"/>
      <c r="C435" s="745"/>
      <c r="D435" s="212" t="s">
        <v>44</v>
      </c>
      <c r="E435" s="212" t="s">
        <v>33</v>
      </c>
      <c r="F435" s="212" t="s">
        <v>33</v>
      </c>
      <c r="G435" s="212" t="s">
        <v>1</v>
      </c>
      <c r="H435" s="212" t="s">
        <v>72</v>
      </c>
      <c r="I435" s="212" t="s">
        <v>1</v>
      </c>
      <c r="J435" s="212" t="s">
        <v>31</v>
      </c>
      <c r="K435" s="212">
        <v>3</v>
      </c>
      <c r="L435" s="212">
        <v>2</v>
      </c>
      <c r="M435" s="212">
        <v>3</v>
      </c>
      <c r="N435" s="212">
        <v>7</v>
      </c>
      <c r="O435" s="212">
        <v>8</v>
      </c>
      <c r="P435" s="213">
        <v>4</v>
      </c>
      <c r="Q435" s="234">
        <f t="shared" ref="Q435:Q442" si="96">AVERAGE(D435:P435)</f>
        <v>4.5</v>
      </c>
      <c r="T435" s="355" t="str">
        <v>Great Milton AC</v>
      </c>
      <c r="U435" s="9" t="str">
        <v>U15</v>
      </c>
      <c r="V435" s="9" t="str">
        <v>M</v>
      </c>
      <c r="W435" s="9">
        <v>0</v>
      </c>
      <c r="AB435" s="21"/>
      <c r="AC435" s="21"/>
      <c r="AD435" s="21"/>
      <c r="AG435" s="356"/>
      <c r="AO435" s="4"/>
      <c r="AP435" s="4"/>
      <c r="AQ435" s="4"/>
      <c r="AR435" s="4"/>
      <c r="AS435" s="4"/>
      <c r="AT435" s="4"/>
      <c r="AU435" s="4"/>
      <c r="AV435" s="4"/>
      <c r="AW435" s="4"/>
      <c r="AX435" s="4"/>
      <c r="AY435" s="4"/>
      <c r="AZ435" s="4"/>
    </row>
    <row r="436" spans="1:54" s="9" customFormat="1" ht="21" customHeight="1">
      <c r="A436" s="746"/>
      <c r="B436" s="747"/>
      <c r="C436" s="747"/>
      <c r="D436" s="4" t="s">
        <v>0</v>
      </c>
      <c r="E436" s="4" t="s">
        <v>18</v>
      </c>
      <c r="F436" s="4" t="s">
        <v>45</v>
      </c>
      <c r="G436" s="4" t="s">
        <v>33</v>
      </c>
      <c r="H436" s="4" t="s">
        <v>31</v>
      </c>
      <c r="I436" s="4" t="s">
        <v>33</v>
      </c>
      <c r="J436" s="4" t="s">
        <v>1</v>
      </c>
      <c r="K436" s="4">
        <v>7</v>
      </c>
      <c r="L436" s="4">
        <v>4</v>
      </c>
      <c r="M436" s="4">
        <v>2</v>
      </c>
      <c r="N436" s="4">
        <v>1</v>
      </c>
      <c r="O436" s="4">
        <v>2</v>
      </c>
      <c r="P436" s="214">
        <v>2</v>
      </c>
      <c r="Q436" s="234">
        <f t="shared" si="96"/>
        <v>3</v>
      </c>
      <c r="T436" s="355" t="str">
        <v>Great Milton AC</v>
      </c>
      <c r="U436" s="9" t="str">
        <v>U17</v>
      </c>
      <c r="V436" s="9" t="str">
        <v>M</v>
      </c>
      <c r="W436" s="9">
        <v>0</v>
      </c>
      <c r="AB436" s="21"/>
      <c r="AC436" s="21"/>
      <c r="AD436" s="21"/>
      <c r="AG436" s="356"/>
      <c r="AO436" s="4"/>
      <c r="AP436" s="4"/>
      <c r="AQ436" s="4"/>
      <c r="AR436" s="4"/>
      <c r="AS436" s="4"/>
      <c r="AT436" s="4"/>
      <c r="AU436" s="4"/>
      <c r="AV436" s="4"/>
      <c r="AW436" s="4"/>
      <c r="AX436" s="4"/>
      <c r="AY436" s="4"/>
      <c r="AZ436" s="4"/>
    </row>
    <row r="437" spans="1:54" s="9" customFormat="1" ht="21" customHeight="1">
      <c r="A437" s="746"/>
      <c r="B437" s="747"/>
      <c r="C437" s="747"/>
      <c r="D437" s="4" t="s">
        <v>31</v>
      </c>
      <c r="E437" s="4" t="s">
        <v>0</v>
      </c>
      <c r="F437" s="4" t="s">
        <v>44</v>
      </c>
      <c r="G437" s="4" t="s">
        <v>31</v>
      </c>
      <c r="H437" s="4" t="s">
        <v>18</v>
      </c>
      <c r="I437" s="4" t="s">
        <v>72</v>
      </c>
      <c r="J437" s="4" t="s">
        <v>0</v>
      </c>
      <c r="K437" s="4">
        <v>8</v>
      </c>
      <c r="L437" s="4">
        <v>6</v>
      </c>
      <c r="M437" s="4">
        <v>5</v>
      </c>
      <c r="N437" s="4">
        <v>8</v>
      </c>
      <c r="O437" s="4">
        <v>3</v>
      </c>
      <c r="P437" s="214">
        <v>3</v>
      </c>
      <c r="Q437" s="234">
        <f t="shared" si="96"/>
        <v>5.5</v>
      </c>
      <c r="T437" s="355" t="str">
        <v>Great Milton AC</v>
      </c>
      <c r="U437" s="9" t="str">
        <v>U20</v>
      </c>
      <c r="V437" s="9" t="str">
        <v>M</v>
      </c>
      <c r="W437" s="9">
        <v>0</v>
      </c>
      <c r="AB437" s="21"/>
      <c r="AC437" s="21"/>
      <c r="AD437" s="21"/>
      <c r="AG437" s="356"/>
      <c r="AO437" s="4"/>
      <c r="AP437" s="4"/>
      <c r="AQ437" s="4"/>
      <c r="AR437" s="4"/>
      <c r="AS437" s="4"/>
      <c r="AT437" s="4"/>
      <c r="AU437" s="4"/>
      <c r="AV437" s="4"/>
      <c r="AW437" s="4"/>
      <c r="AX437" s="4"/>
      <c r="AY437" s="4"/>
      <c r="AZ437" s="4"/>
    </row>
    <row r="438" spans="1:54" s="9" customFormat="1" ht="21" customHeight="1">
      <c r="A438" s="746"/>
      <c r="B438" s="747"/>
      <c r="C438" s="747"/>
      <c r="D438" s="4" t="s">
        <v>18</v>
      </c>
      <c r="E438" s="4" t="s">
        <v>31</v>
      </c>
      <c r="F438" s="4" t="s">
        <v>72</v>
      </c>
      <c r="G438" s="4" t="s">
        <v>0</v>
      </c>
      <c r="H438" s="4" t="s">
        <v>33</v>
      </c>
      <c r="I438" s="4" t="s">
        <v>0</v>
      </c>
      <c r="J438" s="4" t="s">
        <v>72</v>
      </c>
      <c r="K438" s="4">
        <v>2</v>
      </c>
      <c r="L438" s="4">
        <v>1</v>
      </c>
      <c r="M438" s="4">
        <v>4</v>
      </c>
      <c r="N438" s="4">
        <v>5</v>
      </c>
      <c r="O438" s="4">
        <v>4</v>
      </c>
      <c r="P438" s="214">
        <v>8</v>
      </c>
      <c r="Q438" s="234">
        <f t="shared" si="96"/>
        <v>4</v>
      </c>
      <c r="T438" s="357" t="str">
        <v>Abingdon</v>
      </c>
      <c r="U438" s="348">
        <v>0</v>
      </c>
      <c r="V438" s="348">
        <v>0</v>
      </c>
      <c r="W438" s="348">
        <v>0</v>
      </c>
      <c r="AD438" s="21"/>
      <c r="AE438" s="21"/>
      <c r="AF438" s="21"/>
      <c r="AG438" s="356"/>
      <c r="AQ438" s="4"/>
      <c r="AR438" s="4"/>
      <c r="AS438" s="4"/>
      <c r="AT438" s="4"/>
      <c r="AU438" s="4"/>
      <c r="AV438" s="4"/>
      <c r="AW438" s="4"/>
      <c r="AX438" s="4"/>
      <c r="AY438" s="4"/>
      <c r="AZ438" s="4"/>
      <c r="BA438" s="4"/>
      <c r="BB438" s="4"/>
    </row>
    <row r="439" spans="1:54" s="9" customFormat="1" ht="21" customHeight="1">
      <c r="A439" s="746"/>
      <c r="B439" s="747"/>
      <c r="C439" s="747"/>
      <c r="D439" s="4" t="s">
        <v>72</v>
      </c>
      <c r="E439" s="4" t="s">
        <v>72</v>
      </c>
      <c r="F439" s="4" t="s">
        <v>1</v>
      </c>
      <c r="G439" s="4" t="s">
        <v>72</v>
      </c>
      <c r="H439" s="4" t="s">
        <v>45</v>
      </c>
      <c r="I439" s="4" t="s">
        <v>18</v>
      </c>
      <c r="J439" s="4" t="s">
        <v>18</v>
      </c>
      <c r="K439" s="4">
        <v>1</v>
      </c>
      <c r="L439" s="4">
        <v>8</v>
      </c>
      <c r="M439" s="4">
        <v>8</v>
      </c>
      <c r="N439" s="4">
        <v>4</v>
      </c>
      <c r="O439" s="4">
        <v>6</v>
      </c>
      <c r="P439" s="214">
        <v>1</v>
      </c>
      <c r="Q439" s="234">
        <f t="shared" si="96"/>
        <v>4.666666666666667</v>
      </c>
      <c r="T439" s="357" t="str">
        <v>Banbury</v>
      </c>
      <c r="U439" s="348">
        <v>0</v>
      </c>
      <c r="V439" s="348">
        <v>0</v>
      </c>
      <c r="W439" s="348">
        <v>0</v>
      </c>
      <c r="AD439" s="21"/>
      <c r="AE439" s="21"/>
      <c r="AF439" s="21"/>
      <c r="AG439" s="356"/>
      <c r="AQ439" s="4"/>
      <c r="AR439" s="4"/>
      <c r="AS439" s="4"/>
      <c r="AT439" s="4"/>
      <c r="AU439" s="4"/>
      <c r="AV439" s="4"/>
      <c r="AW439" s="4"/>
      <c r="AX439" s="4"/>
      <c r="AY439" s="4"/>
      <c r="AZ439" s="4"/>
      <c r="BA439" s="4"/>
      <c r="BB439" s="4"/>
    </row>
    <row r="440" spans="1:54" s="9" customFormat="1" ht="21" customHeight="1">
      <c r="A440" s="746"/>
      <c r="B440" s="747"/>
      <c r="C440" s="747"/>
      <c r="D440" s="4" t="s">
        <v>45</v>
      </c>
      <c r="E440" s="4" t="s">
        <v>45</v>
      </c>
      <c r="F440" s="4" t="s">
        <v>0</v>
      </c>
      <c r="G440" s="4" t="s">
        <v>45</v>
      </c>
      <c r="H440" s="4" t="s">
        <v>44</v>
      </c>
      <c r="I440" s="4" t="s">
        <v>31</v>
      </c>
      <c r="J440" s="4" t="s">
        <v>33</v>
      </c>
      <c r="K440" s="4">
        <v>6</v>
      </c>
      <c r="L440" s="4">
        <v>5</v>
      </c>
      <c r="M440" s="4">
        <v>1</v>
      </c>
      <c r="N440" s="4">
        <v>6</v>
      </c>
      <c r="O440" s="4">
        <v>5</v>
      </c>
      <c r="P440" s="214">
        <v>5</v>
      </c>
      <c r="Q440" s="234">
        <f t="shared" si="96"/>
        <v>4.666666666666667</v>
      </c>
      <c r="T440" s="357" t="str">
        <v>Bicester</v>
      </c>
      <c r="U440" s="348">
        <v>0</v>
      </c>
      <c r="V440" s="348">
        <v>0</v>
      </c>
      <c r="W440" s="348">
        <v>0</v>
      </c>
      <c r="AD440" s="21"/>
      <c r="AE440" s="21"/>
      <c r="AF440" s="21"/>
      <c r="AG440" s="356"/>
      <c r="AQ440" s="4"/>
      <c r="AR440" s="4"/>
      <c r="AS440" s="4"/>
      <c r="AT440" s="4"/>
      <c r="AU440" s="4"/>
      <c r="AV440" s="4"/>
      <c r="AW440" s="4"/>
      <c r="AX440" s="4"/>
      <c r="AY440" s="4"/>
      <c r="AZ440" s="4"/>
      <c r="BA440" s="4"/>
      <c r="BB440" s="4"/>
    </row>
    <row r="441" spans="1:54" s="9" customFormat="1" ht="21" customHeight="1">
      <c r="A441" s="746"/>
      <c r="B441" s="747"/>
      <c r="C441" s="747"/>
      <c r="D441" s="4" t="s">
        <v>33</v>
      </c>
      <c r="E441" s="4" t="s">
        <v>1</v>
      </c>
      <c r="F441" s="4" t="s">
        <v>31</v>
      </c>
      <c r="G441" s="4" t="s">
        <v>18</v>
      </c>
      <c r="H441" s="4" t="s">
        <v>1</v>
      </c>
      <c r="I441" s="4" t="s">
        <v>45</v>
      </c>
      <c r="J441" s="4" t="s">
        <v>44</v>
      </c>
      <c r="K441" s="4">
        <v>4</v>
      </c>
      <c r="L441" s="4">
        <v>3</v>
      </c>
      <c r="M441" s="4">
        <v>7</v>
      </c>
      <c r="N441" s="4">
        <v>2</v>
      </c>
      <c r="O441" s="4">
        <v>7</v>
      </c>
      <c r="P441" s="214">
        <v>6</v>
      </c>
      <c r="Q441" s="234">
        <f t="shared" si="96"/>
        <v>4.833333333333333</v>
      </c>
      <c r="T441" s="357" t="str">
        <v>Oxford</v>
      </c>
      <c r="U441" s="348">
        <v>0</v>
      </c>
      <c r="V441" s="348">
        <v>0</v>
      </c>
      <c r="W441" s="348">
        <v>0</v>
      </c>
      <c r="AD441" s="21"/>
      <c r="AE441" s="21"/>
      <c r="AF441" s="21"/>
      <c r="AG441" s="356"/>
      <c r="AQ441" s="4"/>
      <c r="AR441" s="4"/>
      <c r="AS441" s="4"/>
      <c r="AT441" s="4"/>
      <c r="AU441" s="4"/>
      <c r="AV441" s="4"/>
      <c r="AW441" s="4"/>
      <c r="AX441" s="4"/>
      <c r="AY441" s="4"/>
      <c r="AZ441" s="4"/>
      <c r="BA441" s="4"/>
      <c r="BB441" s="4"/>
    </row>
    <row r="442" spans="1:54" s="9" customFormat="1" ht="21" customHeight="1">
      <c r="A442" s="741"/>
      <c r="B442" s="742"/>
      <c r="C442" s="742"/>
      <c r="D442" s="211" t="s">
        <v>1</v>
      </c>
      <c r="E442" s="211" t="s">
        <v>44</v>
      </c>
      <c r="F442" s="211" t="s">
        <v>18</v>
      </c>
      <c r="G442" s="211" t="s">
        <v>44</v>
      </c>
      <c r="H442" s="211" t="s">
        <v>0</v>
      </c>
      <c r="I442" s="211" t="s">
        <v>44</v>
      </c>
      <c r="J442" s="211" t="s">
        <v>45</v>
      </c>
      <c r="K442" s="211">
        <v>5</v>
      </c>
      <c r="L442" s="211">
        <v>7</v>
      </c>
      <c r="M442" s="211">
        <v>6</v>
      </c>
      <c r="N442" s="211">
        <v>3</v>
      </c>
      <c r="O442" s="211">
        <v>1</v>
      </c>
      <c r="P442" s="215">
        <v>7</v>
      </c>
      <c r="Q442" s="234">
        <f t="shared" si="96"/>
        <v>4.833333333333333</v>
      </c>
      <c r="T442" s="357" t="str">
        <v>Radley</v>
      </c>
      <c r="U442" s="348">
        <v>0</v>
      </c>
      <c r="V442" s="348">
        <v>0</v>
      </c>
      <c r="W442" s="348">
        <v>0</v>
      </c>
      <c r="AD442" s="21"/>
      <c r="AE442" s="21"/>
      <c r="AF442" s="21"/>
      <c r="AG442" s="356"/>
      <c r="AQ442" s="4"/>
      <c r="AR442" s="4"/>
      <c r="AS442" s="4"/>
      <c r="AT442" s="4"/>
      <c r="AU442" s="4"/>
      <c r="AV442" s="4"/>
      <c r="AW442" s="4"/>
      <c r="AX442" s="4"/>
      <c r="AY442" s="4"/>
      <c r="AZ442" s="4"/>
      <c r="BA442" s="4"/>
      <c r="BB442" s="4"/>
    </row>
    <row r="443" spans="1:54" s="9" customFormat="1" ht="21" customHeight="1" thickBot="1">
      <c r="A443" s="11"/>
      <c r="B443" s="11"/>
      <c r="C443" s="11"/>
      <c r="D443" s="11"/>
      <c r="E443" s="11"/>
      <c r="F443" s="11"/>
      <c r="G443" s="11"/>
      <c r="H443" s="11"/>
      <c r="I443" s="11"/>
      <c r="J443" s="11"/>
      <c r="K443" s="11"/>
      <c r="L443" s="11"/>
      <c r="M443" s="11"/>
      <c r="N443" s="11"/>
      <c r="O443" s="11"/>
      <c r="P443" s="11"/>
      <c r="Q443" s="235"/>
      <c r="T443" s="357" t="str">
        <v>Team Kennet</v>
      </c>
      <c r="U443" s="348">
        <v>0</v>
      </c>
      <c r="V443" s="348">
        <v>0</v>
      </c>
      <c r="W443" s="348">
        <v>0</v>
      </c>
      <c r="AD443" s="21"/>
      <c r="AE443" s="21"/>
      <c r="AF443" s="21"/>
      <c r="AG443" s="356"/>
      <c r="AQ443" s="4"/>
      <c r="AR443" s="4"/>
      <c r="AS443" s="4"/>
      <c r="AT443" s="4"/>
      <c r="AU443" s="4"/>
      <c r="AV443" s="4"/>
      <c r="AW443" s="4"/>
      <c r="AX443" s="4"/>
      <c r="AY443" s="4"/>
      <c r="AZ443" s="4"/>
      <c r="BA443" s="4"/>
      <c r="BB443" s="4"/>
    </row>
    <row r="444" spans="1:54" s="9" customFormat="1" ht="21" customHeight="1" thickBot="1">
      <c r="A444" s="770" t="s">
        <v>11</v>
      </c>
      <c r="B444" s="771"/>
      <c r="C444" s="772"/>
      <c r="D444" s="226" t="s">
        <v>348</v>
      </c>
      <c r="E444" s="227" t="s">
        <v>2</v>
      </c>
      <c r="F444" s="227" t="s">
        <v>4</v>
      </c>
      <c r="G444" s="227" t="s">
        <v>12</v>
      </c>
      <c r="H444" s="227" t="s">
        <v>3</v>
      </c>
      <c r="I444" s="227" t="s">
        <v>6</v>
      </c>
      <c r="J444" s="227" t="s">
        <v>56</v>
      </c>
      <c r="K444" s="227" t="s">
        <v>53</v>
      </c>
      <c r="L444" s="227" t="s">
        <v>52</v>
      </c>
      <c r="M444" s="227" t="s">
        <v>57</v>
      </c>
      <c r="N444" s="227" t="s">
        <v>55</v>
      </c>
      <c r="O444" s="227" t="s">
        <v>51</v>
      </c>
      <c r="P444" s="227" t="s">
        <v>54</v>
      </c>
      <c r="Q444" s="234"/>
      <c r="T444" s="357" t="str">
        <v>White Horse</v>
      </c>
      <c r="U444" s="348">
        <v>0</v>
      </c>
      <c r="V444" s="348">
        <v>0</v>
      </c>
      <c r="W444" s="348">
        <v>0</v>
      </c>
      <c r="AD444" s="21"/>
      <c r="AE444" s="21"/>
      <c r="AF444" s="21"/>
      <c r="AG444" s="356"/>
      <c r="AQ444" s="4"/>
      <c r="AR444" s="4"/>
      <c r="AS444" s="4"/>
      <c r="AT444" s="4"/>
      <c r="AU444" s="4"/>
      <c r="AV444" s="4"/>
      <c r="AW444" s="4"/>
      <c r="AX444" s="4"/>
      <c r="AY444" s="4"/>
      <c r="AZ444" s="4"/>
      <c r="BA444" s="4"/>
      <c r="BB444" s="4"/>
    </row>
    <row r="445" spans="1:54" s="9" customFormat="1" ht="21" customHeight="1">
      <c r="A445" s="741" t="s">
        <v>336</v>
      </c>
      <c r="B445" s="742"/>
      <c r="C445" s="743"/>
      <c r="D445" s="5" t="str">
        <f>CN188</f>
        <v>0/0/0</v>
      </c>
      <c r="E445" s="5" t="str">
        <f t="shared" ref="E445:J445" si="97">CO188</f>
        <v>0/0/0</v>
      </c>
      <c r="F445" s="5" t="str">
        <f t="shared" si="97"/>
        <v>0/0/0</v>
      </c>
      <c r="G445" s="5" t="str">
        <f t="shared" si="97"/>
        <v>0/0/0</v>
      </c>
      <c r="H445" s="5" t="str">
        <f t="shared" si="97"/>
        <v>0/0/0</v>
      </c>
      <c r="I445" s="5" t="str">
        <f t="shared" si="97"/>
        <v>0/0/0</v>
      </c>
      <c r="J445" s="5" t="str">
        <f t="shared" si="97"/>
        <v>0/0</v>
      </c>
      <c r="K445" s="5" cm="1">
        <f t="array" ref="K445">IFERROR(ROWS(_xlfn._xlws.FILTER(_xlfn.ANCHORARRAY(BY184), _xlfn.CHOOSECOLS(_xlfn.ANCHORARRAY(BY184),1)&lt;&gt;"")),0)</f>
        <v>0</v>
      </c>
      <c r="L445" s="5" cm="1">
        <f t="array" ref="L445">IFERROR(ROWS(_xlfn._xlws.FILTER(_xlfn.ANCHORARRAY(BG184), _xlfn.CHOOSECOLS(_xlfn.ANCHORARRAY(BG184),1)&lt;&gt;"")),0)</f>
        <v>0</v>
      </c>
      <c r="M445" s="5" cm="1">
        <f t="array" ref="M445">IFERROR(ROWS(_xlfn._xlws.FILTER(_xlfn.ANCHORARRAY(BP184), _xlfn.CHOOSECOLS(_xlfn.ANCHORARRAY(BP184),1)&lt;&gt;"")),0)</f>
        <v>0</v>
      </c>
      <c r="N445" s="5" cm="1">
        <f t="array" ref="N445">IFERROR(ROWS(_xlfn._xlws.FILTER(_xlfn.ANCHORARRAY(AX184), _xlfn.CHOOSECOLS(_xlfn.ANCHORARRAY(AX184),1)&lt;&gt;"")),0)</f>
        <v>0</v>
      </c>
      <c r="O445" s="5" cm="1">
        <f t="array" ref="O445">IFERROR(ROWS(_xlfn._xlws.FILTER(_xlfn.ANCHORARRAY(AO184), _xlfn.CHOOSECOLS(_xlfn.ANCHORARRAY(AO184),1)&lt;&gt;"")),0)</f>
        <v>0</v>
      </c>
      <c r="P445" s="5" cm="1">
        <f t="array" ref="P445">IFERROR(ROWS(_xlfn._xlws.FILTER(_xlfn.ANCHORARRAY(AF184), _xlfn.CHOOSECOLS(_xlfn.ANCHORARRAY(AF184),1)&lt;&gt;"")),0)</f>
        <v>0</v>
      </c>
      <c r="Q445" s="234"/>
      <c r="T445" s="357" t="str">
        <v>Witney</v>
      </c>
      <c r="U445" s="348">
        <v>0</v>
      </c>
      <c r="V445" s="348">
        <v>0</v>
      </c>
      <c r="W445" s="348">
        <v>0</v>
      </c>
      <c r="AD445" s="21"/>
      <c r="AE445" s="21"/>
      <c r="AF445" s="21"/>
      <c r="AG445" s="356"/>
      <c r="AQ445" s="4"/>
      <c r="AR445" s="4"/>
      <c r="AS445" s="4"/>
      <c r="AT445" s="4"/>
      <c r="AU445" s="4"/>
      <c r="AV445" s="4"/>
      <c r="AW445" s="4"/>
      <c r="AX445" s="4"/>
      <c r="AY445" s="4"/>
      <c r="AZ445" s="4"/>
      <c r="BA445" s="4"/>
      <c r="BB445" s="4"/>
    </row>
    <row r="446" spans="1:54" s="9" customFormat="1" ht="21" customHeight="1">
      <c r="A446" s="744" t="s">
        <v>337</v>
      </c>
      <c r="B446" s="745"/>
      <c r="C446" s="745"/>
      <c r="D446" s="212" t="s">
        <v>45</v>
      </c>
      <c r="E446" s="212" t="s">
        <v>1</v>
      </c>
      <c r="F446" s="212" t="s">
        <v>18</v>
      </c>
      <c r="G446" s="212" t="s">
        <v>0</v>
      </c>
      <c r="H446" s="212"/>
      <c r="I446" s="212"/>
      <c r="J446" s="212" t="s">
        <v>72</v>
      </c>
      <c r="K446" s="212">
        <v>4</v>
      </c>
      <c r="L446" s="212">
        <v>1</v>
      </c>
      <c r="M446" s="212">
        <v>3</v>
      </c>
      <c r="N446" s="212">
        <v>6</v>
      </c>
      <c r="O446" s="212">
        <v>3</v>
      </c>
      <c r="P446" s="213">
        <v>3</v>
      </c>
      <c r="Q446" s="234">
        <f t="shared" ref="Q446:Q453" si="98">AVERAGE(D446:P446)</f>
        <v>3.3333333333333335</v>
      </c>
      <c r="T446" s="358" t="str">
        <v>Great Milton</v>
      </c>
      <c r="U446" s="359">
        <v>0</v>
      </c>
      <c r="V446" s="359">
        <v>0</v>
      </c>
      <c r="W446" s="359">
        <v>0</v>
      </c>
      <c r="X446" s="360"/>
      <c r="Y446" s="360"/>
      <c r="Z446" s="360"/>
      <c r="AA446" s="360"/>
      <c r="AB446" s="360"/>
      <c r="AC446" s="360"/>
      <c r="AD446" s="361"/>
      <c r="AE446" s="361"/>
      <c r="AF446" s="361"/>
      <c r="AG446" s="362"/>
      <c r="AQ446" s="4"/>
      <c r="AR446" s="4"/>
      <c r="AS446" s="4"/>
      <c r="AT446" s="4"/>
      <c r="AU446" s="4"/>
      <c r="AV446" s="4"/>
      <c r="AW446" s="4"/>
      <c r="AX446" s="4"/>
      <c r="AY446" s="4"/>
      <c r="AZ446" s="4"/>
      <c r="BA446" s="4"/>
      <c r="BB446" s="4"/>
    </row>
    <row r="447" spans="1:54" s="9" customFormat="1" ht="21" customHeight="1">
      <c r="A447" s="746"/>
      <c r="B447" s="747"/>
      <c r="C447" s="747"/>
      <c r="D447" s="4" t="s">
        <v>33</v>
      </c>
      <c r="E447" s="4" t="s">
        <v>45</v>
      </c>
      <c r="F447" s="4" t="s">
        <v>44</v>
      </c>
      <c r="G447" s="4" t="s">
        <v>72</v>
      </c>
      <c r="H447" s="4"/>
      <c r="I447" s="4"/>
      <c r="J447" s="4" t="s">
        <v>1</v>
      </c>
      <c r="K447" s="4">
        <v>7</v>
      </c>
      <c r="L447" s="4">
        <v>3</v>
      </c>
      <c r="M447" s="4">
        <v>8</v>
      </c>
      <c r="N447" s="4">
        <v>7</v>
      </c>
      <c r="O447" s="4">
        <v>7</v>
      </c>
      <c r="P447" s="214">
        <v>8</v>
      </c>
      <c r="Q447" s="234">
        <f t="shared" si="98"/>
        <v>6.666666666666667</v>
      </c>
      <c r="AD447" s="21"/>
      <c r="AE447" s="21"/>
      <c r="AF447" s="21"/>
      <c r="AQ447" s="4"/>
      <c r="AR447" s="4"/>
      <c r="AS447" s="4"/>
      <c r="AT447" s="4"/>
      <c r="AU447" s="4"/>
      <c r="AV447" s="4"/>
      <c r="AW447" s="4"/>
      <c r="AX447" s="4"/>
      <c r="AY447" s="4"/>
      <c r="AZ447" s="4"/>
      <c r="BA447" s="4"/>
      <c r="BB447" s="4"/>
    </row>
    <row r="448" spans="1:54" s="9" customFormat="1" ht="21" customHeight="1">
      <c r="A448" s="746"/>
      <c r="B448" s="747"/>
      <c r="C448" s="747"/>
      <c r="D448" s="4" t="s">
        <v>72</v>
      </c>
      <c r="E448" s="4" t="s">
        <v>31</v>
      </c>
      <c r="F448" s="4" t="s">
        <v>0</v>
      </c>
      <c r="G448" s="4" t="s">
        <v>18</v>
      </c>
      <c r="H448" s="4"/>
      <c r="I448" s="4"/>
      <c r="J448" s="4" t="s">
        <v>0</v>
      </c>
      <c r="K448" s="4">
        <v>6</v>
      </c>
      <c r="L448" s="4">
        <v>4</v>
      </c>
      <c r="M448" s="4">
        <v>6</v>
      </c>
      <c r="N448" s="4">
        <v>8</v>
      </c>
      <c r="O448" s="4">
        <v>2</v>
      </c>
      <c r="P448" s="214">
        <v>1</v>
      </c>
      <c r="Q448" s="234">
        <f t="shared" si="98"/>
        <v>4.5</v>
      </c>
      <c r="AD448" s="21"/>
      <c r="AE448" s="21"/>
      <c r="AF448" s="21"/>
      <c r="AQ448" s="4"/>
      <c r="AR448" s="4"/>
      <c r="AS448" s="4"/>
      <c r="AT448" s="4"/>
      <c r="AU448" s="4"/>
      <c r="AV448" s="4"/>
      <c r="AW448" s="4"/>
      <c r="AX448" s="4"/>
      <c r="AY448" s="4"/>
      <c r="AZ448" s="4"/>
      <c r="BA448" s="4"/>
      <c r="BB448" s="4"/>
    </row>
    <row r="449" spans="1:54" s="9" customFormat="1" ht="21" customHeight="1">
      <c r="A449" s="746"/>
      <c r="B449" s="747"/>
      <c r="C449" s="747"/>
      <c r="D449" s="4" t="s">
        <v>0</v>
      </c>
      <c r="E449" s="4" t="s">
        <v>0</v>
      </c>
      <c r="F449" s="4" t="s">
        <v>72</v>
      </c>
      <c r="G449" s="4" t="s">
        <v>45</v>
      </c>
      <c r="H449" s="4"/>
      <c r="I449" s="4"/>
      <c r="J449" s="4" t="s">
        <v>18</v>
      </c>
      <c r="K449" s="4">
        <v>5</v>
      </c>
      <c r="L449" s="4">
        <v>6</v>
      </c>
      <c r="M449" s="4">
        <v>4</v>
      </c>
      <c r="N449" s="4">
        <v>3</v>
      </c>
      <c r="O449" s="4">
        <v>4</v>
      </c>
      <c r="P449" s="214">
        <v>2</v>
      </c>
      <c r="Q449" s="234">
        <f t="shared" si="98"/>
        <v>4</v>
      </c>
      <c r="AD449" s="21"/>
      <c r="AE449" s="21"/>
      <c r="AF449" s="21"/>
      <c r="AQ449" s="4"/>
      <c r="AR449" s="4"/>
      <c r="AS449" s="4"/>
      <c r="AT449" s="4"/>
      <c r="AU449" s="4"/>
      <c r="AV449" s="4"/>
      <c r="AW449" s="4"/>
      <c r="AX449" s="4"/>
      <c r="AY449" s="4"/>
      <c r="AZ449" s="4"/>
      <c r="BA449" s="4"/>
      <c r="BB449" s="4"/>
    </row>
    <row r="450" spans="1:54" s="9" customFormat="1" ht="21" customHeight="1">
      <c r="A450" s="746"/>
      <c r="B450" s="747"/>
      <c r="C450" s="747"/>
      <c r="D450" s="4" t="s">
        <v>44</v>
      </c>
      <c r="E450" s="4" t="s">
        <v>33</v>
      </c>
      <c r="F450" s="4" t="s">
        <v>45</v>
      </c>
      <c r="G450" s="4" t="s">
        <v>31</v>
      </c>
      <c r="H450" s="4"/>
      <c r="I450" s="4"/>
      <c r="J450" s="4" t="s">
        <v>44</v>
      </c>
      <c r="K450" s="4">
        <v>8</v>
      </c>
      <c r="L450" s="4">
        <v>5</v>
      </c>
      <c r="M450" s="4">
        <v>1</v>
      </c>
      <c r="N450" s="4">
        <v>5</v>
      </c>
      <c r="O450" s="4">
        <v>5</v>
      </c>
      <c r="P450" s="214">
        <v>6</v>
      </c>
      <c r="Q450" s="234">
        <f t="shared" si="98"/>
        <v>5</v>
      </c>
      <c r="AD450" s="21"/>
      <c r="AE450" s="21"/>
      <c r="AF450" s="21"/>
      <c r="AQ450" s="4"/>
      <c r="AR450" s="4"/>
      <c r="AS450" s="4"/>
      <c r="AT450" s="4"/>
      <c r="AU450" s="4"/>
      <c r="AV450" s="4"/>
      <c r="AW450" s="4"/>
      <c r="AX450" s="4"/>
      <c r="AY450" s="4"/>
      <c r="AZ450" s="4"/>
      <c r="BA450" s="4"/>
      <c r="BB450" s="4"/>
    </row>
    <row r="451" spans="1:54" s="9" customFormat="1" ht="21" customHeight="1">
      <c r="A451" s="746"/>
      <c r="B451" s="747"/>
      <c r="C451" s="747"/>
      <c r="D451" s="4" t="s">
        <v>18</v>
      </c>
      <c r="E451" s="4" t="s">
        <v>72</v>
      </c>
      <c r="F451" s="4" t="s">
        <v>31</v>
      </c>
      <c r="G451" s="4" t="s">
        <v>44</v>
      </c>
      <c r="H451" s="4"/>
      <c r="I451" s="4"/>
      <c r="J451" s="4" t="s">
        <v>45</v>
      </c>
      <c r="K451" s="4">
        <v>1</v>
      </c>
      <c r="L451" s="4">
        <v>7</v>
      </c>
      <c r="M451" s="4">
        <v>2</v>
      </c>
      <c r="N451" s="4">
        <v>2</v>
      </c>
      <c r="O451" s="4">
        <v>6</v>
      </c>
      <c r="P451" s="214">
        <v>4</v>
      </c>
      <c r="Q451" s="234">
        <f t="shared" si="98"/>
        <v>3.6666666666666665</v>
      </c>
      <c r="AD451" s="21"/>
      <c r="AE451" s="21"/>
      <c r="AF451" s="21"/>
      <c r="AQ451" s="4"/>
      <c r="AR451" s="4"/>
      <c r="AS451" s="4"/>
      <c r="AT451" s="4"/>
      <c r="AU451" s="4"/>
      <c r="AV451" s="4"/>
      <c r="AW451" s="4"/>
      <c r="AX451" s="4"/>
      <c r="AY451" s="4"/>
      <c r="AZ451" s="4"/>
      <c r="BA451" s="4"/>
      <c r="BB451" s="4"/>
    </row>
    <row r="452" spans="1:54" s="9" customFormat="1" ht="21" customHeight="1">
      <c r="A452" s="746"/>
      <c r="B452" s="747"/>
      <c r="C452" s="747"/>
      <c r="D452" s="4" t="s">
        <v>1</v>
      </c>
      <c r="E452" s="4" t="s">
        <v>44</v>
      </c>
      <c r="F452" s="4" t="s">
        <v>1</v>
      </c>
      <c r="G452" s="4" t="s">
        <v>1</v>
      </c>
      <c r="H452" s="4"/>
      <c r="I452" s="4"/>
      <c r="J452" s="4" t="s">
        <v>31</v>
      </c>
      <c r="K452" s="4">
        <v>2</v>
      </c>
      <c r="L452" s="4">
        <v>8</v>
      </c>
      <c r="M452" s="4">
        <v>5</v>
      </c>
      <c r="N452" s="4">
        <v>4</v>
      </c>
      <c r="O452" s="4">
        <v>8</v>
      </c>
      <c r="P452" s="214">
        <v>5</v>
      </c>
      <c r="Q452" s="234">
        <f t="shared" si="98"/>
        <v>5.333333333333333</v>
      </c>
      <c r="AD452" s="21"/>
      <c r="AE452" s="21"/>
      <c r="AF452" s="21"/>
      <c r="AQ452" s="4"/>
      <c r="AR452" s="4"/>
      <c r="AS452" s="4"/>
      <c r="AT452" s="4"/>
      <c r="AU452" s="4"/>
      <c r="AV452" s="4"/>
      <c r="AW452" s="4"/>
      <c r="AX452" s="4"/>
      <c r="AY452" s="4"/>
      <c r="AZ452" s="4"/>
      <c r="BA452" s="4"/>
      <c r="BB452" s="4"/>
    </row>
    <row r="453" spans="1:54" s="9" customFormat="1" ht="21" customHeight="1">
      <c r="A453" s="741"/>
      <c r="B453" s="742"/>
      <c r="C453" s="742"/>
      <c r="D453" s="211" t="s">
        <v>31</v>
      </c>
      <c r="E453" s="211" t="s">
        <v>18</v>
      </c>
      <c r="F453" s="211" t="s">
        <v>33</v>
      </c>
      <c r="G453" s="211" t="s">
        <v>33</v>
      </c>
      <c r="H453" s="211"/>
      <c r="I453" s="211"/>
      <c r="J453" s="211" t="s">
        <v>33</v>
      </c>
      <c r="K453" s="211">
        <v>3</v>
      </c>
      <c r="L453" s="211">
        <v>2</v>
      </c>
      <c r="M453" s="211">
        <v>7</v>
      </c>
      <c r="N453" s="211">
        <v>1</v>
      </c>
      <c r="O453" s="211">
        <v>1</v>
      </c>
      <c r="P453" s="215">
        <v>7</v>
      </c>
      <c r="Q453" s="234">
        <f t="shared" si="98"/>
        <v>3.5</v>
      </c>
      <c r="AD453" s="21"/>
      <c r="AE453" s="21"/>
      <c r="AF453" s="21"/>
      <c r="AQ453" s="4"/>
      <c r="AR453" s="4"/>
      <c r="AS453" s="4"/>
      <c r="AT453" s="4"/>
      <c r="AU453" s="4"/>
      <c r="AV453" s="4"/>
      <c r="AW453" s="4"/>
      <c r="AX453" s="4"/>
      <c r="AY453" s="4"/>
      <c r="AZ453" s="4"/>
      <c r="BA453" s="4"/>
      <c r="BB453" s="4"/>
    </row>
    <row r="454" spans="1:54" s="9" customFormat="1" ht="21" customHeight="1" thickBot="1">
      <c r="A454" s="11"/>
      <c r="B454" s="11"/>
      <c r="C454" s="11"/>
      <c r="D454" s="11"/>
      <c r="E454" s="11"/>
      <c r="F454" s="11"/>
      <c r="G454" s="11"/>
      <c r="H454" s="11"/>
      <c r="I454" s="11"/>
      <c r="J454" s="11"/>
      <c r="K454" s="11"/>
      <c r="L454" s="11"/>
      <c r="M454" s="11"/>
      <c r="N454" s="11"/>
      <c r="O454" s="11"/>
      <c r="P454" s="11"/>
      <c r="Q454" s="235"/>
      <c r="AD454" s="21"/>
      <c r="AE454" s="21"/>
      <c r="AF454" s="21"/>
      <c r="AQ454" s="4"/>
      <c r="AR454" s="4"/>
      <c r="AS454" s="4"/>
      <c r="AT454" s="4"/>
      <c r="AU454" s="4"/>
      <c r="AV454" s="4"/>
      <c r="AW454" s="4"/>
      <c r="AX454" s="4"/>
      <c r="AY454" s="4"/>
      <c r="AZ454" s="4"/>
      <c r="BA454" s="4"/>
      <c r="BB454" s="4"/>
    </row>
    <row r="455" spans="1:54" s="9" customFormat="1" ht="21" customHeight="1" thickBot="1">
      <c r="A455" s="770" t="s">
        <v>347</v>
      </c>
      <c r="B455" s="771"/>
      <c r="C455" s="772"/>
      <c r="D455" s="226" t="s">
        <v>348</v>
      </c>
      <c r="E455" s="227" t="s">
        <v>2</v>
      </c>
      <c r="F455" s="227" t="s">
        <v>4</v>
      </c>
      <c r="G455" s="227" t="s">
        <v>12</v>
      </c>
      <c r="H455" s="227" t="s">
        <v>3</v>
      </c>
      <c r="I455" s="227" t="s">
        <v>6</v>
      </c>
      <c r="J455" s="227" t="s">
        <v>56</v>
      </c>
      <c r="K455" s="227" t="s">
        <v>53</v>
      </c>
      <c r="L455" s="227" t="s">
        <v>52</v>
      </c>
      <c r="M455" s="227" t="s">
        <v>57</v>
      </c>
      <c r="N455" s="227" t="s">
        <v>55</v>
      </c>
      <c r="O455" s="227" t="s">
        <v>51</v>
      </c>
      <c r="P455" s="227" t="s">
        <v>54</v>
      </c>
      <c r="Q455" s="234"/>
      <c r="AD455" s="21"/>
      <c r="AE455" s="21"/>
      <c r="AF455" s="21"/>
      <c r="AQ455" s="4"/>
      <c r="AR455" s="4"/>
      <c r="AS455" s="4"/>
      <c r="AT455" s="4"/>
      <c r="AU455" s="4"/>
      <c r="AV455" s="4"/>
      <c r="AW455" s="4"/>
      <c r="AX455" s="4"/>
      <c r="AY455" s="4"/>
      <c r="AZ455" s="4"/>
      <c r="BA455" s="4"/>
      <c r="BB455" s="4"/>
    </row>
    <row r="456" spans="1:54" s="9" customFormat="1" ht="21" customHeight="1">
      <c r="A456" s="741" t="s">
        <v>336</v>
      </c>
      <c r="B456" s="742"/>
      <c r="C456" s="743"/>
      <c r="D456" s="57"/>
      <c r="E456" s="5">
        <f>CO214</f>
        <v>0</v>
      </c>
      <c r="F456" s="5">
        <f t="shared" ref="F456:I456" si="99">CP214</f>
        <v>0</v>
      </c>
      <c r="G456" s="5">
        <f t="shared" si="99"/>
        <v>0</v>
      </c>
      <c r="H456" s="5">
        <f t="shared" si="99"/>
        <v>0</v>
      </c>
      <c r="I456" s="5">
        <f t="shared" si="99"/>
        <v>0</v>
      </c>
      <c r="J456" s="57"/>
      <c r="K456" s="5" cm="1">
        <f t="array" ref="K456">IFERROR(ROWS(_xlfn._xlws.FILTER(_xlfn.ANCHORARRAY(BY214), _xlfn.CHOOSECOLS(_xlfn.ANCHORARRAY(BY214),1)&lt;&gt;"")),0)</f>
        <v>0</v>
      </c>
      <c r="L456" s="5" cm="1">
        <f t="array" ref="L456">IFERROR(ROWS(_xlfn._xlws.FILTER(_xlfn.ANCHORARRAY(BG214), _xlfn.CHOOSECOLS(_xlfn.ANCHORARRAY(BG214),1)&lt;&gt;"")),0)</f>
        <v>0</v>
      </c>
      <c r="M456" s="5" cm="1">
        <f t="array" ref="M456">IFERROR(ROWS(_xlfn._xlws.FILTER(_xlfn.ANCHORARRAY(BP214), _xlfn.CHOOSECOLS(_xlfn.ANCHORARRAY(BP214),1)&lt;&gt;"")),0)</f>
        <v>0</v>
      </c>
      <c r="N456" s="5" cm="1">
        <f t="array" ref="N456">IFERROR(ROWS(_xlfn._xlws.FILTER(_xlfn.ANCHORARRAY(AX214), _xlfn.CHOOSECOLS(_xlfn.ANCHORARRAY(AX214),1)&lt;&gt;"")),0)</f>
        <v>0</v>
      </c>
      <c r="O456" s="5" cm="1">
        <f t="array" ref="O456">IFERROR(ROWS(_xlfn._xlws.FILTER(_xlfn.ANCHORARRAY(AO214), _xlfn.CHOOSECOLS(_xlfn.ANCHORARRAY(AO214),1)&lt;&gt;"")),0)</f>
        <v>0</v>
      </c>
      <c r="P456" s="5" cm="1">
        <f t="array" ref="P456">IFERROR(ROWS(_xlfn._xlws.FILTER(_xlfn.ANCHORARRAY(AF214), _xlfn.CHOOSECOLS(_xlfn.ANCHORARRAY(AF214),1)&lt;&gt;"")),0)</f>
        <v>0</v>
      </c>
      <c r="Q456" s="234"/>
      <c r="AD456" s="21"/>
      <c r="AE456" s="21"/>
      <c r="AF456" s="21"/>
      <c r="AQ456" s="4"/>
      <c r="AR456" s="4"/>
      <c r="AS456" s="4"/>
      <c r="AT456" s="4"/>
      <c r="AU456" s="4"/>
      <c r="AV456" s="4"/>
      <c r="AW456" s="4"/>
      <c r="AX456" s="4"/>
      <c r="AY456" s="4"/>
      <c r="AZ456" s="4"/>
      <c r="BA456" s="4"/>
      <c r="BB456" s="4"/>
    </row>
    <row r="457" spans="1:54" s="9" customFormat="1" ht="21" customHeight="1">
      <c r="A457" s="744" t="s">
        <v>337</v>
      </c>
      <c r="B457" s="745"/>
      <c r="C457" s="745"/>
      <c r="D457" s="245"/>
      <c r="E457" s="212"/>
      <c r="F457" s="212"/>
      <c r="G457" s="212"/>
      <c r="H457" s="212"/>
      <c r="I457" s="212"/>
      <c r="J457" s="245"/>
      <c r="K457" s="212">
        <v>8</v>
      </c>
      <c r="L457" s="212">
        <v>8</v>
      </c>
      <c r="M457" s="212">
        <v>3</v>
      </c>
      <c r="N457" s="212">
        <v>3</v>
      </c>
      <c r="O457" s="212">
        <v>6</v>
      </c>
      <c r="P457" s="213">
        <v>8</v>
      </c>
      <c r="Q457" s="234">
        <f t="shared" ref="Q457:Q464" si="100">AVERAGE(D457:P457)</f>
        <v>6</v>
      </c>
      <c r="AD457" s="21"/>
      <c r="AE457" s="21"/>
      <c r="AF457" s="21"/>
      <c r="AQ457" s="4"/>
      <c r="AR457" s="4"/>
      <c r="AS457" s="4"/>
      <c r="AT457" s="4"/>
      <c r="AU457" s="4"/>
      <c r="AV457" s="4"/>
      <c r="AW457" s="4"/>
      <c r="AX457" s="4"/>
      <c r="AY457" s="4"/>
      <c r="AZ457" s="4"/>
      <c r="BA457" s="4"/>
      <c r="BB457" s="4"/>
    </row>
    <row r="458" spans="1:54" s="9" customFormat="1" ht="21" customHeight="1">
      <c r="A458" s="746"/>
      <c r="B458" s="747"/>
      <c r="C458" s="747"/>
      <c r="D458" s="224"/>
      <c r="E458" s="4"/>
      <c r="F458" s="4"/>
      <c r="G458" s="4"/>
      <c r="H458" s="4"/>
      <c r="I458" s="4"/>
      <c r="J458" s="224"/>
      <c r="K458" s="4">
        <v>3</v>
      </c>
      <c r="L458" s="4">
        <v>2</v>
      </c>
      <c r="M458" s="4">
        <v>7</v>
      </c>
      <c r="N458" s="4">
        <v>1</v>
      </c>
      <c r="O458" s="4">
        <v>5</v>
      </c>
      <c r="P458" s="214">
        <v>2</v>
      </c>
      <c r="Q458" s="234">
        <f t="shared" si="100"/>
        <v>3.3333333333333335</v>
      </c>
      <c r="AD458" s="21"/>
      <c r="AE458" s="21"/>
      <c r="AF458" s="21"/>
      <c r="AQ458" s="4"/>
      <c r="AR458" s="4"/>
      <c r="AS458" s="4"/>
      <c r="AT458" s="4"/>
      <c r="AU458" s="4"/>
      <c r="AV458" s="4"/>
      <c r="AW458" s="4"/>
      <c r="AX458" s="4"/>
      <c r="AY458" s="4"/>
      <c r="AZ458" s="4"/>
      <c r="BA458" s="4"/>
      <c r="BB458" s="4"/>
    </row>
    <row r="459" spans="1:54" s="9" customFormat="1" ht="21" customHeight="1">
      <c r="A459" s="746"/>
      <c r="B459" s="747"/>
      <c r="C459" s="747"/>
      <c r="D459" s="224"/>
      <c r="E459" s="4"/>
      <c r="F459" s="4"/>
      <c r="G459" s="4"/>
      <c r="H459" s="4"/>
      <c r="I459" s="4"/>
      <c r="J459" s="224"/>
      <c r="K459" s="4">
        <v>5</v>
      </c>
      <c r="L459" s="4">
        <v>1</v>
      </c>
      <c r="M459" s="4">
        <v>8</v>
      </c>
      <c r="N459" s="4">
        <v>5</v>
      </c>
      <c r="O459" s="4">
        <v>2</v>
      </c>
      <c r="P459" s="214">
        <v>3</v>
      </c>
      <c r="Q459" s="234">
        <f t="shared" si="100"/>
        <v>4</v>
      </c>
      <c r="AD459" s="21"/>
      <c r="AE459" s="21"/>
      <c r="AF459" s="21"/>
      <c r="AQ459" s="4"/>
      <c r="AR459" s="4"/>
      <c r="AS459" s="4"/>
      <c r="AT459" s="4"/>
      <c r="AU459" s="4"/>
      <c r="AV459" s="4"/>
      <c r="AW459" s="4"/>
      <c r="AX459" s="4"/>
      <c r="AY459" s="4"/>
      <c r="AZ459" s="4"/>
      <c r="BA459" s="4"/>
      <c r="BB459" s="4"/>
    </row>
    <row r="460" spans="1:54" s="9" customFormat="1" ht="21" customHeight="1">
      <c r="A460" s="746"/>
      <c r="B460" s="747"/>
      <c r="C460" s="747"/>
      <c r="D460" s="224"/>
      <c r="E460" s="4"/>
      <c r="F460" s="4"/>
      <c r="G460" s="4"/>
      <c r="H460" s="4"/>
      <c r="I460" s="4"/>
      <c r="J460" s="224"/>
      <c r="K460" s="4">
        <v>2</v>
      </c>
      <c r="L460" s="4">
        <v>6</v>
      </c>
      <c r="M460" s="4">
        <v>4</v>
      </c>
      <c r="N460" s="4">
        <v>4</v>
      </c>
      <c r="O460" s="4">
        <v>4</v>
      </c>
      <c r="P460" s="214">
        <v>6</v>
      </c>
      <c r="Q460" s="234">
        <f t="shared" si="100"/>
        <v>4.333333333333333</v>
      </c>
      <c r="AD460" s="21"/>
      <c r="AE460" s="21"/>
      <c r="AF460" s="21"/>
      <c r="AQ460" s="4"/>
      <c r="AR460" s="4"/>
      <c r="AS460" s="4"/>
      <c r="AT460" s="4"/>
      <c r="AU460" s="4"/>
      <c r="AV460" s="4"/>
      <c r="AW460" s="4"/>
      <c r="AX460" s="4"/>
      <c r="AY460" s="4"/>
      <c r="AZ460" s="4"/>
      <c r="BA460" s="4"/>
      <c r="BB460" s="4"/>
    </row>
    <row r="461" spans="1:54" s="9" customFormat="1" ht="21" customHeight="1">
      <c r="A461" s="746"/>
      <c r="B461" s="747"/>
      <c r="C461" s="747"/>
      <c r="D461" s="224"/>
      <c r="E461" s="4"/>
      <c r="F461" s="4"/>
      <c r="G461" s="4"/>
      <c r="H461" s="4"/>
      <c r="I461" s="4"/>
      <c r="J461" s="224"/>
      <c r="K461" s="4">
        <v>7</v>
      </c>
      <c r="L461" s="4">
        <v>5</v>
      </c>
      <c r="M461" s="4">
        <v>2</v>
      </c>
      <c r="N461" s="4">
        <v>6</v>
      </c>
      <c r="O461" s="4">
        <v>7</v>
      </c>
      <c r="P461" s="214">
        <v>4</v>
      </c>
      <c r="Q461" s="234">
        <f t="shared" si="100"/>
        <v>5.166666666666667</v>
      </c>
      <c r="AD461" s="21"/>
      <c r="AE461" s="21"/>
      <c r="AF461" s="21"/>
      <c r="AQ461" s="4"/>
      <c r="AR461" s="4"/>
      <c r="AS461" s="4"/>
      <c r="AT461" s="4"/>
      <c r="AU461" s="4"/>
      <c r="AV461" s="4"/>
      <c r="AW461" s="4"/>
      <c r="AX461" s="4"/>
      <c r="AY461" s="4"/>
      <c r="AZ461" s="4"/>
      <c r="BA461" s="4"/>
      <c r="BB461" s="4"/>
    </row>
    <row r="462" spans="1:54" s="9" customFormat="1" ht="21" customHeight="1">
      <c r="A462" s="746"/>
      <c r="B462" s="747"/>
      <c r="C462" s="747"/>
      <c r="D462" s="224"/>
      <c r="E462" s="4"/>
      <c r="F462" s="4"/>
      <c r="G462" s="4"/>
      <c r="H462" s="4"/>
      <c r="I462" s="4"/>
      <c r="J462" s="224"/>
      <c r="K462" s="4">
        <v>1</v>
      </c>
      <c r="L462" s="4">
        <v>4</v>
      </c>
      <c r="M462" s="4">
        <v>6</v>
      </c>
      <c r="N462" s="4">
        <v>7</v>
      </c>
      <c r="O462" s="4">
        <v>8</v>
      </c>
      <c r="P462" s="214">
        <v>7</v>
      </c>
      <c r="Q462" s="234">
        <f t="shared" si="100"/>
        <v>5.5</v>
      </c>
      <c r="AD462" s="21"/>
      <c r="AE462" s="21"/>
      <c r="AF462" s="21"/>
      <c r="AQ462" s="4"/>
      <c r="AR462" s="4"/>
      <c r="AS462" s="4"/>
      <c r="AT462" s="4"/>
      <c r="AU462" s="4"/>
      <c r="AV462" s="4"/>
      <c r="AW462" s="4"/>
      <c r="AX462" s="4"/>
      <c r="AY462" s="4"/>
      <c r="AZ462" s="4"/>
      <c r="BA462" s="4"/>
      <c r="BB462" s="4"/>
    </row>
    <row r="463" spans="1:54" s="9" customFormat="1" ht="21" customHeight="1">
      <c r="A463" s="746"/>
      <c r="B463" s="747"/>
      <c r="C463" s="747"/>
      <c r="D463" s="224"/>
      <c r="E463" s="4"/>
      <c r="F463" s="4"/>
      <c r="G463" s="4"/>
      <c r="H463" s="4"/>
      <c r="I463" s="4"/>
      <c r="J463" s="224"/>
      <c r="K463" s="4">
        <v>6</v>
      </c>
      <c r="L463" s="4">
        <v>7</v>
      </c>
      <c r="M463" s="4">
        <v>5</v>
      </c>
      <c r="N463" s="4">
        <v>8</v>
      </c>
      <c r="O463" s="4">
        <v>3</v>
      </c>
      <c r="P463" s="214">
        <v>1</v>
      </c>
      <c r="Q463" s="234">
        <f t="shared" si="100"/>
        <v>5</v>
      </c>
      <c r="AD463" s="21"/>
      <c r="AE463" s="21"/>
      <c r="AF463" s="21"/>
      <c r="AQ463" s="4"/>
      <c r="AR463" s="4"/>
      <c r="AS463" s="4"/>
      <c r="AT463" s="4"/>
      <c r="AU463" s="4"/>
      <c r="AV463" s="4"/>
      <c r="AW463" s="4"/>
      <c r="AX463" s="4"/>
      <c r="AY463" s="4"/>
      <c r="AZ463" s="4"/>
      <c r="BA463" s="4"/>
      <c r="BB463" s="4"/>
    </row>
    <row r="464" spans="1:54" s="9" customFormat="1" ht="21" customHeight="1">
      <c r="A464" s="741"/>
      <c r="B464" s="742"/>
      <c r="C464" s="742"/>
      <c r="D464" s="225"/>
      <c r="E464" s="211"/>
      <c r="F464" s="211"/>
      <c r="G464" s="211"/>
      <c r="H464" s="211"/>
      <c r="I464" s="211"/>
      <c r="J464" s="225"/>
      <c r="K464" s="211">
        <v>4</v>
      </c>
      <c r="L464" s="211">
        <v>3</v>
      </c>
      <c r="M464" s="211">
        <v>1</v>
      </c>
      <c r="N464" s="211">
        <v>2</v>
      </c>
      <c r="O464" s="211">
        <v>1</v>
      </c>
      <c r="P464" s="215">
        <v>5</v>
      </c>
      <c r="Q464" s="234">
        <f t="shared" si="100"/>
        <v>2.6666666666666665</v>
      </c>
      <c r="AD464" s="21"/>
      <c r="AE464" s="21"/>
      <c r="AF464" s="21"/>
      <c r="AQ464" s="4"/>
      <c r="AR464" s="4"/>
      <c r="AS464" s="4"/>
      <c r="AT464" s="4"/>
      <c r="AU464" s="4"/>
      <c r="AV464" s="4"/>
      <c r="AW464" s="4"/>
      <c r="AX464" s="4"/>
      <c r="AY464" s="4"/>
      <c r="AZ464" s="4"/>
      <c r="BA464" s="4"/>
      <c r="BB464" s="4"/>
    </row>
    <row r="465" spans="1:54" ht="18">
      <c r="A465" s="43"/>
      <c r="B465" s="43"/>
      <c r="C465" s="43"/>
      <c r="D465" s="43"/>
      <c r="E465" s="43"/>
      <c r="F465" s="43"/>
      <c r="G465" s="43"/>
      <c r="H465" s="43"/>
      <c r="I465" s="43"/>
      <c r="J465" s="43"/>
      <c r="K465" s="43"/>
      <c r="L465" s="43"/>
      <c r="M465" s="43"/>
      <c r="N465" s="43"/>
      <c r="O465" s="43"/>
      <c r="P465" s="43"/>
      <c r="AC465" s="27"/>
      <c r="AF465" s="195"/>
      <c r="AP465" s="27"/>
      <c r="BB465" s="4"/>
    </row>
    <row r="466" spans="1:54" ht="18">
      <c r="A466" s="43"/>
      <c r="B466" s="43"/>
      <c r="C466" s="43"/>
      <c r="D466" s="21" t="s">
        <v>371</v>
      </c>
      <c r="E466" s="21" t="s">
        <v>151</v>
      </c>
      <c r="F466" s="43"/>
      <c r="G466" s="43"/>
      <c r="H466" s="43"/>
      <c r="I466" s="43"/>
      <c r="J466" s="43"/>
      <c r="K466" s="43"/>
      <c r="L466" s="43"/>
      <c r="M466" s="775" t="s">
        <v>338</v>
      </c>
      <c r="N466" s="775"/>
      <c r="O466" s="775"/>
      <c r="P466" s="43"/>
      <c r="AC466" s="27"/>
      <c r="AF466" s="195"/>
      <c r="AP466" s="27"/>
      <c r="BB466" s="4"/>
    </row>
    <row r="467" spans="1:54" ht="18">
      <c r="A467" s="43"/>
      <c r="B467" s="43"/>
      <c r="C467" s="43"/>
      <c r="D467" s="4"/>
      <c r="E467" s="21" t="s">
        <v>372</v>
      </c>
      <c r="F467" s="43"/>
      <c r="G467" s="43"/>
      <c r="H467" s="43"/>
      <c r="I467" s="43"/>
      <c r="J467" s="43"/>
      <c r="K467" s="43"/>
      <c r="L467" s="43"/>
      <c r="M467" s="775"/>
      <c r="N467" s="775"/>
      <c r="O467" s="775"/>
    </row>
    <row r="468" spans="1:54" ht="18">
      <c r="A468" s="43"/>
      <c r="B468" s="43"/>
      <c r="C468" s="43"/>
      <c r="D468" s="4"/>
      <c r="E468" s="47" t="s">
        <v>373</v>
      </c>
      <c r="F468" s="43"/>
      <c r="G468" s="43"/>
      <c r="H468" s="43"/>
      <c r="I468" s="43"/>
      <c r="J468" s="43"/>
      <c r="K468" s="43"/>
      <c r="L468" s="43"/>
      <c r="M468" s="5">
        <v>1</v>
      </c>
      <c r="N468" s="5" cm="1">
        <f t="array" aca="1" ref="N468:N475" ca="1">_xlfn.SORTBY(M468:M475,_xlfn.RANDARRAY(8))</f>
        <v>3</v>
      </c>
      <c r="O468" s="5" t="str" cm="1">
        <f t="array" aca="1" ref="O468:O475" ca="1">_xlfn.SORTBY('Read Me First'!N10:N17,_xlfn.ANCHORARRAY(N468))</f>
        <v>X</v>
      </c>
    </row>
    <row r="469" spans="1:54" ht="18">
      <c r="A469" s="43"/>
      <c r="B469" s="43"/>
      <c r="C469" s="43"/>
      <c r="D469" s="4"/>
      <c r="F469" s="43"/>
      <c r="G469" s="43"/>
      <c r="H469" s="43"/>
      <c r="I469" s="43"/>
      <c r="J469" s="43"/>
      <c r="K469" s="43"/>
      <c r="L469" s="43"/>
      <c r="M469" s="5">
        <v>2</v>
      </c>
      <c r="N469" s="5">
        <f ca="1"/>
        <v>6</v>
      </c>
      <c r="O469" s="5" t="str">
        <f ca="1"/>
        <v>W</v>
      </c>
    </row>
    <row r="470" spans="1:54" ht="18">
      <c r="A470" s="43"/>
      <c r="B470" s="43"/>
      <c r="C470" s="43"/>
      <c r="D470" s="4"/>
      <c r="E470" s="21" t="s">
        <v>375</v>
      </c>
      <c r="F470" s="43"/>
      <c r="G470" s="43"/>
      <c r="H470" s="43"/>
      <c r="I470" s="43"/>
      <c r="J470" s="43"/>
      <c r="K470" s="43"/>
      <c r="L470" s="43"/>
      <c r="M470" s="5">
        <v>3</v>
      </c>
      <c r="N470" s="5">
        <f ca="1"/>
        <v>5</v>
      </c>
      <c r="O470" s="5" t="str">
        <f ca="1"/>
        <v>A</v>
      </c>
    </row>
    <row r="471" spans="1:54" ht="18">
      <c r="A471" s="43"/>
      <c r="B471" s="43"/>
      <c r="C471" s="43"/>
      <c r="D471" s="4"/>
      <c r="E471" s="21" t="s">
        <v>152</v>
      </c>
      <c r="F471" s="43"/>
      <c r="G471" s="43"/>
      <c r="H471" s="43"/>
      <c r="I471" s="43"/>
      <c r="J471" s="43"/>
      <c r="K471" s="43"/>
      <c r="L471" s="43"/>
      <c r="M471" s="5">
        <v>4</v>
      </c>
      <c r="N471" s="5">
        <f ca="1"/>
        <v>8</v>
      </c>
      <c r="O471" s="5" t="str">
        <f ca="1"/>
        <v>H</v>
      </c>
    </row>
    <row r="472" spans="1:54" ht="18">
      <c r="A472" s="43"/>
      <c r="B472" s="43"/>
      <c r="C472" s="43"/>
      <c r="D472" s="4"/>
      <c r="E472" s="21" t="s">
        <v>153</v>
      </c>
      <c r="F472" s="43"/>
      <c r="G472" s="43"/>
      <c r="H472" s="43"/>
      <c r="I472" s="43"/>
      <c r="J472" s="43"/>
      <c r="K472" s="43"/>
      <c r="L472" s="43"/>
      <c r="M472" s="5">
        <v>5</v>
      </c>
      <c r="N472" s="5">
        <f ca="1"/>
        <v>7</v>
      </c>
      <c r="O472" s="5" t="str">
        <f ca="1"/>
        <v>B</v>
      </c>
    </row>
    <row r="473" spans="1:54" ht="18">
      <c r="A473" s="43"/>
      <c r="B473" s="43"/>
      <c r="C473" s="43"/>
      <c r="D473" s="4"/>
      <c r="E473" s="9" t="s">
        <v>241</v>
      </c>
      <c r="F473" s="43"/>
      <c r="G473" s="43"/>
      <c r="H473" s="43"/>
      <c r="I473" s="43"/>
      <c r="J473" s="43"/>
      <c r="K473" s="43"/>
      <c r="L473" s="43"/>
      <c r="M473" s="5">
        <v>6</v>
      </c>
      <c r="N473" s="5">
        <f ca="1"/>
        <v>1</v>
      </c>
      <c r="O473" s="5" t="str">
        <f ca="1"/>
        <v>N</v>
      </c>
    </row>
    <row r="474" spans="1:54" ht="18">
      <c r="A474" s="43"/>
      <c r="B474" s="43"/>
      <c r="C474" s="43"/>
      <c r="D474" s="4"/>
      <c r="F474" s="43"/>
      <c r="G474" s="43"/>
      <c r="H474" s="43"/>
      <c r="I474" s="43"/>
      <c r="J474" s="43"/>
      <c r="K474" s="43"/>
      <c r="L474" s="43"/>
      <c r="M474" s="5">
        <v>7</v>
      </c>
      <c r="N474" s="5">
        <f ca="1"/>
        <v>4</v>
      </c>
      <c r="O474" s="5" t="str">
        <f ca="1"/>
        <v>R</v>
      </c>
    </row>
    <row r="475" spans="1:54" ht="18">
      <c r="A475" s="43"/>
      <c r="B475" s="43"/>
      <c r="C475" s="43"/>
      <c r="E475" s="21" t="s">
        <v>376</v>
      </c>
      <c r="F475" s="43"/>
      <c r="G475" s="43"/>
      <c r="H475" s="43"/>
      <c r="I475" s="43"/>
      <c r="J475" s="43"/>
      <c r="K475" s="43"/>
      <c r="L475" s="43"/>
      <c r="M475" s="5">
        <v>8</v>
      </c>
      <c r="N475" s="5">
        <f ca="1"/>
        <v>2</v>
      </c>
      <c r="O475" s="5" t="str">
        <f ca="1"/>
        <v>O</v>
      </c>
    </row>
    <row r="476" spans="1:54" ht="18">
      <c r="A476" s="43"/>
      <c r="B476" s="43"/>
      <c r="C476" s="43"/>
      <c r="F476" s="43"/>
      <c r="G476" s="43"/>
      <c r="H476" s="43"/>
      <c r="I476" s="43"/>
      <c r="J476" s="43"/>
      <c r="K476" s="43"/>
      <c r="L476" s="43"/>
      <c r="M476" s="43"/>
      <c r="N476" s="43"/>
      <c r="O476" s="43"/>
    </row>
    <row r="477" spans="1:54" ht="18">
      <c r="A477" s="43"/>
      <c r="B477" s="43"/>
      <c r="C477" s="43"/>
      <c r="D477" s="27" t="s">
        <v>374</v>
      </c>
      <c r="E477" s="27" t="s">
        <v>370</v>
      </c>
      <c r="F477" s="43"/>
      <c r="G477" s="43"/>
      <c r="H477" s="43"/>
      <c r="I477" s="43"/>
      <c r="J477" s="43"/>
      <c r="K477" s="43"/>
      <c r="L477" s="43"/>
      <c r="M477" s="43"/>
      <c r="N477" s="43"/>
      <c r="O477" s="43"/>
    </row>
    <row r="478" spans="1:54" ht="18">
      <c r="A478" s="43"/>
      <c r="B478" s="43"/>
      <c r="C478" s="43"/>
      <c r="E478" s="21" t="s">
        <v>466</v>
      </c>
      <c r="F478" s="43"/>
      <c r="G478" s="43"/>
      <c r="H478" s="43"/>
      <c r="I478" s="43"/>
      <c r="J478" s="43"/>
      <c r="K478" s="43"/>
      <c r="L478" s="43"/>
      <c r="M478" s="43"/>
      <c r="N478" s="43"/>
      <c r="O478" s="43"/>
    </row>
    <row r="479" spans="1:54" ht="18">
      <c r="A479" s="43"/>
      <c r="B479" s="43"/>
      <c r="C479" s="43"/>
      <c r="F479" s="43"/>
      <c r="G479" s="43"/>
      <c r="H479" s="43"/>
      <c r="I479" s="43"/>
      <c r="J479" s="43"/>
      <c r="K479" s="43"/>
      <c r="L479" s="43"/>
      <c r="M479" s="43"/>
      <c r="N479" s="43"/>
      <c r="O479" s="43"/>
    </row>
    <row r="480" spans="1:54" ht="18">
      <c r="A480" s="43"/>
      <c r="B480" s="43"/>
      <c r="C480" s="43"/>
      <c r="D480" s="43"/>
      <c r="E480" s="43"/>
      <c r="F480" s="43"/>
      <c r="G480" s="43"/>
      <c r="H480" s="43"/>
      <c r="I480" s="43"/>
      <c r="J480" s="43"/>
      <c r="K480" s="43"/>
      <c r="L480" s="43"/>
      <c r="M480" s="43"/>
      <c r="N480" s="43"/>
      <c r="O480" s="43"/>
    </row>
    <row r="481" spans="1:15" ht="18">
      <c r="A481" s="43"/>
      <c r="B481" s="43"/>
      <c r="C481" s="43"/>
      <c r="D481" s="43"/>
      <c r="E481" s="43"/>
      <c r="F481" s="43"/>
      <c r="G481" s="43"/>
      <c r="H481" s="43"/>
      <c r="I481" s="43"/>
      <c r="J481" s="43"/>
      <c r="K481" s="43"/>
      <c r="L481" s="43"/>
      <c r="M481" s="43"/>
      <c r="N481" s="43"/>
      <c r="O481" s="43"/>
    </row>
    <row r="482" spans="1:15" ht="18">
      <c r="A482" s="43"/>
      <c r="B482" s="43"/>
      <c r="C482" s="43"/>
      <c r="D482" s="43"/>
      <c r="E482" s="43"/>
      <c r="F482" s="43"/>
      <c r="G482" s="43"/>
      <c r="H482" s="43"/>
      <c r="I482" s="43"/>
      <c r="J482" s="43"/>
      <c r="K482" s="43"/>
      <c r="L482" s="43"/>
      <c r="M482" s="43"/>
      <c r="N482" s="43"/>
      <c r="O482" s="43"/>
    </row>
    <row r="483" spans="1:15" ht="18">
      <c r="A483" s="43"/>
      <c r="B483" s="43"/>
      <c r="C483" s="43"/>
      <c r="D483" s="43"/>
      <c r="E483" s="43"/>
      <c r="F483" s="43"/>
      <c r="G483" s="43"/>
      <c r="H483" s="43"/>
      <c r="I483" s="43"/>
      <c r="J483" s="43"/>
      <c r="K483" s="43"/>
      <c r="L483" s="43"/>
      <c r="M483" s="43"/>
      <c r="N483" s="43"/>
      <c r="O483" s="43"/>
    </row>
    <row r="484" spans="1:15" ht="18">
      <c r="A484" s="43"/>
      <c r="B484" s="43"/>
      <c r="C484" s="43"/>
      <c r="D484" s="43"/>
      <c r="E484" s="43"/>
      <c r="F484" s="43"/>
      <c r="G484" s="43"/>
      <c r="H484" s="43"/>
      <c r="I484" s="43"/>
      <c r="J484" s="43"/>
      <c r="K484" s="43"/>
      <c r="L484" s="43"/>
      <c r="M484" s="43"/>
      <c r="N484" s="43"/>
      <c r="O484" s="43"/>
    </row>
    <row r="485" spans="1:15" ht="18">
      <c r="A485" s="43"/>
      <c r="B485" s="43"/>
      <c r="C485" s="43"/>
      <c r="D485" s="43"/>
      <c r="E485" s="43"/>
      <c r="F485" s="43"/>
      <c r="G485" s="43"/>
      <c r="H485" s="43"/>
      <c r="I485" s="43"/>
      <c r="J485" s="43"/>
      <c r="K485" s="43"/>
      <c r="L485" s="43"/>
      <c r="M485" s="43"/>
      <c r="N485" s="43"/>
      <c r="O485" s="43"/>
    </row>
    <row r="486" spans="1:15" ht="18">
      <c r="A486" s="43"/>
      <c r="B486" s="43"/>
      <c r="C486" s="43"/>
      <c r="D486" s="43"/>
      <c r="E486" s="43"/>
      <c r="F486" s="43"/>
      <c r="G486" s="43"/>
      <c r="H486" s="43"/>
      <c r="I486" s="43"/>
      <c r="J486" s="43"/>
      <c r="K486" s="43"/>
      <c r="L486" s="43"/>
      <c r="M486" s="43"/>
      <c r="N486" s="43"/>
      <c r="O486" s="43"/>
    </row>
    <row r="487" spans="1:15" ht="18">
      <c r="A487" s="43"/>
      <c r="B487" s="43"/>
      <c r="C487" s="43"/>
      <c r="D487" s="43"/>
      <c r="E487" s="43"/>
      <c r="F487" s="43"/>
      <c r="G487" s="43"/>
      <c r="H487" s="43"/>
      <c r="I487" s="43"/>
      <c r="J487" s="43"/>
      <c r="K487" s="43"/>
      <c r="L487" s="43"/>
      <c r="M487" s="43"/>
      <c r="N487" s="43"/>
      <c r="O487" s="43"/>
    </row>
    <row r="488" spans="1:15" ht="18">
      <c r="A488" s="43"/>
      <c r="B488" s="43"/>
      <c r="C488" s="43"/>
      <c r="D488" s="43"/>
      <c r="E488" s="43"/>
      <c r="F488" s="43"/>
      <c r="G488" s="43"/>
      <c r="H488" s="43"/>
      <c r="I488" s="43"/>
      <c r="J488" s="43"/>
      <c r="K488" s="43"/>
      <c r="L488" s="43"/>
      <c r="M488" s="43"/>
      <c r="N488" s="43"/>
      <c r="O488" s="43"/>
    </row>
    <row r="489" spans="1:15" ht="18">
      <c r="A489" s="43"/>
      <c r="B489" s="43"/>
      <c r="C489" s="43"/>
      <c r="D489" s="43"/>
      <c r="E489" s="43"/>
      <c r="F489" s="43"/>
      <c r="G489" s="43"/>
      <c r="H489" s="43"/>
      <c r="I489" s="43"/>
      <c r="J489" s="43"/>
      <c r="K489" s="43"/>
      <c r="L489" s="43"/>
      <c r="M489" s="43"/>
      <c r="N489" s="43"/>
      <c r="O489" s="43"/>
    </row>
    <row r="490" spans="1:15" ht="18">
      <c r="A490" s="43"/>
      <c r="B490" s="43"/>
      <c r="C490" s="43"/>
      <c r="D490" s="43"/>
      <c r="E490" s="43"/>
      <c r="F490" s="43"/>
      <c r="G490" s="43"/>
      <c r="H490" s="43"/>
      <c r="I490" s="43"/>
      <c r="J490" s="43"/>
      <c r="K490" s="43"/>
      <c r="L490" s="43"/>
      <c r="M490" s="43"/>
      <c r="N490" s="43"/>
      <c r="O490" s="43"/>
    </row>
    <row r="491" spans="1:15" ht="18">
      <c r="A491" s="43"/>
      <c r="B491" s="43"/>
      <c r="C491" s="43"/>
      <c r="D491" s="43"/>
      <c r="E491" s="43"/>
      <c r="F491" s="43"/>
      <c r="G491" s="43"/>
      <c r="H491" s="43"/>
      <c r="I491" s="43"/>
      <c r="J491" s="43"/>
      <c r="K491" s="43"/>
      <c r="L491" s="43"/>
      <c r="M491" s="43"/>
      <c r="N491" s="43"/>
      <c r="O491" s="43"/>
    </row>
    <row r="492" spans="1:15" ht="18">
      <c r="A492" s="43"/>
      <c r="B492" s="43"/>
      <c r="C492" s="43"/>
      <c r="D492" s="43"/>
      <c r="E492" s="43"/>
      <c r="F492" s="43"/>
      <c r="G492" s="43"/>
      <c r="H492" s="43"/>
      <c r="I492" s="43"/>
      <c r="J492" s="43"/>
      <c r="K492" s="43"/>
      <c r="L492" s="43"/>
      <c r="M492" s="43"/>
      <c r="N492" s="43"/>
      <c r="O492" s="43"/>
    </row>
    <row r="493" spans="1:15" ht="18">
      <c r="A493" s="43"/>
      <c r="B493" s="43"/>
      <c r="C493" s="43"/>
      <c r="D493" s="43"/>
      <c r="E493" s="43"/>
      <c r="F493" s="43"/>
      <c r="G493" s="43"/>
      <c r="H493" s="43"/>
      <c r="I493" s="43"/>
      <c r="J493" s="43"/>
      <c r="K493" s="43"/>
      <c r="L493" s="43"/>
      <c r="M493" s="43"/>
      <c r="N493" s="43"/>
      <c r="O493" s="43"/>
    </row>
    <row r="494" spans="1:15" ht="18">
      <c r="A494" s="43"/>
      <c r="B494" s="43"/>
      <c r="C494" s="43"/>
      <c r="D494" s="43"/>
      <c r="E494" s="43"/>
      <c r="F494" s="43"/>
      <c r="G494" s="43"/>
      <c r="H494" s="43"/>
      <c r="I494" s="43"/>
      <c r="J494" s="43"/>
      <c r="K494" s="43"/>
      <c r="L494" s="43"/>
      <c r="M494" s="43"/>
      <c r="N494" s="43"/>
      <c r="O494" s="43"/>
    </row>
    <row r="495" spans="1:15" ht="18">
      <c r="A495" s="43"/>
      <c r="B495" s="43"/>
      <c r="C495" s="43"/>
      <c r="D495" s="43"/>
      <c r="E495" s="43"/>
      <c r="F495" s="43"/>
      <c r="G495" s="43"/>
      <c r="H495" s="43"/>
      <c r="I495" s="43"/>
      <c r="J495" s="43"/>
      <c r="K495" s="43"/>
      <c r="L495" s="43"/>
      <c r="M495" s="43"/>
      <c r="N495" s="43"/>
      <c r="O495" s="43"/>
    </row>
    <row r="496" spans="1:15" ht="18">
      <c r="A496" s="43"/>
      <c r="B496" s="43"/>
      <c r="C496" s="43"/>
      <c r="D496" s="43"/>
      <c r="E496" s="43"/>
      <c r="F496" s="43"/>
      <c r="G496" s="43"/>
      <c r="H496" s="43"/>
      <c r="I496" s="43"/>
      <c r="J496" s="43"/>
      <c r="K496" s="43"/>
      <c r="L496" s="43"/>
      <c r="M496" s="43"/>
      <c r="N496" s="43"/>
      <c r="O496" s="43"/>
    </row>
    <row r="497" spans="1:15" ht="18">
      <c r="A497" s="43"/>
      <c r="B497" s="43"/>
      <c r="C497" s="43"/>
      <c r="D497" s="43"/>
      <c r="E497" s="43"/>
      <c r="F497" s="43"/>
      <c r="G497" s="43"/>
      <c r="H497" s="43"/>
      <c r="I497" s="43"/>
      <c r="J497" s="43"/>
      <c r="K497" s="43"/>
      <c r="L497" s="43"/>
      <c r="M497" s="43"/>
      <c r="N497" s="43"/>
      <c r="O497" s="43"/>
    </row>
  </sheetData>
  <sheetProtection sheet="1" objects="1" scenarios="1"/>
  <mergeCells count="178">
    <mergeCell ref="CC1:CJ1"/>
    <mergeCell ref="A411:C411"/>
    <mergeCell ref="A412:C412"/>
    <mergeCell ref="A413:C420"/>
    <mergeCell ref="M466:O467"/>
    <mergeCell ref="A455:C455"/>
    <mergeCell ref="A456:C456"/>
    <mergeCell ref="A378:C378"/>
    <mergeCell ref="A379:C386"/>
    <mergeCell ref="A377:C377"/>
    <mergeCell ref="A457:C464"/>
    <mergeCell ref="A444:C444"/>
    <mergeCell ref="A445:C445"/>
    <mergeCell ref="A446:C453"/>
    <mergeCell ref="AA213:AH213"/>
    <mergeCell ref="AA91:AH91"/>
    <mergeCell ref="AJ91:AQ91"/>
    <mergeCell ref="A422:C422"/>
    <mergeCell ref="A423:C423"/>
    <mergeCell ref="A424:C431"/>
    <mergeCell ref="A433:C433"/>
    <mergeCell ref="A434:C434"/>
    <mergeCell ref="A435:C442"/>
    <mergeCell ref="A400:C400"/>
    <mergeCell ref="A401:C408"/>
    <mergeCell ref="A388:C388"/>
    <mergeCell ref="A389:C389"/>
    <mergeCell ref="A390:C397"/>
    <mergeCell ref="A399:C399"/>
    <mergeCell ref="A350:C350"/>
    <mergeCell ref="A351:C351"/>
    <mergeCell ref="A352:C352"/>
    <mergeCell ref="A317:C317"/>
    <mergeCell ref="A318:C318"/>
    <mergeCell ref="A349:C349"/>
    <mergeCell ref="A324:C324"/>
    <mergeCell ref="A339:C339"/>
    <mergeCell ref="A346:C346"/>
    <mergeCell ref="A347:C347"/>
    <mergeCell ref="A348:C348"/>
    <mergeCell ref="A332:C332"/>
    <mergeCell ref="A333:C333"/>
    <mergeCell ref="A335:C335"/>
    <mergeCell ref="A329:C329"/>
    <mergeCell ref="A342:C342"/>
    <mergeCell ref="A343:C343"/>
    <mergeCell ref="A344:C344"/>
    <mergeCell ref="A355:C355"/>
    <mergeCell ref="A291:C291"/>
    <mergeCell ref="A292:C292"/>
    <mergeCell ref="A293:C293"/>
    <mergeCell ref="A294:C294"/>
    <mergeCell ref="BT1:CA1"/>
    <mergeCell ref="BK1:BR1"/>
    <mergeCell ref="BT31:CA31"/>
    <mergeCell ref="BT61:CA61"/>
    <mergeCell ref="BT91:CA91"/>
    <mergeCell ref="AA123:AH123"/>
    <mergeCell ref="AA153:AH153"/>
    <mergeCell ref="AA183:AH183"/>
    <mergeCell ref="AA1:AH1"/>
    <mergeCell ref="AJ1:AQ1"/>
    <mergeCell ref="A259:C259"/>
    <mergeCell ref="A260:C260"/>
    <mergeCell ref="A261:C261"/>
    <mergeCell ref="A262:C262"/>
    <mergeCell ref="A263:C263"/>
    <mergeCell ref="A264:C264"/>
    <mergeCell ref="A286:C286"/>
    <mergeCell ref="A276:C276"/>
    <mergeCell ref="A278:C278"/>
    <mergeCell ref="A280:C280"/>
    <mergeCell ref="A312:C312"/>
    <mergeCell ref="A313:C313"/>
    <mergeCell ref="A314:C314"/>
    <mergeCell ref="A315:C315"/>
    <mergeCell ref="A316:C316"/>
    <mergeCell ref="A295:C295"/>
    <mergeCell ref="A326:C326"/>
    <mergeCell ref="A327:C327"/>
    <mergeCell ref="A328:C328"/>
    <mergeCell ref="A296:C296"/>
    <mergeCell ref="A297:C297"/>
    <mergeCell ref="A311:C311"/>
    <mergeCell ref="A302:C302"/>
    <mergeCell ref="A319:C319"/>
    <mergeCell ref="A320:C320"/>
    <mergeCell ref="A321:C321"/>
    <mergeCell ref="A322:C322"/>
    <mergeCell ref="A281:C281"/>
    <mergeCell ref="A282:C282"/>
    <mergeCell ref="A279:C279"/>
    <mergeCell ref="A284:C284"/>
    <mergeCell ref="A285:C285"/>
    <mergeCell ref="A277:C277"/>
    <mergeCell ref="A366:C366"/>
    <mergeCell ref="A367:C367"/>
    <mergeCell ref="A368:C375"/>
    <mergeCell ref="A336:C336"/>
    <mergeCell ref="A337:C337"/>
    <mergeCell ref="A325:C325"/>
    <mergeCell ref="A334:C334"/>
    <mergeCell ref="A303:C303"/>
    <mergeCell ref="A305:C305"/>
    <mergeCell ref="A306:C306"/>
    <mergeCell ref="A307:C307"/>
    <mergeCell ref="A308:C308"/>
    <mergeCell ref="A309:C309"/>
    <mergeCell ref="A330:C330"/>
    <mergeCell ref="A331:C331"/>
    <mergeCell ref="A345:C345"/>
    <mergeCell ref="A340:C340"/>
    <mergeCell ref="A341:C341"/>
    <mergeCell ref="A356:C356"/>
    <mergeCell ref="A357:C364"/>
    <mergeCell ref="BB1:BI1"/>
    <mergeCell ref="BB31:BI31"/>
    <mergeCell ref="BB61:BI61"/>
    <mergeCell ref="BK31:BR31"/>
    <mergeCell ref="BB91:BI91"/>
    <mergeCell ref="AS91:AZ91"/>
    <mergeCell ref="BK61:BR61"/>
    <mergeCell ref="BK91:BR91"/>
    <mergeCell ref="AA61:AH61"/>
    <mergeCell ref="AJ61:AQ61"/>
    <mergeCell ref="AS61:AZ61"/>
    <mergeCell ref="AS1:AZ1"/>
    <mergeCell ref="AA31:AH31"/>
    <mergeCell ref="AJ31:AQ31"/>
    <mergeCell ref="AS31:AZ31"/>
    <mergeCell ref="A247:C247"/>
    <mergeCell ref="A248:C248"/>
    <mergeCell ref="BK123:BR123"/>
    <mergeCell ref="BK153:BR153"/>
    <mergeCell ref="BK183:BR183"/>
    <mergeCell ref="BK213:BR213"/>
    <mergeCell ref="A245:C245"/>
    <mergeCell ref="A257:C257"/>
    <mergeCell ref="BT123:CA123"/>
    <mergeCell ref="BT153:CA153"/>
    <mergeCell ref="BT183:CA183"/>
    <mergeCell ref="BT213:CA213"/>
    <mergeCell ref="AJ123:AQ123"/>
    <mergeCell ref="AJ153:AQ153"/>
    <mergeCell ref="AJ183:AQ183"/>
    <mergeCell ref="AJ213:AQ213"/>
    <mergeCell ref="AS123:AZ123"/>
    <mergeCell ref="AS153:AZ153"/>
    <mergeCell ref="AS183:AZ183"/>
    <mergeCell ref="AS213:AZ213"/>
    <mergeCell ref="BB123:BI123"/>
    <mergeCell ref="BB153:BI153"/>
    <mergeCell ref="BB183:BI183"/>
    <mergeCell ref="BB213:BI213"/>
    <mergeCell ref="A258:C258"/>
    <mergeCell ref="A246:C246"/>
    <mergeCell ref="A251:C251"/>
    <mergeCell ref="A250:C250"/>
    <mergeCell ref="A252:C252"/>
    <mergeCell ref="A254:C254"/>
    <mergeCell ref="A253:C253"/>
    <mergeCell ref="A300:C300"/>
    <mergeCell ref="A301:C301"/>
    <mergeCell ref="A265:C265"/>
    <mergeCell ref="A266:C266"/>
    <mergeCell ref="A267:C267"/>
    <mergeCell ref="A269:C269"/>
    <mergeCell ref="A270:C270"/>
    <mergeCell ref="A271:C271"/>
    <mergeCell ref="A272:C272"/>
    <mergeCell ref="A273:C273"/>
    <mergeCell ref="A274:C274"/>
    <mergeCell ref="A275:C275"/>
    <mergeCell ref="A256:C256"/>
    <mergeCell ref="A287:C287"/>
    <mergeCell ref="A288:C288"/>
    <mergeCell ref="A289:C289"/>
    <mergeCell ref="A290:C290"/>
  </mergeCells>
  <phoneticPr fontId="4" type="noConversion"/>
  <pageMargins left="0.7" right="0.7" top="0.75" bottom="0.75" header="0.3" footer="0.3"/>
  <pageSetup paperSize="9" scale="10" orientation="portrait"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5E76B-3D36-9148-834A-564FD8CCE591}">
  <sheetPr codeName="Sheet18">
    <tabColor indexed="48"/>
    <pageSetUpPr fitToPage="1"/>
  </sheetPr>
  <dimension ref="A1:AA709"/>
  <sheetViews>
    <sheetView zoomScaleNormal="100" zoomScaleSheetLayoutView="70" workbookViewId="0">
      <pane ySplit="4" topLeftCell="A5" activePane="bottomLeft" state="frozen"/>
      <selection activeCell="C9" sqref="C9"/>
      <selection pane="bottomLeft" activeCell="H8" sqref="H8"/>
    </sheetView>
  </sheetViews>
  <sheetFormatPr baseColWidth="10" defaultColWidth="9.1640625" defaultRowHeight="18"/>
  <cols>
    <col min="1" max="1" width="5.5" style="11" bestFit="1" customWidth="1"/>
    <col min="2" max="2" width="3.1640625" style="11" bestFit="1" customWidth="1"/>
    <col min="3" max="3" width="9.6640625" style="11" bestFit="1" customWidth="1"/>
    <col min="4" max="4" width="2.6640625" style="11" bestFit="1" customWidth="1"/>
    <col min="5" max="5" width="9.6640625" style="4" customWidth="1"/>
    <col min="6" max="6" width="13.33203125" style="4" customWidth="1"/>
    <col min="7" max="7" width="13.33203125" style="15" customWidth="1"/>
    <col min="8" max="8" width="41.33203125" style="21" customWidth="1"/>
    <col min="9" max="9" width="33.33203125" style="21" customWidth="1"/>
    <col min="10" max="10" width="13.33203125" style="9" customWidth="1"/>
    <col min="11" max="11" width="3.6640625" style="8" customWidth="1"/>
    <col min="12" max="13" width="6.6640625" style="16" customWidth="1"/>
    <col min="14" max="14" width="13.33203125" style="11" customWidth="1"/>
    <col min="15" max="15" width="3.83203125" style="8" customWidth="1"/>
    <col min="16" max="23" width="4" style="8" customWidth="1"/>
    <col min="24" max="24" width="2.6640625" style="8" customWidth="1"/>
    <col min="25" max="25" width="2.1640625" style="8" bestFit="1" customWidth="1"/>
    <col min="26" max="26" width="2.1640625" style="3" bestFit="1" customWidth="1"/>
    <col min="27" max="16384" width="9.1640625" style="1"/>
  </cols>
  <sheetData>
    <row r="1" spans="1:26" ht="37" customHeight="1">
      <c r="E1" s="493" t="str">
        <f>"OXFORDSHIRE TRACK &amp; FIELD LEAGUE "&amp;YEAR($G$3)</f>
        <v>OXFORDSHIRE TRACK &amp; FIELD LEAGUE 2025</v>
      </c>
      <c r="F1" s="494"/>
      <c r="G1" s="494"/>
      <c r="H1" s="494"/>
      <c r="I1" s="494"/>
      <c r="J1" s="495"/>
      <c r="K1" s="116"/>
      <c r="L1" s="496" t="s">
        <v>29</v>
      </c>
      <c r="M1" s="496"/>
      <c r="N1" s="496" t="s">
        <v>28</v>
      </c>
      <c r="P1" s="485" t="s">
        <v>143</v>
      </c>
      <c r="Q1" s="485" t="s">
        <v>144</v>
      </c>
      <c r="R1" s="485" t="s">
        <v>145</v>
      </c>
      <c r="S1" s="485" t="s">
        <v>146</v>
      </c>
      <c r="T1" s="485" t="s">
        <v>147</v>
      </c>
      <c r="U1" s="485" t="s">
        <v>148</v>
      </c>
      <c r="V1" s="485" t="s">
        <v>149</v>
      </c>
      <c r="W1" s="485" t="s">
        <v>150</v>
      </c>
      <c r="Y1" s="1"/>
      <c r="Z1" s="1"/>
    </row>
    <row r="2" spans="1:26" s="12" customFormat="1">
      <c r="A2" s="11"/>
      <c r="B2" s="11"/>
      <c r="C2" s="11"/>
      <c r="D2" s="11"/>
      <c r="E2" s="497" t="s">
        <v>23</v>
      </c>
      <c r="F2" s="498"/>
      <c r="G2" s="497" t="s">
        <v>20</v>
      </c>
      <c r="H2" s="498"/>
      <c r="I2" s="497" t="s">
        <v>19</v>
      </c>
      <c r="J2" s="498"/>
      <c r="K2" s="17"/>
      <c r="L2" s="496"/>
      <c r="M2" s="496"/>
      <c r="N2" s="496"/>
      <c r="O2" s="8"/>
      <c r="P2" s="486"/>
      <c r="Q2" s="486"/>
      <c r="R2" s="486"/>
      <c r="S2" s="486"/>
      <c r="T2" s="486"/>
      <c r="U2" s="486"/>
      <c r="V2" s="486"/>
      <c r="W2" s="486"/>
      <c r="X2" s="10"/>
    </row>
    <row r="3" spans="1:26" s="12" customFormat="1">
      <c r="A3" s="11"/>
      <c r="B3" s="11"/>
      <c r="C3" s="11"/>
      <c r="D3" s="11"/>
      <c r="E3" s="499">
        <f>VLOOKUP('Read Me First'!I4,'Read Me First'!L5:L7,1,FALSE)</f>
        <v>1</v>
      </c>
      <c r="F3" s="500"/>
      <c r="G3" s="501">
        <f>VLOOKUP('Read Me First'!I4,'Read Me First'!L5:N7,3,FALSE)</f>
        <v>45774</v>
      </c>
      <c r="H3" s="502"/>
      <c r="I3" s="503" t="str">
        <f>VLOOKUP('Read Me First'!I4,'Read Me First'!L5:N7,2,FALSE)</f>
        <v>Horspath, Oxford</v>
      </c>
      <c r="J3" s="504"/>
      <c r="K3" s="117"/>
      <c r="L3" s="496"/>
      <c r="M3" s="496"/>
      <c r="N3" s="496"/>
      <c r="O3" s="8"/>
      <c r="P3" s="486"/>
      <c r="Q3" s="486"/>
      <c r="R3" s="486"/>
      <c r="S3" s="486"/>
      <c r="T3" s="486"/>
      <c r="U3" s="486"/>
      <c r="V3" s="486"/>
      <c r="W3" s="486"/>
      <c r="X3" s="10"/>
    </row>
    <row r="4" spans="1:26" ht="19">
      <c r="E4" s="118" t="s">
        <v>70</v>
      </c>
      <c r="F4" s="119" t="s">
        <v>140</v>
      </c>
      <c r="G4" s="119" t="s">
        <v>141</v>
      </c>
      <c r="H4" s="119" t="s">
        <v>142</v>
      </c>
      <c r="I4" s="119" t="s">
        <v>21</v>
      </c>
      <c r="J4" s="141" t="s">
        <v>84</v>
      </c>
      <c r="K4" s="4"/>
      <c r="Y4" s="1"/>
      <c r="Z4" s="1"/>
    </row>
    <row r="5" spans="1:26" s="11" customFormat="1" ht="20" customHeight="1">
      <c r="A5" s="13" t="s">
        <v>50</v>
      </c>
      <c r="B5" s="13" t="s">
        <v>30</v>
      </c>
      <c r="C5" s="13" t="s">
        <v>8</v>
      </c>
      <c r="D5" s="13"/>
      <c r="E5" s="120" t="s">
        <v>156</v>
      </c>
      <c r="F5" s="46"/>
      <c r="G5" s="46"/>
      <c r="H5" s="120"/>
      <c r="I5" s="121" t="s">
        <v>59</v>
      </c>
      <c r="J5" s="122">
        <f>Data!$M$257</f>
        <v>13</v>
      </c>
      <c r="K5" s="22"/>
      <c r="L5" s="16"/>
      <c r="M5" s="16"/>
      <c r="O5" s="8"/>
      <c r="P5" s="487" t="s">
        <v>83</v>
      </c>
      <c r="Q5" s="488"/>
      <c r="R5" s="488"/>
      <c r="S5" s="488"/>
      <c r="T5" s="489"/>
      <c r="U5" s="490"/>
      <c r="V5" s="491"/>
      <c r="W5" s="492"/>
      <c r="X5" s="2"/>
      <c r="Y5" s="123"/>
      <c r="Z5" s="124"/>
    </row>
    <row r="6" spans="1:26" s="11" customFormat="1" ht="20" customHeight="1">
      <c r="A6" s="13" t="s">
        <v>50</v>
      </c>
      <c r="B6" s="13" t="s">
        <v>30</v>
      </c>
      <c r="C6" s="13" t="s">
        <v>8</v>
      </c>
      <c r="D6" s="13" t="s">
        <v>0</v>
      </c>
      <c r="E6" s="155">
        <v>1</v>
      </c>
      <c r="F6" s="30"/>
      <c r="G6" s="325"/>
      <c r="H6" s="125" t="str">
        <f>IF(ISNA((IF(F6=0," ",VLOOKUP(F6,Data!$B$2:$B$28,1,FALSE)))),"WRONG LETTER",IF(F6=0," ",_xlfn.XLOOKUP(F6,Data!$B$2:$B$28,Data!$E$2:$E$28)))</f>
        <v xml:space="preserve"> </v>
      </c>
      <c r="I6" s="125" t="str">
        <f>IF(ISNA((IF(F6=0," ",VLOOKUP(F6,Data!$B$2:$B$28,1,FALSE)))),"WRONG LETTER",IF(F6=0," ",_xlfn.XLOOKUP(F6,Data!$B$2:$B$28,Data!$A$2:$A$28)))</f>
        <v xml:space="preserve"> </v>
      </c>
      <c r="J6" s="13" t="str" cm="1">
        <f t="array" ref="J6">_xlfn.IFS(ISBLANK(G6), "", NOT(ISNUMBER(G6)), "!!!",  G6&gt;Data!$D$257,"...",G6&gt;Data!$E$257,"L1",G6&gt;Data!$F$257,"L2",G6&gt;Data!$G$257,"L3",G6&gt;Data!$H$257,"L4",G6&gt;Data!$I$257,"L5",G6&gt;Data!$J$257,"L6",G6&gt;Data!$K$257,"L7",G6&gt;Data!$L$257,"L8", G6&lt;=Data!$L$257,"L9")</f>
        <v/>
      </c>
      <c r="K6" s="2"/>
      <c r="L6" s="126" t="s">
        <v>0</v>
      </c>
      <c r="M6" s="126" t="s">
        <v>47</v>
      </c>
      <c r="N6" s="126">
        <f>(9-_xlfn.XLOOKUP(L6,F$6:F$13,E$6:E$13, 9))+(9-_xlfn.XLOOKUP(M6,F$6:F$13,E$6:E$13, 9))</f>
        <v>0</v>
      </c>
      <c r="O6" s="2"/>
      <c r="P6" s="6">
        <f>$N6</f>
        <v>0</v>
      </c>
      <c r="Q6" s="6"/>
      <c r="R6" s="6"/>
      <c r="S6" s="6"/>
      <c r="T6" s="6"/>
      <c r="U6" s="6"/>
      <c r="V6" s="6"/>
      <c r="W6" s="6"/>
      <c r="X6" s="2"/>
      <c r="Y6" s="8">
        <f>COUNTIF(F$6:F$13:F$15:F$22,F6)</f>
        <v>0</v>
      </c>
      <c r="Z6" s="8">
        <f>IF(NOT(ISBLANK(F6)),COUNTIF(F$6:F$13,LEFT(F6,1)&amp;"*"),0)</f>
        <v>0</v>
      </c>
    </row>
    <row r="7" spans="1:26" s="11" customFormat="1" ht="20" customHeight="1">
      <c r="A7" s="13" t="s">
        <v>50</v>
      </c>
      <c r="B7" s="13" t="s">
        <v>30</v>
      </c>
      <c r="C7" s="13" t="s">
        <v>8</v>
      </c>
      <c r="D7" s="13" t="s">
        <v>0</v>
      </c>
      <c r="E7" s="155">
        <v>2</v>
      </c>
      <c r="F7" s="30"/>
      <c r="G7" s="325"/>
      <c r="H7" s="125" t="str">
        <f>IF(ISNA((IF(F7=0," ",VLOOKUP(F7,Data!$B$2:$B$28,1,FALSE)))),"WRONG LETTER",IF(F7=0," ",_xlfn.XLOOKUP(F7,Data!$B$2:$B$28,Data!$E$2:$E$28)))</f>
        <v xml:space="preserve"> </v>
      </c>
      <c r="I7" s="125" t="str">
        <f>IF(ISNA((IF(F7=0," ",VLOOKUP(F7,Data!$B$2:$B$28,1,FALSE)))),"WRONG LETTER",IF(F7=0," ",_xlfn.XLOOKUP(F7,Data!$B$2:$B$28,Data!$A$2:$A$28)))</f>
        <v xml:space="preserve"> </v>
      </c>
      <c r="J7" s="13" t="str" cm="1">
        <f t="array" ref="J7">_xlfn.IFS(ISBLANK(G7), "", NOT(ISNUMBER(G7)), "!!!",  G7&gt;Data!$D$257,"...",G7&gt;Data!$E$257,"L1",G7&gt;Data!$F$257,"L2",G7&gt;Data!$G$257,"L3",G7&gt;Data!$H$257,"L4",G7&gt;Data!$I$257,"L5",G7&gt;Data!$J$257,"L6",G7&gt;Data!$K$257,"L7",G7&gt;Data!$L$257,"L8", G7&lt;=Data!$L$257,"L9")</f>
        <v/>
      </c>
      <c r="K7" s="2"/>
      <c r="L7" s="126" t="s">
        <v>33</v>
      </c>
      <c r="M7" s="126" t="s">
        <v>34</v>
      </c>
      <c r="N7" s="126">
        <f t="shared" ref="N7:N13" si="0">(9-_xlfn.XLOOKUP(L7,F$6:F$13,E$6:E$13, 9))+(9-_xlfn.XLOOKUP(M7,F$6:F$13,E$6:E$13, 9))</f>
        <v>0</v>
      </c>
      <c r="O7" s="2"/>
      <c r="P7" s="6"/>
      <c r="Q7" s="6">
        <f>$N7</f>
        <v>0</v>
      </c>
      <c r="R7" s="6"/>
      <c r="S7" s="6"/>
      <c r="T7" s="6"/>
      <c r="U7" s="6"/>
      <c r="V7" s="6"/>
      <c r="W7" s="6"/>
      <c r="X7" s="2"/>
      <c r="Y7" s="8">
        <f>COUNTIF(F$6:F$13:F$15:F$22,F7)</f>
        <v>0</v>
      </c>
      <c r="Z7" s="8">
        <f t="shared" ref="Z7:Z13" si="1">IF(NOT(ISBLANK(F7)),COUNTIF(F$6:F$13,LEFT(F7,1)&amp;"*"),0)</f>
        <v>0</v>
      </c>
    </row>
    <row r="8" spans="1:26" s="11" customFormat="1" ht="20" customHeight="1">
      <c r="A8" s="13" t="s">
        <v>50</v>
      </c>
      <c r="B8" s="13" t="s">
        <v>30</v>
      </c>
      <c r="C8" s="13" t="s">
        <v>8</v>
      </c>
      <c r="D8" s="13" t="s">
        <v>0</v>
      </c>
      <c r="E8" s="155">
        <v>3</v>
      </c>
      <c r="F8" s="30"/>
      <c r="G8" s="325"/>
      <c r="H8" s="125" t="str">
        <f>IF(ISNA((IF(F8=0," ",VLOOKUP(F8,Data!$B$2:$B$28,1,FALSE)))),"WRONG LETTER",IF(F8=0," ",_xlfn.XLOOKUP(F8,Data!$B$2:$B$28,Data!$E$2:$E$28)))</f>
        <v xml:space="preserve"> </v>
      </c>
      <c r="I8" s="125" t="str">
        <f>IF(ISNA((IF(F8=0," ",VLOOKUP(F8,Data!$B$2:$B$28,1,FALSE)))),"WRONG LETTER",IF(F8=0," ",_xlfn.XLOOKUP(F8,Data!$B$2:$B$28,Data!$A$2:$A$28)))</f>
        <v xml:space="preserve"> </v>
      </c>
      <c r="J8" s="13" t="str" cm="1">
        <f t="array" ref="J8">_xlfn.IFS(ISBLANK(G8), "", NOT(ISNUMBER(G8)), "!!!",  G8&gt;Data!$D$257,"...",G8&gt;Data!$E$257,"L1",G8&gt;Data!$F$257,"L2",G8&gt;Data!$G$257,"L3",G8&gt;Data!$H$257,"L4",G8&gt;Data!$I$257,"L5",G8&gt;Data!$J$257,"L6",G8&gt;Data!$K$257,"L7",G8&gt;Data!$L$257,"L8", G8&lt;=Data!$L$257,"L9")</f>
        <v/>
      </c>
      <c r="K8" s="2"/>
      <c r="L8" s="126" t="s">
        <v>1</v>
      </c>
      <c r="M8" s="126" t="s">
        <v>46</v>
      </c>
      <c r="N8" s="126">
        <f t="shared" si="0"/>
        <v>0</v>
      </c>
      <c r="O8" s="2"/>
      <c r="P8" s="6"/>
      <c r="Q8" s="6"/>
      <c r="R8" s="6">
        <f>$N8</f>
        <v>0</v>
      </c>
      <c r="S8" s="6"/>
      <c r="T8" s="6"/>
      <c r="U8" s="6"/>
      <c r="V8" s="6"/>
      <c r="W8" s="6"/>
      <c r="X8" s="2"/>
      <c r="Y8" s="8">
        <f>COUNTIF(F$6:F$13:F$15:F$22,F8)</f>
        <v>0</v>
      </c>
      <c r="Z8" s="8">
        <f t="shared" si="1"/>
        <v>0</v>
      </c>
    </row>
    <row r="9" spans="1:26" s="11" customFormat="1" ht="20" customHeight="1">
      <c r="A9" s="13" t="s">
        <v>50</v>
      </c>
      <c r="B9" s="13" t="s">
        <v>30</v>
      </c>
      <c r="C9" s="13" t="s">
        <v>8</v>
      </c>
      <c r="D9" s="13" t="s">
        <v>0</v>
      </c>
      <c r="E9" s="155">
        <v>4</v>
      </c>
      <c r="F9" s="30"/>
      <c r="G9" s="325"/>
      <c r="H9" s="125" t="str">
        <f>IF(ISNA((IF(F9=0," ",VLOOKUP(F9,Data!$B$2:$B$28,1,FALSE)))),"WRONG LETTER",IF(F9=0," ",_xlfn.XLOOKUP(F9,Data!$B$2:$B$28,Data!$E$2:$E$28)))</f>
        <v xml:space="preserve"> </v>
      </c>
      <c r="I9" s="125" t="str">
        <f>IF(ISNA((IF(F9=0," ",VLOOKUP(F9,Data!$B$2:$B$28,1,FALSE)))),"WRONG LETTER",IF(F9=0," ",_xlfn.XLOOKUP(F9,Data!$B$2:$B$28,Data!$A$2:$A$28)))</f>
        <v xml:space="preserve"> </v>
      </c>
      <c r="J9" s="13" t="str" cm="1">
        <f t="array" ref="J9">_xlfn.IFS(ISBLANK(G9), "", NOT(ISNUMBER(G9)), "!!!",  G9&gt;Data!$D$257,"...",G9&gt;Data!$E$257,"L1",G9&gt;Data!$F$257,"L2",G9&gt;Data!$G$257,"L3",G9&gt;Data!$H$257,"L4",G9&gt;Data!$I$257,"L5",G9&gt;Data!$J$257,"L6",G9&gt;Data!$K$257,"L7",G9&gt;Data!$L$257,"L8", G9&lt;=Data!$L$257,"L9")</f>
        <v/>
      </c>
      <c r="K9" s="2"/>
      <c r="L9" s="126" t="s">
        <v>18</v>
      </c>
      <c r="M9" s="126" t="s">
        <v>17</v>
      </c>
      <c r="N9" s="126">
        <f t="shared" si="0"/>
        <v>0</v>
      </c>
      <c r="O9" s="2"/>
      <c r="P9" s="6"/>
      <c r="Q9" s="6"/>
      <c r="R9" s="6"/>
      <c r="S9" s="6">
        <f>$N9</f>
        <v>0</v>
      </c>
      <c r="T9" s="6"/>
      <c r="U9" s="6"/>
      <c r="V9" s="6"/>
      <c r="W9" s="6"/>
      <c r="X9" s="2"/>
      <c r="Y9" s="8">
        <f>COUNTIF(F$6:F$13:F$15:F$22,F9)</f>
        <v>0</v>
      </c>
      <c r="Z9" s="8">
        <f t="shared" si="1"/>
        <v>0</v>
      </c>
    </row>
    <row r="10" spans="1:26" s="11" customFormat="1" ht="20" customHeight="1">
      <c r="A10" s="13" t="s">
        <v>50</v>
      </c>
      <c r="B10" s="13" t="s">
        <v>30</v>
      </c>
      <c r="C10" s="13" t="s">
        <v>8</v>
      </c>
      <c r="D10" s="13" t="s">
        <v>0</v>
      </c>
      <c r="E10" s="155">
        <v>5</v>
      </c>
      <c r="F10" s="30"/>
      <c r="G10" s="325"/>
      <c r="H10" s="125" t="str">
        <f>IF(ISNA((IF(F10=0," ",VLOOKUP(F10,Data!$B$2:$B$28,1,FALSE)))),"WRONG LETTER",IF(F10=0," ",_xlfn.XLOOKUP(F10,Data!$B$2:$B$28,Data!$E$2:$E$28)))</f>
        <v xml:space="preserve"> </v>
      </c>
      <c r="I10" s="125" t="str">
        <f>IF(ISNA((IF(F10=0," ",VLOOKUP(F10,Data!$B$2:$B$28,1,FALSE)))),"WRONG LETTER",IF(F10=0," ",_xlfn.XLOOKUP(F10,Data!$B$2:$B$28,Data!$A$2:$A$28)))</f>
        <v xml:space="preserve"> </v>
      </c>
      <c r="J10" s="13" t="str" cm="1">
        <f t="array" ref="J10">_xlfn.IFS(ISBLANK(G10), "", NOT(ISNUMBER(G10)), "!!!",  G10&gt;Data!$D$257,"...",G10&gt;Data!$E$257,"L1",G10&gt;Data!$F$257,"L2",G10&gt;Data!$G$257,"L3",G10&gt;Data!$H$257,"L4",G10&gt;Data!$I$257,"L5",G10&gt;Data!$J$257,"L6",G10&gt;Data!$K$257,"L7",G10&gt;Data!$L$257,"L8", G10&lt;=Data!$L$257,"L9")</f>
        <v/>
      </c>
      <c r="K10" s="2"/>
      <c r="L10" s="126" t="s">
        <v>31</v>
      </c>
      <c r="M10" s="126" t="s">
        <v>32</v>
      </c>
      <c r="N10" s="126">
        <f t="shared" si="0"/>
        <v>0</v>
      </c>
      <c r="O10" s="2"/>
      <c r="P10" s="6"/>
      <c r="Q10" s="6"/>
      <c r="R10" s="6"/>
      <c r="S10" s="6"/>
      <c r="T10" s="6">
        <f>$N10</f>
        <v>0</v>
      </c>
      <c r="U10" s="6"/>
      <c r="V10" s="6"/>
      <c r="W10" s="6"/>
      <c r="X10" s="2"/>
      <c r="Y10" s="8">
        <f>COUNTIF(F$6:F$13:F$15:F$22,F10)</f>
        <v>0</v>
      </c>
      <c r="Z10" s="8">
        <f t="shared" si="1"/>
        <v>0</v>
      </c>
    </row>
    <row r="11" spans="1:26" s="11" customFormat="1" ht="20" customHeight="1">
      <c r="A11" s="13" t="s">
        <v>50</v>
      </c>
      <c r="B11" s="13" t="s">
        <v>30</v>
      </c>
      <c r="C11" s="13" t="s">
        <v>8</v>
      </c>
      <c r="D11" s="13" t="s">
        <v>0</v>
      </c>
      <c r="E11" s="155">
        <v>6</v>
      </c>
      <c r="F11" s="30"/>
      <c r="G11" s="325"/>
      <c r="H11" s="125" t="str">
        <f>IF(ISNA((IF(F11=0," ",VLOOKUP(F11,Data!$B$2:$B$28,1,FALSE)))),"WRONG LETTER",IF(F11=0," ",_xlfn.XLOOKUP(F11,Data!$B$2:$B$28,Data!$E$2:$E$28)))</f>
        <v xml:space="preserve"> </v>
      </c>
      <c r="I11" s="125" t="str">
        <f>IF(ISNA((IF(F11=0," ",VLOOKUP(F11,Data!$B$2:$B$28,1,FALSE)))),"WRONG LETTER",IF(F11=0," ",_xlfn.XLOOKUP(F11,Data!$B$2:$B$28,Data!$A$2:$A$28)))</f>
        <v xml:space="preserve"> </v>
      </c>
      <c r="J11" s="13" t="str" cm="1">
        <f t="array" ref="J11">_xlfn.IFS(ISBLANK(G11), "", NOT(ISNUMBER(G11)), "!!!",  G11&gt;Data!$D$257,"...",G11&gt;Data!$E$257,"L1",G11&gt;Data!$F$257,"L2",G11&gt;Data!$G$257,"L3",G11&gt;Data!$H$257,"L4",G11&gt;Data!$I$257,"L5",G11&gt;Data!$J$257,"L6",G11&gt;Data!$K$257,"L7",G11&gt;Data!$L$257,"L8", G11&lt;=Data!$L$257,"L9")</f>
        <v/>
      </c>
      <c r="K11" s="2"/>
      <c r="L11" s="126" t="s">
        <v>44</v>
      </c>
      <c r="M11" s="126" t="s">
        <v>48</v>
      </c>
      <c r="N11" s="126">
        <f t="shared" si="0"/>
        <v>0</v>
      </c>
      <c r="O11" s="2"/>
      <c r="P11" s="6"/>
      <c r="Q11" s="6"/>
      <c r="R11" s="6"/>
      <c r="S11" s="6"/>
      <c r="T11" s="6"/>
      <c r="U11" s="6">
        <f>$N11</f>
        <v>0</v>
      </c>
      <c r="V11" s="6"/>
      <c r="W11" s="6"/>
      <c r="X11" s="2"/>
      <c r="Y11" s="8">
        <f>COUNTIF(F$6:F$13:F$15:F$22,F11)</f>
        <v>0</v>
      </c>
      <c r="Z11" s="8">
        <f t="shared" si="1"/>
        <v>0</v>
      </c>
    </row>
    <row r="12" spans="1:26" s="11" customFormat="1" ht="20" customHeight="1">
      <c r="A12" s="13" t="s">
        <v>50</v>
      </c>
      <c r="B12" s="13" t="s">
        <v>30</v>
      </c>
      <c r="C12" s="13" t="s">
        <v>8</v>
      </c>
      <c r="D12" s="13" t="s">
        <v>0</v>
      </c>
      <c r="E12" s="25">
        <v>7</v>
      </c>
      <c r="F12" s="30"/>
      <c r="G12" s="325"/>
      <c r="H12" s="125" t="str">
        <f>IF(ISNA((IF(F12=0," ",VLOOKUP(F12,Data!$B$2:$B$28,1,FALSE)))),"WRONG LETTER",IF(F12=0," ",_xlfn.XLOOKUP(F12,Data!$B$2:$B$28,Data!$E$2:$E$28)))</f>
        <v xml:space="preserve"> </v>
      </c>
      <c r="I12" s="125" t="str">
        <f>IF(ISNA((IF(F12=0," ",VLOOKUP(F12,Data!$B$2:$B$28,1,FALSE)))),"WRONG LETTER",IF(F12=0," ",_xlfn.XLOOKUP(F12,Data!$B$2:$B$28,Data!$A$2:$A$28)))</f>
        <v xml:space="preserve"> </v>
      </c>
      <c r="J12" s="13" t="str" cm="1">
        <f t="array" ref="J12">_xlfn.IFS(ISBLANK(G12), "", NOT(ISNUMBER(G12)), "!!!",  G12&gt;Data!$D$257,"...",G12&gt;Data!$E$257,"L1",G12&gt;Data!$F$257,"L2",G12&gt;Data!$G$257,"L3",G12&gt;Data!$H$257,"L4",G12&gt;Data!$I$257,"L5",G12&gt;Data!$J$257,"L6",G12&gt;Data!$K$257,"L7",G12&gt;Data!$L$257,"L8", G12&lt;=Data!$L$257,"L9")</f>
        <v/>
      </c>
      <c r="K12" s="2"/>
      <c r="L12" s="126" t="s">
        <v>72</v>
      </c>
      <c r="M12" s="126" t="s">
        <v>73</v>
      </c>
      <c r="N12" s="126">
        <f t="shared" si="0"/>
        <v>0</v>
      </c>
      <c r="O12" s="2"/>
      <c r="P12" s="6"/>
      <c r="Q12" s="6"/>
      <c r="R12" s="6"/>
      <c r="S12" s="6"/>
      <c r="T12" s="6"/>
      <c r="U12" s="6"/>
      <c r="V12" s="6">
        <f>$N12</f>
        <v>0</v>
      </c>
      <c r="W12" s="6"/>
      <c r="X12" s="2"/>
      <c r="Y12" s="8">
        <f>COUNTIF(F$6:F$13:F$15:F$22,F12)</f>
        <v>0</v>
      </c>
      <c r="Z12" s="8">
        <f t="shared" si="1"/>
        <v>0</v>
      </c>
    </row>
    <row r="13" spans="1:26" s="12" customFormat="1" ht="20" customHeight="1">
      <c r="A13" s="13" t="s">
        <v>50</v>
      </c>
      <c r="B13" s="13" t="s">
        <v>30</v>
      </c>
      <c r="C13" s="13" t="s">
        <v>8</v>
      </c>
      <c r="D13" s="13" t="s">
        <v>0</v>
      </c>
      <c r="E13" s="25">
        <v>8</v>
      </c>
      <c r="F13" s="30"/>
      <c r="G13" s="325"/>
      <c r="H13" s="125" t="str">
        <f>IF(ISNA((IF(F13=0," ",VLOOKUP(F13,Data!$B$2:$B$28,1,FALSE)))),"WRONG LETTER",IF(F13=0," ",_xlfn.XLOOKUP(F13,Data!$B$2:$B$28,Data!$E$2:$E$28)))</f>
        <v xml:space="preserve"> </v>
      </c>
      <c r="I13" s="125" t="str">
        <f>IF(ISNA((IF(F13=0," ",VLOOKUP(F13,Data!$B$2:$B$28,1,FALSE)))),"WRONG LETTER",IF(F13=0," ",_xlfn.XLOOKUP(F13,Data!$B$2:$B$28,Data!$A$2:$A$28)))</f>
        <v xml:space="preserve"> </v>
      </c>
      <c r="J13" s="13" t="str" cm="1">
        <f t="array" ref="J13">_xlfn.IFS(ISBLANK(G13), "", NOT(ISNUMBER(G13)), "!!!",  G13&gt;Data!$D$257,"...",G13&gt;Data!$E$257,"L1",G13&gt;Data!$F$257,"L2",G13&gt;Data!$G$257,"L3",G13&gt;Data!$H$257,"L4",G13&gt;Data!$I$257,"L5",G13&gt;Data!$J$257,"L6",G13&gt;Data!$K$257,"L7",G13&gt;Data!$L$257,"L8", G13&lt;=Data!$L$257,"L9")</f>
        <v/>
      </c>
      <c r="K13" s="8"/>
      <c r="L13" s="126" t="s">
        <v>45</v>
      </c>
      <c r="M13" s="126" t="s">
        <v>49</v>
      </c>
      <c r="N13" s="126">
        <f t="shared" si="0"/>
        <v>0</v>
      </c>
      <c r="O13" s="2"/>
      <c r="P13" s="6"/>
      <c r="Q13" s="6"/>
      <c r="R13" s="6"/>
      <c r="S13" s="6"/>
      <c r="T13" s="6"/>
      <c r="U13" s="6"/>
      <c r="V13" s="6"/>
      <c r="W13" s="6">
        <f>$N13</f>
        <v>0</v>
      </c>
      <c r="X13" s="8"/>
      <c r="Y13" s="8">
        <f>COUNTIF(F$6:F$13:F$15:F$22,F13)</f>
        <v>0</v>
      </c>
      <c r="Z13" s="8">
        <f t="shared" si="1"/>
        <v>0</v>
      </c>
    </row>
    <row r="14" spans="1:26" s="12" customFormat="1" ht="20" customHeight="1">
      <c r="A14" s="13" t="s">
        <v>50</v>
      </c>
      <c r="B14" s="13" t="s">
        <v>30</v>
      </c>
      <c r="C14" s="13" t="s">
        <v>8</v>
      </c>
      <c r="D14" s="13"/>
      <c r="E14" s="120" t="s">
        <v>160</v>
      </c>
      <c r="F14" s="46"/>
      <c r="G14" s="46"/>
      <c r="H14" s="120"/>
      <c r="I14" s="127"/>
      <c r="J14" s="128"/>
      <c r="K14" s="8"/>
      <c r="L14" s="129"/>
      <c r="M14" s="129"/>
      <c r="N14" s="130"/>
      <c r="O14" s="8"/>
      <c r="P14" s="487" t="s">
        <v>83</v>
      </c>
      <c r="Q14" s="488"/>
      <c r="R14" s="488"/>
      <c r="S14" s="488"/>
      <c r="T14" s="489"/>
      <c r="U14" s="490"/>
      <c r="V14" s="491"/>
      <c r="W14" s="492"/>
      <c r="X14" s="8"/>
      <c r="Y14" s="8"/>
      <c r="Z14" s="3"/>
    </row>
    <row r="15" spans="1:26" s="12" customFormat="1" ht="20" customHeight="1">
      <c r="A15" s="13" t="s">
        <v>50</v>
      </c>
      <c r="B15" s="13" t="s">
        <v>30</v>
      </c>
      <c r="C15" s="13" t="s">
        <v>8</v>
      </c>
      <c r="D15" s="13" t="s">
        <v>1</v>
      </c>
      <c r="E15" s="155">
        <v>1</v>
      </c>
      <c r="F15" s="30"/>
      <c r="G15" s="325"/>
      <c r="H15" s="125" t="str">
        <f>IF(ISNA((IF(F15=0," ",VLOOKUP(F15,Data!$B$2:$B$28,1,FALSE)))),"WRONG LETTER",IF(F15=0," ",_xlfn.XLOOKUP(F15,Data!$B$2:$B$28,Data!$E$2:$E$28)))</f>
        <v xml:space="preserve"> </v>
      </c>
      <c r="I15" s="125" t="str">
        <f>IF(ISNA((IF(F15=0," ",VLOOKUP(F15,Data!$B$2:$B$28,1,FALSE)))),"WRONG LETTER",IF(F15=0," ",_xlfn.XLOOKUP(F15,Data!$B$2:$B$28,Data!$A$2:$A$28)))</f>
        <v xml:space="preserve"> </v>
      </c>
      <c r="J15" s="13" t="str" cm="1">
        <f t="array" ref="J15">_xlfn.IFS(ISBLANK(G15), "", NOT(ISNUMBER(G15)), "!!!",  G15&gt;Data!$D$257,"...",G15&gt;Data!$E$257,"L1",G15&gt;Data!$F$257,"L2",G15&gt;Data!$G$257,"L3",G15&gt;Data!$H$257,"L4",G15&gt;Data!$I$257,"L5",G15&gt;Data!$J$257,"L6",G15&gt;Data!$K$257,"L7",G15&gt;Data!$L$257,"L8", G15&lt;=Data!$L$257,"L9")</f>
        <v/>
      </c>
      <c r="K15" s="8"/>
      <c r="L15" s="126" t="s">
        <v>0</v>
      </c>
      <c r="M15" s="126" t="s">
        <v>47</v>
      </c>
      <c r="N15" s="126">
        <f>(9-_xlfn.XLOOKUP(L15,F$15:F$22,E$15:E$22, 9))+(9-_xlfn.XLOOKUP(M15,F$15:F$22,E$15:E$22, 9))</f>
        <v>0</v>
      </c>
      <c r="O15" s="2"/>
      <c r="P15" s="6">
        <f>$N15</f>
        <v>0</v>
      </c>
      <c r="Q15" s="6"/>
      <c r="R15" s="6"/>
      <c r="S15" s="6"/>
      <c r="T15" s="6"/>
      <c r="U15" s="6"/>
      <c r="V15" s="6"/>
      <c r="W15" s="6"/>
      <c r="X15" s="2"/>
      <c r="Y15" s="8">
        <f>COUNTIF(F$6:F$13:F$15:F$22,F15)</f>
        <v>0</v>
      </c>
      <c r="Z15" s="8">
        <f>IF(NOT(ISBLANK(F15)),COUNTIF(F$15:F$22,LEFT(F15,1)&amp;"*"),0)</f>
        <v>0</v>
      </c>
    </row>
    <row r="16" spans="1:26" s="12" customFormat="1" ht="20" customHeight="1">
      <c r="A16" s="13" t="s">
        <v>50</v>
      </c>
      <c r="B16" s="13" t="s">
        <v>30</v>
      </c>
      <c r="C16" s="13" t="s">
        <v>8</v>
      </c>
      <c r="D16" s="13" t="s">
        <v>1</v>
      </c>
      <c r="E16" s="155">
        <v>2</v>
      </c>
      <c r="F16" s="30"/>
      <c r="G16" s="325"/>
      <c r="H16" s="125" t="str">
        <f>IF(ISNA((IF(F16=0," ",VLOOKUP(F16,Data!$B$2:$B$28,1,FALSE)))),"WRONG LETTER",IF(F16=0," ",_xlfn.XLOOKUP(F16,Data!$B$2:$B$28,Data!$E$2:$E$28)))</f>
        <v xml:space="preserve"> </v>
      </c>
      <c r="I16" s="125" t="str">
        <f>IF(ISNA((IF(F16=0," ",VLOOKUP(F16,Data!$B$2:$B$28,1,FALSE)))),"WRONG LETTER",IF(F16=0," ",_xlfn.XLOOKUP(F16,Data!$B$2:$B$28,Data!$A$2:$A$28)))</f>
        <v xml:space="preserve"> </v>
      </c>
      <c r="J16" s="13" t="str" cm="1">
        <f t="array" ref="J16">_xlfn.IFS(ISBLANK(G16), "", NOT(ISNUMBER(G16)), "!!!",  G16&gt;Data!$D$257,"...",G16&gt;Data!$E$257,"L1",G16&gt;Data!$F$257,"L2",G16&gt;Data!$G$257,"L3",G16&gt;Data!$H$257,"L4",G16&gt;Data!$I$257,"L5",G16&gt;Data!$J$257,"L6",G16&gt;Data!$K$257,"L7",G16&gt;Data!$L$257,"L8", G16&lt;=Data!$L$257,"L9")</f>
        <v/>
      </c>
      <c r="K16" s="8"/>
      <c r="L16" s="126" t="s">
        <v>33</v>
      </c>
      <c r="M16" s="126" t="s">
        <v>34</v>
      </c>
      <c r="N16" s="126">
        <f t="shared" ref="N16:N22" si="2">(9-_xlfn.XLOOKUP(L16,F$15:F$22,E$15:E$22, 9))+(9-_xlfn.XLOOKUP(M16,F$15:F$22,E$15:E$22, 9))</f>
        <v>0</v>
      </c>
      <c r="O16" s="2"/>
      <c r="P16" s="6"/>
      <c r="Q16" s="6">
        <f>$N16</f>
        <v>0</v>
      </c>
      <c r="R16" s="6"/>
      <c r="S16" s="6"/>
      <c r="T16" s="6"/>
      <c r="U16" s="6"/>
      <c r="V16" s="6"/>
      <c r="W16" s="6"/>
      <c r="X16" s="2"/>
      <c r="Y16" s="8">
        <f>COUNTIF(F$6:F$13:F$15:F$22,F16)</f>
        <v>0</v>
      </c>
      <c r="Z16" s="8">
        <f t="shared" ref="Z16:Z22" si="3">IF(NOT(ISBLANK(F16)),COUNTIF(F$15:F$22,LEFT(F16,1)&amp;"*"),0)</f>
        <v>0</v>
      </c>
    </row>
    <row r="17" spans="1:26" s="12" customFormat="1" ht="20" customHeight="1">
      <c r="A17" s="13" t="s">
        <v>50</v>
      </c>
      <c r="B17" s="13" t="s">
        <v>30</v>
      </c>
      <c r="C17" s="13" t="s">
        <v>8</v>
      </c>
      <c r="D17" s="13" t="s">
        <v>1</v>
      </c>
      <c r="E17" s="155">
        <v>3</v>
      </c>
      <c r="F17" s="30"/>
      <c r="G17" s="325"/>
      <c r="H17" s="125" t="str">
        <f>IF(ISNA((IF(F17=0," ",VLOOKUP(F17,Data!$B$2:$B$28,1,FALSE)))),"WRONG LETTER",IF(F17=0," ",_xlfn.XLOOKUP(F17,Data!$B$2:$B$28,Data!$E$2:$E$28)))</f>
        <v xml:space="preserve"> </v>
      </c>
      <c r="I17" s="125" t="str">
        <f>IF(ISNA((IF(F17=0," ",VLOOKUP(F17,Data!$B$2:$B$28,1,FALSE)))),"WRONG LETTER",IF(F17=0," ",_xlfn.XLOOKUP(F17,Data!$B$2:$B$28,Data!$A$2:$A$28)))</f>
        <v xml:space="preserve"> </v>
      </c>
      <c r="J17" s="13" t="str" cm="1">
        <f t="array" ref="J17">_xlfn.IFS(ISBLANK(G17), "", NOT(ISNUMBER(G17)), "!!!",  G17&gt;Data!$D$257,"...",G17&gt;Data!$E$257,"L1",G17&gt;Data!$F$257,"L2",G17&gt;Data!$G$257,"L3",G17&gt;Data!$H$257,"L4",G17&gt;Data!$I$257,"L5",G17&gt;Data!$J$257,"L6",G17&gt;Data!$K$257,"L7",G17&gt;Data!$L$257,"L8", G17&lt;=Data!$L$257,"L9")</f>
        <v/>
      </c>
      <c r="K17" s="8"/>
      <c r="L17" s="126" t="s">
        <v>1</v>
      </c>
      <c r="M17" s="126" t="s">
        <v>46</v>
      </c>
      <c r="N17" s="126">
        <f t="shared" si="2"/>
        <v>0</v>
      </c>
      <c r="O17" s="2"/>
      <c r="P17" s="6"/>
      <c r="Q17" s="6"/>
      <c r="R17" s="6">
        <f>$N17</f>
        <v>0</v>
      </c>
      <c r="S17" s="6"/>
      <c r="T17" s="6"/>
      <c r="U17" s="6"/>
      <c r="V17" s="6"/>
      <c r="W17" s="6"/>
      <c r="X17" s="2"/>
      <c r="Y17" s="8">
        <f>COUNTIF(F$6:F$13:F$15:F$22,F17)</f>
        <v>0</v>
      </c>
      <c r="Z17" s="8">
        <f t="shared" si="3"/>
        <v>0</v>
      </c>
    </row>
    <row r="18" spans="1:26" s="12" customFormat="1" ht="20" customHeight="1">
      <c r="A18" s="13" t="s">
        <v>50</v>
      </c>
      <c r="B18" s="13" t="s">
        <v>30</v>
      </c>
      <c r="C18" s="13" t="s">
        <v>8</v>
      </c>
      <c r="D18" s="13" t="s">
        <v>1</v>
      </c>
      <c r="E18" s="155">
        <v>4</v>
      </c>
      <c r="F18" s="30"/>
      <c r="G18" s="325"/>
      <c r="H18" s="125" t="str">
        <f>IF(ISNA((IF(F18=0," ",VLOOKUP(F18,Data!$B$2:$B$28,1,FALSE)))),"WRONG LETTER",IF(F18=0," ",_xlfn.XLOOKUP(F18,Data!$B$2:$B$28,Data!$E$2:$E$28)))</f>
        <v xml:space="preserve"> </v>
      </c>
      <c r="I18" s="125" t="str">
        <f>IF(ISNA((IF(F18=0," ",VLOOKUP(F18,Data!$B$2:$B$28,1,FALSE)))),"WRONG LETTER",IF(F18=0," ",_xlfn.XLOOKUP(F18,Data!$B$2:$B$28,Data!$A$2:$A$28)))</f>
        <v xml:space="preserve"> </v>
      </c>
      <c r="J18" s="13" t="str" cm="1">
        <f t="array" ref="J18">_xlfn.IFS(ISBLANK(G18), "", NOT(ISNUMBER(G18)), "!!!",  G18&gt;Data!$D$257,"...",G18&gt;Data!$E$257,"L1",G18&gt;Data!$F$257,"L2",G18&gt;Data!$G$257,"L3",G18&gt;Data!$H$257,"L4",G18&gt;Data!$I$257,"L5",G18&gt;Data!$J$257,"L6",G18&gt;Data!$K$257,"L7",G18&gt;Data!$L$257,"L8", G18&lt;=Data!$L$257,"L9")</f>
        <v/>
      </c>
      <c r="K18" s="8"/>
      <c r="L18" s="126" t="s">
        <v>18</v>
      </c>
      <c r="M18" s="126" t="s">
        <v>17</v>
      </c>
      <c r="N18" s="126">
        <f t="shared" si="2"/>
        <v>0</v>
      </c>
      <c r="O18" s="2"/>
      <c r="P18" s="6"/>
      <c r="Q18" s="6"/>
      <c r="R18" s="6"/>
      <c r="S18" s="6">
        <f>$N18</f>
        <v>0</v>
      </c>
      <c r="T18" s="6"/>
      <c r="U18" s="6"/>
      <c r="V18" s="6"/>
      <c r="W18" s="6"/>
      <c r="X18" s="2"/>
      <c r="Y18" s="8">
        <f>COUNTIF(F$6:F$13:F$15:F$22,F18)</f>
        <v>0</v>
      </c>
      <c r="Z18" s="8">
        <f t="shared" si="3"/>
        <v>0</v>
      </c>
    </row>
    <row r="19" spans="1:26" s="12" customFormat="1" ht="20" customHeight="1">
      <c r="A19" s="13" t="s">
        <v>50</v>
      </c>
      <c r="B19" s="13" t="s">
        <v>30</v>
      </c>
      <c r="C19" s="13" t="s">
        <v>8</v>
      </c>
      <c r="D19" s="13" t="s">
        <v>1</v>
      </c>
      <c r="E19" s="155">
        <v>5</v>
      </c>
      <c r="F19" s="30"/>
      <c r="G19" s="325"/>
      <c r="H19" s="125" t="str">
        <f>IF(ISNA((IF(F19=0," ",VLOOKUP(F19,Data!$B$2:$B$28,1,FALSE)))),"WRONG LETTER",IF(F19=0," ",_xlfn.XLOOKUP(F19,Data!$B$2:$B$28,Data!$E$2:$E$28)))</f>
        <v xml:space="preserve"> </v>
      </c>
      <c r="I19" s="125" t="str">
        <f>IF(ISNA((IF(F19=0," ",VLOOKUP(F19,Data!$B$2:$B$28,1,FALSE)))),"WRONG LETTER",IF(F19=0," ",_xlfn.XLOOKUP(F19,Data!$B$2:$B$28,Data!$A$2:$A$28)))</f>
        <v xml:space="preserve"> </v>
      </c>
      <c r="J19" s="13" t="str" cm="1">
        <f t="array" ref="J19">_xlfn.IFS(ISBLANK(G19), "", NOT(ISNUMBER(G19)), "!!!",  G19&gt;Data!$D$257,"...",G19&gt;Data!$E$257,"L1",G19&gt;Data!$F$257,"L2",G19&gt;Data!$G$257,"L3",G19&gt;Data!$H$257,"L4",G19&gt;Data!$I$257,"L5",G19&gt;Data!$J$257,"L6",G19&gt;Data!$K$257,"L7",G19&gt;Data!$L$257,"L8", G19&lt;=Data!$L$257,"L9")</f>
        <v/>
      </c>
      <c r="K19" s="8"/>
      <c r="L19" s="126" t="s">
        <v>31</v>
      </c>
      <c r="M19" s="126" t="s">
        <v>32</v>
      </c>
      <c r="N19" s="126">
        <f t="shared" si="2"/>
        <v>0</v>
      </c>
      <c r="O19" s="2"/>
      <c r="P19" s="6"/>
      <c r="Q19" s="6"/>
      <c r="R19" s="6"/>
      <c r="S19" s="6"/>
      <c r="T19" s="6">
        <f>$N19</f>
        <v>0</v>
      </c>
      <c r="U19" s="6"/>
      <c r="V19" s="6"/>
      <c r="W19" s="6"/>
      <c r="X19" s="2"/>
      <c r="Y19" s="8">
        <f>COUNTIF(F$6:F$13:F$15:F$22,F19)</f>
        <v>0</v>
      </c>
      <c r="Z19" s="8">
        <f t="shared" si="3"/>
        <v>0</v>
      </c>
    </row>
    <row r="20" spans="1:26" s="12" customFormat="1" ht="20" customHeight="1">
      <c r="A20" s="13" t="s">
        <v>50</v>
      </c>
      <c r="B20" s="13" t="s">
        <v>30</v>
      </c>
      <c r="C20" s="13" t="s">
        <v>8</v>
      </c>
      <c r="D20" s="13" t="s">
        <v>1</v>
      </c>
      <c r="E20" s="155">
        <v>6</v>
      </c>
      <c r="F20" s="30"/>
      <c r="G20" s="325"/>
      <c r="H20" s="125" t="str">
        <f>IF(ISNA((IF(F20=0," ",VLOOKUP(F20,Data!$B$2:$B$28,1,FALSE)))),"WRONG LETTER",IF(F20=0," ",_xlfn.XLOOKUP(F20,Data!$B$2:$B$28,Data!$E$2:$E$28)))</f>
        <v xml:space="preserve"> </v>
      </c>
      <c r="I20" s="125" t="str">
        <f>IF(ISNA((IF(F20=0," ",VLOOKUP(F20,Data!$B$2:$B$28,1,FALSE)))),"WRONG LETTER",IF(F20=0," ",_xlfn.XLOOKUP(F20,Data!$B$2:$B$28,Data!$A$2:$A$28)))</f>
        <v xml:space="preserve"> </v>
      </c>
      <c r="J20" s="13" t="str" cm="1">
        <f t="array" ref="J20">_xlfn.IFS(ISBLANK(G20), "", NOT(ISNUMBER(G20)), "!!!",  G20&gt;Data!$D$257,"...",G20&gt;Data!$E$257,"L1",G20&gt;Data!$F$257,"L2",G20&gt;Data!$G$257,"L3",G20&gt;Data!$H$257,"L4",G20&gt;Data!$I$257,"L5",G20&gt;Data!$J$257,"L6",G20&gt;Data!$K$257,"L7",G20&gt;Data!$L$257,"L8", G20&lt;=Data!$L$257,"L9")</f>
        <v/>
      </c>
      <c r="K20" s="131"/>
      <c r="L20" s="126" t="s">
        <v>44</v>
      </c>
      <c r="M20" s="126" t="s">
        <v>48</v>
      </c>
      <c r="N20" s="126">
        <f t="shared" si="2"/>
        <v>0</v>
      </c>
      <c r="O20" s="2"/>
      <c r="P20" s="6"/>
      <c r="Q20" s="6"/>
      <c r="R20" s="6"/>
      <c r="S20" s="6"/>
      <c r="T20" s="6"/>
      <c r="U20" s="6">
        <f>$N20</f>
        <v>0</v>
      </c>
      <c r="V20" s="6"/>
      <c r="W20" s="6"/>
      <c r="X20" s="2"/>
      <c r="Y20" s="8">
        <f>COUNTIF(F$6:F$13:F$15:F$22,F20)</f>
        <v>0</v>
      </c>
      <c r="Z20" s="8">
        <f t="shared" si="3"/>
        <v>0</v>
      </c>
    </row>
    <row r="21" spans="1:26" s="11" customFormat="1" ht="20" customHeight="1">
      <c r="A21" s="13" t="s">
        <v>50</v>
      </c>
      <c r="B21" s="13" t="s">
        <v>30</v>
      </c>
      <c r="C21" s="13" t="s">
        <v>8</v>
      </c>
      <c r="D21" s="13" t="s">
        <v>1</v>
      </c>
      <c r="E21" s="25">
        <v>7</v>
      </c>
      <c r="F21" s="30"/>
      <c r="G21" s="325"/>
      <c r="H21" s="125" t="str">
        <f>IF(ISNA((IF(F21=0," ",VLOOKUP(F21,Data!$B$2:$B$28,1,FALSE)))),"WRONG LETTER",IF(F21=0," ",_xlfn.XLOOKUP(F21,Data!$B$2:$B$28,Data!$E$2:$E$28)))</f>
        <v xml:space="preserve"> </v>
      </c>
      <c r="I21" s="125" t="str">
        <f>IF(ISNA((IF(F21=0," ",VLOOKUP(F21,Data!$B$2:$B$28,1,FALSE)))),"WRONG LETTER",IF(F21=0," ",_xlfn.XLOOKUP(F21,Data!$B$2:$B$28,Data!$A$2:$A$28)))</f>
        <v xml:space="preserve"> </v>
      </c>
      <c r="J21" s="13" t="str" cm="1">
        <f t="array" ref="J21">_xlfn.IFS(ISBLANK(G21), "", NOT(ISNUMBER(G21)), "!!!",  G21&gt;Data!$D$257,"...",G21&gt;Data!$E$257,"L1",G21&gt;Data!$F$257,"L2",G21&gt;Data!$G$257,"L3",G21&gt;Data!$H$257,"L4",G21&gt;Data!$I$257,"L5",G21&gt;Data!$J$257,"L6",G21&gt;Data!$K$257,"L7",G21&gt;Data!$L$257,"L8", G21&lt;=Data!$L$257,"L9")</f>
        <v/>
      </c>
      <c r="K21" s="8"/>
      <c r="L21" s="126" t="s">
        <v>72</v>
      </c>
      <c r="M21" s="126" t="s">
        <v>73</v>
      </c>
      <c r="N21" s="126">
        <f t="shared" si="2"/>
        <v>0</v>
      </c>
      <c r="O21" s="2"/>
      <c r="P21" s="6"/>
      <c r="Q21" s="6"/>
      <c r="R21" s="6"/>
      <c r="S21" s="6"/>
      <c r="T21" s="6"/>
      <c r="U21" s="6"/>
      <c r="V21" s="6">
        <f>$N21</f>
        <v>0</v>
      </c>
      <c r="W21" s="6"/>
      <c r="X21" s="2"/>
      <c r="Y21" s="8">
        <f>COUNTIF(F$6:F$13:F$15:F$22,F21)</f>
        <v>0</v>
      </c>
      <c r="Z21" s="8">
        <f t="shared" si="3"/>
        <v>0</v>
      </c>
    </row>
    <row r="22" spans="1:26" s="11" customFormat="1" ht="20" customHeight="1">
      <c r="A22" s="13" t="s">
        <v>50</v>
      </c>
      <c r="B22" s="13" t="s">
        <v>30</v>
      </c>
      <c r="C22" s="13" t="s">
        <v>8</v>
      </c>
      <c r="D22" s="13" t="s">
        <v>1</v>
      </c>
      <c r="E22" s="25">
        <v>8</v>
      </c>
      <c r="F22" s="30"/>
      <c r="G22" s="325"/>
      <c r="H22" s="125" t="str">
        <f>IF(ISNA((IF(F22=0," ",VLOOKUP(F22,Data!$B$2:$B$28,1,FALSE)))),"WRONG LETTER",IF(F22=0," ",_xlfn.XLOOKUP(F22,Data!$B$2:$B$28,Data!$E$2:$E$28)))</f>
        <v xml:space="preserve"> </v>
      </c>
      <c r="I22" s="125" t="str">
        <f>IF(ISNA((IF(F22=0," ",VLOOKUP(F22,Data!$B$2:$B$28,1,FALSE)))),"WRONG LETTER",IF(F22=0," ",_xlfn.XLOOKUP(F22,Data!$B$2:$B$28,Data!$A$2:$A$28)))</f>
        <v xml:space="preserve"> </v>
      </c>
      <c r="J22" s="13" t="str" cm="1">
        <f t="array" ref="J22">_xlfn.IFS(ISBLANK(G22), "", NOT(ISNUMBER(G22)), "!!!",  G22&gt;Data!$D$257,"...",G22&gt;Data!$E$257,"L1",G22&gt;Data!$F$257,"L2",G22&gt;Data!$G$257,"L3",G22&gt;Data!$H$257,"L4",G22&gt;Data!$I$257,"L5",G22&gt;Data!$J$257,"L6",G22&gt;Data!$K$257,"L7",G22&gt;Data!$L$257,"L8", G22&lt;=Data!$L$257,"L9")</f>
        <v/>
      </c>
      <c r="K22" s="8"/>
      <c r="L22" s="126" t="s">
        <v>45</v>
      </c>
      <c r="M22" s="126" t="s">
        <v>49</v>
      </c>
      <c r="N22" s="126">
        <f t="shared" si="2"/>
        <v>0</v>
      </c>
      <c r="O22" s="2"/>
      <c r="P22" s="6"/>
      <c r="Q22" s="6"/>
      <c r="R22" s="6"/>
      <c r="S22" s="6"/>
      <c r="T22" s="6"/>
      <c r="U22" s="6"/>
      <c r="V22" s="6"/>
      <c r="W22" s="6">
        <f>$N22</f>
        <v>0</v>
      </c>
      <c r="X22" s="8"/>
      <c r="Y22" s="8">
        <f>COUNTIF(F$6:F$13:F$15:F$22,F22)</f>
        <v>0</v>
      </c>
      <c r="Z22" s="8">
        <f t="shared" si="3"/>
        <v>0</v>
      </c>
    </row>
    <row r="23" spans="1:26" s="11" customFormat="1" ht="20" customHeight="1">
      <c r="A23" s="13" t="s">
        <v>50</v>
      </c>
      <c r="B23" s="13" t="s">
        <v>30</v>
      </c>
      <c r="C23" s="13">
        <v>100</v>
      </c>
      <c r="D23" s="13"/>
      <c r="E23" s="120" t="s">
        <v>61</v>
      </c>
      <c r="F23" s="46"/>
      <c r="G23" s="46"/>
      <c r="H23" s="120"/>
      <c r="I23" s="127" t="s">
        <v>59</v>
      </c>
      <c r="J23" s="128">
        <f>Data!$M$258</f>
        <v>11.8</v>
      </c>
      <c r="K23" s="22"/>
      <c r="L23" s="16"/>
      <c r="M23" s="16"/>
      <c r="O23" s="8"/>
      <c r="P23" s="487" t="s">
        <v>83</v>
      </c>
      <c r="Q23" s="488"/>
      <c r="R23" s="488"/>
      <c r="S23" s="488"/>
      <c r="T23" s="489"/>
      <c r="U23" s="490"/>
      <c r="V23" s="491"/>
      <c r="W23" s="492"/>
      <c r="X23" s="2"/>
      <c r="Y23" s="123"/>
      <c r="Z23" s="3"/>
    </row>
    <row r="24" spans="1:26" s="11" customFormat="1" ht="20" customHeight="1">
      <c r="A24" s="13" t="s">
        <v>50</v>
      </c>
      <c r="B24" s="13" t="s">
        <v>30</v>
      </c>
      <c r="C24" s="13">
        <v>100</v>
      </c>
      <c r="D24" s="13" t="s">
        <v>0</v>
      </c>
      <c r="E24" s="155">
        <v>1</v>
      </c>
      <c r="F24" s="30"/>
      <c r="G24" s="325"/>
      <c r="H24" s="125" t="str">
        <f>IF(ISNA((IF(F24=0," ",VLOOKUP(F24,Data!$B$2:$B$28,1,FALSE)))),"WRONG LETTER",IF(F24=0," ",_xlfn.XLOOKUP(F24,Data!$B$2:$B$28,Data!$I$2:$I$28)))</f>
        <v xml:space="preserve"> </v>
      </c>
      <c r="I24" s="125" t="str">
        <f>IF(ISNA((IF(F24=0," ",VLOOKUP(F24,Data!$B$2:$B$28,1,FALSE)))),"WRONG LETTER",IF(F24=0," ",_xlfn.XLOOKUP(F24,Data!$B$2:$B$28,Data!$A$2:$A$28)))</f>
        <v xml:space="preserve"> </v>
      </c>
      <c r="J24" s="13" t="str" cm="1">
        <f t="array" ref="J24">_xlfn.IFS(ISBLANK(G24), "", NOT(ISNUMBER(G24)), "!!!",  G24&gt;Data!$D$258,"...",G24&gt;Data!$E$258,"L1",G24&gt;Data!$F$258,"L2",G24&gt;Data!$G$258,"L3",G24&gt;Data!$H$258,"L4",G24&gt;Data!$I$258,"L5",G24&gt;Data!$J$258,"L6",G24&gt;Data!$K$258,"L7",G24&gt;Data!$L$258,"L8", G24&lt;=Data!$L$258,"L9")</f>
        <v/>
      </c>
      <c r="K24" s="2"/>
      <c r="L24" s="126" t="s">
        <v>0</v>
      </c>
      <c r="M24" s="126" t="s">
        <v>47</v>
      </c>
      <c r="N24" s="126">
        <f>(9-_xlfn.XLOOKUP(L24,F$24:F$31,E$24:E$31, 9))+(9-_xlfn.XLOOKUP(M24,F$24:F$31,E$24:E$31, 9))</f>
        <v>0</v>
      </c>
      <c r="O24" s="2"/>
      <c r="P24" s="6">
        <f>$N24</f>
        <v>0</v>
      </c>
      <c r="Q24" s="6"/>
      <c r="R24" s="6"/>
      <c r="S24" s="6"/>
      <c r="T24" s="6"/>
      <c r="U24" s="6"/>
      <c r="V24" s="6"/>
      <c r="W24" s="6"/>
      <c r="X24" s="2"/>
      <c r="Y24" s="8">
        <f>COUNTIF(F$33:F$40:F$24:F$31,F24)</f>
        <v>0</v>
      </c>
      <c r="Z24" s="8">
        <f>IF(NOT(ISBLANK(F24)),COUNTIF(F$24:F$31,LEFT(F24,1)&amp;"*"),0)</f>
        <v>0</v>
      </c>
    </row>
    <row r="25" spans="1:26" s="11" customFormat="1" ht="20" customHeight="1">
      <c r="A25" s="13" t="s">
        <v>50</v>
      </c>
      <c r="B25" s="13" t="s">
        <v>30</v>
      </c>
      <c r="C25" s="13">
        <v>100</v>
      </c>
      <c r="D25" s="13" t="s">
        <v>0</v>
      </c>
      <c r="E25" s="155">
        <v>2</v>
      </c>
      <c r="F25" s="30"/>
      <c r="G25" s="325"/>
      <c r="H25" s="125" t="str">
        <f>IF(ISNA((IF(F25=0," ",VLOOKUP(F25,Data!$B$2:$B$28,1,FALSE)))),"WRONG LETTER",IF(F25=0," ",_xlfn.XLOOKUP(F25,Data!$B$2:$B$28,Data!$I$2:$I$28)))</f>
        <v xml:space="preserve"> </v>
      </c>
      <c r="I25" s="125" t="str">
        <f>IF(ISNA((IF(F25=0," ",VLOOKUP(F25,Data!$B$2:$B$28,1,FALSE)))),"WRONG LETTER",IF(F25=0," ",_xlfn.XLOOKUP(F25,Data!$B$2:$B$28,Data!$A$2:$A$28)))</f>
        <v xml:space="preserve"> </v>
      </c>
      <c r="J25" s="13" t="str" cm="1">
        <f t="array" ref="J25">_xlfn.IFS(ISBLANK(G25), "", NOT(ISNUMBER(G25)), "!!!",  G25&gt;Data!$D$258,"...",G25&gt;Data!$E$258,"L1",G25&gt;Data!$F$258,"L2",G25&gt;Data!$G$258,"L3",G25&gt;Data!$H$258,"L4",G25&gt;Data!$I$258,"L5",G25&gt;Data!$J$258,"L6",G25&gt;Data!$K$258,"L7",G25&gt;Data!$L$258,"L8", G25&lt;=Data!$L$258,"L9")</f>
        <v/>
      </c>
      <c r="K25" s="2"/>
      <c r="L25" s="126" t="s">
        <v>33</v>
      </c>
      <c r="M25" s="126" t="s">
        <v>34</v>
      </c>
      <c r="N25" s="126">
        <f t="shared" ref="N25:N31" si="4">(9-_xlfn.XLOOKUP(L25,F$24:F$31,E$24:E$31, 9))+(9-_xlfn.XLOOKUP(M25,F$24:F$31,E$24:E$31, 9))</f>
        <v>0</v>
      </c>
      <c r="O25" s="2"/>
      <c r="P25" s="6"/>
      <c r="Q25" s="6">
        <f>$N25</f>
        <v>0</v>
      </c>
      <c r="R25" s="6"/>
      <c r="S25" s="6"/>
      <c r="T25" s="6"/>
      <c r="U25" s="6"/>
      <c r="V25" s="6"/>
      <c r="W25" s="6"/>
      <c r="X25" s="2"/>
      <c r="Y25" s="8">
        <f>COUNTIF(F$33:F$40:F$24:F$31,F25)</f>
        <v>0</v>
      </c>
      <c r="Z25" s="8">
        <f t="shared" ref="Z25:Z31" si="5">IF(NOT(ISBLANK(F25)),COUNTIF(F$24:F$31,LEFT(F25,1)&amp;"*"),0)</f>
        <v>0</v>
      </c>
    </row>
    <row r="26" spans="1:26" s="11" customFormat="1" ht="20" customHeight="1">
      <c r="A26" s="13" t="s">
        <v>50</v>
      </c>
      <c r="B26" s="13" t="s">
        <v>30</v>
      </c>
      <c r="C26" s="13">
        <v>100</v>
      </c>
      <c r="D26" s="13" t="s">
        <v>0</v>
      </c>
      <c r="E26" s="155">
        <v>3</v>
      </c>
      <c r="F26" s="30"/>
      <c r="G26" s="325"/>
      <c r="H26" s="125" t="str">
        <f>IF(ISNA((IF(F26=0," ",VLOOKUP(F26,Data!$B$2:$B$28,1,FALSE)))),"WRONG LETTER",IF(F26=0," ",_xlfn.XLOOKUP(F26,Data!$B$2:$B$28,Data!$I$2:$I$28)))</f>
        <v xml:space="preserve"> </v>
      </c>
      <c r="I26" s="125" t="str">
        <f>IF(ISNA((IF(F26=0," ",VLOOKUP(F26,Data!$B$2:$B$28,1,FALSE)))),"WRONG LETTER",IF(F26=0," ",_xlfn.XLOOKUP(F26,Data!$B$2:$B$28,Data!$A$2:$A$28)))</f>
        <v xml:space="preserve"> </v>
      </c>
      <c r="J26" s="13" t="str" cm="1">
        <f t="array" ref="J26">_xlfn.IFS(ISBLANK(G26), "", NOT(ISNUMBER(G26)), "!!!",  G26&gt;Data!$D$258,"...",G26&gt;Data!$E$258,"L1",G26&gt;Data!$F$258,"L2",G26&gt;Data!$G$258,"L3",G26&gt;Data!$H$258,"L4",G26&gt;Data!$I$258,"L5",G26&gt;Data!$J$258,"L6",G26&gt;Data!$K$258,"L7",G26&gt;Data!$L$258,"L8", G26&lt;=Data!$L$258,"L9")</f>
        <v/>
      </c>
      <c r="K26" s="2"/>
      <c r="L26" s="126" t="s">
        <v>1</v>
      </c>
      <c r="M26" s="126" t="s">
        <v>46</v>
      </c>
      <c r="N26" s="126">
        <f t="shared" si="4"/>
        <v>0</v>
      </c>
      <c r="O26" s="2"/>
      <c r="P26" s="6"/>
      <c r="Q26" s="6"/>
      <c r="R26" s="6">
        <f>$N26</f>
        <v>0</v>
      </c>
      <c r="S26" s="6"/>
      <c r="T26" s="6"/>
      <c r="U26" s="6"/>
      <c r="V26" s="6"/>
      <c r="W26" s="6"/>
      <c r="X26" s="2"/>
      <c r="Y26" s="8">
        <f>COUNTIF(F$33:F$40:F$24:F$31,F26)</f>
        <v>0</v>
      </c>
      <c r="Z26" s="8">
        <f t="shared" si="5"/>
        <v>0</v>
      </c>
    </row>
    <row r="27" spans="1:26" s="11" customFormat="1" ht="20" customHeight="1">
      <c r="A27" s="13" t="s">
        <v>50</v>
      </c>
      <c r="B27" s="13" t="s">
        <v>30</v>
      </c>
      <c r="C27" s="13">
        <v>100</v>
      </c>
      <c r="D27" s="13" t="s">
        <v>0</v>
      </c>
      <c r="E27" s="155">
        <v>4</v>
      </c>
      <c r="F27" s="30"/>
      <c r="G27" s="325"/>
      <c r="H27" s="125" t="str">
        <f>IF(ISNA((IF(F27=0," ",VLOOKUP(F27,Data!$B$2:$B$28,1,FALSE)))),"WRONG LETTER",IF(F27=0," ",_xlfn.XLOOKUP(F27,Data!$B$2:$B$28,Data!$I$2:$I$28)))</f>
        <v xml:space="preserve"> </v>
      </c>
      <c r="I27" s="125" t="str">
        <f>IF(ISNA((IF(F27=0," ",VLOOKUP(F27,Data!$B$2:$B$28,1,FALSE)))),"WRONG LETTER",IF(F27=0," ",_xlfn.XLOOKUP(F27,Data!$B$2:$B$28,Data!$A$2:$A$28)))</f>
        <v xml:space="preserve"> </v>
      </c>
      <c r="J27" s="13" t="str" cm="1">
        <f t="array" ref="J27">_xlfn.IFS(ISBLANK(G27), "", NOT(ISNUMBER(G27)), "!!!",  G27&gt;Data!$D$258,"...",G27&gt;Data!$E$258,"L1",G27&gt;Data!$F$258,"L2",G27&gt;Data!$G$258,"L3",G27&gt;Data!$H$258,"L4",G27&gt;Data!$I$258,"L5",G27&gt;Data!$J$258,"L6",G27&gt;Data!$K$258,"L7",G27&gt;Data!$L$258,"L8", G27&lt;=Data!$L$258,"L9")</f>
        <v/>
      </c>
      <c r="K27" s="2"/>
      <c r="L27" s="126" t="s">
        <v>18</v>
      </c>
      <c r="M27" s="126" t="s">
        <v>17</v>
      </c>
      <c r="N27" s="126">
        <f t="shared" si="4"/>
        <v>0</v>
      </c>
      <c r="O27" s="2"/>
      <c r="P27" s="6"/>
      <c r="Q27" s="6"/>
      <c r="R27" s="6"/>
      <c r="S27" s="6">
        <f>$N27</f>
        <v>0</v>
      </c>
      <c r="T27" s="6"/>
      <c r="U27" s="6"/>
      <c r="V27" s="6"/>
      <c r="W27" s="6"/>
      <c r="X27" s="2"/>
      <c r="Y27" s="8">
        <f>COUNTIF(F$33:F$40:F$24:F$31,F27)</f>
        <v>0</v>
      </c>
      <c r="Z27" s="8">
        <f t="shared" si="5"/>
        <v>0</v>
      </c>
    </row>
    <row r="28" spans="1:26" s="11" customFormat="1" ht="20" customHeight="1">
      <c r="A28" s="13" t="s">
        <v>50</v>
      </c>
      <c r="B28" s="13" t="s">
        <v>30</v>
      </c>
      <c r="C28" s="13">
        <v>100</v>
      </c>
      <c r="D28" s="13" t="s">
        <v>0</v>
      </c>
      <c r="E28" s="155">
        <v>5</v>
      </c>
      <c r="F28" s="30"/>
      <c r="G28" s="325"/>
      <c r="H28" s="125" t="str">
        <f>IF(ISNA((IF(F28=0," ",VLOOKUP(F28,Data!$B$2:$B$28,1,FALSE)))),"WRONG LETTER",IF(F28=0," ",_xlfn.XLOOKUP(F28,Data!$B$2:$B$28,Data!$I$2:$I$28)))</f>
        <v xml:space="preserve"> </v>
      </c>
      <c r="I28" s="125" t="str">
        <f>IF(ISNA((IF(F28=0," ",VLOOKUP(F28,Data!$B$2:$B$28,1,FALSE)))),"WRONG LETTER",IF(F28=0," ",_xlfn.XLOOKUP(F28,Data!$B$2:$B$28,Data!$A$2:$A$28)))</f>
        <v xml:space="preserve"> </v>
      </c>
      <c r="J28" s="13" t="str" cm="1">
        <f t="array" ref="J28">_xlfn.IFS(ISBLANK(G28), "", NOT(ISNUMBER(G28)), "!!!",  G28&gt;Data!$D$258,"...",G28&gt;Data!$E$258,"L1",G28&gt;Data!$F$258,"L2",G28&gt;Data!$G$258,"L3",G28&gt;Data!$H$258,"L4",G28&gt;Data!$I$258,"L5",G28&gt;Data!$J$258,"L6",G28&gt;Data!$K$258,"L7",G28&gt;Data!$L$258,"L8", G28&lt;=Data!$L$258,"L9")</f>
        <v/>
      </c>
      <c r="K28" s="2"/>
      <c r="L28" s="126" t="s">
        <v>31</v>
      </c>
      <c r="M28" s="126" t="s">
        <v>32</v>
      </c>
      <c r="N28" s="126">
        <f t="shared" si="4"/>
        <v>0</v>
      </c>
      <c r="O28" s="2"/>
      <c r="P28" s="6"/>
      <c r="Q28" s="6"/>
      <c r="R28" s="6"/>
      <c r="S28" s="6"/>
      <c r="T28" s="6">
        <f>$N28</f>
        <v>0</v>
      </c>
      <c r="U28" s="6"/>
      <c r="V28" s="6"/>
      <c r="W28" s="6"/>
      <c r="X28" s="2"/>
      <c r="Y28" s="8">
        <f>COUNTIF(F$33:F$40:F$24:F$31,F28)</f>
        <v>0</v>
      </c>
      <c r="Z28" s="8">
        <f t="shared" si="5"/>
        <v>0</v>
      </c>
    </row>
    <row r="29" spans="1:26" s="11" customFormat="1" ht="20" customHeight="1">
      <c r="A29" s="13" t="s">
        <v>50</v>
      </c>
      <c r="B29" s="13" t="s">
        <v>30</v>
      </c>
      <c r="C29" s="13">
        <v>100</v>
      </c>
      <c r="D29" s="13" t="s">
        <v>0</v>
      </c>
      <c r="E29" s="155">
        <v>6</v>
      </c>
      <c r="F29" s="30"/>
      <c r="G29" s="325"/>
      <c r="H29" s="125" t="str">
        <f>IF(ISNA((IF(F29=0," ",VLOOKUP(F29,Data!$B$2:$B$28,1,FALSE)))),"WRONG LETTER",IF(F29=0," ",_xlfn.XLOOKUP(F29,Data!$B$2:$B$28,Data!$I$2:$I$28)))</f>
        <v xml:space="preserve"> </v>
      </c>
      <c r="I29" s="125" t="str">
        <f>IF(ISNA((IF(F29=0," ",VLOOKUP(F29,Data!$B$2:$B$28,1,FALSE)))),"WRONG LETTER",IF(F29=0," ",_xlfn.XLOOKUP(F29,Data!$B$2:$B$28,Data!$A$2:$A$28)))</f>
        <v xml:space="preserve"> </v>
      </c>
      <c r="J29" s="13" t="str" cm="1">
        <f t="array" ref="J29">_xlfn.IFS(ISBLANK(G29), "", NOT(ISNUMBER(G29)), "!!!",  G29&gt;Data!$D$258,"...",G29&gt;Data!$E$258,"L1",G29&gt;Data!$F$258,"L2",G29&gt;Data!$G$258,"L3",G29&gt;Data!$H$258,"L4",G29&gt;Data!$I$258,"L5",G29&gt;Data!$J$258,"L6",G29&gt;Data!$K$258,"L7",G29&gt;Data!$L$258,"L8", G29&lt;=Data!$L$258,"L9")</f>
        <v/>
      </c>
      <c r="K29" s="2"/>
      <c r="L29" s="126" t="s">
        <v>44</v>
      </c>
      <c r="M29" s="126" t="s">
        <v>48</v>
      </c>
      <c r="N29" s="126">
        <f t="shared" si="4"/>
        <v>0</v>
      </c>
      <c r="O29" s="2"/>
      <c r="P29" s="6"/>
      <c r="Q29" s="6"/>
      <c r="R29" s="6"/>
      <c r="S29" s="6"/>
      <c r="T29" s="6"/>
      <c r="U29" s="6">
        <f>$N29</f>
        <v>0</v>
      </c>
      <c r="V29" s="6"/>
      <c r="W29" s="6"/>
      <c r="X29" s="2"/>
      <c r="Y29" s="8">
        <f>COUNTIF(F$33:F$40:F$24:F$31,F29)</f>
        <v>0</v>
      </c>
      <c r="Z29" s="8">
        <f t="shared" si="5"/>
        <v>0</v>
      </c>
    </row>
    <row r="30" spans="1:26" s="11" customFormat="1" ht="20" customHeight="1">
      <c r="A30" s="13" t="s">
        <v>50</v>
      </c>
      <c r="B30" s="13" t="s">
        <v>30</v>
      </c>
      <c r="C30" s="13">
        <v>100</v>
      </c>
      <c r="D30" s="13" t="s">
        <v>0</v>
      </c>
      <c r="E30" s="25">
        <v>7</v>
      </c>
      <c r="F30" s="30"/>
      <c r="G30" s="325"/>
      <c r="H30" s="125" t="str">
        <f>IF(ISNA((IF(F30=0," ",VLOOKUP(F30,Data!$B$2:$B$28,1,FALSE)))),"WRONG LETTER",IF(F30=0," ",_xlfn.XLOOKUP(F30,Data!$B$2:$B$28,Data!$I$2:$I$28)))</f>
        <v xml:space="preserve"> </v>
      </c>
      <c r="I30" s="125" t="str">
        <f>IF(ISNA((IF(F30=0," ",VLOOKUP(F30,Data!$B$2:$B$28,1,FALSE)))),"WRONG LETTER",IF(F30=0," ",_xlfn.XLOOKUP(F30,Data!$B$2:$B$28,Data!$A$2:$A$28)))</f>
        <v xml:space="preserve"> </v>
      </c>
      <c r="J30" s="13" t="str" cm="1">
        <f t="array" ref="J30">_xlfn.IFS(ISBLANK(G30), "", NOT(ISNUMBER(G30)), "!!!",  G30&gt;Data!$D$258,"...",G30&gt;Data!$E$258,"L1",G30&gt;Data!$F$258,"L2",G30&gt;Data!$G$258,"L3",G30&gt;Data!$H$258,"L4",G30&gt;Data!$I$258,"L5",G30&gt;Data!$J$258,"L6",G30&gt;Data!$K$258,"L7",G30&gt;Data!$L$258,"L8", G30&lt;=Data!$L$258,"L9")</f>
        <v/>
      </c>
      <c r="K30" s="2"/>
      <c r="L30" s="126" t="s">
        <v>72</v>
      </c>
      <c r="M30" s="126" t="s">
        <v>73</v>
      </c>
      <c r="N30" s="126">
        <f t="shared" si="4"/>
        <v>0</v>
      </c>
      <c r="O30" s="2"/>
      <c r="P30" s="6"/>
      <c r="Q30" s="6"/>
      <c r="R30" s="6"/>
      <c r="S30" s="6"/>
      <c r="T30" s="6"/>
      <c r="U30" s="6"/>
      <c r="V30" s="6">
        <f>$N30</f>
        <v>0</v>
      </c>
      <c r="W30" s="6"/>
      <c r="X30" s="2"/>
      <c r="Y30" s="8">
        <f>COUNTIF(F$33:F$40:F$24:F$31,F30)</f>
        <v>0</v>
      </c>
      <c r="Z30" s="8">
        <f t="shared" si="5"/>
        <v>0</v>
      </c>
    </row>
    <row r="31" spans="1:26" s="12" customFormat="1" ht="20" customHeight="1">
      <c r="A31" s="13" t="s">
        <v>50</v>
      </c>
      <c r="B31" s="13" t="s">
        <v>30</v>
      </c>
      <c r="C31" s="13">
        <v>100</v>
      </c>
      <c r="D31" s="13" t="s">
        <v>0</v>
      </c>
      <c r="E31" s="25">
        <v>8</v>
      </c>
      <c r="F31" s="30"/>
      <c r="G31" s="325"/>
      <c r="H31" s="125" t="str">
        <f>IF(ISNA((IF(F31=0," ",VLOOKUP(F31,Data!$B$2:$B$28,1,FALSE)))),"WRONG LETTER",IF(F31=0," ",_xlfn.XLOOKUP(F31,Data!$B$2:$B$28,Data!$I$2:$I$28)))</f>
        <v xml:space="preserve"> </v>
      </c>
      <c r="I31" s="125" t="str">
        <f>IF(ISNA((IF(F31=0," ",VLOOKUP(F31,Data!$B$2:$B$28,1,FALSE)))),"WRONG LETTER",IF(F31=0," ",_xlfn.XLOOKUP(F31,Data!$B$2:$B$28,Data!$A$2:$A$28)))</f>
        <v xml:space="preserve"> </v>
      </c>
      <c r="J31" s="13" t="str" cm="1">
        <f t="array" ref="J31">_xlfn.IFS(ISBLANK(G31), "", NOT(ISNUMBER(G31)), "!!!",  G31&gt;Data!$D$258,"...",G31&gt;Data!$E$258,"L1",G31&gt;Data!$F$258,"L2",G31&gt;Data!$G$258,"L3",G31&gt;Data!$H$258,"L4",G31&gt;Data!$I$258,"L5",G31&gt;Data!$J$258,"L6",G31&gt;Data!$K$258,"L7",G31&gt;Data!$L$258,"L8", G31&lt;=Data!$L$258,"L9")</f>
        <v/>
      </c>
      <c r="K31" s="8"/>
      <c r="L31" s="126" t="s">
        <v>45</v>
      </c>
      <c r="M31" s="126" t="s">
        <v>49</v>
      </c>
      <c r="N31" s="126">
        <f t="shared" si="4"/>
        <v>0</v>
      </c>
      <c r="O31" s="2"/>
      <c r="P31" s="6"/>
      <c r="Q31" s="6"/>
      <c r="R31" s="6"/>
      <c r="S31" s="6"/>
      <c r="T31" s="6"/>
      <c r="U31" s="6"/>
      <c r="V31" s="6"/>
      <c r="W31" s="6">
        <f>$N31</f>
        <v>0</v>
      </c>
      <c r="X31" s="8"/>
      <c r="Y31" s="8">
        <f>COUNTIF(F$33:F$40:F$24:F$31,F31)</f>
        <v>0</v>
      </c>
      <c r="Z31" s="8">
        <f t="shared" si="5"/>
        <v>0</v>
      </c>
    </row>
    <row r="32" spans="1:26" s="12" customFormat="1" ht="20" customHeight="1">
      <c r="A32" s="13" t="s">
        <v>50</v>
      </c>
      <c r="B32" s="13" t="s">
        <v>30</v>
      </c>
      <c r="C32" s="13">
        <v>100</v>
      </c>
      <c r="D32" s="13"/>
      <c r="E32" s="120" t="s">
        <v>65</v>
      </c>
      <c r="F32" s="46"/>
      <c r="G32" s="46"/>
      <c r="H32" s="120"/>
      <c r="I32" s="127"/>
      <c r="J32" s="128"/>
      <c r="K32" s="8"/>
      <c r="L32" s="129"/>
      <c r="M32" s="129"/>
      <c r="N32" s="130"/>
      <c r="O32" s="8"/>
      <c r="P32" s="487" t="s">
        <v>83</v>
      </c>
      <c r="Q32" s="488"/>
      <c r="R32" s="488"/>
      <c r="S32" s="488"/>
      <c r="T32" s="489"/>
      <c r="U32" s="490"/>
      <c r="V32" s="491"/>
      <c r="W32" s="492"/>
      <c r="X32" s="8"/>
      <c r="Y32" s="8"/>
      <c r="Z32" s="3"/>
    </row>
    <row r="33" spans="1:26" s="12" customFormat="1" ht="20" customHeight="1">
      <c r="A33" s="13" t="s">
        <v>50</v>
      </c>
      <c r="B33" s="13" t="s">
        <v>30</v>
      </c>
      <c r="C33" s="13">
        <v>100</v>
      </c>
      <c r="D33" s="13" t="s">
        <v>1</v>
      </c>
      <c r="E33" s="155">
        <v>1</v>
      </c>
      <c r="F33" s="30"/>
      <c r="G33" s="325"/>
      <c r="H33" s="125" t="str">
        <f>IF(ISNA((IF(F33=0," ",VLOOKUP(F33,Data!$B$2:$B$28,1,FALSE)))),"WRONG LETTER",IF(F33=0," ",_xlfn.XLOOKUP(F33,Data!$B$2:$B$28,Data!$I$2:$I$28)))</f>
        <v xml:space="preserve"> </v>
      </c>
      <c r="I33" s="125" t="str">
        <f>IF(ISNA((IF(F33=0," ",VLOOKUP(F33,Data!$B$2:$B$28,1,FALSE)))),"WRONG LETTER",IF(F33=0," ",_xlfn.XLOOKUP(F33,Data!$B$2:$B$28,Data!$A$2:$A$28)))</f>
        <v xml:space="preserve"> </v>
      </c>
      <c r="J33" s="13" t="str" cm="1">
        <f t="array" ref="J33">_xlfn.IFS(ISBLANK(G33), "", NOT(ISNUMBER(G33)), "!!!",  G33&gt;Data!$D$258,"...",G33&gt;Data!$E$258,"L1",G33&gt;Data!$F$258,"L2",G33&gt;Data!$G$258,"L3",G33&gt;Data!$H$258,"L4",G33&gt;Data!$I$258,"L5",G33&gt;Data!$J$258,"L6",G33&gt;Data!$K$258,"L7",G33&gt;Data!$L$258,"L8", G33&lt;=Data!$L$258,"L9")</f>
        <v/>
      </c>
      <c r="K33" s="8"/>
      <c r="L33" s="126" t="s">
        <v>0</v>
      </c>
      <c r="M33" s="126" t="s">
        <v>47</v>
      </c>
      <c r="N33" s="126">
        <f>(9-_xlfn.XLOOKUP(L33,F$33:F$40,E$33:E$40, 9))+(9-_xlfn.XLOOKUP(M33,F$33:F$40,E$33:E$40, 9))</f>
        <v>0</v>
      </c>
      <c r="O33" s="2"/>
      <c r="P33" s="6">
        <f>$N33</f>
        <v>0</v>
      </c>
      <c r="Q33" s="6"/>
      <c r="R33" s="6"/>
      <c r="S33" s="6"/>
      <c r="T33" s="6"/>
      <c r="U33" s="6"/>
      <c r="V33" s="6"/>
      <c r="W33" s="6"/>
      <c r="X33" s="2"/>
      <c r="Y33" s="8">
        <f>COUNTIF(F$33:F$40:F$24:F$31,F33)</f>
        <v>0</v>
      </c>
      <c r="Z33" s="8">
        <f>IF(NOT(ISBLANK(F33)),COUNTIF(F$33:F$40,LEFT(F33,1)&amp;"*"),0)</f>
        <v>0</v>
      </c>
    </row>
    <row r="34" spans="1:26" s="12" customFormat="1" ht="20" customHeight="1">
      <c r="A34" s="13" t="s">
        <v>50</v>
      </c>
      <c r="B34" s="13" t="s">
        <v>30</v>
      </c>
      <c r="C34" s="13">
        <v>100</v>
      </c>
      <c r="D34" s="13" t="s">
        <v>1</v>
      </c>
      <c r="E34" s="155">
        <v>2</v>
      </c>
      <c r="F34" s="30"/>
      <c r="G34" s="325"/>
      <c r="H34" s="125" t="str">
        <f>IF(ISNA((IF(F34=0," ",VLOOKUP(F34,Data!$B$2:$B$28,1,FALSE)))),"WRONG LETTER",IF(F34=0," ",_xlfn.XLOOKUP(F34,Data!$B$2:$B$28,Data!$I$2:$I$28)))</f>
        <v xml:space="preserve"> </v>
      </c>
      <c r="I34" s="125" t="str">
        <f>IF(ISNA((IF(F34=0," ",VLOOKUP(F34,Data!$B$2:$B$28,1,FALSE)))),"WRONG LETTER",IF(F34=0," ",_xlfn.XLOOKUP(F34,Data!$B$2:$B$28,Data!$A$2:$A$28)))</f>
        <v xml:space="preserve"> </v>
      </c>
      <c r="J34" s="13" t="str" cm="1">
        <f t="array" ref="J34">_xlfn.IFS(ISBLANK(G34), "", NOT(ISNUMBER(G34)), "!!!",  G34&gt;Data!$D$258,"...",G34&gt;Data!$E$258,"L1",G34&gt;Data!$F$258,"L2",G34&gt;Data!$G$258,"L3",G34&gt;Data!$H$258,"L4",G34&gt;Data!$I$258,"L5",G34&gt;Data!$J$258,"L6",G34&gt;Data!$K$258,"L7",G34&gt;Data!$L$258,"L8", G34&lt;=Data!$L$258,"L9")</f>
        <v/>
      </c>
      <c r="K34" s="8"/>
      <c r="L34" s="126" t="s">
        <v>33</v>
      </c>
      <c r="M34" s="126" t="s">
        <v>34</v>
      </c>
      <c r="N34" s="126">
        <f t="shared" ref="N34:N40" si="6">(9-_xlfn.XLOOKUP(L34,F$33:F$40,E$33:E$40, 9))+(9-_xlfn.XLOOKUP(M34,F$33:F$40,E$33:E$40, 9))</f>
        <v>0</v>
      </c>
      <c r="O34" s="2"/>
      <c r="P34" s="6"/>
      <c r="Q34" s="6">
        <f>$N34</f>
        <v>0</v>
      </c>
      <c r="R34" s="6"/>
      <c r="S34" s="6"/>
      <c r="T34" s="6"/>
      <c r="U34" s="6"/>
      <c r="V34" s="6"/>
      <c r="W34" s="6"/>
      <c r="X34" s="2"/>
      <c r="Y34" s="8">
        <f>COUNTIF(F$33:F$40:F$24:F$31,F34)</f>
        <v>0</v>
      </c>
      <c r="Z34" s="8">
        <f t="shared" ref="Z34:Z40" si="7">IF(NOT(ISBLANK(F34)),COUNTIF(F$33:F$40,LEFT(F34,1)&amp;"*"),0)</f>
        <v>0</v>
      </c>
    </row>
    <row r="35" spans="1:26" s="12" customFormat="1" ht="20" customHeight="1">
      <c r="A35" s="13" t="s">
        <v>50</v>
      </c>
      <c r="B35" s="13" t="s">
        <v>30</v>
      </c>
      <c r="C35" s="13">
        <v>100</v>
      </c>
      <c r="D35" s="13" t="s">
        <v>1</v>
      </c>
      <c r="E35" s="155">
        <v>3</v>
      </c>
      <c r="F35" s="30"/>
      <c r="G35" s="325"/>
      <c r="H35" s="125" t="str">
        <f>IF(ISNA((IF(F35=0," ",VLOOKUP(F35,Data!$B$2:$B$28,1,FALSE)))),"WRONG LETTER",IF(F35=0," ",_xlfn.XLOOKUP(F35,Data!$B$2:$B$28,Data!$I$2:$I$28)))</f>
        <v xml:space="preserve"> </v>
      </c>
      <c r="I35" s="125" t="str">
        <f>IF(ISNA((IF(F35=0," ",VLOOKUP(F35,Data!$B$2:$B$28,1,FALSE)))),"WRONG LETTER",IF(F35=0," ",_xlfn.XLOOKUP(F35,Data!$B$2:$B$28,Data!$A$2:$A$28)))</f>
        <v xml:space="preserve"> </v>
      </c>
      <c r="J35" s="13" t="str" cm="1">
        <f t="array" ref="J35">_xlfn.IFS(ISBLANK(G35), "", NOT(ISNUMBER(G35)), "!!!",  G35&gt;Data!$D$258,"...",G35&gt;Data!$E$258,"L1",G35&gt;Data!$F$258,"L2",G35&gt;Data!$G$258,"L3",G35&gt;Data!$H$258,"L4",G35&gt;Data!$I$258,"L5",G35&gt;Data!$J$258,"L6",G35&gt;Data!$K$258,"L7",G35&gt;Data!$L$258,"L8", G35&lt;=Data!$L$258,"L9")</f>
        <v/>
      </c>
      <c r="K35" s="8"/>
      <c r="L35" s="126" t="s">
        <v>1</v>
      </c>
      <c r="M35" s="126" t="s">
        <v>46</v>
      </c>
      <c r="N35" s="126">
        <f t="shared" si="6"/>
        <v>0</v>
      </c>
      <c r="O35" s="2"/>
      <c r="P35" s="6"/>
      <c r="Q35" s="6"/>
      <c r="R35" s="6">
        <f>$N35</f>
        <v>0</v>
      </c>
      <c r="S35" s="6"/>
      <c r="T35" s="6"/>
      <c r="U35" s="6"/>
      <c r="V35" s="6"/>
      <c r="W35" s="6"/>
      <c r="X35" s="2"/>
      <c r="Y35" s="8">
        <f>COUNTIF(F$33:F$40:F$24:F$31,F35)</f>
        <v>0</v>
      </c>
      <c r="Z35" s="8">
        <f t="shared" si="7"/>
        <v>0</v>
      </c>
    </row>
    <row r="36" spans="1:26" s="12" customFormat="1" ht="20" customHeight="1">
      <c r="A36" s="13" t="s">
        <v>50</v>
      </c>
      <c r="B36" s="13" t="s">
        <v>30</v>
      </c>
      <c r="C36" s="13">
        <v>100</v>
      </c>
      <c r="D36" s="13" t="s">
        <v>1</v>
      </c>
      <c r="E36" s="155">
        <v>4</v>
      </c>
      <c r="F36" s="30"/>
      <c r="G36" s="325"/>
      <c r="H36" s="125" t="str">
        <f>IF(ISNA((IF(F36=0," ",VLOOKUP(F36,Data!$B$2:$B$28,1,FALSE)))),"WRONG LETTER",IF(F36=0," ",_xlfn.XLOOKUP(F36,Data!$B$2:$B$28,Data!$I$2:$I$28)))</f>
        <v xml:space="preserve"> </v>
      </c>
      <c r="I36" s="125" t="str">
        <f>IF(ISNA((IF(F36=0," ",VLOOKUP(F36,Data!$B$2:$B$28,1,FALSE)))),"WRONG LETTER",IF(F36=0," ",_xlfn.XLOOKUP(F36,Data!$B$2:$B$28,Data!$A$2:$A$28)))</f>
        <v xml:space="preserve"> </v>
      </c>
      <c r="J36" s="13" t="str" cm="1">
        <f t="array" ref="J36">_xlfn.IFS(ISBLANK(G36), "", NOT(ISNUMBER(G36)), "!!!",  G36&gt;Data!$D$258,"...",G36&gt;Data!$E$258,"L1",G36&gt;Data!$F$258,"L2",G36&gt;Data!$G$258,"L3",G36&gt;Data!$H$258,"L4",G36&gt;Data!$I$258,"L5",G36&gt;Data!$J$258,"L6",G36&gt;Data!$K$258,"L7",G36&gt;Data!$L$258,"L8", G36&lt;=Data!$L$258,"L9")</f>
        <v/>
      </c>
      <c r="K36" s="8"/>
      <c r="L36" s="126" t="s">
        <v>18</v>
      </c>
      <c r="M36" s="126" t="s">
        <v>17</v>
      </c>
      <c r="N36" s="126">
        <f t="shared" si="6"/>
        <v>0</v>
      </c>
      <c r="O36" s="2"/>
      <c r="P36" s="6"/>
      <c r="Q36" s="6"/>
      <c r="R36" s="6"/>
      <c r="S36" s="6">
        <f>$N36</f>
        <v>0</v>
      </c>
      <c r="T36" s="6"/>
      <c r="U36" s="6"/>
      <c r="V36" s="6"/>
      <c r="W36" s="6"/>
      <c r="X36" s="2"/>
      <c r="Y36" s="8">
        <f>COUNTIF(F$33:F$40:F$24:F$31,F36)</f>
        <v>0</v>
      </c>
      <c r="Z36" s="8">
        <f t="shared" si="7"/>
        <v>0</v>
      </c>
    </row>
    <row r="37" spans="1:26" s="12" customFormat="1" ht="20" customHeight="1">
      <c r="A37" s="13" t="s">
        <v>50</v>
      </c>
      <c r="B37" s="13" t="s">
        <v>30</v>
      </c>
      <c r="C37" s="13">
        <v>100</v>
      </c>
      <c r="D37" s="13" t="s">
        <v>1</v>
      </c>
      <c r="E37" s="155">
        <v>5</v>
      </c>
      <c r="F37" s="30"/>
      <c r="G37" s="325"/>
      <c r="H37" s="125" t="str">
        <f>IF(ISNA((IF(F37=0," ",VLOOKUP(F37,Data!$B$2:$B$28,1,FALSE)))),"WRONG LETTER",IF(F37=0," ",_xlfn.XLOOKUP(F37,Data!$B$2:$B$28,Data!$I$2:$I$28)))</f>
        <v xml:space="preserve"> </v>
      </c>
      <c r="I37" s="125" t="str">
        <f>IF(ISNA((IF(F37=0," ",VLOOKUP(F37,Data!$B$2:$B$28,1,FALSE)))),"WRONG LETTER",IF(F37=0," ",_xlfn.XLOOKUP(F37,Data!$B$2:$B$28,Data!$A$2:$A$28)))</f>
        <v xml:space="preserve"> </v>
      </c>
      <c r="J37" s="13" t="str" cm="1">
        <f t="array" ref="J37">_xlfn.IFS(ISBLANK(G37), "", NOT(ISNUMBER(G37)), "!!!",  G37&gt;Data!$D$258,"...",G37&gt;Data!$E$258,"L1",G37&gt;Data!$F$258,"L2",G37&gt;Data!$G$258,"L3",G37&gt;Data!$H$258,"L4",G37&gt;Data!$I$258,"L5",G37&gt;Data!$J$258,"L6",G37&gt;Data!$K$258,"L7",G37&gt;Data!$L$258,"L8", G37&lt;=Data!$L$258,"L9")</f>
        <v/>
      </c>
      <c r="K37" s="8"/>
      <c r="L37" s="126" t="s">
        <v>31</v>
      </c>
      <c r="M37" s="126" t="s">
        <v>32</v>
      </c>
      <c r="N37" s="126">
        <f t="shared" si="6"/>
        <v>0</v>
      </c>
      <c r="O37" s="2"/>
      <c r="P37" s="6"/>
      <c r="Q37" s="6"/>
      <c r="R37" s="6"/>
      <c r="S37" s="6"/>
      <c r="T37" s="6">
        <f>$N37</f>
        <v>0</v>
      </c>
      <c r="U37" s="6"/>
      <c r="V37" s="6"/>
      <c r="W37" s="6"/>
      <c r="X37" s="2"/>
      <c r="Y37" s="8">
        <f>COUNTIF(F$33:F$40:F$24:F$31,F37)</f>
        <v>0</v>
      </c>
      <c r="Z37" s="8">
        <f t="shared" si="7"/>
        <v>0</v>
      </c>
    </row>
    <row r="38" spans="1:26" s="12" customFormat="1" ht="20" customHeight="1">
      <c r="A38" s="13" t="s">
        <v>50</v>
      </c>
      <c r="B38" s="13" t="s">
        <v>30</v>
      </c>
      <c r="C38" s="13">
        <v>100</v>
      </c>
      <c r="D38" s="13" t="s">
        <v>1</v>
      </c>
      <c r="E38" s="155">
        <v>6</v>
      </c>
      <c r="F38" s="30"/>
      <c r="G38" s="325"/>
      <c r="H38" s="125" t="str">
        <f>IF(ISNA((IF(F38=0," ",VLOOKUP(F38,Data!$B$2:$B$28,1,FALSE)))),"WRONG LETTER",IF(F38=0," ",_xlfn.XLOOKUP(F38,Data!$B$2:$B$28,Data!$I$2:$I$28)))</f>
        <v xml:space="preserve"> </v>
      </c>
      <c r="I38" s="125" t="str">
        <f>IF(ISNA((IF(F38=0," ",VLOOKUP(F38,Data!$B$2:$B$28,1,FALSE)))),"WRONG LETTER",IF(F38=0," ",_xlfn.XLOOKUP(F38,Data!$B$2:$B$28,Data!$A$2:$A$28)))</f>
        <v xml:space="preserve"> </v>
      </c>
      <c r="J38" s="13" t="str" cm="1">
        <f t="array" ref="J38">_xlfn.IFS(ISBLANK(G38), "", NOT(ISNUMBER(G38)), "!!!",  G38&gt;Data!$D$258,"...",G38&gt;Data!$E$258,"L1",G38&gt;Data!$F$258,"L2",G38&gt;Data!$G$258,"L3",G38&gt;Data!$H$258,"L4",G38&gt;Data!$I$258,"L5",G38&gt;Data!$J$258,"L6",G38&gt;Data!$K$258,"L7",G38&gt;Data!$L$258,"L8", G38&lt;=Data!$L$258,"L9")</f>
        <v/>
      </c>
      <c r="K38" s="131"/>
      <c r="L38" s="126" t="s">
        <v>44</v>
      </c>
      <c r="M38" s="126" t="s">
        <v>48</v>
      </c>
      <c r="N38" s="126">
        <f t="shared" si="6"/>
        <v>0</v>
      </c>
      <c r="O38" s="2"/>
      <c r="P38" s="6"/>
      <c r="Q38" s="6"/>
      <c r="R38" s="6"/>
      <c r="S38" s="6"/>
      <c r="T38" s="6"/>
      <c r="U38" s="6">
        <f>$N38</f>
        <v>0</v>
      </c>
      <c r="V38" s="6"/>
      <c r="W38" s="6"/>
      <c r="X38" s="2"/>
      <c r="Y38" s="8">
        <f>COUNTIF(F$33:F$40:F$24:F$31,F38)</f>
        <v>0</v>
      </c>
      <c r="Z38" s="8">
        <f t="shared" si="7"/>
        <v>0</v>
      </c>
    </row>
    <row r="39" spans="1:26" s="11" customFormat="1" ht="20" customHeight="1">
      <c r="A39" s="13" t="s">
        <v>50</v>
      </c>
      <c r="B39" s="13" t="s">
        <v>30</v>
      </c>
      <c r="C39" s="13">
        <v>100</v>
      </c>
      <c r="D39" s="13" t="s">
        <v>1</v>
      </c>
      <c r="E39" s="25">
        <v>7</v>
      </c>
      <c r="F39" s="30"/>
      <c r="G39" s="325"/>
      <c r="H39" s="125" t="str">
        <f>IF(ISNA((IF(F39=0," ",VLOOKUP(F39,Data!$B$2:$B$28,1,FALSE)))),"WRONG LETTER",IF(F39=0," ",_xlfn.XLOOKUP(F39,Data!$B$2:$B$28,Data!$I$2:$I$28)))</f>
        <v xml:space="preserve"> </v>
      </c>
      <c r="I39" s="125" t="str">
        <f>IF(ISNA((IF(F39=0," ",VLOOKUP(F39,Data!$B$2:$B$28,1,FALSE)))),"WRONG LETTER",IF(F39=0," ",_xlfn.XLOOKUP(F39,Data!$B$2:$B$28,Data!$A$2:$A$28)))</f>
        <v xml:space="preserve"> </v>
      </c>
      <c r="J39" s="13" t="str" cm="1">
        <f t="array" ref="J39">_xlfn.IFS(ISBLANK(G39), "", NOT(ISNUMBER(G39)), "!!!",  G39&gt;Data!$D$258,"...",G39&gt;Data!$E$258,"L1",G39&gt;Data!$F$258,"L2",G39&gt;Data!$G$258,"L3",G39&gt;Data!$H$258,"L4",G39&gt;Data!$I$258,"L5",G39&gt;Data!$J$258,"L6",G39&gt;Data!$K$258,"L7",G39&gt;Data!$L$258,"L8", G39&lt;=Data!$L$258,"L9")</f>
        <v/>
      </c>
      <c r="K39" s="8"/>
      <c r="L39" s="126" t="s">
        <v>72</v>
      </c>
      <c r="M39" s="126" t="s">
        <v>73</v>
      </c>
      <c r="N39" s="126">
        <f t="shared" si="6"/>
        <v>0</v>
      </c>
      <c r="O39" s="2"/>
      <c r="P39" s="6"/>
      <c r="Q39" s="6"/>
      <c r="R39" s="6"/>
      <c r="S39" s="6"/>
      <c r="T39" s="6"/>
      <c r="U39" s="6"/>
      <c r="V39" s="6">
        <f>$N39</f>
        <v>0</v>
      </c>
      <c r="W39" s="6"/>
      <c r="X39" s="2"/>
      <c r="Y39" s="8">
        <f>COUNTIF(F$33:F$40:F$24:F$31,F39)</f>
        <v>0</v>
      </c>
      <c r="Z39" s="8">
        <f t="shared" si="7"/>
        <v>0</v>
      </c>
    </row>
    <row r="40" spans="1:26" s="11" customFormat="1" ht="20" customHeight="1">
      <c r="A40" s="13" t="s">
        <v>50</v>
      </c>
      <c r="B40" s="13" t="s">
        <v>30</v>
      </c>
      <c r="C40" s="13">
        <v>100</v>
      </c>
      <c r="D40" s="13" t="s">
        <v>1</v>
      </c>
      <c r="E40" s="25">
        <v>8</v>
      </c>
      <c r="F40" s="30"/>
      <c r="G40" s="325"/>
      <c r="H40" s="125" t="str">
        <f>IF(ISNA((IF(F40=0," ",VLOOKUP(F40,Data!$B$2:$B$28,1,FALSE)))),"WRONG LETTER",IF(F40=0," ",_xlfn.XLOOKUP(F40,Data!$B$2:$B$28,Data!$I$2:$I$28)))</f>
        <v xml:space="preserve"> </v>
      </c>
      <c r="I40" s="125" t="str">
        <f>IF(ISNA((IF(F40=0," ",VLOOKUP(F40,Data!$B$2:$B$28,1,FALSE)))),"WRONG LETTER",IF(F40=0," ",_xlfn.XLOOKUP(F40,Data!$B$2:$B$28,Data!$A$2:$A$28)))</f>
        <v xml:space="preserve"> </v>
      </c>
      <c r="J40" s="13" t="str" cm="1">
        <f t="array" ref="J40">_xlfn.IFS(ISBLANK(G40), "", NOT(ISNUMBER(G40)), "!!!",  G40&gt;Data!$D$258,"...",G40&gt;Data!$E$258,"L1",G40&gt;Data!$F$258,"L2",G40&gt;Data!$G$258,"L3",G40&gt;Data!$H$258,"L4",G40&gt;Data!$I$258,"L5",G40&gt;Data!$J$258,"L6",G40&gt;Data!$K$258,"L7",G40&gt;Data!$L$258,"L8", G40&lt;=Data!$L$258,"L9")</f>
        <v/>
      </c>
      <c r="K40" s="8"/>
      <c r="L40" s="126" t="s">
        <v>45</v>
      </c>
      <c r="M40" s="126" t="s">
        <v>49</v>
      </c>
      <c r="N40" s="126">
        <f t="shared" si="6"/>
        <v>0</v>
      </c>
      <c r="O40" s="2"/>
      <c r="P40" s="6"/>
      <c r="Q40" s="6"/>
      <c r="R40" s="6"/>
      <c r="S40" s="6"/>
      <c r="T40" s="6"/>
      <c r="U40" s="6"/>
      <c r="V40" s="6"/>
      <c r="W40" s="6">
        <f>$N40</f>
        <v>0</v>
      </c>
      <c r="X40" s="8"/>
      <c r="Y40" s="8">
        <f>COUNTIF(F$33:F$40:F$24:F$31,F40)</f>
        <v>0</v>
      </c>
      <c r="Z40" s="8">
        <f t="shared" si="7"/>
        <v>0</v>
      </c>
    </row>
    <row r="41" spans="1:26" s="11" customFormat="1" ht="20" customHeight="1">
      <c r="A41" s="13" t="s">
        <v>50</v>
      </c>
      <c r="B41" s="13" t="s">
        <v>30</v>
      </c>
      <c r="C41" s="13">
        <v>200</v>
      </c>
      <c r="D41" s="13"/>
      <c r="E41" s="120" t="s">
        <v>62</v>
      </c>
      <c r="F41" s="46"/>
      <c r="G41" s="46"/>
      <c r="H41" s="120"/>
      <c r="I41" s="127" t="s">
        <v>59</v>
      </c>
      <c r="J41" s="128">
        <f>Data!$M$259</f>
        <v>24.3</v>
      </c>
      <c r="K41" s="22"/>
      <c r="L41" s="16"/>
      <c r="M41" s="16"/>
      <c r="O41" s="8"/>
      <c r="P41" s="487" t="s">
        <v>83</v>
      </c>
      <c r="Q41" s="488"/>
      <c r="R41" s="488"/>
      <c r="S41" s="488"/>
      <c r="T41" s="489"/>
      <c r="U41" s="490"/>
      <c r="V41" s="491"/>
      <c r="W41" s="492"/>
      <c r="X41" s="2"/>
      <c r="Y41" s="123"/>
      <c r="Z41" s="3"/>
    </row>
    <row r="42" spans="1:26" s="11" customFormat="1" ht="20" customHeight="1">
      <c r="A42" s="13" t="s">
        <v>50</v>
      </c>
      <c r="B42" s="13" t="s">
        <v>30</v>
      </c>
      <c r="C42" s="13">
        <v>200</v>
      </c>
      <c r="D42" s="13" t="s">
        <v>0</v>
      </c>
      <c r="E42" s="155">
        <v>1</v>
      </c>
      <c r="F42" s="30"/>
      <c r="G42" s="325"/>
      <c r="H42" s="125" t="str">
        <f>IF(ISNA((IF(F42=0," ",VLOOKUP(F42,Data!$B$2:$B$28,1,FALSE)))),"WRONG LETTER",IF(F42=0," ",_xlfn.XLOOKUP(F42,Data!$B$2:$B$28,Data!$L$2:$L$28)))</f>
        <v xml:space="preserve"> </v>
      </c>
      <c r="I42" s="125" t="str">
        <f>IF(ISNA((IF(F42=0," ",VLOOKUP(F42,Data!$B$2:$B$28,1,FALSE)))),"WRONG LETTER",IF(F42=0," ",_xlfn.XLOOKUP(F42,Data!$B$2:$B$28,Data!$A$2:$A$28)))</f>
        <v xml:space="preserve"> </v>
      </c>
      <c r="J42" s="13" t="str" cm="1">
        <f t="array" ref="J42">_xlfn.IFS(ISBLANK(G42), "", NOT(ISNUMBER(G42)), "!!!",  G42&gt;Data!$D$259,"...",G42&gt;Data!$E$259,"L1",G42&gt;Data!$F$259,"L2",G42&gt;Data!$G$259,"L3",G42&gt;Data!$H$259,"L4",G42&gt;Data!$I$259,"L5",G42&gt;Data!$J$259,"L6",G42&gt;Data!$K$259,"L7",G42&gt;Data!$L$259,"L8", G42&lt;=Data!$L$259,"L9")</f>
        <v/>
      </c>
      <c r="K42" s="2"/>
      <c r="L42" s="126" t="s">
        <v>0</v>
      </c>
      <c r="M42" s="126" t="s">
        <v>47</v>
      </c>
      <c r="N42" s="126">
        <f>(9-_xlfn.XLOOKUP(L42,F$42:F$49,E$42:E$49, 9))+(9-_xlfn.XLOOKUP(M42,F$42:F$49,E$42:E$49, 9))</f>
        <v>0</v>
      </c>
      <c r="O42" s="2"/>
      <c r="P42" s="6">
        <f>$N42</f>
        <v>0</v>
      </c>
      <c r="Q42" s="6"/>
      <c r="R42" s="6"/>
      <c r="S42" s="6"/>
      <c r="T42" s="6"/>
      <c r="U42" s="6"/>
      <c r="V42" s="6"/>
      <c r="W42" s="6"/>
      <c r="X42" s="2"/>
      <c r="Y42" s="8">
        <f>COUNTIF(F$51:F$58:F$42:F$49,F42)</f>
        <v>0</v>
      </c>
      <c r="Z42" s="8">
        <f>IF(NOT(ISBLANK(F42)),COUNTIF(F$42:F$49,LEFT(F42,1)&amp;"*"),0)</f>
        <v>0</v>
      </c>
    </row>
    <row r="43" spans="1:26" s="11" customFormat="1" ht="20" customHeight="1">
      <c r="A43" s="13" t="s">
        <v>50</v>
      </c>
      <c r="B43" s="13" t="s">
        <v>30</v>
      </c>
      <c r="C43" s="13">
        <v>200</v>
      </c>
      <c r="D43" s="13" t="s">
        <v>0</v>
      </c>
      <c r="E43" s="155">
        <v>2</v>
      </c>
      <c r="F43" s="30"/>
      <c r="G43" s="325"/>
      <c r="H43" s="125" t="str">
        <f>IF(ISNA((IF(F43=0," ",VLOOKUP(F43,Data!$B$2:$B$28,1,FALSE)))),"WRONG LETTER",IF(F43=0," ",_xlfn.XLOOKUP(F43,Data!$B$2:$B$28,Data!$L$2:$L$28)))</f>
        <v xml:space="preserve"> </v>
      </c>
      <c r="I43" s="125" t="str">
        <f>IF(ISNA((IF(F43=0," ",VLOOKUP(F43,Data!$B$2:$B$28,1,FALSE)))),"WRONG LETTER",IF(F43=0," ",_xlfn.XLOOKUP(F43,Data!$B$2:$B$28,Data!$A$2:$A$28)))</f>
        <v xml:space="preserve"> </v>
      </c>
      <c r="J43" s="13" t="str" cm="1">
        <f t="array" ref="J43">_xlfn.IFS(ISBLANK(G43), "", NOT(ISNUMBER(G43)), "!!!",  G43&gt;Data!$D$259,"...",G43&gt;Data!$E$259,"L1",G43&gt;Data!$F$259,"L2",G43&gt;Data!$G$259,"L3",G43&gt;Data!$H$259,"L4",G43&gt;Data!$I$259,"L5",G43&gt;Data!$J$259,"L6",G43&gt;Data!$K$259,"L7",G43&gt;Data!$L$259,"L8", G43&lt;=Data!$L$259,"L9")</f>
        <v/>
      </c>
      <c r="K43" s="2"/>
      <c r="L43" s="126" t="s">
        <v>33</v>
      </c>
      <c r="M43" s="126" t="s">
        <v>34</v>
      </c>
      <c r="N43" s="126">
        <f t="shared" ref="N43:N49" si="8">(9-_xlfn.XLOOKUP(L43,F$42:F$49,E$42:E$49, 9))+(9-_xlfn.XLOOKUP(M43,F$42:F$49,E$42:E$49, 9))</f>
        <v>0</v>
      </c>
      <c r="O43" s="2"/>
      <c r="P43" s="6"/>
      <c r="Q43" s="6">
        <f>$N43</f>
        <v>0</v>
      </c>
      <c r="R43" s="6"/>
      <c r="S43" s="6"/>
      <c r="T43" s="6"/>
      <c r="U43" s="6"/>
      <c r="V43" s="6"/>
      <c r="W43" s="6"/>
      <c r="X43" s="2"/>
      <c r="Y43" s="8">
        <f>COUNTIF(F$51:F$58:F$42:F$49,F43)</f>
        <v>0</v>
      </c>
      <c r="Z43" s="8">
        <f t="shared" ref="Z43:Z49" si="9">IF(NOT(ISBLANK(F43)),COUNTIF(F$42:F$49,LEFT(F43,1)&amp;"*"),0)</f>
        <v>0</v>
      </c>
    </row>
    <row r="44" spans="1:26" s="11" customFormat="1" ht="20" customHeight="1">
      <c r="A44" s="13" t="s">
        <v>50</v>
      </c>
      <c r="B44" s="13" t="s">
        <v>30</v>
      </c>
      <c r="C44" s="13">
        <v>200</v>
      </c>
      <c r="D44" s="13" t="s">
        <v>0</v>
      </c>
      <c r="E44" s="155">
        <v>3</v>
      </c>
      <c r="F44" s="30"/>
      <c r="G44" s="325"/>
      <c r="H44" s="125" t="str">
        <f>IF(ISNA((IF(F44=0," ",VLOOKUP(F44,Data!$B$2:$B$28,1,FALSE)))),"WRONG LETTER",IF(F44=0," ",_xlfn.XLOOKUP(F44,Data!$B$2:$B$28,Data!$L$2:$L$28)))</f>
        <v xml:space="preserve"> </v>
      </c>
      <c r="I44" s="125" t="str">
        <f>IF(ISNA((IF(F44=0," ",VLOOKUP(F44,Data!$B$2:$B$28,1,FALSE)))),"WRONG LETTER",IF(F44=0," ",_xlfn.XLOOKUP(F44,Data!$B$2:$B$28,Data!$A$2:$A$28)))</f>
        <v xml:space="preserve"> </v>
      </c>
      <c r="J44" s="13" t="str" cm="1">
        <f t="array" ref="J44">_xlfn.IFS(ISBLANK(G44), "", NOT(ISNUMBER(G44)), "!!!",  G44&gt;Data!$D$259,"...",G44&gt;Data!$E$259,"L1",G44&gt;Data!$F$259,"L2",G44&gt;Data!$G$259,"L3",G44&gt;Data!$H$259,"L4",G44&gt;Data!$I$259,"L5",G44&gt;Data!$J$259,"L6",G44&gt;Data!$K$259,"L7",G44&gt;Data!$L$259,"L8", G44&lt;=Data!$L$259,"L9")</f>
        <v/>
      </c>
      <c r="K44" s="2"/>
      <c r="L44" s="126" t="s">
        <v>1</v>
      </c>
      <c r="M44" s="126" t="s">
        <v>46</v>
      </c>
      <c r="N44" s="126">
        <f t="shared" si="8"/>
        <v>0</v>
      </c>
      <c r="O44" s="2"/>
      <c r="P44" s="6"/>
      <c r="Q44" s="6"/>
      <c r="R44" s="6">
        <f>$N44</f>
        <v>0</v>
      </c>
      <c r="S44" s="6"/>
      <c r="T44" s="6"/>
      <c r="U44" s="6"/>
      <c r="V44" s="6"/>
      <c r="W44" s="6"/>
      <c r="X44" s="2"/>
      <c r="Y44" s="8">
        <f>COUNTIF(F$51:F$58:F$42:F$49,F44)</f>
        <v>0</v>
      </c>
      <c r="Z44" s="8">
        <f t="shared" si="9"/>
        <v>0</v>
      </c>
    </row>
    <row r="45" spans="1:26" s="11" customFormat="1" ht="20" customHeight="1">
      <c r="A45" s="13" t="s">
        <v>50</v>
      </c>
      <c r="B45" s="13" t="s">
        <v>30</v>
      </c>
      <c r="C45" s="13">
        <v>200</v>
      </c>
      <c r="D45" s="13" t="s">
        <v>0</v>
      </c>
      <c r="E45" s="155">
        <v>4</v>
      </c>
      <c r="F45" s="30"/>
      <c r="G45" s="325"/>
      <c r="H45" s="125" t="str">
        <f>IF(ISNA((IF(F45=0," ",VLOOKUP(F45,Data!$B$2:$B$28,1,FALSE)))),"WRONG LETTER",IF(F45=0," ",_xlfn.XLOOKUP(F45,Data!$B$2:$B$28,Data!$L$2:$L$28)))</f>
        <v xml:space="preserve"> </v>
      </c>
      <c r="I45" s="125" t="str">
        <f>IF(ISNA((IF(F45=0," ",VLOOKUP(F45,Data!$B$2:$B$28,1,FALSE)))),"WRONG LETTER",IF(F45=0," ",_xlfn.XLOOKUP(F45,Data!$B$2:$B$28,Data!$A$2:$A$28)))</f>
        <v xml:space="preserve"> </v>
      </c>
      <c r="J45" s="13" t="str" cm="1">
        <f t="array" ref="J45">_xlfn.IFS(ISBLANK(G45), "", NOT(ISNUMBER(G45)), "!!!",  G45&gt;Data!$D$259,"...",G45&gt;Data!$E$259,"L1",G45&gt;Data!$F$259,"L2",G45&gt;Data!$G$259,"L3",G45&gt;Data!$H$259,"L4",G45&gt;Data!$I$259,"L5",G45&gt;Data!$J$259,"L6",G45&gt;Data!$K$259,"L7",G45&gt;Data!$L$259,"L8", G45&lt;=Data!$L$259,"L9")</f>
        <v/>
      </c>
      <c r="K45" s="2"/>
      <c r="L45" s="126" t="s">
        <v>18</v>
      </c>
      <c r="M45" s="126" t="s">
        <v>17</v>
      </c>
      <c r="N45" s="126">
        <f t="shared" si="8"/>
        <v>0</v>
      </c>
      <c r="O45" s="2"/>
      <c r="P45" s="6"/>
      <c r="Q45" s="6"/>
      <c r="R45" s="6"/>
      <c r="S45" s="6">
        <f>$N45</f>
        <v>0</v>
      </c>
      <c r="T45" s="6"/>
      <c r="U45" s="6"/>
      <c r="V45" s="6"/>
      <c r="W45" s="6"/>
      <c r="X45" s="2"/>
      <c r="Y45" s="8">
        <f>COUNTIF(F$51:F$58:F$42:F$49,F45)</f>
        <v>0</v>
      </c>
      <c r="Z45" s="8">
        <f t="shared" si="9"/>
        <v>0</v>
      </c>
    </row>
    <row r="46" spans="1:26" s="11" customFormat="1" ht="20" customHeight="1">
      <c r="A46" s="13" t="s">
        <v>50</v>
      </c>
      <c r="B46" s="13" t="s">
        <v>30</v>
      </c>
      <c r="C46" s="13">
        <v>200</v>
      </c>
      <c r="D46" s="13" t="s">
        <v>0</v>
      </c>
      <c r="E46" s="155">
        <v>5</v>
      </c>
      <c r="F46" s="30"/>
      <c r="G46" s="325"/>
      <c r="H46" s="125" t="str">
        <f>IF(ISNA((IF(F46=0," ",VLOOKUP(F46,Data!$B$2:$B$28,1,FALSE)))),"WRONG LETTER",IF(F46=0," ",_xlfn.XLOOKUP(F46,Data!$B$2:$B$28,Data!$L$2:$L$28)))</f>
        <v xml:space="preserve"> </v>
      </c>
      <c r="I46" s="125" t="str">
        <f>IF(ISNA((IF(F46=0," ",VLOOKUP(F46,Data!$B$2:$B$28,1,FALSE)))),"WRONG LETTER",IF(F46=0," ",_xlfn.XLOOKUP(F46,Data!$B$2:$B$28,Data!$A$2:$A$28)))</f>
        <v xml:space="preserve"> </v>
      </c>
      <c r="J46" s="13" t="str" cm="1">
        <f t="array" ref="J46">_xlfn.IFS(ISBLANK(G46), "", NOT(ISNUMBER(G46)), "!!!",  G46&gt;Data!$D$259,"...",G46&gt;Data!$E$259,"L1",G46&gt;Data!$F$259,"L2",G46&gt;Data!$G$259,"L3",G46&gt;Data!$H$259,"L4",G46&gt;Data!$I$259,"L5",G46&gt;Data!$J$259,"L6",G46&gt;Data!$K$259,"L7",G46&gt;Data!$L$259,"L8", G46&lt;=Data!$L$259,"L9")</f>
        <v/>
      </c>
      <c r="K46" s="2"/>
      <c r="L46" s="126" t="s">
        <v>31</v>
      </c>
      <c r="M46" s="126" t="s">
        <v>32</v>
      </c>
      <c r="N46" s="126">
        <f t="shared" si="8"/>
        <v>0</v>
      </c>
      <c r="O46" s="2"/>
      <c r="P46" s="6"/>
      <c r="Q46" s="6"/>
      <c r="R46" s="6"/>
      <c r="S46" s="6"/>
      <c r="T46" s="6">
        <f>$N46</f>
        <v>0</v>
      </c>
      <c r="U46" s="6"/>
      <c r="V46" s="6"/>
      <c r="W46" s="6"/>
      <c r="X46" s="2"/>
      <c r="Y46" s="8">
        <f>COUNTIF(F$51:F$58:F$42:F$49,F46)</f>
        <v>0</v>
      </c>
      <c r="Z46" s="8">
        <f t="shared" si="9"/>
        <v>0</v>
      </c>
    </row>
    <row r="47" spans="1:26" s="11" customFormat="1" ht="20" customHeight="1">
      <c r="A47" s="13" t="s">
        <v>50</v>
      </c>
      <c r="B47" s="13" t="s">
        <v>30</v>
      </c>
      <c r="C47" s="13">
        <v>200</v>
      </c>
      <c r="D47" s="13" t="s">
        <v>0</v>
      </c>
      <c r="E47" s="155">
        <v>6</v>
      </c>
      <c r="F47" s="30"/>
      <c r="G47" s="325"/>
      <c r="H47" s="125" t="str">
        <f>IF(ISNA((IF(F47=0," ",VLOOKUP(F47,Data!$B$2:$B$28,1,FALSE)))),"WRONG LETTER",IF(F47=0," ",_xlfn.XLOOKUP(F47,Data!$B$2:$B$28,Data!$L$2:$L$28)))</f>
        <v xml:space="preserve"> </v>
      </c>
      <c r="I47" s="125" t="str">
        <f>IF(ISNA((IF(F47=0," ",VLOOKUP(F47,Data!$B$2:$B$28,1,FALSE)))),"WRONG LETTER",IF(F47=0," ",_xlfn.XLOOKUP(F47,Data!$B$2:$B$28,Data!$A$2:$A$28)))</f>
        <v xml:space="preserve"> </v>
      </c>
      <c r="J47" s="13" t="str" cm="1">
        <f t="array" ref="J47">_xlfn.IFS(ISBLANK(G47), "", NOT(ISNUMBER(G47)), "!!!",  G47&gt;Data!$D$259,"...",G47&gt;Data!$E$259,"L1",G47&gt;Data!$F$259,"L2",G47&gt;Data!$G$259,"L3",G47&gt;Data!$H$259,"L4",G47&gt;Data!$I$259,"L5",G47&gt;Data!$J$259,"L6",G47&gt;Data!$K$259,"L7",G47&gt;Data!$L$259,"L8", G47&lt;=Data!$L$259,"L9")</f>
        <v/>
      </c>
      <c r="K47" s="2"/>
      <c r="L47" s="126" t="s">
        <v>44</v>
      </c>
      <c r="M47" s="126" t="s">
        <v>48</v>
      </c>
      <c r="N47" s="126">
        <f t="shared" si="8"/>
        <v>0</v>
      </c>
      <c r="O47" s="2"/>
      <c r="P47" s="6"/>
      <c r="Q47" s="6"/>
      <c r="R47" s="6"/>
      <c r="S47" s="6"/>
      <c r="T47" s="6"/>
      <c r="U47" s="6">
        <f>$N47</f>
        <v>0</v>
      </c>
      <c r="V47" s="6"/>
      <c r="W47" s="6"/>
      <c r="X47" s="2"/>
      <c r="Y47" s="8">
        <f>COUNTIF(F$51:F$58:F$42:F$49,F47)</f>
        <v>0</v>
      </c>
      <c r="Z47" s="8">
        <f t="shared" si="9"/>
        <v>0</v>
      </c>
    </row>
    <row r="48" spans="1:26" s="11" customFormat="1" ht="20" customHeight="1">
      <c r="A48" s="13" t="s">
        <v>50</v>
      </c>
      <c r="B48" s="13" t="s">
        <v>30</v>
      </c>
      <c r="C48" s="13">
        <v>200</v>
      </c>
      <c r="D48" s="13" t="s">
        <v>0</v>
      </c>
      <c r="E48" s="25">
        <v>7</v>
      </c>
      <c r="F48" s="30"/>
      <c r="G48" s="325"/>
      <c r="H48" s="125" t="str">
        <f>IF(ISNA((IF(F48=0," ",VLOOKUP(F48,Data!$B$2:$B$28,1,FALSE)))),"WRONG LETTER",IF(F48=0," ",_xlfn.XLOOKUP(F48,Data!$B$2:$B$28,Data!$L$2:$L$28)))</f>
        <v xml:space="preserve"> </v>
      </c>
      <c r="I48" s="125" t="str">
        <f>IF(ISNA((IF(F48=0," ",VLOOKUP(F48,Data!$B$2:$B$28,1,FALSE)))),"WRONG LETTER",IF(F48=0," ",_xlfn.XLOOKUP(F48,Data!$B$2:$B$28,Data!$A$2:$A$28)))</f>
        <v xml:space="preserve"> </v>
      </c>
      <c r="J48" s="13" t="str" cm="1">
        <f t="array" ref="J48">_xlfn.IFS(ISBLANK(G48), "", NOT(ISNUMBER(G48)), "!!!",  G48&gt;Data!$D$259,"...",G48&gt;Data!$E$259,"L1",G48&gt;Data!$F$259,"L2",G48&gt;Data!$G$259,"L3",G48&gt;Data!$H$259,"L4",G48&gt;Data!$I$259,"L5",G48&gt;Data!$J$259,"L6",G48&gt;Data!$K$259,"L7",G48&gt;Data!$L$259,"L8", G48&lt;=Data!$L$259,"L9")</f>
        <v/>
      </c>
      <c r="K48" s="2"/>
      <c r="L48" s="126" t="s">
        <v>72</v>
      </c>
      <c r="M48" s="126" t="s">
        <v>73</v>
      </c>
      <c r="N48" s="126">
        <f t="shared" si="8"/>
        <v>0</v>
      </c>
      <c r="O48" s="2"/>
      <c r="P48" s="6"/>
      <c r="Q48" s="6"/>
      <c r="R48" s="6"/>
      <c r="S48" s="6"/>
      <c r="T48" s="6"/>
      <c r="U48" s="6"/>
      <c r="V48" s="6">
        <f>$N48</f>
        <v>0</v>
      </c>
      <c r="W48" s="6"/>
      <c r="X48" s="2"/>
      <c r="Y48" s="8">
        <f>COUNTIF(F$51:F$58:F$42:F$49,F48)</f>
        <v>0</v>
      </c>
      <c r="Z48" s="8">
        <f t="shared" si="9"/>
        <v>0</v>
      </c>
    </row>
    <row r="49" spans="1:26" s="12" customFormat="1" ht="20" customHeight="1">
      <c r="A49" s="13" t="s">
        <v>50</v>
      </c>
      <c r="B49" s="13" t="s">
        <v>30</v>
      </c>
      <c r="C49" s="13">
        <v>200</v>
      </c>
      <c r="D49" s="13" t="s">
        <v>0</v>
      </c>
      <c r="E49" s="25">
        <v>8</v>
      </c>
      <c r="F49" s="30"/>
      <c r="G49" s="325"/>
      <c r="H49" s="125" t="str">
        <f>IF(ISNA((IF(F49=0," ",VLOOKUP(F49,Data!$B$2:$B$28,1,FALSE)))),"WRONG LETTER",IF(F49=0," ",_xlfn.XLOOKUP(F49,Data!$B$2:$B$28,Data!$L$2:$L$28)))</f>
        <v xml:space="preserve"> </v>
      </c>
      <c r="I49" s="125" t="str">
        <f>IF(ISNA((IF(F49=0," ",VLOOKUP(F49,Data!$B$2:$B$28,1,FALSE)))),"WRONG LETTER",IF(F49=0," ",_xlfn.XLOOKUP(F49,Data!$B$2:$B$28,Data!$A$2:$A$28)))</f>
        <v xml:space="preserve"> </v>
      </c>
      <c r="J49" s="13" t="str" cm="1">
        <f t="array" ref="J49">_xlfn.IFS(ISBLANK(G49), "", NOT(ISNUMBER(G49)), "!!!",  G49&gt;Data!$D$259,"...",G49&gt;Data!$E$259,"L1",G49&gt;Data!$F$259,"L2",G49&gt;Data!$G$259,"L3",G49&gt;Data!$H$259,"L4",G49&gt;Data!$I$259,"L5",G49&gt;Data!$J$259,"L6",G49&gt;Data!$K$259,"L7",G49&gt;Data!$L$259,"L8", G49&lt;=Data!$L$259,"L9")</f>
        <v/>
      </c>
      <c r="K49" s="8"/>
      <c r="L49" s="126" t="s">
        <v>45</v>
      </c>
      <c r="M49" s="126" t="s">
        <v>49</v>
      </c>
      <c r="N49" s="126">
        <f t="shared" si="8"/>
        <v>0</v>
      </c>
      <c r="O49" s="2"/>
      <c r="P49" s="6"/>
      <c r="Q49" s="6"/>
      <c r="R49" s="6"/>
      <c r="S49" s="6"/>
      <c r="T49" s="6"/>
      <c r="U49" s="6"/>
      <c r="V49" s="6"/>
      <c r="W49" s="6">
        <f>$N49</f>
        <v>0</v>
      </c>
      <c r="X49" s="8"/>
      <c r="Y49" s="8">
        <f>COUNTIF(F$51:F$58:F$42:F$49,F49)</f>
        <v>0</v>
      </c>
      <c r="Z49" s="8">
        <f t="shared" si="9"/>
        <v>0</v>
      </c>
    </row>
    <row r="50" spans="1:26" s="12" customFormat="1" ht="20" customHeight="1">
      <c r="A50" s="13" t="s">
        <v>50</v>
      </c>
      <c r="B50" s="13" t="s">
        <v>30</v>
      </c>
      <c r="C50" s="13">
        <v>200</v>
      </c>
      <c r="D50" s="13"/>
      <c r="E50" s="120" t="s">
        <v>66</v>
      </c>
      <c r="F50" s="46"/>
      <c r="G50" s="46"/>
      <c r="H50" s="120"/>
      <c r="I50" s="127"/>
      <c r="J50" s="128"/>
      <c r="K50" s="8"/>
      <c r="L50" s="129"/>
      <c r="M50" s="129"/>
      <c r="N50" s="130"/>
      <c r="O50" s="8"/>
      <c r="P50" s="487" t="s">
        <v>83</v>
      </c>
      <c r="Q50" s="488"/>
      <c r="R50" s="488"/>
      <c r="S50" s="488"/>
      <c r="T50" s="489"/>
      <c r="U50" s="505"/>
      <c r="V50" s="506"/>
      <c r="W50" s="507"/>
      <c r="X50" s="8"/>
      <c r="Y50" s="8"/>
      <c r="Z50" s="3"/>
    </row>
    <row r="51" spans="1:26" s="12" customFormat="1" ht="20" customHeight="1">
      <c r="A51" s="13" t="s">
        <v>50</v>
      </c>
      <c r="B51" s="13" t="s">
        <v>30</v>
      </c>
      <c r="C51" s="13">
        <v>200</v>
      </c>
      <c r="D51" s="13" t="s">
        <v>1</v>
      </c>
      <c r="E51" s="155">
        <v>1</v>
      </c>
      <c r="F51" s="30"/>
      <c r="G51" s="325"/>
      <c r="H51" s="125" t="str">
        <f>IF(ISNA((IF(F51=0," ",VLOOKUP(F51,Data!$B$2:$B$28,1,FALSE)))),"WRONG LETTER",IF(F51=0," ",_xlfn.XLOOKUP(F51,Data!$B$2:$B$28,Data!$L$2:$L$28)))</f>
        <v xml:space="preserve"> </v>
      </c>
      <c r="I51" s="125" t="str">
        <f>IF(ISNA((IF(F51=0," ",VLOOKUP(F51,Data!$B$2:$B$28,1,FALSE)))),"WRONG LETTER",IF(F51=0," ",_xlfn.XLOOKUP(F51,Data!$B$2:$B$28,Data!$A$2:$A$28)))</f>
        <v xml:space="preserve"> </v>
      </c>
      <c r="J51" s="13" t="str" cm="1">
        <f t="array" ref="J51">_xlfn.IFS(ISBLANK(G51), "", NOT(ISNUMBER(G51)), "!!!",  G51&gt;Data!$D$259,"...",G51&gt;Data!$E$259,"L1",G51&gt;Data!$F$259,"L2",G51&gt;Data!$G$259,"L3",G51&gt;Data!$H$259,"L4",G51&gt;Data!$I$259,"L5",G51&gt;Data!$J$259,"L6",G51&gt;Data!$K$259,"L7",G51&gt;Data!$L$259,"L8", G51&lt;=Data!$L$259,"L9")</f>
        <v/>
      </c>
      <c r="K51" s="2"/>
      <c r="L51" s="126" t="s">
        <v>0</v>
      </c>
      <c r="M51" s="126" t="s">
        <v>47</v>
      </c>
      <c r="N51" s="126">
        <f>(9-_xlfn.XLOOKUP(L51,F$51:F$58,E$51:E$58, 9))+(9-_xlfn.XLOOKUP(M51,F$51:F$58,E$51:E$58, 9))</f>
        <v>0</v>
      </c>
      <c r="O51" s="2"/>
      <c r="P51" s="6">
        <f>$N51</f>
        <v>0</v>
      </c>
      <c r="Q51" s="6"/>
      <c r="R51" s="6"/>
      <c r="S51" s="6"/>
      <c r="T51" s="6"/>
      <c r="U51" s="6"/>
      <c r="V51" s="6"/>
      <c r="W51" s="6"/>
      <c r="X51" s="2"/>
      <c r="Y51" s="8">
        <f>COUNTIF(F$51:F$58:F$42:F$49,F51)</f>
        <v>0</v>
      </c>
      <c r="Z51" s="8">
        <f>IF(NOT(ISBLANK(F51)),COUNTIF(F$51:F$58,LEFT(F51,1)&amp;"*"),0)</f>
        <v>0</v>
      </c>
    </row>
    <row r="52" spans="1:26" s="12" customFormat="1" ht="20" customHeight="1">
      <c r="A52" s="13" t="s">
        <v>50</v>
      </c>
      <c r="B52" s="13" t="s">
        <v>30</v>
      </c>
      <c r="C52" s="13">
        <v>200</v>
      </c>
      <c r="D52" s="13" t="s">
        <v>1</v>
      </c>
      <c r="E52" s="155">
        <v>2</v>
      </c>
      <c r="F52" s="30"/>
      <c r="G52" s="325"/>
      <c r="H52" s="125" t="str">
        <f>IF(ISNA((IF(F52=0," ",VLOOKUP(F52,Data!$B$2:$B$28,1,FALSE)))),"WRONG LETTER",IF(F52=0," ",_xlfn.XLOOKUP(F52,Data!$B$2:$B$28,Data!$L$2:$L$28)))</f>
        <v xml:space="preserve"> </v>
      </c>
      <c r="I52" s="125" t="str">
        <f>IF(ISNA((IF(F52=0," ",VLOOKUP(F52,Data!$B$2:$B$28,1,FALSE)))),"WRONG LETTER",IF(F52=0," ",_xlfn.XLOOKUP(F52,Data!$B$2:$B$28,Data!$A$2:$A$28)))</f>
        <v xml:space="preserve"> </v>
      </c>
      <c r="J52" s="13" t="str" cm="1">
        <f t="array" ref="J52">_xlfn.IFS(ISBLANK(G52), "", NOT(ISNUMBER(G52)), "!!!",  G52&gt;Data!$D$259,"...",G52&gt;Data!$E$259,"L1",G52&gt;Data!$F$259,"L2",G52&gt;Data!$G$259,"L3",G52&gt;Data!$H$259,"L4",G52&gt;Data!$I$259,"L5",G52&gt;Data!$J$259,"L6",G52&gt;Data!$K$259,"L7",G52&gt;Data!$L$259,"L8", G52&lt;=Data!$L$259,"L9")</f>
        <v/>
      </c>
      <c r="K52" s="8"/>
      <c r="L52" s="126" t="s">
        <v>33</v>
      </c>
      <c r="M52" s="126" t="s">
        <v>34</v>
      </c>
      <c r="N52" s="126">
        <f t="shared" ref="N52:N58" si="10">(9-_xlfn.XLOOKUP(L52,F$51:F$58,E$51:E$58, 9))+(9-_xlfn.XLOOKUP(M52,F$51:F$58,E$51:E$58, 9))</f>
        <v>0</v>
      </c>
      <c r="O52" s="2"/>
      <c r="P52" s="6"/>
      <c r="Q52" s="6">
        <f>$N52</f>
        <v>0</v>
      </c>
      <c r="R52" s="6"/>
      <c r="S52" s="6"/>
      <c r="T52" s="6"/>
      <c r="U52" s="6"/>
      <c r="V52" s="6"/>
      <c r="W52" s="6"/>
      <c r="X52" s="2"/>
      <c r="Y52" s="8">
        <f>COUNTIF(F$51:F$58:F$42:F$49,F52)</f>
        <v>0</v>
      </c>
      <c r="Z52" s="8">
        <f t="shared" ref="Z52:Z58" si="11">IF(NOT(ISBLANK(F52)),COUNTIF(F$51:F$58,LEFT(F52,1)&amp;"*"),0)</f>
        <v>0</v>
      </c>
    </row>
    <row r="53" spans="1:26" s="12" customFormat="1" ht="20" customHeight="1">
      <c r="A53" s="13" t="s">
        <v>50</v>
      </c>
      <c r="B53" s="13" t="s">
        <v>30</v>
      </c>
      <c r="C53" s="13">
        <v>200</v>
      </c>
      <c r="D53" s="13" t="s">
        <v>1</v>
      </c>
      <c r="E53" s="155">
        <v>3</v>
      </c>
      <c r="F53" s="30"/>
      <c r="G53" s="325"/>
      <c r="H53" s="125" t="str">
        <f>IF(ISNA((IF(F53=0," ",VLOOKUP(F53,Data!$B$2:$B$28,1,FALSE)))),"WRONG LETTER",IF(F53=0," ",_xlfn.XLOOKUP(F53,Data!$B$2:$B$28,Data!$L$2:$L$28)))</f>
        <v xml:space="preserve"> </v>
      </c>
      <c r="I53" s="125" t="str">
        <f>IF(ISNA((IF(F53=0," ",VLOOKUP(F53,Data!$B$2:$B$28,1,FALSE)))),"WRONG LETTER",IF(F53=0," ",_xlfn.XLOOKUP(F53,Data!$B$2:$B$28,Data!$A$2:$A$28)))</f>
        <v xml:space="preserve"> </v>
      </c>
      <c r="J53" s="13" t="str" cm="1">
        <f t="array" ref="J53">_xlfn.IFS(ISBLANK(G53), "", NOT(ISNUMBER(G53)), "!!!",  G53&gt;Data!$D$259,"...",G53&gt;Data!$E$259,"L1",G53&gt;Data!$F$259,"L2",G53&gt;Data!$G$259,"L3",G53&gt;Data!$H$259,"L4",G53&gt;Data!$I$259,"L5",G53&gt;Data!$J$259,"L6",G53&gt;Data!$K$259,"L7",G53&gt;Data!$L$259,"L8", G53&lt;=Data!$L$259,"L9")</f>
        <v/>
      </c>
      <c r="K53" s="8"/>
      <c r="L53" s="126" t="s">
        <v>1</v>
      </c>
      <c r="M53" s="126" t="s">
        <v>46</v>
      </c>
      <c r="N53" s="126">
        <f t="shared" si="10"/>
        <v>0</v>
      </c>
      <c r="O53" s="2"/>
      <c r="P53" s="6"/>
      <c r="Q53" s="6"/>
      <c r="R53" s="6">
        <f>$N53</f>
        <v>0</v>
      </c>
      <c r="S53" s="6"/>
      <c r="T53" s="6"/>
      <c r="U53" s="6"/>
      <c r="V53" s="6"/>
      <c r="W53" s="6"/>
      <c r="X53" s="2"/>
      <c r="Y53" s="8">
        <f>COUNTIF(F$51:F$58:F$42:F$49,F53)</f>
        <v>0</v>
      </c>
      <c r="Z53" s="8">
        <f t="shared" si="11"/>
        <v>0</v>
      </c>
    </row>
    <row r="54" spans="1:26" s="12" customFormat="1" ht="20" customHeight="1">
      <c r="A54" s="13" t="s">
        <v>50</v>
      </c>
      <c r="B54" s="13" t="s">
        <v>30</v>
      </c>
      <c r="C54" s="13">
        <v>200</v>
      </c>
      <c r="D54" s="13" t="s">
        <v>1</v>
      </c>
      <c r="E54" s="155">
        <v>4</v>
      </c>
      <c r="F54" s="30"/>
      <c r="G54" s="325"/>
      <c r="H54" s="125" t="str">
        <f>IF(ISNA((IF(F54=0," ",VLOOKUP(F54,Data!$B$2:$B$28,1,FALSE)))),"WRONG LETTER",IF(F54=0," ",_xlfn.XLOOKUP(F54,Data!$B$2:$B$28,Data!$L$2:$L$28)))</f>
        <v xml:space="preserve"> </v>
      </c>
      <c r="I54" s="125" t="str">
        <f>IF(ISNA((IF(F54=0," ",VLOOKUP(F54,Data!$B$2:$B$28,1,FALSE)))),"WRONG LETTER",IF(F54=0," ",_xlfn.XLOOKUP(F54,Data!$B$2:$B$28,Data!$A$2:$A$28)))</f>
        <v xml:space="preserve"> </v>
      </c>
      <c r="J54" s="13" t="str" cm="1">
        <f t="array" ref="J54">_xlfn.IFS(ISBLANK(G54), "", NOT(ISNUMBER(G54)), "!!!",  G54&gt;Data!$D$259,"...",G54&gt;Data!$E$259,"L1",G54&gt;Data!$F$259,"L2",G54&gt;Data!$G$259,"L3",G54&gt;Data!$H$259,"L4",G54&gt;Data!$I$259,"L5",G54&gt;Data!$J$259,"L6",G54&gt;Data!$K$259,"L7",G54&gt;Data!$L$259,"L8", G54&lt;=Data!$L$259,"L9")</f>
        <v/>
      </c>
      <c r="K54" s="8"/>
      <c r="L54" s="126" t="s">
        <v>18</v>
      </c>
      <c r="M54" s="126" t="s">
        <v>17</v>
      </c>
      <c r="N54" s="126">
        <f t="shared" si="10"/>
        <v>0</v>
      </c>
      <c r="O54" s="2"/>
      <c r="P54" s="6"/>
      <c r="Q54" s="6"/>
      <c r="R54" s="6"/>
      <c r="S54" s="6">
        <f>$N54</f>
        <v>0</v>
      </c>
      <c r="T54" s="6"/>
      <c r="U54" s="6"/>
      <c r="V54" s="6"/>
      <c r="W54" s="6"/>
      <c r="X54" s="2"/>
      <c r="Y54" s="8">
        <f>COUNTIF(F$51:F$58:F$42:F$49,F54)</f>
        <v>0</v>
      </c>
      <c r="Z54" s="8">
        <f t="shared" si="11"/>
        <v>0</v>
      </c>
    </row>
    <row r="55" spans="1:26" s="12" customFormat="1" ht="20" customHeight="1">
      <c r="A55" s="13" t="s">
        <v>50</v>
      </c>
      <c r="B55" s="13" t="s">
        <v>30</v>
      </c>
      <c r="C55" s="13">
        <v>200</v>
      </c>
      <c r="D55" s="13" t="s">
        <v>1</v>
      </c>
      <c r="E55" s="155">
        <v>5</v>
      </c>
      <c r="F55" s="30"/>
      <c r="G55" s="325"/>
      <c r="H55" s="125" t="str">
        <f>IF(ISNA((IF(F55=0," ",VLOOKUP(F55,Data!$B$2:$B$28,1,FALSE)))),"WRONG LETTER",IF(F55=0," ",_xlfn.XLOOKUP(F55,Data!$B$2:$B$28,Data!$L$2:$L$28)))</f>
        <v xml:space="preserve"> </v>
      </c>
      <c r="I55" s="125" t="str">
        <f>IF(ISNA((IF(F55=0," ",VLOOKUP(F55,Data!$B$2:$B$28,1,FALSE)))),"WRONG LETTER",IF(F55=0," ",_xlfn.XLOOKUP(F55,Data!$B$2:$B$28,Data!$A$2:$A$28)))</f>
        <v xml:space="preserve"> </v>
      </c>
      <c r="J55" s="13" t="str" cm="1">
        <f t="array" ref="J55">_xlfn.IFS(ISBLANK(G55), "", NOT(ISNUMBER(G55)), "!!!",  G55&gt;Data!$D$259,"...",G55&gt;Data!$E$259,"L1",G55&gt;Data!$F$259,"L2",G55&gt;Data!$G$259,"L3",G55&gt;Data!$H$259,"L4",G55&gt;Data!$I$259,"L5",G55&gt;Data!$J$259,"L6",G55&gt;Data!$K$259,"L7",G55&gt;Data!$L$259,"L8", G55&lt;=Data!$L$259,"L9")</f>
        <v/>
      </c>
      <c r="K55" s="8"/>
      <c r="L55" s="126" t="s">
        <v>31</v>
      </c>
      <c r="M55" s="126" t="s">
        <v>32</v>
      </c>
      <c r="N55" s="126">
        <f t="shared" si="10"/>
        <v>0</v>
      </c>
      <c r="O55" s="2"/>
      <c r="P55" s="6"/>
      <c r="Q55" s="6"/>
      <c r="R55" s="6"/>
      <c r="S55" s="6"/>
      <c r="T55" s="6">
        <f>$N55</f>
        <v>0</v>
      </c>
      <c r="U55" s="6"/>
      <c r="V55" s="6"/>
      <c r="W55" s="6"/>
      <c r="X55" s="2"/>
      <c r="Y55" s="8">
        <f>COUNTIF(F$51:F$58:F$42:F$49,F55)</f>
        <v>0</v>
      </c>
      <c r="Z55" s="8">
        <f t="shared" si="11"/>
        <v>0</v>
      </c>
    </row>
    <row r="56" spans="1:26" s="12" customFormat="1" ht="20" customHeight="1">
      <c r="A56" s="13" t="s">
        <v>50</v>
      </c>
      <c r="B56" s="13" t="s">
        <v>30</v>
      </c>
      <c r="C56" s="13">
        <v>200</v>
      </c>
      <c r="D56" s="13" t="s">
        <v>1</v>
      </c>
      <c r="E56" s="155">
        <v>6</v>
      </c>
      <c r="F56" s="30"/>
      <c r="G56" s="325"/>
      <c r="H56" s="125" t="str">
        <f>IF(ISNA((IF(F56=0," ",VLOOKUP(F56,Data!$B$2:$B$28,1,FALSE)))),"WRONG LETTER",IF(F56=0," ",_xlfn.XLOOKUP(F56,Data!$B$2:$B$28,Data!$L$2:$L$28)))</f>
        <v xml:space="preserve"> </v>
      </c>
      <c r="I56" s="125" t="str">
        <f>IF(ISNA((IF(F56=0," ",VLOOKUP(F56,Data!$B$2:$B$28,1,FALSE)))),"WRONG LETTER",IF(F56=0," ",_xlfn.XLOOKUP(F56,Data!$B$2:$B$28,Data!$A$2:$A$28)))</f>
        <v xml:space="preserve"> </v>
      </c>
      <c r="J56" s="13" t="str" cm="1">
        <f t="array" ref="J56">_xlfn.IFS(ISBLANK(G56), "", NOT(ISNUMBER(G56)), "!!!",  G56&gt;Data!$D$259,"...",G56&gt;Data!$E$259,"L1",G56&gt;Data!$F$259,"L2",G56&gt;Data!$G$259,"L3",G56&gt;Data!$H$259,"L4",G56&gt;Data!$I$259,"L5",G56&gt;Data!$J$259,"L6",G56&gt;Data!$K$259,"L7",G56&gt;Data!$L$259,"L8", G56&lt;=Data!$L$259,"L9")</f>
        <v/>
      </c>
      <c r="K56" s="131"/>
      <c r="L56" s="126" t="s">
        <v>44</v>
      </c>
      <c r="M56" s="126" t="s">
        <v>48</v>
      </c>
      <c r="N56" s="126">
        <f t="shared" si="10"/>
        <v>0</v>
      </c>
      <c r="O56" s="2"/>
      <c r="P56" s="6"/>
      <c r="Q56" s="6"/>
      <c r="R56" s="6"/>
      <c r="S56" s="6"/>
      <c r="T56" s="6"/>
      <c r="U56" s="6">
        <f>$N56</f>
        <v>0</v>
      </c>
      <c r="V56" s="6"/>
      <c r="W56" s="6"/>
      <c r="X56" s="2"/>
      <c r="Y56" s="8">
        <f>COUNTIF(F$51:F$58:F$42:F$49,F56)</f>
        <v>0</v>
      </c>
      <c r="Z56" s="8">
        <f t="shared" si="11"/>
        <v>0</v>
      </c>
    </row>
    <row r="57" spans="1:26" s="11" customFormat="1" ht="20" customHeight="1">
      <c r="A57" s="13" t="s">
        <v>50</v>
      </c>
      <c r="B57" s="13" t="s">
        <v>30</v>
      </c>
      <c r="C57" s="13">
        <v>200</v>
      </c>
      <c r="D57" s="13" t="s">
        <v>1</v>
      </c>
      <c r="E57" s="25">
        <v>7</v>
      </c>
      <c r="F57" s="30"/>
      <c r="G57" s="325"/>
      <c r="H57" s="125" t="str">
        <f>IF(ISNA((IF(F57=0," ",VLOOKUP(F57,Data!$B$2:$B$28,1,FALSE)))),"WRONG LETTER",IF(F57=0," ",_xlfn.XLOOKUP(F57,Data!$B$2:$B$28,Data!$L$2:$L$28)))</f>
        <v xml:space="preserve"> </v>
      </c>
      <c r="I57" s="125" t="str">
        <f>IF(ISNA((IF(F57=0," ",VLOOKUP(F57,Data!$B$2:$B$28,1,FALSE)))),"WRONG LETTER",IF(F57=0," ",_xlfn.XLOOKUP(F57,Data!$B$2:$B$28,Data!$A$2:$A$28)))</f>
        <v xml:space="preserve"> </v>
      </c>
      <c r="J57" s="13" t="str" cm="1">
        <f t="array" ref="J57">_xlfn.IFS(ISBLANK(G57), "", NOT(ISNUMBER(G57)), "!!!",  G57&gt;Data!$D$259,"...",G57&gt;Data!$E$259,"L1",G57&gt;Data!$F$259,"L2",G57&gt;Data!$G$259,"L3",G57&gt;Data!$H$259,"L4",G57&gt;Data!$I$259,"L5",G57&gt;Data!$J$259,"L6",G57&gt;Data!$K$259,"L7",G57&gt;Data!$L$259,"L8", G57&lt;=Data!$L$259,"L9")</f>
        <v/>
      </c>
      <c r="K57" s="8"/>
      <c r="L57" s="126" t="s">
        <v>72</v>
      </c>
      <c r="M57" s="126" t="s">
        <v>73</v>
      </c>
      <c r="N57" s="126">
        <f t="shared" si="10"/>
        <v>0</v>
      </c>
      <c r="O57" s="2"/>
      <c r="P57" s="6"/>
      <c r="Q57" s="6"/>
      <c r="R57" s="6"/>
      <c r="S57" s="6"/>
      <c r="T57" s="6"/>
      <c r="U57" s="6"/>
      <c r="V57" s="6">
        <f>$N57</f>
        <v>0</v>
      </c>
      <c r="W57" s="6"/>
      <c r="X57" s="2"/>
      <c r="Y57" s="8">
        <f>COUNTIF(F$51:F$58:F$42:F$49,F57)</f>
        <v>0</v>
      </c>
      <c r="Z57" s="8">
        <f t="shared" si="11"/>
        <v>0</v>
      </c>
    </row>
    <row r="58" spans="1:26" s="11" customFormat="1" ht="20" customHeight="1">
      <c r="A58" s="13" t="s">
        <v>50</v>
      </c>
      <c r="B58" s="13" t="s">
        <v>30</v>
      </c>
      <c r="C58" s="13">
        <v>200</v>
      </c>
      <c r="D58" s="13" t="s">
        <v>1</v>
      </c>
      <c r="E58" s="25">
        <v>8</v>
      </c>
      <c r="F58" s="30"/>
      <c r="G58" s="325"/>
      <c r="H58" s="125" t="str">
        <f>IF(ISNA((IF(F58=0," ",VLOOKUP(F58,Data!$B$2:$B$28,1,FALSE)))),"WRONG LETTER",IF(F58=0," ",_xlfn.XLOOKUP(F58,Data!$B$2:$B$28,Data!$L$2:$L$28)))</f>
        <v xml:space="preserve"> </v>
      </c>
      <c r="I58" s="125" t="str">
        <f>IF(ISNA((IF(F58=0," ",VLOOKUP(F58,Data!$B$2:$B$28,1,FALSE)))),"WRONG LETTER",IF(F58=0," ",_xlfn.XLOOKUP(F58,Data!$B$2:$B$28,Data!$A$2:$A$28)))</f>
        <v xml:space="preserve"> </v>
      </c>
      <c r="J58" s="13" t="str" cm="1">
        <f t="array" ref="J58">_xlfn.IFS(ISBLANK(G58), "", NOT(ISNUMBER(G58)), "!!!",  G58&gt;Data!$D$259,"...",G58&gt;Data!$E$259,"L1",G58&gt;Data!$F$259,"L2",G58&gt;Data!$G$259,"L3",G58&gt;Data!$H$259,"L4",G58&gt;Data!$I$259,"L5",G58&gt;Data!$J$259,"L6",G58&gt;Data!$K$259,"L7",G58&gt;Data!$L$259,"L8", G58&lt;=Data!$L$259,"L9")</f>
        <v/>
      </c>
      <c r="K58" s="8"/>
      <c r="L58" s="126" t="s">
        <v>45</v>
      </c>
      <c r="M58" s="126" t="s">
        <v>49</v>
      </c>
      <c r="N58" s="126">
        <f t="shared" si="10"/>
        <v>0</v>
      </c>
      <c r="O58" s="2"/>
      <c r="P58" s="6"/>
      <c r="Q58" s="6"/>
      <c r="R58" s="6"/>
      <c r="S58" s="6"/>
      <c r="T58" s="6"/>
      <c r="U58" s="6"/>
      <c r="V58" s="6"/>
      <c r="W58" s="6">
        <f>$N58</f>
        <v>0</v>
      </c>
      <c r="X58" s="8"/>
      <c r="Y58" s="8">
        <f>COUNTIF(F$51:F$58:F$42:F$49,F58)</f>
        <v>0</v>
      </c>
      <c r="Z58" s="8">
        <f t="shared" si="11"/>
        <v>0</v>
      </c>
    </row>
    <row r="59" spans="1:26" s="11" customFormat="1" ht="20" customHeight="1">
      <c r="A59" s="13" t="s">
        <v>50</v>
      </c>
      <c r="B59" s="13" t="s">
        <v>30</v>
      </c>
      <c r="C59" s="13">
        <v>800</v>
      </c>
      <c r="D59" s="13"/>
      <c r="E59" s="120" t="s">
        <v>63</v>
      </c>
      <c r="F59" s="46"/>
      <c r="G59" s="46"/>
      <c r="H59" s="120"/>
      <c r="I59" s="127" t="s">
        <v>59</v>
      </c>
      <c r="J59" s="132">
        <f>Data!$M$260</f>
        <v>1.6284722222222221E-3</v>
      </c>
      <c r="K59" s="22"/>
      <c r="L59" s="16"/>
      <c r="M59" s="16"/>
      <c r="O59" s="8"/>
      <c r="P59" s="8"/>
      <c r="Q59" s="8"/>
      <c r="R59" s="8"/>
      <c r="S59" s="8"/>
      <c r="T59" s="8"/>
      <c r="U59" s="8"/>
      <c r="V59" s="8"/>
      <c r="W59" s="8"/>
      <c r="X59" s="2"/>
      <c r="Y59" s="123"/>
      <c r="Z59" s="3"/>
    </row>
    <row r="60" spans="1:26" s="11" customFormat="1" ht="20" customHeight="1">
      <c r="A60" s="13" t="s">
        <v>50</v>
      </c>
      <c r="B60" s="13" t="s">
        <v>30</v>
      </c>
      <c r="C60" s="13">
        <v>800</v>
      </c>
      <c r="D60" s="13" t="s">
        <v>0</v>
      </c>
      <c r="E60" s="155">
        <v>1</v>
      </c>
      <c r="F60" s="51"/>
      <c r="G60" s="51"/>
      <c r="H60" s="125" t="str">
        <f>IF(ISNA((IF(F60=0," ",VLOOKUP(F60,Data!$B$2:$B$28,1,FALSE)))),"WRONG LETTER",IF(F60=0," ",_xlfn.XLOOKUP(F60,Data!$B$2:$B$28,Data!$M$2:$M$28)))</f>
        <v xml:space="preserve"> </v>
      </c>
      <c r="I60" s="125" t="str">
        <f>IF(ISNA((IF(F60=0," ",VLOOKUP(F60,Data!$B$2:$B$28,1,FALSE)))),"WRONG LETTER",IF(F60=0," ",_xlfn.XLOOKUP(F60,Data!$B$2:$B$28,Data!$A$2:$A$28)))</f>
        <v xml:space="preserve"> </v>
      </c>
      <c r="J60" s="13" t="str" cm="1">
        <f t="array" ref="J60">_xlfn.IFS(ISBLANK(G60), "", NOT(ISNUMBER(G60)), "!!!",  G60&gt;Data!$D$260,"...",G60&gt;Data!$E$260,"L1",G60&gt;Data!$F$260,"L2",G60&gt;Data!$G$260,"L3",G60&gt;Data!$H$260,"L4",G60&gt;Data!$I$260,"L5",G60&gt;Data!$J$260,"L6",G60&gt;Data!$K$260,"L7",G60&gt;Data!$L$260,"L8", G60&lt;=Data!$L$260,"L9")</f>
        <v/>
      </c>
      <c r="K60" s="2"/>
      <c r="L60" s="126" t="s">
        <v>0</v>
      </c>
      <c r="M60" s="126" t="s">
        <v>47</v>
      </c>
      <c r="N60" s="126">
        <f>(9-_xlfn.XLOOKUP(L60,F$60:F$67,E$60:E$67, 9))+(9-_xlfn.XLOOKUP(M60,F$60:F$67,E$60:E$67, 9))</f>
        <v>0</v>
      </c>
      <c r="O60" s="2"/>
      <c r="P60" s="6">
        <f>$N60</f>
        <v>0</v>
      </c>
      <c r="Q60" s="6"/>
      <c r="R60" s="6"/>
      <c r="S60" s="6"/>
      <c r="T60" s="6"/>
      <c r="U60" s="6"/>
      <c r="V60" s="6"/>
      <c r="W60" s="6"/>
      <c r="X60" s="2"/>
      <c r="Y60" s="8">
        <f>COUNTIF(F$69:F$76:F$60:F$67,F60)</f>
        <v>0</v>
      </c>
      <c r="Z60" s="8">
        <f>IF(NOT(ISBLANK(F60)),COUNTIF(F$60:F$67,LEFT(F60,1)&amp;"*"),0)</f>
        <v>0</v>
      </c>
    </row>
    <row r="61" spans="1:26" s="11" customFormat="1" ht="20" customHeight="1">
      <c r="A61" s="13" t="s">
        <v>50</v>
      </c>
      <c r="B61" s="13" t="s">
        <v>30</v>
      </c>
      <c r="C61" s="13">
        <v>800</v>
      </c>
      <c r="D61" s="13" t="s">
        <v>0</v>
      </c>
      <c r="E61" s="155">
        <v>2</v>
      </c>
      <c r="F61" s="51"/>
      <c r="G61" s="51"/>
      <c r="H61" s="125" t="str">
        <f>IF(ISNA((IF(F61=0," ",VLOOKUP(F61,Data!$B$2:$B$28,1,FALSE)))),"WRONG LETTER",IF(F61=0," ",_xlfn.XLOOKUP(F61,Data!$B$2:$B$28,Data!$M$2:$M$28)))</f>
        <v xml:space="preserve"> </v>
      </c>
      <c r="I61" s="125" t="str">
        <f>IF(ISNA((IF(F61=0," ",VLOOKUP(F61,Data!$B$2:$B$28,1,FALSE)))),"WRONG LETTER",IF(F61=0," ",_xlfn.XLOOKUP(F61,Data!$B$2:$B$28,Data!$A$2:$A$28)))</f>
        <v xml:space="preserve"> </v>
      </c>
      <c r="J61" s="13" t="str" cm="1">
        <f t="array" ref="J61">_xlfn.IFS(ISBLANK(G61), "", NOT(ISNUMBER(G61)), "!!!",  G61&gt;Data!$D$260,"...",G61&gt;Data!$E$260,"L1",G61&gt;Data!$F$260,"L2",G61&gt;Data!$G$260,"L3",G61&gt;Data!$H$260,"L4",G61&gt;Data!$I$260,"L5",G61&gt;Data!$J$260,"L6",G61&gt;Data!$K$260,"L7",G61&gt;Data!$L$260,"L8", G61&lt;=Data!$L$260,"L9")</f>
        <v/>
      </c>
      <c r="K61" s="2"/>
      <c r="L61" s="126" t="s">
        <v>33</v>
      </c>
      <c r="M61" s="126" t="s">
        <v>34</v>
      </c>
      <c r="N61" s="126">
        <f t="shared" ref="N61:N67" si="12">(9-_xlfn.XLOOKUP(L61,F$60:F$67,E$60:E$67, 9))+(9-_xlfn.XLOOKUP(M61,F$60:F$67,E$60:E$67, 9))</f>
        <v>0</v>
      </c>
      <c r="O61" s="2"/>
      <c r="P61" s="6"/>
      <c r="Q61" s="6">
        <f>$N61</f>
        <v>0</v>
      </c>
      <c r="R61" s="6"/>
      <c r="S61" s="6"/>
      <c r="T61" s="6"/>
      <c r="U61" s="6"/>
      <c r="V61" s="6"/>
      <c r="W61" s="6"/>
      <c r="X61" s="2"/>
      <c r="Y61" s="8">
        <f>COUNTIF(F$69:F$76:F$60:F$67,F61)</f>
        <v>0</v>
      </c>
      <c r="Z61" s="8">
        <f t="shared" ref="Z61:Z67" si="13">IF(NOT(ISBLANK(F61)),COUNTIF(F$60:F$67,LEFT(F61,1)&amp;"*"),0)</f>
        <v>0</v>
      </c>
    </row>
    <row r="62" spans="1:26" s="11" customFormat="1" ht="20" customHeight="1">
      <c r="A62" s="13" t="s">
        <v>50</v>
      </c>
      <c r="B62" s="13" t="s">
        <v>30</v>
      </c>
      <c r="C62" s="13">
        <v>800</v>
      </c>
      <c r="D62" s="13" t="s">
        <v>0</v>
      </c>
      <c r="E62" s="155">
        <v>3</v>
      </c>
      <c r="F62" s="51"/>
      <c r="G62" s="51"/>
      <c r="H62" s="125" t="str">
        <f>IF(ISNA((IF(F62=0," ",VLOOKUP(F62,Data!$B$2:$B$28,1,FALSE)))),"WRONG LETTER",IF(F62=0," ",_xlfn.XLOOKUP(F62,Data!$B$2:$B$28,Data!$M$2:$M$28)))</f>
        <v xml:space="preserve"> </v>
      </c>
      <c r="I62" s="125" t="str">
        <f>IF(ISNA((IF(F62=0," ",VLOOKUP(F62,Data!$B$2:$B$28,1,FALSE)))),"WRONG LETTER",IF(F62=0," ",_xlfn.XLOOKUP(F62,Data!$B$2:$B$28,Data!$A$2:$A$28)))</f>
        <v xml:space="preserve"> </v>
      </c>
      <c r="J62" s="13" t="str" cm="1">
        <f t="array" ref="J62">_xlfn.IFS(ISBLANK(G62), "", NOT(ISNUMBER(G62)), "!!!",  G62&gt;Data!$D$260,"...",G62&gt;Data!$E$260,"L1",G62&gt;Data!$F$260,"L2",G62&gt;Data!$G$260,"L3",G62&gt;Data!$H$260,"L4",G62&gt;Data!$I$260,"L5",G62&gt;Data!$J$260,"L6",G62&gt;Data!$K$260,"L7",G62&gt;Data!$L$260,"L8", G62&lt;=Data!$L$260,"L9")</f>
        <v/>
      </c>
      <c r="K62" s="2"/>
      <c r="L62" s="126" t="s">
        <v>1</v>
      </c>
      <c r="M62" s="126" t="s">
        <v>46</v>
      </c>
      <c r="N62" s="126">
        <f t="shared" si="12"/>
        <v>0</v>
      </c>
      <c r="O62" s="2"/>
      <c r="P62" s="6"/>
      <c r="Q62" s="6"/>
      <c r="R62" s="6">
        <f>$N62</f>
        <v>0</v>
      </c>
      <c r="S62" s="6"/>
      <c r="T62" s="6"/>
      <c r="U62" s="6"/>
      <c r="V62" s="6"/>
      <c r="W62" s="6"/>
      <c r="X62" s="2"/>
      <c r="Y62" s="8">
        <f>COUNTIF(F$69:F$76:F$60:F$67,F62)</f>
        <v>0</v>
      </c>
      <c r="Z62" s="8">
        <f t="shared" si="13"/>
        <v>0</v>
      </c>
    </row>
    <row r="63" spans="1:26" s="11" customFormat="1" ht="20" customHeight="1">
      <c r="A63" s="13" t="s">
        <v>50</v>
      </c>
      <c r="B63" s="13" t="s">
        <v>30</v>
      </c>
      <c r="C63" s="13">
        <v>800</v>
      </c>
      <c r="D63" s="13" t="s">
        <v>0</v>
      </c>
      <c r="E63" s="155">
        <v>4</v>
      </c>
      <c r="F63" s="51"/>
      <c r="G63" s="51"/>
      <c r="H63" s="125" t="str">
        <f>IF(ISNA((IF(F63=0," ",VLOOKUP(F63,Data!$B$2:$B$28,1,FALSE)))),"WRONG LETTER",IF(F63=0," ",_xlfn.XLOOKUP(F63,Data!$B$2:$B$28,Data!$M$2:$M$28)))</f>
        <v xml:space="preserve"> </v>
      </c>
      <c r="I63" s="125" t="str">
        <f>IF(ISNA((IF(F63=0," ",VLOOKUP(F63,Data!$B$2:$B$28,1,FALSE)))),"WRONG LETTER",IF(F63=0," ",_xlfn.XLOOKUP(F63,Data!$B$2:$B$28,Data!$A$2:$A$28)))</f>
        <v xml:space="preserve"> </v>
      </c>
      <c r="J63" s="13" t="str" cm="1">
        <f t="array" ref="J63">_xlfn.IFS(ISBLANK(G63), "", NOT(ISNUMBER(G63)), "!!!",  G63&gt;Data!$D$260,"...",G63&gt;Data!$E$260,"L1",G63&gt;Data!$F$260,"L2",G63&gt;Data!$G$260,"L3",G63&gt;Data!$H$260,"L4",G63&gt;Data!$I$260,"L5",G63&gt;Data!$J$260,"L6",G63&gt;Data!$K$260,"L7",G63&gt;Data!$L$260,"L8", G63&lt;=Data!$L$260,"L9")</f>
        <v/>
      </c>
      <c r="K63" s="2"/>
      <c r="L63" s="126" t="s">
        <v>18</v>
      </c>
      <c r="M63" s="126" t="s">
        <v>17</v>
      </c>
      <c r="N63" s="126">
        <f t="shared" si="12"/>
        <v>0</v>
      </c>
      <c r="O63" s="2"/>
      <c r="P63" s="6"/>
      <c r="Q63" s="6"/>
      <c r="R63" s="6"/>
      <c r="S63" s="6">
        <f>$N63</f>
        <v>0</v>
      </c>
      <c r="T63" s="6"/>
      <c r="U63" s="6"/>
      <c r="V63" s="6"/>
      <c r="W63" s="6"/>
      <c r="X63" s="2"/>
      <c r="Y63" s="8">
        <f>COUNTIF(F$69:F$76:F$60:F$67,F63)</f>
        <v>0</v>
      </c>
      <c r="Z63" s="8">
        <f t="shared" si="13"/>
        <v>0</v>
      </c>
    </row>
    <row r="64" spans="1:26" s="11" customFormat="1" ht="20" customHeight="1">
      <c r="A64" s="13" t="s">
        <v>50</v>
      </c>
      <c r="B64" s="13" t="s">
        <v>30</v>
      </c>
      <c r="C64" s="13">
        <v>800</v>
      </c>
      <c r="D64" s="13" t="s">
        <v>0</v>
      </c>
      <c r="E64" s="155">
        <v>5</v>
      </c>
      <c r="F64" s="51"/>
      <c r="G64" s="51"/>
      <c r="H64" s="125" t="str">
        <f>IF(ISNA((IF(F64=0," ",VLOOKUP(F64,Data!$B$2:$B$28,1,FALSE)))),"WRONG LETTER",IF(F64=0," ",_xlfn.XLOOKUP(F64,Data!$B$2:$B$28,Data!$M$2:$M$28)))</f>
        <v xml:space="preserve"> </v>
      </c>
      <c r="I64" s="125" t="str">
        <f>IF(ISNA((IF(F64=0," ",VLOOKUP(F64,Data!$B$2:$B$28,1,FALSE)))),"WRONG LETTER",IF(F64=0," ",_xlfn.XLOOKUP(F64,Data!$B$2:$B$28,Data!$A$2:$A$28)))</f>
        <v xml:space="preserve"> </v>
      </c>
      <c r="J64" s="13" t="str" cm="1">
        <f t="array" ref="J64">_xlfn.IFS(ISBLANK(G64), "", NOT(ISNUMBER(G64)), "!!!",  G64&gt;Data!$D$260,"...",G64&gt;Data!$E$260,"L1",G64&gt;Data!$F$260,"L2",G64&gt;Data!$G$260,"L3",G64&gt;Data!$H$260,"L4",G64&gt;Data!$I$260,"L5",G64&gt;Data!$J$260,"L6",G64&gt;Data!$K$260,"L7",G64&gt;Data!$L$260,"L8", G64&lt;=Data!$L$260,"L9")</f>
        <v/>
      </c>
      <c r="K64" s="2"/>
      <c r="L64" s="126" t="s">
        <v>31</v>
      </c>
      <c r="M64" s="126" t="s">
        <v>32</v>
      </c>
      <c r="N64" s="126">
        <f t="shared" si="12"/>
        <v>0</v>
      </c>
      <c r="O64" s="2"/>
      <c r="P64" s="6"/>
      <c r="Q64" s="6"/>
      <c r="R64" s="6"/>
      <c r="S64" s="6"/>
      <c r="T64" s="6">
        <f>$N64</f>
        <v>0</v>
      </c>
      <c r="U64" s="6"/>
      <c r="V64" s="6"/>
      <c r="W64" s="6"/>
      <c r="X64" s="2"/>
      <c r="Y64" s="8">
        <f>COUNTIF(F$69:F$76:F$60:F$67,F64)</f>
        <v>0</v>
      </c>
      <c r="Z64" s="8">
        <f t="shared" si="13"/>
        <v>0</v>
      </c>
    </row>
    <row r="65" spans="1:26" s="11" customFormat="1" ht="20" customHeight="1">
      <c r="A65" s="13" t="s">
        <v>50</v>
      </c>
      <c r="B65" s="13" t="s">
        <v>30</v>
      </c>
      <c r="C65" s="13">
        <v>800</v>
      </c>
      <c r="D65" s="13" t="s">
        <v>0</v>
      </c>
      <c r="E65" s="155">
        <v>6</v>
      </c>
      <c r="F65" s="51"/>
      <c r="G65" s="51"/>
      <c r="H65" s="125" t="str">
        <f>IF(ISNA((IF(F65=0," ",VLOOKUP(F65,Data!$B$2:$B$28,1,FALSE)))),"WRONG LETTER",IF(F65=0," ",_xlfn.XLOOKUP(F65,Data!$B$2:$B$28,Data!$M$2:$M$28)))</f>
        <v xml:space="preserve"> </v>
      </c>
      <c r="I65" s="125" t="str">
        <f>IF(ISNA((IF(F65=0," ",VLOOKUP(F65,Data!$B$2:$B$28,1,FALSE)))),"WRONG LETTER",IF(F65=0," ",_xlfn.XLOOKUP(F65,Data!$B$2:$B$28,Data!$A$2:$A$28)))</f>
        <v xml:space="preserve"> </v>
      </c>
      <c r="J65" s="13" t="str" cm="1">
        <f t="array" ref="J65">_xlfn.IFS(ISBLANK(G65), "", NOT(ISNUMBER(G65)), "!!!",  G65&gt;Data!$D$260,"...",G65&gt;Data!$E$260,"L1",G65&gt;Data!$F$260,"L2",G65&gt;Data!$G$260,"L3",G65&gt;Data!$H$260,"L4",G65&gt;Data!$I$260,"L5",G65&gt;Data!$J$260,"L6",G65&gt;Data!$K$260,"L7",G65&gt;Data!$L$260,"L8", G65&lt;=Data!$L$260,"L9")</f>
        <v/>
      </c>
      <c r="K65" s="2"/>
      <c r="L65" s="126" t="s">
        <v>44</v>
      </c>
      <c r="M65" s="126" t="s">
        <v>48</v>
      </c>
      <c r="N65" s="126">
        <f t="shared" si="12"/>
        <v>0</v>
      </c>
      <c r="O65" s="2"/>
      <c r="P65" s="6"/>
      <c r="Q65" s="6"/>
      <c r="R65" s="6"/>
      <c r="S65" s="6"/>
      <c r="T65" s="6"/>
      <c r="U65" s="6">
        <f>$N65</f>
        <v>0</v>
      </c>
      <c r="V65" s="6"/>
      <c r="W65" s="6"/>
      <c r="X65" s="2"/>
      <c r="Y65" s="8">
        <f>COUNTIF(F$69:F$76:F$60:F$67,F65)</f>
        <v>0</v>
      </c>
      <c r="Z65" s="8">
        <f t="shared" si="13"/>
        <v>0</v>
      </c>
    </row>
    <row r="66" spans="1:26" s="11" customFormat="1" ht="20" customHeight="1">
      <c r="A66" s="13" t="s">
        <v>50</v>
      </c>
      <c r="B66" s="13" t="s">
        <v>30</v>
      </c>
      <c r="C66" s="13">
        <v>800</v>
      </c>
      <c r="D66" s="13" t="s">
        <v>0</v>
      </c>
      <c r="E66" s="25">
        <v>7</v>
      </c>
      <c r="F66" s="51"/>
      <c r="G66" s="51"/>
      <c r="H66" s="125" t="str">
        <f>IF(ISNA((IF(F66=0," ",VLOOKUP(F66,Data!$B$2:$B$28,1,FALSE)))),"WRONG LETTER",IF(F66=0," ",_xlfn.XLOOKUP(F66,Data!$B$2:$B$28,Data!$M$2:$M$28)))</f>
        <v xml:space="preserve"> </v>
      </c>
      <c r="I66" s="125" t="str">
        <f>IF(ISNA((IF(F66=0," ",VLOOKUP(F66,Data!$B$2:$B$28,1,FALSE)))),"WRONG LETTER",IF(F66=0," ",_xlfn.XLOOKUP(F66,Data!$B$2:$B$28,Data!$A$2:$A$28)))</f>
        <v xml:space="preserve"> </v>
      </c>
      <c r="J66" s="13" t="str" cm="1">
        <f t="array" ref="J66">_xlfn.IFS(ISBLANK(G66), "", NOT(ISNUMBER(G66)), "!!!",  G66&gt;Data!$D$260,"...",G66&gt;Data!$E$260,"L1",G66&gt;Data!$F$260,"L2",G66&gt;Data!$G$260,"L3",G66&gt;Data!$H$260,"L4",G66&gt;Data!$I$260,"L5",G66&gt;Data!$J$260,"L6",G66&gt;Data!$K$260,"L7",G66&gt;Data!$L$260,"L8", G66&lt;=Data!$L$260,"L9")</f>
        <v/>
      </c>
      <c r="K66" s="2"/>
      <c r="L66" s="126" t="s">
        <v>72</v>
      </c>
      <c r="M66" s="126" t="s">
        <v>73</v>
      </c>
      <c r="N66" s="126">
        <f t="shared" si="12"/>
        <v>0</v>
      </c>
      <c r="O66" s="2"/>
      <c r="P66" s="6"/>
      <c r="Q66" s="6"/>
      <c r="R66" s="6"/>
      <c r="S66" s="6"/>
      <c r="T66" s="6"/>
      <c r="U66" s="6"/>
      <c r="V66" s="6">
        <f>$N66</f>
        <v>0</v>
      </c>
      <c r="W66" s="6"/>
      <c r="X66" s="2"/>
      <c r="Y66" s="8">
        <f>COUNTIF(F$69:F$76:F$60:F$67,F66)</f>
        <v>0</v>
      </c>
      <c r="Z66" s="8">
        <f t="shared" si="13"/>
        <v>0</v>
      </c>
    </row>
    <row r="67" spans="1:26" s="12" customFormat="1" ht="20" customHeight="1">
      <c r="A67" s="13" t="s">
        <v>50</v>
      </c>
      <c r="B67" s="13" t="s">
        <v>30</v>
      </c>
      <c r="C67" s="13">
        <v>800</v>
      </c>
      <c r="D67" s="13" t="s">
        <v>0</v>
      </c>
      <c r="E67" s="25">
        <v>8</v>
      </c>
      <c r="F67" s="51"/>
      <c r="G67" s="51"/>
      <c r="H67" s="125" t="str">
        <f>IF(ISNA((IF(F67=0," ",VLOOKUP(F67,Data!$B$2:$B$28,1,FALSE)))),"WRONG LETTER",IF(F67=0," ",_xlfn.XLOOKUP(F67,Data!$B$2:$B$28,Data!$M$2:$M$28)))</f>
        <v xml:space="preserve"> </v>
      </c>
      <c r="I67" s="125" t="str">
        <f>IF(ISNA((IF(F67=0," ",VLOOKUP(F67,Data!$B$2:$B$28,1,FALSE)))),"WRONG LETTER",IF(F67=0," ",_xlfn.XLOOKUP(F67,Data!$B$2:$B$28,Data!$A$2:$A$28)))</f>
        <v xml:space="preserve"> </v>
      </c>
      <c r="J67" s="13" t="str" cm="1">
        <f t="array" ref="J67">_xlfn.IFS(ISBLANK(G67), "", NOT(ISNUMBER(G67)), "!!!",  G67&gt;Data!$D$260,"...",G67&gt;Data!$E$260,"L1",G67&gt;Data!$F$260,"L2",G67&gt;Data!$G$260,"L3",G67&gt;Data!$H$260,"L4",G67&gt;Data!$I$260,"L5",G67&gt;Data!$J$260,"L6",G67&gt;Data!$K$260,"L7",G67&gt;Data!$L$260,"L8", G67&lt;=Data!$L$260,"L9")</f>
        <v/>
      </c>
      <c r="K67" s="8"/>
      <c r="L67" s="126" t="s">
        <v>45</v>
      </c>
      <c r="M67" s="126" t="s">
        <v>49</v>
      </c>
      <c r="N67" s="126">
        <f t="shared" si="12"/>
        <v>0</v>
      </c>
      <c r="O67" s="2"/>
      <c r="P67" s="6"/>
      <c r="Q67" s="6"/>
      <c r="R67" s="6"/>
      <c r="S67" s="6"/>
      <c r="T67" s="6"/>
      <c r="U67" s="6"/>
      <c r="V67" s="6"/>
      <c r="W67" s="6">
        <f>$N67</f>
        <v>0</v>
      </c>
      <c r="X67" s="8"/>
      <c r="Y67" s="8">
        <f>COUNTIF(F$69:F$76:F$60:F$67,F67)</f>
        <v>0</v>
      </c>
      <c r="Z67" s="8">
        <f t="shared" si="13"/>
        <v>0</v>
      </c>
    </row>
    <row r="68" spans="1:26" s="12" customFormat="1" ht="20" customHeight="1">
      <c r="A68" s="13" t="s">
        <v>50</v>
      </c>
      <c r="B68" s="13" t="s">
        <v>30</v>
      </c>
      <c r="C68" s="13">
        <v>800</v>
      </c>
      <c r="D68" s="13"/>
      <c r="E68" s="120" t="s">
        <v>67</v>
      </c>
      <c r="F68" s="46"/>
      <c r="G68" s="46"/>
      <c r="H68" s="120"/>
      <c r="I68" s="127"/>
      <c r="J68" s="132"/>
      <c r="K68" s="8"/>
      <c r="L68" s="129"/>
      <c r="M68" s="129"/>
      <c r="N68" s="130"/>
      <c r="O68" s="8"/>
      <c r="P68" s="8"/>
      <c r="Q68" s="8"/>
      <c r="R68" s="8"/>
      <c r="S68" s="8"/>
      <c r="T68" s="8"/>
      <c r="U68" s="8"/>
      <c r="V68" s="8"/>
      <c r="W68" s="8"/>
      <c r="X68" s="8"/>
      <c r="Y68" s="8"/>
      <c r="Z68" s="3"/>
    </row>
    <row r="69" spans="1:26" s="12" customFormat="1" ht="20" customHeight="1">
      <c r="A69" s="13" t="s">
        <v>50</v>
      </c>
      <c r="B69" s="13" t="s">
        <v>30</v>
      </c>
      <c r="C69" s="13">
        <v>800</v>
      </c>
      <c r="D69" s="13" t="s">
        <v>1</v>
      </c>
      <c r="E69" s="155">
        <v>1</v>
      </c>
      <c r="F69" s="51"/>
      <c r="G69" s="51"/>
      <c r="H69" s="125" t="str">
        <f>IF(ISNA((IF(F69=0," ",VLOOKUP(F69,Data!$B$2:$B$28,1,FALSE)))),"WRONG LETTER",IF(F69=0," ",_xlfn.XLOOKUP(F69,Data!$B$2:$B$28,Data!$M$2:$M$28)))</f>
        <v xml:space="preserve"> </v>
      </c>
      <c r="I69" s="125" t="str">
        <f>IF(ISNA((IF(F69=0," ",VLOOKUP(F69,Data!$B$2:$B$28,1,FALSE)))),"WRONG LETTER",IF(F69=0," ",_xlfn.XLOOKUP(F69,Data!$B$2:$B$28,Data!$A$2:$A$28)))</f>
        <v xml:space="preserve"> </v>
      </c>
      <c r="J69" s="13" t="str" cm="1">
        <f t="array" ref="J69">_xlfn.IFS(ISBLANK(G69), "", NOT(ISNUMBER(G69)), "!!!",  G69&gt;Data!$D$260,"...",G69&gt;Data!$E$260,"L1",G69&gt;Data!$F$260,"L2",G69&gt;Data!$G$260,"L3",G69&gt;Data!$H$260,"L4",G69&gt;Data!$I$260,"L5",G69&gt;Data!$J$260,"L6",G69&gt;Data!$K$260,"L7",G69&gt;Data!$L$260,"L8", G69&lt;=Data!$L$260,"L9")</f>
        <v/>
      </c>
      <c r="K69" s="8"/>
      <c r="L69" s="126" t="s">
        <v>0</v>
      </c>
      <c r="M69" s="126" t="s">
        <v>47</v>
      </c>
      <c r="N69" s="126">
        <f>(9-_xlfn.XLOOKUP(L69,F$69:F$76,E$69:E$76, 9))+(9-_xlfn.XLOOKUP(M69,F$69:F$76,E$69:E$76, 9))</f>
        <v>0</v>
      </c>
      <c r="O69" s="2"/>
      <c r="P69" s="6">
        <f>$N69</f>
        <v>0</v>
      </c>
      <c r="Q69" s="6"/>
      <c r="R69" s="6"/>
      <c r="S69" s="6"/>
      <c r="T69" s="6"/>
      <c r="U69" s="6"/>
      <c r="V69" s="6"/>
      <c r="W69" s="6"/>
      <c r="X69" s="2"/>
      <c r="Y69" s="8">
        <f>COUNTIF(F$69:F$76:F$60:F$67,F69)</f>
        <v>0</v>
      </c>
      <c r="Z69" s="8">
        <f>IF(NOT(ISBLANK(F69)),COUNTIF(F$69:F$76,LEFT(F69,1)&amp;"*"),0)</f>
        <v>0</v>
      </c>
    </row>
    <row r="70" spans="1:26" s="12" customFormat="1" ht="20" customHeight="1">
      <c r="A70" s="13" t="s">
        <v>50</v>
      </c>
      <c r="B70" s="13" t="s">
        <v>30</v>
      </c>
      <c r="C70" s="13">
        <v>800</v>
      </c>
      <c r="D70" s="13" t="s">
        <v>1</v>
      </c>
      <c r="E70" s="155">
        <v>2</v>
      </c>
      <c r="F70" s="51"/>
      <c r="G70" s="51"/>
      <c r="H70" s="125" t="str">
        <f>IF(ISNA((IF(F70=0," ",VLOOKUP(F70,Data!$B$2:$B$28,1,FALSE)))),"WRONG LETTER",IF(F70=0," ",_xlfn.XLOOKUP(F70,Data!$B$2:$B$28,Data!$M$2:$M$28)))</f>
        <v xml:space="preserve"> </v>
      </c>
      <c r="I70" s="125" t="str">
        <f>IF(ISNA((IF(F70=0," ",VLOOKUP(F70,Data!$B$2:$B$28,1,FALSE)))),"WRONG LETTER",IF(F70=0," ",_xlfn.XLOOKUP(F70,Data!$B$2:$B$28,Data!$A$2:$A$28)))</f>
        <v xml:space="preserve"> </v>
      </c>
      <c r="J70" s="13" t="str" cm="1">
        <f t="array" ref="J70">_xlfn.IFS(ISBLANK(G70), "", NOT(ISNUMBER(G70)), "!!!",  G70&gt;Data!$D$260,"...",G70&gt;Data!$E$260,"L1",G70&gt;Data!$F$260,"L2",G70&gt;Data!$G$260,"L3",G70&gt;Data!$H$260,"L4",G70&gt;Data!$I$260,"L5",G70&gt;Data!$J$260,"L6",G70&gt;Data!$K$260,"L7",G70&gt;Data!$L$260,"L8", G70&lt;=Data!$L$260,"L9")</f>
        <v/>
      </c>
      <c r="K70" s="8"/>
      <c r="L70" s="126" t="s">
        <v>33</v>
      </c>
      <c r="M70" s="126" t="s">
        <v>34</v>
      </c>
      <c r="N70" s="126">
        <f t="shared" ref="N70:N76" si="14">(9-_xlfn.XLOOKUP(L70,F$69:F$76,E$69:E$76, 9))+(9-_xlfn.XLOOKUP(M70,F$69:F$76,E$69:E$76, 9))</f>
        <v>0</v>
      </c>
      <c r="O70" s="2"/>
      <c r="P70" s="6"/>
      <c r="Q70" s="6">
        <f>$N70</f>
        <v>0</v>
      </c>
      <c r="R70" s="6"/>
      <c r="S70" s="6"/>
      <c r="T70" s="6"/>
      <c r="U70" s="6"/>
      <c r="V70" s="6"/>
      <c r="W70" s="6"/>
      <c r="X70" s="2"/>
      <c r="Y70" s="8">
        <f>COUNTIF(F$69:F$76:F$60:F$67,F70)</f>
        <v>0</v>
      </c>
      <c r="Z70" s="8">
        <f t="shared" ref="Z70:Z76" si="15">IF(NOT(ISBLANK(F70)),COUNTIF(F$69:F$76,LEFT(F70,1)&amp;"*"),0)</f>
        <v>0</v>
      </c>
    </row>
    <row r="71" spans="1:26" s="12" customFormat="1" ht="20" customHeight="1">
      <c r="A71" s="13" t="s">
        <v>50</v>
      </c>
      <c r="B71" s="13" t="s">
        <v>30</v>
      </c>
      <c r="C71" s="13">
        <v>800</v>
      </c>
      <c r="D71" s="13" t="s">
        <v>1</v>
      </c>
      <c r="E71" s="155">
        <v>3</v>
      </c>
      <c r="F71" s="51"/>
      <c r="G71" s="51"/>
      <c r="H71" s="125" t="str">
        <f>IF(ISNA((IF(F71=0," ",VLOOKUP(F71,Data!$B$2:$B$28,1,FALSE)))),"WRONG LETTER",IF(F71=0," ",_xlfn.XLOOKUP(F71,Data!$B$2:$B$28,Data!$M$2:$M$28)))</f>
        <v xml:space="preserve"> </v>
      </c>
      <c r="I71" s="125" t="str">
        <f>IF(ISNA((IF(F71=0," ",VLOOKUP(F71,Data!$B$2:$B$28,1,FALSE)))),"WRONG LETTER",IF(F71=0," ",_xlfn.XLOOKUP(F71,Data!$B$2:$B$28,Data!$A$2:$A$28)))</f>
        <v xml:space="preserve"> </v>
      </c>
      <c r="J71" s="13" t="str" cm="1">
        <f t="array" ref="J71">_xlfn.IFS(ISBLANK(G71), "", NOT(ISNUMBER(G71)), "!!!",  G71&gt;Data!$D$260,"...",G71&gt;Data!$E$260,"L1",G71&gt;Data!$F$260,"L2",G71&gt;Data!$G$260,"L3",G71&gt;Data!$H$260,"L4",G71&gt;Data!$I$260,"L5",G71&gt;Data!$J$260,"L6",G71&gt;Data!$K$260,"L7",G71&gt;Data!$L$260,"L8", G71&lt;=Data!$L$260,"L9")</f>
        <v/>
      </c>
      <c r="K71" s="8"/>
      <c r="L71" s="126" t="s">
        <v>1</v>
      </c>
      <c r="M71" s="126" t="s">
        <v>46</v>
      </c>
      <c r="N71" s="126">
        <f t="shared" si="14"/>
        <v>0</v>
      </c>
      <c r="O71" s="2"/>
      <c r="P71" s="6"/>
      <c r="Q71" s="6"/>
      <c r="R71" s="6">
        <f>$N71</f>
        <v>0</v>
      </c>
      <c r="S71" s="6"/>
      <c r="T71" s="6"/>
      <c r="U71" s="6"/>
      <c r="V71" s="6"/>
      <c r="W71" s="6"/>
      <c r="X71" s="2"/>
      <c r="Y71" s="8">
        <f>COUNTIF(F$69:F$76:F$60:F$67,F71)</f>
        <v>0</v>
      </c>
      <c r="Z71" s="8">
        <f t="shared" si="15"/>
        <v>0</v>
      </c>
    </row>
    <row r="72" spans="1:26" s="12" customFormat="1" ht="20" customHeight="1">
      <c r="A72" s="13" t="s">
        <v>50</v>
      </c>
      <c r="B72" s="13" t="s">
        <v>30</v>
      </c>
      <c r="C72" s="13">
        <v>800</v>
      </c>
      <c r="D72" s="13" t="s">
        <v>1</v>
      </c>
      <c r="E72" s="155">
        <v>4</v>
      </c>
      <c r="F72" s="51"/>
      <c r="G72" s="51"/>
      <c r="H72" s="125" t="str">
        <f>IF(ISNA((IF(F72=0," ",VLOOKUP(F72,Data!$B$2:$B$28,1,FALSE)))),"WRONG LETTER",IF(F72=0," ",_xlfn.XLOOKUP(F72,Data!$B$2:$B$28,Data!$M$2:$M$28)))</f>
        <v xml:space="preserve"> </v>
      </c>
      <c r="I72" s="125" t="str">
        <f>IF(ISNA((IF(F72=0," ",VLOOKUP(F72,Data!$B$2:$B$28,1,FALSE)))),"WRONG LETTER",IF(F72=0," ",_xlfn.XLOOKUP(F72,Data!$B$2:$B$28,Data!$A$2:$A$28)))</f>
        <v xml:space="preserve"> </v>
      </c>
      <c r="J72" s="13" t="str" cm="1">
        <f t="array" ref="J72">_xlfn.IFS(ISBLANK(G72), "", NOT(ISNUMBER(G72)), "!!!",  G72&gt;Data!$D$260,"...",G72&gt;Data!$E$260,"L1",G72&gt;Data!$F$260,"L2",G72&gt;Data!$G$260,"L3",G72&gt;Data!$H$260,"L4",G72&gt;Data!$I$260,"L5",G72&gt;Data!$J$260,"L6",G72&gt;Data!$K$260,"L7",G72&gt;Data!$L$260,"L8", G72&lt;=Data!$L$260,"L9")</f>
        <v/>
      </c>
      <c r="K72" s="8"/>
      <c r="L72" s="126" t="s">
        <v>18</v>
      </c>
      <c r="M72" s="126" t="s">
        <v>17</v>
      </c>
      <c r="N72" s="126">
        <f t="shared" si="14"/>
        <v>0</v>
      </c>
      <c r="O72" s="2"/>
      <c r="P72" s="6"/>
      <c r="Q72" s="6"/>
      <c r="R72" s="6"/>
      <c r="S72" s="6">
        <f>$N72</f>
        <v>0</v>
      </c>
      <c r="T72" s="6"/>
      <c r="U72" s="6"/>
      <c r="V72" s="6"/>
      <c r="W72" s="6"/>
      <c r="X72" s="2"/>
      <c r="Y72" s="8">
        <f>COUNTIF(F$69:F$76:F$60:F$67,F72)</f>
        <v>0</v>
      </c>
      <c r="Z72" s="8">
        <f t="shared" si="15"/>
        <v>0</v>
      </c>
    </row>
    <row r="73" spans="1:26" s="12" customFormat="1" ht="20" customHeight="1">
      <c r="A73" s="13" t="s">
        <v>50</v>
      </c>
      <c r="B73" s="13" t="s">
        <v>30</v>
      </c>
      <c r="C73" s="13">
        <v>800</v>
      </c>
      <c r="D73" s="13" t="s">
        <v>1</v>
      </c>
      <c r="E73" s="155">
        <v>5</v>
      </c>
      <c r="F73" s="51"/>
      <c r="G73" s="51"/>
      <c r="H73" s="125" t="str">
        <f>IF(ISNA((IF(F73=0," ",VLOOKUP(F73,Data!$B$2:$B$28,1,FALSE)))),"WRONG LETTER",IF(F73=0," ",_xlfn.XLOOKUP(F73,Data!$B$2:$B$28,Data!$M$2:$M$28)))</f>
        <v xml:space="preserve"> </v>
      </c>
      <c r="I73" s="125" t="str">
        <f>IF(ISNA((IF(F73=0," ",VLOOKUP(F73,Data!$B$2:$B$28,1,FALSE)))),"WRONG LETTER",IF(F73=0," ",_xlfn.XLOOKUP(F73,Data!$B$2:$B$28,Data!$A$2:$A$28)))</f>
        <v xml:space="preserve"> </v>
      </c>
      <c r="J73" s="13" t="str" cm="1">
        <f t="array" ref="J73">_xlfn.IFS(ISBLANK(G73), "", NOT(ISNUMBER(G73)), "!!!",  G73&gt;Data!$D$260,"...",G73&gt;Data!$E$260,"L1",G73&gt;Data!$F$260,"L2",G73&gt;Data!$G$260,"L3",G73&gt;Data!$H$260,"L4",G73&gt;Data!$I$260,"L5",G73&gt;Data!$J$260,"L6",G73&gt;Data!$K$260,"L7",G73&gt;Data!$L$260,"L8", G73&lt;=Data!$L$260,"L9")</f>
        <v/>
      </c>
      <c r="K73" s="8"/>
      <c r="L73" s="126" t="s">
        <v>31</v>
      </c>
      <c r="M73" s="126" t="s">
        <v>32</v>
      </c>
      <c r="N73" s="126">
        <f t="shared" si="14"/>
        <v>0</v>
      </c>
      <c r="O73" s="2"/>
      <c r="P73" s="6"/>
      <c r="Q73" s="6"/>
      <c r="R73" s="6"/>
      <c r="S73" s="6"/>
      <c r="T73" s="6">
        <f>$N73</f>
        <v>0</v>
      </c>
      <c r="U73" s="6"/>
      <c r="V73" s="6"/>
      <c r="W73" s="6"/>
      <c r="X73" s="2"/>
      <c r="Y73" s="8">
        <f>COUNTIF(F$69:F$76:F$60:F$67,F73)</f>
        <v>0</v>
      </c>
      <c r="Z73" s="8">
        <f t="shared" si="15"/>
        <v>0</v>
      </c>
    </row>
    <row r="74" spans="1:26" s="12" customFormat="1" ht="20" customHeight="1">
      <c r="A74" s="13" t="s">
        <v>50</v>
      </c>
      <c r="B74" s="13" t="s">
        <v>30</v>
      </c>
      <c r="C74" s="13">
        <v>800</v>
      </c>
      <c r="D74" s="13" t="s">
        <v>1</v>
      </c>
      <c r="E74" s="155">
        <v>6</v>
      </c>
      <c r="F74" s="51"/>
      <c r="G74" s="51"/>
      <c r="H74" s="125" t="str">
        <f>IF(ISNA((IF(F74=0," ",VLOOKUP(F74,Data!$B$2:$B$28,1,FALSE)))),"WRONG LETTER",IF(F74=0," ",_xlfn.XLOOKUP(F74,Data!$B$2:$B$28,Data!$M$2:$M$28)))</f>
        <v xml:space="preserve"> </v>
      </c>
      <c r="I74" s="125" t="str">
        <f>IF(ISNA((IF(F74=0," ",VLOOKUP(F74,Data!$B$2:$B$28,1,FALSE)))),"WRONG LETTER",IF(F74=0," ",_xlfn.XLOOKUP(F74,Data!$B$2:$B$28,Data!$A$2:$A$28)))</f>
        <v xml:space="preserve"> </v>
      </c>
      <c r="J74" s="13" t="str" cm="1">
        <f t="array" ref="J74">_xlfn.IFS(ISBLANK(G74), "", NOT(ISNUMBER(G74)), "!!!",  G74&gt;Data!$D$260,"...",G74&gt;Data!$E$260,"L1",G74&gt;Data!$F$260,"L2",G74&gt;Data!$G$260,"L3",G74&gt;Data!$H$260,"L4",G74&gt;Data!$I$260,"L5",G74&gt;Data!$J$260,"L6",G74&gt;Data!$K$260,"L7",G74&gt;Data!$L$260,"L8", G74&lt;=Data!$L$260,"L9")</f>
        <v/>
      </c>
      <c r="K74" s="131"/>
      <c r="L74" s="126" t="s">
        <v>44</v>
      </c>
      <c r="M74" s="126" t="s">
        <v>48</v>
      </c>
      <c r="N74" s="126">
        <f t="shared" si="14"/>
        <v>0</v>
      </c>
      <c r="O74" s="2"/>
      <c r="P74" s="6"/>
      <c r="Q74" s="6"/>
      <c r="R74" s="6"/>
      <c r="S74" s="6"/>
      <c r="T74" s="6"/>
      <c r="U74" s="6">
        <f>$N74</f>
        <v>0</v>
      </c>
      <c r="V74" s="6"/>
      <c r="W74" s="6"/>
      <c r="X74" s="2"/>
      <c r="Y74" s="8">
        <f>COUNTIF(F$69:F$76:F$60:F$67,F74)</f>
        <v>0</v>
      </c>
      <c r="Z74" s="8">
        <f t="shared" si="15"/>
        <v>0</v>
      </c>
    </row>
    <row r="75" spans="1:26" s="11" customFormat="1" ht="20" customHeight="1">
      <c r="A75" s="13" t="s">
        <v>50</v>
      </c>
      <c r="B75" s="13" t="s">
        <v>30</v>
      </c>
      <c r="C75" s="13">
        <v>800</v>
      </c>
      <c r="D75" s="13" t="s">
        <v>1</v>
      </c>
      <c r="E75" s="25">
        <v>7</v>
      </c>
      <c r="F75" s="51"/>
      <c r="G75" s="51"/>
      <c r="H75" s="125" t="str">
        <f>IF(ISNA((IF(F75=0," ",VLOOKUP(F75,Data!$B$2:$B$28,1,FALSE)))),"WRONG LETTER",IF(F75=0," ",_xlfn.XLOOKUP(F75,Data!$B$2:$B$28,Data!$M$2:$M$28)))</f>
        <v xml:space="preserve"> </v>
      </c>
      <c r="I75" s="125" t="str">
        <f>IF(ISNA((IF(F75=0," ",VLOOKUP(F75,Data!$B$2:$B$28,1,FALSE)))),"WRONG LETTER",IF(F75=0," ",_xlfn.XLOOKUP(F75,Data!$B$2:$B$28,Data!$A$2:$A$28)))</f>
        <v xml:space="preserve"> </v>
      </c>
      <c r="J75" s="13" t="str" cm="1">
        <f t="array" ref="J75">_xlfn.IFS(ISBLANK(G75), "", NOT(ISNUMBER(G75)), "!!!",  G75&gt;Data!$D$260,"...",G75&gt;Data!$E$260,"L1",G75&gt;Data!$F$260,"L2",G75&gt;Data!$G$260,"L3",G75&gt;Data!$H$260,"L4",G75&gt;Data!$I$260,"L5",G75&gt;Data!$J$260,"L6",G75&gt;Data!$K$260,"L7",G75&gt;Data!$L$260,"L8", G75&lt;=Data!$L$260,"L9")</f>
        <v/>
      </c>
      <c r="K75" s="8"/>
      <c r="L75" s="126" t="s">
        <v>72</v>
      </c>
      <c r="M75" s="126" t="s">
        <v>73</v>
      </c>
      <c r="N75" s="126">
        <f t="shared" si="14"/>
        <v>0</v>
      </c>
      <c r="O75" s="2"/>
      <c r="P75" s="6"/>
      <c r="Q75" s="6"/>
      <c r="R75" s="6"/>
      <c r="S75" s="6"/>
      <c r="T75" s="6"/>
      <c r="U75" s="6"/>
      <c r="V75" s="6">
        <f>$N75</f>
        <v>0</v>
      </c>
      <c r="W75" s="6"/>
      <c r="X75" s="2"/>
      <c r="Y75" s="8">
        <f>COUNTIF(F$69:F$76:F$60:F$67,F75)</f>
        <v>0</v>
      </c>
      <c r="Z75" s="8">
        <f t="shared" si="15"/>
        <v>0</v>
      </c>
    </row>
    <row r="76" spans="1:26" s="11" customFormat="1" ht="20" customHeight="1">
      <c r="A76" s="13" t="s">
        <v>50</v>
      </c>
      <c r="B76" s="13" t="s">
        <v>30</v>
      </c>
      <c r="C76" s="13">
        <v>800</v>
      </c>
      <c r="D76" s="13" t="s">
        <v>1</v>
      </c>
      <c r="E76" s="25">
        <v>8</v>
      </c>
      <c r="F76" s="51"/>
      <c r="G76" s="51"/>
      <c r="H76" s="125" t="str">
        <f>IF(ISNA((IF(F76=0," ",VLOOKUP(F76,Data!$B$2:$B$28,1,FALSE)))),"WRONG LETTER",IF(F76=0," ",_xlfn.XLOOKUP(F76,Data!$B$2:$B$28,Data!$M$2:$M$28)))</f>
        <v xml:space="preserve"> </v>
      </c>
      <c r="I76" s="125" t="str">
        <f>IF(ISNA((IF(F76=0," ",VLOOKUP(F76,Data!$B$2:$B$28,1,FALSE)))),"WRONG LETTER",IF(F76=0," ",_xlfn.XLOOKUP(F76,Data!$B$2:$B$28,Data!$A$2:$A$28)))</f>
        <v xml:space="preserve"> </v>
      </c>
      <c r="J76" s="13" t="str" cm="1">
        <f t="array" ref="J76">_xlfn.IFS(ISBLANK(G76), "", NOT(ISNUMBER(G76)), "!!!",  G76&gt;Data!$D$260,"...",G76&gt;Data!$E$260,"L1",G76&gt;Data!$F$260,"L2",G76&gt;Data!$G$260,"L3",G76&gt;Data!$H$260,"L4",G76&gt;Data!$I$260,"L5",G76&gt;Data!$J$260,"L6",G76&gt;Data!$K$260,"L7",G76&gt;Data!$L$260,"L8", G76&lt;=Data!$L$260,"L9")</f>
        <v/>
      </c>
      <c r="K76" s="8"/>
      <c r="L76" s="126" t="s">
        <v>45</v>
      </c>
      <c r="M76" s="126" t="s">
        <v>49</v>
      </c>
      <c r="N76" s="126">
        <f t="shared" si="14"/>
        <v>0</v>
      </c>
      <c r="O76" s="2"/>
      <c r="P76" s="6"/>
      <c r="Q76" s="6"/>
      <c r="R76" s="6"/>
      <c r="S76" s="6"/>
      <c r="T76" s="6"/>
      <c r="U76" s="6"/>
      <c r="V76" s="6"/>
      <c r="W76" s="6">
        <f>$N76</f>
        <v>0</v>
      </c>
      <c r="X76" s="8"/>
      <c r="Y76" s="8">
        <f>COUNTIF(F$69:F$76:F$60:F$67,F76)</f>
        <v>0</v>
      </c>
      <c r="Z76" s="8">
        <f t="shared" si="15"/>
        <v>0</v>
      </c>
    </row>
    <row r="77" spans="1:26" s="11" customFormat="1" ht="20" customHeight="1">
      <c r="A77" s="13" t="s">
        <v>50</v>
      </c>
      <c r="B77" s="13" t="s">
        <v>30</v>
      </c>
      <c r="C77" s="13">
        <v>1500</v>
      </c>
      <c r="D77" s="13"/>
      <c r="E77" s="120" t="s">
        <v>64</v>
      </c>
      <c r="F77" s="46"/>
      <c r="G77" s="46"/>
      <c r="H77" s="120"/>
      <c r="I77" s="127" t="s">
        <v>59</v>
      </c>
      <c r="J77" s="132">
        <f>Data!$M$261</f>
        <v>3.2905092592592595E-3</v>
      </c>
      <c r="K77" s="22"/>
      <c r="L77" s="16"/>
      <c r="M77" s="16"/>
      <c r="O77" s="8"/>
      <c r="P77" s="8"/>
      <c r="Q77" s="8"/>
      <c r="R77" s="8"/>
      <c r="S77" s="8"/>
      <c r="T77" s="8"/>
      <c r="U77" s="8"/>
      <c r="V77" s="8"/>
      <c r="W77" s="8"/>
      <c r="X77" s="2"/>
      <c r="Y77" s="123"/>
      <c r="Z77" s="3"/>
    </row>
    <row r="78" spans="1:26" s="11" customFormat="1" ht="20" customHeight="1">
      <c r="A78" s="13" t="s">
        <v>50</v>
      </c>
      <c r="B78" s="13" t="s">
        <v>30</v>
      </c>
      <c r="C78" s="13">
        <v>1500</v>
      </c>
      <c r="D78" s="13" t="s">
        <v>0</v>
      </c>
      <c r="E78" s="155">
        <v>1</v>
      </c>
      <c r="F78" s="51"/>
      <c r="G78" s="51"/>
      <c r="H78" s="125" t="str">
        <f>IF(ISNA((IF(F78=0," ",VLOOKUP(F78,Data!$B$2:$B$28,1,FALSE)))),"WRONG LETTER",IF(F78=0," ",_xlfn.XLOOKUP(F78,Data!$B$2:$B$28,Data!$D$2:$D$28)))</f>
        <v xml:space="preserve"> </v>
      </c>
      <c r="I78" s="125" t="str">
        <f>IF(ISNA((IF(F78=0," ",VLOOKUP(F78,Data!$B$2:$B$28,1,FALSE)))),"WRONG LETTER",IF(F78=0," ",_xlfn.XLOOKUP(F78,Data!$B$2:$B$28,Data!$A$2:$A$28)))</f>
        <v xml:space="preserve"> </v>
      </c>
      <c r="J78" s="13" t="str" cm="1">
        <f t="array" ref="J78">_xlfn.IFS(ISBLANK(G78), "", NOT(ISNUMBER(G78)), "!!!",  G78&gt;Data!$D$261,"...",G78&gt;Data!$E$261,"L1",G78&gt;Data!$F$261,"L2",G78&gt;Data!$G$261,"L3",G78&gt;Data!$H$261,"L4",G78&gt;Data!$I$261,"L5",G78&gt;Data!$J$261,"L6",G78&gt;Data!$K$261,"L7",G78&gt;Data!$L$261,"L8", G78&lt;=Data!$L$261,"L9")</f>
        <v/>
      </c>
      <c r="K78" s="2"/>
      <c r="L78" s="126" t="s">
        <v>0</v>
      </c>
      <c r="M78" s="126" t="s">
        <v>47</v>
      </c>
      <c r="N78" s="126">
        <f>(9-_xlfn.XLOOKUP(L78,F$78:F$85,E$78:E$85, 9))+(9-_xlfn.XLOOKUP(M78,F$78:F$85,E$78:E$85, 9))</f>
        <v>0</v>
      </c>
      <c r="O78" s="2"/>
      <c r="P78" s="6">
        <f>$N78</f>
        <v>0</v>
      </c>
      <c r="Q78" s="6"/>
      <c r="R78" s="6"/>
      <c r="S78" s="6"/>
      <c r="T78" s="6"/>
      <c r="U78" s="6"/>
      <c r="V78" s="6"/>
      <c r="W78" s="6"/>
      <c r="X78" s="2"/>
      <c r="Y78" s="8">
        <f>COUNTIF(F$87:F$94:F$78:F$85,F78)</f>
        <v>0</v>
      </c>
      <c r="Z78" s="8">
        <f>IF(NOT(ISBLANK(F78)),COUNTIF(F$78:F$85,LEFT(F78,1)&amp;"*"),0)</f>
        <v>0</v>
      </c>
    </row>
    <row r="79" spans="1:26" s="11" customFormat="1" ht="20" customHeight="1">
      <c r="A79" s="13" t="s">
        <v>50</v>
      </c>
      <c r="B79" s="13" t="s">
        <v>30</v>
      </c>
      <c r="C79" s="13">
        <v>1500</v>
      </c>
      <c r="D79" s="13" t="s">
        <v>0</v>
      </c>
      <c r="E79" s="155">
        <v>2</v>
      </c>
      <c r="F79" s="51"/>
      <c r="G79" s="51"/>
      <c r="H79" s="125" t="str">
        <f>IF(ISNA((IF(F79=0," ",VLOOKUP(F79,Data!$B$2:$B$28,1,FALSE)))),"WRONG LETTER",IF(F79=0," ",_xlfn.XLOOKUP(F79,Data!$B$2:$B$28,Data!$D$2:$D$28)))</f>
        <v xml:space="preserve"> </v>
      </c>
      <c r="I79" s="125" t="str">
        <f>IF(ISNA((IF(F79=0," ",VLOOKUP(F79,Data!$B$2:$B$28,1,FALSE)))),"WRONG LETTER",IF(F79=0," ",_xlfn.XLOOKUP(F79,Data!$B$2:$B$28,Data!$A$2:$A$28)))</f>
        <v xml:space="preserve"> </v>
      </c>
      <c r="J79" s="13" t="str" cm="1">
        <f t="array" ref="J79">_xlfn.IFS(ISBLANK(G79), "", NOT(ISNUMBER(G79)), "!!!",  G79&gt;Data!$D$261,"...",G79&gt;Data!$E$261,"L1",G79&gt;Data!$F$261,"L2",G79&gt;Data!$G$261,"L3",G79&gt;Data!$H$261,"L4",G79&gt;Data!$I$261,"L5",G79&gt;Data!$J$261,"L6",G79&gt;Data!$K$261,"L7",G79&gt;Data!$L$261,"L8", G79&lt;=Data!$L$261,"L9")</f>
        <v/>
      </c>
      <c r="K79" s="2"/>
      <c r="L79" s="126" t="s">
        <v>33</v>
      </c>
      <c r="M79" s="126" t="s">
        <v>34</v>
      </c>
      <c r="N79" s="126">
        <f t="shared" ref="N79:N85" si="16">(9-_xlfn.XLOOKUP(L79,F$78:F$85,E$78:E$85, 9))+(9-_xlfn.XLOOKUP(M79,F$78:F$85,E$78:E$85, 9))</f>
        <v>0</v>
      </c>
      <c r="O79" s="2"/>
      <c r="P79" s="6"/>
      <c r="Q79" s="6">
        <f>$N79</f>
        <v>0</v>
      </c>
      <c r="R79" s="6"/>
      <c r="S79" s="6"/>
      <c r="T79" s="6"/>
      <c r="U79" s="6"/>
      <c r="V79" s="6"/>
      <c r="W79" s="6"/>
      <c r="X79" s="2"/>
      <c r="Y79" s="8">
        <f>COUNTIF(F$87:F$94:F$78:F$85,F79)</f>
        <v>0</v>
      </c>
      <c r="Z79" s="8">
        <f t="shared" ref="Z79:Z85" si="17">IF(NOT(ISBLANK(F79)),COUNTIF(F$78:F$85,LEFT(F79,1)&amp;"*"),0)</f>
        <v>0</v>
      </c>
    </row>
    <row r="80" spans="1:26" s="11" customFormat="1" ht="20" customHeight="1">
      <c r="A80" s="13" t="s">
        <v>50</v>
      </c>
      <c r="B80" s="13" t="s">
        <v>30</v>
      </c>
      <c r="C80" s="13">
        <v>1500</v>
      </c>
      <c r="D80" s="13" t="s">
        <v>0</v>
      </c>
      <c r="E80" s="155">
        <v>3</v>
      </c>
      <c r="F80" s="51"/>
      <c r="G80" s="51"/>
      <c r="H80" s="125" t="str">
        <f>IF(ISNA((IF(F80=0," ",VLOOKUP(F80,Data!$B$2:$B$28,1,FALSE)))),"WRONG LETTER",IF(F80=0," ",_xlfn.XLOOKUP(F80,Data!$B$2:$B$28,Data!$D$2:$D$28)))</f>
        <v xml:space="preserve"> </v>
      </c>
      <c r="I80" s="125" t="str">
        <f>IF(ISNA((IF(F80=0," ",VLOOKUP(F80,Data!$B$2:$B$28,1,FALSE)))),"WRONG LETTER",IF(F80=0," ",_xlfn.XLOOKUP(F80,Data!$B$2:$B$28,Data!$A$2:$A$28)))</f>
        <v xml:space="preserve"> </v>
      </c>
      <c r="J80" s="13" t="str" cm="1">
        <f t="array" ref="J80">_xlfn.IFS(ISBLANK(G80), "", NOT(ISNUMBER(G80)), "!!!",  G80&gt;Data!$D$261,"...",G80&gt;Data!$E$261,"L1",G80&gt;Data!$F$261,"L2",G80&gt;Data!$G$261,"L3",G80&gt;Data!$H$261,"L4",G80&gt;Data!$I$261,"L5",G80&gt;Data!$J$261,"L6",G80&gt;Data!$K$261,"L7",G80&gt;Data!$L$261,"L8", G80&lt;=Data!$L$261,"L9")</f>
        <v/>
      </c>
      <c r="K80" s="2"/>
      <c r="L80" s="126" t="s">
        <v>1</v>
      </c>
      <c r="M80" s="126" t="s">
        <v>46</v>
      </c>
      <c r="N80" s="126">
        <f t="shared" si="16"/>
        <v>0</v>
      </c>
      <c r="O80" s="2"/>
      <c r="P80" s="6"/>
      <c r="Q80" s="6"/>
      <c r="R80" s="6">
        <f>$N80</f>
        <v>0</v>
      </c>
      <c r="S80" s="6"/>
      <c r="T80" s="6"/>
      <c r="U80" s="6"/>
      <c r="V80" s="6"/>
      <c r="W80" s="6"/>
      <c r="X80" s="2"/>
      <c r="Y80" s="8">
        <f>COUNTIF(F$87:F$94:F$78:F$85,F80)</f>
        <v>0</v>
      </c>
      <c r="Z80" s="8">
        <f t="shared" si="17"/>
        <v>0</v>
      </c>
    </row>
    <row r="81" spans="1:26" s="11" customFormat="1" ht="20" customHeight="1">
      <c r="A81" s="13" t="s">
        <v>50</v>
      </c>
      <c r="B81" s="13" t="s">
        <v>30</v>
      </c>
      <c r="C81" s="13">
        <v>1500</v>
      </c>
      <c r="D81" s="13" t="s">
        <v>0</v>
      </c>
      <c r="E81" s="155">
        <v>4</v>
      </c>
      <c r="F81" s="51"/>
      <c r="G81" s="51"/>
      <c r="H81" s="125" t="str">
        <f>IF(ISNA((IF(F81=0," ",VLOOKUP(F81,Data!$B$2:$B$28,1,FALSE)))),"WRONG LETTER",IF(F81=0," ",_xlfn.XLOOKUP(F81,Data!$B$2:$B$28,Data!$D$2:$D$28)))</f>
        <v xml:space="preserve"> </v>
      </c>
      <c r="I81" s="125" t="str">
        <f>IF(ISNA((IF(F81=0," ",VLOOKUP(F81,Data!$B$2:$B$28,1,FALSE)))),"WRONG LETTER",IF(F81=0," ",_xlfn.XLOOKUP(F81,Data!$B$2:$B$28,Data!$A$2:$A$28)))</f>
        <v xml:space="preserve"> </v>
      </c>
      <c r="J81" s="13" t="str" cm="1">
        <f t="array" ref="J81">_xlfn.IFS(ISBLANK(G81), "", NOT(ISNUMBER(G81)), "!!!",  G81&gt;Data!$D$261,"...",G81&gt;Data!$E$261,"L1",G81&gt;Data!$F$261,"L2",G81&gt;Data!$G$261,"L3",G81&gt;Data!$H$261,"L4",G81&gt;Data!$I$261,"L5",G81&gt;Data!$J$261,"L6",G81&gt;Data!$K$261,"L7",G81&gt;Data!$L$261,"L8", G81&lt;=Data!$L$261,"L9")</f>
        <v/>
      </c>
      <c r="K81" s="2"/>
      <c r="L81" s="126" t="s">
        <v>18</v>
      </c>
      <c r="M81" s="126" t="s">
        <v>17</v>
      </c>
      <c r="N81" s="126">
        <f t="shared" si="16"/>
        <v>0</v>
      </c>
      <c r="O81" s="2"/>
      <c r="P81" s="6"/>
      <c r="Q81" s="6"/>
      <c r="R81" s="6"/>
      <c r="S81" s="6">
        <f>$N81</f>
        <v>0</v>
      </c>
      <c r="T81" s="6"/>
      <c r="U81" s="6"/>
      <c r="V81" s="6"/>
      <c r="W81" s="6"/>
      <c r="X81" s="2"/>
      <c r="Y81" s="8">
        <f>COUNTIF(F$87:F$94:F$78:F$85,F81)</f>
        <v>0</v>
      </c>
      <c r="Z81" s="8">
        <f t="shared" si="17"/>
        <v>0</v>
      </c>
    </row>
    <row r="82" spans="1:26" s="11" customFormat="1" ht="20" customHeight="1">
      <c r="A82" s="13" t="s">
        <v>50</v>
      </c>
      <c r="B82" s="13" t="s">
        <v>30</v>
      </c>
      <c r="C82" s="13">
        <v>1500</v>
      </c>
      <c r="D82" s="13" t="s">
        <v>0</v>
      </c>
      <c r="E82" s="155">
        <v>5</v>
      </c>
      <c r="F82" s="51"/>
      <c r="G82" s="51"/>
      <c r="H82" s="125" t="str">
        <f>IF(ISNA((IF(F82=0," ",VLOOKUP(F82,Data!$B$2:$B$28,1,FALSE)))),"WRONG LETTER",IF(F82=0," ",_xlfn.XLOOKUP(F82,Data!$B$2:$B$28,Data!$D$2:$D$28)))</f>
        <v xml:space="preserve"> </v>
      </c>
      <c r="I82" s="125" t="str">
        <f>IF(ISNA((IF(F82=0," ",VLOOKUP(F82,Data!$B$2:$B$28,1,FALSE)))),"WRONG LETTER",IF(F82=0," ",_xlfn.XLOOKUP(F82,Data!$B$2:$B$28,Data!$A$2:$A$28)))</f>
        <v xml:space="preserve"> </v>
      </c>
      <c r="J82" s="13" t="str" cm="1">
        <f t="array" ref="J82">_xlfn.IFS(ISBLANK(G82), "", NOT(ISNUMBER(G82)), "!!!",  G82&gt;Data!$D$261,"...",G82&gt;Data!$E$261,"L1",G82&gt;Data!$F$261,"L2",G82&gt;Data!$G$261,"L3",G82&gt;Data!$H$261,"L4",G82&gt;Data!$I$261,"L5",G82&gt;Data!$J$261,"L6",G82&gt;Data!$K$261,"L7",G82&gt;Data!$L$261,"L8", G82&lt;=Data!$L$261,"L9")</f>
        <v/>
      </c>
      <c r="K82" s="2"/>
      <c r="L82" s="126" t="s">
        <v>31</v>
      </c>
      <c r="M82" s="126" t="s">
        <v>32</v>
      </c>
      <c r="N82" s="126">
        <f t="shared" si="16"/>
        <v>0</v>
      </c>
      <c r="O82" s="2"/>
      <c r="P82" s="6"/>
      <c r="Q82" s="6"/>
      <c r="R82" s="6"/>
      <c r="S82" s="6"/>
      <c r="T82" s="6">
        <f>$N82</f>
        <v>0</v>
      </c>
      <c r="U82" s="6"/>
      <c r="V82" s="6"/>
      <c r="W82" s="6"/>
      <c r="X82" s="2"/>
      <c r="Y82" s="8">
        <f>COUNTIF(F$87:F$94:F$78:F$85,F82)</f>
        <v>0</v>
      </c>
      <c r="Z82" s="8">
        <f t="shared" si="17"/>
        <v>0</v>
      </c>
    </row>
    <row r="83" spans="1:26" s="11" customFormat="1" ht="20" customHeight="1">
      <c r="A83" s="13" t="s">
        <v>50</v>
      </c>
      <c r="B83" s="13" t="s">
        <v>30</v>
      </c>
      <c r="C83" s="13">
        <v>1500</v>
      </c>
      <c r="D83" s="13" t="s">
        <v>0</v>
      </c>
      <c r="E83" s="155">
        <v>6</v>
      </c>
      <c r="F83" s="51"/>
      <c r="G83" s="51"/>
      <c r="H83" s="125" t="str">
        <f>IF(ISNA((IF(F83=0," ",VLOOKUP(F83,Data!$B$2:$B$28,1,FALSE)))),"WRONG LETTER",IF(F83=0," ",_xlfn.XLOOKUP(F83,Data!$B$2:$B$28,Data!$D$2:$D$28)))</f>
        <v xml:space="preserve"> </v>
      </c>
      <c r="I83" s="125" t="str">
        <f>IF(ISNA((IF(F83=0," ",VLOOKUP(F83,Data!$B$2:$B$28,1,FALSE)))),"WRONG LETTER",IF(F83=0," ",_xlfn.XLOOKUP(F83,Data!$B$2:$B$28,Data!$A$2:$A$28)))</f>
        <v xml:space="preserve"> </v>
      </c>
      <c r="J83" s="13" t="str" cm="1">
        <f t="array" ref="J83">_xlfn.IFS(ISBLANK(G83), "", NOT(ISNUMBER(G83)), "!!!",  G83&gt;Data!$D$261,"...",G83&gt;Data!$E$261,"L1",G83&gt;Data!$F$261,"L2",G83&gt;Data!$G$261,"L3",G83&gt;Data!$H$261,"L4",G83&gt;Data!$I$261,"L5",G83&gt;Data!$J$261,"L6",G83&gt;Data!$K$261,"L7",G83&gt;Data!$L$261,"L8", G83&lt;=Data!$L$261,"L9")</f>
        <v/>
      </c>
      <c r="K83" s="2"/>
      <c r="L83" s="126" t="s">
        <v>44</v>
      </c>
      <c r="M83" s="126" t="s">
        <v>48</v>
      </c>
      <c r="N83" s="126">
        <f t="shared" si="16"/>
        <v>0</v>
      </c>
      <c r="O83" s="2"/>
      <c r="P83" s="6"/>
      <c r="Q83" s="6"/>
      <c r="R83" s="6"/>
      <c r="S83" s="6"/>
      <c r="T83" s="6"/>
      <c r="U83" s="6">
        <f>$N83</f>
        <v>0</v>
      </c>
      <c r="V83" s="6"/>
      <c r="W83" s="6"/>
      <c r="X83" s="2"/>
      <c r="Y83" s="8">
        <f>COUNTIF(F$87:F$94:F$78:F$85,F83)</f>
        <v>0</v>
      </c>
      <c r="Z83" s="8">
        <f t="shared" si="17"/>
        <v>0</v>
      </c>
    </row>
    <row r="84" spans="1:26" s="11" customFormat="1" ht="20" customHeight="1">
      <c r="A84" s="13" t="s">
        <v>50</v>
      </c>
      <c r="B84" s="13" t="s">
        <v>30</v>
      </c>
      <c r="C84" s="13">
        <v>1500</v>
      </c>
      <c r="D84" s="13" t="s">
        <v>0</v>
      </c>
      <c r="E84" s="25">
        <v>7</v>
      </c>
      <c r="F84" s="51"/>
      <c r="G84" s="51"/>
      <c r="H84" s="125" t="str">
        <f>IF(ISNA((IF(F84=0," ",VLOOKUP(F84,Data!$B$2:$B$28,1,FALSE)))),"WRONG LETTER",IF(F84=0," ",_xlfn.XLOOKUP(F84,Data!$B$2:$B$28,Data!$D$2:$D$28)))</f>
        <v xml:space="preserve"> </v>
      </c>
      <c r="I84" s="125" t="str">
        <f>IF(ISNA((IF(F84=0," ",VLOOKUP(F84,Data!$B$2:$B$28,1,FALSE)))),"WRONG LETTER",IF(F84=0," ",_xlfn.XLOOKUP(F84,Data!$B$2:$B$28,Data!$A$2:$A$28)))</f>
        <v xml:space="preserve"> </v>
      </c>
      <c r="J84" s="13" t="str" cm="1">
        <f t="array" ref="J84">_xlfn.IFS(ISBLANK(G84), "", NOT(ISNUMBER(G84)), "!!!",  G84&gt;Data!$D$261,"...",G84&gt;Data!$E$261,"L1",G84&gt;Data!$F$261,"L2",G84&gt;Data!$G$261,"L3",G84&gt;Data!$H$261,"L4",G84&gt;Data!$I$261,"L5",G84&gt;Data!$J$261,"L6",G84&gt;Data!$K$261,"L7",G84&gt;Data!$L$261,"L8", G84&lt;=Data!$L$261,"L9")</f>
        <v/>
      </c>
      <c r="K84" s="2"/>
      <c r="L84" s="126" t="s">
        <v>72</v>
      </c>
      <c r="M84" s="126" t="s">
        <v>73</v>
      </c>
      <c r="N84" s="126">
        <f t="shared" si="16"/>
        <v>0</v>
      </c>
      <c r="O84" s="2"/>
      <c r="P84" s="6"/>
      <c r="Q84" s="6"/>
      <c r="R84" s="6"/>
      <c r="S84" s="6"/>
      <c r="T84" s="6"/>
      <c r="U84" s="6"/>
      <c r="V84" s="6">
        <f>$N84</f>
        <v>0</v>
      </c>
      <c r="W84" s="6"/>
      <c r="X84" s="2"/>
      <c r="Y84" s="8">
        <f>COUNTIF(F$87:F$94:F$78:F$85,F84)</f>
        <v>0</v>
      </c>
      <c r="Z84" s="8">
        <f t="shared" si="17"/>
        <v>0</v>
      </c>
    </row>
    <row r="85" spans="1:26" s="12" customFormat="1" ht="20" customHeight="1">
      <c r="A85" s="13" t="s">
        <v>50</v>
      </c>
      <c r="B85" s="13" t="s">
        <v>30</v>
      </c>
      <c r="C85" s="13">
        <v>1500</v>
      </c>
      <c r="D85" s="13" t="s">
        <v>0</v>
      </c>
      <c r="E85" s="25">
        <v>8</v>
      </c>
      <c r="F85" s="51"/>
      <c r="G85" s="51"/>
      <c r="H85" s="125" t="str">
        <f>IF(ISNA((IF(F85=0," ",VLOOKUP(F85,Data!$B$2:$B$28,1,FALSE)))),"WRONG LETTER",IF(F85=0," ",_xlfn.XLOOKUP(F85,Data!$B$2:$B$28,Data!$D$2:$D$28)))</f>
        <v xml:space="preserve"> </v>
      </c>
      <c r="I85" s="125" t="str">
        <f>IF(ISNA((IF(F85=0," ",VLOOKUP(F85,Data!$B$2:$B$28,1,FALSE)))),"WRONG LETTER",IF(F85=0," ",_xlfn.XLOOKUP(F85,Data!$B$2:$B$28,Data!$A$2:$A$28)))</f>
        <v xml:space="preserve"> </v>
      </c>
      <c r="J85" s="13" t="str" cm="1">
        <f t="array" ref="J85">_xlfn.IFS(ISBLANK(G85), "", NOT(ISNUMBER(G85)), "!!!",  G85&gt;Data!$D$261,"...",G85&gt;Data!$E$261,"L1",G85&gt;Data!$F$261,"L2",G85&gt;Data!$G$261,"L3",G85&gt;Data!$H$261,"L4",G85&gt;Data!$I$261,"L5",G85&gt;Data!$J$261,"L6",G85&gt;Data!$K$261,"L7",G85&gt;Data!$L$261,"L8", G85&lt;=Data!$L$261,"L9")</f>
        <v/>
      </c>
      <c r="K85" s="8"/>
      <c r="L85" s="126" t="s">
        <v>45</v>
      </c>
      <c r="M85" s="126" t="s">
        <v>49</v>
      </c>
      <c r="N85" s="126">
        <f t="shared" si="16"/>
        <v>0</v>
      </c>
      <c r="O85" s="2"/>
      <c r="P85" s="6"/>
      <c r="Q85" s="6"/>
      <c r="R85" s="6"/>
      <c r="S85" s="6"/>
      <c r="T85" s="6"/>
      <c r="U85" s="6"/>
      <c r="V85" s="6"/>
      <c r="W85" s="6">
        <f>$N85</f>
        <v>0</v>
      </c>
      <c r="X85" s="8"/>
      <c r="Y85" s="8">
        <f>COUNTIF(F$87:F$94:F$78:F$85,F85)</f>
        <v>0</v>
      </c>
      <c r="Z85" s="8">
        <f t="shared" si="17"/>
        <v>0</v>
      </c>
    </row>
    <row r="86" spans="1:26" s="12" customFormat="1" ht="20" customHeight="1">
      <c r="A86" s="13" t="s">
        <v>50</v>
      </c>
      <c r="B86" s="13" t="s">
        <v>30</v>
      </c>
      <c r="C86" s="13">
        <v>1500</v>
      </c>
      <c r="D86" s="13"/>
      <c r="E86" s="120" t="s">
        <v>68</v>
      </c>
      <c r="F86" s="46"/>
      <c r="G86" s="46"/>
      <c r="H86" s="120"/>
      <c r="I86" s="127"/>
      <c r="J86" s="132"/>
      <c r="K86" s="8"/>
      <c r="L86" s="129"/>
      <c r="M86" s="129"/>
      <c r="N86" s="130"/>
      <c r="O86" s="8"/>
      <c r="P86" s="8"/>
      <c r="Q86" s="8"/>
      <c r="R86" s="8"/>
      <c r="S86" s="8"/>
      <c r="T86" s="8"/>
      <c r="U86" s="8"/>
      <c r="V86" s="8"/>
      <c r="W86" s="8"/>
      <c r="X86" s="8"/>
      <c r="Y86" s="8"/>
      <c r="Z86" s="3"/>
    </row>
    <row r="87" spans="1:26" s="12" customFormat="1" ht="20" customHeight="1">
      <c r="A87" s="13" t="s">
        <v>50</v>
      </c>
      <c r="B87" s="13" t="s">
        <v>30</v>
      </c>
      <c r="C87" s="13">
        <v>1500</v>
      </c>
      <c r="D87" s="13" t="s">
        <v>1</v>
      </c>
      <c r="E87" s="155">
        <v>1</v>
      </c>
      <c r="F87" s="51"/>
      <c r="G87" s="51"/>
      <c r="H87" s="125" t="str">
        <f>IF(ISNA((IF(F87=0," ",VLOOKUP(F87,Data!$B$2:$B$28,1,FALSE)))),"WRONG LETTER",IF(F87=0," ",_xlfn.XLOOKUP(F87,Data!$B$2:$B$28,Data!$D$2:$D$28)))</f>
        <v xml:space="preserve"> </v>
      </c>
      <c r="I87" s="125" t="str">
        <f>IF(ISNA((IF(F87=0," ",VLOOKUP(F87,Data!$B$2:$B$28,1,FALSE)))),"WRONG LETTER",IF(F87=0," ",_xlfn.XLOOKUP(F87,Data!$B$2:$B$28,Data!$A$2:$A$28)))</f>
        <v xml:space="preserve"> </v>
      </c>
      <c r="J87" s="13" t="str" cm="1">
        <f t="array" ref="J87">_xlfn.IFS(ISBLANK(G87), "", NOT(ISNUMBER(G87)), "!!!",  G87&gt;Data!$D$261,"...",G87&gt;Data!$E$261,"L1",G87&gt;Data!$F$261,"L2",G87&gt;Data!$G$261,"L3",G87&gt;Data!$H$261,"L4",G87&gt;Data!$I$261,"L5",G87&gt;Data!$J$261,"L6",G87&gt;Data!$K$261,"L7",G87&gt;Data!$L$261,"L8", G87&lt;=Data!$L$261,"L9")</f>
        <v/>
      </c>
      <c r="K87" s="2"/>
      <c r="L87" s="126" t="s">
        <v>0</v>
      </c>
      <c r="M87" s="126" t="s">
        <v>47</v>
      </c>
      <c r="N87" s="126">
        <f>(9-_xlfn.XLOOKUP(L87,F$87:F$94,E$87:E$94, 9))+(9-_xlfn.XLOOKUP(M87,F$87:F$94,E$87:E$94, 9))</f>
        <v>0</v>
      </c>
      <c r="O87" s="2"/>
      <c r="P87" s="6">
        <f>$N87</f>
        <v>0</v>
      </c>
      <c r="Q87" s="6"/>
      <c r="R87" s="6"/>
      <c r="S87" s="6"/>
      <c r="T87" s="6"/>
      <c r="U87" s="6"/>
      <c r="V87" s="6"/>
      <c r="W87" s="6"/>
      <c r="X87" s="2"/>
      <c r="Y87" s="8">
        <f>COUNTIF(F$87:F$94:F$78:F$85,F87)</f>
        <v>0</v>
      </c>
      <c r="Z87" s="8">
        <f>IF(NOT(ISBLANK(F87)),COUNTIF(F$87:F$94,LEFT(F87,1)&amp;"*"),0)</f>
        <v>0</v>
      </c>
    </row>
    <row r="88" spans="1:26" s="12" customFormat="1" ht="20" customHeight="1">
      <c r="A88" s="13" t="s">
        <v>50</v>
      </c>
      <c r="B88" s="13" t="s">
        <v>30</v>
      </c>
      <c r="C88" s="13">
        <v>1500</v>
      </c>
      <c r="D88" s="13" t="s">
        <v>1</v>
      </c>
      <c r="E88" s="155">
        <v>2</v>
      </c>
      <c r="F88" s="51"/>
      <c r="G88" s="51"/>
      <c r="H88" s="125" t="str">
        <f>IF(ISNA((IF(F88=0," ",VLOOKUP(F88,Data!$B$2:$B$28,1,FALSE)))),"WRONG LETTER",IF(F88=0," ",_xlfn.XLOOKUP(F88,Data!$B$2:$B$28,Data!$D$2:$D$28)))</f>
        <v xml:space="preserve"> </v>
      </c>
      <c r="I88" s="125" t="str">
        <f>IF(ISNA((IF(F88=0," ",VLOOKUP(F88,Data!$B$2:$B$28,1,FALSE)))),"WRONG LETTER",IF(F88=0," ",_xlfn.XLOOKUP(F88,Data!$B$2:$B$28,Data!$A$2:$A$28)))</f>
        <v xml:space="preserve"> </v>
      </c>
      <c r="J88" s="13" t="str" cm="1">
        <f t="array" ref="J88">_xlfn.IFS(ISBLANK(G88), "", NOT(ISNUMBER(G88)), "!!!",  G88&gt;Data!$D$261,"...",G88&gt;Data!$E$261,"L1",G88&gt;Data!$F$261,"L2",G88&gt;Data!$G$261,"L3",G88&gt;Data!$H$261,"L4",G88&gt;Data!$I$261,"L5",G88&gt;Data!$J$261,"L6",G88&gt;Data!$K$261,"L7",G88&gt;Data!$L$261,"L8", G88&lt;=Data!$L$261,"L9")</f>
        <v/>
      </c>
      <c r="K88" s="8"/>
      <c r="L88" s="126" t="s">
        <v>33</v>
      </c>
      <c r="M88" s="126" t="s">
        <v>34</v>
      </c>
      <c r="N88" s="126">
        <f t="shared" ref="N88:N94" si="18">(9-_xlfn.XLOOKUP(L88,F$87:F$94,E$87:E$94, 9))+(9-_xlfn.XLOOKUP(M88,F$87:F$94,E$87:E$94, 9))</f>
        <v>0</v>
      </c>
      <c r="O88" s="2"/>
      <c r="P88" s="6"/>
      <c r="Q88" s="6">
        <f>$N88</f>
        <v>0</v>
      </c>
      <c r="R88" s="6"/>
      <c r="S88" s="6"/>
      <c r="T88" s="6"/>
      <c r="U88" s="6"/>
      <c r="V88" s="6"/>
      <c r="W88" s="6"/>
      <c r="X88" s="2"/>
      <c r="Y88" s="8">
        <f>COUNTIF(F$87:F$94:F$78:F$85,F88)</f>
        <v>0</v>
      </c>
      <c r="Z88" s="8">
        <f t="shared" ref="Z88:Z94" si="19">IF(NOT(ISBLANK(F88)),COUNTIF(F$87:F$94,LEFT(F88,1)&amp;"*"),0)</f>
        <v>0</v>
      </c>
    </row>
    <row r="89" spans="1:26" s="12" customFormat="1" ht="20" customHeight="1">
      <c r="A89" s="13" t="s">
        <v>50</v>
      </c>
      <c r="B89" s="13" t="s">
        <v>30</v>
      </c>
      <c r="C89" s="13">
        <v>1500</v>
      </c>
      <c r="D89" s="13" t="s">
        <v>1</v>
      </c>
      <c r="E89" s="155">
        <v>3</v>
      </c>
      <c r="F89" s="51"/>
      <c r="G89" s="51"/>
      <c r="H89" s="125" t="str">
        <f>IF(ISNA((IF(F89=0," ",VLOOKUP(F89,Data!$B$2:$B$28,1,FALSE)))),"WRONG LETTER",IF(F89=0," ",_xlfn.XLOOKUP(F89,Data!$B$2:$B$28,Data!$D$2:$D$28)))</f>
        <v xml:space="preserve"> </v>
      </c>
      <c r="I89" s="125" t="str">
        <f>IF(ISNA((IF(F89=0," ",VLOOKUP(F89,Data!$B$2:$B$28,1,FALSE)))),"WRONG LETTER",IF(F89=0," ",_xlfn.XLOOKUP(F89,Data!$B$2:$B$28,Data!$A$2:$A$28)))</f>
        <v xml:space="preserve"> </v>
      </c>
      <c r="J89" s="13" t="str" cm="1">
        <f t="array" ref="J89">_xlfn.IFS(ISBLANK(G89), "", NOT(ISNUMBER(G89)), "!!!",  G89&gt;Data!$D$261,"...",G89&gt;Data!$E$261,"L1",G89&gt;Data!$F$261,"L2",G89&gt;Data!$G$261,"L3",G89&gt;Data!$H$261,"L4",G89&gt;Data!$I$261,"L5",G89&gt;Data!$J$261,"L6",G89&gt;Data!$K$261,"L7",G89&gt;Data!$L$261,"L8", G89&lt;=Data!$L$261,"L9")</f>
        <v/>
      </c>
      <c r="K89" s="8"/>
      <c r="L89" s="126" t="s">
        <v>1</v>
      </c>
      <c r="M89" s="126" t="s">
        <v>46</v>
      </c>
      <c r="N89" s="126">
        <f t="shared" si="18"/>
        <v>0</v>
      </c>
      <c r="O89" s="2"/>
      <c r="P89" s="6"/>
      <c r="Q89" s="6"/>
      <c r="R89" s="6">
        <f>$N89</f>
        <v>0</v>
      </c>
      <c r="S89" s="6"/>
      <c r="T89" s="6"/>
      <c r="U89" s="6"/>
      <c r="V89" s="6"/>
      <c r="W89" s="6"/>
      <c r="X89" s="2"/>
      <c r="Y89" s="8">
        <f>COUNTIF(F$87:F$94:F$78:F$85,F89)</f>
        <v>0</v>
      </c>
      <c r="Z89" s="8">
        <f t="shared" si="19"/>
        <v>0</v>
      </c>
    </row>
    <row r="90" spans="1:26" s="12" customFormat="1" ht="20" customHeight="1">
      <c r="A90" s="13" t="s">
        <v>50</v>
      </c>
      <c r="B90" s="13" t="s">
        <v>30</v>
      </c>
      <c r="C90" s="13">
        <v>1500</v>
      </c>
      <c r="D90" s="13" t="s">
        <v>1</v>
      </c>
      <c r="E90" s="155">
        <v>4</v>
      </c>
      <c r="F90" s="51"/>
      <c r="G90" s="51"/>
      <c r="H90" s="125" t="str">
        <f>IF(ISNA((IF(F90=0," ",VLOOKUP(F90,Data!$B$2:$B$28,1,FALSE)))),"WRONG LETTER",IF(F90=0," ",_xlfn.XLOOKUP(F90,Data!$B$2:$B$28,Data!$D$2:$D$28)))</f>
        <v xml:space="preserve"> </v>
      </c>
      <c r="I90" s="125" t="str">
        <f>IF(ISNA((IF(F90=0," ",VLOOKUP(F90,Data!$B$2:$B$28,1,FALSE)))),"WRONG LETTER",IF(F90=0," ",_xlfn.XLOOKUP(F90,Data!$B$2:$B$28,Data!$A$2:$A$28)))</f>
        <v xml:space="preserve"> </v>
      </c>
      <c r="J90" s="13" t="str" cm="1">
        <f t="array" ref="J90">_xlfn.IFS(ISBLANK(G90), "", NOT(ISNUMBER(G90)), "!!!",  G90&gt;Data!$D$261,"...",G90&gt;Data!$E$261,"L1",G90&gt;Data!$F$261,"L2",G90&gt;Data!$G$261,"L3",G90&gt;Data!$H$261,"L4",G90&gt;Data!$I$261,"L5",G90&gt;Data!$J$261,"L6",G90&gt;Data!$K$261,"L7",G90&gt;Data!$L$261,"L8", G90&lt;=Data!$L$261,"L9")</f>
        <v/>
      </c>
      <c r="K90" s="8"/>
      <c r="L90" s="126" t="s">
        <v>18</v>
      </c>
      <c r="M90" s="126" t="s">
        <v>17</v>
      </c>
      <c r="N90" s="126">
        <f t="shared" si="18"/>
        <v>0</v>
      </c>
      <c r="O90" s="2"/>
      <c r="P90" s="6"/>
      <c r="Q90" s="6"/>
      <c r="R90" s="6"/>
      <c r="S90" s="6">
        <f>$N90</f>
        <v>0</v>
      </c>
      <c r="T90" s="6"/>
      <c r="U90" s="6"/>
      <c r="V90" s="6"/>
      <c r="W90" s="6"/>
      <c r="X90" s="2"/>
      <c r="Y90" s="8">
        <f>COUNTIF(F$87:F$94:F$78:F$85,F90)</f>
        <v>0</v>
      </c>
      <c r="Z90" s="8">
        <f t="shared" si="19"/>
        <v>0</v>
      </c>
    </row>
    <row r="91" spans="1:26" s="12" customFormat="1" ht="20" customHeight="1">
      <c r="A91" s="13" t="s">
        <v>50</v>
      </c>
      <c r="B91" s="13" t="s">
        <v>30</v>
      </c>
      <c r="C91" s="13">
        <v>1500</v>
      </c>
      <c r="D91" s="13" t="s">
        <v>1</v>
      </c>
      <c r="E91" s="155">
        <v>5</v>
      </c>
      <c r="F91" s="51"/>
      <c r="G91" s="51"/>
      <c r="H91" s="125" t="str">
        <f>IF(ISNA((IF(F91=0," ",VLOOKUP(F91,Data!$B$2:$B$28,1,FALSE)))),"WRONG LETTER",IF(F91=0," ",_xlfn.XLOOKUP(F91,Data!$B$2:$B$28,Data!$D$2:$D$28)))</f>
        <v xml:space="preserve"> </v>
      </c>
      <c r="I91" s="125" t="str">
        <f>IF(ISNA((IF(F91=0," ",VLOOKUP(F91,Data!$B$2:$B$28,1,FALSE)))),"WRONG LETTER",IF(F91=0," ",_xlfn.XLOOKUP(F91,Data!$B$2:$B$28,Data!$A$2:$A$28)))</f>
        <v xml:space="preserve"> </v>
      </c>
      <c r="J91" s="13" t="str" cm="1">
        <f t="array" ref="J91">_xlfn.IFS(ISBLANK(G91), "", NOT(ISNUMBER(G91)), "!!!",  G91&gt;Data!$D$261,"...",G91&gt;Data!$E$261,"L1",G91&gt;Data!$F$261,"L2",G91&gt;Data!$G$261,"L3",G91&gt;Data!$H$261,"L4",G91&gt;Data!$I$261,"L5",G91&gt;Data!$J$261,"L6",G91&gt;Data!$K$261,"L7",G91&gt;Data!$L$261,"L8", G91&lt;=Data!$L$261,"L9")</f>
        <v/>
      </c>
      <c r="K91" s="8"/>
      <c r="L91" s="126" t="s">
        <v>31</v>
      </c>
      <c r="M91" s="126" t="s">
        <v>32</v>
      </c>
      <c r="N91" s="126">
        <f t="shared" si="18"/>
        <v>0</v>
      </c>
      <c r="O91" s="2"/>
      <c r="P91" s="6"/>
      <c r="Q91" s="6"/>
      <c r="R91" s="6"/>
      <c r="S91" s="6"/>
      <c r="T91" s="6">
        <f>$N91</f>
        <v>0</v>
      </c>
      <c r="U91" s="6"/>
      <c r="V91" s="6"/>
      <c r="W91" s="6"/>
      <c r="X91" s="2"/>
      <c r="Y91" s="8">
        <f>COUNTIF(F$87:F$94:F$78:F$85,F91)</f>
        <v>0</v>
      </c>
      <c r="Z91" s="8">
        <f t="shared" si="19"/>
        <v>0</v>
      </c>
    </row>
    <row r="92" spans="1:26" s="12" customFormat="1" ht="20" customHeight="1">
      <c r="A92" s="13" t="s">
        <v>50</v>
      </c>
      <c r="B92" s="13" t="s">
        <v>30</v>
      </c>
      <c r="C92" s="13">
        <v>1500</v>
      </c>
      <c r="D92" s="13" t="s">
        <v>1</v>
      </c>
      <c r="E92" s="155">
        <v>6</v>
      </c>
      <c r="F92" s="51"/>
      <c r="G92" s="51"/>
      <c r="H92" s="125" t="str">
        <f>IF(ISNA((IF(F92=0," ",VLOOKUP(F92,Data!$B$2:$B$28,1,FALSE)))),"WRONG LETTER",IF(F92=0," ",_xlfn.XLOOKUP(F92,Data!$B$2:$B$28,Data!$D$2:$D$28)))</f>
        <v xml:space="preserve"> </v>
      </c>
      <c r="I92" s="125" t="str">
        <f>IF(ISNA((IF(F92=0," ",VLOOKUP(F92,Data!$B$2:$B$28,1,FALSE)))),"WRONG LETTER",IF(F92=0," ",_xlfn.XLOOKUP(F92,Data!$B$2:$B$28,Data!$A$2:$A$28)))</f>
        <v xml:space="preserve"> </v>
      </c>
      <c r="J92" s="13" t="str" cm="1">
        <f t="array" ref="J92">_xlfn.IFS(ISBLANK(G92), "", NOT(ISNUMBER(G92)), "!!!",  G92&gt;Data!$D$261,"...",G92&gt;Data!$E$261,"L1",G92&gt;Data!$F$261,"L2",G92&gt;Data!$G$261,"L3",G92&gt;Data!$H$261,"L4",G92&gt;Data!$I$261,"L5",G92&gt;Data!$J$261,"L6",G92&gt;Data!$K$261,"L7",G92&gt;Data!$L$261,"L8", G92&lt;=Data!$L$261,"L9")</f>
        <v/>
      </c>
      <c r="K92" s="131"/>
      <c r="L92" s="126" t="s">
        <v>44</v>
      </c>
      <c r="M92" s="126" t="s">
        <v>48</v>
      </c>
      <c r="N92" s="126">
        <f t="shared" si="18"/>
        <v>0</v>
      </c>
      <c r="O92" s="2"/>
      <c r="P92" s="6"/>
      <c r="Q92" s="6"/>
      <c r="R92" s="6"/>
      <c r="S92" s="6"/>
      <c r="T92" s="6"/>
      <c r="U92" s="6">
        <f>$N92</f>
        <v>0</v>
      </c>
      <c r="V92" s="6"/>
      <c r="W92" s="6"/>
      <c r="X92" s="2"/>
      <c r="Y92" s="8">
        <f>COUNTIF(F$87:F$94:F$78:F$85,F92)</f>
        <v>0</v>
      </c>
      <c r="Z92" s="8">
        <f t="shared" si="19"/>
        <v>0</v>
      </c>
    </row>
    <row r="93" spans="1:26" s="11" customFormat="1" ht="20" customHeight="1">
      <c r="A93" s="13" t="s">
        <v>50</v>
      </c>
      <c r="B93" s="13" t="s">
        <v>30</v>
      </c>
      <c r="C93" s="13">
        <v>1500</v>
      </c>
      <c r="D93" s="13" t="s">
        <v>1</v>
      </c>
      <c r="E93" s="25">
        <v>7</v>
      </c>
      <c r="F93" s="51"/>
      <c r="G93" s="51"/>
      <c r="H93" s="125" t="str">
        <f>IF(ISNA((IF(F93=0," ",VLOOKUP(F93,Data!$B$2:$B$28,1,FALSE)))),"WRONG LETTER",IF(F93=0," ",_xlfn.XLOOKUP(F93,Data!$B$2:$B$28,Data!$D$2:$D$28)))</f>
        <v xml:space="preserve"> </v>
      </c>
      <c r="I93" s="125" t="str">
        <f>IF(ISNA((IF(F93=0," ",VLOOKUP(F93,Data!$B$2:$B$28,1,FALSE)))),"WRONG LETTER",IF(F93=0," ",_xlfn.XLOOKUP(F93,Data!$B$2:$B$28,Data!$A$2:$A$28)))</f>
        <v xml:space="preserve"> </v>
      </c>
      <c r="J93" s="13" t="str" cm="1">
        <f t="array" ref="J93">_xlfn.IFS(ISBLANK(G93), "", NOT(ISNUMBER(G93)), "!!!",  G93&gt;Data!$D$261,"...",G93&gt;Data!$E$261,"L1",G93&gt;Data!$F$261,"L2",G93&gt;Data!$G$261,"L3",G93&gt;Data!$H$261,"L4",G93&gt;Data!$I$261,"L5",G93&gt;Data!$J$261,"L6",G93&gt;Data!$K$261,"L7",G93&gt;Data!$L$261,"L8", G93&lt;=Data!$L$261,"L9")</f>
        <v/>
      </c>
      <c r="K93" s="8"/>
      <c r="L93" s="126" t="s">
        <v>72</v>
      </c>
      <c r="M93" s="126" t="s">
        <v>73</v>
      </c>
      <c r="N93" s="126">
        <f t="shared" si="18"/>
        <v>0</v>
      </c>
      <c r="O93" s="2"/>
      <c r="P93" s="6"/>
      <c r="Q93" s="6"/>
      <c r="R93" s="6"/>
      <c r="S93" s="6"/>
      <c r="T93" s="6"/>
      <c r="U93" s="6"/>
      <c r="V93" s="6">
        <f>$N93</f>
        <v>0</v>
      </c>
      <c r="W93" s="6"/>
      <c r="X93" s="2"/>
      <c r="Y93" s="8">
        <f>COUNTIF(F$87:F$94:F$78:F$85,F93)</f>
        <v>0</v>
      </c>
      <c r="Z93" s="8">
        <f t="shared" si="19"/>
        <v>0</v>
      </c>
    </row>
    <row r="94" spans="1:26" s="11" customFormat="1" ht="20" customHeight="1">
      <c r="A94" s="13" t="s">
        <v>50</v>
      </c>
      <c r="B94" s="13" t="s">
        <v>30</v>
      </c>
      <c r="C94" s="13">
        <v>1500</v>
      </c>
      <c r="D94" s="13" t="s">
        <v>1</v>
      </c>
      <c r="E94" s="25">
        <v>8</v>
      </c>
      <c r="F94" s="51"/>
      <c r="G94" s="51"/>
      <c r="H94" s="125" t="str">
        <f>IF(ISNA((IF(F94=0," ",VLOOKUP(F94,Data!$B$2:$B$28,1,FALSE)))),"WRONG LETTER",IF(F94=0," ",_xlfn.XLOOKUP(F94,Data!$B$2:$B$28,Data!$D$2:$D$28)))</f>
        <v xml:space="preserve"> </v>
      </c>
      <c r="I94" s="125" t="str">
        <f>IF(ISNA((IF(F94=0," ",VLOOKUP(F94,Data!$B$2:$B$28,1,FALSE)))),"WRONG LETTER",IF(F94=0," ",_xlfn.XLOOKUP(F94,Data!$B$2:$B$28,Data!$A$2:$A$28)))</f>
        <v xml:space="preserve"> </v>
      </c>
      <c r="J94" s="13" t="str" cm="1">
        <f t="array" ref="J94">_xlfn.IFS(ISBLANK(G94), "", NOT(ISNUMBER(G94)), "!!!",  G94&gt;Data!$D$261,"...",G94&gt;Data!$E$261,"L1",G94&gt;Data!$F$261,"L2",G94&gt;Data!$G$261,"L3",G94&gt;Data!$H$261,"L4",G94&gt;Data!$I$261,"L5",G94&gt;Data!$J$261,"L6",G94&gt;Data!$K$261,"L7",G94&gt;Data!$L$261,"L8", G94&lt;=Data!$L$261,"L9")</f>
        <v/>
      </c>
      <c r="K94" s="8"/>
      <c r="L94" s="126" t="s">
        <v>45</v>
      </c>
      <c r="M94" s="126" t="s">
        <v>49</v>
      </c>
      <c r="N94" s="126">
        <f t="shared" si="18"/>
        <v>0</v>
      </c>
      <c r="O94" s="2"/>
      <c r="P94" s="6"/>
      <c r="Q94" s="6"/>
      <c r="R94" s="6"/>
      <c r="S94" s="6"/>
      <c r="T94" s="6"/>
      <c r="U94" s="6"/>
      <c r="V94" s="6"/>
      <c r="W94" s="6">
        <f>$N94</f>
        <v>0</v>
      </c>
      <c r="X94" s="8"/>
      <c r="Y94" s="8">
        <f>COUNTIF(F$87:F$94:F$78:F$85,F94)</f>
        <v>0</v>
      </c>
      <c r="Z94" s="8">
        <f t="shared" si="19"/>
        <v>0</v>
      </c>
    </row>
    <row r="95" spans="1:26" s="11" customFormat="1" ht="20" customHeight="1">
      <c r="A95" s="13" t="s">
        <v>50</v>
      </c>
      <c r="B95" s="13" t="s">
        <v>30</v>
      </c>
      <c r="C95" s="13" t="s">
        <v>158</v>
      </c>
      <c r="D95" s="13"/>
      <c r="E95" s="120" t="s">
        <v>157</v>
      </c>
      <c r="F95" s="46"/>
      <c r="G95" s="46"/>
      <c r="H95" s="120"/>
      <c r="I95" s="127" t="s">
        <v>59</v>
      </c>
      <c r="J95" s="128">
        <f>Data!$M$262</f>
        <v>55</v>
      </c>
      <c r="K95" s="22"/>
      <c r="L95" s="16"/>
      <c r="M95" s="16"/>
      <c r="O95" s="8"/>
      <c r="P95" s="8"/>
      <c r="Q95" s="8"/>
      <c r="R95" s="8"/>
      <c r="S95" s="8"/>
      <c r="T95" s="8"/>
      <c r="U95" s="8"/>
      <c r="V95" s="8"/>
      <c r="W95" s="8"/>
      <c r="X95" s="2"/>
      <c r="Y95" s="123"/>
      <c r="Z95" s="3"/>
    </row>
    <row r="96" spans="1:26" s="11" customFormat="1" ht="40" customHeight="1">
      <c r="A96" s="13" t="s">
        <v>50</v>
      </c>
      <c r="B96" s="13" t="s">
        <v>30</v>
      </c>
      <c r="C96" s="13" t="s">
        <v>158</v>
      </c>
      <c r="D96" s="13" t="s">
        <v>0</v>
      </c>
      <c r="E96" s="155">
        <v>1</v>
      </c>
      <c r="F96" s="51"/>
      <c r="G96" s="325"/>
      <c r="H96" s="133" t="str">
        <f>IF(ISNA((IF(F96=0," ",VLOOKUP(F96,Data!$B$2:$B$28,1,FALSE)))),"WRONG LETTER",IF(F96=0," ",_xlfn.XLOOKUP(F96,Data!$B$2:$B$28,Data!$X$2:$X$28)))</f>
        <v xml:space="preserve"> </v>
      </c>
      <c r="I96" s="125" t="str">
        <f>IF(ISNA((IF(F96=0," ",VLOOKUP(F96,Data!$B$2:$B$28,1,FALSE)))),"WRONG LETTER",IF(F96=0," ",_xlfn.XLOOKUP(F96,Data!$B$2:$B$28,Data!$A$2:$A$28)))</f>
        <v xml:space="preserve"> </v>
      </c>
      <c r="J96" s="13" t="s">
        <v>159</v>
      </c>
      <c r="K96" s="2"/>
      <c r="L96" s="126" t="s">
        <v>0</v>
      </c>
      <c r="M96" s="126" t="s">
        <v>47</v>
      </c>
      <c r="N96" s="126">
        <f>(9-_xlfn.XLOOKUP(L96,F$96:F$103,E$96:E$103, 9))</f>
        <v>0</v>
      </c>
      <c r="O96" s="2"/>
      <c r="P96" s="6">
        <f>$N96</f>
        <v>0</v>
      </c>
      <c r="Q96" s="6"/>
      <c r="R96" s="6"/>
      <c r="S96" s="6"/>
      <c r="T96" s="6"/>
      <c r="U96" s="6"/>
      <c r="V96" s="6"/>
      <c r="W96" s="6"/>
      <c r="X96" s="2"/>
      <c r="Y96" s="8">
        <f>COUNTIF(F$96:F$103,F96)</f>
        <v>0</v>
      </c>
      <c r="Z96" s="8">
        <f>IF(NOT(ISBLANK(F96)),COUNTIF(F$96:F$103,LEFT(F96,1)&amp;"*"),0)</f>
        <v>0</v>
      </c>
    </row>
    <row r="97" spans="1:26" s="11" customFormat="1" ht="40" customHeight="1">
      <c r="A97" s="13" t="s">
        <v>50</v>
      </c>
      <c r="B97" s="13" t="s">
        <v>30</v>
      </c>
      <c r="C97" s="13" t="s">
        <v>158</v>
      </c>
      <c r="D97" s="13" t="s">
        <v>0</v>
      </c>
      <c r="E97" s="155">
        <v>2</v>
      </c>
      <c r="F97" s="51"/>
      <c r="G97" s="325"/>
      <c r="H97" s="133" t="str">
        <f>IF(ISNA((IF(F97=0," ",VLOOKUP(F97,Data!$B$2:$B$28,1,FALSE)))),"WRONG LETTER",IF(F97=0," ",_xlfn.XLOOKUP(F97,Data!$B$2:$B$28,Data!$X$2:$X$28)))</f>
        <v xml:space="preserve"> </v>
      </c>
      <c r="I97" s="125" t="str">
        <f>IF(ISNA((IF(F97=0," ",VLOOKUP(F97,Data!$B$2:$B$28,1,FALSE)))),"WRONG LETTER",IF(F97=0," ",_xlfn.XLOOKUP(F97,Data!$B$2:$B$28,Data!$A$2:$A$28)))</f>
        <v xml:space="preserve"> </v>
      </c>
      <c r="J97" s="13" t="s">
        <v>159</v>
      </c>
      <c r="K97" s="2"/>
      <c r="L97" s="126" t="s">
        <v>33</v>
      </c>
      <c r="M97" s="126" t="s">
        <v>34</v>
      </c>
      <c r="N97" s="126">
        <f t="shared" ref="N97:N103" si="20">(9-_xlfn.XLOOKUP(L97,F$96:F$103,E$96:E$103, 9))</f>
        <v>0</v>
      </c>
      <c r="O97" s="2"/>
      <c r="P97" s="6"/>
      <c r="Q97" s="6">
        <f>$N97</f>
        <v>0</v>
      </c>
      <c r="R97" s="6"/>
      <c r="S97" s="6"/>
      <c r="T97" s="6"/>
      <c r="U97" s="6"/>
      <c r="V97" s="6"/>
      <c r="W97" s="6"/>
      <c r="X97" s="2"/>
      <c r="Y97" s="8">
        <f t="shared" ref="Y97:Y103" si="21">COUNTIF(F$96:F$103,F97)</f>
        <v>0</v>
      </c>
      <c r="Z97" s="8">
        <f t="shared" ref="Z97:Z103" si="22">IF(NOT(ISBLANK(F97)),COUNTIF(F$96:F$103,LEFT(F97,1)&amp;"*"),0)</f>
        <v>0</v>
      </c>
    </row>
    <row r="98" spans="1:26" s="11" customFormat="1" ht="40" customHeight="1">
      <c r="A98" s="13" t="s">
        <v>50</v>
      </c>
      <c r="B98" s="13" t="s">
        <v>30</v>
      </c>
      <c r="C98" s="13" t="s">
        <v>158</v>
      </c>
      <c r="D98" s="13" t="s">
        <v>0</v>
      </c>
      <c r="E98" s="155">
        <v>3</v>
      </c>
      <c r="F98" s="51"/>
      <c r="G98" s="325"/>
      <c r="H98" s="133" t="str">
        <f>IF(ISNA((IF(F98=0," ",VLOOKUP(F98,Data!$B$2:$B$28,1,FALSE)))),"WRONG LETTER",IF(F98=0," ",_xlfn.XLOOKUP(F98,Data!$B$2:$B$28,Data!$X$2:$X$28)))</f>
        <v xml:space="preserve"> </v>
      </c>
      <c r="I98" s="125" t="str">
        <f>IF(ISNA((IF(F98=0," ",VLOOKUP(F98,Data!$B$2:$B$28,1,FALSE)))),"WRONG LETTER",IF(F98=0," ",_xlfn.XLOOKUP(F98,Data!$B$2:$B$28,Data!$A$2:$A$28)))</f>
        <v xml:space="preserve"> </v>
      </c>
      <c r="J98" s="13" t="s">
        <v>159</v>
      </c>
      <c r="K98" s="2"/>
      <c r="L98" s="126" t="s">
        <v>1</v>
      </c>
      <c r="M98" s="126" t="s">
        <v>46</v>
      </c>
      <c r="N98" s="126">
        <f t="shared" si="20"/>
        <v>0</v>
      </c>
      <c r="O98" s="2"/>
      <c r="P98" s="6"/>
      <c r="Q98" s="6"/>
      <c r="R98" s="6">
        <f>$N98</f>
        <v>0</v>
      </c>
      <c r="S98" s="6"/>
      <c r="T98" s="6"/>
      <c r="U98" s="6"/>
      <c r="V98" s="6"/>
      <c r="W98" s="6"/>
      <c r="X98" s="2"/>
      <c r="Y98" s="8">
        <f t="shared" si="21"/>
        <v>0</v>
      </c>
      <c r="Z98" s="8">
        <f t="shared" si="22"/>
        <v>0</v>
      </c>
    </row>
    <row r="99" spans="1:26" s="11" customFormat="1" ht="40" customHeight="1">
      <c r="A99" s="13" t="s">
        <v>50</v>
      </c>
      <c r="B99" s="13" t="s">
        <v>30</v>
      </c>
      <c r="C99" s="13" t="s">
        <v>158</v>
      </c>
      <c r="D99" s="13" t="s">
        <v>0</v>
      </c>
      <c r="E99" s="155">
        <v>4</v>
      </c>
      <c r="F99" s="51"/>
      <c r="G99" s="325"/>
      <c r="H99" s="133" t="str">
        <f>IF(ISNA((IF(F99=0," ",VLOOKUP(F99,Data!$B$2:$B$28,1,FALSE)))),"WRONG LETTER",IF(F99=0," ",_xlfn.XLOOKUP(F99,Data!$B$2:$B$28,Data!$X$2:$X$28)))</f>
        <v xml:space="preserve"> </v>
      </c>
      <c r="I99" s="125" t="str">
        <f>IF(ISNA((IF(F99=0," ",VLOOKUP(F99,Data!$B$2:$B$28,1,FALSE)))),"WRONG LETTER",IF(F99=0," ",_xlfn.XLOOKUP(F99,Data!$B$2:$B$28,Data!$A$2:$A$28)))</f>
        <v xml:space="preserve"> </v>
      </c>
      <c r="J99" s="13" t="s">
        <v>159</v>
      </c>
      <c r="K99" s="2"/>
      <c r="L99" s="126" t="s">
        <v>18</v>
      </c>
      <c r="M99" s="126" t="s">
        <v>17</v>
      </c>
      <c r="N99" s="126">
        <f t="shared" si="20"/>
        <v>0</v>
      </c>
      <c r="O99" s="2"/>
      <c r="P99" s="6"/>
      <c r="Q99" s="6"/>
      <c r="R99" s="6"/>
      <c r="S99" s="6">
        <f>$N99</f>
        <v>0</v>
      </c>
      <c r="T99" s="6"/>
      <c r="U99" s="6"/>
      <c r="V99" s="6"/>
      <c r="W99" s="6"/>
      <c r="X99" s="2"/>
      <c r="Y99" s="8">
        <f t="shared" si="21"/>
        <v>0</v>
      </c>
      <c r="Z99" s="8">
        <f t="shared" si="22"/>
        <v>0</v>
      </c>
    </row>
    <row r="100" spans="1:26" s="11" customFormat="1" ht="40" customHeight="1">
      <c r="A100" s="13" t="s">
        <v>50</v>
      </c>
      <c r="B100" s="13" t="s">
        <v>30</v>
      </c>
      <c r="C100" s="13" t="s">
        <v>158</v>
      </c>
      <c r="D100" s="13" t="s">
        <v>0</v>
      </c>
      <c r="E100" s="155">
        <v>5</v>
      </c>
      <c r="F100" s="51"/>
      <c r="G100" s="325"/>
      <c r="H100" s="133" t="str">
        <f>IF(ISNA((IF(F100=0," ",VLOOKUP(F100,Data!$B$2:$B$28,1,FALSE)))),"WRONG LETTER",IF(F100=0," ",_xlfn.XLOOKUP(F100,Data!$B$2:$B$28,Data!$X$2:$X$28)))</f>
        <v xml:space="preserve"> </v>
      </c>
      <c r="I100" s="125" t="str">
        <f>IF(ISNA((IF(F100=0," ",VLOOKUP(F100,Data!$B$2:$B$28,1,FALSE)))),"WRONG LETTER",IF(F100=0," ",_xlfn.XLOOKUP(F100,Data!$B$2:$B$28,Data!$A$2:$A$28)))</f>
        <v xml:space="preserve"> </v>
      </c>
      <c r="J100" s="13" t="s">
        <v>159</v>
      </c>
      <c r="K100" s="2"/>
      <c r="L100" s="126" t="s">
        <v>31</v>
      </c>
      <c r="M100" s="126" t="s">
        <v>32</v>
      </c>
      <c r="N100" s="126">
        <f t="shared" si="20"/>
        <v>0</v>
      </c>
      <c r="O100" s="2"/>
      <c r="P100" s="6"/>
      <c r="Q100" s="6"/>
      <c r="R100" s="6"/>
      <c r="S100" s="6"/>
      <c r="T100" s="6">
        <f>$N100</f>
        <v>0</v>
      </c>
      <c r="U100" s="6"/>
      <c r="V100" s="6"/>
      <c r="W100" s="6"/>
      <c r="X100" s="2"/>
      <c r="Y100" s="8">
        <f t="shared" si="21"/>
        <v>0</v>
      </c>
      <c r="Z100" s="8">
        <f t="shared" si="22"/>
        <v>0</v>
      </c>
    </row>
    <row r="101" spans="1:26" s="11" customFormat="1" ht="40" customHeight="1">
      <c r="A101" s="13" t="s">
        <v>50</v>
      </c>
      <c r="B101" s="13" t="s">
        <v>30</v>
      </c>
      <c r="C101" s="13" t="s">
        <v>158</v>
      </c>
      <c r="D101" s="13" t="s">
        <v>0</v>
      </c>
      <c r="E101" s="155">
        <v>6</v>
      </c>
      <c r="F101" s="51"/>
      <c r="G101" s="325"/>
      <c r="H101" s="133" t="str">
        <f>IF(ISNA((IF(F101=0," ",VLOOKUP(F101,Data!$B$2:$B$28,1,FALSE)))),"WRONG LETTER",IF(F101=0," ",_xlfn.XLOOKUP(F101,Data!$B$2:$B$28,Data!$X$2:$X$28)))</f>
        <v xml:space="preserve"> </v>
      </c>
      <c r="I101" s="125" t="str">
        <f>IF(ISNA((IF(F101=0," ",VLOOKUP(F101,Data!$B$2:$B$28,1,FALSE)))),"WRONG LETTER",IF(F101=0," ",_xlfn.XLOOKUP(F101,Data!$B$2:$B$28,Data!$A$2:$A$28)))</f>
        <v xml:space="preserve"> </v>
      </c>
      <c r="J101" s="13" t="s">
        <v>159</v>
      </c>
      <c r="K101" s="2"/>
      <c r="L101" s="126" t="s">
        <v>44</v>
      </c>
      <c r="M101" s="126" t="s">
        <v>48</v>
      </c>
      <c r="N101" s="126">
        <f t="shared" si="20"/>
        <v>0</v>
      </c>
      <c r="O101" s="2"/>
      <c r="P101" s="6"/>
      <c r="Q101" s="6"/>
      <c r="R101" s="6"/>
      <c r="S101" s="6"/>
      <c r="T101" s="6"/>
      <c r="U101" s="6">
        <f>$N101</f>
        <v>0</v>
      </c>
      <c r="V101" s="6"/>
      <c r="W101" s="6"/>
      <c r="X101" s="2"/>
      <c r="Y101" s="8">
        <f t="shared" si="21"/>
        <v>0</v>
      </c>
      <c r="Z101" s="8">
        <f t="shared" si="22"/>
        <v>0</v>
      </c>
    </row>
    <row r="102" spans="1:26" s="11" customFormat="1" ht="40" customHeight="1">
      <c r="A102" s="13" t="s">
        <v>50</v>
      </c>
      <c r="B102" s="13" t="s">
        <v>30</v>
      </c>
      <c r="C102" s="13" t="s">
        <v>158</v>
      </c>
      <c r="D102" s="13" t="s">
        <v>0</v>
      </c>
      <c r="E102" s="25">
        <v>7</v>
      </c>
      <c r="F102" s="51"/>
      <c r="G102" s="325"/>
      <c r="H102" s="133" t="str">
        <f>IF(ISNA((IF(F102=0," ",VLOOKUP(F102,Data!$B$2:$B$28,1,FALSE)))),"WRONG LETTER",IF(F102=0," ",_xlfn.XLOOKUP(F102,Data!$B$2:$B$28,Data!$X$2:$X$28)))</f>
        <v xml:space="preserve"> </v>
      </c>
      <c r="I102" s="125" t="str">
        <f>IF(ISNA((IF(F102=0," ",VLOOKUP(F102,Data!$B$2:$B$28,1,FALSE)))),"WRONG LETTER",IF(F102=0," ",_xlfn.XLOOKUP(F102,Data!$B$2:$B$28,Data!$A$2:$A$28)))</f>
        <v xml:space="preserve"> </v>
      </c>
      <c r="J102" s="13" t="s">
        <v>159</v>
      </c>
      <c r="K102" s="2"/>
      <c r="L102" s="126" t="s">
        <v>72</v>
      </c>
      <c r="M102" s="126" t="s">
        <v>73</v>
      </c>
      <c r="N102" s="126">
        <f t="shared" si="20"/>
        <v>0</v>
      </c>
      <c r="O102" s="2"/>
      <c r="P102" s="6"/>
      <c r="Q102" s="6"/>
      <c r="R102" s="6"/>
      <c r="S102" s="6"/>
      <c r="T102" s="6"/>
      <c r="U102" s="6"/>
      <c r="V102" s="6">
        <f>$N102</f>
        <v>0</v>
      </c>
      <c r="W102" s="6"/>
      <c r="X102" s="2"/>
      <c r="Y102" s="8">
        <f t="shared" si="21"/>
        <v>0</v>
      </c>
      <c r="Z102" s="8">
        <f t="shared" si="22"/>
        <v>0</v>
      </c>
    </row>
    <row r="103" spans="1:26" s="12" customFormat="1" ht="40" customHeight="1">
      <c r="A103" s="13" t="s">
        <v>50</v>
      </c>
      <c r="B103" s="13" t="s">
        <v>30</v>
      </c>
      <c r="C103" s="13" t="s">
        <v>158</v>
      </c>
      <c r="D103" s="13" t="s">
        <v>0</v>
      </c>
      <c r="E103" s="25">
        <v>8</v>
      </c>
      <c r="F103" s="51"/>
      <c r="G103" s="325"/>
      <c r="H103" s="133" t="str">
        <f>IF(ISNA((IF(F103=0," ",VLOOKUP(F103,Data!$B$2:$B$28,1,FALSE)))),"WRONG LETTER",IF(F103=0," ",_xlfn.XLOOKUP(F103,Data!$B$2:$B$28,Data!$X$2:$X$28)))</f>
        <v xml:space="preserve"> </v>
      </c>
      <c r="I103" s="125" t="str">
        <f>IF(ISNA((IF(F103=0," ",VLOOKUP(F103,Data!$B$2:$B$28,1,FALSE)))),"WRONG LETTER",IF(F103=0," ",_xlfn.XLOOKUP(F103,Data!$B$2:$B$28,Data!$A$2:$A$28)))</f>
        <v xml:space="preserve"> </v>
      </c>
      <c r="J103" s="13" t="s">
        <v>159</v>
      </c>
      <c r="K103" s="8"/>
      <c r="L103" s="126" t="s">
        <v>45</v>
      </c>
      <c r="M103" s="126" t="s">
        <v>49</v>
      </c>
      <c r="N103" s="126">
        <f t="shared" si="20"/>
        <v>0</v>
      </c>
      <c r="O103" s="2"/>
      <c r="P103" s="6"/>
      <c r="Q103" s="6"/>
      <c r="R103" s="6"/>
      <c r="S103" s="6"/>
      <c r="T103" s="6"/>
      <c r="U103" s="6"/>
      <c r="V103" s="6"/>
      <c r="W103" s="6">
        <f>$N103</f>
        <v>0</v>
      </c>
      <c r="X103" s="8"/>
      <c r="Y103" s="8">
        <f t="shared" si="21"/>
        <v>0</v>
      </c>
      <c r="Z103" s="8">
        <f t="shared" si="22"/>
        <v>0</v>
      </c>
    </row>
    <row r="104" spans="1:26" s="11" customFormat="1" ht="20" customHeight="1">
      <c r="A104" s="13" t="s">
        <v>50</v>
      </c>
      <c r="B104" s="13" t="s">
        <v>30</v>
      </c>
      <c r="C104" s="13" t="s">
        <v>26</v>
      </c>
      <c r="D104" s="13"/>
      <c r="E104" s="120" t="s">
        <v>161</v>
      </c>
      <c r="F104" s="46"/>
      <c r="G104" s="46"/>
      <c r="H104" s="120"/>
      <c r="I104" s="127" t="s">
        <v>59</v>
      </c>
      <c r="J104" s="128">
        <f>Data!$M$263</f>
        <v>1.66</v>
      </c>
      <c r="K104" s="22"/>
      <c r="L104" s="16"/>
      <c r="M104" s="16"/>
      <c r="O104" s="8"/>
      <c r="P104" s="8"/>
      <c r="Q104" s="8"/>
      <c r="R104" s="8"/>
      <c r="S104" s="8"/>
      <c r="T104" s="8"/>
      <c r="U104" s="8"/>
      <c r="V104" s="8"/>
      <c r="W104" s="8"/>
      <c r="X104" s="2"/>
      <c r="Y104" s="123"/>
      <c r="Z104" s="124"/>
    </row>
    <row r="105" spans="1:26" s="11" customFormat="1" ht="20" customHeight="1">
      <c r="A105" s="13" t="s">
        <v>50</v>
      </c>
      <c r="B105" s="13" t="s">
        <v>30</v>
      </c>
      <c r="C105" s="13" t="s">
        <v>26</v>
      </c>
      <c r="D105" s="13" t="s">
        <v>0</v>
      </c>
      <c r="E105" s="155">
        <v>1</v>
      </c>
      <c r="F105" s="30"/>
      <c r="G105" s="139"/>
      <c r="H105" s="125" t="str">
        <f>IF(ISNA((IF(F105=0," ",VLOOKUP(F105,Data!$B$2:$B$28,1,FALSE)))),"WRONG LETTER",IF(F105=0," ",_xlfn.XLOOKUP(F105,Data!$B$2:$B$28,Data!$J$2:$J$28)))</f>
        <v xml:space="preserve"> </v>
      </c>
      <c r="I105" s="125" t="str">
        <f>IF(ISNA((IF(F105=0," ",VLOOKUP(F105,Data!$B$2:$B$28,1,FALSE)))),"WRONG LETTER",IF(F105=0," ",_xlfn.XLOOKUP(F105,Data!$B$2:$B$28,Data!$A$2:$A$28)))</f>
        <v xml:space="preserve"> </v>
      </c>
      <c r="J105" s="13" t="str" cm="1">
        <f t="array" ref="J105">_xlfn.IFS(ISBLANK(G105), "", NOT(ISNUMBER(G105)), "!!!",  G105&lt;Data!$D$263,"...",G105&lt;Data!$E$263,"L1",G105&lt;Data!$F$263,"L2",G105&lt;Data!$G$263,"L3",G105&lt;Data!$H$263,"L4",G105&lt;Data!$I$263,"L5",G105&lt;Data!$J$263,"L6",G105&lt;Data!$K$263,"L7",G105&lt;Data!$L$263,"L8", G105&gt;=Data!$L$263,"L9")</f>
        <v/>
      </c>
      <c r="K105" s="2"/>
      <c r="L105" s="126" t="s">
        <v>0</v>
      </c>
      <c r="M105" s="126" t="s">
        <v>47</v>
      </c>
      <c r="N105" s="126">
        <f>(9-_xlfn.XLOOKUP(L105,F$105:F$112,E$105:E$112, 9))+(9-_xlfn.XLOOKUP(M105,F$105:F$112,E$105:E$112, 9))</f>
        <v>0</v>
      </c>
      <c r="O105" s="2"/>
      <c r="P105" s="6">
        <f>$N105</f>
        <v>0</v>
      </c>
      <c r="Q105" s="6"/>
      <c r="R105" s="6"/>
      <c r="S105" s="6"/>
      <c r="T105" s="6"/>
      <c r="U105" s="6"/>
      <c r="V105" s="6"/>
      <c r="W105" s="6"/>
      <c r="X105" s="2"/>
      <c r="Y105" s="8">
        <f>COUNTIF(F$105:F$112:F$114:F$121,F105)</f>
        <v>0</v>
      </c>
      <c r="Z105" s="8">
        <f>IF(NOT(ISBLANK(F105)),COUNTIF(F$105:F$112,LEFT(F105,1)&amp;"*"),0)</f>
        <v>0</v>
      </c>
    </row>
    <row r="106" spans="1:26" s="11" customFormat="1" ht="20" customHeight="1">
      <c r="A106" s="13" t="s">
        <v>50</v>
      </c>
      <c r="B106" s="13" t="s">
        <v>30</v>
      </c>
      <c r="C106" s="13" t="s">
        <v>26</v>
      </c>
      <c r="D106" s="13" t="s">
        <v>0</v>
      </c>
      <c r="E106" s="155">
        <v>2</v>
      </c>
      <c r="F106" s="30"/>
      <c r="G106" s="139"/>
      <c r="H106" s="125" t="str">
        <f>IF(ISNA((IF(F106=0," ",VLOOKUP(F106,Data!$B$2:$B$28,1,FALSE)))),"WRONG LETTER",IF(F106=0," ",_xlfn.XLOOKUP(F106,Data!$B$2:$B$28,Data!$J$2:$J$28)))</f>
        <v xml:space="preserve"> </v>
      </c>
      <c r="I106" s="125" t="str">
        <f>IF(ISNA((IF(F106=0," ",VLOOKUP(F106,Data!$B$2:$B$28,1,FALSE)))),"WRONG LETTER",IF(F106=0," ",_xlfn.XLOOKUP(F106,Data!$B$2:$B$28,Data!$A$2:$A$28)))</f>
        <v xml:space="preserve"> </v>
      </c>
      <c r="J106" s="13" t="str" cm="1">
        <f t="array" ref="J106">_xlfn.IFS(ISBLANK(G106), "", NOT(ISNUMBER(G106)), "!!!",  G106&lt;Data!$D$263,"...",G106&lt;Data!$E$263,"L1",G106&lt;Data!$F$263,"L2",G106&lt;Data!$G$263,"L3",G106&lt;Data!$H$263,"L4",G106&lt;Data!$I$263,"L5",G106&lt;Data!$J$263,"L6",G106&lt;Data!$K$263,"L7",G106&lt;Data!$L$263,"L8", G106&gt;=Data!$L$263,"L9")</f>
        <v/>
      </c>
      <c r="K106" s="2"/>
      <c r="L106" s="126" t="s">
        <v>33</v>
      </c>
      <c r="M106" s="126" t="s">
        <v>34</v>
      </c>
      <c r="N106" s="126">
        <f t="shared" ref="N106:N112" si="23">(9-_xlfn.XLOOKUP(L106,F$105:F$112,E$105:E$112, 9))+(9-_xlfn.XLOOKUP(M106,F$105:F$112,E$105:E$112, 9))</f>
        <v>0</v>
      </c>
      <c r="O106" s="2"/>
      <c r="P106" s="6"/>
      <c r="Q106" s="6">
        <f>$N106</f>
        <v>0</v>
      </c>
      <c r="R106" s="6"/>
      <c r="S106" s="6"/>
      <c r="T106" s="6"/>
      <c r="U106" s="6"/>
      <c r="V106" s="6"/>
      <c r="W106" s="6"/>
      <c r="X106" s="2"/>
      <c r="Y106" s="8">
        <f>COUNTIF(F$105:F$112:F$114:F$121,F106)</f>
        <v>0</v>
      </c>
      <c r="Z106" s="8">
        <f t="shared" ref="Z106:Z112" si="24">IF(NOT(ISBLANK(F106)),COUNTIF(F$105:F$112,LEFT(F106,1)&amp;"*"),0)</f>
        <v>0</v>
      </c>
    </row>
    <row r="107" spans="1:26" s="11" customFormat="1" ht="20" customHeight="1">
      <c r="A107" s="13" t="s">
        <v>50</v>
      </c>
      <c r="B107" s="13" t="s">
        <v>30</v>
      </c>
      <c r="C107" s="13" t="s">
        <v>26</v>
      </c>
      <c r="D107" s="13" t="s">
        <v>0</v>
      </c>
      <c r="E107" s="155">
        <v>3</v>
      </c>
      <c r="F107" s="30"/>
      <c r="G107" s="139"/>
      <c r="H107" s="125" t="str">
        <f>IF(ISNA((IF(F107=0," ",VLOOKUP(F107,Data!$B$2:$B$28,1,FALSE)))),"WRONG LETTER",IF(F107=0," ",_xlfn.XLOOKUP(F107,Data!$B$2:$B$28,Data!$J$2:$J$28)))</f>
        <v xml:space="preserve"> </v>
      </c>
      <c r="I107" s="125" t="str">
        <f>IF(ISNA((IF(F107=0," ",VLOOKUP(F107,Data!$B$2:$B$28,1,FALSE)))),"WRONG LETTER",IF(F107=0," ",_xlfn.XLOOKUP(F107,Data!$B$2:$B$28,Data!$A$2:$A$28)))</f>
        <v xml:space="preserve"> </v>
      </c>
      <c r="J107" s="13" t="str" cm="1">
        <f t="array" ref="J107">_xlfn.IFS(ISBLANK(G107), "", NOT(ISNUMBER(G107)), "!!!",  G107&lt;Data!$D$263,"...",G107&lt;Data!$E$263,"L1",G107&lt;Data!$F$263,"L2",G107&lt;Data!$G$263,"L3",G107&lt;Data!$H$263,"L4",G107&lt;Data!$I$263,"L5",G107&lt;Data!$J$263,"L6",G107&lt;Data!$K$263,"L7",G107&lt;Data!$L$263,"L8", G107&gt;=Data!$L$263,"L9")</f>
        <v/>
      </c>
      <c r="K107" s="2"/>
      <c r="L107" s="126" t="s">
        <v>1</v>
      </c>
      <c r="M107" s="126" t="s">
        <v>46</v>
      </c>
      <c r="N107" s="126">
        <f t="shared" si="23"/>
        <v>0</v>
      </c>
      <c r="O107" s="2"/>
      <c r="P107" s="6"/>
      <c r="Q107" s="6"/>
      <c r="R107" s="6">
        <f>$N107</f>
        <v>0</v>
      </c>
      <c r="S107" s="6"/>
      <c r="T107" s="6"/>
      <c r="U107" s="6"/>
      <c r="V107" s="6"/>
      <c r="W107" s="6"/>
      <c r="X107" s="2"/>
      <c r="Y107" s="8">
        <f>COUNTIF(F$105:F$112:F$114:F$121,F107)</f>
        <v>0</v>
      </c>
      <c r="Z107" s="8">
        <f t="shared" si="24"/>
        <v>0</v>
      </c>
    </row>
    <row r="108" spans="1:26" s="11" customFormat="1" ht="20" customHeight="1">
      <c r="A108" s="13" t="s">
        <v>50</v>
      </c>
      <c r="B108" s="13" t="s">
        <v>30</v>
      </c>
      <c r="C108" s="13" t="s">
        <v>26</v>
      </c>
      <c r="D108" s="13" t="s">
        <v>0</v>
      </c>
      <c r="E108" s="155">
        <v>4</v>
      </c>
      <c r="F108" s="30"/>
      <c r="G108" s="139"/>
      <c r="H108" s="125" t="str">
        <f>IF(ISNA((IF(F108=0," ",VLOOKUP(F108,Data!$B$2:$B$28,1,FALSE)))),"WRONG LETTER",IF(F108=0," ",_xlfn.XLOOKUP(F108,Data!$B$2:$B$28,Data!$J$2:$J$28)))</f>
        <v xml:space="preserve"> </v>
      </c>
      <c r="I108" s="125" t="str">
        <f>IF(ISNA((IF(F108=0," ",VLOOKUP(F108,Data!$B$2:$B$28,1,FALSE)))),"WRONG LETTER",IF(F108=0," ",_xlfn.XLOOKUP(F108,Data!$B$2:$B$28,Data!$A$2:$A$28)))</f>
        <v xml:space="preserve"> </v>
      </c>
      <c r="J108" s="13" t="str" cm="1">
        <f t="array" ref="J108">_xlfn.IFS(ISBLANK(G108), "", NOT(ISNUMBER(G108)), "!!!",  G108&lt;Data!$D$263,"...",G108&lt;Data!$E$263,"L1",G108&lt;Data!$F$263,"L2",G108&lt;Data!$G$263,"L3",G108&lt;Data!$H$263,"L4",G108&lt;Data!$I$263,"L5",G108&lt;Data!$J$263,"L6",G108&lt;Data!$K$263,"L7",G108&lt;Data!$L$263,"L8", G108&gt;=Data!$L$263,"L9")</f>
        <v/>
      </c>
      <c r="K108" s="2"/>
      <c r="L108" s="126" t="s">
        <v>18</v>
      </c>
      <c r="M108" s="126" t="s">
        <v>17</v>
      </c>
      <c r="N108" s="126">
        <f t="shared" si="23"/>
        <v>0</v>
      </c>
      <c r="O108" s="2"/>
      <c r="P108" s="6"/>
      <c r="Q108" s="6"/>
      <c r="R108" s="6"/>
      <c r="S108" s="6">
        <f>$N108</f>
        <v>0</v>
      </c>
      <c r="T108" s="6"/>
      <c r="U108" s="6"/>
      <c r="V108" s="6"/>
      <c r="W108" s="6"/>
      <c r="X108" s="2"/>
      <c r="Y108" s="8">
        <f>COUNTIF(F$105:F$112:F$114:F$121,F108)</f>
        <v>0</v>
      </c>
      <c r="Z108" s="8">
        <f t="shared" si="24"/>
        <v>0</v>
      </c>
    </row>
    <row r="109" spans="1:26" s="11" customFormat="1" ht="20" customHeight="1">
      <c r="A109" s="13" t="s">
        <v>50</v>
      </c>
      <c r="B109" s="13" t="s">
        <v>30</v>
      </c>
      <c r="C109" s="13" t="s">
        <v>26</v>
      </c>
      <c r="D109" s="13" t="s">
        <v>0</v>
      </c>
      <c r="E109" s="155">
        <v>5</v>
      </c>
      <c r="F109" s="30"/>
      <c r="G109" s="139"/>
      <c r="H109" s="125" t="str">
        <f>IF(ISNA((IF(F109=0," ",VLOOKUP(F109,Data!$B$2:$B$28,1,FALSE)))),"WRONG LETTER",IF(F109=0," ",_xlfn.XLOOKUP(F109,Data!$B$2:$B$28,Data!$J$2:$J$28)))</f>
        <v xml:space="preserve"> </v>
      </c>
      <c r="I109" s="125" t="str">
        <f>IF(ISNA((IF(F109=0," ",VLOOKUP(F109,Data!$B$2:$B$28,1,FALSE)))),"WRONG LETTER",IF(F109=0," ",_xlfn.XLOOKUP(F109,Data!$B$2:$B$28,Data!$A$2:$A$28)))</f>
        <v xml:space="preserve"> </v>
      </c>
      <c r="J109" s="13" t="str" cm="1">
        <f t="array" ref="J109">_xlfn.IFS(ISBLANK(G109), "", NOT(ISNUMBER(G109)), "!!!",  G109&lt;Data!$D$263,"...",G109&lt;Data!$E$263,"L1",G109&lt;Data!$F$263,"L2",G109&lt;Data!$G$263,"L3",G109&lt;Data!$H$263,"L4",G109&lt;Data!$I$263,"L5",G109&lt;Data!$J$263,"L6",G109&lt;Data!$K$263,"L7",G109&lt;Data!$L$263,"L8", G109&gt;=Data!$L$263,"L9")</f>
        <v/>
      </c>
      <c r="K109" s="2"/>
      <c r="L109" s="126" t="s">
        <v>31</v>
      </c>
      <c r="M109" s="126" t="s">
        <v>32</v>
      </c>
      <c r="N109" s="126">
        <f t="shared" si="23"/>
        <v>0</v>
      </c>
      <c r="O109" s="2"/>
      <c r="P109" s="6"/>
      <c r="Q109" s="6"/>
      <c r="R109" s="6"/>
      <c r="S109" s="6"/>
      <c r="T109" s="6">
        <f>$N109</f>
        <v>0</v>
      </c>
      <c r="U109" s="6"/>
      <c r="V109" s="6"/>
      <c r="W109" s="6"/>
      <c r="X109" s="2"/>
      <c r="Y109" s="8">
        <f>COUNTIF(F$105:F$112:F$114:F$121,F109)</f>
        <v>0</v>
      </c>
      <c r="Z109" s="8">
        <f t="shared" si="24"/>
        <v>0</v>
      </c>
    </row>
    <row r="110" spans="1:26" s="11" customFormat="1" ht="20" customHeight="1">
      <c r="A110" s="13" t="s">
        <v>50</v>
      </c>
      <c r="B110" s="13" t="s">
        <v>30</v>
      </c>
      <c r="C110" s="13" t="s">
        <v>26</v>
      </c>
      <c r="D110" s="13" t="s">
        <v>0</v>
      </c>
      <c r="E110" s="155">
        <v>6</v>
      </c>
      <c r="F110" s="30"/>
      <c r="G110" s="139"/>
      <c r="H110" s="125" t="str">
        <f>IF(ISNA((IF(F110=0," ",VLOOKUP(F110,Data!$B$2:$B$28,1,FALSE)))),"WRONG LETTER",IF(F110=0," ",_xlfn.XLOOKUP(F110,Data!$B$2:$B$28,Data!$J$2:$J$28)))</f>
        <v xml:space="preserve"> </v>
      </c>
      <c r="I110" s="125" t="str">
        <f>IF(ISNA((IF(F110=0," ",VLOOKUP(F110,Data!$B$2:$B$28,1,FALSE)))),"WRONG LETTER",IF(F110=0," ",_xlfn.XLOOKUP(F110,Data!$B$2:$B$28,Data!$A$2:$A$28)))</f>
        <v xml:space="preserve"> </v>
      </c>
      <c r="J110" s="13" t="str" cm="1">
        <f t="array" ref="J110">_xlfn.IFS(ISBLANK(G110), "", NOT(ISNUMBER(G110)), "!!!",  G110&lt;Data!$D$263,"...",G110&lt;Data!$E$263,"L1",G110&lt;Data!$F$263,"L2",G110&lt;Data!$G$263,"L3",G110&lt;Data!$H$263,"L4",G110&lt;Data!$I$263,"L5",G110&lt;Data!$J$263,"L6",G110&lt;Data!$K$263,"L7",G110&lt;Data!$L$263,"L8", G110&gt;=Data!$L$263,"L9")</f>
        <v/>
      </c>
      <c r="K110" s="2"/>
      <c r="L110" s="126" t="s">
        <v>44</v>
      </c>
      <c r="M110" s="126" t="s">
        <v>48</v>
      </c>
      <c r="N110" s="126">
        <f t="shared" si="23"/>
        <v>0</v>
      </c>
      <c r="O110" s="2"/>
      <c r="P110" s="6"/>
      <c r="Q110" s="6"/>
      <c r="R110" s="6"/>
      <c r="S110" s="6"/>
      <c r="T110" s="6"/>
      <c r="U110" s="6">
        <f>$N110</f>
        <v>0</v>
      </c>
      <c r="V110" s="6"/>
      <c r="W110" s="6"/>
      <c r="X110" s="2"/>
      <c r="Y110" s="8">
        <f>COUNTIF(F$105:F$112:F$114:F$121,F110)</f>
        <v>0</v>
      </c>
      <c r="Z110" s="8">
        <f t="shared" si="24"/>
        <v>0</v>
      </c>
    </row>
    <row r="111" spans="1:26" s="11" customFormat="1" ht="20" customHeight="1">
      <c r="A111" s="13" t="s">
        <v>50</v>
      </c>
      <c r="B111" s="13" t="s">
        <v>30</v>
      </c>
      <c r="C111" s="13" t="s">
        <v>26</v>
      </c>
      <c r="D111" s="13" t="s">
        <v>0</v>
      </c>
      <c r="E111" s="25">
        <v>7</v>
      </c>
      <c r="F111" s="30"/>
      <c r="G111" s="139"/>
      <c r="H111" s="125" t="str">
        <f>IF(ISNA((IF(F111=0," ",VLOOKUP(F111,Data!$B$2:$B$28,1,FALSE)))),"WRONG LETTER",IF(F111=0," ",_xlfn.XLOOKUP(F111,Data!$B$2:$B$28,Data!$J$2:$J$28)))</f>
        <v xml:space="preserve"> </v>
      </c>
      <c r="I111" s="125" t="str">
        <f>IF(ISNA((IF(F111=0," ",VLOOKUP(F111,Data!$B$2:$B$28,1,FALSE)))),"WRONG LETTER",IF(F111=0," ",_xlfn.XLOOKUP(F111,Data!$B$2:$B$28,Data!$A$2:$A$28)))</f>
        <v xml:space="preserve"> </v>
      </c>
      <c r="J111" s="13" t="str" cm="1">
        <f t="array" ref="J111">_xlfn.IFS(ISBLANK(G111), "", NOT(ISNUMBER(G111)), "!!!",  G111&lt;Data!$D$263,"...",G111&lt;Data!$E$263,"L1",G111&lt;Data!$F$263,"L2",G111&lt;Data!$G$263,"L3",G111&lt;Data!$H$263,"L4",G111&lt;Data!$I$263,"L5",G111&lt;Data!$J$263,"L6",G111&lt;Data!$K$263,"L7",G111&lt;Data!$L$263,"L8", G111&gt;=Data!$L$263,"L9")</f>
        <v/>
      </c>
      <c r="K111" s="2"/>
      <c r="L111" s="126" t="s">
        <v>72</v>
      </c>
      <c r="M111" s="126" t="s">
        <v>73</v>
      </c>
      <c r="N111" s="126">
        <f t="shared" si="23"/>
        <v>0</v>
      </c>
      <c r="O111" s="2"/>
      <c r="P111" s="6"/>
      <c r="Q111" s="6"/>
      <c r="R111" s="6"/>
      <c r="S111" s="6"/>
      <c r="T111" s="6"/>
      <c r="U111" s="6"/>
      <c r="V111" s="6">
        <f>$N111</f>
        <v>0</v>
      </c>
      <c r="W111" s="6"/>
      <c r="X111" s="2"/>
      <c r="Y111" s="8">
        <f>COUNTIF(F$105:F$112:F$114:F$121,F111)</f>
        <v>0</v>
      </c>
      <c r="Z111" s="8">
        <f t="shared" si="24"/>
        <v>0</v>
      </c>
    </row>
    <row r="112" spans="1:26" s="12" customFormat="1" ht="20" customHeight="1">
      <c r="A112" s="13" t="s">
        <v>50</v>
      </c>
      <c r="B112" s="13" t="s">
        <v>30</v>
      </c>
      <c r="C112" s="13" t="s">
        <v>26</v>
      </c>
      <c r="D112" s="13" t="s">
        <v>0</v>
      </c>
      <c r="E112" s="25">
        <v>8</v>
      </c>
      <c r="F112" s="30"/>
      <c r="G112" s="139"/>
      <c r="H112" s="125" t="str">
        <f>IF(ISNA((IF(F112=0," ",VLOOKUP(F112,Data!$B$2:$B$28,1,FALSE)))),"WRONG LETTER",IF(F112=0," ",_xlfn.XLOOKUP(F112,Data!$B$2:$B$28,Data!$J$2:$J$28)))</f>
        <v xml:space="preserve"> </v>
      </c>
      <c r="I112" s="125" t="str">
        <f>IF(ISNA((IF(F112=0," ",VLOOKUP(F112,Data!$B$2:$B$28,1,FALSE)))),"WRONG LETTER",IF(F112=0," ",_xlfn.XLOOKUP(F112,Data!$B$2:$B$28,Data!$A$2:$A$28)))</f>
        <v xml:space="preserve"> </v>
      </c>
      <c r="J112" s="13" t="str" cm="1">
        <f t="array" ref="J112">_xlfn.IFS(ISBLANK(G112), "", NOT(ISNUMBER(G112)), "!!!",  G112&lt;Data!$D$263,"...",G112&lt;Data!$E$263,"L1",G112&lt;Data!$F$263,"L2",G112&lt;Data!$G$263,"L3",G112&lt;Data!$H$263,"L4",G112&lt;Data!$I$263,"L5",G112&lt;Data!$J$263,"L6",G112&lt;Data!$K$263,"L7",G112&lt;Data!$L$263,"L8", G112&gt;=Data!$L$263,"L9")</f>
        <v/>
      </c>
      <c r="K112" s="8"/>
      <c r="L112" s="126" t="s">
        <v>45</v>
      </c>
      <c r="M112" s="126" t="s">
        <v>49</v>
      </c>
      <c r="N112" s="126">
        <f t="shared" si="23"/>
        <v>0</v>
      </c>
      <c r="O112" s="2"/>
      <c r="P112" s="6"/>
      <c r="Q112" s="6"/>
      <c r="R112" s="6"/>
      <c r="S112" s="6"/>
      <c r="T112" s="6"/>
      <c r="U112" s="6"/>
      <c r="V112" s="6"/>
      <c r="W112" s="6">
        <f>$N112</f>
        <v>0</v>
      </c>
      <c r="X112" s="8"/>
      <c r="Y112" s="8">
        <f>COUNTIF(F$105:F$112:F$114:F$121,F112)</f>
        <v>0</v>
      </c>
      <c r="Z112" s="8">
        <f t="shared" si="24"/>
        <v>0</v>
      </c>
    </row>
    <row r="113" spans="1:26" s="12" customFormat="1" ht="20" customHeight="1">
      <c r="A113" s="13" t="s">
        <v>50</v>
      </c>
      <c r="B113" s="13" t="s">
        <v>30</v>
      </c>
      <c r="C113" s="13" t="s">
        <v>26</v>
      </c>
      <c r="D113" s="13"/>
      <c r="E113" s="120" t="s">
        <v>162</v>
      </c>
      <c r="F113" s="46"/>
      <c r="G113" s="46"/>
      <c r="H113" s="120"/>
      <c r="I113" s="127"/>
      <c r="J113" s="128"/>
      <c r="K113" s="8"/>
      <c r="L113" s="129"/>
      <c r="M113" s="129"/>
      <c r="N113" s="130"/>
      <c r="O113" s="8"/>
      <c r="P113" s="8"/>
      <c r="Q113" s="8"/>
      <c r="R113" s="8"/>
      <c r="S113" s="8"/>
      <c r="T113" s="8"/>
      <c r="U113" s="8"/>
      <c r="V113" s="8"/>
      <c r="W113" s="8"/>
      <c r="X113" s="8"/>
      <c r="Y113" s="8"/>
      <c r="Z113" s="3"/>
    </row>
    <row r="114" spans="1:26" s="12" customFormat="1" ht="20" customHeight="1">
      <c r="A114" s="13" t="s">
        <v>50</v>
      </c>
      <c r="B114" s="13" t="s">
        <v>30</v>
      </c>
      <c r="C114" s="13" t="s">
        <v>26</v>
      </c>
      <c r="D114" s="13" t="s">
        <v>1</v>
      </c>
      <c r="E114" s="155">
        <v>1</v>
      </c>
      <c r="F114" s="30"/>
      <c r="G114" s="139"/>
      <c r="H114" s="125" t="str">
        <f>IF(ISNA((IF(F114=0," ",VLOOKUP(F114,Data!$B$2:$B$28,1,FALSE)))),"WRONG LETTER",IF(F114=0," ",_xlfn.XLOOKUP(F114,Data!$B$2:$B$28,Data!$J$2:$J$28)))</f>
        <v xml:space="preserve"> </v>
      </c>
      <c r="I114" s="125" t="str">
        <f>IF(ISNA((IF(F114=0," ",VLOOKUP(F114,Data!$B$2:$B$28,1,FALSE)))),"WRONG LETTER",IF(F114=0," ",_xlfn.XLOOKUP(F114,Data!$B$2:$B$28,Data!$A$2:$A$28)))</f>
        <v xml:space="preserve"> </v>
      </c>
      <c r="J114" s="13" t="str" cm="1">
        <f t="array" ref="J114">_xlfn.IFS(ISBLANK(G114), "", NOT(ISNUMBER(G114)), "!!!",  G114&lt;Data!$D$263,"...",G114&lt;Data!$E$263,"L1",G114&lt;Data!$F$263,"L2",G114&lt;Data!$G$263,"L3",G114&lt;Data!$H$263,"L4",G114&lt;Data!$I$263,"L5",G114&lt;Data!$J$263,"L6",G114&lt;Data!$K$263,"L7",G114&lt;Data!$L$263,"L8", G114&gt;=Data!$L$263,"L9")</f>
        <v/>
      </c>
      <c r="K114" s="2"/>
      <c r="L114" s="126" t="s">
        <v>0</v>
      </c>
      <c r="M114" s="126" t="s">
        <v>47</v>
      </c>
      <c r="N114" s="126">
        <f>(9-_xlfn.XLOOKUP(L114,F$114:F$121,E$114:E$121, 9))+(9-_xlfn.XLOOKUP(M114,F$114:F$121,E$114:E$121, 9))</f>
        <v>0</v>
      </c>
      <c r="O114" s="2"/>
      <c r="P114" s="6">
        <f>$N114</f>
        <v>0</v>
      </c>
      <c r="Q114" s="6"/>
      <c r="R114" s="6"/>
      <c r="S114" s="6"/>
      <c r="T114" s="6"/>
      <c r="U114" s="6"/>
      <c r="V114" s="6"/>
      <c r="W114" s="6"/>
      <c r="X114" s="2"/>
      <c r="Y114" s="8">
        <f>COUNTIF(F$105:F$112:F$114:F$121,F114)</f>
        <v>0</v>
      </c>
      <c r="Z114" s="8">
        <f>IF(NOT(ISBLANK(F114)),COUNTIF(F$114:F$121,LEFT(F114,1)&amp;"*"),0)</f>
        <v>0</v>
      </c>
    </row>
    <row r="115" spans="1:26" s="12" customFormat="1" ht="20" customHeight="1">
      <c r="A115" s="13" t="s">
        <v>50</v>
      </c>
      <c r="B115" s="13" t="s">
        <v>30</v>
      </c>
      <c r="C115" s="13" t="s">
        <v>26</v>
      </c>
      <c r="D115" s="13" t="s">
        <v>1</v>
      </c>
      <c r="E115" s="155">
        <v>2</v>
      </c>
      <c r="F115" s="30"/>
      <c r="G115" s="139"/>
      <c r="H115" s="125" t="str">
        <f>IF(ISNA((IF(F115=0," ",VLOOKUP(F115,Data!$B$2:$B$28,1,FALSE)))),"WRONG LETTER",IF(F115=0," ",_xlfn.XLOOKUP(F115,Data!$B$2:$B$28,Data!$J$2:$J$28)))</f>
        <v xml:space="preserve"> </v>
      </c>
      <c r="I115" s="125" t="str">
        <f>IF(ISNA((IF(F115=0," ",VLOOKUP(F115,Data!$B$2:$B$28,1,FALSE)))),"WRONG LETTER",IF(F115=0," ",_xlfn.XLOOKUP(F115,Data!$B$2:$B$28,Data!$A$2:$A$28)))</f>
        <v xml:space="preserve"> </v>
      </c>
      <c r="J115" s="13" t="str" cm="1">
        <f t="array" ref="J115">_xlfn.IFS(ISBLANK(G115), "", NOT(ISNUMBER(G115)), "!!!",  G115&lt;Data!$D$263,"...",G115&lt;Data!$E$263,"L1",G115&lt;Data!$F$263,"L2",G115&lt;Data!$G$263,"L3",G115&lt;Data!$H$263,"L4",G115&lt;Data!$I$263,"L5",G115&lt;Data!$J$263,"L6",G115&lt;Data!$K$263,"L7",G115&lt;Data!$L$263,"L8", G115&gt;=Data!$L$263,"L9")</f>
        <v/>
      </c>
      <c r="K115" s="8"/>
      <c r="L115" s="126" t="s">
        <v>33</v>
      </c>
      <c r="M115" s="126" t="s">
        <v>34</v>
      </c>
      <c r="N115" s="126">
        <f t="shared" ref="N115:N121" si="25">(9-_xlfn.XLOOKUP(L115,F$114:F$121,E$114:E$121, 9))+(9-_xlfn.XLOOKUP(M115,F$114:F$121,E$114:E$121, 9))</f>
        <v>0</v>
      </c>
      <c r="O115" s="2"/>
      <c r="P115" s="6"/>
      <c r="Q115" s="6">
        <f>$N115</f>
        <v>0</v>
      </c>
      <c r="R115" s="6"/>
      <c r="S115" s="6"/>
      <c r="T115" s="6"/>
      <c r="U115" s="6"/>
      <c r="V115" s="6"/>
      <c r="W115" s="6"/>
      <c r="X115" s="2"/>
      <c r="Y115" s="8">
        <f>COUNTIF(F$105:F$112:F$114:F$121,F115)</f>
        <v>0</v>
      </c>
      <c r="Z115" s="8">
        <f t="shared" ref="Z115:Z121" si="26">IF(NOT(ISBLANK(F115)),COUNTIF(F$114:F$121,LEFT(F115,1)&amp;"*"),0)</f>
        <v>0</v>
      </c>
    </row>
    <row r="116" spans="1:26" s="12" customFormat="1" ht="20" customHeight="1">
      <c r="A116" s="13" t="s">
        <v>50</v>
      </c>
      <c r="B116" s="13" t="s">
        <v>30</v>
      </c>
      <c r="C116" s="13" t="s">
        <v>26</v>
      </c>
      <c r="D116" s="13" t="s">
        <v>1</v>
      </c>
      <c r="E116" s="155">
        <v>3</v>
      </c>
      <c r="F116" s="30"/>
      <c r="G116" s="139"/>
      <c r="H116" s="125" t="str">
        <f>IF(ISNA((IF(F116=0," ",VLOOKUP(F116,Data!$B$2:$B$28,1,FALSE)))),"WRONG LETTER",IF(F116=0," ",_xlfn.XLOOKUP(F116,Data!$B$2:$B$28,Data!$J$2:$J$28)))</f>
        <v xml:space="preserve"> </v>
      </c>
      <c r="I116" s="125" t="str">
        <f>IF(ISNA((IF(F116=0," ",VLOOKUP(F116,Data!$B$2:$B$28,1,FALSE)))),"WRONG LETTER",IF(F116=0," ",_xlfn.XLOOKUP(F116,Data!$B$2:$B$28,Data!$A$2:$A$28)))</f>
        <v xml:space="preserve"> </v>
      </c>
      <c r="J116" s="13" t="str" cm="1">
        <f t="array" ref="J116">_xlfn.IFS(ISBLANK(G116), "", NOT(ISNUMBER(G116)), "!!!",  G116&lt;Data!$D$263,"...",G116&lt;Data!$E$263,"L1",G116&lt;Data!$F$263,"L2",G116&lt;Data!$G$263,"L3",G116&lt;Data!$H$263,"L4",G116&lt;Data!$I$263,"L5",G116&lt;Data!$J$263,"L6",G116&lt;Data!$K$263,"L7",G116&lt;Data!$L$263,"L8", G116&gt;=Data!$L$263,"L9")</f>
        <v/>
      </c>
      <c r="K116" s="8"/>
      <c r="L116" s="126" t="s">
        <v>1</v>
      </c>
      <c r="M116" s="126" t="s">
        <v>46</v>
      </c>
      <c r="N116" s="126">
        <f t="shared" si="25"/>
        <v>0</v>
      </c>
      <c r="O116" s="2"/>
      <c r="P116" s="6"/>
      <c r="Q116" s="6"/>
      <c r="R116" s="6">
        <f>$N116</f>
        <v>0</v>
      </c>
      <c r="S116" s="6"/>
      <c r="T116" s="6"/>
      <c r="U116" s="6"/>
      <c r="V116" s="6"/>
      <c r="W116" s="6"/>
      <c r="X116" s="2"/>
      <c r="Y116" s="8">
        <f>COUNTIF(F$105:F$112:F$114:F$121,F116)</f>
        <v>0</v>
      </c>
      <c r="Z116" s="8">
        <f t="shared" si="26"/>
        <v>0</v>
      </c>
    </row>
    <row r="117" spans="1:26" s="12" customFormat="1" ht="20" customHeight="1">
      <c r="A117" s="13" t="s">
        <v>50</v>
      </c>
      <c r="B117" s="13" t="s">
        <v>30</v>
      </c>
      <c r="C117" s="13" t="s">
        <v>26</v>
      </c>
      <c r="D117" s="13" t="s">
        <v>1</v>
      </c>
      <c r="E117" s="155">
        <v>4</v>
      </c>
      <c r="F117" s="30"/>
      <c r="G117" s="139"/>
      <c r="H117" s="125" t="str">
        <f>IF(ISNA((IF(F117=0," ",VLOOKUP(F117,Data!$B$2:$B$28,1,FALSE)))),"WRONG LETTER",IF(F117=0," ",_xlfn.XLOOKUP(F117,Data!$B$2:$B$28,Data!$J$2:$J$28)))</f>
        <v xml:space="preserve"> </v>
      </c>
      <c r="I117" s="125" t="str">
        <f>IF(ISNA((IF(F117=0," ",VLOOKUP(F117,Data!$B$2:$B$28,1,FALSE)))),"WRONG LETTER",IF(F117=0," ",_xlfn.XLOOKUP(F117,Data!$B$2:$B$28,Data!$A$2:$A$28)))</f>
        <v xml:space="preserve"> </v>
      </c>
      <c r="J117" s="13" t="str" cm="1">
        <f t="array" ref="J117">_xlfn.IFS(ISBLANK(G117), "", NOT(ISNUMBER(G117)), "!!!",  G117&lt;Data!$D$263,"...",G117&lt;Data!$E$263,"L1",G117&lt;Data!$F$263,"L2",G117&lt;Data!$G$263,"L3",G117&lt;Data!$H$263,"L4",G117&lt;Data!$I$263,"L5",G117&lt;Data!$J$263,"L6",G117&lt;Data!$K$263,"L7",G117&lt;Data!$L$263,"L8", G117&gt;=Data!$L$263,"L9")</f>
        <v/>
      </c>
      <c r="K117" s="8"/>
      <c r="L117" s="126" t="s">
        <v>18</v>
      </c>
      <c r="M117" s="126" t="s">
        <v>17</v>
      </c>
      <c r="N117" s="126">
        <f t="shared" si="25"/>
        <v>0</v>
      </c>
      <c r="O117" s="2"/>
      <c r="P117" s="6"/>
      <c r="Q117" s="6"/>
      <c r="R117" s="6"/>
      <c r="S117" s="6">
        <f>$N117</f>
        <v>0</v>
      </c>
      <c r="T117" s="6"/>
      <c r="U117" s="6"/>
      <c r="V117" s="6"/>
      <c r="W117" s="6"/>
      <c r="X117" s="2"/>
      <c r="Y117" s="8">
        <f>COUNTIF(F$105:F$112:F$114:F$121,F117)</f>
        <v>0</v>
      </c>
      <c r="Z117" s="8">
        <f t="shared" si="26"/>
        <v>0</v>
      </c>
    </row>
    <row r="118" spans="1:26" s="12" customFormat="1" ht="20" customHeight="1">
      <c r="A118" s="13" t="s">
        <v>50</v>
      </c>
      <c r="B118" s="13" t="s">
        <v>30</v>
      </c>
      <c r="C118" s="13" t="s">
        <v>26</v>
      </c>
      <c r="D118" s="13" t="s">
        <v>1</v>
      </c>
      <c r="E118" s="155">
        <v>5</v>
      </c>
      <c r="F118" s="30"/>
      <c r="G118" s="139"/>
      <c r="H118" s="125" t="str">
        <f>IF(ISNA((IF(F118=0," ",VLOOKUP(F118,Data!$B$2:$B$28,1,FALSE)))),"WRONG LETTER",IF(F118=0," ",_xlfn.XLOOKUP(F118,Data!$B$2:$B$28,Data!$J$2:$J$28)))</f>
        <v xml:space="preserve"> </v>
      </c>
      <c r="I118" s="125" t="str">
        <f>IF(ISNA((IF(F118=0," ",VLOOKUP(F118,Data!$B$2:$B$28,1,FALSE)))),"WRONG LETTER",IF(F118=0," ",_xlfn.XLOOKUP(F118,Data!$B$2:$B$28,Data!$A$2:$A$28)))</f>
        <v xml:space="preserve"> </v>
      </c>
      <c r="J118" s="13" t="str" cm="1">
        <f t="array" ref="J118">_xlfn.IFS(ISBLANK(G118), "", NOT(ISNUMBER(G118)), "!!!",  G118&lt;Data!$D$263,"...",G118&lt;Data!$E$263,"L1",G118&lt;Data!$F$263,"L2",G118&lt;Data!$G$263,"L3",G118&lt;Data!$H$263,"L4",G118&lt;Data!$I$263,"L5",G118&lt;Data!$J$263,"L6",G118&lt;Data!$K$263,"L7",G118&lt;Data!$L$263,"L8", G118&gt;=Data!$L$263,"L9")</f>
        <v/>
      </c>
      <c r="K118" s="8"/>
      <c r="L118" s="126" t="s">
        <v>31</v>
      </c>
      <c r="M118" s="126" t="s">
        <v>32</v>
      </c>
      <c r="N118" s="126">
        <f t="shared" si="25"/>
        <v>0</v>
      </c>
      <c r="O118" s="2"/>
      <c r="P118" s="6"/>
      <c r="Q118" s="6"/>
      <c r="R118" s="6"/>
      <c r="S118" s="6"/>
      <c r="T118" s="6">
        <f>$N118</f>
        <v>0</v>
      </c>
      <c r="U118" s="6"/>
      <c r="V118" s="6"/>
      <c r="W118" s="6"/>
      <c r="X118" s="2"/>
      <c r="Y118" s="8">
        <f>COUNTIF(F$105:F$112:F$114:F$121,F118)</f>
        <v>0</v>
      </c>
      <c r="Z118" s="8">
        <f t="shared" si="26"/>
        <v>0</v>
      </c>
    </row>
    <row r="119" spans="1:26" s="12" customFormat="1" ht="20" customHeight="1">
      <c r="A119" s="13" t="s">
        <v>50</v>
      </c>
      <c r="B119" s="13" t="s">
        <v>30</v>
      </c>
      <c r="C119" s="13" t="s">
        <v>26</v>
      </c>
      <c r="D119" s="13" t="s">
        <v>1</v>
      </c>
      <c r="E119" s="155">
        <v>6</v>
      </c>
      <c r="F119" s="30"/>
      <c r="G119" s="139"/>
      <c r="H119" s="125" t="str">
        <f>IF(ISNA((IF(F119=0," ",VLOOKUP(F119,Data!$B$2:$B$28,1,FALSE)))),"WRONG LETTER",IF(F119=0," ",_xlfn.XLOOKUP(F119,Data!$B$2:$B$28,Data!$J$2:$J$28)))</f>
        <v xml:space="preserve"> </v>
      </c>
      <c r="I119" s="125" t="str">
        <f>IF(ISNA((IF(F119=0," ",VLOOKUP(F119,Data!$B$2:$B$28,1,FALSE)))),"WRONG LETTER",IF(F119=0," ",_xlfn.XLOOKUP(F119,Data!$B$2:$B$28,Data!$A$2:$A$28)))</f>
        <v xml:space="preserve"> </v>
      </c>
      <c r="J119" s="13" t="str" cm="1">
        <f t="array" ref="J119">_xlfn.IFS(ISBLANK(G119), "", NOT(ISNUMBER(G119)), "!!!",  G119&lt;Data!$D$263,"...",G119&lt;Data!$E$263,"L1",G119&lt;Data!$F$263,"L2",G119&lt;Data!$G$263,"L3",G119&lt;Data!$H$263,"L4",G119&lt;Data!$I$263,"L5",G119&lt;Data!$J$263,"L6",G119&lt;Data!$K$263,"L7",G119&lt;Data!$L$263,"L8", G119&gt;=Data!$L$263,"L9")</f>
        <v/>
      </c>
      <c r="K119" s="131"/>
      <c r="L119" s="126" t="s">
        <v>44</v>
      </c>
      <c r="M119" s="126" t="s">
        <v>48</v>
      </c>
      <c r="N119" s="126">
        <f t="shared" si="25"/>
        <v>0</v>
      </c>
      <c r="O119" s="2"/>
      <c r="P119" s="6"/>
      <c r="Q119" s="6"/>
      <c r="R119" s="6"/>
      <c r="S119" s="6"/>
      <c r="T119" s="6"/>
      <c r="U119" s="6">
        <f>$N119</f>
        <v>0</v>
      </c>
      <c r="V119" s="6"/>
      <c r="W119" s="6"/>
      <c r="X119" s="2"/>
      <c r="Y119" s="8">
        <f>COUNTIF(F$105:F$112:F$114:F$121,F119)</f>
        <v>0</v>
      </c>
      <c r="Z119" s="8">
        <f t="shared" si="26"/>
        <v>0</v>
      </c>
    </row>
    <row r="120" spans="1:26" s="11" customFormat="1" ht="20" customHeight="1">
      <c r="A120" s="13" t="s">
        <v>50</v>
      </c>
      <c r="B120" s="13" t="s">
        <v>30</v>
      </c>
      <c r="C120" s="13" t="s">
        <v>26</v>
      </c>
      <c r="D120" s="13" t="s">
        <v>1</v>
      </c>
      <c r="E120" s="25">
        <v>7</v>
      </c>
      <c r="F120" s="30"/>
      <c r="G120" s="139"/>
      <c r="H120" s="125" t="str">
        <f>IF(ISNA((IF(F120=0," ",VLOOKUP(F120,Data!$B$2:$B$28,1,FALSE)))),"WRONG LETTER",IF(F120=0," ",_xlfn.XLOOKUP(F120,Data!$B$2:$B$28,Data!$J$2:$J$28)))</f>
        <v xml:space="preserve"> </v>
      </c>
      <c r="I120" s="125" t="str">
        <f>IF(ISNA((IF(F120=0," ",VLOOKUP(F120,Data!$B$2:$B$28,1,FALSE)))),"WRONG LETTER",IF(F120=0," ",_xlfn.XLOOKUP(F120,Data!$B$2:$B$28,Data!$A$2:$A$28)))</f>
        <v xml:space="preserve"> </v>
      </c>
      <c r="J120" s="13" t="str" cm="1">
        <f t="array" ref="J120">_xlfn.IFS(ISBLANK(G120), "", NOT(ISNUMBER(G120)), "!!!",  G120&lt;Data!$D$263,"...",G120&lt;Data!$E$263,"L1",G120&lt;Data!$F$263,"L2",G120&lt;Data!$G$263,"L3",G120&lt;Data!$H$263,"L4",G120&lt;Data!$I$263,"L5",G120&lt;Data!$J$263,"L6",G120&lt;Data!$K$263,"L7",G120&lt;Data!$L$263,"L8", G120&gt;=Data!$L$263,"L9")</f>
        <v/>
      </c>
      <c r="K120" s="8"/>
      <c r="L120" s="126" t="s">
        <v>72</v>
      </c>
      <c r="M120" s="126" t="s">
        <v>73</v>
      </c>
      <c r="N120" s="126">
        <f t="shared" si="25"/>
        <v>0</v>
      </c>
      <c r="O120" s="2"/>
      <c r="P120" s="6"/>
      <c r="Q120" s="6"/>
      <c r="R120" s="6"/>
      <c r="S120" s="6"/>
      <c r="T120" s="6"/>
      <c r="U120" s="6"/>
      <c r="V120" s="6">
        <f>$N120</f>
        <v>0</v>
      </c>
      <c r="W120" s="6"/>
      <c r="X120" s="2"/>
      <c r="Y120" s="8">
        <f>COUNTIF(F$105:F$112:F$114:F$121,F120)</f>
        <v>0</v>
      </c>
      <c r="Z120" s="8">
        <f t="shared" si="26"/>
        <v>0</v>
      </c>
    </row>
    <row r="121" spans="1:26" s="11" customFormat="1" ht="20" customHeight="1">
      <c r="A121" s="13" t="s">
        <v>50</v>
      </c>
      <c r="B121" s="13" t="s">
        <v>30</v>
      </c>
      <c r="C121" s="13" t="s">
        <v>26</v>
      </c>
      <c r="D121" s="13" t="s">
        <v>1</v>
      </c>
      <c r="E121" s="25">
        <v>8</v>
      </c>
      <c r="F121" s="30"/>
      <c r="G121" s="139"/>
      <c r="H121" s="125" t="str">
        <f>IF(ISNA((IF(F121=0," ",VLOOKUP(F121,Data!$B$2:$B$28,1,FALSE)))),"WRONG LETTER",IF(F121=0," ",_xlfn.XLOOKUP(F121,Data!$B$2:$B$28,Data!$J$2:$J$28)))</f>
        <v xml:space="preserve"> </v>
      </c>
      <c r="I121" s="125" t="str">
        <f>IF(ISNA((IF(F121=0," ",VLOOKUP(F121,Data!$B$2:$B$28,1,FALSE)))),"WRONG LETTER",IF(F121=0," ",_xlfn.XLOOKUP(F121,Data!$B$2:$B$28,Data!$A$2:$A$28)))</f>
        <v xml:space="preserve"> </v>
      </c>
      <c r="J121" s="13" t="str" cm="1">
        <f t="array" ref="J121">_xlfn.IFS(ISBLANK(G121), "", NOT(ISNUMBER(G121)), "!!!",  G121&lt;Data!$D$263,"...",G121&lt;Data!$E$263,"L1",G121&lt;Data!$F$263,"L2",G121&lt;Data!$G$263,"L3",G121&lt;Data!$H$263,"L4",G121&lt;Data!$I$263,"L5",G121&lt;Data!$J$263,"L6",G121&lt;Data!$K$263,"L7",G121&lt;Data!$L$263,"L8", G121&gt;=Data!$L$263,"L9")</f>
        <v/>
      </c>
      <c r="K121" s="8"/>
      <c r="L121" s="126" t="s">
        <v>45</v>
      </c>
      <c r="M121" s="126" t="s">
        <v>49</v>
      </c>
      <c r="N121" s="126">
        <f t="shared" si="25"/>
        <v>0</v>
      </c>
      <c r="O121" s="2"/>
      <c r="P121" s="6"/>
      <c r="Q121" s="6"/>
      <c r="R121" s="6"/>
      <c r="S121" s="6"/>
      <c r="T121" s="6"/>
      <c r="U121" s="6"/>
      <c r="V121" s="6"/>
      <c r="W121" s="6">
        <f>$N121</f>
        <v>0</v>
      </c>
      <c r="X121" s="8"/>
      <c r="Y121" s="8">
        <f>COUNTIF(F$105:F$112:F$114:F$121,F121)</f>
        <v>0</v>
      </c>
      <c r="Z121" s="8">
        <f t="shared" si="26"/>
        <v>0</v>
      </c>
    </row>
    <row r="122" spans="1:26" s="11" customFormat="1" ht="20" customHeight="1">
      <c r="A122" s="13" t="s">
        <v>50</v>
      </c>
      <c r="B122" s="13" t="s">
        <v>30</v>
      </c>
      <c r="C122" s="13" t="s">
        <v>27</v>
      </c>
      <c r="D122" s="13"/>
      <c r="E122" s="120" t="s">
        <v>164</v>
      </c>
      <c r="F122" s="46"/>
      <c r="G122" s="46"/>
      <c r="H122" s="120"/>
      <c r="I122" s="127" t="s">
        <v>59</v>
      </c>
      <c r="J122" s="128">
        <f>Data!$M$264</f>
        <v>4.9400000000000004</v>
      </c>
      <c r="K122" s="22"/>
      <c r="L122" s="16"/>
      <c r="M122" s="16"/>
      <c r="O122" s="8"/>
      <c r="P122" s="8"/>
      <c r="Q122" s="8"/>
      <c r="R122" s="8"/>
      <c r="S122" s="8"/>
      <c r="T122" s="8"/>
      <c r="U122" s="8"/>
      <c r="V122" s="8"/>
      <c r="W122" s="8"/>
      <c r="X122" s="2"/>
      <c r="Y122" s="123"/>
      <c r="Z122" s="124"/>
    </row>
    <row r="123" spans="1:26" s="11" customFormat="1" ht="20" customHeight="1">
      <c r="A123" s="13" t="s">
        <v>50</v>
      </c>
      <c r="B123" s="13" t="s">
        <v>30</v>
      </c>
      <c r="C123" s="13" t="s">
        <v>27</v>
      </c>
      <c r="D123" s="13" t="s">
        <v>0</v>
      </c>
      <c r="E123" s="155">
        <v>1</v>
      </c>
      <c r="F123" s="30"/>
      <c r="G123" s="139"/>
      <c r="H123" s="125" t="str">
        <f>IF(ISNA((IF(F123=0," ",VLOOKUP(F123,Data!$B$2:$B$28,1,FALSE)))),"WRONG LETTER",IF(F123=0," ",_xlfn.XLOOKUP(F123,Data!$B$2:$B$28,Data!$H$2:$H$28)))</f>
        <v xml:space="preserve"> </v>
      </c>
      <c r="I123" s="125" t="str">
        <f>IF(ISNA((IF(F123=0," ",VLOOKUP(F123,Data!$B$2:$B$28,1,FALSE)))),"WRONG LETTER",IF(F123=0," ",_xlfn.XLOOKUP(F123,Data!$B$2:$B$28,Data!$A$2:$A$28)))</f>
        <v xml:space="preserve"> </v>
      </c>
      <c r="J123" s="13" t="str" cm="1">
        <f t="array" ref="J123">_xlfn.IFS(ISBLANK(G123), "", NOT(ISNUMBER(G123)), "!!!",  G123&lt;Data!$D$264,"...",G123&lt;Data!$E$264,"L1",G123&lt;Data!$F$264,"L2",G123&lt;Data!$G$264,"L3",G123&lt;Data!$H$264,"L4",G123&lt;Data!$I$264,"L5",G123&lt;Data!$J$264,"L6",G123&lt;Data!$K$264,"L7",G123&lt;Data!$L$264,"L8", G123&gt;=Data!$L$264,"L9")</f>
        <v/>
      </c>
      <c r="K123" s="2"/>
      <c r="L123" s="126" t="s">
        <v>0</v>
      </c>
      <c r="M123" s="126" t="s">
        <v>47</v>
      </c>
      <c r="N123" s="126">
        <f>(9-_xlfn.XLOOKUP(L123,F$123:F$130,E$123:E$130, 9))+(9-_xlfn.XLOOKUP(M123,F$123:F$130,E$123:E$130, 9))</f>
        <v>0</v>
      </c>
      <c r="O123" s="2"/>
      <c r="P123" s="6">
        <f>$N123</f>
        <v>0</v>
      </c>
      <c r="Q123" s="6"/>
      <c r="R123" s="6"/>
      <c r="S123" s="6"/>
      <c r="T123" s="6"/>
      <c r="U123" s="6"/>
      <c r="V123" s="6"/>
      <c r="W123" s="6"/>
      <c r="X123" s="2"/>
      <c r="Y123" s="8">
        <f>COUNTIF(F$123:F$130:F$132:F$139,F123)</f>
        <v>0</v>
      </c>
      <c r="Z123" s="8">
        <f>IF(NOT(ISBLANK(F123)),COUNTIF(F$123:F$130,LEFT(F123,1)&amp;"*"),0)</f>
        <v>0</v>
      </c>
    </row>
    <row r="124" spans="1:26" s="11" customFormat="1" ht="20" customHeight="1">
      <c r="A124" s="13" t="s">
        <v>50</v>
      </c>
      <c r="B124" s="13" t="s">
        <v>30</v>
      </c>
      <c r="C124" s="13" t="s">
        <v>27</v>
      </c>
      <c r="D124" s="13" t="s">
        <v>0</v>
      </c>
      <c r="E124" s="155">
        <v>2</v>
      </c>
      <c r="F124" s="30"/>
      <c r="G124" s="139"/>
      <c r="H124" s="125" t="str">
        <f>IF(ISNA((IF(F124=0," ",VLOOKUP(F124,Data!$B$2:$B$28,1,FALSE)))),"WRONG LETTER",IF(F124=0," ",_xlfn.XLOOKUP(F124,Data!$B$2:$B$28,Data!$H$2:$H$28)))</f>
        <v xml:space="preserve"> </v>
      </c>
      <c r="I124" s="125" t="str">
        <f>IF(ISNA((IF(F124=0," ",VLOOKUP(F124,Data!$B$2:$B$28,1,FALSE)))),"WRONG LETTER",IF(F124=0," ",_xlfn.XLOOKUP(F124,Data!$B$2:$B$28,Data!$A$2:$A$28)))</f>
        <v xml:space="preserve"> </v>
      </c>
      <c r="J124" s="13" t="str" cm="1">
        <f t="array" ref="J124">_xlfn.IFS(ISBLANK(G124), "", NOT(ISNUMBER(G124)), "!!!",  G124&lt;Data!$D$264,"...",G124&lt;Data!$E$264,"L1",G124&lt;Data!$F$264,"L2",G124&lt;Data!$G$264,"L3",G124&lt;Data!$H$264,"L4",G124&lt;Data!$I$264,"L5",G124&lt;Data!$J$264,"L6",G124&lt;Data!$K$264,"L7",G124&lt;Data!$L$264,"L8", G124&gt;=Data!$L$264,"L9")</f>
        <v/>
      </c>
      <c r="K124" s="2"/>
      <c r="L124" s="126" t="s">
        <v>33</v>
      </c>
      <c r="M124" s="126" t="s">
        <v>34</v>
      </c>
      <c r="N124" s="126">
        <f t="shared" ref="N124:N130" si="27">(9-_xlfn.XLOOKUP(L124,F$123:F$130,E$123:E$130, 9))+(9-_xlfn.XLOOKUP(M124,F$123:F$130,E$123:E$130, 9))</f>
        <v>0</v>
      </c>
      <c r="O124" s="2"/>
      <c r="P124" s="6"/>
      <c r="Q124" s="6">
        <f>$N124</f>
        <v>0</v>
      </c>
      <c r="R124" s="6"/>
      <c r="S124" s="6"/>
      <c r="T124" s="6"/>
      <c r="U124" s="6"/>
      <c r="V124" s="6"/>
      <c r="W124" s="6"/>
      <c r="X124" s="2"/>
      <c r="Y124" s="8">
        <f>COUNTIF(F$123:F$130:F$132:F$139,F124)</f>
        <v>0</v>
      </c>
      <c r="Z124" s="8">
        <f t="shared" ref="Z124:Z130" si="28">IF(NOT(ISBLANK(F124)),COUNTIF(F$123:F$130,LEFT(F124,1)&amp;"*"),0)</f>
        <v>0</v>
      </c>
    </row>
    <row r="125" spans="1:26" s="11" customFormat="1" ht="20" customHeight="1">
      <c r="A125" s="13" t="s">
        <v>50</v>
      </c>
      <c r="B125" s="13" t="s">
        <v>30</v>
      </c>
      <c r="C125" s="13" t="s">
        <v>27</v>
      </c>
      <c r="D125" s="13" t="s">
        <v>0</v>
      </c>
      <c r="E125" s="155">
        <v>3</v>
      </c>
      <c r="F125" s="30"/>
      <c r="G125" s="139"/>
      <c r="H125" s="125" t="str">
        <f>IF(ISNA((IF(F125=0," ",VLOOKUP(F125,Data!$B$2:$B$28,1,FALSE)))),"WRONG LETTER",IF(F125=0," ",_xlfn.XLOOKUP(F125,Data!$B$2:$B$28,Data!$H$2:$H$28)))</f>
        <v xml:space="preserve"> </v>
      </c>
      <c r="I125" s="125" t="str">
        <f>IF(ISNA((IF(F125=0," ",VLOOKUP(F125,Data!$B$2:$B$28,1,FALSE)))),"WRONG LETTER",IF(F125=0," ",_xlfn.XLOOKUP(F125,Data!$B$2:$B$28,Data!$A$2:$A$28)))</f>
        <v xml:space="preserve"> </v>
      </c>
      <c r="J125" s="13" t="str" cm="1">
        <f t="array" ref="J125">_xlfn.IFS(ISBLANK(G125), "", NOT(ISNUMBER(G125)), "!!!",  G125&lt;Data!$D$264,"...",G125&lt;Data!$E$264,"L1",G125&lt;Data!$F$264,"L2",G125&lt;Data!$G$264,"L3",G125&lt;Data!$H$264,"L4",G125&lt;Data!$I$264,"L5",G125&lt;Data!$J$264,"L6",G125&lt;Data!$K$264,"L7",G125&lt;Data!$L$264,"L8", G125&gt;=Data!$L$264,"L9")</f>
        <v/>
      </c>
      <c r="K125" s="2"/>
      <c r="L125" s="126" t="s">
        <v>1</v>
      </c>
      <c r="M125" s="126" t="s">
        <v>46</v>
      </c>
      <c r="N125" s="126">
        <f t="shared" si="27"/>
        <v>0</v>
      </c>
      <c r="O125" s="2"/>
      <c r="P125" s="6"/>
      <c r="Q125" s="6"/>
      <c r="R125" s="6">
        <f>$N125</f>
        <v>0</v>
      </c>
      <c r="S125" s="6"/>
      <c r="T125" s="6"/>
      <c r="U125" s="6"/>
      <c r="V125" s="6"/>
      <c r="W125" s="6"/>
      <c r="X125" s="2"/>
      <c r="Y125" s="8">
        <f>COUNTIF(F$123:F$130:F$132:F$139,F125)</f>
        <v>0</v>
      </c>
      <c r="Z125" s="8">
        <f t="shared" si="28"/>
        <v>0</v>
      </c>
    </row>
    <row r="126" spans="1:26" s="11" customFormat="1" ht="20" customHeight="1">
      <c r="A126" s="13" t="s">
        <v>50</v>
      </c>
      <c r="B126" s="13" t="s">
        <v>30</v>
      </c>
      <c r="C126" s="13" t="s">
        <v>27</v>
      </c>
      <c r="D126" s="13" t="s">
        <v>0</v>
      </c>
      <c r="E126" s="155">
        <v>4</v>
      </c>
      <c r="F126" s="30"/>
      <c r="G126" s="139"/>
      <c r="H126" s="125" t="str">
        <f>IF(ISNA((IF(F126=0," ",VLOOKUP(F126,Data!$B$2:$B$28,1,FALSE)))),"WRONG LETTER",IF(F126=0," ",_xlfn.XLOOKUP(F126,Data!$B$2:$B$28,Data!$H$2:$H$28)))</f>
        <v xml:space="preserve"> </v>
      </c>
      <c r="I126" s="125" t="str">
        <f>IF(ISNA((IF(F126=0," ",VLOOKUP(F126,Data!$B$2:$B$28,1,FALSE)))),"WRONG LETTER",IF(F126=0," ",_xlfn.XLOOKUP(F126,Data!$B$2:$B$28,Data!$A$2:$A$28)))</f>
        <v xml:space="preserve"> </v>
      </c>
      <c r="J126" s="13" t="str" cm="1">
        <f t="array" ref="J126">_xlfn.IFS(ISBLANK(G126), "", NOT(ISNUMBER(G126)), "!!!",  G126&lt;Data!$D$264,"...",G126&lt;Data!$E$264,"L1",G126&lt;Data!$F$264,"L2",G126&lt;Data!$G$264,"L3",G126&lt;Data!$H$264,"L4",G126&lt;Data!$I$264,"L5",G126&lt;Data!$J$264,"L6",G126&lt;Data!$K$264,"L7",G126&lt;Data!$L$264,"L8", G126&gt;=Data!$L$264,"L9")</f>
        <v/>
      </c>
      <c r="K126" s="2"/>
      <c r="L126" s="126" t="s">
        <v>18</v>
      </c>
      <c r="M126" s="126" t="s">
        <v>17</v>
      </c>
      <c r="N126" s="126">
        <f t="shared" si="27"/>
        <v>0</v>
      </c>
      <c r="O126" s="2"/>
      <c r="P126" s="6"/>
      <c r="Q126" s="6"/>
      <c r="R126" s="6"/>
      <c r="S126" s="6">
        <f>$N126</f>
        <v>0</v>
      </c>
      <c r="T126" s="6"/>
      <c r="U126" s="6"/>
      <c r="V126" s="6"/>
      <c r="W126" s="6"/>
      <c r="X126" s="2"/>
      <c r="Y126" s="8">
        <f>COUNTIF(F$123:F$130:F$132:F$139,F126)</f>
        <v>0</v>
      </c>
      <c r="Z126" s="8">
        <f t="shared" si="28"/>
        <v>0</v>
      </c>
    </row>
    <row r="127" spans="1:26" s="11" customFormat="1" ht="20" customHeight="1">
      <c r="A127" s="13" t="s">
        <v>50</v>
      </c>
      <c r="B127" s="13" t="s">
        <v>30</v>
      </c>
      <c r="C127" s="13" t="s">
        <v>27</v>
      </c>
      <c r="D127" s="13" t="s">
        <v>0</v>
      </c>
      <c r="E127" s="155">
        <v>5</v>
      </c>
      <c r="F127" s="30"/>
      <c r="G127" s="139"/>
      <c r="H127" s="125" t="str">
        <f>IF(ISNA((IF(F127=0," ",VLOOKUP(F127,Data!$B$2:$B$28,1,FALSE)))),"WRONG LETTER",IF(F127=0," ",_xlfn.XLOOKUP(F127,Data!$B$2:$B$28,Data!$H$2:$H$28)))</f>
        <v xml:space="preserve"> </v>
      </c>
      <c r="I127" s="125" t="str">
        <f>IF(ISNA((IF(F127=0," ",VLOOKUP(F127,Data!$B$2:$B$28,1,FALSE)))),"WRONG LETTER",IF(F127=0," ",_xlfn.XLOOKUP(F127,Data!$B$2:$B$28,Data!$A$2:$A$28)))</f>
        <v xml:space="preserve"> </v>
      </c>
      <c r="J127" s="13" t="str" cm="1">
        <f t="array" ref="J127">_xlfn.IFS(ISBLANK(G127), "", NOT(ISNUMBER(G127)), "!!!",  G127&lt;Data!$D$264,"...",G127&lt;Data!$E$264,"L1",G127&lt;Data!$F$264,"L2",G127&lt;Data!$G$264,"L3",G127&lt;Data!$H$264,"L4",G127&lt;Data!$I$264,"L5",G127&lt;Data!$J$264,"L6",G127&lt;Data!$K$264,"L7",G127&lt;Data!$L$264,"L8", G127&gt;=Data!$L$264,"L9")</f>
        <v/>
      </c>
      <c r="K127" s="2"/>
      <c r="L127" s="126" t="s">
        <v>31</v>
      </c>
      <c r="M127" s="126" t="s">
        <v>32</v>
      </c>
      <c r="N127" s="126">
        <f t="shared" si="27"/>
        <v>0</v>
      </c>
      <c r="O127" s="2"/>
      <c r="P127" s="6"/>
      <c r="Q127" s="6"/>
      <c r="R127" s="6"/>
      <c r="S127" s="6"/>
      <c r="T127" s="6">
        <f>$N127</f>
        <v>0</v>
      </c>
      <c r="U127" s="6"/>
      <c r="V127" s="6"/>
      <c r="W127" s="6"/>
      <c r="X127" s="2"/>
      <c r="Y127" s="8">
        <f>COUNTIF(F$123:F$130:F$132:F$139,F127)</f>
        <v>0</v>
      </c>
      <c r="Z127" s="8">
        <f t="shared" si="28"/>
        <v>0</v>
      </c>
    </row>
    <row r="128" spans="1:26" s="11" customFormat="1" ht="20" customHeight="1">
      <c r="A128" s="13" t="s">
        <v>50</v>
      </c>
      <c r="B128" s="13" t="s">
        <v>30</v>
      </c>
      <c r="C128" s="13" t="s">
        <v>27</v>
      </c>
      <c r="D128" s="13" t="s">
        <v>0</v>
      </c>
      <c r="E128" s="155">
        <v>6</v>
      </c>
      <c r="F128" s="30"/>
      <c r="G128" s="139"/>
      <c r="H128" s="125" t="str">
        <f>IF(ISNA((IF(F128=0," ",VLOOKUP(F128,Data!$B$2:$B$28,1,FALSE)))),"WRONG LETTER",IF(F128=0," ",_xlfn.XLOOKUP(F128,Data!$B$2:$B$28,Data!$H$2:$H$28)))</f>
        <v xml:space="preserve"> </v>
      </c>
      <c r="I128" s="125" t="str">
        <f>IF(ISNA((IF(F128=0," ",VLOOKUP(F128,Data!$B$2:$B$28,1,FALSE)))),"WRONG LETTER",IF(F128=0," ",_xlfn.XLOOKUP(F128,Data!$B$2:$B$28,Data!$A$2:$A$28)))</f>
        <v xml:space="preserve"> </v>
      </c>
      <c r="J128" s="13" t="str" cm="1">
        <f t="array" ref="J128">_xlfn.IFS(ISBLANK(G128), "", NOT(ISNUMBER(G128)), "!!!",  G128&lt;Data!$D$264,"...",G128&lt;Data!$E$264,"L1",G128&lt;Data!$F$264,"L2",G128&lt;Data!$G$264,"L3",G128&lt;Data!$H$264,"L4",G128&lt;Data!$I$264,"L5",G128&lt;Data!$J$264,"L6",G128&lt;Data!$K$264,"L7",G128&lt;Data!$L$264,"L8", G128&gt;=Data!$L$264,"L9")</f>
        <v/>
      </c>
      <c r="K128" s="2"/>
      <c r="L128" s="126" t="s">
        <v>44</v>
      </c>
      <c r="M128" s="126" t="s">
        <v>48</v>
      </c>
      <c r="N128" s="126">
        <f t="shared" si="27"/>
        <v>0</v>
      </c>
      <c r="O128" s="2"/>
      <c r="P128" s="6"/>
      <c r="Q128" s="6"/>
      <c r="R128" s="6"/>
      <c r="S128" s="6"/>
      <c r="T128" s="6"/>
      <c r="U128" s="6">
        <f>$N128</f>
        <v>0</v>
      </c>
      <c r="V128" s="6"/>
      <c r="W128" s="6"/>
      <c r="X128" s="2"/>
      <c r="Y128" s="8">
        <f>COUNTIF(F$123:F$130:F$132:F$139,F128)</f>
        <v>0</v>
      </c>
      <c r="Z128" s="8">
        <f t="shared" si="28"/>
        <v>0</v>
      </c>
    </row>
    <row r="129" spans="1:26" s="11" customFormat="1" ht="20" customHeight="1">
      <c r="A129" s="13" t="s">
        <v>50</v>
      </c>
      <c r="B129" s="13" t="s">
        <v>30</v>
      </c>
      <c r="C129" s="13" t="s">
        <v>27</v>
      </c>
      <c r="D129" s="13" t="s">
        <v>0</v>
      </c>
      <c r="E129" s="25">
        <v>7</v>
      </c>
      <c r="F129" s="30"/>
      <c r="G129" s="139"/>
      <c r="H129" s="125" t="str">
        <f>IF(ISNA((IF(F129=0," ",VLOOKUP(F129,Data!$B$2:$B$28,1,FALSE)))),"WRONG LETTER",IF(F129=0," ",_xlfn.XLOOKUP(F129,Data!$B$2:$B$28,Data!$H$2:$H$28)))</f>
        <v xml:space="preserve"> </v>
      </c>
      <c r="I129" s="125" t="str">
        <f>IF(ISNA((IF(F129=0," ",VLOOKUP(F129,Data!$B$2:$B$28,1,FALSE)))),"WRONG LETTER",IF(F129=0," ",_xlfn.XLOOKUP(F129,Data!$B$2:$B$28,Data!$A$2:$A$28)))</f>
        <v xml:space="preserve"> </v>
      </c>
      <c r="J129" s="13" t="str" cm="1">
        <f t="array" ref="J129">_xlfn.IFS(ISBLANK(G129), "", NOT(ISNUMBER(G129)), "!!!",  G129&lt;Data!$D$264,"...",G129&lt;Data!$E$264,"L1",G129&lt;Data!$F$264,"L2",G129&lt;Data!$G$264,"L3",G129&lt;Data!$H$264,"L4",G129&lt;Data!$I$264,"L5",G129&lt;Data!$J$264,"L6",G129&lt;Data!$K$264,"L7",G129&lt;Data!$L$264,"L8", G129&gt;=Data!$L$264,"L9")</f>
        <v/>
      </c>
      <c r="K129" s="2"/>
      <c r="L129" s="126" t="s">
        <v>72</v>
      </c>
      <c r="M129" s="126" t="s">
        <v>73</v>
      </c>
      <c r="N129" s="126">
        <f t="shared" si="27"/>
        <v>0</v>
      </c>
      <c r="O129" s="2"/>
      <c r="P129" s="6"/>
      <c r="Q129" s="6"/>
      <c r="R129" s="6"/>
      <c r="S129" s="6"/>
      <c r="T129" s="6"/>
      <c r="U129" s="6"/>
      <c r="V129" s="6">
        <f>$N129</f>
        <v>0</v>
      </c>
      <c r="W129" s="6"/>
      <c r="X129" s="2"/>
      <c r="Y129" s="8">
        <f>COUNTIF(F$123:F$130:F$132:F$139,F129)</f>
        <v>0</v>
      </c>
      <c r="Z129" s="8">
        <f t="shared" si="28"/>
        <v>0</v>
      </c>
    </row>
    <row r="130" spans="1:26" s="12" customFormat="1" ht="20" customHeight="1">
      <c r="A130" s="13" t="s">
        <v>50</v>
      </c>
      <c r="B130" s="13" t="s">
        <v>30</v>
      </c>
      <c r="C130" s="13" t="s">
        <v>27</v>
      </c>
      <c r="D130" s="13" t="s">
        <v>0</v>
      </c>
      <c r="E130" s="25">
        <v>8</v>
      </c>
      <c r="F130" s="30"/>
      <c r="G130" s="139"/>
      <c r="H130" s="125" t="str">
        <f>IF(ISNA((IF(F130=0," ",VLOOKUP(F130,Data!$B$2:$B$28,1,FALSE)))),"WRONG LETTER",IF(F130=0," ",_xlfn.XLOOKUP(F130,Data!$B$2:$B$28,Data!$H$2:$H$28)))</f>
        <v xml:space="preserve"> </v>
      </c>
      <c r="I130" s="125" t="str">
        <f>IF(ISNA((IF(F130=0," ",VLOOKUP(F130,Data!$B$2:$B$28,1,FALSE)))),"WRONG LETTER",IF(F130=0," ",_xlfn.XLOOKUP(F130,Data!$B$2:$B$28,Data!$A$2:$A$28)))</f>
        <v xml:space="preserve"> </v>
      </c>
      <c r="J130" s="13" t="str" cm="1">
        <f t="array" ref="J130">_xlfn.IFS(ISBLANK(G130), "", NOT(ISNUMBER(G130)), "!!!",  G130&lt;Data!$D$264,"...",G130&lt;Data!$E$264,"L1",G130&lt;Data!$F$264,"L2",G130&lt;Data!$G$264,"L3",G130&lt;Data!$H$264,"L4",G130&lt;Data!$I$264,"L5",G130&lt;Data!$J$264,"L6",G130&lt;Data!$K$264,"L7",G130&lt;Data!$L$264,"L8", G130&gt;=Data!$L$264,"L9")</f>
        <v/>
      </c>
      <c r="K130" s="8"/>
      <c r="L130" s="126" t="s">
        <v>45</v>
      </c>
      <c r="M130" s="126" t="s">
        <v>49</v>
      </c>
      <c r="N130" s="126">
        <f t="shared" si="27"/>
        <v>0</v>
      </c>
      <c r="O130" s="2"/>
      <c r="P130" s="6"/>
      <c r="Q130" s="6"/>
      <c r="R130" s="6"/>
      <c r="S130" s="6"/>
      <c r="T130" s="6"/>
      <c r="U130" s="6"/>
      <c r="V130" s="6"/>
      <c r="W130" s="6">
        <f>$N130</f>
        <v>0</v>
      </c>
      <c r="X130" s="8"/>
      <c r="Y130" s="8">
        <f>COUNTIF(F$123:F$130:F$132:F$139,F130)</f>
        <v>0</v>
      </c>
      <c r="Z130" s="8">
        <f t="shared" si="28"/>
        <v>0</v>
      </c>
    </row>
    <row r="131" spans="1:26" s="12" customFormat="1" ht="20" customHeight="1">
      <c r="A131" s="13" t="s">
        <v>50</v>
      </c>
      <c r="B131" s="13" t="s">
        <v>30</v>
      </c>
      <c r="C131" s="13" t="s">
        <v>27</v>
      </c>
      <c r="D131" s="13"/>
      <c r="E131" s="120" t="s">
        <v>165</v>
      </c>
      <c r="F131" s="46"/>
      <c r="G131" s="46"/>
      <c r="H131" s="120"/>
      <c r="I131" s="127"/>
      <c r="J131" s="128"/>
      <c r="K131" s="8"/>
      <c r="L131" s="129"/>
      <c r="M131" s="129"/>
      <c r="N131" s="130"/>
      <c r="O131" s="8"/>
      <c r="P131" s="8"/>
      <c r="Q131" s="8"/>
      <c r="R131" s="8"/>
      <c r="S131" s="8"/>
      <c r="T131" s="8"/>
      <c r="U131" s="8"/>
      <c r="V131" s="8"/>
      <c r="W131" s="8"/>
      <c r="X131" s="8"/>
      <c r="Y131" s="8"/>
      <c r="Z131" s="3"/>
    </row>
    <row r="132" spans="1:26" s="12" customFormat="1" ht="20" customHeight="1">
      <c r="A132" s="13" t="s">
        <v>50</v>
      </c>
      <c r="B132" s="13" t="s">
        <v>30</v>
      </c>
      <c r="C132" s="13" t="s">
        <v>27</v>
      </c>
      <c r="D132" s="13" t="s">
        <v>1</v>
      </c>
      <c r="E132" s="155">
        <v>1</v>
      </c>
      <c r="F132" s="30"/>
      <c r="G132" s="139"/>
      <c r="H132" s="125" t="str">
        <f>IF(ISNA((IF(F132=0," ",VLOOKUP(F132,Data!$B$2:$B$28,1,FALSE)))),"WRONG LETTER",IF(F132=0," ",_xlfn.XLOOKUP(F132,Data!$B$2:$B$28,Data!$H$2:$H$28)))</f>
        <v xml:space="preserve"> </v>
      </c>
      <c r="I132" s="125" t="str">
        <f>IF(ISNA((IF(F132=0," ",VLOOKUP(F132,Data!$B$2:$B$28,1,FALSE)))),"WRONG LETTER",IF(F132=0," ",_xlfn.XLOOKUP(F132,Data!$B$2:$B$28,Data!$A$2:$A$28)))</f>
        <v xml:space="preserve"> </v>
      </c>
      <c r="J132" s="13" t="str" cm="1">
        <f t="array" ref="J132">_xlfn.IFS(ISBLANK(G132), "", NOT(ISNUMBER(G132)), "!!!",  G132&lt;Data!$D$264,"...",G132&lt;Data!$E$264,"L1",G132&lt;Data!$F$264,"L2",G132&lt;Data!$G$264,"L3",G132&lt;Data!$H$264,"L4",G132&lt;Data!$I$264,"L5",G132&lt;Data!$J$264,"L6",G132&lt;Data!$K$264,"L7",G132&lt;Data!$L$264,"L8", G132&gt;=Data!$L$264,"L9")</f>
        <v/>
      </c>
      <c r="K132" s="2"/>
      <c r="L132" s="126" t="s">
        <v>0</v>
      </c>
      <c r="M132" s="126" t="s">
        <v>47</v>
      </c>
      <c r="N132" s="126">
        <f>(9-_xlfn.XLOOKUP(L132,F$132:F$139,E$132:E$139, 9))+(9-_xlfn.XLOOKUP(M132,F$132:F$139,E$132:E$139, 9))</f>
        <v>0</v>
      </c>
      <c r="O132" s="2"/>
      <c r="P132" s="6">
        <f>$N132</f>
        <v>0</v>
      </c>
      <c r="Q132" s="6"/>
      <c r="R132" s="6"/>
      <c r="S132" s="6"/>
      <c r="T132" s="6"/>
      <c r="U132" s="6"/>
      <c r="V132" s="6"/>
      <c r="W132" s="6"/>
      <c r="X132" s="2"/>
      <c r="Y132" s="8">
        <f>COUNTIF(F$123:F$130:F$132:F$139,F132)</f>
        <v>0</v>
      </c>
      <c r="Z132" s="8">
        <f>IF(NOT(ISBLANK(F132)),COUNTIF(F$132:F$139,LEFT(F132,1)&amp;"*"),0)</f>
        <v>0</v>
      </c>
    </row>
    <row r="133" spans="1:26" s="12" customFormat="1" ht="20" customHeight="1">
      <c r="A133" s="13" t="s">
        <v>50</v>
      </c>
      <c r="B133" s="13" t="s">
        <v>30</v>
      </c>
      <c r="C133" s="13" t="s">
        <v>27</v>
      </c>
      <c r="D133" s="13" t="s">
        <v>1</v>
      </c>
      <c r="E133" s="155">
        <v>2</v>
      </c>
      <c r="F133" s="30"/>
      <c r="G133" s="139"/>
      <c r="H133" s="125" t="str">
        <f>IF(ISNA((IF(F133=0," ",VLOOKUP(F133,Data!$B$2:$B$28,1,FALSE)))),"WRONG LETTER",IF(F133=0," ",_xlfn.XLOOKUP(F133,Data!$B$2:$B$28,Data!$H$2:$H$28)))</f>
        <v xml:space="preserve"> </v>
      </c>
      <c r="I133" s="125" t="str">
        <f>IF(ISNA((IF(F133=0," ",VLOOKUP(F133,Data!$B$2:$B$28,1,FALSE)))),"WRONG LETTER",IF(F133=0," ",_xlfn.XLOOKUP(F133,Data!$B$2:$B$28,Data!$A$2:$A$28)))</f>
        <v xml:space="preserve"> </v>
      </c>
      <c r="J133" s="13" t="str" cm="1">
        <f t="array" ref="J133">_xlfn.IFS(ISBLANK(G133), "", NOT(ISNUMBER(G133)), "!!!",  G133&lt;Data!$D$264,"...",G133&lt;Data!$E$264,"L1",G133&lt;Data!$F$264,"L2",G133&lt;Data!$G$264,"L3",G133&lt;Data!$H$264,"L4",G133&lt;Data!$I$264,"L5",G133&lt;Data!$J$264,"L6",G133&lt;Data!$K$264,"L7",G133&lt;Data!$L$264,"L8", G133&gt;=Data!$L$264,"L9")</f>
        <v/>
      </c>
      <c r="K133" s="8"/>
      <c r="L133" s="126" t="s">
        <v>33</v>
      </c>
      <c r="M133" s="126" t="s">
        <v>34</v>
      </c>
      <c r="N133" s="126">
        <f t="shared" ref="N133:N139" si="29">(9-_xlfn.XLOOKUP(L133,F$132:F$139,E$132:E$139, 9))+(9-_xlfn.XLOOKUP(M133,F$132:F$139,E$132:E$139, 9))</f>
        <v>0</v>
      </c>
      <c r="O133" s="2"/>
      <c r="P133" s="6"/>
      <c r="Q133" s="6">
        <f>$N133</f>
        <v>0</v>
      </c>
      <c r="R133" s="6"/>
      <c r="S133" s="6"/>
      <c r="T133" s="6"/>
      <c r="U133" s="6"/>
      <c r="V133" s="6"/>
      <c r="W133" s="6"/>
      <c r="X133" s="2"/>
      <c r="Y133" s="8">
        <f>COUNTIF(F$123:F$130:F$132:F$139,F133)</f>
        <v>0</v>
      </c>
      <c r="Z133" s="8">
        <f t="shared" ref="Z133:Z139" si="30">IF(NOT(ISBLANK(F133)),COUNTIF(F$132:F$139,LEFT(F133,1)&amp;"*"),0)</f>
        <v>0</v>
      </c>
    </row>
    <row r="134" spans="1:26" s="12" customFormat="1" ht="20" customHeight="1">
      <c r="A134" s="13" t="s">
        <v>50</v>
      </c>
      <c r="B134" s="13" t="s">
        <v>30</v>
      </c>
      <c r="C134" s="13" t="s">
        <v>27</v>
      </c>
      <c r="D134" s="13" t="s">
        <v>1</v>
      </c>
      <c r="E134" s="155">
        <v>3</v>
      </c>
      <c r="F134" s="30"/>
      <c r="G134" s="139"/>
      <c r="H134" s="125" t="str">
        <f>IF(ISNA((IF(F134=0," ",VLOOKUP(F134,Data!$B$2:$B$28,1,FALSE)))),"WRONG LETTER",IF(F134=0," ",_xlfn.XLOOKUP(F134,Data!$B$2:$B$28,Data!$H$2:$H$28)))</f>
        <v xml:space="preserve"> </v>
      </c>
      <c r="I134" s="125" t="str">
        <f>IF(ISNA((IF(F134=0," ",VLOOKUP(F134,Data!$B$2:$B$28,1,FALSE)))),"WRONG LETTER",IF(F134=0," ",_xlfn.XLOOKUP(F134,Data!$B$2:$B$28,Data!$A$2:$A$28)))</f>
        <v xml:space="preserve"> </v>
      </c>
      <c r="J134" s="13" t="str" cm="1">
        <f t="array" ref="J134">_xlfn.IFS(ISBLANK(G134), "", NOT(ISNUMBER(G134)), "!!!",  G134&lt;Data!$D$264,"...",G134&lt;Data!$E$264,"L1",G134&lt;Data!$F$264,"L2",G134&lt;Data!$G$264,"L3",G134&lt;Data!$H$264,"L4",G134&lt;Data!$I$264,"L5",G134&lt;Data!$J$264,"L6",G134&lt;Data!$K$264,"L7",G134&lt;Data!$L$264,"L8", G134&gt;=Data!$L$264,"L9")</f>
        <v/>
      </c>
      <c r="K134" s="8"/>
      <c r="L134" s="126" t="s">
        <v>1</v>
      </c>
      <c r="M134" s="126" t="s">
        <v>46</v>
      </c>
      <c r="N134" s="126">
        <f t="shared" si="29"/>
        <v>0</v>
      </c>
      <c r="O134" s="2"/>
      <c r="P134" s="6"/>
      <c r="Q134" s="6"/>
      <c r="R134" s="6">
        <f>$N134</f>
        <v>0</v>
      </c>
      <c r="S134" s="6"/>
      <c r="T134" s="6"/>
      <c r="U134" s="6"/>
      <c r="V134" s="6"/>
      <c r="W134" s="6"/>
      <c r="X134" s="2"/>
      <c r="Y134" s="8">
        <f>COUNTIF(F$123:F$130:F$132:F$139,F134)</f>
        <v>0</v>
      </c>
      <c r="Z134" s="8">
        <f t="shared" si="30"/>
        <v>0</v>
      </c>
    </row>
    <row r="135" spans="1:26" s="12" customFormat="1" ht="20" customHeight="1">
      <c r="A135" s="13" t="s">
        <v>50</v>
      </c>
      <c r="B135" s="13" t="s">
        <v>30</v>
      </c>
      <c r="C135" s="13" t="s">
        <v>27</v>
      </c>
      <c r="D135" s="13" t="s">
        <v>1</v>
      </c>
      <c r="E135" s="155">
        <v>4</v>
      </c>
      <c r="F135" s="30"/>
      <c r="G135" s="139"/>
      <c r="H135" s="125" t="str">
        <f>IF(ISNA((IF(F135=0," ",VLOOKUP(F135,Data!$B$2:$B$28,1,FALSE)))),"WRONG LETTER",IF(F135=0," ",_xlfn.XLOOKUP(F135,Data!$B$2:$B$28,Data!$H$2:$H$28)))</f>
        <v xml:space="preserve"> </v>
      </c>
      <c r="I135" s="125" t="str">
        <f>IF(ISNA((IF(F135=0," ",VLOOKUP(F135,Data!$B$2:$B$28,1,FALSE)))),"WRONG LETTER",IF(F135=0," ",_xlfn.XLOOKUP(F135,Data!$B$2:$B$28,Data!$A$2:$A$28)))</f>
        <v xml:space="preserve"> </v>
      </c>
      <c r="J135" s="13" t="str" cm="1">
        <f t="array" ref="J135">_xlfn.IFS(ISBLANK(G135), "", NOT(ISNUMBER(G135)), "!!!",  G135&lt;Data!$D$264,"...",G135&lt;Data!$E$264,"L1",G135&lt;Data!$F$264,"L2",G135&lt;Data!$G$264,"L3",G135&lt;Data!$H$264,"L4",G135&lt;Data!$I$264,"L5",G135&lt;Data!$J$264,"L6",G135&lt;Data!$K$264,"L7",G135&lt;Data!$L$264,"L8", G135&gt;=Data!$L$264,"L9")</f>
        <v/>
      </c>
      <c r="K135" s="8"/>
      <c r="L135" s="126" t="s">
        <v>18</v>
      </c>
      <c r="M135" s="126" t="s">
        <v>17</v>
      </c>
      <c r="N135" s="126">
        <f t="shared" si="29"/>
        <v>0</v>
      </c>
      <c r="O135" s="2"/>
      <c r="P135" s="6"/>
      <c r="Q135" s="6"/>
      <c r="R135" s="6"/>
      <c r="S135" s="6">
        <f>$N135</f>
        <v>0</v>
      </c>
      <c r="T135" s="6"/>
      <c r="U135" s="6"/>
      <c r="V135" s="6"/>
      <c r="W135" s="6"/>
      <c r="X135" s="2"/>
      <c r="Y135" s="8">
        <f>COUNTIF(F$123:F$130:F$132:F$139,F135)</f>
        <v>0</v>
      </c>
      <c r="Z135" s="8">
        <f t="shared" si="30"/>
        <v>0</v>
      </c>
    </row>
    <row r="136" spans="1:26" s="12" customFormat="1" ht="20" customHeight="1">
      <c r="A136" s="13" t="s">
        <v>50</v>
      </c>
      <c r="B136" s="13" t="s">
        <v>30</v>
      </c>
      <c r="C136" s="13" t="s">
        <v>27</v>
      </c>
      <c r="D136" s="13" t="s">
        <v>1</v>
      </c>
      <c r="E136" s="155">
        <v>5</v>
      </c>
      <c r="F136" s="30"/>
      <c r="G136" s="139"/>
      <c r="H136" s="125" t="str">
        <f>IF(ISNA((IF(F136=0," ",VLOOKUP(F136,Data!$B$2:$B$28,1,FALSE)))),"WRONG LETTER",IF(F136=0," ",_xlfn.XLOOKUP(F136,Data!$B$2:$B$28,Data!$H$2:$H$28)))</f>
        <v xml:space="preserve"> </v>
      </c>
      <c r="I136" s="125" t="str">
        <f>IF(ISNA((IF(F136=0," ",VLOOKUP(F136,Data!$B$2:$B$28,1,FALSE)))),"WRONG LETTER",IF(F136=0," ",_xlfn.XLOOKUP(F136,Data!$B$2:$B$28,Data!$A$2:$A$28)))</f>
        <v xml:space="preserve"> </v>
      </c>
      <c r="J136" s="13" t="str" cm="1">
        <f t="array" ref="J136">_xlfn.IFS(ISBLANK(G136), "", NOT(ISNUMBER(G136)), "!!!",  G136&lt;Data!$D$264,"...",G136&lt;Data!$E$264,"L1",G136&lt;Data!$F$264,"L2",G136&lt;Data!$G$264,"L3",G136&lt;Data!$H$264,"L4",G136&lt;Data!$I$264,"L5",G136&lt;Data!$J$264,"L6",G136&lt;Data!$K$264,"L7",G136&lt;Data!$L$264,"L8", G136&gt;=Data!$L$264,"L9")</f>
        <v/>
      </c>
      <c r="K136" s="8"/>
      <c r="L136" s="126" t="s">
        <v>31</v>
      </c>
      <c r="M136" s="126" t="s">
        <v>32</v>
      </c>
      <c r="N136" s="126">
        <f t="shared" si="29"/>
        <v>0</v>
      </c>
      <c r="O136" s="2"/>
      <c r="P136" s="6"/>
      <c r="Q136" s="6"/>
      <c r="R136" s="6"/>
      <c r="S136" s="6"/>
      <c r="T136" s="6">
        <f>$N136</f>
        <v>0</v>
      </c>
      <c r="U136" s="6"/>
      <c r="V136" s="6"/>
      <c r="W136" s="6"/>
      <c r="X136" s="2"/>
      <c r="Y136" s="8">
        <f>COUNTIF(F$123:F$130:F$132:F$139,F136)</f>
        <v>0</v>
      </c>
      <c r="Z136" s="8">
        <f t="shared" si="30"/>
        <v>0</v>
      </c>
    </row>
    <row r="137" spans="1:26" s="12" customFormat="1" ht="20" customHeight="1">
      <c r="A137" s="13" t="s">
        <v>50</v>
      </c>
      <c r="B137" s="13" t="s">
        <v>30</v>
      </c>
      <c r="C137" s="13" t="s">
        <v>27</v>
      </c>
      <c r="D137" s="13" t="s">
        <v>1</v>
      </c>
      <c r="E137" s="155">
        <v>6</v>
      </c>
      <c r="F137" s="30"/>
      <c r="G137" s="139"/>
      <c r="H137" s="125" t="str">
        <f>IF(ISNA((IF(F137=0," ",VLOOKUP(F137,Data!$B$2:$B$28,1,FALSE)))),"WRONG LETTER",IF(F137=0," ",_xlfn.XLOOKUP(F137,Data!$B$2:$B$28,Data!$H$2:$H$28)))</f>
        <v xml:space="preserve"> </v>
      </c>
      <c r="I137" s="125" t="str">
        <f>IF(ISNA((IF(F137=0," ",VLOOKUP(F137,Data!$B$2:$B$28,1,FALSE)))),"WRONG LETTER",IF(F137=0," ",_xlfn.XLOOKUP(F137,Data!$B$2:$B$28,Data!$A$2:$A$28)))</f>
        <v xml:space="preserve"> </v>
      </c>
      <c r="J137" s="13" t="str" cm="1">
        <f t="array" ref="J137">_xlfn.IFS(ISBLANK(G137), "", NOT(ISNUMBER(G137)), "!!!",  G137&lt;Data!$D$264,"...",G137&lt;Data!$E$264,"L1",G137&lt;Data!$F$264,"L2",G137&lt;Data!$G$264,"L3",G137&lt;Data!$H$264,"L4",G137&lt;Data!$I$264,"L5",G137&lt;Data!$J$264,"L6",G137&lt;Data!$K$264,"L7",G137&lt;Data!$L$264,"L8", G137&gt;=Data!$L$264,"L9")</f>
        <v/>
      </c>
      <c r="K137" s="131"/>
      <c r="L137" s="126" t="s">
        <v>44</v>
      </c>
      <c r="M137" s="126" t="s">
        <v>48</v>
      </c>
      <c r="N137" s="126">
        <f t="shared" si="29"/>
        <v>0</v>
      </c>
      <c r="O137" s="2"/>
      <c r="P137" s="6"/>
      <c r="Q137" s="6"/>
      <c r="R137" s="6"/>
      <c r="S137" s="6"/>
      <c r="T137" s="6"/>
      <c r="U137" s="6">
        <f>$N137</f>
        <v>0</v>
      </c>
      <c r="V137" s="6"/>
      <c r="W137" s="6"/>
      <c r="X137" s="2"/>
      <c r="Y137" s="8">
        <f>COUNTIF(F$123:F$130:F$132:F$139,F137)</f>
        <v>0</v>
      </c>
      <c r="Z137" s="8">
        <f t="shared" si="30"/>
        <v>0</v>
      </c>
    </row>
    <row r="138" spans="1:26" s="11" customFormat="1" ht="20" customHeight="1">
      <c r="A138" s="13" t="s">
        <v>50</v>
      </c>
      <c r="B138" s="13" t="s">
        <v>30</v>
      </c>
      <c r="C138" s="13" t="s">
        <v>27</v>
      </c>
      <c r="D138" s="13" t="s">
        <v>1</v>
      </c>
      <c r="E138" s="25">
        <v>7</v>
      </c>
      <c r="F138" s="30"/>
      <c r="G138" s="139"/>
      <c r="H138" s="125" t="str">
        <f>IF(ISNA((IF(F138=0," ",VLOOKUP(F138,Data!$B$2:$B$28,1,FALSE)))),"WRONG LETTER",IF(F138=0," ",_xlfn.XLOOKUP(F138,Data!$B$2:$B$28,Data!$H$2:$H$28)))</f>
        <v xml:space="preserve"> </v>
      </c>
      <c r="I138" s="125" t="str">
        <f>IF(ISNA((IF(F138=0," ",VLOOKUP(F138,Data!$B$2:$B$28,1,FALSE)))),"WRONG LETTER",IF(F138=0," ",_xlfn.XLOOKUP(F138,Data!$B$2:$B$28,Data!$A$2:$A$28)))</f>
        <v xml:space="preserve"> </v>
      </c>
      <c r="J138" s="13" t="str" cm="1">
        <f t="array" ref="J138">_xlfn.IFS(ISBLANK(G138), "", NOT(ISNUMBER(G138)), "!!!",  G138&lt;Data!$D$264,"...",G138&lt;Data!$E$264,"L1",G138&lt;Data!$F$264,"L2",G138&lt;Data!$G$264,"L3",G138&lt;Data!$H$264,"L4",G138&lt;Data!$I$264,"L5",G138&lt;Data!$J$264,"L6",G138&lt;Data!$K$264,"L7",G138&lt;Data!$L$264,"L8", G138&gt;=Data!$L$264,"L9")</f>
        <v/>
      </c>
      <c r="K138" s="8"/>
      <c r="L138" s="126" t="s">
        <v>72</v>
      </c>
      <c r="M138" s="126" t="s">
        <v>73</v>
      </c>
      <c r="N138" s="126">
        <f t="shared" si="29"/>
        <v>0</v>
      </c>
      <c r="O138" s="2"/>
      <c r="P138" s="6"/>
      <c r="Q138" s="6"/>
      <c r="R138" s="6"/>
      <c r="S138" s="6"/>
      <c r="T138" s="6"/>
      <c r="U138" s="6"/>
      <c r="V138" s="6">
        <f>$N138</f>
        <v>0</v>
      </c>
      <c r="W138" s="6"/>
      <c r="X138" s="2"/>
      <c r="Y138" s="8">
        <f>COUNTIF(F$123:F$130:F$132:F$139,F138)</f>
        <v>0</v>
      </c>
      <c r="Z138" s="8">
        <f t="shared" si="30"/>
        <v>0</v>
      </c>
    </row>
    <row r="139" spans="1:26" s="11" customFormat="1" ht="20" customHeight="1">
      <c r="A139" s="13" t="s">
        <v>50</v>
      </c>
      <c r="B139" s="13" t="s">
        <v>30</v>
      </c>
      <c r="C139" s="13" t="s">
        <v>27</v>
      </c>
      <c r="D139" s="13" t="s">
        <v>1</v>
      </c>
      <c r="E139" s="25">
        <v>8</v>
      </c>
      <c r="F139" s="30"/>
      <c r="G139" s="139"/>
      <c r="H139" s="125" t="str">
        <f>IF(ISNA((IF(F139=0," ",VLOOKUP(F139,Data!$B$2:$B$28,1,FALSE)))),"WRONG LETTER",IF(F139=0," ",_xlfn.XLOOKUP(F139,Data!$B$2:$B$28,Data!$H$2:$H$28)))</f>
        <v xml:space="preserve"> </v>
      </c>
      <c r="I139" s="125" t="str">
        <f>IF(ISNA((IF(F139=0," ",VLOOKUP(F139,Data!$B$2:$B$28,1,FALSE)))),"WRONG LETTER",IF(F139=0," ",_xlfn.XLOOKUP(F139,Data!$B$2:$B$28,Data!$A$2:$A$28)))</f>
        <v xml:space="preserve"> </v>
      </c>
      <c r="J139" s="13" t="str" cm="1">
        <f t="array" ref="J139">_xlfn.IFS(ISBLANK(G139), "", NOT(ISNUMBER(G139)), "!!!",  G139&lt;Data!$D$264,"...",G139&lt;Data!$E$264,"L1",G139&lt;Data!$F$264,"L2",G139&lt;Data!$G$264,"L3",G139&lt;Data!$H$264,"L4",G139&lt;Data!$I$264,"L5",G139&lt;Data!$J$264,"L6",G139&lt;Data!$K$264,"L7",G139&lt;Data!$L$264,"L8", G139&gt;=Data!$L$264,"L9")</f>
        <v/>
      </c>
      <c r="K139" s="8"/>
      <c r="L139" s="126" t="s">
        <v>45</v>
      </c>
      <c r="M139" s="126" t="s">
        <v>49</v>
      </c>
      <c r="N139" s="126">
        <f t="shared" si="29"/>
        <v>0</v>
      </c>
      <c r="O139" s="2"/>
      <c r="P139" s="6"/>
      <c r="Q139" s="6"/>
      <c r="R139" s="6"/>
      <c r="S139" s="6"/>
      <c r="T139" s="6"/>
      <c r="U139" s="6"/>
      <c r="V139" s="6"/>
      <c r="W139" s="6">
        <f>$N139</f>
        <v>0</v>
      </c>
      <c r="X139" s="8"/>
      <c r="Y139" s="8">
        <f>COUNTIF(F$123:F$130:F$132:F$139,F139)</f>
        <v>0</v>
      </c>
      <c r="Z139" s="8">
        <f t="shared" si="30"/>
        <v>0</v>
      </c>
    </row>
    <row r="140" spans="1:26" s="11" customFormat="1" ht="20" customHeight="1">
      <c r="A140" s="13" t="s">
        <v>50</v>
      </c>
      <c r="B140" s="13" t="s">
        <v>30</v>
      </c>
      <c r="C140" s="13" t="s">
        <v>55</v>
      </c>
      <c r="D140" s="13"/>
      <c r="E140" s="120" t="s">
        <v>166</v>
      </c>
      <c r="F140" s="46"/>
      <c r="G140" s="46"/>
      <c r="H140" s="120"/>
      <c r="I140" s="127" t="s">
        <v>59</v>
      </c>
      <c r="J140" s="128">
        <f>Data!$M$265</f>
        <v>44.06</v>
      </c>
      <c r="K140" s="22"/>
      <c r="L140" s="16"/>
      <c r="M140" s="16"/>
      <c r="O140" s="8"/>
      <c r="P140" s="8"/>
      <c r="Q140" s="8"/>
      <c r="R140" s="8"/>
      <c r="S140" s="8"/>
      <c r="T140" s="8"/>
      <c r="U140" s="8"/>
      <c r="V140" s="8"/>
      <c r="W140" s="8"/>
      <c r="X140" s="2"/>
      <c r="Y140" s="123"/>
      <c r="Z140" s="124"/>
    </row>
    <row r="141" spans="1:26" s="11" customFormat="1" ht="20" customHeight="1">
      <c r="A141" s="13" t="s">
        <v>50</v>
      </c>
      <c r="B141" s="13" t="s">
        <v>30</v>
      </c>
      <c r="C141" s="13" t="s">
        <v>55</v>
      </c>
      <c r="D141" s="13" t="s">
        <v>0</v>
      </c>
      <c r="E141" s="155">
        <v>1</v>
      </c>
      <c r="F141" s="30"/>
      <c r="G141" s="139"/>
      <c r="H141" s="125" t="str">
        <f>IF(ISNA((IF(F141=0," ",VLOOKUP(F141,Data!$B$2:$B$28,1,FALSE)))),"WRONG LETTER",IF(F141=0," ",_xlfn.XLOOKUP(F141,Data!$B$2:$B$28,Data!$K$2:$K$28)))</f>
        <v xml:space="preserve"> </v>
      </c>
      <c r="I141" s="125" t="str">
        <f>IF(ISNA((IF(F141=0," ",VLOOKUP(F141,Data!$B$2:$B$28,1,FALSE)))),"WRONG LETTER",IF(F141=0," ",_xlfn.XLOOKUP(F141,Data!$B$2:$B$28,Data!$A$2:$A$28)))</f>
        <v xml:space="preserve"> </v>
      </c>
      <c r="J141" s="13" t="str" cm="1">
        <f t="array" ref="J141">_xlfn.IFS(ISBLANK(G141), "", NOT(ISNUMBER(G141)), "!!!",  G141&lt;Data!$D$265,"...",G141&lt;Data!$E$265,"L1",G141&lt;Data!$F$265,"L2",G141&lt;Data!$G$265,"L3",G141&lt;Data!$H$265,"L4",G141&lt;Data!$I$265,"L5",G141&lt;Data!$J$265,"L6",G141&lt;Data!$K$265,"L7",G141&lt;Data!$L$265,"L8", G141&gt;=Data!$L$265,"L9")</f>
        <v/>
      </c>
      <c r="K141" s="2"/>
      <c r="L141" s="126" t="s">
        <v>0</v>
      </c>
      <c r="M141" s="126" t="s">
        <v>47</v>
      </c>
      <c r="N141" s="126">
        <f>(9-_xlfn.XLOOKUP(L141,F$141:F$148,E$141:E$148, 9))+(9-_xlfn.XLOOKUP(M141,F$141:F$148,E$141:E$148, 9))</f>
        <v>0</v>
      </c>
      <c r="O141" s="2"/>
      <c r="P141" s="6">
        <f>$N141</f>
        <v>0</v>
      </c>
      <c r="Q141" s="6"/>
      <c r="R141" s="6"/>
      <c r="S141" s="6"/>
      <c r="T141" s="6"/>
      <c r="U141" s="6"/>
      <c r="V141" s="6"/>
      <c r="W141" s="6"/>
      <c r="X141" s="2"/>
      <c r="Y141" s="8">
        <f>COUNTIF(F$141:F$148:F$150:F$157,F141)</f>
        <v>0</v>
      </c>
      <c r="Z141" s="8">
        <f>IF(NOT(ISBLANK(F141)),COUNTIF(F$141:F$148,LEFT(F141,1)&amp;"*"),0)</f>
        <v>0</v>
      </c>
    </row>
    <row r="142" spans="1:26" s="11" customFormat="1" ht="20" customHeight="1">
      <c r="A142" s="13" t="s">
        <v>50</v>
      </c>
      <c r="B142" s="13" t="s">
        <v>30</v>
      </c>
      <c r="C142" s="13" t="s">
        <v>55</v>
      </c>
      <c r="D142" s="13" t="s">
        <v>0</v>
      </c>
      <c r="E142" s="155">
        <v>2</v>
      </c>
      <c r="F142" s="30"/>
      <c r="G142" s="139"/>
      <c r="H142" s="125" t="str">
        <f>IF(ISNA((IF(F142=0," ",VLOOKUP(F142,Data!$B$2:$B$28,1,FALSE)))),"WRONG LETTER",IF(F142=0," ",_xlfn.XLOOKUP(F142,Data!$B$2:$B$28,Data!$K$2:$K$28)))</f>
        <v xml:space="preserve"> </v>
      </c>
      <c r="I142" s="125" t="str">
        <f>IF(ISNA((IF(F142=0," ",VLOOKUP(F142,Data!$B$2:$B$28,1,FALSE)))),"WRONG LETTER",IF(F142=0," ",_xlfn.XLOOKUP(F142,Data!$B$2:$B$28,Data!$A$2:$A$28)))</f>
        <v xml:space="preserve"> </v>
      </c>
      <c r="J142" s="13" t="str" cm="1">
        <f t="array" ref="J142">_xlfn.IFS(ISBLANK(G142), "", NOT(ISNUMBER(G142)), "!!!",  G142&lt;Data!$D$265,"...",G142&lt;Data!$E$265,"L1",G142&lt;Data!$F$265,"L2",G142&lt;Data!$G$265,"L3",G142&lt;Data!$H$265,"L4",G142&lt;Data!$I$265,"L5",G142&lt;Data!$J$265,"L6",G142&lt;Data!$K$265,"L7",G142&lt;Data!$L$265,"L8", G142&gt;=Data!$L$265,"L9")</f>
        <v/>
      </c>
      <c r="K142" s="2"/>
      <c r="L142" s="126" t="s">
        <v>33</v>
      </c>
      <c r="M142" s="126" t="s">
        <v>34</v>
      </c>
      <c r="N142" s="126">
        <f t="shared" ref="N142:N148" si="31">(9-_xlfn.XLOOKUP(L142,F$141:F$148,E$141:E$148, 9))+(9-_xlfn.XLOOKUP(M142,F$141:F$148,E$141:E$148, 9))</f>
        <v>0</v>
      </c>
      <c r="O142" s="2"/>
      <c r="P142" s="6"/>
      <c r="Q142" s="6">
        <f>$N142</f>
        <v>0</v>
      </c>
      <c r="R142" s="6"/>
      <c r="S142" s="6"/>
      <c r="T142" s="6"/>
      <c r="U142" s="6"/>
      <c r="V142" s="6"/>
      <c r="W142" s="6"/>
      <c r="X142" s="2"/>
      <c r="Y142" s="8">
        <f>COUNTIF(F$141:F$148:F$150:F$157,F142)</f>
        <v>0</v>
      </c>
      <c r="Z142" s="8">
        <f t="shared" ref="Z142:Z148" si="32">IF(NOT(ISBLANK(F142)),COUNTIF(F$141:F$148,LEFT(F142,1)&amp;"*"),0)</f>
        <v>0</v>
      </c>
    </row>
    <row r="143" spans="1:26" s="11" customFormat="1" ht="20" customHeight="1">
      <c r="A143" s="13" t="s">
        <v>50</v>
      </c>
      <c r="B143" s="13" t="s">
        <v>30</v>
      </c>
      <c r="C143" s="13" t="s">
        <v>55</v>
      </c>
      <c r="D143" s="13" t="s">
        <v>0</v>
      </c>
      <c r="E143" s="155">
        <v>3</v>
      </c>
      <c r="F143" s="30"/>
      <c r="G143" s="139"/>
      <c r="H143" s="125" t="str">
        <f>IF(ISNA((IF(F143=0," ",VLOOKUP(F143,Data!$B$2:$B$28,1,FALSE)))),"WRONG LETTER",IF(F143=0," ",_xlfn.XLOOKUP(F143,Data!$B$2:$B$28,Data!$K$2:$K$28)))</f>
        <v xml:space="preserve"> </v>
      </c>
      <c r="I143" s="125" t="str">
        <f>IF(ISNA((IF(F143=0," ",VLOOKUP(F143,Data!$B$2:$B$28,1,FALSE)))),"WRONG LETTER",IF(F143=0," ",_xlfn.XLOOKUP(F143,Data!$B$2:$B$28,Data!$A$2:$A$28)))</f>
        <v xml:space="preserve"> </v>
      </c>
      <c r="J143" s="13" t="str" cm="1">
        <f t="array" ref="J143">_xlfn.IFS(ISBLANK(G143), "", NOT(ISNUMBER(G143)), "!!!",  G143&lt;Data!$D$265,"...",G143&lt;Data!$E$265,"L1",G143&lt;Data!$F$265,"L2",G143&lt;Data!$G$265,"L3",G143&lt;Data!$H$265,"L4",G143&lt;Data!$I$265,"L5",G143&lt;Data!$J$265,"L6",G143&lt;Data!$K$265,"L7",G143&lt;Data!$L$265,"L8", G143&gt;=Data!$L$265,"L9")</f>
        <v/>
      </c>
      <c r="K143" s="2"/>
      <c r="L143" s="126" t="s">
        <v>1</v>
      </c>
      <c r="M143" s="126" t="s">
        <v>46</v>
      </c>
      <c r="N143" s="126">
        <f t="shared" si="31"/>
        <v>0</v>
      </c>
      <c r="O143" s="2"/>
      <c r="P143" s="6"/>
      <c r="Q143" s="6"/>
      <c r="R143" s="6">
        <f>$N143</f>
        <v>0</v>
      </c>
      <c r="S143" s="6"/>
      <c r="T143" s="6"/>
      <c r="U143" s="6"/>
      <c r="V143" s="6"/>
      <c r="W143" s="6"/>
      <c r="X143" s="2"/>
      <c r="Y143" s="8">
        <f>COUNTIF(F$141:F$148:F$150:F$157,F143)</f>
        <v>0</v>
      </c>
      <c r="Z143" s="8">
        <f t="shared" si="32"/>
        <v>0</v>
      </c>
    </row>
    <row r="144" spans="1:26" s="11" customFormat="1" ht="20" customHeight="1">
      <c r="A144" s="13" t="s">
        <v>50</v>
      </c>
      <c r="B144" s="13" t="s">
        <v>30</v>
      </c>
      <c r="C144" s="13" t="s">
        <v>55</v>
      </c>
      <c r="D144" s="13" t="s">
        <v>0</v>
      </c>
      <c r="E144" s="155">
        <v>4</v>
      </c>
      <c r="F144" s="30"/>
      <c r="G144" s="139"/>
      <c r="H144" s="125" t="str">
        <f>IF(ISNA((IF(F144=0," ",VLOOKUP(F144,Data!$B$2:$B$28,1,FALSE)))),"WRONG LETTER",IF(F144=0," ",_xlfn.XLOOKUP(F144,Data!$B$2:$B$28,Data!$K$2:$K$28)))</f>
        <v xml:space="preserve"> </v>
      </c>
      <c r="I144" s="125" t="str">
        <f>IF(ISNA((IF(F144=0," ",VLOOKUP(F144,Data!$B$2:$B$28,1,FALSE)))),"WRONG LETTER",IF(F144=0," ",_xlfn.XLOOKUP(F144,Data!$B$2:$B$28,Data!$A$2:$A$28)))</f>
        <v xml:space="preserve"> </v>
      </c>
      <c r="J144" s="13" t="str" cm="1">
        <f t="array" ref="J144">_xlfn.IFS(ISBLANK(G144), "", NOT(ISNUMBER(G144)), "!!!",  G144&lt;Data!$D$265,"...",G144&lt;Data!$E$265,"L1",G144&lt;Data!$F$265,"L2",G144&lt;Data!$G$265,"L3",G144&lt;Data!$H$265,"L4",G144&lt;Data!$I$265,"L5",G144&lt;Data!$J$265,"L6",G144&lt;Data!$K$265,"L7",G144&lt;Data!$L$265,"L8", G144&gt;=Data!$L$265,"L9")</f>
        <v/>
      </c>
      <c r="K144" s="2"/>
      <c r="L144" s="126" t="s">
        <v>18</v>
      </c>
      <c r="M144" s="126" t="s">
        <v>17</v>
      </c>
      <c r="N144" s="126">
        <f t="shared" si="31"/>
        <v>0</v>
      </c>
      <c r="O144" s="2"/>
      <c r="P144" s="6"/>
      <c r="Q144" s="6"/>
      <c r="R144" s="6"/>
      <c r="S144" s="6">
        <f>$N144</f>
        <v>0</v>
      </c>
      <c r="T144" s="6"/>
      <c r="U144" s="6"/>
      <c r="V144" s="6"/>
      <c r="W144" s="6"/>
      <c r="X144" s="2"/>
      <c r="Y144" s="8">
        <f>COUNTIF(F$141:F$148:F$150:F$157,F144)</f>
        <v>0</v>
      </c>
      <c r="Z144" s="8">
        <f t="shared" si="32"/>
        <v>0</v>
      </c>
    </row>
    <row r="145" spans="1:26" s="11" customFormat="1" ht="20" customHeight="1">
      <c r="A145" s="13" t="s">
        <v>50</v>
      </c>
      <c r="B145" s="13" t="s">
        <v>30</v>
      </c>
      <c r="C145" s="13" t="s">
        <v>55</v>
      </c>
      <c r="D145" s="13" t="s">
        <v>0</v>
      </c>
      <c r="E145" s="155">
        <v>5</v>
      </c>
      <c r="F145" s="30"/>
      <c r="G145" s="139"/>
      <c r="H145" s="125" t="str">
        <f>IF(ISNA((IF(F145=0," ",VLOOKUP(F145,Data!$B$2:$B$28,1,FALSE)))),"WRONG LETTER",IF(F145=0," ",_xlfn.XLOOKUP(F145,Data!$B$2:$B$28,Data!$K$2:$K$28)))</f>
        <v xml:space="preserve"> </v>
      </c>
      <c r="I145" s="125" t="str">
        <f>IF(ISNA((IF(F145=0," ",VLOOKUP(F145,Data!$B$2:$B$28,1,FALSE)))),"WRONG LETTER",IF(F145=0," ",_xlfn.XLOOKUP(F145,Data!$B$2:$B$28,Data!$A$2:$A$28)))</f>
        <v xml:space="preserve"> </v>
      </c>
      <c r="J145" s="13" t="str" cm="1">
        <f t="array" ref="J145">_xlfn.IFS(ISBLANK(G145), "", NOT(ISNUMBER(G145)), "!!!",  G145&lt;Data!$D$265,"...",G145&lt;Data!$E$265,"L1",G145&lt;Data!$F$265,"L2",G145&lt;Data!$G$265,"L3",G145&lt;Data!$H$265,"L4",G145&lt;Data!$I$265,"L5",G145&lt;Data!$J$265,"L6",G145&lt;Data!$K$265,"L7",G145&lt;Data!$L$265,"L8", G145&gt;=Data!$L$265,"L9")</f>
        <v/>
      </c>
      <c r="K145" s="2"/>
      <c r="L145" s="126" t="s">
        <v>31</v>
      </c>
      <c r="M145" s="126" t="s">
        <v>32</v>
      </c>
      <c r="N145" s="126">
        <f t="shared" si="31"/>
        <v>0</v>
      </c>
      <c r="O145" s="2"/>
      <c r="P145" s="6"/>
      <c r="Q145" s="6"/>
      <c r="R145" s="6"/>
      <c r="S145" s="6"/>
      <c r="T145" s="6">
        <f>$N145</f>
        <v>0</v>
      </c>
      <c r="U145" s="6"/>
      <c r="V145" s="6"/>
      <c r="W145" s="6"/>
      <c r="X145" s="2"/>
      <c r="Y145" s="8">
        <f>COUNTIF(F$141:F$148:F$150:F$157,F145)</f>
        <v>0</v>
      </c>
      <c r="Z145" s="8">
        <f t="shared" si="32"/>
        <v>0</v>
      </c>
    </row>
    <row r="146" spans="1:26" s="11" customFormat="1" ht="20" customHeight="1">
      <c r="A146" s="13" t="s">
        <v>50</v>
      </c>
      <c r="B146" s="13" t="s">
        <v>30</v>
      </c>
      <c r="C146" s="13" t="s">
        <v>55</v>
      </c>
      <c r="D146" s="13" t="s">
        <v>0</v>
      </c>
      <c r="E146" s="155">
        <v>6</v>
      </c>
      <c r="F146" s="30"/>
      <c r="G146" s="139"/>
      <c r="H146" s="125" t="str">
        <f>IF(ISNA((IF(F146=0," ",VLOOKUP(F146,Data!$B$2:$B$28,1,FALSE)))),"WRONG LETTER",IF(F146=0," ",_xlfn.XLOOKUP(F146,Data!$B$2:$B$28,Data!$K$2:$K$28)))</f>
        <v xml:space="preserve"> </v>
      </c>
      <c r="I146" s="125" t="str">
        <f>IF(ISNA((IF(F146=0," ",VLOOKUP(F146,Data!$B$2:$B$28,1,FALSE)))),"WRONG LETTER",IF(F146=0," ",_xlfn.XLOOKUP(F146,Data!$B$2:$B$28,Data!$A$2:$A$28)))</f>
        <v xml:space="preserve"> </v>
      </c>
      <c r="J146" s="13" t="str" cm="1">
        <f t="array" ref="J146">_xlfn.IFS(ISBLANK(G146), "", NOT(ISNUMBER(G146)), "!!!",  G146&lt;Data!$D$265,"...",G146&lt;Data!$E$265,"L1",G146&lt;Data!$F$265,"L2",G146&lt;Data!$G$265,"L3",G146&lt;Data!$H$265,"L4",G146&lt;Data!$I$265,"L5",G146&lt;Data!$J$265,"L6",G146&lt;Data!$K$265,"L7",G146&lt;Data!$L$265,"L8", G146&gt;=Data!$L$265,"L9")</f>
        <v/>
      </c>
      <c r="K146" s="2"/>
      <c r="L146" s="126" t="s">
        <v>44</v>
      </c>
      <c r="M146" s="126" t="s">
        <v>48</v>
      </c>
      <c r="N146" s="126">
        <f t="shared" si="31"/>
        <v>0</v>
      </c>
      <c r="O146" s="2"/>
      <c r="P146" s="6"/>
      <c r="Q146" s="6"/>
      <c r="R146" s="6"/>
      <c r="S146" s="6"/>
      <c r="T146" s="6"/>
      <c r="U146" s="6">
        <f>$N146</f>
        <v>0</v>
      </c>
      <c r="V146" s="6"/>
      <c r="W146" s="6"/>
      <c r="X146" s="2"/>
      <c r="Y146" s="8">
        <f>COUNTIF(F$141:F$148:F$150:F$157,F146)</f>
        <v>0</v>
      </c>
      <c r="Z146" s="8">
        <f t="shared" si="32"/>
        <v>0</v>
      </c>
    </row>
    <row r="147" spans="1:26" s="11" customFormat="1" ht="20" customHeight="1">
      <c r="A147" s="13" t="s">
        <v>50</v>
      </c>
      <c r="B147" s="13" t="s">
        <v>30</v>
      </c>
      <c r="C147" s="13" t="s">
        <v>55</v>
      </c>
      <c r="D147" s="13" t="s">
        <v>0</v>
      </c>
      <c r="E147" s="25">
        <v>7</v>
      </c>
      <c r="F147" s="30"/>
      <c r="G147" s="139"/>
      <c r="H147" s="125" t="str">
        <f>IF(ISNA((IF(F147=0," ",VLOOKUP(F147,Data!$B$2:$B$28,1,FALSE)))),"WRONG LETTER",IF(F147=0," ",_xlfn.XLOOKUP(F147,Data!$B$2:$B$28,Data!$K$2:$K$28)))</f>
        <v xml:space="preserve"> </v>
      </c>
      <c r="I147" s="125" t="str">
        <f>IF(ISNA((IF(F147=0," ",VLOOKUP(F147,Data!$B$2:$B$28,1,FALSE)))),"WRONG LETTER",IF(F147=0," ",_xlfn.XLOOKUP(F147,Data!$B$2:$B$28,Data!$A$2:$A$28)))</f>
        <v xml:space="preserve"> </v>
      </c>
      <c r="J147" s="13" t="str" cm="1">
        <f t="array" ref="J147">_xlfn.IFS(ISBLANK(G147), "", NOT(ISNUMBER(G147)), "!!!",  G147&lt;Data!$D$265,"...",G147&lt;Data!$E$265,"L1",G147&lt;Data!$F$265,"L2",G147&lt;Data!$G$265,"L3",G147&lt;Data!$H$265,"L4",G147&lt;Data!$I$265,"L5",G147&lt;Data!$J$265,"L6",G147&lt;Data!$K$265,"L7",G147&lt;Data!$L$265,"L8", G147&gt;=Data!$L$265,"L9")</f>
        <v/>
      </c>
      <c r="K147" s="2"/>
      <c r="L147" s="126" t="s">
        <v>72</v>
      </c>
      <c r="M147" s="126" t="s">
        <v>73</v>
      </c>
      <c r="N147" s="126">
        <f t="shared" si="31"/>
        <v>0</v>
      </c>
      <c r="O147" s="2"/>
      <c r="P147" s="6"/>
      <c r="Q147" s="6"/>
      <c r="R147" s="6"/>
      <c r="S147" s="6"/>
      <c r="T147" s="6"/>
      <c r="U147" s="6"/>
      <c r="V147" s="6">
        <f>$N147</f>
        <v>0</v>
      </c>
      <c r="W147" s="6"/>
      <c r="X147" s="2"/>
      <c r="Y147" s="8">
        <f>COUNTIF(F$141:F$148:F$150:F$157,F147)</f>
        <v>0</v>
      </c>
      <c r="Z147" s="8">
        <f t="shared" si="32"/>
        <v>0</v>
      </c>
    </row>
    <row r="148" spans="1:26" s="12" customFormat="1" ht="20" customHeight="1">
      <c r="A148" s="13" t="s">
        <v>50</v>
      </c>
      <c r="B148" s="13" t="s">
        <v>30</v>
      </c>
      <c r="C148" s="13" t="s">
        <v>55</v>
      </c>
      <c r="D148" s="13" t="s">
        <v>0</v>
      </c>
      <c r="E148" s="25">
        <v>8</v>
      </c>
      <c r="F148" s="30"/>
      <c r="G148" s="139"/>
      <c r="H148" s="125" t="str">
        <f>IF(ISNA((IF(F148=0," ",VLOOKUP(F148,Data!$B$2:$B$28,1,FALSE)))),"WRONG LETTER",IF(F148=0," ",_xlfn.XLOOKUP(F148,Data!$B$2:$B$28,Data!$K$2:$K$28)))</f>
        <v xml:space="preserve"> </v>
      </c>
      <c r="I148" s="125" t="str">
        <f>IF(ISNA((IF(F148=0," ",VLOOKUP(F148,Data!$B$2:$B$28,1,FALSE)))),"WRONG LETTER",IF(F148=0," ",_xlfn.XLOOKUP(F148,Data!$B$2:$B$28,Data!$A$2:$A$28)))</f>
        <v xml:space="preserve"> </v>
      </c>
      <c r="J148" s="13" t="str" cm="1">
        <f t="array" ref="J148">_xlfn.IFS(ISBLANK(G148), "", NOT(ISNUMBER(G148)), "!!!",  G148&lt;Data!$D$265,"...",G148&lt;Data!$E$265,"L1",G148&lt;Data!$F$265,"L2",G148&lt;Data!$G$265,"L3",G148&lt;Data!$H$265,"L4",G148&lt;Data!$I$265,"L5",G148&lt;Data!$J$265,"L6",G148&lt;Data!$K$265,"L7",G148&lt;Data!$L$265,"L8", G148&gt;=Data!$L$265,"L9")</f>
        <v/>
      </c>
      <c r="K148" s="8"/>
      <c r="L148" s="126" t="s">
        <v>45</v>
      </c>
      <c r="M148" s="126" t="s">
        <v>49</v>
      </c>
      <c r="N148" s="126">
        <f t="shared" si="31"/>
        <v>0</v>
      </c>
      <c r="O148" s="2"/>
      <c r="P148" s="6"/>
      <c r="Q148" s="6"/>
      <c r="R148" s="6"/>
      <c r="S148" s="6"/>
      <c r="T148" s="6"/>
      <c r="U148" s="6"/>
      <c r="V148" s="6"/>
      <c r="W148" s="6">
        <f>$N148</f>
        <v>0</v>
      </c>
      <c r="X148" s="8"/>
      <c r="Y148" s="8">
        <f>COUNTIF(F$141:F$148:F$150:F$157,F148)</f>
        <v>0</v>
      </c>
      <c r="Z148" s="8">
        <f t="shared" si="32"/>
        <v>0</v>
      </c>
    </row>
    <row r="149" spans="1:26" s="12" customFormat="1" ht="20" customHeight="1">
      <c r="A149" s="13" t="s">
        <v>50</v>
      </c>
      <c r="B149" s="13" t="s">
        <v>30</v>
      </c>
      <c r="C149" s="13" t="s">
        <v>55</v>
      </c>
      <c r="D149" s="13"/>
      <c r="E149" s="120" t="s">
        <v>167</v>
      </c>
      <c r="F149" s="46"/>
      <c r="G149" s="46"/>
      <c r="H149" s="120"/>
      <c r="I149" s="127"/>
      <c r="J149" s="128"/>
      <c r="K149" s="8"/>
      <c r="L149" s="129"/>
      <c r="M149" s="129"/>
      <c r="N149" s="130"/>
      <c r="O149" s="8"/>
      <c r="P149" s="8"/>
      <c r="Q149" s="8"/>
      <c r="R149" s="8"/>
      <c r="S149" s="8"/>
      <c r="T149" s="8"/>
      <c r="U149" s="8"/>
      <c r="V149" s="8"/>
      <c r="W149" s="8"/>
      <c r="X149" s="8"/>
      <c r="Y149" s="8"/>
      <c r="Z149" s="3"/>
    </row>
    <row r="150" spans="1:26" s="12" customFormat="1" ht="20" customHeight="1">
      <c r="A150" s="13" t="s">
        <v>50</v>
      </c>
      <c r="B150" s="13" t="s">
        <v>30</v>
      </c>
      <c r="C150" s="13" t="s">
        <v>55</v>
      </c>
      <c r="D150" s="13" t="s">
        <v>1</v>
      </c>
      <c r="E150" s="155">
        <v>1</v>
      </c>
      <c r="F150" s="30"/>
      <c r="G150" s="139"/>
      <c r="H150" s="125" t="str">
        <f>IF(ISNA((IF(F150=0," ",VLOOKUP(F150,Data!$B$2:$B$28,1,FALSE)))),"WRONG LETTER",IF(F150=0," ",_xlfn.XLOOKUP(F150,Data!$B$2:$B$28,Data!$K$2:$K$28)))</f>
        <v xml:space="preserve"> </v>
      </c>
      <c r="I150" s="125" t="str">
        <f>IF(ISNA((IF(F150=0," ",VLOOKUP(F150,Data!$B$2:$B$28,1,FALSE)))),"WRONG LETTER",IF(F150=0," ",_xlfn.XLOOKUP(F150,Data!$B$2:$B$28,Data!$A$2:$A$28)))</f>
        <v xml:space="preserve"> </v>
      </c>
      <c r="J150" s="13" t="str" cm="1">
        <f t="array" ref="J150">_xlfn.IFS(ISBLANK(G150), "", NOT(ISNUMBER(G150)), "!!!",  G150&lt;Data!$D$265,"...",G150&lt;Data!$E$265,"L1",G150&lt;Data!$F$265,"L2",G150&lt;Data!$G$265,"L3",G150&lt;Data!$H$265,"L4",G150&lt;Data!$I$265,"L5",G150&lt;Data!$J$265,"L6",G150&lt;Data!$K$265,"L7",G150&lt;Data!$L$265,"L8", G150&gt;=Data!$L$265,"L9")</f>
        <v/>
      </c>
      <c r="K150" s="2"/>
      <c r="L150" s="126" t="s">
        <v>0</v>
      </c>
      <c r="M150" s="126" t="s">
        <v>47</v>
      </c>
      <c r="N150" s="126">
        <f>(9-_xlfn.XLOOKUP(L150,F$150:F$157,E$150:E$157, 9))+(9-_xlfn.XLOOKUP(M150,F$150:F$157,E$150:E$157, 9))</f>
        <v>0</v>
      </c>
      <c r="O150" s="2"/>
      <c r="P150" s="6">
        <f>$N150</f>
        <v>0</v>
      </c>
      <c r="Q150" s="6"/>
      <c r="R150" s="6"/>
      <c r="S150" s="6"/>
      <c r="T150" s="6"/>
      <c r="U150" s="6"/>
      <c r="V150" s="6"/>
      <c r="W150" s="6"/>
      <c r="X150" s="2"/>
      <c r="Y150" s="8">
        <f>COUNTIF(F$141:F$148:F$150:F$157,F150)</f>
        <v>0</v>
      </c>
      <c r="Z150" s="8">
        <f>IF(NOT(ISBLANK(F150)),COUNTIF(F$150:F$157,LEFT(F150,1)&amp;"*"),0)</f>
        <v>0</v>
      </c>
    </row>
    <row r="151" spans="1:26" s="12" customFormat="1" ht="20" customHeight="1">
      <c r="A151" s="13" t="s">
        <v>50</v>
      </c>
      <c r="B151" s="13" t="s">
        <v>30</v>
      </c>
      <c r="C151" s="13" t="s">
        <v>55</v>
      </c>
      <c r="D151" s="13" t="s">
        <v>1</v>
      </c>
      <c r="E151" s="155">
        <v>2</v>
      </c>
      <c r="F151" s="30"/>
      <c r="G151" s="139"/>
      <c r="H151" s="125" t="str">
        <f>IF(ISNA((IF(F151=0," ",VLOOKUP(F151,Data!$B$2:$B$28,1,FALSE)))),"WRONG LETTER",IF(F151=0," ",_xlfn.XLOOKUP(F151,Data!$B$2:$B$28,Data!$K$2:$K$28)))</f>
        <v xml:space="preserve"> </v>
      </c>
      <c r="I151" s="125" t="str">
        <f>IF(ISNA((IF(F151=0," ",VLOOKUP(F151,Data!$B$2:$B$28,1,FALSE)))),"WRONG LETTER",IF(F151=0," ",_xlfn.XLOOKUP(F151,Data!$B$2:$B$28,Data!$A$2:$A$28)))</f>
        <v xml:space="preserve"> </v>
      </c>
      <c r="J151" s="13" t="str" cm="1">
        <f t="array" ref="J151">_xlfn.IFS(ISBLANK(G151), "", NOT(ISNUMBER(G151)), "!!!",  G151&lt;Data!$D$265,"...",G151&lt;Data!$E$265,"L1",G151&lt;Data!$F$265,"L2",G151&lt;Data!$G$265,"L3",G151&lt;Data!$H$265,"L4",G151&lt;Data!$I$265,"L5",G151&lt;Data!$J$265,"L6",G151&lt;Data!$K$265,"L7",G151&lt;Data!$L$265,"L8", G151&gt;=Data!$L$265,"L9")</f>
        <v/>
      </c>
      <c r="K151" s="8"/>
      <c r="L151" s="126" t="s">
        <v>33</v>
      </c>
      <c r="M151" s="126" t="s">
        <v>34</v>
      </c>
      <c r="N151" s="126">
        <f t="shared" ref="N151:N157" si="33">(9-_xlfn.XLOOKUP(L151,F$150:F$157,E$150:E$157, 9))+(9-_xlfn.XLOOKUP(M151,F$150:F$157,E$150:E$157, 9))</f>
        <v>0</v>
      </c>
      <c r="O151" s="2"/>
      <c r="P151" s="6"/>
      <c r="Q151" s="6">
        <f>$N151</f>
        <v>0</v>
      </c>
      <c r="R151" s="6"/>
      <c r="S151" s="6"/>
      <c r="T151" s="6"/>
      <c r="U151" s="6"/>
      <c r="V151" s="6"/>
      <c r="W151" s="6"/>
      <c r="X151" s="2"/>
      <c r="Y151" s="8">
        <f>COUNTIF(F$141:F$148:F$150:F$157,F151)</f>
        <v>0</v>
      </c>
      <c r="Z151" s="8">
        <f t="shared" ref="Z151:Z157" si="34">IF(NOT(ISBLANK(F151)),COUNTIF(F$150:F$157,LEFT(F151,1)&amp;"*"),0)</f>
        <v>0</v>
      </c>
    </row>
    <row r="152" spans="1:26" s="12" customFormat="1" ht="20" customHeight="1">
      <c r="A152" s="13" t="s">
        <v>50</v>
      </c>
      <c r="B152" s="13" t="s">
        <v>30</v>
      </c>
      <c r="C152" s="13" t="s">
        <v>55</v>
      </c>
      <c r="D152" s="13" t="s">
        <v>1</v>
      </c>
      <c r="E152" s="155">
        <v>3</v>
      </c>
      <c r="F152" s="30"/>
      <c r="G152" s="139"/>
      <c r="H152" s="125" t="str">
        <f>IF(ISNA((IF(F152=0," ",VLOOKUP(F152,Data!$B$2:$B$28,1,FALSE)))),"WRONG LETTER",IF(F152=0," ",_xlfn.XLOOKUP(F152,Data!$B$2:$B$28,Data!$K$2:$K$28)))</f>
        <v xml:space="preserve"> </v>
      </c>
      <c r="I152" s="125" t="str">
        <f>IF(ISNA((IF(F152=0," ",VLOOKUP(F152,Data!$B$2:$B$28,1,FALSE)))),"WRONG LETTER",IF(F152=0," ",_xlfn.XLOOKUP(F152,Data!$B$2:$B$28,Data!$A$2:$A$28)))</f>
        <v xml:space="preserve"> </v>
      </c>
      <c r="J152" s="13" t="str" cm="1">
        <f t="array" ref="J152">_xlfn.IFS(ISBLANK(G152), "", NOT(ISNUMBER(G152)), "!!!",  G152&lt;Data!$D$265,"...",G152&lt;Data!$E$265,"L1",G152&lt;Data!$F$265,"L2",G152&lt;Data!$G$265,"L3",G152&lt;Data!$H$265,"L4",G152&lt;Data!$I$265,"L5",G152&lt;Data!$J$265,"L6",G152&lt;Data!$K$265,"L7",G152&lt;Data!$L$265,"L8", G152&gt;=Data!$L$265,"L9")</f>
        <v/>
      </c>
      <c r="K152" s="8"/>
      <c r="L152" s="126" t="s">
        <v>1</v>
      </c>
      <c r="M152" s="126" t="s">
        <v>46</v>
      </c>
      <c r="N152" s="126">
        <f t="shared" si="33"/>
        <v>0</v>
      </c>
      <c r="O152" s="2"/>
      <c r="P152" s="6"/>
      <c r="Q152" s="6"/>
      <c r="R152" s="6">
        <f>$N152</f>
        <v>0</v>
      </c>
      <c r="S152" s="6"/>
      <c r="T152" s="6"/>
      <c r="U152" s="6"/>
      <c r="V152" s="6"/>
      <c r="W152" s="6"/>
      <c r="X152" s="2"/>
      <c r="Y152" s="8">
        <f>COUNTIF(F$141:F$148:F$150:F$157,F152)</f>
        <v>0</v>
      </c>
      <c r="Z152" s="8">
        <f t="shared" si="34"/>
        <v>0</v>
      </c>
    </row>
    <row r="153" spans="1:26" s="12" customFormat="1" ht="20" customHeight="1">
      <c r="A153" s="13" t="s">
        <v>50</v>
      </c>
      <c r="B153" s="13" t="s">
        <v>30</v>
      </c>
      <c r="C153" s="13" t="s">
        <v>55</v>
      </c>
      <c r="D153" s="13" t="s">
        <v>1</v>
      </c>
      <c r="E153" s="155">
        <v>4</v>
      </c>
      <c r="F153" s="30"/>
      <c r="G153" s="139"/>
      <c r="H153" s="125" t="str">
        <f>IF(ISNA((IF(F153=0," ",VLOOKUP(F153,Data!$B$2:$B$28,1,FALSE)))),"WRONG LETTER",IF(F153=0," ",_xlfn.XLOOKUP(F153,Data!$B$2:$B$28,Data!$K$2:$K$28)))</f>
        <v xml:space="preserve"> </v>
      </c>
      <c r="I153" s="125" t="str">
        <f>IF(ISNA((IF(F153=0," ",VLOOKUP(F153,Data!$B$2:$B$28,1,FALSE)))),"WRONG LETTER",IF(F153=0," ",_xlfn.XLOOKUP(F153,Data!$B$2:$B$28,Data!$A$2:$A$28)))</f>
        <v xml:space="preserve"> </v>
      </c>
      <c r="J153" s="13" t="str" cm="1">
        <f t="array" ref="J153">_xlfn.IFS(ISBLANK(G153), "", NOT(ISNUMBER(G153)), "!!!",  G153&lt;Data!$D$265,"...",G153&lt;Data!$E$265,"L1",G153&lt;Data!$F$265,"L2",G153&lt;Data!$G$265,"L3",G153&lt;Data!$H$265,"L4",G153&lt;Data!$I$265,"L5",G153&lt;Data!$J$265,"L6",G153&lt;Data!$K$265,"L7",G153&lt;Data!$L$265,"L8", G153&gt;=Data!$L$265,"L9")</f>
        <v/>
      </c>
      <c r="K153" s="8"/>
      <c r="L153" s="126" t="s">
        <v>18</v>
      </c>
      <c r="M153" s="126" t="s">
        <v>17</v>
      </c>
      <c r="N153" s="126">
        <f t="shared" si="33"/>
        <v>0</v>
      </c>
      <c r="O153" s="2"/>
      <c r="P153" s="6"/>
      <c r="Q153" s="6"/>
      <c r="R153" s="6"/>
      <c r="S153" s="6">
        <f>$N153</f>
        <v>0</v>
      </c>
      <c r="T153" s="6"/>
      <c r="U153" s="6"/>
      <c r="V153" s="6"/>
      <c r="W153" s="6"/>
      <c r="X153" s="2"/>
      <c r="Y153" s="8">
        <f>COUNTIF(F$141:F$148:F$150:F$157,F153)</f>
        <v>0</v>
      </c>
      <c r="Z153" s="8">
        <f t="shared" si="34"/>
        <v>0</v>
      </c>
    </row>
    <row r="154" spans="1:26" s="12" customFormat="1" ht="20" customHeight="1">
      <c r="A154" s="13" t="s">
        <v>50</v>
      </c>
      <c r="B154" s="13" t="s">
        <v>30</v>
      </c>
      <c r="C154" s="13" t="s">
        <v>55</v>
      </c>
      <c r="D154" s="13" t="s">
        <v>1</v>
      </c>
      <c r="E154" s="155">
        <v>5</v>
      </c>
      <c r="F154" s="30"/>
      <c r="G154" s="139"/>
      <c r="H154" s="125" t="str">
        <f>IF(ISNA((IF(F154=0," ",VLOOKUP(F154,Data!$B$2:$B$28,1,FALSE)))),"WRONG LETTER",IF(F154=0," ",_xlfn.XLOOKUP(F154,Data!$B$2:$B$28,Data!$K$2:$K$28)))</f>
        <v xml:space="preserve"> </v>
      </c>
      <c r="I154" s="125" t="str">
        <f>IF(ISNA((IF(F154=0," ",VLOOKUP(F154,Data!$B$2:$B$28,1,FALSE)))),"WRONG LETTER",IF(F154=0," ",_xlfn.XLOOKUP(F154,Data!$B$2:$B$28,Data!$A$2:$A$28)))</f>
        <v xml:space="preserve"> </v>
      </c>
      <c r="J154" s="13" t="str" cm="1">
        <f t="array" ref="J154">_xlfn.IFS(ISBLANK(G154), "", NOT(ISNUMBER(G154)), "!!!",  G154&lt;Data!$D$265,"...",G154&lt;Data!$E$265,"L1",G154&lt;Data!$F$265,"L2",G154&lt;Data!$G$265,"L3",G154&lt;Data!$H$265,"L4",G154&lt;Data!$I$265,"L5",G154&lt;Data!$J$265,"L6",G154&lt;Data!$K$265,"L7",G154&lt;Data!$L$265,"L8", G154&gt;=Data!$L$265,"L9")</f>
        <v/>
      </c>
      <c r="K154" s="8"/>
      <c r="L154" s="126" t="s">
        <v>31</v>
      </c>
      <c r="M154" s="126" t="s">
        <v>32</v>
      </c>
      <c r="N154" s="126">
        <f t="shared" si="33"/>
        <v>0</v>
      </c>
      <c r="O154" s="2"/>
      <c r="P154" s="6"/>
      <c r="Q154" s="6"/>
      <c r="R154" s="6"/>
      <c r="S154" s="6"/>
      <c r="T154" s="6">
        <f>$N154</f>
        <v>0</v>
      </c>
      <c r="U154" s="6"/>
      <c r="V154" s="6"/>
      <c r="W154" s="6"/>
      <c r="X154" s="2"/>
      <c r="Y154" s="8">
        <f>COUNTIF(F$141:F$148:F$150:F$157,F154)</f>
        <v>0</v>
      </c>
      <c r="Z154" s="8">
        <f t="shared" si="34"/>
        <v>0</v>
      </c>
    </row>
    <row r="155" spans="1:26" s="12" customFormat="1" ht="20" customHeight="1">
      <c r="A155" s="13" t="s">
        <v>50</v>
      </c>
      <c r="B155" s="13" t="s">
        <v>30</v>
      </c>
      <c r="C155" s="13" t="s">
        <v>55</v>
      </c>
      <c r="D155" s="13" t="s">
        <v>1</v>
      </c>
      <c r="E155" s="155">
        <v>6</v>
      </c>
      <c r="F155" s="30"/>
      <c r="G155" s="139"/>
      <c r="H155" s="125" t="str">
        <f>IF(ISNA((IF(F155=0," ",VLOOKUP(F155,Data!$B$2:$B$28,1,FALSE)))),"WRONG LETTER",IF(F155=0," ",_xlfn.XLOOKUP(F155,Data!$B$2:$B$28,Data!$K$2:$K$28)))</f>
        <v xml:space="preserve"> </v>
      </c>
      <c r="I155" s="125" t="str">
        <f>IF(ISNA((IF(F155=0," ",VLOOKUP(F155,Data!$B$2:$B$28,1,FALSE)))),"WRONG LETTER",IF(F155=0," ",_xlfn.XLOOKUP(F155,Data!$B$2:$B$28,Data!$A$2:$A$28)))</f>
        <v xml:space="preserve"> </v>
      </c>
      <c r="J155" s="13" t="str" cm="1">
        <f t="array" ref="J155">_xlfn.IFS(ISBLANK(G155), "", NOT(ISNUMBER(G155)), "!!!",  G155&lt;Data!$D$265,"...",G155&lt;Data!$E$265,"L1",G155&lt;Data!$F$265,"L2",G155&lt;Data!$G$265,"L3",G155&lt;Data!$H$265,"L4",G155&lt;Data!$I$265,"L5",G155&lt;Data!$J$265,"L6",G155&lt;Data!$K$265,"L7",G155&lt;Data!$L$265,"L8", G155&gt;=Data!$L$265,"L9")</f>
        <v/>
      </c>
      <c r="K155" s="131"/>
      <c r="L155" s="126" t="s">
        <v>44</v>
      </c>
      <c r="M155" s="126" t="s">
        <v>48</v>
      </c>
      <c r="N155" s="126">
        <f t="shared" si="33"/>
        <v>0</v>
      </c>
      <c r="O155" s="2"/>
      <c r="P155" s="6"/>
      <c r="Q155" s="6"/>
      <c r="R155" s="6"/>
      <c r="S155" s="6"/>
      <c r="T155" s="6"/>
      <c r="U155" s="6">
        <f>$N155</f>
        <v>0</v>
      </c>
      <c r="V155" s="6"/>
      <c r="W155" s="6"/>
      <c r="X155" s="2"/>
      <c r="Y155" s="8">
        <f>COUNTIF(F$141:F$148:F$150:F$157,F155)</f>
        <v>0</v>
      </c>
      <c r="Z155" s="8">
        <f t="shared" si="34"/>
        <v>0</v>
      </c>
    </row>
    <row r="156" spans="1:26" s="11" customFormat="1" ht="20" customHeight="1">
      <c r="A156" s="13" t="s">
        <v>50</v>
      </c>
      <c r="B156" s="13" t="s">
        <v>30</v>
      </c>
      <c r="C156" s="13" t="s">
        <v>55</v>
      </c>
      <c r="D156" s="13" t="s">
        <v>1</v>
      </c>
      <c r="E156" s="25">
        <v>7</v>
      </c>
      <c r="F156" s="30"/>
      <c r="G156" s="139"/>
      <c r="H156" s="125" t="str">
        <f>IF(ISNA((IF(F156=0," ",VLOOKUP(F156,Data!$B$2:$B$28,1,FALSE)))),"WRONG LETTER",IF(F156=0," ",_xlfn.XLOOKUP(F156,Data!$B$2:$B$28,Data!$K$2:$K$28)))</f>
        <v xml:space="preserve"> </v>
      </c>
      <c r="I156" s="125" t="str">
        <f>IF(ISNA((IF(F156=0," ",VLOOKUP(F156,Data!$B$2:$B$28,1,FALSE)))),"WRONG LETTER",IF(F156=0," ",_xlfn.XLOOKUP(F156,Data!$B$2:$B$28,Data!$A$2:$A$28)))</f>
        <v xml:space="preserve"> </v>
      </c>
      <c r="J156" s="13" t="str" cm="1">
        <f t="array" ref="J156">_xlfn.IFS(ISBLANK(G156), "", NOT(ISNUMBER(G156)), "!!!",  G156&lt;Data!$D$265,"...",G156&lt;Data!$E$265,"L1",G156&lt;Data!$F$265,"L2",G156&lt;Data!$G$265,"L3",G156&lt;Data!$H$265,"L4",G156&lt;Data!$I$265,"L5",G156&lt;Data!$J$265,"L6",G156&lt;Data!$K$265,"L7",G156&lt;Data!$L$265,"L8", G156&gt;=Data!$L$265,"L9")</f>
        <v/>
      </c>
      <c r="K156" s="8"/>
      <c r="L156" s="126" t="s">
        <v>72</v>
      </c>
      <c r="M156" s="126" t="s">
        <v>73</v>
      </c>
      <c r="N156" s="126">
        <f t="shared" si="33"/>
        <v>0</v>
      </c>
      <c r="O156" s="2"/>
      <c r="P156" s="6"/>
      <c r="Q156" s="6"/>
      <c r="R156" s="6"/>
      <c r="S156" s="6"/>
      <c r="T156" s="6"/>
      <c r="U156" s="6"/>
      <c r="V156" s="6">
        <f>$N156</f>
        <v>0</v>
      </c>
      <c r="W156" s="6"/>
      <c r="X156" s="2"/>
      <c r="Y156" s="8">
        <f>COUNTIF(F$141:F$148:F$150:F$157,F156)</f>
        <v>0</v>
      </c>
      <c r="Z156" s="8">
        <f t="shared" si="34"/>
        <v>0</v>
      </c>
    </row>
    <row r="157" spans="1:26" s="11" customFormat="1" ht="20" customHeight="1">
      <c r="A157" s="13" t="s">
        <v>50</v>
      </c>
      <c r="B157" s="13" t="s">
        <v>30</v>
      </c>
      <c r="C157" s="13" t="s">
        <v>55</v>
      </c>
      <c r="D157" s="13" t="s">
        <v>1</v>
      </c>
      <c r="E157" s="25">
        <v>8</v>
      </c>
      <c r="F157" s="30"/>
      <c r="G157" s="139"/>
      <c r="H157" s="125" t="str">
        <f>IF(ISNA((IF(F157=0," ",VLOOKUP(F157,Data!$B$2:$B$28,1,FALSE)))),"WRONG LETTER",IF(F157=0," ",_xlfn.XLOOKUP(F157,Data!$B$2:$B$28,Data!$K$2:$K$28)))</f>
        <v xml:space="preserve"> </v>
      </c>
      <c r="I157" s="125" t="str">
        <f>IF(ISNA((IF(F157=0," ",VLOOKUP(F157,Data!$B$2:$B$28,1,FALSE)))),"WRONG LETTER",IF(F157=0," ",_xlfn.XLOOKUP(F157,Data!$B$2:$B$28,Data!$A$2:$A$28)))</f>
        <v xml:space="preserve"> </v>
      </c>
      <c r="J157" s="13" t="str" cm="1">
        <f t="array" ref="J157">_xlfn.IFS(ISBLANK(G157), "", NOT(ISNUMBER(G157)), "!!!",  G157&lt;Data!$D$265,"...",G157&lt;Data!$E$265,"L1",G157&lt;Data!$F$265,"L2",G157&lt;Data!$G$265,"L3",G157&lt;Data!$H$265,"L4",G157&lt;Data!$I$265,"L5",G157&lt;Data!$J$265,"L6",G157&lt;Data!$K$265,"L7",G157&lt;Data!$L$265,"L8", G157&gt;=Data!$L$265,"L9")</f>
        <v/>
      </c>
      <c r="K157" s="8"/>
      <c r="L157" s="126" t="s">
        <v>45</v>
      </c>
      <c r="M157" s="126" t="s">
        <v>49</v>
      </c>
      <c r="N157" s="126">
        <f t="shared" si="33"/>
        <v>0</v>
      </c>
      <c r="O157" s="2"/>
      <c r="P157" s="6"/>
      <c r="Q157" s="6"/>
      <c r="R157" s="6"/>
      <c r="S157" s="6"/>
      <c r="T157" s="6"/>
      <c r="U157" s="6"/>
      <c r="V157" s="6"/>
      <c r="W157" s="6">
        <f>$N157</f>
        <v>0</v>
      </c>
      <c r="X157" s="8"/>
      <c r="Y157" s="8">
        <f>COUNTIF(F$141:F$148:F$150:F$157,F157)</f>
        <v>0</v>
      </c>
      <c r="Z157" s="8">
        <f t="shared" si="34"/>
        <v>0</v>
      </c>
    </row>
    <row r="158" spans="1:26" s="11" customFormat="1" ht="20" customHeight="1">
      <c r="A158" s="13" t="s">
        <v>50</v>
      </c>
      <c r="B158" s="13" t="s">
        <v>30</v>
      </c>
      <c r="C158" s="13" t="s">
        <v>51</v>
      </c>
      <c r="D158" s="13"/>
      <c r="E158" s="120" t="s">
        <v>168</v>
      </c>
      <c r="F158" s="46"/>
      <c r="G158" s="46"/>
      <c r="H158" s="120"/>
      <c r="I158" s="127" t="s">
        <v>59</v>
      </c>
      <c r="J158" s="128">
        <f>Data!$M$266</f>
        <v>33.130000000000003</v>
      </c>
      <c r="K158" s="22"/>
      <c r="L158" s="16"/>
      <c r="M158" s="16"/>
      <c r="O158" s="8"/>
      <c r="P158" s="8"/>
      <c r="Q158" s="8"/>
      <c r="R158" s="8"/>
      <c r="S158" s="8"/>
      <c r="T158" s="8"/>
      <c r="U158" s="8"/>
      <c r="V158" s="8"/>
      <c r="W158" s="8"/>
      <c r="X158" s="2"/>
      <c r="Y158" s="123"/>
      <c r="Z158" s="124"/>
    </row>
    <row r="159" spans="1:26" s="11" customFormat="1" ht="20" customHeight="1">
      <c r="A159" s="13" t="s">
        <v>50</v>
      </c>
      <c r="B159" s="13" t="s">
        <v>30</v>
      </c>
      <c r="C159" s="13" t="s">
        <v>51</v>
      </c>
      <c r="D159" s="13" t="s">
        <v>0</v>
      </c>
      <c r="E159" s="155">
        <v>1</v>
      </c>
      <c r="F159" s="30"/>
      <c r="G159" s="139"/>
      <c r="H159" s="125" t="str">
        <f>IF(ISNA((IF(F159=0," ",VLOOKUP(F159,Data!$B$2:$B$28,1,FALSE)))),"WRONG LETTER",IF(F159=0," ",_xlfn.XLOOKUP(F159,Data!$B$2:$B$28,Data!$G$2:$G$28)))</f>
        <v xml:space="preserve"> </v>
      </c>
      <c r="I159" s="125" t="str">
        <f>IF(ISNA((IF(F159=0," ",VLOOKUP(F159,Data!$B$2:$B$28,1,FALSE)))),"WRONG LETTER",IF(F159=0," ",_xlfn.XLOOKUP(F159,Data!$B$2:$B$28,Data!$A$2:$A$28)))</f>
        <v xml:space="preserve"> </v>
      </c>
      <c r="J159" s="13" t="str" cm="1">
        <f t="array" ref="J159">_xlfn.IFS(ISBLANK(G159), "", NOT(ISNUMBER(G159)), "!!!",  G159&lt;Data!$D$266,"...",G159&lt;Data!$E$266,"L1",G159&lt;Data!$F$266,"L2",G159&lt;Data!$G$266,"L3",G159&lt;Data!$H$266,"L4",G159&lt;Data!$I$266,"L5",G159&lt;Data!$J$266,"L6",G159&lt;Data!$K$266,"L7",G159&lt;Data!$L$266,"L8", G159&gt;=Data!$L$266,"L9")</f>
        <v/>
      </c>
      <c r="K159" s="2"/>
      <c r="L159" s="126" t="s">
        <v>0</v>
      </c>
      <c r="M159" s="126" t="s">
        <v>47</v>
      </c>
      <c r="N159" s="126">
        <f>(9-_xlfn.XLOOKUP(L159,F$159:F$166,E$159:E$166, 9))+(9-_xlfn.XLOOKUP(M159,F$159:F$166,E$159:E$166, 9))</f>
        <v>0</v>
      </c>
      <c r="O159" s="2"/>
      <c r="P159" s="6">
        <f>$N159</f>
        <v>0</v>
      </c>
      <c r="Q159" s="6"/>
      <c r="R159" s="6"/>
      <c r="S159" s="6"/>
      <c r="T159" s="6"/>
      <c r="U159" s="6"/>
      <c r="V159" s="6"/>
      <c r="W159" s="6"/>
      <c r="X159" s="2"/>
      <c r="Y159" s="8">
        <f>COUNTIF(F$159:F$166:F$168:F$175,F159)</f>
        <v>0</v>
      </c>
      <c r="Z159" s="8">
        <f>IF(NOT(ISBLANK(F159)),COUNTIF(F$159:F$166,LEFT(F159,1)&amp;"*"),0)</f>
        <v>0</v>
      </c>
    </row>
    <row r="160" spans="1:26" s="11" customFormat="1" ht="20" customHeight="1">
      <c r="A160" s="13" t="s">
        <v>50</v>
      </c>
      <c r="B160" s="13" t="s">
        <v>30</v>
      </c>
      <c r="C160" s="13" t="s">
        <v>51</v>
      </c>
      <c r="D160" s="13" t="s">
        <v>0</v>
      </c>
      <c r="E160" s="155">
        <v>2</v>
      </c>
      <c r="F160" s="30"/>
      <c r="G160" s="139"/>
      <c r="H160" s="125" t="str">
        <f>IF(ISNA((IF(F160=0," ",VLOOKUP(F160,Data!$B$2:$B$28,1,FALSE)))),"WRONG LETTER",IF(F160=0," ",_xlfn.XLOOKUP(F160,Data!$B$2:$B$28,Data!$G$2:$G$28)))</f>
        <v xml:space="preserve"> </v>
      </c>
      <c r="I160" s="125" t="str">
        <f>IF(ISNA((IF(F160=0," ",VLOOKUP(F160,Data!$B$2:$B$28,1,FALSE)))),"WRONG LETTER",IF(F160=0," ",_xlfn.XLOOKUP(F160,Data!$B$2:$B$28,Data!$A$2:$A$28)))</f>
        <v xml:space="preserve"> </v>
      </c>
      <c r="J160" s="13" t="str" cm="1">
        <f t="array" ref="J160">_xlfn.IFS(ISBLANK(G160), "", NOT(ISNUMBER(G160)), "!!!",  G160&lt;Data!$D$266,"...",G160&lt;Data!$E$266,"L1",G160&lt;Data!$F$266,"L2",G160&lt;Data!$G$266,"L3",G160&lt;Data!$H$266,"L4",G160&lt;Data!$I$266,"L5",G160&lt;Data!$J$266,"L6",G160&lt;Data!$K$266,"L7",G160&lt;Data!$L$266,"L8", G160&gt;=Data!$L$266,"L9")</f>
        <v/>
      </c>
      <c r="K160" s="2"/>
      <c r="L160" s="126" t="s">
        <v>33</v>
      </c>
      <c r="M160" s="126" t="s">
        <v>34</v>
      </c>
      <c r="N160" s="126">
        <f t="shared" ref="N160:N166" si="35">(9-_xlfn.XLOOKUP(L160,F$159:F$166,E$159:E$166, 9))+(9-_xlfn.XLOOKUP(M160,F$159:F$166,E$159:E$166, 9))</f>
        <v>0</v>
      </c>
      <c r="O160" s="2"/>
      <c r="P160" s="6"/>
      <c r="Q160" s="6">
        <f>$N160</f>
        <v>0</v>
      </c>
      <c r="R160" s="6"/>
      <c r="S160" s="6"/>
      <c r="T160" s="6"/>
      <c r="U160" s="6"/>
      <c r="V160" s="6"/>
      <c r="W160" s="6"/>
      <c r="X160" s="2"/>
      <c r="Y160" s="8">
        <f>COUNTIF(F$159:F$166:F$168:F$175,F160)</f>
        <v>0</v>
      </c>
      <c r="Z160" s="8">
        <f t="shared" ref="Z160:Z166" si="36">IF(NOT(ISBLANK(F160)),COUNTIF(F$159:F$166,LEFT(F160,1)&amp;"*"),0)</f>
        <v>0</v>
      </c>
    </row>
    <row r="161" spans="1:26" s="11" customFormat="1" ht="20" customHeight="1">
      <c r="A161" s="13" t="s">
        <v>50</v>
      </c>
      <c r="B161" s="13" t="s">
        <v>30</v>
      </c>
      <c r="C161" s="13" t="s">
        <v>51</v>
      </c>
      <c r="D161" s="13" t="s">
        <v>0</v>
      </c>
      <c r="E161" s="155">
        <v>3</v>
      </c>
      <c r="F161" s="30"/>
      <c r="G161" s="139"/>
      <c r="H161" s="125" t="str">
        <f>IF(ISNA((IF(F161=0," ",VLOOKUP(F161,Data!$B$2:$B$28,1,FALSE)))),"WRONG LETTER",IF(F161=0," ",_xlfn.XLOOKUP(F161,Data!$B$2:$B$28,Data!$G$2:$G$28)))</f>
        <v xml:space="preserve"> </v>
      </c>
      <c r="I161" s="125" t="str">
        <f>IF(ISNA((IF(F161=0," ",VLOOKUP(F161,Data!$B$2:$B$28,1,FALSE)))),"WRONG LETTER",IF(F161=0," ",_xlfn.XLOOKUP(F161,Data!$B$2:$B$28,Data!$A$2:$A$28)))</f>
        <v xml:space="preserve"> </v>
      </c>
      <c r="J161" s="13" t="str" cm="1">
        <f t="array" ref="J161">_xlfn.IFS(ISBLANK(G161), "", NOT(ISNUMBER(G161)), "!!!",  G161&lt;Data!$D$266,"...",G161&lt;Data!$E$266,"L1",G161&lt;Data!$F$266,"L2",G161&lt;Data!$G$266,"L3",G161&lt;Data!$H$266,"L4",G161&lt;Data!$I$266,"L5",G161&lt;Data!$J$266,"L6",G161&lt;Data!$K$266,"L7",G161&lt;Data!$L$266,"L8", G161&gt;=Data!$L$266,"L9")</f>
        <v/>
      </c>
      <c r="K161" s="2"/>
      <c r="L161" s="126" t="s">
        <v>1</v>
      </c>
      <c r="M161" s="126" t="s">
        <v>46</v>
      </c>
      <c r="N161" s="126">
        <f t="shared" si="35"/>
        <v>0</v>
      </c>
      <c r="O161" s="2"/>
      <c r="P161" s="6"/>
      <c r="Q161" s="6"/>
      <c r="R161" s="6">
        <f>$N161</f>
        <v>0</v>
      </c>
      <c r="S161" s="6"/>
      <c r="T161" s="6"/>
      <c r="U161" s="6"/>
      <c r="V161" s="6"/>
      <c r="W161" s="6"/>
      <c r="X161" s="2"/>
      <c r="Y161" s="8">
        <f>COUNTIF(F$159:F$166:F$168:F$175,F161)</f>
        <v>0</v>
      </c>
      <c r="Z161" s="8">
        <f t="shared" si="36"/>
        <v>0</v>
      </c>
    </row>
    <row r="162" spans="1:26" s="11" customFormat="1" ht="20" customHeight="1">
      <c r="A162" s="13" t="s">
        <v>50</v>
      </c>
      <c r="B162" s="13" t="s">
        <v>30</v>
      </c>
      <c r="C162" s="13" t="s">
        <v>51</v>
      </c>
      <c r="D162" s="13" t="s">
        <v>0</v>
      </c>
      <c r="E162" s="155">
        <v>4</v>
      </c>
      <c r="F162" s="30"/>
      <c r="G162" s="139"/>
      <c r="H162" s="125" t="str">
        <f>IF(ISNA((IF(F162=0," ",VLOOKUP(F162,Data!$B$2:$B$28,1,FALSE)))),"WRONG LETTER",IF(F162=0," ",_xlfn.XLOOKUP(F162,Data!$B$2:$B$28,Data!$G$2:$G$28)))</f>
        <v xml:space="preserve"> </v>
      </c>
      <c r="I162" s="125" t="str">
        <f>IF(ISNA((IF(F162=0," ",VLOOKUP(F162,Data!$B$2:$B$28,1,FALSE)))),"WRONG LETTER",IF(F162=0," ",_xlfn.XLOOKUP(F162,Data!$B$2:$B$28,Data!$A$2:$A$28)))</f>
        <v xml:space="preserve"> </v>
      </c>
      <c r="J162" s="13" t="str" cm="1">
        <f t="array" ref="J162">_xlfn.IFS(ISBLANK(G162), "", NOT(ISNUMBER(G162)), "!!!",  G162&lt;Data!$D$266,"...",G162&lt;Data!$E$266,"L1",G162&lt;Data!$F$266,"L2",G162&lt;Data!$G$266,"L3",G162&lt;Data!$H$266,"L4",G162&lt;Data!$I$266,"L5",G162&lt;Data!$J$266,"L6",G162&lt;Data!$K$266,"L7",G162&lt;Data!$L$266,"L8", G162&gt;=Data!$L$266,"L9")</f>
        <v/>
      </c>
      <c r="K162" s="2"/>
      <c r="L162" s="126" t="s">
        <v>18</v>
      </c>
      <c r="M162" s="126" t="s">
        <v>17</v>
      </c>
      <c r="N162" s="126">
        <f t="shared" si="35"/>
        <v>0</v>
      </c>
      <c r="O162" s="2"/>
      <c r="P162" s="6"/>
      <c r="Q162" s="6"/>
      <c r="R162" s="6"/>
      <c r="S162" s="6">
        <f>$N162</f>
        <v>0</v>
      </c>
      <c r="T162" s="6"/>
      <c r="U162" s="6"/>
      <c r="V162" s="6"/>
      <c r="W162" s="6"/>
      <c r="X162" s="2"/>
      <c r="Y162" s="8">
        <f>COUNTIF(F$159:F$166:F$168:F$175,F162)</f>
        <v>0</v>
      </c>
      <c r="Z162" s="8">
        <f t="shared" si="36"/>
        <v>0</v>
      </c>
    </row>
    <row r="163" spans="1:26" s="11" customFormat="1" ht="20" customHeight="1">
      <c r="A163" s="13" t="s">
        <v>50</v>
      </c>
      <c r="B163" s="13" t="s">
        <v>30</v>
      </c>
      <c r="C163" s="13" t="s">
        <v>51</v>
      </c>
      <c r="D163" s="13" t="s">
        <v>0</v>
      </c>
      <c r="E163" s="155">
        <v>5</v>
      </c>
      <c r="F163" s="30"/>
      <c r="G163" s="139"/>
      <c r="H163" s="125" t="str">
        <f>IF(ISNA((IF(F163=0," ",VLOOKUP(F163,Data!$B$2:$B$28,1,FALSE)))),"WRONG LETTER",IF(F163=0," ",_xlfn.XLOOKUP(F163,Data!$B$2:$B$28,Data!$G$2:$G$28)))</f>
        <v xml:space="preserve"> </v>
      </c>
      <c r="I163" s="125" t="str">
        <f>IF(ISNA((IF(F163=0," ",VLOOKUP(F163,Data!$B$2:$B$28,1,FALSE)))),"WRONG LETTER",IF(F163=0," ",_xlfn.XLOOKUP(F163,Data!$B$2:$B$28,Data!$A$2:$A$28)))</f>
        <v xml:space="preserve"> </v>
      </c>
      <c r="J163" s="13" t="str" cm="1">
        <f t="array" ref="J163">_xlfn.IFS(ISBLANK(G163), "", NOT(ISNUMBER(G163)), "!!!",  G163&lt;Data!$D$266,"...",G163&lt;Data!$E$266,"L1",G163&lt;Data!$F$266,"L2",G163&lt;Data!$G$266,"L3",G163&lt;Data!$H$266,"L4",G163&lt;Data!$I$266,"L5",G163&lt;Data!$J$266,"L6",G163&lt;Data!$K$266,"L7",G163&lt;Data!$L$266,"L8", G163&gt;=Data!$L$266,"L9")</f>
        <v/>
      </c>
      <c r="K163" s="2"/>
      <c r="L163" s="126" t="s">
        <v>31</v>
      </c>
      <c r="M163" s="126" t="s">
        <v>32</v>
      </c>
      <c r="N163" s="126">
        <f t="shared" si="35"/>
        <v>0</v>
      </c>
      <c r="O163" s="2"/>
      <c r="P163" s="6"/>
      <c r="Q163" s="6"/>
      <c r="R163" s="6"/>
      <c r="S163" s="6"/>
      <c r="T163" s="6">
        <f>$N163</f>
        <v>0</v>
      </c>
      <c r="U163" s="6"/>
      <c r="V163" s="6"/>
      <c r="W163" s="6"/>
      <c r="X163" s="2"/>
      <c r="Y163" s="8">
        <f>COUNTIF(F$159:F$166:F$168:F$175,F163)</f>
        <v>0</v>
      </c>
      <c r="Z163" s="8">
        <f t="shared" si="36"/>
        <v>0</v>
      </c>
    </row>
    <row r="164" spans="1:26" s="11" customFormat="1" ht="20" customHeight="1">
      <c r="A164" s="13" t="s">
        <v>50</v>
      </c>
      <c r="B164" s="13" t="s">
        <v>30</v>
      </c>
      <c r="C164" s="13" t="s">
        <v>51</v>
      </c>
      <c r="D164" s="13" t="s">
        <v>0</v>
      </c>
      <c r="E164" s="155">
        <v>6</v>
      </c>
      <c r="F164" s="30"/>
      <c r="G164" s="139"/>
      <c r="H164" s="125" t="str">
        <f>IF(ISNA((IF(F164=0," ",VLOOKUP(F164,Data!$B$2:$B$28,1,FALSE)))),"WRONG LETTER",IF(F164=0," ",_xlfn.XLOOKUP(F164,Data!$B$2:$B$28,Data!$G$2:$G$28)))</f>
        <v xml:space="preserve"> </v>
      </c>
      <c r="I164" s="125" t="str">
        <f>IF(ISNA((IF(F164=0," ",VLOOKUP(F164,Data!$B$2:$B$28,1,FALSE)))),"WRONG LETTER",IF(F164=0," ",_xlfn.XLOOKUP(F164,Data!$B$2:$B$28,Data!$A$2:$A$28)))</f>
        <v xml:space="preserve"> </v>
      </c>
      <c r="J164" s="13" t="str" cm="1">
        <f t="array" ref="J164">_xlfn.IFS(ISBLANK(G164), "", NOT(ISNUMBER(G164)), "!!!",  G164&lt;Data!$D$266,"...",G164&lt;Data!$E$266,"L1",G164&lt;Data!$F$266,"L2",G164&lt;Data!$G$266,"L3",G164&lt;Data!$H$266,"L4",G164&lt;Data!$I$266,"L5",G164&lt;Data!$J$266,"L6",G164&lt;Data!$K$266,"L7",G164&lt;Data!$L$266,"L8", G164&gt;=Data!$L$266,"L9")</f>
        <v/>
      </c>
      <c r="K164" s="2"/>
      <c r="L164" s="126" t="s">
        <v>44</v>
      </c>
      <c r="M164" s="126" t="s">
        <v>48</v>
      </c>
      <c r="N164" s="126">
        <f t="shared" si="35"/>
        <v>0</v>
      </c>
      <c r="O164" s="2"/>
      <c r="P164" s="6"/>
      <c r="Q164" s="6"/>
      <c r="R164" s="6"/>
      <c r="S164" s="6"/>
      <c r="T164" s="6"/>
      <c r="U164" s="6">
        <f>$N164</f>
        <v>0</v>
      </c>
      <c r="V164" s="6"/>
      <c r="W164" s="6"/>
      <c r="X164" s="2"/>
      <c r="Y164" s="8">
        <f>COUNTIF(F$159:F$166:F$168:F$175,F164)</f>
        <v>0</v>
      </c>
      <c r="Z164" s="8">
        <f t="shared" si="36"/>
        <v>0</v>
      </c>
    </row>
    <row r="165" spans="1:26" s="11" customFormat="1" ht="20" customHeight="1">
      <c r="A165" s="13" t="s">
        <v>50</v>
      </c>
      <c r="B165" s="13" t="s">
        <v>30</v>
      </c>
      <c r="C165" s="13" t="s">
        <v>51</v>
      </c>
      <c r="D165" s="13" t="s">
        <v>0</v>
      </c>
      <c r="E165" s="25">
        <v>7</v>
      </c>
      <c r="F165" s="30"/>
      <c r="G165" s="139"/>
      <c r="H165" s="125" t="str">
        <f>IF(ISNA((IF(F165=0," ",VLOOKUP(F165,Data!$B$2:$B$28,1,FALSE)))),"WRONG LETTER",IF(F165=0," ",_xlfn.XLOOKUP(F165,Data!$B$2:$B$28,Data!$G$2:$G$28)))</f>
        <v xml:space="preserve"> </v>
      </c>
      <c r="I165" s="125" t="str">
        <f>IF(ISNA((IF(F165=0," ",VLOOKUP(F165,Data!$B$2:$B$28,1,FALSE)))),"WRONG LETTER",IF(F165=0," ",_xlfn.XLOOKUP(F165,Data!$B$2:$B$28,Data!$A$2:$A$28)))</f>
        <v xml:space="preserve"> </v>
      </c>
      <c r="J165" s="13" t="str" cm="1">
        <f t="array" ref="J165">_xlfn.IFS(ISBLANK(G165), "", NOT(ISNUMBER(G165)), "!!!",  G165&lt;Data!$D$266,"...",G165&lt;Data!$E$266,"L1",G165&lt;Data!$F$266,"L2",G165&lt;Data!$G$266,"L3",G165&lt;Data!$H$266,"L4",G165&lt;Data!$I$266,"L5",G165&lt;Data!$J$266,"L6",G165&lt;Data!$K$266,"L7",G165&lt;Data!$L$266,"L8", G165&gt;=Data!$L$266,"L9")</f>
        <v/>
      </c>
      <c r="K165" s="2"/>
      <c r="L165" s="126" t="s">
        <v>72</v>
      </c>
      <c r="M165" s="126" t="s">
        <v>73</v>
      </c>
      <c r="N165" s="126">
        <f t="shared" si="35"/>
        <v>0</v>
      </c>
      <c r="O165" s="2"/>
      <c r="P165" s="6"/>
      <c r="Q165" s="6"/>
      <c r="R165" s="6"/>
      <c r="S165" s="6"/>
      <c r="T165" s="6"/>
      <c r="U165" s="6"/>
      <c r="V165" s="6">
        <f>$N165</f>
        <v>0</v>
      </c>
      <c r="W165" s="6"/>
      <c r="X165" s="2"/>
      <c r="Y165" s="8">
        <f>COUNTIF(F$159:F$166:F$168:F$175,F165)</f>
        <v>0</v>
      </c>
      <c r="Z165" s="8">
        <f t="shared" si="36"/>
        <v>0</v>
      </c>
    </row>
    <row r="166" spans="1:26" s="12" customFormat="1" ht="20" customHeight="1">
      <c r="A166" s="13" t="s">
        <v>50</v>
      </c>
      <c r="B166" s="13" t="s">
        <v>30</v>
      </c>
      <c r="C166" s="13" t="s">
        <v>51</v>
      </c>
      <c r="D166" s="13" t="s">
        <v>0</v>
      </c>
      <c r="E166" s="25">
        <v>8</v>
      </c>
      <c r="F166" s="30"/>
      <c r="G166" s="139"/>
      <c r="H166" s="125" t="str">
        <f>IF(ISNA((IF(F166=0," ",VLOOKUP(F166,Data!$B$2:$B$28,1,FALSE)))),"WRONG LETTER",IF(F166=0," ",_xlfn.XLOOKUP(F166,Data!$B$2:$B$28,Data!$G$2:$G$28)))</f>
        <v xml:space="preserve"> </v>
      </c>
      <c r="I166" s="125" t="str">
        <f>IF(ISNA((IF(F166=0," ",VLOOKUP(F166,Data!$B$2:$B$28,1,FALSE)))),"WRONG LETTER",IF(F166=0," ",_xlfn.XLOOKUP(F166,Data!$B$2:$B$28,Data!$A$2:$A$28)))</f>
        <v xml:space="preserve"> </v>
      </c>
      <c r="J166" s="13" t="str" cm="1">
        <f t="array" ref="J166">_xlfn.IFS(ISBLANK(G166), "", NOT(ISNUMBER(G166)), "!!!",  G166&lt;Data!$D$266,"...",G166&lt;Data!$E$266,"L1",G166&lt;Data!$F$266,"L2",G166&lt;Data!$G$266,"L3",G166&lt;Data!$H$266,"L4",G166&lt;Data!$I$266,"L5",G166&lt;Data!$J$266,"L6",G166&lt;Data!$K$266,"L7",G166&lt;Data!$L$266,"L8", G166&gt;=Data!$L$266,"L9")</f>
        <v/>
      </c>
      <c r="K166" s="8"/>
      <c r="L166" s="126" t="s">
        <v>45</v>
      </c>
      <c r="M166" s="126" t="s">
        <v>49</v>
      </c>
      <c r="N166" s="126">
        <f t="shared" si="35"/>
        <v>0</v>
      </c>
      <c r="O166" s="2"/>
      <c r="P166" s="6"/>
      <c r="Q166" s="6"/>
      <c r="R166" s="6"/>
      <c r="S166" s="6"/>
      <c r="T166" s="6"/>
      <c r="U166" s="6"/>
      <c r="V166" s="6"/>
      <c r="W166" s="6">
        <f>$N166</f>
        <v>0</v>
      </c>
      <c r="X166" s="8"/>
      <c r="Y166" s="8">
        <f>COUNTIF(F$159:F$166:F$168:F$175,F166)</f>
        <v>0</v>
      </c>
      <c r="Z166" s="8">
        <f t="shared" si="36"/>
        <v>0</v>
      </c>
    </row>
    <row r="167" spans="1:26" s="12" customFormat="1" ht="20" customHeight="1">
      <c r="A167" s="13" t="s">
        <v>50</v>
      </c>
      <c r="B167" s="13" t="s">
        <v>30</v>
      </c>
      <c r="C167" s="13" t="s">
        <v>51</v>
      </c>
      <c r="D167" s="13"/>
      <c r="E167" s="120" t="s">
        <v>169</v>
      </c>
      <c r="F167" s="46"/>
      <c r="G167" s="46"/>
      <c r="H167" s="120"/>
      <c r="I167" s="127"/>
      <c r="J167" s="128"/>
      <c r="K167" s="8"/>
      <c r="L167" s="129"/>
      <c r="M167" s="129"/>
      <c r="N167" s="130"/>
      <c r="O167" s="8"/>
      <c r="P167" s="8"/>
      <c r="Q167" s="8"/>
      <c r="R167" s="8"/>
      <c r="S167" s="8"/>
      <c r="T167" s="8"/>
      <c r="U167" s="8"/>
      <c r="V167" s="8"/>
      <c r="W167" s="8"/>
      <c r="X167" s="8"/>
      <c r="Y167" s="8"/>
      <c r="Z167" s="3"/>
    </row>
    <row r="168" spans="1:26" s="12" customFormat="1" ht="20" customHeight="1">
      <c r="A168" s="13" t="s">
        <v>50</v>
      </c>
      <c r="B168" s="13" t="s">
        <v>30</v>
      </c>
      <c r="C168" s="13" t="s">
        <v>51</v>
      </c>
      <c r="D168" s="13" t="s">
        <v>1</v>
      </c>
      <c r="E168" s="155">
        <v>1</v>
      </c>
      <c r="F168" s="30"/>
      <c r="G168" s="139"/>
      <c r="H168" s="125" t="str">
        <f>IF(ISNA((IF(F168=0," ",VLOOKUP(F168,Data!$B$2:$B$28,1,FALSE)))),"WRONG LETTER",IF(F168=0," ",_xlfn.XLOOKUP(F168,Data!$B$2:$B$28,Data!$G$2:$G$28)))</f>
        <v xml:space="preserve"> </v>
      </c>
      <c r="I168" s="125" t="str">
        <f>IF(ISNA((IF(F168=0," ",VLOOKUP(F168,Data!$B$2:$B$28,1,FALSE)))),"WRONG LETTER",IF(F168=0," ",_xlfn.XLOOKUP(F168,Data!$B$2:$B$28,Data!$A$2:$A$28)))</f>
        <v xml:space="preserve"> </v>
      </c>
      <c r="J168" s="13" t="str" cm="1">
        <f t="array" ref="J168">_xlfn.IFS(ISBLANK(G168), "", NOT(ISNUMBER(G168)), "!!!",  G168&lt;Data!$D$266,"...",G168&lt;Data!$E$266,"L1",G168&lt;Data!$F$266,"L2",G168&lt;Data!$G$266,"L3",G168&lt;Data!$H$266,"L4",G168&lt;Data!$I$266,"L5",G168&lt;Data!$J$266,"L6",G168&lt;Data!$K$266,"L7",G168&lt;Data!$L$266,"L8", G168&gt;=Data!$L$266,"L9")</f>
        <v/>
      </c>
      <c r="K168" s="2"/>
      <c r="L168" s="126" t="s">
        <v>0</v>
      </c>
      <c r="M168" s="126" t="s">
        <v>47</v>
      </c>
      <c r="N168" s="126">
        <f>(9-_xlfn.XLOOKUP(L168,F$168:F$175,E$168:E$175, 9))+(9-_xlfn.XLOOKUP(M168,F$168:F$175,E$168:E$175, 9))</f>
        <v>0</v>
      </c>
      <c r="O168" s="2"/>
      <c r="P168" s="6">
        <f>$N168</f>
        <v>0</v>
      </c>
      <c r="Q168" s="6"/>
      <c r="R168" s="6"/>
      <c r="S168" s="6"/>
      <c r="T168" s="6"/>
      <c r="U168" s="6"/>
      <c r="V168" s="6"/>
      <c r="W168" s="6"/>
      <c r="X168" s="2"/>
      <c r="Y168" s="8">
        <f>COUNTIF(F$159:F$166:F$168:F$175,F168)</f>
        <v>0</v>
      </c>
      <c r="Z168" s="8">
        <f>IF(NOT(ISBLANK(F168)),COUNTIF(F$168:F$175,LEFT(F168,1)&amp;"*"),0)</f>
        <v>0</v>
      </c>
    </row>
    <row r="169" spans="1:26" s="12" customFormat="1" ht="20" customHeight="1">
      <c r="A169" s="13" t="s">
        <v>50</v>
      </c>
      <c r="B169" s="13" t="s">
        <v>30</v>
      </c>
      <c r="C169" s="13" t="s">
        <v>51</v>
      </c>
      <c r="D169" s="13" t="s">
        <v>1</v>
      </c>
      <c r="E169" s="155">
        <v>2</v>
      </c>
      <c r="F169" s="30"/>
      <c r="G169" s="139"/>
      <c r="H169" s="125" t="str">
        <f>IF(ISNA((IF(F169=0," ",VLOOKUP(F169,Data!$B$2:$B$28,1,FALSE)))),"WRONG LETTER",IF(F169=0," ",_xlfn.XLOOKUP(F169,Data!$B$2:$B$28,Data!$G$2:$G$28)))</f>
        <v xml:space="preserve"> </v>
      </c>
      <c r="I169" s="125" t="str">
        <f>IF(ISNA((IF(F169=0," ",VLOOKUP(F169,Data!$B$2:$B$28,1,FALSE)))),"WRONG LETTER",IF(F169=0," ",_xlfn.XLOOKUP(F169,Data!$B$2:$B$28,Data!$A$2:$A$28)))</f>
        <v xml:space="preserve"> </v>
      </c>
      <c r="J169" s="13" t="str" cm="1">
        <f t="array" ref="J169">_xlfn.IFS(ISBLANK(G169), "", NOT(ISNUMBER(G169)), "!!!",  G169&lt;Data!$D$266,"...",G169&lt;Data!$E$266,"L1",G169&lt;Data!$F$266,"L2",G169&lt;Data!$G$266,"L3",G169&lt;Data!$H$266,"L4",G169&lt;Data!$I$266,"L5",G169&lt;Data!$J$266,"L6",G169&lt;Data!$K$266,"L7",G169&lt;Data!$L$266,"L8", G169&gt;=Data!$L$266,"L9")</f>
        <v/>
      </c>
      <c r="K169" s="8"/>
      <c r="L169" s="126" t="s">
        <v>33</v>
      </c>
      <c r="M169" s="126" t="s">
        <v>34</v>
      </c>
      <c r="N169" s="126">
        <f t="shared" ref="N169:N175" si="37">(9-_xlfn.XLOOKUP(L169,F$168:F$175,E$168:E$175, 9))+(9-_xlfn.XLOOKUP(M169,F$168:F$175,E$168:E$175, 9))</f>
        <v>0</v>
      </c>
      <c r="O169" s="2"/>
      <c r="P169" s="6"/>
      <c r="Q169" s="6">
        <f>$N169</f>
        <v>0</v>
      </c>
      <c r="R169" s="6"/>
      <c r="S169" s="6"/>
      <c r="T169" s="6"/>
      <c r="U169" s="6"/>
      <c r="V169" s="6"/>
      <c r="W169" s="6"/>
      <c r="X169" s="2"/>
      <c r="Y169" s="8">
        <f>COUNTIF(F$159:F$166:F$168:F$175,F169)</f>
        <v>0</v>
      </c>
      <c r="Z169" s="8">
        <f t="shared" ref="Z169:Z175" si="38">IF(NOT(ISBLANK(F169)),COUNTIF(F$168:F$175,LEFT(F169,1)&amp;"*"),0)</f>
        <v>0</v>
      </c>
    </row>
    <row r="170" spans="1:26" s="12" customFormat="1" ht="20" customHeight="1">
      <c r="A170" s="13" t="s">
        <v>50</v>
      </c>
      <c r="B170" s="13" t="s">
        <v>30</v>
      </c>
      <c r="C170" s="13" t="s">
        <v>51</v>
      </c>
      <c r="D170" s="13" t="s">
        <v>1</v>
      </c>
      <c r="E170" s="155">
        <v>3</v>
      </c>
      <c r="F170" s="30"/>
      <c r="G170" s="139"/>
      <c r="H170" s="125" t="str">
        <f>IF(ISNA((IF(F170=0," ",VLOOKUP(F170,Data!$B$2:$B$28,1,FALSE)))),"WRONG LETTER",IF(F170=0," ",_xlfn.XLOOKUP(F170,Data!$B$2:$B$28,Data!$G$2:$G$28)))</f>
        <v xml:space="preserve"> </v>
      </c>
      <c r="I170" s="125" t="str">
        <f>IF(ISNA((IF(F170=0," ",VLOOKUP(F170,Data!$B$2:$B$28,1,FALSE)))),"WRONG LETTER",IF(F170=0," ",_xlfn.XLOOKUP(F170,Data!$B$2:$B$28,Data!$A$2:$A$28)))</f>
        <v xml:space="preserve"> </v>
      </c>
      <c r="J170" s="13" t="str" cm="1">
        <f t="array" ref="J170">_xlfn.IFS(ISBLANK(G170), "", NOT(ISNUMBER(G170)), "!!!",  G170&lt;Data!$D$266,"...",G170&lt;Data!$E$266,"L1",G170&lt;Data!$F$266,"L2",G170&lt;Data!$G$266,"L3",G170&lt;Data!$H$266,"L4",G170&lt;Data!$I$266,"L5",G170&lt;Data!$J$266,"L6",G170&lt;Data!$K$266,"L7",G170&lt;Data!$L$266,"L8", G170&gt;=Data!$L$266,"L9")</f>
        <v/>
      </c>
      <c r="K170" s="8"/>
      <c r="L170" s="126" t="s">
        <v>1</v>
      </c>
      <c r="M170" s="126" t="s">
        <v>46</v>
      </c>
      <c r="N170" s="126">
        <f t="shared" si="37"/>
        <v>0</v>
      </c>
      <c r="O170" s="2"/>
      <c r="P170" s="6"/>
      <c r="Q170" s="6"/>
      <c r="R170" s="6">
        <f>$N170</f>
        <v>0</v>
      </c>
      <c r="S170" s="6"/>
      <c r="T170" s="6"/>
      <c r="U170" s="6"/>
      <c r="V170" s="6"/>
      <c r="W170" s="6"/>
      <c r="X170" s="2"/>
      <c r="Y170" s="8">
        <f>COUNTIF(F$159:F$166:F$168:F$175,F170)</f>
        <v>0</v>
      </c>
      <c r="Z170" s="8">
        <f t="shared" si="38"/>
        <v>0</v>
      </c>
    </row>
    <row r="171" spans="1:26" s="12" customFormat="1" ht="20" customHeight="1">
      <c r="A171" s="13" t="s">
        <v>50</v>
      </c>
      <c r="B171" s="13" t="s">
        <v>30</v>
      </c>
      <c r="C171" s="13" t="s">
        <v>51</v>
      </c>
      <c r="D171" s="13" t="s">
        <v>1</v>
      </c>
      <c r="E171" s="155">
        <v>4</v>
      </c>
      <c r="F171" s="30"/>
      <c r="G171" s="139"/>
      <c r="H171" s="125" t="str">
        <f>IF(ISNA((IF(F171=0," ",VLOOKUP(F171,Data!$B$2:$B$28,1,FALSE)))),"WRONG LETTER",IF(F171=0," ",_xlfn.XLOOKUP(F171,Data!$B$2:$B$28,Data!$G$2:$G$28)))</f>
        <v xml:space="preserve"> </v>
      </c>
      <c r="I171" s="125" t="str">
        <f>IF(ISNA((IF(F171=0," ",VLOOKUP(F171,Data!$B$2:$B$28,1,FALSE)))),"WRONG LETTER",IF(F171=0," ",_xlfn.XLOOKUP(F171,Data!$B$2:$B$28,Data!$A$2:$A$28)))</f>
        <v xml:space="preserve"> </v>
      </c>
      <c r="J171" s="13" t="str" cm="1">
        <f t="array" ref="J171">_xlfn.IFS(ISBLANK(G171), "", NOT(ISNUMBER(G171)), "!!!",  G171&lt;Data!$D$266,"...",G171&lt;Data!$E$266,"L1",G171&lt;Data!$F$266,"L2",G171&lt;Data!$G$266,"L3",G171&lt;Data!$H$266,"L4",G171&lt;Data!$I$266,"L5",G171&lt;Data!$J$266,"L6",G171&lt;Data!$K$266,"L7",G171&lt;Data!$L$266,"L8", G171&gt;=Data!$L$266,"L9")</f>
        <v/>
      </c>
      <c r="K171" s="8"/>
      <c r="L171" s="126" t="s">
        <v>18</v>
      </c>
      <c r="M171" s="126" t="s">
        <v>17</v>
      </c>
      <c r="N171" s="126">
        <f t="shared" si="37"/>
        <v>0</v>
      </c>
      <c r="O171" s="2"/>
      <c r="P171" s="6"/>
      <c r="Q171" s="6"/>
      <c r="R171" s="6"/>
      <c r="S171" s="6">
        <f>$N171</f>
        <v>0</v>
      </c>
      <c r="T171" s="6"/>
      <c r="U171" s="6"/>
      <c r="V171" s="6"/>
      <c r="W171" s="6"/>
      <c r="X171" s="2"/>
      <c r="Y171" s="8">
        <f>COUNTIF(F$159:F$166:F$168:F$175,F171)</f>
        <v>0</v>
      </c>
      <c r="Z171" s="8">
        <f t="shared" si="38"/>
        <v>0</v>
      </c>
    </row>
    <row r="172" spans="1:26" s="12" customFormat="1" ht="20" customHeight="1">
      <c r="A172" s="13" t="s">
        <v>50</v>
      </c>
      <c r="B172" s="13" t="s">
        <v>30</v>
      </c>
      <c r="C172" s="13" t="s">
        <v>51</v>
      </c>
      <c r="D172" s="13" t="s">
        <v>1</v>
      </c>
      <c r="E172" s="155">
        <v>5</v>
      </c>
      <c r="F172" s="30"/>
      <c r="G172" s="139"/>
      <c r="H172" s="125" t="str">
        <f>IF(ISNA((IF(F172=0," ",VLOOKUP(F172,Data!$B$2:$B$28,1,FALSE)))),"WRONG LETTER",IF(F172=0," ",_xlfn.XLOOKUP(F172,Data!$B$2:$B$28,Data!$G$2:$G$28)))</f>
        <v xml:space="preserve"> </v>
      </c>
      <c r="I172" s="125" t="str">
        <f>IF(ISNA((IF(F172=0," ",VLOOKUP(F172,Data!$B$2:$B$28,1,FALSE)))),"WRONG LETTER",IF(F172=0," ",_xlfn.XLOOKUP(F172,Data!$B$2:$B$28,Data!$A$2:$A$28)))</f>
        <v xml:space="preserve"> </v>
      </c>
      <c r="J172" s="13" t="str" cm="1">
        <f t="array" ref="J172">_xlfn.IFS(ISBLANK(G172), "", NOT(ISNUMBER(G172)), "!!!",  G172&lt;Data!$D$266,"...",G172&lt;Data!$E$266,"L1",G172&lt;Data!$F$266,"L2",G172&lt;Data!$G$266,"L3",G172&lt;Data!$H$266,"L4",G172&lt;Data!$I$266,"L5",G172&lt;Data!$J$266,"L6",G172&lt;Data!$K$266,"L7",G172&lt;Data!$L$266,"L8", G172&gt;=Data!$L$266,"L9")</f>
        <v/>
      </c>
      <c r="K172" s="8"/>
      <c r="L172" s="126" t="s">
        <v>31</v>
      </c>
      <c r="M172" s="126" t="s">
        <v>32</v>
      </c>
      <c r="N172" s="126">
        <f t="shared" si="37"/>
        <v>0</v>
      </c>
      <c r="O172" s="2"/>
      <c r="P172" s="6"/>
      <c r="Q172" s="6"/>
      <c r="R172" s="6"/>
      <c r="S172" s="6"/>
      <c r="T172" s="6">
        <f>$N172</f>
        <v>0</v>
      </c>
      <c r="U172" s="6"/>
      <c r="V172" s="6"/>
      <c r="W172" s="6"/>
      <c r="X172" s="2"/>
      <c r="Y172" s="8">
        <f>COUNTIF(F$159:F$166:F$168:F$175,F172)</f>
        <v>0</v>
      </c>
      <c r="Z172" s="8">
        <f t="shared" si="38"/>
        <v>0</v>
      </c>
    </row>
    <row r="173" spans="1:26" s="12" customFormat="1" ht="20" customHeight="1">
      <c r="A173" s="13" t="s">
        <v>50</v>
      </c>
      <c r="B173" s="13" t="s">
        <v>30</v>
      </c>
      <c r="C173" s="13" t="s">
        <v>51</v>
      </c>
      <c r="D173" s="13" t="s">
        <v>1</v>
      </c>
      <c r="E173" s="155">
        <v>6</v>
      </c>
      <c r="F173" s="30"/>
      <c r="G173" s="139"/>
      <c r="H173" s="125" t="str">
        <f>IF(ISNA((IF(F173=0," ",VLOOKUP(F173,Data!$B$2:$B$28,1,FALSE)))),"WRONG LETTER",IF(F173=0," ",_xlfn.XLOOKUP(F173,Data!$B$2:$B$28,Data!$G$2:$G$28)))</f>
        <v xml:space="preserve"> </v>
      </c>
      <c r="I173" s="125" t="str">
        <f>IF(ISNA((IF(F173=0," ",VLOOKUP(F173,Data!$B$2:$B$28,1,FALSE)))),"WRONG LETTER",IF(F173=0," ",_xlfn.XLOOKUP(F173,Data!$B$2:$B$28,Data!$A$2:$A$28)))</f>
        <v xml:space="preserve"> </v>
      </c>
      <c r="J173" s="13" t="str" cm="1">
        <f t="array" ref="J173">_xlfn.IFS(ISBLANK(G173), "", NOT(ISNUMBER(G173)), "!!!",  G173&lt;Data!$D$266,"...",G173&lt;Data!$E$266,"L1",G173&lt;Data!$F$266,"L2",G173&lt;Data!$G$266,"L3",G173&lt;Data!$H$266,"L4",G173&lt;Data!$I$266,"L5",G173&lt;Data!$J$266,"L6",G173&lt;Data!$K$266,"L7",G173&lt;Data!$L$266,"L8", G173&gt;=Data!$L$266,"L9")</f>
        <v/>
      </c>
      <c r="K173" s="131"/>
      <c r="L173" s="126" t="s">
        <v>44</v>
      </c>
      <c r="M173" s="126" t="s">
        <v>48</v>
      </c>
      <c r="N173" s="126">
        <f t="shared" si="37"/>
        <v>0</v>
      </c>
      <c r="O173" s="2"/>
      <c r="P173" s="6"/>
      <c r="Q173" s="6"/>
      <c r="R173" s="6"/>
      <c r="S173" s="6"/>
      <c r="T173" s="6"/>
      <c r="U173" s="6">
        <f>$N173</f>
        <v>0</v>
      </c>
      <c r="V173" s="6"/>
      <c r="W173" s="6"/>
      <c r="X173" s="2"/>
      <c r="Y173" s="8">
        <f>COUNTIF(F$159:F$166:F$168:F$175,F173)</f>
        <v>0</v>
      </c>
      <c r="Z173" s="8">
        <f t="shared" si="38"/>
        <v>0</v>
      </c>
    </row>
    <row r="174" spans="1:26" s="11" customFormat="1" ht="20" customHeight="1">
      <c r="A174" s="13" t="s">
        <v>50</v>
      </c>
      <c r="B174" s="13" t="s">
        <v>30</v>
      </c>
      <c r="C174" s="13" t="s">
        <v>51</v>
      </c>
      <c r="D174" s="13" t="s">
        <v>1</v>
      </c>
      <c r="E174" s="25">
        <v>7</v>
      </c>
      <c r="F174" s="30"/>
      <c r="G174" s="139"/>
      <c r="H174" s="125" t="str">
        <f>IF(ISNA((IF(F174=0," ",VLOOKUP(F174,Data!$B$2:$B$28,1,FALSE)))),"WRONG LETTER",IF(F174=0," ",_xlfn.XLOOKUP(F174,Data!$B$2:$B$28,Data!$G$2:$G$28)))</f>
        <v xml:space="preserve"> </v>
      </c>
      <c r="I174" s="125" t="str">
        <f>IF(ISNA((IF(F174=0," ",VLOOKUP(F174,Data!$B$2:$B$28,1,FALSE)))),"WRONG LETTER",IF(F174=0," ",_xlfn.XLOOKUP(F174,Data!$B$2:$B$28,Data!$A$2:$A$28)))</f>
        <v xml:space="preserve"> </v>
      </c>
      <c r="J174" s="13" t="str" cm="1">
        <f t="array" ref="J174">_xlfn.IFS(ISBLANK(G174), "", NOT(ISNUMBER(G174)), "!!!",  G174&lt;Data!$D$266,"...",G174&lt;Data!$E$266,"L1",G174&lt;Data!$F$266,"L2",G174&lt;Data!$G$266,"L3",G174&lt;Data!$H$266,"L4",G174&lt;Data!$I$266,"L5",G174&lt;Data!$J$266,"L6",G174&lt;Data!$K$266,"L7",G174&lt;Data!$L$266,"L8", G174&gt;=Data!$L$266,"L9")</f>
        <v/>
      </c>
      <c r="K174" s="8"/>
      <c r="L174" s="126" t="s">
        <v>72</v>
      </c>
      <c r="M174" s="126" t="s">
        <v>73</v>
      </c>
      <c r="N174" s="126">
        <f t="shared" si="37"/>
        <v>0</v>
      </c>
      <c r="O174" s="2"/>
      <c r="P174" s="6"/>
      <c r="Q174" s="6"/>
      <c r="R174" s="6"/>
      <c r="S174" s="6"/>
      <c r="T174" s="6"/>
      <c r="U174" s="6"/>
      <c r="V174" s="6">
        <f>$N174</f>
        <v>0</v>
      </c>
      <c r="W174" s="6"/>
      <c r="X174" s="2"/>
      <c r="Y174" s="8">
        <f>COUNTIF(F$159:F$166:F$168:F$175,F174)</f>
        <v>0</v>
      </c>
      <c r="Z174" s="8">
        <f t="shared" si="38"/>
        <v>0</v>
      </c>
    </row>
    <row r="175" spans="1:26" s="11" customFormat="1" ht="20" customHeight="1">
      <c r="A175" s="13" t="s">
        <v>50</v>
      </c>
      <c r="B175" s="13" t="s">
        <v>30</v>
      </c>
      <c r="C175" s="13" t="s">
        <v>51</v>
      </c>
      <c r="D175" s="13" t="s">
        <v>1</v>
      </c>
      <c r="E175" s="25">
        <v>8</v>
      </c>
      <c r="F175" s="30"/>
      <c r="G175" s="139"/>
      <c r="H175" s="125" t="str">
        <f>IF(ISNA((IF(F175=0," ",VLOOKUP(F175,Data!$B$2:$B$28,1,FALSE)))),"WRONG LETTER",IF(F175=0," ",_xlfn.XLOOKUP(F175,Data!$B$2:$B$28,Data!$G$2:$G$28)))</f>
        <v xml:space="preserve"> </v>
      </c>
      <c r="I175" s="125" t="str">
        <f>IF(ISNA((IF(F175=0," ",VLOOKUP(F175,Data!$B$2:$B$28,1,FALSE)))),"WRONG LETTER",IF(F175=0," ",_xlfn.XLOOKUP(F175,Data!$B$2:$B$28,Data!$A$2:$A$28)))</f>
        <v xml:space="preserve"> </v>
      </c>
      <c r="J175" s="13" t="str" cm="1">
        <f t="array" ref="J175">_xlfn.IFS(ISBLANK(G175), "", NOT(ISNUMBER(G175)), "!!!",  G175&lt;Data!$D$266,"...",G175&lt;Data!$E$266,"L1",G175&lt;Data!$F$266,"L2",G175&lt;Data!$G$266,"L3",G175&lt;Data!$H$266,"L4",G175&lt;Data!$I$266,"L5",G175&lt;Data!$J$266,"L6",G175&lt;Data!$K$266,"L7",G175&lt;Data!$L$266,"L8", G175&gt;=Data!$L$266,"L9")</f>
        <v/>
      </c>
      <c r="K175" s="8"/>
      <c r="L175" s="126" t="s">
        <v>45</v>
      </c>
      <c r="M175" s="126" t="s">
        <v>49</v>
      </c>
      <c r="N175" s="126">
        <f t="shared" si="37"/>
        <v>0</v>
      </c>
      <c r="O175" s="2"/>
      <c r="P175" s="6"/>
      <c r="Q175" s="6"/>
      <c r="R175" s="6"/>
      <c r="S175" s="6"/>
      <c r="T175" s="6"/>
      <c r="U175" s="6"/>
      <c r="V175" s="6"/>
      <c r="W175" s="6">
        <f>$N175</f>
        <v>0</v>
      </c>
      <c r="X175" s="8"/>
      <c r="Y175" s="8">
        <f>COUNTIF(F$159:F$166:F$168:F$175,F175)</f>
        <v>0</v>
      </c>
      <c r="Z175" s="8">
        <f t="shared" si="38"/>
        <v>0</v>
      </c>
    </row>
    <row r="176" spans="1:26" s="11" customFormat="1" ht="20" customHeight="1">
      <c r="A176" s="13" t="s">
        <v>50</v>
      </c>
      <c r="B176" s="13" t="s">
        <v>30</v>
      </c>
      <c r="C176" s="13" t="s">
        <v>54</v>
      </c>
      <c r="D176" s="13"/>
      <c r="E176" s="120" t="s">
        <v>170</v>
      </c>
      <c r="F176" s="46"/>
      <c r="G176" s="46"/>
      <c r="H176" s="120"/>
      <c r="I176" s="127" t="s">
        <v>59</v>
      </c>
      <c r="J176" s="128">
        <f>Data!$M$267</f>
        <v>9.0299999999999994</v>
      </c>
      <c r="K176" s="22"/>
      <c r="L176" s="16"/>
      <c r="M176" s="16"/>
      <c r="O176" s="8"/>
      <c r="P176" s="8"/>
      <c r="Q176" s="8"/>
      <c r="R176" s="8"/>
      <c r="S176" s="8"/>
      <c r="T176" s="8"/>
      <c r="U176" s="8"/>
      <c r="V176" s="8"/>
      <c r="W176" s="8"/>
      <c r="X176" s="2"/>
      <c r="Y176" s="123"/>
      <c r="Z176" s="124"/>
    </row>
    <row r="177" spans="1:26" s="11" customFormat="1" ht="20" customHeight="1">
      <c r="A177" s="13" t="s">
        <v>50</v>
      </c>
      <c r="B177" s="13" t="s">
        <v>30</v>
      </c>
      <c r="C177" s="13" t="s">
        <v>54</v>
      </c>
      <c r="D177" s="13" t="s">
        <v>0</v>
      </c>
      <c r="E177" s="155">
        <v>1</v>
      </c>
      <c r="F177" s="30"/>
      <c r="G177" s="139"/>
      <c r="H177" s="125" t="str">
        <f>IF(ISNA((IF(F177=0," ",VLOOKUP(F177,Data!$B$2:$B$28,1,FALSE)))),"WRONG LETTER",IF(F177=0," ",_xlfn.XLOOKUP(F177,Data!$B$2:$B$28,Data!$F$2:$F$28)))</f>
        <v xml:space="preserve"> </v>
      </c>
      <c r="I177" s="125" t="str">
        <f>IF(ISNA((IF(F177=0," ",VLOOKUP(F177,Data!$B$2:$B$28,1,FALSE)))),"WRONG LETTER",IF(F177=0," ",_xlfn.XLOOKUP(F177,Data!$B$2:$B$28,Data!$A$2:$A$28)))</f>
        <v xml:space="preserve"> </v>
      </c>
      <c r="J177" s="13" t="str" cm="1">
        <f t="array" ref="J177">_xlfn.IFS(ISBLANK(G177), "", NOT(ISNUMBER(G177)), "!!!",  G177&lt;Data!$D$267,"...",G177&lt;Data!$E$267,"L1",G177&lt;Data!$F$267,"L2",G177&lt;Data!$G$267,"L3",G177&lt;Data!$H$267,"L4",G177&lt;Data!$I$267,"L5",G177&lt;Data!$J$267,"L6",G177&lt;Data!$K$267,"L7",G177&lt;Data!$L$267,"L8", G177&gt;=Data!$L$267,"L9")</f>
        <v/>
      </c>
      <c r="K177" s="2"/>
      <c r="L177" s="126" t="s">
        <v>0</v>
      </c>
      <c r="M177" s="126" t="s">
        <v>47</v>
      </c>
      <c r="N177" s="126">
        <f>(9-_xlfn.XLOOKUP(L177,F$177:F$184,E$177:E$184, 9))+(9-_xlfn.XLOOKUP(M177,F$177:F$184,E$177:E$184, 9))</f>
        <v>0</v>
      </c>
      <c r="O177" s="2"/>
      <c r="P177" s="6">
        <f>$N177</f>
        <v>0</v>
      </c>
      <c r="Q177" s="6"/>
      <c r="R177" s="6"/>
      <c r="S177" s="6"/>
      <c r="T177" s="6"/>
      <c r="U177" s="6"/>
      <c r="V177" s="6"/>
      <c r="W177" s="6"/>
      <c r="X177" s="2"/>
      <c r="Y177" s="8">
        <f>COUNTIF(F$177:F$184:F$186:F$193,F177)</f>
        <v>0</v>
      </c>
      <c r="Z177" s="8">
        <f>IF(NOT(ISBLANK(F177)),COUNTIF(F$177:F$184,LEFT(F177,1)&amp;"*"),0)</f>
        <v>0</v>
      </c>
    </row>
    <row r="178" spans="1:26" s="11" customFormat="1" ht="20" customHeight="1">
      <c r="A178" s="13" t="s">
        <v>50</v>
      </c>
      <c r="B178" s="13" t="s">
        <v>30</v>
      </c>
      <c r="C178" s="13" t="s">
        <v>54</v>
      </c>
      <c r="D178" s="13" t="s">
        <v>0</v>
      </c>
      <c r="E178" s="155">
        <v>2</v>
      </c>
      <c r="F178" s="30"/>
      <c r="G178" s="139"/>
      <c r="H178" s="125" t="str">
        <f>IF(ISNA((IF(F178=0," ",VLOOKUP(F178,Data!$B$2:$B$28,1,FALSE)))),"WRONG LETTER",IF(F178=0," ",_xlfn.XLOOKUP(F178,Data!$B$2:$B$28,Data!$F$2:$F$28)))</f>
        <v xml:space="preserve"> </v>
      </c>
      <c r="I178" s="125" t="str">
        <f>IF(ISNA((IF(F178=0," ",VLOOKUP(F178,Data!$B$2:$B$28,1,FALSE)))),"WRONG LETTER",IF(F178=0," ",_xlfn.XLOOKUP(F178,Data!$B$2:$B$28,Data!$A$2:$A$28)))</f>
        <v xml:space="preserve"> </v>
      </c>
      <c r="J178" s="13" t="str" cm="1">
        <f t="array" ref="J178">_xlfn.IFS(ISBLANK(G178), "", NOT(ISNUMBER(G178)), "!!!",  G178&lt;Data!$D$267,"...",G178&lt;Data!$E$267,"L1",G178&lt;Data!$F$267,"L2",G178&lt;Data!$G$267,"L3",G178&lt;Data!$H$267,"L4",G178&lt;Data!$I$267,"L5",G178&lt;Data!$J$267,"L6",G178&lt;Data!$K$267,"L7",G178&lt;Data!$L$267,"L8", G178&gt;=Data!$L$267,"L9")</f>
        <v/>
      </c>
      <c r="K178" s="2"/>
      <c r="L178" s="126" t="s">
        <v>33</v>
      </c>
      <c r="M178" s="126" t="s">
        <v>34</v>
      </c>
      <c r="N178" s="126">
        <f t="shared" ref="N178:N184" si="39">(9-_xlfn.XLOOKUP(L178,F$177:F$184,E$177:E$184, 9))+(9-_xlfn.XLOOKUP(M178,F$177:F$184,E$177:E$184, 9))</f>
        <v>0</v>
      </c>
      <c r="O178" s="2"/>
      <c r="P178" s="6"/>
      <c r="Q178" s="6">
        <f>$N178</f>
        <v>0</v>
      </c>
      <c r="R178" s="6"/>
      <c r="S178" s="6"/>
      <c r="T178" s="6"/>
      <c r="U178" s="6"/>
      <c r="V178" s="6"/>
      <c r="W178" s="6"/>
      <c r="X178" s="2"/>
      <c r="Y178" s="8">
        <f>COUNTIF(F$177:F$184:F$186:F$193,F178)</f>
        <v>0</v>
      </c>
      <c r="Z178" s="8">
        <f t="shared" ref="Z178:Z184" si="40">IF(NOT(ISBLANK(F178)),COUNTIF(F$177:F$184,LEFT(F178,1)&amp;"*"),0)</f>
        <v>0</v>
      </c>
    </row>
    <row r="179" spans="1:26" s="11" customFormat="1" ht="20" customHeight="1">
      <c r="A179" s="13" t="s">
        <v>50</v>
      </c>
      <c r="B179" s="13" t="s">
        <v>30</v>
      </c>
      <c r="C179" s="13" t="s">
        <v>54</v>
      </c>
      <c r="D179" s="13" t="s">
        <v>0</v>
      </c>
      <c r="E179" s="155">
        <v>3</v>
      </c>
      <c r="F179" s="30"/>
      <c r="G179" s="139"/>
      <c r="H179" s="125" t="str">
        <f>IF(ISNA((IF(F179=0," ",VLOOKUP(F179,Data!$B$2:$B$28,1,FALSE)))),"WRONG LETTER",IF(F179=0," ",_xlfn.XLOOKUP(F179,Data!$B$2:$B$28,Data!$F$2:$F$28)))</f>
        <v xml:space="preserve"> </v>
      </c>
      <c r="I179" s="125" t="str">
        <f>IF(ISNA((IF(F179=0," ",VLOOKUP(F179,Data!$B$2:$B$28,1,FALSE)))),"WRONG LETTER",IF(F179=0," ",_xlfn.XLOOKUP(F179,Data!$B$2:$B$28,Data!$A$2:$A$28)))</f>
        <v xml:space="preserve"> </v>
      </c>
      <c r="J179" s="13" t="str" cm="1">
        <f t="array" ref="J179">_xlfn.IFS(ISBLANK(G179), "", NOT(ISNUMBER(G179)), "!!!",  G179&lt;Data!$D$267,"...",G179&lt;Data!$E$267,"L1",G179&lt;Data!$F$267,"L2",G179&lt;Data!$G$267,"L3",G179&lt;Data!$H$267,"L4",G179&lt;Data!$I$267,"L5",G179&lt;Data!$J$267,"L6",G179&lt;Data!$K$267,"L7",G179&lt;Data!$L$267,"L8", G179&gt;=Data!$L$267,"L9")</f>
        <v/>
      </c>
      <c r="K179" s="2"/>
      <c r="L179" s="126" t="s">
        <v>1</v>
      </c>
      <c r="M179" s="126" t="s">
        <v>46</v>
      </c>
      <c r="N179" s="126">
        <f t="shared" si="39"/>
        <v>0</v>
      </c>
      <c r="O179" s="2"/>
      <c r="P179" s="6"/>
      <c r="Q179" s="6"/>
      <c r="R179" s="6">
        <f>$N179</f>
        <v>0</v>
      </c>
      <c r="S179" s="6"/>
      <c r="T179" s="6"/>
      <c r="U179" s="6"/>
      <c r="V179" s="6"/>
      <c r="W179" s="6"/>
      <c r="X179" s="2"/>
      <c r="Y179" s="8">
        <f>COUNTIF(F$177:F$184:F$186:F$193,F179)</f>
        <v>0</v>
      </c>
      <c r="Z179" s="8">
        <f t="shared" si="40"/>
        <v>0</v>
      </c>
    </row>
    <row r="180" spans="1:26" s="11" customFormat="1" ht="20" customHeight="1">
      <c r="A180" s="13" t="s">
        <v>50</v>
      </c>
      <c r="B180" s="13" t="s">
        <v>30</v>
      </c>
      <c r="C180" s="13" t="s">
        <v>54</v>
      </c>
      <c r="D180" s="13" t="s">
        <v>0</v>
      </c>
      <c r="E180" s="155">
        <v>4</v>
      </c>
      <c r="F180" s="30"/>
      <c r="G180" s="139"/>
      <c r="H180" s="125" t="str">
        <f>IF(ISNA((IF(F180=0," ",VLOOKUP(F180,Data!$B$2:$B$28,1,FALSE)))),"WRONG LETTER",IF(F180=0," ",_xlfn.XLOOKUP(F180,Data!$B$2:$B$28,Data!$F$2:$F$28)))</f>
        <v xml:space="preserve"> </v>
      </c>
      <c r="I180" s="125" t="str">
        <f>IF(ISNA((IF(F180=0," ",VLOOKUP(F180,Data!$B$2:$B$28,1,FALSE)))),"WRONG LETTER",IF(F180=0," ",_xlfn.XLOOKUP(F180,Data!$B$2:$B$28,Data!$A$2:$A$28)))</f>
        <v xml:space="preserve"> </v>
      </c>
      <c r="J180" s="13" t="str" cm="1">
        <f t="array" ref="J180">_xlfn.IFS(ISBLANK(G180), "", NOT(ISNUMBER(G180)), "!!!",  G180&lt;Data!$D$267,"...",G180&lt;Data!$E$267,"L1",G180&lt;Data!$F$267,"L2",G180&lt;Data!$G$267,"L3",G180&lt;Data!$H$267,"L4",G180&lt;Data!$I$267,"L5",G180&lt;Data!$J$267,"L6",G180&lt;Data!$K$267,"L7",G180&lt;Data!$L$267,"L8", G180&gt;=Data!$L$267,"L9")</f>
        <v/>
      </c>
      <c r="K180" s="2"/>
      <c r="L180" s="126" t="s">
        <v>18</v>
      </c>
      <c r="M180" s="126" t="s">
        <v>17</v>
      </c>
      <c r="N180" s="126">
        <f t="shared" si="39"/>
        <v>0</v>
      </c>
      <c r="O180" s="2"/>
      <c r="P180" s="6"/>
      <c r="Q180" s="6"/>
      <c r="R180" s="6"/>
      <c r="S180" s="6">
        <f>$N180</f>
        <v>0</v>
      </c>
      <c r="T180" s="6"/>
      <c r="U180" s="6"/>
      <c r="V180" s="6"/>
      <c r="W180" s="6"/>
      <c r="X180" s="2"/>
      <c r="Y180" s="8">
        <f>COUNTIF(F$177:F$184:F$186:F$193,F180)</f>
        <v>0</v>
      </c>
      <c r="Z180" s="8">
        <f t="shared" si="40"/>
        <v>0</v>
      </c>
    </row>
    <row r="181" spans="1:26" s="11" customFormat="1" ht="20" customHeight="1">
      <c r="A181" s="13" t="s">
        <v>50</v>
      </c>
      <c r="B181" s="13" t="s">
        <v>30</v>
      </c>
      <c r="C181" s="13" t="s">
        <v>54</v>
      </c>
      <c r="D181" s="13" t="s">
        <v>0</v>
      </c>
      <c r="E181" s="155">
        <v>5</v>
      </c>
      <c r="F181" s="30"/>
      <c r="G181" s="139"/>
      <c r="H181" s="125" t="str">
        <f>IF(ISNA((IF(F181=0," ",VLOOKUP(F181,Data!$B$2:$B$28,1,FALSE)))),"WRONG LETTER",IF(F181=0," ",_xlfn.XLOOKUP(F181,Data!$B$2:$B$28,Data!$F$2:$F$28)))</f>
        <v xml:space="preserve"> </v>
      </c>
      <c r="I181" s="125" t="str">
        <f>IF(ISNA((IF(F181=0," ",VLOOKUP(F181,Data!$B$2:$B$28,1,FALSE)))),"WRONG LETTER",IF(F181=0," ",_xlfn.XLOOKUP(F181,Data!$B$2:$B$28,Data!$A$2:$A$28)))</f>
        <v xml:space="preserve"> </v>
      </c>
      <c r="J181" s="13" t="str" cm="1">
        <f t="array" ref="J181">_xlfn.IFS(ISBLANK(G181), "", NOT(ISNUMBER(G181)), "!!!",  G181&lt;Data!$D$267,"...",G181&lt;Data!$E$267,"L1",G181&lt;Data!$F$267,"L2",G181&lt;Data!$G$267,"L3",G181&lt;Data!$H$267,"L4",G181&lt;Data!$I$267,"L5",G181&lt;Data!$J$267,"L6",G181&lt;Data!$K$267,"L7",G181&lt;Data!$L$267,"L8", G181&gt;=Data!$L$267,"L9")</f>
        <v/>
      </c>
      <c r="K181" s="2"/>
      <c r="L181" s="126" t="s">
        <v>31</v>
      </c>
      <c r="M181" s="126" t="s">
        <v>32</v>
      </c>
      <c r="N181" s="126">
        <f t="shared" si="39"/>
        <v>0</v>
      </c>
      <c r="O181" s="2"/>
      <c r="P181" s="6"/>
      <c r="Q181" s="6"/>
      <c r="R181" s="6"/>
      <c r="S181" s="6"/>
      <c r="T181" s="6">
        <f>$N181</f>
        <v>0</v>
      </c>
      <c r="U181" s="6"/>
      <c r="V181" s="6"/>
      <c r="W181" s="6"/>
      <c r="X181" s="2"/>
      <c r="Y181" s="8">
        <f>COUNTIF(F$177:F$184:F$186:F$193,F181)</f>
        <v>0</v>
      </c>
      <c r="Z181" s="8">
        <f t="shared" si="40"/>
        <v>0</v>
      </c>
    </row>
    <row r="182" spans="1:26" s="11" customFormat="1" ht="20" customHeight="1">
      <c r="A182" s="13" t="s">
        <v>50</v>
      </c>
      <c r="B182" s="13" t="s">
        <v>30</v>
      </c>
      <c r="C182" s="13" t="s">
        <v>54</v>
      </c>
      <c r="D182" s="13" t="s">
        <v>0</v>
      </c>
      <c r="E182" s="155">
        <v>6</v>
      </c>
      <c r="F182" s="30"/>
      <c r="G182" s="139"/>
      <c r="H182" s="125" t="str">
        <f>IF(ISNA((IF(F182=0," ",VLOOKUP(F182,Data!$B$2:$B$28,1,FALSE)))),"WRONG LETTER",IF(F182=0," ",_xlfn.XLOOKUP(F182,Data!$B$2:$B$28,Data!$F$2:$F$28)))</f>
        <v xml:space="preserve"> </v>
      </c>
      <c r="I182" s="125" t="str">
        <f>IF(ISNA((IF(F182=0," ",VLOOKUP(F182,Data!$B$2:$B$28,1,FALSE)))),"WRONG LETTER",IF(F182=0," ",_xlfn.XLOOKUP(F182,Data!$B$2:$B$28,Data!$A$2:$A$28)))</f>
        <v xml:space="preserve"> </v>
      </c>
      <c r="J182" s="13" t="str" cm="1">
        <f t="array" ref="J182">_xlfn.IFS(ISBLANK(G182), "", NOT(ISNUMBER(G182)), "!!!",  G182&lt;Data!$D$267,"...",G182&lt;Data!$E$267,"L1",G182&lt;Data!$F$267,"L2",G182&lt;Data!$G$267,"L3",G182&lt;Data!$H$267,"L4",G182&lt;Data!$I$267,"L5",G182&lt;Data!$J$267,"L6",G182&lt;Data!$K$267,"L7",G182&lt;Data!$L$267,"L8", G182&gt;=Data!$L$267,"L9")</f>
        <v/>
      </c>
      <c r="K182" s="2"/>
      <c r="L182" s="126" t="s">
        <v>44</v>
      </c>
      <c r="M182" s="126" t="s">
        <v>48</v>
      </c>
      <c r="N182" s="126">
        <f t="shared" si="39"/>
        <v>0</v>
      </c>
      <c r="O182" s="2"/>
      <c r="P182" s="6"/>
      <c r="Q182" s="6"/>
      <c r="R182" s="6"/>
      <c r="S182" s="6"/>
      <c r="T182" s="6"/>
      <c r="U182" s="6">
        <f>$N182</f>
        <v>0</v>
      </c>
      <c r="V182" s="6"/>
      <c r="W182" s="6"/>
      <c r="X182" s="2"/>
      <c r="Y182" s="8">
        <f>COUNTIF(F$177:F$184:F$186:F$193,F182)</f>
        <v>0</v>
      </c>
      <c r="Z182" s="8">
        <f t="shared" si="40"/>
        <v>0</v>
      </c>
    </row>
    <row r="183" spans="1:26" s="11" customFormat="1" ht="20" customHeight="1">
      <c r="A183" s="13" t="s">
        <v>50</v>
      </c>
      <c r="B183" s="13" t="s">
        <v>30</v>
      </c>
      <c r="C183" s="13" t="s">
        <v>54</v>
      </c>
      <c r="D183" s="13" t="s">
        <v>0</v>
      </c>
      <c r="E183" s="25">
        <v>7</v>
      </c>
      <c r="F183" s="30"/>
      <c r="G183" s="139"/>
      <c r="H183" s="125" t="str">
        <f>IF(ISNA((IF(F183=0," ",VLOOKUP(F183,Data!$B$2:$B$28,1,FALSE)))),"WRONG LETTER",IF(F183=0," ",_xlfn.XLOOKUP(F183,Data!$B$2:$B$28,Data!$F$2:$F$28)))</f>
        <v xml:space="preserve"> </v>
      </c>
      <c r="I183" s="125" t="str">
        <f>IF(ISNA((IF(F183=0," ",VLOOKUP(F183,Data!$B$2:$B$28,1,FALSE)))),"WRONG LETTER",IF(F183=0," ",_xlfn.XLOOKUP(F183,Data!$B$2:$B$28,Data!$A$2:$A$28)))</f>
        <v xml:space="preserve"> </v>
      </c>
      <c r="J183" s="13" t="str" cm="1">
        <f t="array" ref="J183">_xlfn.IFS(ISBLANK(G183), "", NOT(ISNUMBER(G183)), "!!!",  G183&lt;Data!$D$267,"...",G183&lt;Data!$E$267,"L1",G183&lt;Data!$F$267,"L2",G183&lt;Data!$G$267,"L3",G183&lt;Data!$H$267,"L4",G183&lt;Data!$I$267,"L5",G183&lt;Data!$J$267,"L6",G183&lt;Data!$K$267,"L7",G183&lt;Data!$L$267,"L8", G183&gt;=Data!$L$267,"L9")</f>
        <v/>
      </c>
      <c r="K183" s="2"/>
      <c r="L183" s="126" t="s">
        <v>72</v>
      </c>
      <c r="M183" s="126" t="s">
        <v>73</v>
      </c>
      <c r="N183" s="126">
        <f t="shared" si="39"/>
        <v>0</v>
      </c>
      <c r="O183" s="2"/>
      <c r="P183" s="6"/>
      <c r="Q183" s="6"/>
      <c r="R183" s="6"/>
      <c r="S183" s="6"/>
      <c r="T183" s="6"/>
      <c r="U183" s="6"/>
      <c r="V183" s="6">
        <f>$N183</f>
        <v>0</v>
      </c>
      <c r="W183" s="6"/>
      <c r="X183" s="2"/>
      <c r="Y183" s="8">
        <f>COUNTIF(F$177:F$184:F$186:F$193,F183)</f>
        <v>0</v>
      </c>
      <c r="Z183" s="8">
        <f t="shared" si="40"/>
        <v>0</v>
      </c>
    </row>
    <row r="184" spans="1:26" s="12" customFormat="1" ht="20" customHeight="1">
      <c r="A184" s="13" t="s">
        <v>50</v>
      </c>
      <c r="B184" s="13" t="s">
        <v>30</v>
      </c>
      <c r="C184" s="13" t="s">
        <v>54</v>
      </c>
      <c r="D184" s="13" t="s">
        <v>0</v>
      </c>
      <c r="E184" s="25">
        <v>8</v>
      </c>
      <c r="F184" s="30"/>
      <c r="G184" s="139"/>
      <c r="H184" s="125" t="str">
        <f>IF(ISNA((IF(F184=0," ",VLOOKUP(F184,Data!$B$2:$B$28,1,FALSE)))),"WRONG LETTER",IF(F184=0," ",_xlfn.XLOOKUP(F184,Data!$B$2:$B$28,Data!$F$2:$F$28)))</f>
        <v xml:space="preserve"> </v>
      </c>
      <c r="I184" s="125" t="str">
        <f>IF(ISNA((IF(F184=0," ",VLOOKUP(F184,Data!$B$2:$B$28,1,FALSE)))),"WRONG LETTER",IF(F184=0," ",_xlfn.XLOOKUP(F184,Data!$B$2:$B$28,Data!$A$2:$A$28)))</f>
        <v xml:space="preserve"> </v>
      </c>
      <c r="J184" s="13" t="str" cm="1">
        <f t="array" ref="J184">_xlfn.IFS(ISBLANK(G184), "", NOT(ISNUMBER(G184)), "!!!",  G184&lt;Data!$D$267,"...",G184&lt;Data!$E$267,"L1",G184&lt;Data!$F$267,"L2",G184&lt;Data!$G$267,"L3",G184&lt;Data!$H$267,"L4",G184&lt;Data!$I$267,"L5",G184&lt;Data!$J$267,"L6",G184&lt;Data!$K$267,"L7",G184&lt;Data!$L$267,"L8", G184&gt;=Data!$L$267,"L9")</f>
        <v/>
      </c>
      <c r="K184" s="8"/>
      <c r="L184" s="126" t="s">
        <v>45</v>
      </c>
      <c r="M184" s="126" t="s">
        <v>49</v>
      </c>
      <c r="N184" s="126">
        <f t="shared" si="39"/>
        <v>0</v>
      </c>
      <c r="O184" s="2"/>
      <c r="P184" s="6"/>
      <c r="Q184" s="6"/>
      <c r="R184" s="6"/>
      <c r="S184" s="6"/>
      <c r="T184" s="6"/>
      <c r="U184" s="6"/>
      <c r="V184" s="6"/>
      <c r="W184" s="6">
        <f>$N184</f>
        <v>0</v>
      </c>
      <c r="X184" s="8"/>
      <c r="Y184" s="8">
        <f>COUNTIF(F$177:F$184:F$186:F$193,F184)</f>
        <v>0</v>
      </c>
      <c r="Z184" s="8">
        <f t="shared" si="40"/>
        <v>0</v>
      </c>
    </row>
    <row r="185" spans="1:26" s="12" customFormat="1" ht="20" customHeight="1">
      <c r="A185" s="13" t="s">
        <v>50</v>
      </c>
      <c r="B185" s="13" t="s">
        <v>30</v>
      </c>
      <c r="C185" s="13" t="s">
        <v>54</v>
      </c>
      <c r="D185" s="13"/>
      <c r="E185" s="120" t="s">
        <v>171</v>
      </c>
      <c r="F185" s="46"/>
      <c r="G185" s="46"/>
      <c r="H185" s="120"/>
      <c r="I185" s="127"/>
      <c r="J185" s="128"/>
      <c r="K185" s="8"/>
      <c r="L185" s="129"/>
      <c r="M185" s="129"/>
      <c r="N185" s="130"/>
      <c r="O185" s="8"/>
      <c r="P185" s="8"/>
      <c r="Q185" s="8"/>
      <c r="R185" s="8"/>
      <c r="S185" s="8"/>
      <c r="T185" s="8"/>
      <c r="U185" s="8"/>
      <c r="V185" s="8"/>
      <c r="W185" s="8"/>
      <c r="X185" s="8"/>
      <c r="Y185" s="8"/>
      <c r="Z185" s="3"/>
    </row>
    <row r="186" spans="1:26" s="12" customFormat="1" ht="20" customHeight="1">
      <c r="A186" s="13" t="s">
        <v>50</v>
      </c>
      <c r="B186" s="13" t="s">
        <v>30</v>
      </c>
      <c r="C186" s="13" t="s">
        <v>54</v>
      </c>
      <c r="D186" s="13" t="s">
        <v>1</v>
      </c>
      <c r="E186" s="155">
        <v>1</v>
      </c>
      <c r="F186" s="30"/>
      <c r="G186" s="139"/>
      <c r="H186" s="125" t="str">
        <f>IF(ISNA((IF(F186=0," ",VLOOKUP(F186,Data!$B$2:$B$28,1,FALSE)))),"WRONG LETTER",IF(F186=0," ",_xlfn.XLOOKUP(F186,Data!$B$2:$B$28,Data!$F$2:$F$28)))</f>
        <v xml:space="preserve"> </v>
      </c>
      <c r="I186" s="125" t="str">
        <f>IF(ISNA((IF(F186=0," ",VLOOKUP(F186,Data!$B$2:$B$28,1,FALSE)))),"WRONG LETTER",IF(F186=0," ",_xlfn.XLOOKUP(F186,Data!$B$2:$B$28,Data!$A$2:$A$28)))</f>
        <v xml:space="preserve"> </v>
      </c>
      <c r="J186" s="13" t="str" cm="1">
        <f t="array" ref="J186">_xlfn.IFS(ISBLANK(G186), "", NOT(ISNUMBER(G186)), "!!!",  G186&lt;Data!$D$267,"...",G186&lt;Data!$E$267,"L1",G186&lt;Data!$F$267,"L2",G186&lt;Data!$G$267,"L3",G186&lt;Data!$H$267,"L4",G186&lt;Data!$I$267,"L5",G186&lt;Data!$J$267,"L6",G186&lt;Data!$K$267,"L7",G186&lt;Data!$L$267,"L8", G186&gt;=Data!$L$267,"L9")</f>
        <v/>
      </c>
      <c r="K186" s="2"/>
      <c r="L186" s="126" t="s">
        <v>0</v>
      </c>
      <c r="M186" s="126" t="s">
        <v>47</v>
      </c>
      <c r="N186" s="126">
        <f>(9-_xlfn.XLOOKUP(L186,F$186:F$193,E$186:E$193, 9))+(9-_xlfn.XLOOKUP(M186,F$186:F$193,E$186:E$193, 9))</f>
        <v>0</v>
      </c>
      <c r="O186" s="2"/>
      <c r="P186" s="6">
        <f>$N186</f>
        <v>0</v>
      </c>
      <c r="Q186" s="6"/>
      <c r="R186" s="6"/>
      <c r="S186" s="6"/>
      <c r="T186" s="6"/>
      <c r="U186" s="6"/>
      <c r="V186" s="6"/>
      <c r="W186" s="6"/>
      <c r="X186" s="2"/>
      <c r="Y186" s="8">
        <f>COUNTIF(F$177:F$184:F$186:F$193,F186)</f>
        <v>0</v>
      </c>
      <c r="Z186" s="8">
        <f>IF(NOT(ISBLANK(F186)),COUNTIF(F$186:F$193,LEFT(F186,1)&amp;"*"),0)</f>
        <v>0</v>
      </c>
    </row>
    <row r="187" spans="1:26" s="12" customFormat="1" ht="20" customHeight="1">
      <c r="A187" s="13" t="s">
        <v>50</v>
      </c>
      <c r="B187" s="13" t="s">
        <v>30</v>
      </c>
      <c r="C187" s="13" t="s">
        <v>54</v>
      </c>
      <c r="D187" s="13" t="s">
        <v>1</v>
      </c>
      <c r="E187" s="155">
        <v>2</v>
      </c>
      <c r="F187" s="30"/>
      <c r="G187" s="139"/>
      <c r="H187" s="125" t="str">
        <f>IF(ISNA((IF(F187=0," ",VLOOKUP(F187,Data!$B$2:$B$28,1,FALSE)))),"WRONG LETTER",IF(F187=0," ",_xlfn.XLOOKUP(F187,Data!$B$2:$B$28,Data!$F$2:$F$28)))</f>
        <v xml:space="preserve"> </v>
      </c>
      <c r="I187" s="125" t="str">
        <f>IF(ISNA((IF(F187=0," ",VLOOKUP(F187,Data!$B$2:$B$28,1,FALSE)))),"WRONG LETTER",IF(F187=0," ",_xlfn.XLOOKUP(F187,Data!$B$2:$B$28,Data!$A$2:$A$28)))</f>
        <v xml:space="preserve"> </v>
      </c>
      <c r="J187" s="13" t="str" cm="1">
        <f t="array" ref="J187">_xlfn.IFS(ISBLANK(G187), "", NOT(ISNUMBER(G187)), "!!!",  G187&lt;Data!$D$267,"...",G187&lt;Data!$E$267,"L1",G187&lt;Data!$F$267,"L2",G187&lt;Data!$G$267,"L3",G187&lt;Data!$H$267,"L4",G187&lt;Data!$I$267,"L5",G187&lt;Data!$J$267,"L6",G187&lt;Data!$K$267,"L7",G187&lt;Data!$L$267,"L8", G187&gt;=Data!$L$267,"L9")</f>
        <v/>
      </c>
      <c r="K187" s="8"/>
      <c r="L187" s="126" t="s">
        <v>33</v>
      </c>
      <c r="M187" s="126" t="s">
        <v>34</v>
      </c>
      <c r="N187" s="126">
        <f t="shared" ref="N187:N193" si="41">(9-_xlfn.XLOOKUP(L187,F$186:F$193,E$186:E$193, 9))+(9-_xlfn.XLOOKUP(M187,F$186:F$193,E$186:E$193, 9))</f>
        <v>0</v>
      </c>
      <c r="O187" s="2"/>
      <c r="P187" s="6"/>
      <c r="Q187" s="6">
        <f>$N187</f>
        <v>0</v>
      </c>
      <c r="R187" s="6"/>
      <c r="S187" s="6"/>
      <c r="T187" s="6"/>
      <c r="U187" s="6"/>
      <c r="V187" s="6"/>
      <c r="W187" s="6"/>
      <c r="X187" s="2"/>
      <c r="Y187" s="8">
        <f>COUNTIF(F$177:F$184:F$186:F$193,F187)</f>
        <v>0</v>
      </c>
      <c r="Z187" s="8">
        <f t="shared" ref="Z187:Z193" si="42">IF(NOT(ISBLANK(F187)),COUNTIF(F$186:F$193,LEFT(F187,1)&amp;"*"),0)</f>
        <v>0</v>
      </c>
    </row>
    <row r="188" spans="1:26" s="12" customFormat="1" ht="20" customHeight="1">
      <c r="A188" s="13" t="s">
        <v>50</v>
      </c>
      <c r="B188" s="13" t="s">
        <v>30</v>
      </c>
      <c r="C188" s="13" t="s">
        <v>54</v>
      </c>
      <c r="D188" s="13" t="s">
        <v>1</v>
      </c>
      <c r="E188" s="155">
        <v>3</v>
      </c>
      <c r="F188" s="30"/>
      <c r="G188" s="139"/>
      <c r="H188" s="125" t="str">
        <f>IF(ISNA((IF(F188=0," ",VLOOKUP(F188,Data!$B$2:$B$28,1,FALSE)))),"WRONG LETTER",IF(F188=0," ",_xlfn.XLOOKUP(F188,Data!$B$2:$B$28,Data!$F$2:$F$28)))</f>
        <v xml:space="preserve"> </v>
      </c>
      <c r="I188" s="125" t="str">
        <f>IF(ISNA((IF(F188=0," ",VLOOKUP(F188,Data!$B$2:$B$28,1,FALSE)))),"WRONG LETTER",IF(F188=0," ",_xlfn.XLOOKUP(F188,Data!$B$2:$B$28,Data!$A$2:$A$28)))</f>
        <v xml:space="preserve"> </v>
      </c>
      <c r="J188" s="13" t="str" cm="1">
        <f t="array" ref="J188">_xlfn.IFS(ISBLANK(G188), "", NOT(ISNUMBER(G188)), "!!!",  G188&lt;Data!$D$267,"...",G188&lt;Data!$E$267,"L1",G188&lt;Data!$F$267,"L2",G188&lt;Data!$G$267,"L3",G188&lt;Data!$H$267,"L4",G188&lt;Data!$I$267,"L5",G188&lt;Data!$J$267,"L6",G188&lt;Data!$K$267,"L7",G188&lt;Data!$L$267,"L8", G188&gt;=Data!$L$267,"L9")</f>
        <v/>
      </c>
      <c r="K188" s="8"/>
      <c r="L188" s="126" t="s">
        <v>1</v>
      </c>
      <c r="M188" s="126" t="s">
        <v>46</v>
      </c>
      <c r="N188" s="126">
        <f t="shared" si="41"/>
        <v>0</v>
      </c>
      <c r="O188" s="2"/>
      <c r="P188" s="6"/>
      <c r="Q188" s="6"/>
      <c r="R188" s="6">
        <f>$N188</f>
        <v>0</v>
      </c>
      <c r="S188" s="6"/>
      <c r="T188" s="6"/>
      <c r="U188" s="6"/>
      <c r="V188" s="6"/>
      <c r="W188" s="6"/>
      <c r="X188" s="2"/>
      <c r="Y188" s="8">
        <f>COUNTIF(F$177:F$184:F$186:F$193,F188)</f>
        <v>0</v>
      </c>
      <c r="Z188" s="8">
        <f t="shared" si="42"/>
        <v>0</v>
      </c>
    </row>
    <row r="189" spans="1:26" s="12" customFormat="1" ht="20" customHeight="1">
      <c r="A189" s="13" t="s">
        <v>50</v>
      </c>
      <c r="B189" s="13" t="s">
        <v>30</v>
      </c>
      <c r="C189" s="13" t="s">
        <v>54</v>
      </c>
      <c r="D189" s="13" t="s">
        <v>1</v>
      </c>
      <c r="E189" s="155">
        <v>4</v>
      </c>
      <c r="F189" s="30"/>
      <c r="G189" s="139"/>
      <c r="H189" s="125" t="str">
        <f>IF(ISNA((IF(F189=0," ",VLOOKUP(F189,Data!$B$2:$B$28,1,FALSE)))),"WRONG LETTER",IF(F189=0," ",_xlfn.XLOOKUP(F189,Data!$B$2:$B$28,Data!$F$2:$F$28)))</f>
        <v xml:space="preserve"> </v>
      </c>
      <c r="I189" s="125" t="str">
        <f>IF(ISNA((IF(F189=0," ",VLOOKUP(F189,Data!$B$2:$B$28,1,FALSE)))),"WRONG LETTER",IF(F189=0," ",_xlfn.XLOOKUP(F189,Data!$B$2:$B$28,Data!$A$2:$A$28)))</f>
        <v xml:space="preserve"> </v>
      </c>
      <c r="J189" s="13" t="str" cm="1">
        <f t="array" ref="J189">_xlfn.IFS(ISBLANK(G189), "", NOT(ISNUMBER(G189)), "!!!",  G189&lt;Data!$D$267,"...",G189&lt;Data!$E$267,"L1",G189&lt;Data!$F$267,"L2",G189&lt;Data!$G$267,"L3",G189&lt;Data!$H$267,"L4",G189&lt;Data!$I$267,"L5",G189&lt;Data!$J$267,"L6",G189&lt;Data!$K$267,"L7",G189&lt;Data!$L$267,"L8", G189&gt;=Data!$L$267,"L9")</f>
        <v/>
      </c>
      <c r="K189" s="8"/>
      <c r="L189" s="126" t="s">
        <v>18</v>
      </c>
      <c r="M189" s="126" t="s">
        <v>17</v>
      </c>
      <c r="N189" s="126">
        <f t="shared" si="41"/>
        <v>0</v>
      </c>
      <c r="O189" s="2"/>
      <c r="P189" s="6"/>
      <c r="Q189" s="6"/>
      <c r="R189" s="6"/>
      <c r="S189" s="6">
        <f>$N189</f>
        <v>0</v>
      </c>
      <c r="T189" s="6"/>
      <c r="U189" s="6"/>
      <c r="V189" s="6"/>
      <c r="W189" s="6"/>
      <c r="X189" s="2"/>
      <c r="Y189" s="8">
        <f>COUNTIF(F$177:F$184:F$186:F$193,F189)</f>
        <v>0</v>
      </c>
      <c r="Z189" s="8">
        <f t="shared" si="42"/>
        <v>0</v>
      </c>
    </row>
    <row r="190" spans="1:26" s="12" customFormat="1" ht="20" customHeight="1">
      <c r="A190" s="13" t="s">
        <v>50</v>
      </c>
      <c r="B190" s="13" t="s">
        <v>30</v>
      </c>
      <c r="C190" s="13" t="s">
        <v>54</v>
      </c>
      <c r="D190" s="13" t="s">
        <v>1</v>
      </c>
      <c r="E190" s="155">
        <v>5</v>
      </c>
      <c r="F190" s="30"/>
      <c r="G190" s="139"/>
      <c r="H190" s="125" t="str">
        <f>IF(ISNA((IF(F190=0," ",VLOOKUP(F190,Data!$B$2:$B$28,1,FALSE)))),"WRONG LETTER",IF(F190=0," ",_xlfn.XLOOKUP(F190,Data!$B$2:$B$28,Data!$F$2:$F$28)))</f>
        <v xml:space="preserve"> </v>
      </c>
      <c r="I190" s="125" t="str">
        <f>IF(ISNA((IF(F190=0," ",VLOOKUP(F190,Data!$B$2:$B$28,1,FALSE)))),"WRONG LETTER",IF(F190=0," ",_xlfn.XLOOKUP(F190,Data!$B$2:$B$28,Data!$A$2:$A$28)))</f>
        <v xml:space="preserve"> </v>
      </c>
      <c r="J190" s="13" t="str" cm="1">
        <f t="array" ref="J190">_xlfn.IFS(ISBLANK(G190), "", NOT(ISNUMBER(G190)), "!!!",  G190&lt;Data!$D$267,"...",G190&lt;Data!$E$267,"L1",G190&lt;Data!$F$267,"L2",G190&lt;Data!$G$267,"L3",G190&lt;Data!$H$267,"L4",G190&lt;Data!$I$267,"L5",G190&lt;Data!$J$267,"L6",G190&lt;Data!$K$267,"L7",G190&lt;Data!$L$267,"L8", G190&gt;=Data!$L$267,"L9")</f>
        <v/>
      </c>
      <c r="K190" s="8"/>
      <c r="L190" s="126" t="s">
        <v>31</v>
      </c>
      <c r="M190" s="126" t="s">
        <v>32</v>
      </c>
      <c r="N190" s="126">
        <f t="shared" si="41"/>
        <v>0</v>
      </c>
      <c r="O190" s="2"/>
      <c r="P190" s="6"/>
      <c r="Q190" s="6"/>
      <c r="R190" s="6"/>
      <c r="S190" s="6"/>
      <c r="T190" s="6">
        <f>$N190</f>
        <v>0</v>
      </c>
      <c r="U190" s="6"/>
      <c r="V190" s="6"/>
      <c r="W190" s="6"/>
      <c r="X190" s="2"/>
      <c r="Y190" s="8">
        <f>COUNTIF(F$177:F$184:F$186:F$193,F190)</f>
        <v>0</v>
      </c>
      <c r="Z190" s="8">
        <f t="shared" si="42"/>
        <v>0</v>
      </c>
    </row>
    <row r="191" spans="1:26" s="12" customFormat="1" ht="20" customHeight="1">
      <c r="A191" s="13" t="s">
        <v>50</v>
      </c>
      <c r="B191" s="13" t="s">
        <v>30</v>
      </c>
      <c r="C191" s="13" t="s">
        <v>54</v>
      </c>
      <c r="D191" s="13" t="s">
        <v>1</v>
      </c>
      <c r="E191" s="155">
        <v>6</v>
      </c>
      <c r="F191" s="30"/>
      <c r="G191" s="139"/>
      <c r="H191" s="125" t="str">
        <f>IF(ISNA((IF(F191=0," ",VLOOKUP(F191,Data!$B$2:$B$28,1,FALSE)))),"WRONG LETTER",IF(F191=0," ",_xlfn.XLOOKUP(F191,Data!$B$2:$B$28,Data!$F$2:$F$28)))</f>
        <v xml:space="preserve"> </v>
      </c>
      <c r="I191" s="125" t="str">
        <f>IF(ISNA((IF(F191=0," ",VLOOKUP(F191,Data!$B$2:$B$28,1,FALSE)))),"WRONG LETTER",IF(F191=0," ",_xlfn.XLOOKUP(F191,Data!$B$2:$B$28,Data!$A$2:$A$28)))</f>
        <v xml:space="preserve"> </v>
      </c>
      <c r="J191" s="13" t="str" cm="1">
        <f t="array" ref="J191">_xlfn.IFS(ISBLANK(G191), "", NOT(ISNUMBER(G191)), "!!!",  G191&lt;Data!$D$267,"...",G191&lt;Data!$E$267,"L1",G191&lt;Data!$F$267,"L2",G191&lt;Data!$G$267,"L3",G191&lt;Data!$H$267,"L4",G191&lt;Data!$I$267,"L5",G191&lt;Data!$J$267,"L6",G191&lt;Data!$K$267,"L7",G191&lt;Data!$L$267,"L8", G191&gt;=Data!$L$267,"L9")</f>
        <v/>
      </c>
      <c r="K191" s="131"/>
      <c r="L191" s="126" t="s">
        <v>44</v>
      </c>
      <c r="M191" s="126" t="s">
        <v>48</v>
      </c>
      <c r="N191" s="126">
        <f t="shared" si="41"/>
        <v>0</v>
      </c>
      <c r="O191" s="2"/>
      <c r="P191" s="6"/>
      <c r="Q191" s="6"/>
      <c r="R191" s="6"/>
      <c r="S191" s="6"/>
      <c r="T191" s="6"/>
      <c r="U191" s="6">
        <f>$N191</f>
        <v>0</v>
      </c>
      <c r="V191" s="6"/>
      <c r="W191" s="6"/>
      <c r="X191" s="2"/>
      <c r="Y191" s="8">
        <f>COUNTIF(F$177:F$184:F$186:F$193,F191)</f>
        <v>0</v>
      </c>
      <c r="Z191" s="8">
        <f t="shared" si="42"/>
        <v>0</v>
      </c>
    </row>
    <row r="192" spans="1:26" s="11" customFormat="1" ht="20" customHeight="1">
      <c r="A192" s="13" t="s">
        <v>50</v>
      </c>
      <c r="B192" s="13" t="s">
        <v>30</v>
      </c>
      <c r="C192" s="13" t="s">
        <v>54</v>
      </c>
      <c r="D192" s="13" t="s">
        <v>1</v>
      </c>
      <c r="E192" s="25">
        <v>7</v>
      </c>
      <c r="F192" s="30"/>
      <c r="G192" s="139"/>
      <c r="H192" s="125" t="str">
        <f>IF(ISNA((IF(F192=0," ",VLOOKUP(F192,Data!$B$2:$B$28,1,FALSE)))),"WRONG LETTER",IF(F192=0," ",_xlfn.XLOOKUP(F192,Data!$B$2:$B$28,Data!$F$2:$F$28)))</f>
        <v xml:space="preserve"> </v>
      </c>
      <c r="I192" s="125" t="str">
        <f>IF(ISNA((IF(F192=0," ",VLOOKUP(F192,Data!$B$2:$B$28,1,FALSE)))),"WRONG LETTER",IF(F192=0," ",_xlfn.XLOOKUP(F192,Data!$B$2:$B$28,Data!$A$2:$A$28)))</f>
        <v xml:space="preserve"> </v>
      </c>
      <c r="J192" s="13" t="str" cm="1">
        <f t="array" ref="J192">_xlfn.IFS(ISBLANK(G192), "", NOT(ISNUMBER(G192)), "!!!",  G192&lt;Data!$D$267,"...",G192&lt;Data!$E$267,"L1",G192&lt;Data!$F$267,"L2",G192&lt;Data!$G$267,"L3",G192&lt;Data!$H$267,"L4",G192&lt;Data!$I$267,"L5",G192&lt;Data!$J$267,"L6",G192&lt;Data!$K$267,"L7",G192&lt;Data!$L$267,"L8", G192&gt;=Data!$L$267,"L9")</f>
        <v/>
      </c>
      <c r="K192" s="8"/>
      <c r="L192" s="126" t="s">
        <v>72</v>
      </c>
      <c r="M192" s="126" t="s">
        <v>73</v>
      </c>
      <c r="N192" s="126">
        <f t="shared" si="41"/>
        <v>0</v>
      </c>
      <c r="O192" s="2"/>
      <c r="P192" s="6"/>
      <c r="Q192" s="6"/>
      <c r="R192" s="6"/>
      <c r="S192" s="6"/>
      <c r="T192" s="6"/>
      <c r="U192" s="6"/>
      <c r="V192" s="6">
        <f>$N192</f>
        <v>0</v>
      </c>
      <c r="W192" s="6"/>
      <c r="X192" s="2"/>
      <c r="Y192" s="8">
        <f>COUNTIF(F$177:F$184:F$186:F$193,F192)</f>
        <v>0</v>
      </c>
      <c r="Z192" s="8">
        <f t="shared" si="42"/>
        <v>0</v>
      </c>
    </row>
    <row r="193" spans="1:26" s="11" customFormat="1" ht="20" customHeight="1">
      <c r="A193" s="13" t="s">
        <v>50</v>
      </c>
      <c r="B193" s="13" t="s">
        <v>30</v>
      </c>
      <c r="C193" s="13" t="s">
        <v>54</v>
      </c>
      <c r="D193" s="13" t="s">
        <v>1</v>
      </c>
      <c r="E193" s="25">
        <v>8</v>
      </c>
      <c r="F193" s="30"/>
      <c r="G193" s="139"/>
      <c r="H193" s="125" t="str">
        <f>IF(ISNA((IF(F193=0," ",VLOOKUP(F193,Data!$B$2:$B$28,1,FALSE)))),"WRONG LETTER",IF(F193=0," ",_xlfn.XLOOKUP(F193,Data!$B$2:$B$28,Data!$F$2:$F$28)))</f>
        <v xml:space="preserve"> </v>
      </c>
      <c r="I193" s="125" t="str">
        <f>IF(ISNA((IF(F193=0," ",VLOOKUP(F193,Data!$B$2:$B$28,1,FALSE)))),"WRONG LETTER",IF(F193=0," ",_xlfn.XLOOKUP(F193,Data!$B$2:$B$28,Data!$A$2:$A$28)))</f>
        <v xml:space="preserve"> </v>
      </c>
      <c r="J193" s="13" t="str" cm="1">
        <f t="array" ref="J193">_xlfn.IFS(ISBLANK(G193), "", NOT(ISNUMBER(G193)), "!!!",  G193&lt;Data!$D$267,"...",G193&lt;Data!$E$267,"L1",G193&lt;Data!$F$267,"L2",G193&lt;Data!$G$267,"L3",G193&lt;Data!$H$267,"L4",G193&lt;Data!$I$267,"L5",G193&lt;Data!$J$267,"L6",G193&lt;Data!$K$267,"L7",G193&lt;Data!$L$267,"L8", G193&gt;=Data!$L$267,"L9")</f>
        <v/>
      </c>
      <c r="K193" s="8"/>
      <c r="L193" s="126" t="s">
        <v>45</v>
      </c>
      <c r="M193" s="126" t="s">
        <v>49</v>
      </c>
      <c r="N193" s="126">
        <f t="shared" si="41"/>
        <v>0</v>
      </c>
      <c r="O193" s="2"/>
      <c r="P193" s="6"/>
      <c r="Q193" s="6"/>
      <c r="R193" s="6"/>
      <c r="S193" s="6"/>
      <c r="T193" s="6"/>
      <c r="U193" s="6"/>
      <c r="V193" s="6"/>
      <c r="W193" s="6">
        <f>$N193</f>
        <v>0</v>
      </c>
      <c r="X193" s="8"/>
      <c r="Y193" s="8">
        <f>COUNTIF(F$177:F$184:F$186:F$193,F193)</f>
        <v>0</v>
      </c>
      <c r="Z193" s="8">
        <f t="shared" si="42"/>
        <v>0</v>
      </c>
    </row>
    <row r="195" spans="1:26">
      <c r="H195" s="49" t="s">
        <v>172</v>
      </c>
      <c r="I195" s="134" t="s">
        <v>58</v>
      </c>
      <c r="J195" s="49" t="s">
        <v>173</v>
      </c>
    </row>
    <row r="196" spans="1:26">
      <c r="H196" s="37" t="s">
        <v>117</v>
      </c>
      <c r="I196" s="5" t="str">
        <f t="shared" ref="I196:I203" si="43">IF($J196=0,"",COUNTIFS($H$196:$H$203,"*",$J$196:$J$203,"&gt;"&amp;$J196)+1)</f>
        <v/>
      </c>
      <c r="J196" s="5">
        <f>SUM(P$6:P$193)</f>
        <v>0</v>
      </c>
    </row>
    <row r="197" spans="1:26">
      <c r="H197" s="37" t="s">
        <v>118</v>
      </c>
      <c r="I197" s="5" t="str">
        <f t="shared" si="43"/>
        <v/>
      </c>
      <c r="J197" s="5">
        <f>SUM(Q$6:Q$193)</f>
        <v>0</v>
      </c>
    </row>
    <row r="198" spans="1:26">
      <c r="H198" s="37" t="s">
        <v>119</v>
      </c>
      <c r="I198" s="5" t="str">
        <f t="shared" si="43"/>
        <v/>
      </c>
      <c r="J198" s="5">
        <f>SUM(R$6:R$193)</f>
        <v>0</v>
      </c>
    </row>
    <row r="199" spans="1:26">
      <c r="H199" s="37" t="s">
        <v>120</v>
      </c>
      <c r="I199" s="5" t="str">
        <f t="shared" si="43"/>
        <v/>
      </c>
      <c r="J199" s="5">
        <f>SUM(S$6:S$193)</f>
        <v>0</v>
      </c>
    </row>
    <row r="200" spans="1:26">
      <c r="H200" s="37" t="s">
        <v>121</v>
      </c>
      <c r="I200" s="5" t="str">
        <f t="shared" si="43"/>
        <v/>
      </c>
      <c r="J200" s="5">
        <f>SUM(T$6:T$193)</f>
        <v>0</v>
      </c>
    </row>
    <row r="201" spans="1:26">
      <c r="H201" s="37" t="s">
        <v>69</v>
      </c>
      <c r="I201" s="5" t="str">
        <f t="shared" si="43"/>
        <v/>
      </c>
      <c r="J201" s="5">
        <f>SUM(U$6:U$193)</f>
        <v>0</v>
      </c>
    </row>
    <row r="202" spans="1:26">
      <c r="H202" s="37" t="s">
        <v>122</v>
      </c>
      <c r="I202" s="5" t="str">
        <f t="shared" si="43"/>
        <v/>
      </c>
      <c r="J202" s="5">
        <f>SUM(V$6:V$193)</f>
        <v>0</v>
      </c>
    </row>
    <row r="203" spans="1:26">
      <c r="H203" s="37" t="s">
        <v>123</v>
      </c>
      <c r="I203" s="5" t="str">
        <f t="shared" si="43"/>
        <v/>
      </c>
      <c r="J203" s="5">
        <f>SUM(W$6:W$193)</f>
        <v>0</v>
      </c>
    </row>
    <row r="204" spans="1:26">
      <c r="E204" s="21"/>
    </row>
    <row r="205" spans="1:26" s="11" customFormat="1" ht="20" customHeight="1">
      <c r="A205" s="13" t="s">
        <v>181</v>
      </c>
      <c r="B205" s="13" t="s">
        <v>30</v>
      </c>
      <c r="C205" s="13" t="s">
        <v>13</v>
      </c>
      <c r="D205" s="13"/>
      <c r="E205" s="120" t="s">
        <v>182</v>
      </c>
      <c r="F205" s="46"/>
      <c r="G205" s="46"/>
      <c r="H205" s="120"/>
      <c r="I205" s="127" t="s">
        <v>59</v>
      </c>
      <c r="J205" s="128">
        <f>Data!$M$270</f>
        <v>11.5</v>
      </c>
      <c r="K205" s="22"/>
      <c r="L205" s="16"/>
      <c r="M205" s="16"/>
      <c r="O205" s="8"/>
      <c r="P205" s="487" t="s">
        <v>83</v>
      </c>
      <c r="Q205" s="488"/>
      <c r="R205" s="488"/>
      <c r="S205" s="488"/>
      <c r="T205" s="489"/>
      <c r="U205" s="490"/>
      <c r="V205" s="491"/>
      <c r="W205" s="492"/>
      <c r="X205" s="2"/>
      <c r="Y205" s="123"/>
      <c r="Z205" s="124"/>
    </row>
    <row r="206" spans="1:26" s="11" customFormat="1" ht="20" customHeight="1">
      <c r="A206" s="13" t="s">
        <v>181</v>
      </c>
      <c r="B206" s="13" t="s">
        <v>30</v>
      </c>
      <c r="C206" s="13" t="s">
        <v>13</v>
      </c>
      <c r="D206" s="13" t="s">
        <v>0</v>
      </c>
      <c r="E206" s="155">
        <v>1</v>
      </c>
      <c r="F206" s="30"/>
      <c r="G206" s="325"/>
      <c r="H206" s="125" t="str">
        <f>IF(ISNA((IF(F206=0," ",VLOOKUP(F206,Data!$B$32:$B$58,1,FALSE)))),"WRONG LETTER",IF(F206=0," ",_xlfn.XLOOKUP(F206,Data!$B$32:$B$58,Data!$F$32:$F$58)))</f>
        <v xml:space="preserve"> </v>
      </c>
      <c r="I206" s="125" t="str">
        <f>IF(ISNA((IF(F206=0," ",VLOOKUP(F206,Data!$B$32:$B$58,1,FALSE)))),"WRONG LETTER",IF(F206=0," ",_xlfn.XLOOKUP(F206,Data!$B$32:$B$58,Data!$A$32:$A$58)))</f>
        <v xml:space="preserve"> </v>
      </c>
      <c r="J206" s="13" t="str" cm="1">
        <f t="array" ref="J206">_xlfn.IFS(ISBLANK(G206), "", NOT(ISNUMBER(G206)), "!!!",  G206&gt;Data!$D$270,"...",G206&gt;Data!$E$270,"L1",G206&gt;Data!$F$270,"L2",G206&gt;Data!$G$270,"L3",G206&gt;Data!$H$270,"L4",G206&gt;Data!$I$270,"L5",G206&gt;Data!$J$270,"L6",G206&gt;Data!$K$270,"L7",G206&gt;Data!$L$270,"L8", G206&lt;=Data!$L$270,"L9")</f>
        <v/>
      </c>
      <c r="K206" s="2"/>
      <c r="L206" s="126" t="s">
        <v>0</v>
      </c>
      <c r="M206" s="126" t="s">
        <v>47</v>
      </c>
      <c r="N206" s="126">
        <f>(9-_xlfn.XLOOKUP(L206,F$206:F$213,E$206:E$213, 9))+(9-_xlfn.XLOOKUP(M206,F$206:F$213,E$206:E$213, 9))</f>
        <v>0</v>
      </c>
      <c r="O206" s="2"/>
      <c r="P206" s="6">
        <f>$N206</f>
        <v>0</v>
      </c>
      <c r="Q206" s="6"/>
      <c r="R206" s="6"/>
      <c r="S206" s="6"/>
      <c r="T206" s="6"/>
      <c r="U206" s="6"/>
      <c r="V206" s="6"/>
      <c r="W206" s="6"/>
      <c r="X206" s="2"/>
      <c r="Y206" s="8">
        <f>COUNTIF(F$206:F$213:F$215:F$222,F206)</f>
        <v>0</v>
      </c>
      <c r="Z206" s="8">
        <f>IF(NOT(ISBLANK(F206)),COUNTIF(F$206:F$213,LEFT(F206,1)&amp;"*"),0)</f>
        <v>0</v>
      </c>
    </row>
    <row r="207" spans="1:26" s="11" customFormat="1" ht="20" customHeight="1">
      <c r="A207" s="13" t="s">
        <v>181</v>
      </c>
      <c r="B207" s="13" t="s">
        <v>30</v>
      </c>
      <c r="C207" s="13" t="s">
        <v>13</v>
      </c>
      <c r="D207" s="13" t="s">
        <v>0</v>
      </c>
      <c r="E207" s="155">
        <v>2</v>
      </c>
      <c r="F207" s="30"/>
      <c r="G207" s="325"/>
      <c r="H207" s="125" t="str">
        <f>IF(ISNA((IF(F207=0," ",VLOOKUP(F207,Data!$B$32:$B$58,1,FALSE)))),"WRONG LETTER",IF(F207=0," ",_xlfn.XLOOKUP(F207,Data!$B$32:$B$58,Data!$F$32:$F$58)))</f>
        <v xml:space="preserve"> </v>
      </c>
      <c r="I207" s="125" t="str">
        <f>IF(ISNA((IF(F207=0," ",VLOOKUP(F207,Data!$B$32:$B$58,1,FALSE)))),"WRONG LETTER",IF(F207=0," ",_xlfn.XLOOKUP(F207,Data!$B$32:$B$58,Data!$A$32:$A$58)))</f>
        <v xml:space="preserve"> </v>
      </c>
      <c r="J207" s="13" t="str" cm="1">
        <f t="array" ref="J207">_xlfn.IFS(ISBLANK(G207), "", NOT(ISNUMBER(G207)), "!!!",  G207&gt;Data!$D$270,"...",G207&gt;Data!$E$270,"L1",G207&gt;Data!$F$270,"L2",G207&gt;Data!$G$270,"L3",G207&gt;Data!$H$270,"L4",G207&gt;Data!$I$270,"L5",G207&gt;Data!$J$270,"L6",G207&gt;Data!$K$270,"L7",G207&gt;Data!$L$270,"L8", G207&lt;=Data!$L$270,"L9")</f>
        <v/>
      </c>
      <c r="K207" s="2"/>
      <c r="L207" s="126" t="s">
        <v>33</v>
      </c>
      <c r="M207" s="126" t="s">
        <v>34</v>
      </c>
      <c r="N207" s="126">
        <f t="shared" ref="N207:N213" si="44">(9-_xlfn.XLOOKUP(L207,F$206:F$213,E$206:E$213, 9))+(9-_xlfn.XLOOKUP(M207,F$206:F$213,E$206:E$213, 9))</f>
        <v>0</v>
      </c>
      <c r="O207" s="2"/>
      <c r="P207" s="6"/>
      <c r="Q207" s="6">
        <f>$N207</f>
        <v>0</v>
      </c>
      <c r="R207" s="6"/>
      <c r="S207" s="6"/>
      <c r="T207" s="6"/>
      <c r="U207" s="6"/>
      <c r="V207" s="6"/>
      <c r="W207" s="6"/>
      <c r="X207" s="2"/>
      <c r="Y207" s="8">
        <f>COUNTIF(F$206:F$213:F$215:F$222,F207)</f>
        <v>0</v>
      </c>
      <c r="Z207" s="8">
        <f t="shared" ref="Z207:Z213" si="45">IF(NOT(ISBLANK(F207)),COUNTIF(F$206:F$213,LEFT(F207,1)&amp;"*"),0)</f>
        <v>0</v>
      </c>
    </row>
    <row r="208" spans="1:26" s="11" customFormat="1" ht="20" customHeight="1">
      <c r="A208" s="13" t="s">
        <v>181</v>
      </c>
      <c r="B208" s="13" t="s">
        <v>30</v>
      </c>
      <c r="C208" s="13" t="s">
        <v>13</v>
      </c>
      <c r="D208" s="13" t="s">
        <v>0</v>
      </c>
      <c r="E208" s="155">
        <v>3</v>
      </c>
      <c r="F208" s="30"/>
      <c r="G208" s="325"/>
      <c r="H208" s="125" t="str">
        <f>IF(ISNA((IF(F208=0," ",VLOOKUP(F208,Data!$B$32:$B$58,1,FALSE)))),"WRONG LETTER",IF(F208=0," ",_xlfn.XLOOKUP(F208,Data!$B$32:$B$58,Data!$F$32:$F$58)))</f>
        <v xml:space="preserve"> </v>
      </c>
      <c r="I208" s="125" t="str">
        <f>IF(ISNA((IF(F208=0," ",VLOOKUP(F208,Data!$B$32:$B$58,1,FALSE)))),"WRONG LETTER",IF(F208=0," ",_xlfn.XLOOKUP(F208,Data!$B$32:$B$58,Data!$A$32:$A$58)))</f>
        <v xml:space="preserve"> </v>
      </c>
      <c r="J208" s="13" t="str" cm="1">
        <f t="array" ref="J208">_xlfn.IFS(ISBLANK(G208), "", NOT(ISNUMBER(G208)), "!!!",  G208&gt;Data!$D$270,"...",G208&gt;Data!$E$270,"L1",G208&gt;Data!$F$270,"L2",G208&gt;Data!$G$270,"L3",G208&gt;Data!$H$270,"L4",G208&gt;Data!$I$270,"L5",G208&gt;Data!$J$270,"L6",G208&gt;Data!$K$270,"L7",G208&gt;Data!$L$270,"L8", G208&lt;=Data!$L$270,"L9")</f>
        <v/>
      </c>
      <c r="K208" s="2"/>
      <c r="L208" s="126" t="s">
        <v>1</v>
      </c>
      <c r="M208" s="126" t="s">
        <v>46</v>
      </c>
      <c r="N208" s="126">
        <f t="shared" si="44"/>
        <v>0</v>
      </c>
      <c r="O208" s="2"/>
      <c r="P208" s="6"/>
      <c r="Q208" s="6"/>
      <c r="R208" s="6">
        <f>$N208</f>
        <v>0</v>
      </c>
      <c r="S208" s="6"/>
      <c r="T208" s="6"/>
      <c r="U208" s="6"/>
      <c r="V208" s="6"/>
      <c r="W208" s="6"/>
      <c r="X208" s="2"/>
      <c r="Y208" s="8">
        <f>COUNTIF(F$206:F$213:F$215:F$222,F208)</f>
        <v>0</v>
      </c>
      <c r="Z208" s="8">
        <f t="shared" si="45"/>
        <v>0</v>
      </c>
    </row>
    <row r="209" spans="1:26" s="11" customFormat="1" ht="20" customHeight="1">
      <c r="A209" s="13" t="s">
        <v>181</v>
      </c>
      <c r="B209" s="13" t="s">
        <v>30</v>
      </c>
      <c r="C209" s="13" t="s">
        <v>13</v>
      </c>
      <c r="D209" s="13" t="s">
        <v>0</v>
      </c>
      <c r="E209" s="155">
        <v>4</v>
      </c>
      <c r="F209" s="30"/>
      <c r="G209" s="325"/>
      <c r="H209" s="125" t="str">
        <f>IF(ISNA((IF(F209=0," ",VLOOKUP(F209,Data!$B$32:$B$58,1,FALSE)))),"WRONG LETTER",IF(F209=0," ",_xlfn.XLOOKUP(F209,Data!$B$32:$B$58,Data!$F$32:$F$58)))</f>
        <v xml:space="preserve"> </v>
      </c>
      <c r="I209" s="125" t="str">
        <f>IF(ISNA((IF(F209=0," ",VLOOKUP(F209,Data!$B$32:$B$58,1,FALSE)))),"WRONG LETTER",IF(F209=0," ",_xlfn.XLOOKUP(F209,Data!$B$32:$B$58,Data!$A$32:$A$58)))</f>
        <v xml:space="preserve"> </v>
      </c>
      <c r="J209" s="13" t="str" cm="1">
        <f t="array" ref="J209">_xlfn.IFS(ISBLANK(G209), "", NOT(ISNUMBER(G209)), "!!!",  G209&gt;Data!$D$270,"...",G209&gt;Data!$E$270,"L1",G209&gt;Data!$F$270,"L2",G209&gt;Data!$G$270,"L3",G209&gt;Data!$H$270,"L4",G209&gt;Data!$I$270,"L5",G209&gt;Data!$J$270,"L6",G209&gt;Data!$K$270,"L7",G209&gt;Data!$L$270,"L8", G209&lt;=Data!$L$270,"L9")</f>
        <v/>
      </c>
      <c r="K209" s="2"/>
      <c r="L209" s="126" t="s">
        <v>18</v>
      </c>
      <c r="M209" s="126" t="s">
        <v>17</v>
      </c>
      <c r="N209" s="126">
        <f t="shared" si="44"/>
        <v>0</v>
      </c>
      <c r="O209" s="2"/>
      <c r="P209" s="6"/>
      <c r="Q209" s="6"/>
      <c r="R209" s="6"/>
      <c r="S209" s="6">
        <f>$N209</f>
        <v>0</v>
      </c>
      <c r="T209" s="6"/>
      <c r="U209" s="6"/>
      <c r="V209" s="6"/>
      <c r="W209" s="6"/>
      <c r="X209" s="2"/>
      <c r="Y209" s="8">
        <f>COUNTIF(F$206:F$213:F$215:F$222,F209)</f>
        <v>0</v>
      </c>
      <c r="Z209" s="8">
        <f t="shared" si="45"/>
        <v>0</v>
      </c>
    </row>
    <row r="210" spans="1:26" s="11" customFormat="1" ht="20" customHeight="1">
      <c r="A210" s="13" t="s">
        <v>181</v>
      </c>
      <c r="B210" s="13" t="s">
        <v>30</v>
      </c>
      <c r="C210" s="13" t="s">
        <v>13</v>
      </c>
      <c r="D210" s="13" t="s">
        <v>0</v>
      </c>
      <c r="E210" s="155">
        <v>5</v>
      </c>
      <c r="F210" s="30"/>
      <c r="G210" s="325"/>
      <c r="H210" s="125" t="str">
        <f>IF(ISNA((IF(F210=0," ",VLOOKUP(F210,Data!$B$32:$B$58,1,FALSE)))),"WRONG LETTER",IF(F210=0," ",_xlfn.XLOOKUP(F210,Data!$B$32:$B$58,Data!$F$32:$F$58)))</f>
        <v xml:space="preserve"> </v>
      </c>
      <c r="I210" s="125" t="str">
        <f>IF(ISNA((IF(F210=0," ",VLOOKUP(F210,Data!$B$32:$B$58,1,FALSE)))),"WRONG LETTER",IF(F210=0," ",_xlfn.XLOOKUP(F210,Data!$B$32:$B$58,Data!$A$32:$A$58)))</f>
        <v xml:space="preserve"> </v>
      </c>
      <c r="J210" s="13" t="str" cm="1">
        <f t="array" ref="J210">_xlfn.IFS(ISBLANK(G210), "", NOT(ISNUMBER(G210)), "!!!",  G210&gt;Data!$D$270,"...",G210&gt;Data!$E$270,"L1",G210&gt;Data!$F$270,"L2",G210&gt;Data!$G$270,"L3",G210&gt;Data!$H$270,"L4",G210&gt;Data!$I$270,"L5",G210&gt;Data!$J$270,"L6",G210&gt;Data!$K$270,"L7",G210&gt;Data!$L$270,"L8", G210&lt;=Data!$L$270,"L9")</f>
        <v/>
      </c>
      <c r="K210" s="2"/>
      <c r="L210" s="126" t="s">
        <v>31</v>
      </c>
      <c r="M210" s="126" t="s">
        <v>32</v>
      </c>
      <c r="N210" s="126">
        <f t="shared" si="44"/>
        <v>0</v>
      </c>
      <c r="O210" s="2"/>
      <c r="P210" s="6"/>
      <c r="Q210" s="6"/>
      <c r="R210" s="6"/>
      <c r="S210" s="6"/>
      <c r="T210" s="6">
        <f>$N210</f>
        <v>0</v>
      </c>
      <c r="U210" s="6"/>
      <c r="V210" s="6"/>
      <c r="W210" s="6"/>
      <c r="X210" s="2"/>
      <c r="Y210" s="8">
        <f>COUNTIF(F$206:F$213:F$215:F$222,F210)</f>
        <v>0</v>
      </c>
      <c r="Z210" s="8">
        <f t="shared" si="45"/>
        <v>0</v>
      </c>
    </row>
    <row r="211" spans="1:26" s="11" customFormat="1" ht="20" customHeight="1">
      <c r="A211" s="13" t="s">
        <v>181</v>
      </c>
      <c r="B211" s="13" t="s">
        <v>30</v>
      </c>
      <c r="C211" s="13" t="s">
        <v>13</v>
      </c>
      <c r="D211" s="13" t="s">
        <v>0</v>
      </c>
      <c r="E211" s="155">
        <v>6</v>
      </c>
      <c r="F211" s="30"/>
      <c r="G211" s="325"/>
      <c r="H211" s="125" t="str">
        <f>IF(ISNA((IF(F211=0," ",VLOOKUP(F211,Data!$B$32:$B$58,1,FALSE)))),"WRONG LETTER",IF(F211=0," ",_xlfn.XLOOKUP(F211,Data!$B$32:$B$58,Data!$F$32:$F$58)))</f>
        <v xml:space="preserve"> </v>
      </c>
      <c r="I211" s="125" t="str">
        <f>IF(ISNA((IF(F211=0," ",VLOOKUP(F211,Data!$B$32:$B$58,1,FALSE)))),"WRONG LETTER",IF(F211=0," ",_xlfn.XLOOKUP(F211,Data!$B$32:$B$58,Data!$A$32:$A$58)))</f>
        <v xml:space="preserve"> </v>
      </c>
      <c r="J211" s="13" t="str" cm="1">
        <f t="array" ref="J211">_xlfn.IFS(ISBLANK(G211), "", NOT(ISNUMBER(G211)), "!!!",  G211&gt;Data!$D$270,"...",G211&gt;Data!$E$270,"L1",G211&gt;Data!$F$270,"L2",G211&gt;Data!$G$270,"L3",G211&gt;Data!$H$270,"L4",G211&gt;Data!$I$270,"L5",G211&gt;Data!$J$270,"L6",G211&gt;Data!$K$270,"L7",G211&gt;Data!$L$270,"L8", G211&lt;=Data!$L$270,"L9")</f>
        <v/>
      </c>
      <c r="K211" s="2"/>
      <c r="L211" s="126" t="s">
        <v>44</v>
      </c>
      <c r="M211" s="126" t="s">
        <v>48</v>
      </c>
      <c r="N211" s="126">
        <f t="shared" si="44"/>
        <v>0</v>
      </c>
      <c r="O211" s="2"/>
      <c r="P211" s="6"/>
      <c r="Q211" s="6"/>
      <c r="R211" s="6"/>
      <c r="S211" s="6"/>
      <c r="T211" s="6"/>
      <c r="U211" s="6">
        <f>$N211</f>
        <v>0</v>
      </c>
      <c r="V211" s="6"/>
      <c r="W211" s="6"/>
      <c r="X211" s="2"/>
      <c r="Y211" s="8">
        <f>COUNTIF(F$206:F$213:F$215:F$222,F211)</f>
        <v>0</v>
      </c>
      <c r="Z211" s="8">
        <f t="shared" si="45"/>
        <v>0</v>
      </c>
    </row>
    <row r="212" spans="1:26" s="11" customFormat="1" ht="20" customHeight="1">
      <c r="A212" s="13" t="s">
        <v>181</v>
      </c>
      <c r="B212" s="13" t="s">
        <v>30</v>
      </c>
      <c r="C212" s="13" t="s">
        <v>13</v>
      </c>
      <c r="D212" s="13" t="s">
        <v>0</v>
      </c>
      <c r="E212" s="25">
        <v>7</v>
      </c>
      <c r="F212" s="30"/>
      <c r="G212" s="325"/>
      <c r="H212" s="125" t="str">
        <f>IF(ISNA((IF(F212=0," ",VLOOKUP(F212,Data!$B$32:$B$58,1,FALSE)))),"WRONG LETTER",IF(F212=0," ",_xlfn.XLOOKUP(F212,Data!$B$32:$B$58,Data!$F$32:$F$58)))</f>
        <v xml:space="preserve"> </v>
      </c>
      <c r="I212" s="125" t="str">
        <f>IF(ISNA((IF(F212=0," ",VLOOKUP(F212,Data!$B$32:$B$58,1,FALSE)))),"WRONG LETTER",IF(F212=0," ",_xlfn.XLOOKUP(F212,Data!$B$32:$B$58,Data!$A$32:$A$58)))</f>
        <v xml:space="preserve"> </v>
      </c>
      <c r="J212" s="13" t="str" cm="1">
        <f t="array" ref="J212">_xlfn.IFS(ISBLANK(G212), "", NOT(ISNUMBER(G212)), "!!!",  G212&gt;Data!$D$270,"...",G212&gt;Data!$E$270,"L1",G212&gt;Data!$F$270,"L2",G212&gt;Data!$G$270,"L3",G212&gt;Data!$H$270,"L4",G212&gt;Data!$I$270,"L5",G212&gt;Data!$J$270,"L6",G212&gt;Data!$K$270,"L7",G212&gt;Data!$L$270,"L8", G212&lt;=Data!$L$270,"L9")</f>
        <v/>
      </c>
      <c r="K212" s="2"/>
      <c r="L212" s="126" t="s">
        <v>72</v>
      </c>
      <c r="M212" s="126" t="s">
        <v>73</v>
      </c>
      <c r="N212" s="126">
        <f t="shared" si="44"/>
        <v>0</v>
      </c>
      <c r="O212" s="2"/>
      <c r="P212" s="6"/>
      <c r="Q212" s="6"/>
      <c r="R212" s="6"/>
      <c r="S212" s="6"/>
      <c r="T212" s="6"/>
      <c r="U212" s="6"/>
      <c r="V212" s="6">
        <f>$N212</f>
        <v>0</v>
      </c>
      <c r="W212" s="6"/>
      <c r="X212" s="2"/>
      <c r="Y212" s="8">
        <f>COUNTIF(F$206:F$213:F$215:F$222,F212)</f>
        <v>0</v>
      </c>
      <c r="Z212" s="8">
        <f t="shared" si="45"/>
        <v>0</v>
      </c>
    </row>
    <row r="213" spans="1:26" s="12" customFormat="1" ht="20" customHeight="1">
      <c r="A213" s="13" t="s">
        <v>181</v>
      </c>
      <c r="B213" s="13" t="s">
        <v>30</v>
      </c>
      <c r="C213" s="13" t="s">
        <v>13</v>
      </c>
      <c r="D213" s="13" t="s">
        <v>0</v>
      </c>
      <c r="E213" s="25">
        <v>8</v>
      </c>
      <c r="F213" s="30"/>
      <c r="G213" s="325"/>
      <c r="H213" s="125" t="str">
        <f>IF(ISNA((IF(F213=0," ",VLOOKUP(F213,Data!$B$32:$B$58,1,FALSE)))),"WRONG LETTER",IF(F213=0," ",_xlfn.XLOOKUP(F213,Data!$B$32:$B$58,Data!$F$32:$F$58)))</f>
        <v xml:space="preserve"> </v>
      </c>
      <c r="I213" s="125" t="str">
        <f>IF(ISNA((IF(F213=0," ",VLOOKUP(F213,Data!$B$32:$B$58,1,FALSE)))),"WRONG LETTER",IF(F213=0," ",_xlfn.XLOOKUP(F213,Data!$B$32:$B$58,Data!$A$32:$A$58)))</f>
        <v xml:space="preserve"> </v>
      </c>
      <c r="J213" s="13" t="str" cm="1">
        <f t="array" ref="J213">_xlfn.IFS(ISBLANK(G213), "", NOT(ISNUMBER(G213)), "!!!",  G213&gt;Data!$D$270,"...",G213&gt;Data!$E$270,"L1",G213&gt;Data!$F$270,"L2",G213&gt;Data!$G$270,"L3",G213&gt;Data!$H$270,"L4",G213&gt;Data!$I$270,"L5",G213&gt;Data!$J$270,"L6",G213&gt;Data!$K$270,"L7",G213&gt;Data!$L$270,"L8", G213&lt;=Data!$L$270,"L9")</f>
        <v/>
      </c>
      <c r="K213" s="8"/>
      <c r="L213" s="126" t="s">
        <v>45</v>
      </c>
      <c r="M213" s="126" t="s">
        <v>49</v>
      </c>
      <c r="N213" s="126">
        <f t="shared" si="44"/>
        <v>0</v>
      </c>
      <c r="O213" s="2"/>
      <c r="P213" s="6"/>
      <c r="Q213" s="6"/>
      <c r="R213" s="6"/>
      <c r="S213" s="6"/>
      <c r="T213" s="6"/>
      <c r="U213" s="6"/>
      <c r="V213" s="6"/>
      <c r="W213" s="6">
        <f>$N213</f>
        <v>0</v>
      </c>
      <c r="X213" s="8"/>
      <c r="Y213" s="8">
        <f>COUNTIF(F$206:F$213:F$215:F$222,F213)</f>
        <v>0</v>
      </c>
      <c r="Z213" s="8">
        <f t="shared" si="45"/>
        <v>0</v>
      </c>
    </row>
    <row r="214" spans="1:26" s="12" customFormat="1" ht="20" customHeight="1">
      <c r="A214" s="13" t="s">
        <v>181</v>
      </c>
      <c r="B214" s="13" t="s">
        <v>30</v>
      </c>
      <c r="C214" s="13" t="s">
        <v>13</v>
      </c>
      <c r="D214" s="13"/>
      <c r="E214" s="120" t="s">
        <v>183</v>
      </c>
      <c r="F214" s="46"/>
      <c r="G214" s="46"/>
      <c r="H214" s="120"/>
      <c r="I214" s="127"/>
      <c r="J214" s="128"/>
      <c r="K214" s="8"/>
      <c r="L214" s="129"/>
      <c r="M214" s="129"/>
      <c r="N214" s="130"/>
      <c r="O214" s="8"/>
      <c r="P214" s="487" t="s">
        <v>83</v>
      </c>
      <c r="Q214" s="488"/>
      <c r="R214" s="488"/>
      <c r="S214" s="488"/>
      <c r="T214" s="489"/>
      <c r="U214" s="490"/>
      <c r="V214" s="491"/>
      <c r="W214" s="492"/>
      <c r="X214" s="8"/>
      <c r="Y214" s="8"/>
      <c r="Z214" s="3"/>
    </row>
    <row r="215" spans="1:26" s="12" customFormat="1" ht="20" customHeight="1">
      <c r="A215" s="13" t="s">
        <v>181</v>
      </c>
      <c r="B215" s="13" t="s">
        <v>30</v>
      </c>
      <c r="C215" s="13" t="s">
        <v>13</v>
      </c>
      <c r="D215" s="13" t="s">
        <v>1</v>
      </c>
      <c r="E215" s="155">
        <v>1</v>
      </c>
      <c r="F215" s="30"/>
      <c r="G215" s="325"/>
      <c r="H215" s="125" t="str">
        <f>IF(ISNA((IF(F215=0," ",VLOOKUP(F215,Data!$B$32:$B$58,1,FALSE)))),"WRONG LETTER",IF(F215=0," ",_xlfn.XLOOKUP(F215,Data!$B$32:$B$58,Data!$F$32:$F$58)))</f>
        <v xml:space="preserve"> </v>
      </c>
      <c r="I215" s="125" t="str">
        <f>IF(ISNA((IF(F215=0," ",VLOOKUP(F215,Data!$B$32:$B$58,1,FALSE)))),"WRONG LETTER",IF(F215=0," ",_xlfn.XLOOKUP(F215,Data!$B$32:$B$58,Data!$A$32:$A$58)))</f>
        <v xml:space="preserve"> </v>
      </c>
      <c r="J215" s="13" t="str" cm="1">
        <f t="array" ref="J215">_xlfn.IFS(ISBLANK(G215), "", NOT(ISNUMBER(G215)), "!!!",  G215&gt;Data!$D$270,"...",G215&gt;Data!$E$270,"L1",G215&gt;Data!$F$270,"L2",G215&gt;Data!$G$270,"L3",G215&gt;Data!$H$270,"L4",G215&gt;Data!$I$270,"L5",G215&gt;Data!$J$270,"L6",G215&gt;Data!$K$270,"L7",G215&gt;Data!$L$270,"L8", G215&lt;=Data!$L$270,"L9")</f>
        <v/>
      </c>
      <c r="K215" s="8"/>
      <c r="L215" s="126" t="s">
        <v>0</v>
      </c>
      <c r="M215" s="126" t="s">
        <v>47</v>
      </c>
      <c r="N215" s="126">
        <f>(9-_xlfn.XLOOKUP(L215,F$215:F$222,E$215:E$222, 9))+(9-_xlfn.XLOOKUP(M215,F$215:F$222,E$215:E$222, 9))</f>
        <v>0</v>
      </c>
      <c r="O215" s="2"/>
      <c r="P215" s="6">
        <f>$N215</f>
        <v>0</v>
      </c>
      <c r="Q215" s="6"/>
      <c r="R215" s="6"/>
      <c r="S215" s="6"/>
      <c r="T215" s="6"/>
      <c r="U215" s="6"/>
      <c r="V215" s="6"/>
      <c r="W215" s="6"/>
      <c r="X215" s="2"/>
      <c r="Y215" s="8">
        <f>COUNTIF(F$206:F$213:F$215:F$222,F215)</f>
        <v>0</v>
      </c>
      <c r="Z215" s="8">
        <f>IF(NOT(ISBLANK(F215)),COUNTIF(F$215:F$222,LEFT(F215,1)&amp;"*"),0)</f>
        <v>0</v>
      </c>
    </row>
    <row r="216" spans="1:26" s="12" customFormat="1" ht="20" customHeight="1">
      <c r="A216" s="13" t="s">
        <v>181</v>
      </c>
      <c r="B216" s="13" t="s">
        <v>30</v>
      </c>
      <c r="C216" s="13" t="s">
        <v>13</v>
      </c>
      <c r="D216" s="13" t="s">
        <v>1</v>
      </c>
      <c r="E216" s="155">
        <v>2</v>
      </c>
      <c r="F216" s="30"/>
      <c r="G216" s="325"/>
      <c r="H216" s="125" t="str">
        <f>IF(ISNA((IF(F216=0," ",VLOOKUP(F216,Data!$B$32:$B$58,1,FALSE)))),"WRONG LETTER",IF(F216=0," ",_xlfn.XLOOKUP(F216,Data!$B$32:$B$58,Data!$F$32:$F$58)))</f>
        <v xml:space="preserve"> </v>
      </c>
      <c r="I216" s="125" t="str">
        <f>IF(ISNA((IF(F216=0," ",VLOOKUP(F216,Data!$B$32:$B$58,1,FALSE)))),"WRONG LETTER",IF(F216=0," ",_xlfn.XLOOKUP(F216,Data!$B$32:$B$58,Data!$A$32:$A$58)))</f>
        <v xml:space="preserve"> </v>
      </c>
      <c r="J216" s="13" t="str" cm="1">
        <f t="array" ref="J216">_xlfn.IFS(ISBLANK(G216), "", NOT(ISNUMBER(G216)), "!!!",  G216&gt;Data!$D$270,"...",G216&gt;Data!$E$270,"L1",G216&gt;Data!$F$270,"L2",G216&gt;Data!$G$270,"L3",G216&gt;Data!$H$270,"L4",G216&gt;Data!$I$270,"L5",G216&gt;Data!$J$270,"L6",G216&gt;Data!$K$270,"L7",G216&gt;Data!$L$270,"L8", G216&lt;=Data!$L$270,"L9")</f>
        <v/>
      </c>
      <c r="K216" s="8"/>
      <c r="L216" s="126" t="s">
        <v>33</v>
      </c>
      <c r="M216" s="126" t="s">
        <v>34</v>
      </c>
      <c r="N216" s="126">
        <f t="shared" ref="N216:N222" si="46">(9-_xlfn.XLOOKUP(L216,F$215:F$222,E$215:E$222, 9))+(9-_xlfn.XLOOKUP(M216,F$215:F$222,E$215:E$222, 9))</f>
        <v>0</v>
      </c>
      <c r="O216" s="2"/>
      <c r="P216" s="6"/>
      <c r="Q216" s="6">
        <f>$N216</f>
        <v>0</v>
      </c>
      <c r="R216" s="6"/>
      <c r="S216" s="6"/>
      <c r="T216" s="6"/>
      <c r="U216" s="6"/>
      <c r="V216" s="6"/>
      <c r="W216" s="6"/>
      <c r="X216" s="2"/>
      <c r="Y216" s="8">
        <f>COUNTIF(F$206:F$213:F$215:F$222,F216)</f>
        <v>0</v>
      </c>
      <c r="Z216" s="8">
        <f t="shared" ref="Z216:Z222" si="47">IF(NOT(ISBLANK(F216)),COUNTIF(F$215:F$222,LEFT(F216,1)&amp;"*"),0)</f>
        <v>0</v>
      </c>
    </row>
    <row r="217" spans="1:26" s="12" customFormat="1" ht="20" customHeight="1">
      <c r="A217" s="13" t="s">
        <v>181</v>
      </c>
      <c r="B217" s="13" t="s">
        <v>30</v>
      </c>
      <c r="C217" s="13" t="s">
        <v>13</v>
      </c>
      <c r="D217" s="13" t="s">
        <v>1</v>
      </c>
      <c r="E217" s="155">
        <v>3</v>
      </c>
      <c r="F217" s="30"/>
      <c r="G217" s="325"/>
      <c r="H217" s="125" t="str">
        <f>IF(ISNA((IF(F217=0," ",VLOOKUP(F217,Data!$B$32:$B$58,1,FALSE)))),"WRONG LETTER",IF(F217=0," ",_xlfn.XLOOKUP(F217,Data!$B$32:$B$58,Data!$F$32:$F$58)))</f>
        <v xml:space="preserve"> </v>
      </c>
      <c r="I217" s="125" t="str">
        <f>IF(ISNA((IF(F217=0," ",VLOOKUP(F217,Data!$B$32:$B$58,1,FALSE)))),"WRONG LETTER",IF(F217=0," ",_xlfn.XLOOKUP(F217,Data!$B$32:$B$58,Data!$A$32:$A$58)))</f>
        <v xml:space="preserve"> </v>
      </c>
      <c r="J217" s="13" t="str" cm="1">
        <f t="array" ref="J217">_xlfn.IFS(ISBLANK(G217), "", NOT(ISNUMBER(G217)), "!!!",  G217&gt;Data!$D$270,"...",G217&gt;Data!$E$270,"L1",G217&gt;Data!$F$270,"L2",G217&gt;Data!$G$270,"L3",G217&gt;Data!$H$270,"L4",G217&gt;Data!$I$270,"L5",G217&gt;Data!$J$270,"L6",G217&gt;Data!$K$270,"L7",G217&gt;Data!$L$270,"L8", G217&lt;=Data!$L$270,"L9")</f>
        <v/>
      </c>
      <c r="K217" s="8"/>
      <c r="L217" s="126" t="s">
        <v>1</v>
      </c>
      <c r="M217" s="126" t="s">
        <v>46</v>
      </c>
      <c r="N217" s="126">
        <f t="shared" si="46"/>
        <v>0</v>
      </c>
      <c r="O217" s="2"/>
      <c r="P217" s="6"/>
      <c r="Q217" s="6"/>
      <c r="R217" s="6">
        <f>$N217</f>
        <v>0</v>
      </c>
      <c r="S217" s="6"/>
      <c r="T217" s="6"/>
      <c r="U217" s="6"/>
      <c r="V217" s="6"/>
      <c r="W217" s="6"/>
      <c r="X217" s="2"/>
      <c r="Y217" s="8">
        <f>COUNTIF(F$206:F$213:F$215:F$222,F217)</f>
        <v>0</v>
      </c>
      <c r="Z217" s="8">
        <f t="shared" si="47"/>
        <v>0</v>
      </c>
    </row>
    <row r="218" spans="1:26" s="12" customFormat="1" ht="20" customHeight="1">
      <c r="A218" s="13" t="s">
        <v>181</v>
      </c>
      <c r="B218" s="13" t="s">
        <v>30</v>
      </c>
      <c r="C218" s="13" t="s">
        <v>13</v>
      </c>
      <c r="D218" s="13" t="s">
        <v>1</v>
      </c>
      <c r="E218" s="155">
        <v>4</v>
      </c>
      <c r="F218" s="30"/>
      <c r="G218" s="325"/>
      <c r="H218" s="125" t="str">
        <f>IF(ISNA((IF(F218=0," ",VLOOKUP(F218,Data!$B$32:$B$58,1,FALSE)))),"WRONG LETTER",IF(F218=0," ",_xlfn.XLOOKUP(F218,Data!$B$32:$B$58,Data!$F$32:$F$58)))</f>
        <v xml:space="preserve"> </v>
      </c>
      <c r="I218" s="125" t="str">
        <f>IF(ISNA((IF(F218=0," ",VLOOKUP(F218,Data!$B$32:$B$58,1,FALSE)))),"WRONG LETTER",IF(F218=0," ",_xlfn.XLOOKUP(F218,Data!$B$32:$B$58,Data!$A$32:$A$58)))</f>
        <v xml:space="preserve"> </v>
      </c>
      <c r="J218" s="13" t="str" cm="1">
        <f t="array" ref="J218">_xlfn.IFS(ISBLANK(G218), "", NOT(ISNUMBER(G218)), "!!!",  G218&gt;Data!$D$270,"...",G218&gt;Data!$E$270,"L1",G218&gt;Data!$F$270,"L2",G218&gt;Data!$G$270,"L3",G218&gt;Data!$H$270,"L4",G218&gt;Data!$I$270,"L5",G218&gt;Data!$J$270,"L6",G218&gt;Data!$K$270,"L7",G218&gt;Data!$L$270,"L8", G218&lt;=Data!$L$270,"L9")</f>
        <v/>
      </c>
      <c r="K218" s="8"/>
      <c r="L218" s="126" t="s">
        <v>18</v>
      </c>
      <c r="M218" s="126" t="s">
        <v>17</v>
      </c>
      <c r="N218" s="126">
        <f t="shared" si="46"/>
        <v>0</v>
      </c>
      <c r="O218" s="2"/>
      <c r="P218" s="6"/>
      <c r="Q218" s="6"/>
      <c r="R218" s="6"/>
      <c r="S218" s="6">
        <f>$N218</f>
        <v>0</v>
      </c>
      <c r="T218" s="6"/>
      <c r="U218" s="6"/>
      <c r="V218" s="6"/>
      <c r="W218" s="6"/>
      <c r="X218" s="2"/>
      <c r="Y218" s="8">
        <f>COUNTIF(F$206:F$213:F$215:F$222,F218)</f>
        <v>0</v>
      </c>
      <c r="Z218" s="8">
        <f t="shared" si="47"/>
        <v>0</v>
      </c>
    </row>
    <row r="219" spans="1:26" s="12" customFormat="1" ht="20" customHeight="1">
      <c r="A219" s="13" t="s">
        <v>181</v>
      </c>
      <c r="B219" s="13" t="s">
        <v>30</v>
      </c>
      <c r="C219" s="13" t="s">
        <v>13</v>
      </c>
      <c r="D219" s="13" t="s">
        <v>1</v>
      </c>
      <c r="E219" s="155">
        <v>5</v>
      </c>
      <c r="F219" s="30"/>
      <c r="G219" s="325"/>
      <c r="H219" s="125" t="str">
        <f>IF(ISNA((IF(F219=0," ",VLOOKUP(F219,Data!$B$32:$B$58,1,FALSE)))),"WRONG LETTER",IF(F219=0," ",_xlfn.XLOOKUP(F219,Data!$B$32:$B$58,Data!$F$32:$F$58)))</f>
        <v xml:space="preserve"> </v>
      </c>
      <c r="I219" s="125" t="str">
        <f>IF(ISNA((IF(F219=0," ",VLOOKUP(F219,Data!$B$32:$B$58,1,FALSE)))),"WRONG LETTER",IF(F219=0," ",_xlfn.XLOOKUP(F219,Data!$B$32:$B$58,Data!$A$32:$A$58)))</f>
        <v xml:space="preserve"> </v>
      </c>
      <c r="J219" s="13" t="str" cm="1">
        <f t="array" ref="J219">_xlfn.IFS(ISBLANK(G219), "", NOT(ISNUMBER(G219)), "!!!",  G219&gt;Data!$D$270,"...",G219&gt;Data!$E$270,"L1",G219&gt;Data!$F$270,"L2",G219&gt;Data!$G$270,"L3",G219&gt;Data!$H$270,"L4",G219&gt;Data!$I$270,"L5",G219&gt;Data!$J$270,"L6",G219&gt;Data!$K$270,"L7",G219&gt;Data!$L$270,"L8", G219&lt;=Data!$L$270,"L9")</f>
        <v/>
      </c>
      <c r="K219" s="8"/>
      <c r="L219" s="126" t="s">
        <v>31</v>
      </c>
      <c r="M219" s="126" t="s">
        <v>32</v>
      </c>
      <c r="N219" s="126">
        <f t="shared" si="46"/>
        <v>0</v>
      </c>
      <c r="O219" s="2"/>
      <c r="P219" s="6"/>
      <c r="Q219" s="6"/>
      <c r="R219" s="6"/>
      <c r="S219" s="6"/>
      <c r="T219" s="6">
        <f>$N219</f>
        <v>0</v>
      </c>
      <c r="U219" s="6"/>
      <c r="V219" s="6"/>
      <c r="W219" s="6"/>
      <c r="X219" s="2"/>
      <c r="Y219" s="8">
        <f>COUNTIF(F$206:F$213:F$215:F$222,F219)</f>
        <v>0</v>
      </c>
      <c r="Z219" s="8">
        <f t="shared" si="47"/>
        <v>0</v>
      </c>
    </row>
    <row r="220" spans="1:26" s="12" customFormat="1" ht="20" customHeight="1">
      <c r="A220" s="13" t="s">
        <v>181</v>
      </c>
      <c r="B220" s="13" t="s">
        <v>30</v>
      </c>
      <c r="C220" s="13" t="s">
        <v>13</v>
      </c>
      <c r="D220" s="13" t="s">
        <v>1</v>
      </c>
      <c r="E220" s="155">
        <v>6</v>
      </c>
      <c r="F220" s="30"/>
      <c r="G220" s="325"/>
      <c r="H220" s="125" t="str">
        <f>IF(ISNA((IF(F220=0," ",VLOOKUP(F220,Data!$B$32:$B$58,1,FALSE)))),"WRONG LETTER",IF(F220=0," ",_xlfn.XLOOKUP(F220,Data!$B$32:$B$58,Data!$F$32:$F$58)))</f>
        <v xml:space="preserve"> </v>
      </c>
      <c r="I220" s="125" t="str">
        <f>IF(ISNA((IF(F220=0," ",VLOOKUP(F220,Data!$B$32:$B$58,1,FALSE)))),"WRONG LETTER",IF(F220=0," ",_xlfn.XLOOKUP(F220,Data!$B$32:$B$58,Data!$A$32:$A$58)))</f>
        <v xml:space="preserve"> </v>
      </c>
      <c r="J220" s="13" t="str" cm="1">
        <f t="array" ref="J220">_xlfn.IFS(ISBLANK(G220), "", NOT(ISNUMBER(G220)), "!!!",  G220&gt;Data!$D$270,"...",G220&gt;Data!$E$270,"L1",G220&gt;Data!$F$270,"L2",G220&gt;Data!$G$270,"L3",G220&gt;Data!$H$270,"L4",G220&gt;Data!$I$270,"L5",G220&gt;Data!$J$270,"L6",G220&gt;Data!$K$270,"L7",G220&gt;Data!$L$270,"L8", G220&lt;=Data!$L$270,"L9")</f>
        <v/>
      </c>
      <c r="K220" s="131"/>
      <c r="L220" s="126" t="s">
        <v>44</v>
      </c>
      <c r="M220" s="126" t="s">
        <v>48</v>
      </c>
      <c r="N220" s="126">
        <f t="shared" si="46"/>
        <v>0</v>
      </c>
      <c r="O220" s="2"/>
      <c r="P220" s="6"/>
      <c r="Q220" s="6"/>
      <c r="R220" s="6"/>
      <c r="S220" s="6"/>
      <c r="T220" s="6"/>
      <c r="U220" s="6">
        <f>$N220</f>
        <v>0</v>
      </c>
      <c r="V220" s="6"/>
      <c r="W220" s="6"/>
      <c r="X220" s="2"/>
      <c r="Y220" s="8">
        <f>COUNTIF(F$206:F$213:F$215:F$222,F220)</f>
        <v>0</v>
      </c>
      <c r="Z220" s="8">
        <f t="shared" si="47"/>
        <v>0</v>
      </c>
    </row>
    <row r="221" spans="1:26" s="11" customFormat="1" ht="20" customHeight="1">
      <c r="A221" s="13" t="s">
        <v>181</v>
      </c>
      <c r="B221" s="13" t="s">
        <v>30</v>
      </c>
      <c r="C221" s="13" t="s">
        <v>13</v>
      </c>
      <c r="D221" s="13" t="s">
        <v>1</v>
      </c>
      <c r="E221" s="25">
        <v>7</v>
      </c>
      <c r="F221" s="30"/>
      <c r="G221" s="325"/>
      <c r="H221" s="125" t="str">
        <f>IF(ISNA((IF(F221=0," ",VLOOKUP(F221,Data!$B$32:$B$58,1,FALSE)))),"WRONG LETTER",IF(F221=0," ",_xlfn.XLOOKUP(F221,Data!$B$32:$B$58,Data!$F$32:$F$58)))</f>
        <v xml:space="preserve"> </v>
      </c>
      <c r="I221" s="125" t="str">
        <f>IF(ISNA((IF(F221=0," ",VLOOKUP(F221,Data!$B$32:$B$58,1,FALSE)))),"WRONG LETTER",IF(F221=0," ",_xlfn.XLOOKUP(F221,Data!$B$32:$B$58,Data!$A$32:$A$58)))</f>
        <v xml:space="preserve"> </v>
      </c>
      <c r="J221" s="13" t="str" cm="1">
        <f t="array" ref="J221">_xlfn.IFS(ISBLANK(G221), "", NOT(ISNUMBER(G221)), "!!!",  G221&gt;Data!$D$270,"...",G221&gt;Data!$E$270,"L1",G221&gt;Data!$F$270,"L2",G221&gt;Data!$G$270,"L3",G221&gt;Data!$H$270,"L4",G221&gt;Data!$I$270,"L5",G221&gt;Data!$J$270,"L6",G221&gt;Data!$K$270,"L7",G221&gt;Data!$L$270,"L8", G221&lt;=Data!$L$270,"L9")</f>
        <v/>
      </c>
      <c r="K221" s="8"/>
      <c r="L221" s="126" t="s">
        <v>72</v>
      </c>
      <c r="M221" s="126" t="s">
        <v>73</v>
      </c>
      <c r="N221" s="126">
        <f t="shared" si="46"/>
        <v>0</v>
      </c>
      <c r="O221" s="2"/>
      <c r="P221" s="6"/>
      <c r="Q221" s="6"/>
      <c r="R221" s="6"/>
      <c r="S221" s="6"/>
      <c r="T221" s="6"/>
      <c r="U221" s="6"/>
      <c r="V221" s="6">
        <f>$N221</f>
        <v>0</v>
      </c>
      <c r="W221" s="6"/>
      <c r="X221" s="2"/>
      <c r="Y221" s="8">
        <f>COUNTIF(F$206:F$213:F$215:F$222,F221)</f>
        <v>0</v>
      </c>
      <c r="Z221" s="8">
        <f t="shared" si="47"/>
        <v>0</v>
      </c>
    </row>
    <row r="222" spans="1:26" s="11" customFormat="1" ht="20" customHeight="1">
      <c r="A222" s="13" t="s">
        <v>181</v>
      </c>
      <c r="B222" s="13" t="s">
        <v>30</v>
      </c>
      <c r="C222" s="13" t="s">
        <v>13</v>
      </c>
      <c r="D222" s="13" t="s">
        <v>1</v>
      </c>
      <c r="E222" s="25">
        <v>8</v>
      </c>
      <c r="F222" s="30"/>
      <c r="G222" s="325"/>
      <c r="H222" s="125" t="str">
        <f>IF(ISNA((IF(F222=0," ",VLOOKUP(F222,Data!$B$32:$B$58,1,FALSE)))),"WRONG LETTER",IF(F222=0," ",_xlfn.XLOOKUP(F222,Data!$B$32:$B$58,Data!$F$32:$F$58)))</f>
        <v xml:space="preserve"> </v>
      </c>
      <c r="I222" s="125" t="str">
        <f>IF(ISNA((IF(F222=0," ",VLOOKUP(F222,Data!$B$32:$B$58,1,FALSE)))),"WRONG LETTER",IF(F222=0," ",_xlfn.XLOOKUP(F222,Data!$B$32:$B$58,Data!$A$32:$A$58)))</f>
        <v xml:space="preserve"> </v>
      </c>
      <c r="J222" s="13" t="str" cm="1">
        <f t="array" ref="J222">_xlfn.IFS(ISBLANK(G222), "", NOT(ISNUMBER(G222)), "!!!",  G222&gt;Data!$D$270,"...",G222&gt;Data!$E$270,"L1",G222&gt;Data!$F$270,"L2",G222&gt;Data!$G$270,"L3",G222&gt;Data!$H$270,"L4",G222&gt;Data!$I$270,"L5",G222&gt;Data!$J$270,"L6",G222&gt;Data!$K$270,"L7",G222&gt;Data!$L$270,"L8", G222&lt;=Data!$L$270,"L9")</f>
        <v/>
      </c>
      <c r="K222" s="8"/>
      <c r="L222" s="126" t="s">
        <v>45</v>
      </c>
      <c r="M222" s="126" t="s">
        <v>49</v>
      </c>
      <c r="N222" s="126">
        <f t="shared" si="46"/>
        <v>0</v>
      </c>
      <c r="O222" s="2"/>
      <c r="P222" s="6"/>
      <c r="Q222" s="6"/>
      <c r="R222" s="6"/>
      <c r="S222" s="6"/>
      <c r="T222" s="6"/>
      <c r="U222" s="6"/>
      <c r="V222" s="6"/>
      <c r="W222" s="6">
        <f>$N222</f>
        <v>0</v>
      </c>
      <c r="X222" s="8"/>
      <c r="Y222" s="8">
        <f>COUNTIF(F$206:F$213:F$215:F$222,F222)</f>
        <v>0</v>
      </c>
      <c r="Z222" s="8">
        <f t="shared" si="47"/>
        <v>0</v>
      </c>
    </row>
    <row r="223" spans="1:26" s="11" customFormat="1" ht="20" customHeight="1">
      <c r="A223" s="13" t="s">
        <v>181</v>
      </c>
      <c r="B223" s="13" t="s">
        <v>30</v>
      </c>
      <c r="C223" s="13">
        <v>100</v>
      </c>
      <c r="D223" s="13"/>
      <c r="E223" s="120" t="s">
        <v>184</v>
      </c>
      <c r="F223" s="46"/>
      <c r="G223" s="46"/>
      <c r="H223" s="120"/>
      <c r="I223" s="127" t="s">
        <v>59</v>
      </c>
      <c r="J223" s="128">
        <f>Data!$M$271</f>
        <v>11</v>
      </c>
      <c r="K223" s="22"/>
      <c r="L223" s="16"/>
      <c r="M223" s="16"/>
      <c r="O223" s="8"/>
      <c r="P223" s="487" t="s">
        <v>83</v>
      </c>
      <c r="Q223" s="488"/>
      <c r="R223" s="488"/>
      <c r="S223" s="488"/>
      <c r="T223" s="489"/>
      <c r="U223" s="490"/>
      <c r="V223" s="491"/>
      <c r="W223" s="492"/>
      <c r="X223" s="2"/>
      <c r="Y223" s="123"/>
      <c r="Z223" s="3"/>
    </row>
    <row r="224" spans="1:26" s="11" customFormat="1" ht="20" customHeight="1">
      <c r="A224" s="13" t="s">
        <v>181</v>
      </c>
      <c r="B224" s="13" t="s">
        <v>30</v>
      </c>
      <c r="C224" s="13">
        <v>100</v>
      </c>
      <c r="D224" s="13" t="s">
        <v>0</v>
      </c>
      <c r="E224" s="155">
        <v>1</v>
      </c>
      <c r="F224" s="30"/>
      <c r="G224" s="325"/>
      <c r="H224" s="125" t="str">
        <f>IF(ISNA((IF(F224=0," ",VLOOKUP(F224,Data!$B$32:$B$58,1,FALSE)))),"WRONG LETTER",IF(F224=0," ",_xlfn.XLOOKUP(F224,Data!$B$32:$B$58,Data!$I$32:$I$58)))</f>
        <v xml:space="preserve"> </v>
      </c>
      <c r="I224" s="125" t="str">
        <f>IF(ISNA((IF(F224=0," ",VLOOKUP(F224,Data!$B$32:$B$58,1,FALSE)))),"WRONG LETTER",IF(F224=0," ",_xlfn.XLOOKUP(F224,Data!$B$32:$B$58,Data!$A$32:$A$58)))</f>
        <v xml:space="preserve"> </v>
      </c>
      <c r="J224" s="13" t="str" cm="1">
        <f t="array" ref="J224">_xlfn.IFS(ISBLANK(G224), "", NOT(ISNUMBER(G224)), "!!!",  G224&gt;Data!$D$271,"...",G224&gt;Data!$E$271,"L1",G224&gt;Data!$F$271,"L2",G224&gt;Data!$G$271,"L3",G224&gt;Data!$H$271,"L4",G224&gt;Data!$I$271,"L5",G224&gt;Data!$J$271,"L6",G224&gt;Data!$K$271,"L7",G224&gt;Data!$L$271,"L8", G224&lt;=Data!$L$271,"L9")</f>
        <v/>
      </c>
      <c r="K224" s="2"/>
      <c r="L224" s="126" t="s">
        <v>0</v>
      </c>
      <c r="M224" s="126" t="s">
        <v>47</v>
      </c>
      <c r="N224" s="126">
        <f>(9-_xlfn.XLOOKUP(L224,F$224:F$231,E$224:E$231, 9))+(9-_xlfn.XLOOKUP(M224,F$224:F$231,E$224:E$231, 9))</f>
        <v>0</v>
      </c>
      <c r="O224" s="2"/>
      <c r="P224" s="6">
        <f>$N224</f>
        <v>0</v>
      </c>
      <c r="Q224" s="6"/>
      <c r="R224" s="6"/>
      <c r="S224" s="6"/>
      <c r="T224" s="6"/>
      <c r="U224" s="6"/>
      <c r="V224" s="6"/>
      <c r="W224" s="6"/>
      <c r="X224" s="2"/>
      <c r="Y224" s="8">
        <f>COUNTIF(F$224:F$231:F$233:F$240,F224)</f>
        <v>0</v>
      </c>
      <c r="Z224" s="8">
        <f>IF(NOT(ISBLANK(F224)),COUNTIF(F$224:F$231,LEFT(F224,1)&amp;"*"),0)</f>
        <v>0</v>
      </c>
    </row>
    <row r="225" spans="1:26" s="11" customFormat="1" ht="20" customHeight="1">
      <c r="A225" s="13" t="s">
        <v>181</v>
      </c>
      <c r="B225" s="13" t="s">
        <v>30</v>
      </c>
      <c r="C225" s="13">
        <v>100</v>
      </c>
      <c r="D225" s="13" t="s">
        <v>0</v>
      </c>
      <c r="E225" s="155">
        <v>2</v>
      </c>
      <c r="F225" s="30"/>
      <c r="G225" s="325"/>
      <c r="H225" s="125" t="str">
        <f>IF(ISNA((IF(F225=0," ",VLOOKUP(F225,Data!$B$32:$B$58,1,FALSE)))),"WRONG LETTER",IF(F225=0," ",_xlfn.XLOOKUP(F225,Data!$B$32:$B$58,Data!$I$32:$I$58)))</f>
        <v xml:space="preserve"> </v>
      </c>
      <c r="I225" s="125" t="str">
        <f>IF(ISNA((IF(F225=0," ",VLOOKUP(F225,Data!$B$32:$B$58,1,FALSE)))),"WRONG LETTER",IF(F225=0," ",_xlfn.XLOOKUP(F225,Data!$B$32:$B$58,Data!$A$32:$A$58)))</f>
        <v xml:space="preserve"> </v>
      </c>
      <c r="J225" s="13" t="str" cm="1">
        <f t="array" ref="J225">_xlfn.IFS(ISBLANK(G225), "", NOT(ISNUMBER(G225)), "!!!",  G225&gt;Data!$D$271,"...",G225&gt;Data!$E$271,"L1",G225&gt;Data!$F$271,"L2",G225&gt;Data!$G$271,"L3",G225&gt;Data!$H$271,"L4",G225&gt;Data!$I$271,"L5",G225&gt;Data!$J$271,"L6",G225&gt;Data!$K$271,"L7",G225&gt;Data!$L$271,"L8", G225&lt;=Data!$L$271,"L9")</f>
        <v/>
      </c>
      <c r="K225" s="2"/>
      <c r="L225" s="126" t="s">
        <v>33</v>
      </c>
      <c r="M225" s="126" t="s">
        <v>34</v>
      </c>
      <c r="N225" s="126">
        <f t="shared" ref="N225:N231" si="48">(9-_xlfn.XLOOKUP(L225,F$224:F$231,E$224:E$231, 9))+(9-_xlfn.XLOOKUP(M225,F$224:F$231,E$224:E$231, 9))</f>
        <v>0</v>
      </c>
      <c r="O225" s="2"/>
      <c r="P225" s="6"/>
      <c r="Q225" s="6">
        <f>$N225</f>
        <v>0</v>
      </c>
      <c r="R225" s="6"/>
      <c r="S225" s="6"/>
      <c r="T225" s="6"/>
      <c r="U225" s="6"/>
      <c r="V225" s="6"/>
      <c r="W225" s="6"/>
      <c r="X225" s="2"/>
      <c r="Y225" s="8">
        <f>COUNTIF(F$224:F$231:F$233:F$240,F225)</f>
        <v>0</v>
      </c>
      <c r="Z225" s="8">
        <f t="shared" ref="Z225:Z231" si="49">IF(NOT(ISBLANK(F225)),COUNTIF(F$224:F$231,LEFT(F225,1)&amp;"*"),0)</f>
        <v>0</v>
      </c>
    </row>
    <row r="226" spans="1:26" s="11" customFormat="1" ht="20" customHeight="1">
      <c r="A226" s="13" t="s">
        <v>181</v>
      </c>
      <c r="B226" s="13" t="s">
        <v>30</v>
      </c>
      <c r="C226" s="13">
        <v>100</v>
      </c>
      <c r="D226" s="13" t="s">
        <v>0</v>
      </c>
      <c r="E226" s="155">
        <v>3</v>
      </c>
      <c r="F226" s="30"/>
      <c r="G226" s="325"/>
      <c r="H226" s="125" t="str">
        <f>IF(ISNA((IF(F226=0," ",VLOOKUP(F226,Data!$B$32:$B$58,1,FALSE)))),"WRONG LETTER",IF(F226=0," ",_xlfn.XLOOKUP(F226,Data!$B$32:$B$58,Data!$I$32:$I$58)))</f>
        <v xml:space="preserve"> </v>
      </c>
      <c r="I226" s="125" t="str">
        <f>IF(ISNA((IF(F226=0," ",VLOOKUP(F226,Data!$B$32:$B$58,1,FALSE)))),"WRONG LETTER",IF(F226=0," ",_xlfn.XLOOKUP(F226,Data!$B$32:$B$58,Data!$A$32:$A$58)))</f>
        <v xml:space="preserve"> </v>
      </c>
      <c r="J226" s="13" t="str" cm="1">
        <f t="array" ref="J226">_xlfn.IFS(ISBLANK(G226), "", NOT(ISNUMBER(G226)), "!!!",  G226&gt;Data!$D$271,"...",G226&gt;Data!$E$271,"L1",G226&gt;Data!$F$271,"L2",G226&gt;Data!$G$271,"L3",G226&gt;Data!$H$271,"L4",G226&gt;Data!$I$271,"L5",G226&gt;Data!$J$271,"L6",G226&gt;Data!$K$271,"L7",G226&gt;Data!$L$271,"L8", G226&lt;=Data!$L$271,"L9")</f>
        <v/>
      </c>
      <c r="K226" s="2"/>
      <c r="L226" s="126" t="s">
        <v>1</v>
      </c>
      <c r="M226" s="126" t="s">
        <v>46</v>
      </c>
      <c r="N226" s="126">
        <f t="shared" si="48"/>
        <v>0</v>
      </c>
      <c r="O226" s="2"/>
      <c r="P226" s="6"/>
      <c r="Q226" s="6"/>
      <c r="R226" s="6">
        <f>$N226</f>
        <v>0</v>
      </c>
      <c r="S226" s="6"/>
      <c r="T226" s="6"/>
      <c r="U226" s="6"/>
      <c r="V226" s="6"/>
      <c r="W226" s="6"/>
      <c r="X226" s="2"/>
      <c r="Y226" s="8">
        <f>COUNTIF(F$224:F$231:F$233:F$240,F226)</f>
        <v>0</v>
      </c>
      <c r="Z226" s="8">
        <f t="shared" si="49"/>
        <v>0</v>
      </c>
    </row>
    <row r="227" spans="1:26" s="11" customFormat="1" ht="20" customHeight="1">
      <c r="A227" s="13" t="s">
        <v>181</v>
      </c>
      <c r="B227" s="13" t="s">
        <v>30</v>
      </c>
      <c r="C227" s="13">
        <v>100</v>
      </c>
      <c r="D227" s="13" t="s">
        <v>0</v>
      </c>
      <c r="E227" s="155">
        <v>4</v>
      </c>
      <c r="F227" s="30"/>
      <c r="G227" s="325"/>
      <c r="H227" s="125" t="str">
        <f>IF(ISNA((IF(F227=0," ",VLOOKUP(F227,Data!$B$32:$B$58,1,FALSE)))),"WRONG LETTER",IF(F227=0," ",_xlfn.XLOOKUP(F227,Data!$B$32:$B$58,Data!$I$32:$I$58)))</f>
        <v xml:space="preserve"> </v>
      </c>
      <c r="I227" s="125" t="str">
        <f>IF(ISNA((IF(F227=0," ",VLOOKUP(F227,Data!$B$32:$B$58,1,FALSE)))),"WRONG LETTER",IF(F227=0," ",_xlfn.XLOOKUP(F227,Data!$B$32:$B$58,Data!$A$32:$A$58)))</f>
        <v xml:space="preserve"> </v>
      </c>
      <c r="J227" s="13" t="str" cm="1">
        <f t="array" ref="J227">_xlfn.IFS(ISBLANK(G227), "", NOT(ISNUMBER(G227)), "!!!",  G227&gt;Data!$D$271,"...",G227&gt;Data!$E$271,"L1",G227&gt;Data!$F$271,"L2",G227&gt;Data!$G$271,"L3",G227&gt;Data!$H$271,"L4",G227&gt;Data!$I$271,"L5",G227&gt;Data!$J$271,"L6",G227&gt;Data!$K$271,"L7",G227&gt;Data!$L$271,"L8", G227&lt;=Data!$L$271,"L9")</f>
        <v/>
      </c>
      <c r="K227" s="2"/>
      <c r="L227" s="126" t="s">
        <v>18</v>
      </c>
      <c r="M227" s="126" t="s">
        <v>17</v>
      </c>
      <c r="N227" s="126">
        <f t="shared" si="48"/>
        <v>0</v>
      </c>
      <c r="O227" s="2"/>
      <c r="P227" s="6"/>
      <c r="Q227" s="6"/>
      <c r="R227" s="6"/>
      <c r="S227" s="6">
        <f>$N227</f>
        <v>0</v>
      </c>
      <c r="T227" s="6"/>
      <c r="U227" s="6"/>
      <c r="V227" s="6"/>
      <c r="W227" s="6"/>
      <c r="X227" s="2"/>
      <c r="Y227" s="8">
        <f>COUNTIF(F$224:F$231:F$233:F$240,F227)</f>
        <v>0</v>
      </c>
      <c r="Z227" s="8">
        <f t="shared" si="49"/>
        <v>0</v>
      </c>
    </row>
    <row r="228" spans="1:26" s="11" customFormat="1" ht="20" customHeight="1">
      <c r="A228" s="13" t="s">
        <v>181</v>
      </c>
      <c r="B228" s="13" t="s">
        <v>30</v>
      </c>
      <c r="C228" s="13">
        <v>100</v>
      </c>
      <c r="D228" s="13" t="s">
        <v>0</v>
      </c>
      <c r="E228" s="155">
        <v>5</v>
      </c>
      <c r="F228" s="30"/>
      <c r="G228" s="325"/>
      <c r="H228" s="125" t="str">
        <f>IF(ISNA((IF(F228=0," ",VLOOKUP(F228,Data!$B$32:$B$58,1,FALSE)))),"WRONG LETTER",IF(F228=0," ",_xlfn.XLOOKUP(F228,Data!$B$32:$B$58,Data!$I$32:$I$58)))</f>
        <v xml:space="preserve"> </v>
      </c>
      <c r="I228" s="125" t="str">
        <f>IF(ISNA((IF(F228=0," ",VLOOKUP(F228,Data!$B$32:$B$58,1,FALSE)))),"WRONG LETTER",IF(F228=0," ",_xlfn.XLOOKUP(F228,Data!$B$32:$B$58,Data!$A$32:$A$58)))</f>
        <v xml:space="preserve"> </v>
      </c>
      <c r="J228" s="13" t="str" cm="1">
        <f t="array" ref="J228">_xlfn.IFS(ISBLANK(G228), "", NOT(ISNUMBER(G228)), "!!!",  G228&gt;Data!$D$271,"...",G228&gt;Data!$E$271,"L1",G228&gt;Data!$F$271,"L2",G228&gt;Data!$G$271,"L3",G228&gt;Data!$H$271,"L4",G228&gt;Data!$I$271,"L5",G228&gt;Data!$J$271,"L6",G228&gt;Data!$K$271,"L7",G228&gt;Data!$L$271,"L8", G228&lt;=Data!$L$271,"L9")</f>
        <v/>
      </c>
      <c r="K228" s="2"/>
      <c r="L228" s="126" t="s">
        <v>31</v>
      </c>
      <c r="M228" s="126" t="s">
        <v>32</v>
      </c>
      <c r="N228" s="126">
        <f t="shared" si="48"/>
        <v>0</v>
      </c>
      <c r="O228" s="2"/>
      <c r="P228" s="6"/>
      <c r="Q228" s="6"/>
      <c r="R228" s="6"/>
      <c r="S228" s="6"/>
      <c r="T228" s="6">
        <f>$N228</f>
        <v>0</v>
      </c>
      <c r="U228" s="6"/>
      <c r="V228" s="6"/>
      <c r="W228" s="6"/>
      <c r="X228" s="2"/>
      <c r="Y228" s="8">
        <f>COUNTIF(F$224:F$231:F$233:F$240,F228)</f>
        <v>0</v>
      </c>
      <c r="Z228" s="8">
        <f t="shared" si="49"/>
        <v>0</v>
      </c>
    </row>
    <row r="229" spans="1:26" s="11" customFormat="1" ht="20" customHeight="1">
      <c r="A229" s="13" t="s">
        <v>181</v>
      </c>
      <c r="B229" s="13" t="s">
        <v>30</v>
      </c>
      <c r="C229" s="13">
        <v>100</v>
      </c>
      <c r="D229" s="13" t="s">
        <v>0</v>
      </c>
      <c r="E229" s="155">
        <v>6</v>
      </c>
      <c r="F229" s="30"/>
      <c r="G229" s="325"/>
      <c r="H229" s="125" t="str">
        <f>IF(ISNA((IF(F229=0," ",VLOOKUP(F229,Data!$B$32:$B$58,1,FALSE)))),"WRONG LETTER",IF(F229=0," ",_xlfn.XLOOKUP(F229,Data!$B$32:$B$58,Data!$I$32:$I$58)))</f>
        <v xml:space="preserve"> </v>
      </c>
      <c r="I229" s="125" t="str">
        <f>IF(ISNA((IF(F229=0," ",VLOOKUP(F229,Data!$B$32:$B$58,1,FALSE)))),"WRONG LETTER",IF(F229=0," ",_xlfn.XLOOKUP(F229,Data!$B$32:$B$58,Data!$A$32:$A$58)))</f>
        <v xml:space="preserve"> </v>
      </c>
      <c r="J229" s="13" t="str" cm="1">
        <f t="array" ref="J229">_xlfn.IFS(ISBLANK(G229), "", NOT(ISNUMBER(G229)), "!!!",  G229&gt;Data!$D$271,"...",G229&gt;Data!$E$271,"L1",G229&gt;Data!$F$271,"L2",G229&gt;Data!$G$271,"L3",G229&gt;Data!$H$271,"L4",G229&gt;Data!$I$271,"L5",G229&gt;Data!$J$271,"L6",G229&gt;Data!$K$271,"L7",G229&gt;Data!$L$271,"L8", G229&lt;=Data!$L$271,"L9")</f>
        <v/>
      </c>
      <c r="K229" s="2"/>
      <c r="L229" s="126" t="s">
        <v>44</v>
      </c>
      <c r="M229" s="126" t="s">
        <v>48</v>
      </c>
      <c r="N229" s="126">
        <f t="shared" si="48"/>
        <v>0</v>
      </c>
      <c r="O229" s="2"/>
      <c r="P229" s="6"/>
      <c r="Q229" s="6"/>
      <c r="R229" s="6"/>
      <c r="S229" s="6"/>
      <c r="T229" s="6"/>
      <c r="U229" s="6">
        <f>$N229</f>
        <v>0</v>
      </c>
      <c r="V229" s="6"/>
      <c r="W229" s="6"/>
      <c r="X229" s="2"/>
      <c r="Y229" s="8">
        <f>COUNTIF(F$224:F$231:F$233:F$240,F229)</f>
        <v>0</v>
      </c>
      <c r="Z229" s="8">
        <f t="shared" si="49"/>
        <v>0</v>
      </c>
    </row>
    <row r="230" spans="1:26" s="11" customFormat="1" ht="20" customHeight="1">
      <c r="A230" s="13" t="s">
        <v>181</v>
      </c>
      <c r="B230" s="13" t="s">
        <v>30</v>
      </c>
      <c r="C230" s="13">
        <v>100</v>
      </c>
      <c r="D230" s="13" t="s">
        <v>0</v>
      </c>
      <c r="E230" s="25">
        <v>7</v>
      </c>
      <c r="F230" s="30"/>
      <c r="G230" s="325"/>
      <c r="H230" s="125" t="str">
        <f>IF(ISNA((IF(F230=0," ",VLOOKUP(F230,Data!$B$32:$B$58,1,FALSE)))),"WRONG LETTER",IF(F230=0," ",_xlfn.XLOOKUP(F230,Data!$B$32:$B$58,Data!$I$32:$I$58)))</f>
        <v xml:space="preserve"> </v>
      </c>
      <c r="I230" s="125" t="str">
        <f>IF(ISNA((IF(F230=0," ",VLOOKUP(F230,Data!$B$32:$B$58,1,FALSE)))),"WRONG LETTER",IF(F230=0," ",_xlfn.XLOOKUP(F230,Data!$B$32:$B$58,Data!$A$32:$A$58)))</f>
        <v xml:space="preserve"> </v>
      </c>
      <c r="J230" s="13" t="str" cm="1">
        <f t="array" ref="J230">_xlfn.IFS(ISBLANK(G230), "", NOT(ISNUMBER(G230)), "!!!",  G230&gt;Data!$D$271,"...",G230&gt;Data!$E$271,"L1",G230&gt;Data!$F$271,"L2",G230&gt;Data!$G$271,"L3",G230&gt;Data!$H$271,"L4",G230&gt;Data!$I$271,"L5",G230&gt;Data!$J$271,"L6",G230&gt;Data!$K$271,"L7",G230&gt;Data!$L$271,"L8", G230&lt;=Data!$L$271,"L9")</f>
        <v/>
      </c>
      <c r="K230" s="2"/>
      <c r="L230" s="126" t="s">
        <v>72</v>
      </c>
      <c r="M230" s="126" t="s">
        <v>73</v>
      </c>
      <c r="N230" s="126">
        <f t="shared" si="48"/>
        <v>0</v>
      </c>
      <c r="O230" s="2"/>
      <c r="P230" s="6"/>
      <c r="Q230" s="6"/>
      <c r="R230" s="6"/>
      <c r="S230" s="6"/>
      <c r="T230" s="6"/>
      <c r="U230" s="6"/>
      <c r="V230" s="6">
        <f>$N230</f>
        <v>0</v>
      </c>
      <c r="W230" s="6"/>
      <c r="X230" s="2"/>
      <c r="Y230" s="8">
        <f>COUNTIF(F$224:F$231:F$233:F$240,F230)</f>
        <v>0</v>
      </c>
      <c r="Z230" s="8">
        <f t="shared" si="49"/>
        <v>0</v>
      </c>
    </row>
    <row r="231" spans="1:26" s="12" customFormat="1" ht="20" customHeight="1">
      <c r="A231" s="13" t="s">
        <v>181</v>
      </c>
      <c r="B231" s="13" t="s">
        <v>30</v>
      </c>
      <c r="C231" s="13">
        <v>100</v>
      </c>
      <c r="D231" s="13" t="s">
        <v>0</v>
      </c>
      <c r="E231" s="25">
        <v>8</v>
      </c>
      <c r="F231" s="30"/>
      <c r="G231" s="325"/>
      <c r="H231" s="125" t="str">
        <f>IF(ISNA((IF(F231=0," ",VLOOKUP(F231,Data!$B$32:$B$58,1,FALSE)))),"WRONG LETTER",IF(F231=0," ",_xlfn.XLOOKUP(F231,Data!$B$32:$B$58,Data!$I$32:$I$58)))</f>
        <v xml:space="preserve"> </v>
      </c>
      <c r="I231" s="125" t="str">
        <f>IF(ISNA((IF(F231=0," ",VLOOKUP(F231,Data!$B$32:$B$58,1,FALSE)))),"WRONG LETTER",IF(F231=0," ",_xlfn.XLOOKUP(F231,Data!$B$32:$B$58,Data!$A$32:$A$58)))</f>
        <v xml:space="preserve"> </v>
      </c>
      <c r="J231" s="13" t="str" cm="1">
        <f t="array" ref="J231">_xlfn.IFS(ISBLANK(G231), "", NOT(ISNUMBER(G231)), "!!!",  G231&gt;Data!$D$271,"...",G231&gt;Data!$E$271,"L1",G231&gt;Data!$F$271,"L2",G231&gt;Data!$G$271,"L3",G231&gt;Data!$H$271,"L4",G231&gt;Data!$I$271,"L5",G231&gt;Data!$J$271,"L6",G231&gt;Data!$K$271,"L7",G231&gt;Data!$L$271,"L8", G231&lt;=Data!$L$271,"L9")</f>
        <v/>
      </c>
      <c r="K231" s="8"/>
      <c r="L231" s="126" t="s">
        <v>45</v>
      </c>
      <c r="M231" s="126" t="s">
        <v>49</v>
      </c>
      <c r="N231" s="126">
        <f t="shared" si="48"/>
        <v>0</v>
      </c>
      <c r="O231" s="2"/>
      <c r="P231" s="6"/>
      <c r="Q231" s="6"/>
      <c r="R231" s="6"/>
      <c r="S231" s="6"/>
      <c r="T231" s="6"/>
      <c r="U231" s="6"/>
      <c r="V231" s="6"/>
      <c r="W231" s="6">
        <f>$N231</f>
        <v>0</v>
      </c>
      <c r="X231" s="8"/>
      <c r="Y231" s="8">
        <f>COUNTIF(F$224:F$231:F$233:F$240,F231)</f>
        <v>0</v>
      </c>
      <c r="Z231" s="8">
        <f t="shared" si="49"/>
        <v>0</v>
      </c>
    </row>
    <row r="232" spans="1:26" s="12" customFormat="1" ht="20" customHeight="1">
      <c r="A232" s="13" t="s">
        <v>181</v>
      </c>
      <c r="B232" s="13" t="s">
        <v>30</v>
      </c>
      <c r="C232" s="13">
        <v>100</v>
      </c>
      <c r="D232" s="13"/>
      <c r="E232" s="120" t="s">
        <v>185</v>
      </c>
      <c r="F232" s="46"/>
      <c r="G232" s="46"/>
      <c r="H232" s="120"/>
      <c r="I232" s="127"/>
      <c r="J232" s="128"/>
      <c r="K232" s="8"/>
      <c r="L232" s="129"/>
      <c r="M232" s="129"/>
      <c r="N232" s="130"/>
      <c r="O232" s="8"/>
      <c r="P232" s="487" t="s">
        <v>83</v>
      </c>
      <c r="Q232" s="488"/>
      <c r="R232" s="488"/>
      <c r="S232" s="488"/>
      <c r="T232" s="489"/>
      <c r="U232" s="490"/>
      <c r="V232" s="491"/>
      <c r="W232" s="492"/>
      <c r="X232" s="8"/>
      <c r="Y232" s="8"/>
      <c r="Z232" s="3"/>
    </row>
    <row r="233" spans="1:26" s="12" customFormat="1" ht="20" customHeight="1">
      <c r="A233" s="13" t="s">
        <v>181</v>
      </c>
      <c r="B233" s="13" t="s">
        <v>30</v>
      </c>
      <c r="C233" s="13">
        <v>100</v>
      </c>
      <c r="D233" s="13" t="s">
        <v>1</v>
      </c>
      <c r="E233" s="155">
        <v>1</v>
      </c>
      <c r="F233" s="30"/>
      <c r="G233" s="325"/>
      <c r="H233" s="125" t="str">
        <f>IF(ISNA((IF(F233=0," ",VLOOKUP(F233,Data!$B$32:$B$58,1,FALSE)))),"WRONG LETTER",IF(F233=0," ",_xlfn.XLOOKUP(F233,Data!$B$32:$B$58,Data!$I$32:$I$58)))</f>
        <v xml:space="preserve"> </v>
      </c>
      <c r="I233" s="125" t="str">
        <f>IF(ISNA((IF(F233=0," ",VLOOKUP(F233,Data!$B$32:$B$58,1,FALSE)))),"WRONG LETTER",IF(F233=0," ",_xlfn.XLOOKUP(F233,Data!$B$32:$B$58,Data!$A$32:$A$58)))</f>
        <v xml:space="preserve"> </v>
      </c>
      <c r="J233" s="13" t="str" cm="1">
        <f t="array" ref="J233">_xlfn.IFS(ISBLANK(G233), "", NOT(ISNUMBER(G233)), "!!!",  G233&gt;Data!$D$271,"...",G233&gt;Data!$E$271,"L1",G233&gt;Data!$F$271,"L2",G233&gt;Data!$G$271,"L3",G233&gt;Data!$H$271,"L4",G233&gt;Data!$I$271,"L5",G233&gt;Data!$J$271,"L6",G233&gt;Data!$K$271,"L7",G233&gt;Data!$L$271,"L8", G233&lt;=Data!$L$271,"L9")</f>
        <v/>
      </c>
      <c r="K233" s="8"/>
      <c r="L233" s="126" t="s">
        <v>0</v>
      </c>
      <c r="M233" s="126" t="s">
        <v>47</v>
      </c>
      <c r="N233" s="126">
        <f>(9-_xlfn.XLOOKUP(L233,F$233:F$240,E$233:E$240, 9))+(9-_xlfn.XLOOKUP(M233,F$233:F$240,E$233:E$240, 9))</f>
        <v>0</v>
      </c>
      <c r="O233" s="2"/>
      <c r="P233" s="6">
        <f>$N233</f>
        <v>0</v>
      </c>
      <c r="Q233" s="6"/>
      <c r="R233" s="6"/>
      <c r="S233" s="6"/>
      <c r="T233" s="6"/>
      <c r="U233" s="6"/>
      <c r="V233" s="6"/>
      <c r="W233" s="6"/>
      <c r="X233" s="2"/>
      <c r="Y233" s="8">
        <f>COUNTIF(F$224:F$231:F$233:F$240,F233)</f>
        <v>0</v>
      </c>
      <c r="Z233" s="8">
        <f>IF(NOT(ISBLANK(F233)),COUNTIF(F$233:F$240,LEFT(F233,1)&amp;"*"),0)</f>
        <v>0</v>
      </c>
    </row>
    <row r="234" spans="1:26" s="12" customFormat="1" ht="20" customHeight="1">
      <c r="A234" s="13" t="s">
        <v>181</v>
      </c>
      <c r="B234" s="13" t="s">
        <v>30</v>
      </c>
      <c r="C234" s="13">
        <v>100</v>
      </c>
      <c r="D234" s="13" t="s">
        <v>1</v>
      </c>
      <c r="E234" s="155">
        <v>2</v>
      </c>
      <c r="F234" s="30"/>
      <c r="G234" s="325"/>
      <c r="H234" s="125" t="str">
        <f>IF(ISNA((IF(F234=0," ",VLOOKUP(F234,Data!$B$32:$B$58,1,FALSE)))),"WRONG LETTER",IF(F234=0," ",_xlfn.XLOOKUP(F234,Data!$B$32:$B$58,Data!$I$32:$I$58)))</f>
        <v xml:space="preserve"> </v>
      </c>
      <c r="I234" s="125" t="str">
        <f>IF(ISNA((IF(F234=0," ",VLOOKUP(F234,Data!$B$32:$B$58,1,FALSE)))),"WRONG LETTER",IF(F234=0," ",_xlfn.XLOOKUP(F234,Data!$B$32:$B$58,Data!$A$32:$A$58)))</f>
        <v xml:space="preserve"> </v>
      </c>
      <c r="J234" s="13" t="str" cm="1">
        <f t="array" ref="J234">_xlfn.IFS(ISBLANK(G234), "", NOT(ISNUMBER(G234)), "!!!",  G234&gt;Data!$D$271,"...",G234&gt;Data!$E$271,"L1",G234&gt;Data!$F$271,"L2",G234&gt;Data!$G$271,"L3",G234&gt;Data!$H$271,"L4",G234&gt;Data!$I$271,"L5",G234&gt;Data!$J$271,"L6",G234&gt;Data!$K$271,"L7",G234&gt;Data!$L$271,"L8", G234&lt;=Data!$L$271,"L9")</f>
        <v/>
      </c>
      <c r="K234" s="8"/>
      <c r="L234" s="126" t="s">
        <v>33</v>
      </c>
      <c r="M234" s="126" t="s">
        <v>34</v>
      </c>
      <c r="N234" s="126">
        <f t="shared" ref="N234:N240" si="50">(9-_xlfn.XLOOKUP(L234,F$233:F$240,E$233:E$240, 9))+(9-_xlfn.XLOOKUP(M234,F$233:F$240,E$233:E$240, 9))</f>
        <v>0</v>
      </c>
      <c r="O234" s="2"/>
      <c r="P234" s="6"/>
      <c r="Q234" s="6">
        <f>$N234</f>
        <v>0</v>
      </c>
      <c r="R234" s="6"/>
      <c r="S234" s="6"/>
      <c r="T234" s="6"/>
      <c r="U234" s="6"/>
      <c r="V234" s="6"/>
      <c r="W234" s="6"/>
      <c r="X234" s="2"/>
      <c r="Y234" s="8">
        <f>COUNTIF(F$224:F$231:F$233:F$240,F234)</f>
        <v>0</v>
      </c>
      <c r="Z234" s="8">
        <f t="shared" ref="Z234:Z240" si="51">IF(NOT(ISBLANK(F234)),COUNTIF(F$233:F$240,LEFT(F234,1)&amp;"*"),0)</f>
        <v>0</v>
      </c>
    </row>
    <row r="235" spans="1:26" s="12" customFormat="1" ht="20" customHeight="1">
      <c r="A235" s="13" t="s">
        <v>181</v>
      </c>
      <c r="B235" s="13" t="s">
        <v>30</v>
      </c>
      <c r="C235" s="13">
        <v>100</v>
      </c>
      <c r="D235" s="13" t="s">
        <v>1</v>
      </c>
      <c r="E235" s="155">
        <v>3</v>
      </c>
      <c r="F235" s="30"/>
      <c r="G235" s="325"/>
      <c r="H235" s="125" t="str">
        <f>IF(ISNA((IF(F235=0," ",VLOOKUP(F235,Data!$B$32:$B$58,1,FALSE)))),"WRONG LETTER",IF(F235=0," ",_xlfn.XLOOKUP(F235,Data!$B$32:$B$58,Data!$I$32:$I$58)))</f>
        <v xml:space="preserve"> </v>
      </c>
      <c r="I235" s="125" t="str">
        <f>IF(ISNA((IF(F235=0," ",VLOOKUP(F235,Data!$B$32:$B$58,1,FALSE)))),"WRONG LETTER",IF(F235=0," ",_xlfn.XLOOKUP(F235,Data!$B$32:$B$58,Data!$A$32:$A$58)))</f>
        <v xml:space="preserve"> </v>
      </c>
      <c r="J235" s="13" t="str" cm="1">
        <f t="array" ref="J235">_xlfn.IFS(ISBLANK(G235), "", NOT(ISNUMBER(G235)), "!!!",  G235&gt;Data!$D$271,"...",G235&gt;Data!$E$271,"L1",G235&gt;Data!$F$271,"L2",G235&gt;Data!$G$271,"L3",G235&gt;Data!$H$271,"L4",G235&gt;Data!$I$271,"L5",G235&gt;Data!$J$271,"L6",G235&gt;Data!$K$271,"L7",G235&gt;Data!$L$271,"L8", G235&lt;=Data!$L$271,"L9")</f>
        <v/>
      </c>
      <c r="K235" s="8"/>
      <c r="L235" s="126" t="s">
        <v>1</v>
      </c>
      <c r="M235" s="126" t="s">
        <v>46</v>
      </c>
      <c r="N235" s="126">
        <f t="shared" si="50"/>
        <v>0</v>
      </c>
      <c r="O235" s="2"/>
      <c r="P235" s="6"/>
      <c r="Q235" s="6"/>
      <c r="R235" s="6">
        <f>$N235</f>
        <v>0</v>
      </c>
      <c r="S235" s="6"/>
      <c r="T235" s="6"/>
      <c r="U235" s="6"/>
      <c r="V235" s="6"/>
      <c r="W235" s="6"/>
      <c r="X235" s="2"/>
      <c r="Y235" s="8">
        <f>COUNTIF(F$224:F$231:F$233:F$240,F235)</f>
        <v>0</v>
      </c>
      <c r="Z235" s="8">
        <f t="shared" si="51"/>
        <v>0</v>
      </c>
    </row>
    <row r="236" spans="1:26" s="12" customFormat="1" ht="20" customHeight="1">
      <c r="A236" s="13" t="s">
        <v>181</v>
      </c>
      <c r="B236" s="13" t="s">
        <v>30</v>
      </c>
      <c r="C236" s="13">
        <v>100</v>
      </c>
      <c r="D236" s="13" t="s">
        <v>1</v>
      </c>
      <c r="E236" s="155">
        <v>4</v>
      </c>
      <c r="F236" s="30"/>
      <c r="G236" s="325"/>
      <c r="H236" s="125" t="str">
        <f>IF(ISNA((IF(F236=0," ",VLOOKUP(F236,Data!$B$32:$B$58,1,FALSE)))),"WRONG LETTER",IF(F236=0," ",_xlfn.XLOOKUP(F236,Data!$B$32:$B$58,Data!$I$32:$I$58)))</f>
        <v xml:space="preserve"> </v>
      </c>
      <c r="I236" s="125" t="str">
        <f>IF(ISNA((IF(F236=0," ",VLOOKUP(F236,Data!$B$32:$B$58,1,FALSE)))),"WRONG LETTER",IF(F236=0," ",_xlfn.XLOOKUP(F236,Data!$B$32:$B$58,Data!$A$32:$A$58)))</f>
        <v xml:space="preserve"> </v>
      </c>
      <c r="J236" s="13" t="str" cm="1">
        <f t="array" ref="J236">_xlfn.IFS(ISBLANK(G236), "", NOT(ISNUMBER(G236)), "!!!",  G236&gt;Data!$D$271,"...",G236&gt;Data!$E$271,"L1",G236&gt;Data!$F$271,"L2",G236&gt;Data!$G$271,"L3",G236&gt;Data!$H$271,"L4",G236&gt;Data!$I$271,"L5",G236&gt;Data!$J$271,"L6",G236&gt;Data!$K$271,"L7",G236&gt;Data!$L$271,"L8", G236&lt;=Data!$L$271,"L9")</f>
        <v/>
      </c>
      <c r="K236" s="8"/>
      <c r="L236" s="126" t="s">
        <v>18</v>
      </c>
      <c r="M236" s="126" t="s">
        <v>17</v>
      </c>
      <c r="N236" s="126">
        <f t="shared" si="50"/>
        <v>0</v>
      </c>
      <c r="O236" s="2"/>
      <c r="P236" s="6"/>
      <c r="Q236" s="6"/>
      <c r="R236" s="6"/>
      <c r="S236" s="6">
        <f>$N236</f>
        <v>0</v>
      </c>
      <c r="T236" s="6"/>
      <c r="U236" s="6"/>
      <c r="V236" s="6"/>
      <c r="W236" s="6"/>
      <c r="X236" s="2"/>
      <c r="Y236" s="8">
        <f>COUNTIF(F$224:F$231:F$233:F$240,F236)</f>
        <v>0</v>
      </c>
      <c r="Z236" s="8">
        <f t="shared" si="51"/>
        <v>0</v>
      </c>
    </row>
    <row r="237" spans="1:26" s="12" customFormat="1" ht="20" customHeight="1">
      <c r="A237" s="13" t="s">
        <v>181</v>
      </c>
      <c r="B237" s="13" t="s">
        <v>30</v>
      </c>
      <c r="C237" s="13">
        <v>100</v>
      </c>
      <c r="D237" s="13" t="s">
        <v>1</v>
      </c>
      <c r="E237" s="155">
        <v>5</v>
      </c>
      <c r="F237" s="30"/>
      <c r="G237" s="325"/>
      <c r="H237" s="125" t="str">
        <f>IF(ISNA((IF(F237=0," ",VLOOKUP(F237,Data!$B$32:$B$58,1,FALSE)))),"WRONG LETTER",IF(F237=0," ",_xlfn.XLOOKUP(F237,Data!$B$32:$B$58,Data!$I$32:$I$58)))</f>
        <v xml:space="preserve"> </v>
      </c>
      <c r="I237" s="125" t="str">
        <f>IF(ISNA((IF(F237=0," ",VLOOKUP(F237,Data!$B$32:$B$58,1,FALSE)))),"WRONG LETTER",IF(F237=0," ",_xlfn.XLOOKUP(F237,Data!$B$32:$B$58,Data!$A$32:$A$58)))</f>
        <v xml:space="preserve"> </v>
      </c>
      <c r="J237" s="13" t="str" cm="1">
        <f t="array" ref="J237">_xlfn.IFS(ISBLANK(G237), "", NOT(ISNUMBER(G237)), "!!!",  G237&gt;Data!$D$271,"...",G237&gt;Data!$E$271,"L1",G237&gt;Data!$F$271,"L2",G237&gt;Data!$G$271,"L3",G237&gt;Data!$H$271,"L4",G237&gt;Data!$I$271,"L5",G237&gt;Data!$J$271,"L6",G237&gt;Data!$K$271,"L7",G237&gt;Data!$L$271,"L8", G237&lt;=Data!$L$271,"L9")</f>
        <v/>
      </c>
      <c r="K237" s="8"/>
      <c r="L237" s="126" t="s">
        <v>31</v>
      </c>
      <c r="M237" s="126" t="s">
        <v>32</v>
      </c>
      <c r="N237" s="126">
        <f t="shared" si="50"/>
        <v>0</v>
      </c>
      <c r="O237" s="2"/>
      <c r="P237" s="6"/>
      <c r="Q237" s="6"/>
      <c r="R237" s="6"/>
      <c r="S237" s="6"/>
      <c r="T237" s="6">
        <f>$N237</f>
        <v>0</v>
      </c>
      <c r="U237" s="6"/>
      <c r="V237" s="6"/>
      <c r="W237" s="6"/>
      <c r="X237" s="2"/>
      <c r="Y237" s="8">
        <f>COUNTIF(F$224:F$231:F$233:F$240,F237)</f>
        <v>0</v>
      </c>
      <c r="Z237" s="8">
        <f t="shared" si="51"/>
        <v>0</v>
      </c>
    </row>
    <row r="238" spans="1:26" s="12" customFormat="1" ht="20" customHeight="1">
      <c r="A238" s="13" t="s">
        <v>181</v>
      </c>
      <c r="B238" s="13" t="s">
        <v>30</v>
      </c>
      <c r="C238" s="13">
        <v>100</v>
      </c>
      <c r="D238" s="13" t="s">
        <v>1</v>
      </c>
      <c r="E238" s="155">
        <v>6</v>
      </c>
      <c r="F238" s="30"/>
      <c r="G238" s="325"/>
      <c r="H238" s="125" t="str">
        <f>IF(ISNA((IF(F238=0," ",VLOOKUP(F238,Data!$B$32:$B$58,1,FALSE)))),"WRONG LETTER",IF(F238=0," ",_xlfn.XLOOKUP(F238,Data!$B$32:$B$58,Data!$I$32:$I$58)))</f>
        <v xml:space="preserve"> </v>
      </c>
      <c r="I238" s="125" t="str">
        <f>IF(ISNA((IF(F238=0," ",VLOOKUP(F238,Data!$B$32:$B$58,1,FALSE)))),"WRONG LETTER",IF(F238=0," ",_xlfn.XLOOKUP(F238,Data!$B$32:$B$58,Data!$A$32:$A$58)))</f>
        <v xml:space="preserve"> </v>
      </c>
      <c r="J238" s="13" t="str" cm="1">
        <f t="array" ref="J238">_xlfn.IFS(ISBLANK(G238), "", NOT(ISNUMBER(G238)), "!!!",  G238&gt;Data!$D$271,"...",G238&gt;Data!$E$271,"L1",G238&gt;Data!$F$271,"L2",G238&gt;Data!$G$271,"L3",G238&gt;Data!$H$271,"L4",G238&gt;Data!$I$271,"L5",G238&gt;Data!$J$271,"L6",G238&gt;Data!$K$271,"L7",G238&gt;Data!$L$271,"L8", G238&lt;=Data!$L$271,"L9")</f>
        <v/>
      </c>
      <c r="K238" s="131"/>
      <c r="L238" s="126" t="s">
        <v>44</v>
      </c>
      <c r="M238" s="126" t="s">
        <v>48</v>
      </c>
      <c r="N238" s="126">
        <f t="shared" si="50"/>
        <v>0</v>
      </c>
      <c r="O238" s="2"/>
      <c r="P238" s="6"/>
      <c r="Q238" s="6"/>
      <c r="R238" s="6"/>
      <c r="S238" s="6"/>
      <c r="T238" s="6"/>
      <c r="U238" s="6">
        <f>$N238</f>
        <v>0</v>
      </c>
      <c r="V238" s="6"/>
      <c r="W238" s="6"/>
      <c r="X238" s="2"/>
      <c r="Y238" s="8">
        <f>COUNTIF(F$224:F$231:F$233:F$240,F238)</f>
        <v>0</v>
      </c>
      <c r="Z238" s="8">
        <f t="shared" si="51"/>
        <v>0</v>
      </c>
    </row>
    <row r="239" spans="1:26" s="11" customFormat="1" ht="20" customHeight="1">
      <c r="A239" s="13" t="s">
        <v>181</v>
      </c>
      <c r="B239" s="13" t="s">
        <v>30</v>
      </c>
      <c r="C239" s="13">
        <v>100</v>
      </c>
      <c r="D239" s="13" t="s">
        <v>1</v>
      </c>
      <c r="E239" s="25">
        <v>7</v>
      </c>
      <c r="F239" s="30"/>
      <c r="G239" s="325"/>
      <c r="H239" s="125" t="str">
        <f>IF(ISNA((IF(F239=0," ",VLOOKUP(F239,Data!$B$32:$B$58,1,FALSE)))),"WRONG LETTER",IF(F239=0," ",_xlfn.XLOOKUP(F239,Data!$B$32:$B$58,Data!$I$32:$I$58)))</f>
        <v xml:space="preserve"> </v>
      </c>
      <c r="I239" s="125" t="str">
        <f>IF(ISNA((IF(F239=0," ",VLOOKUP(F239,Data!$B$32:$B$58,1,FALSE)))),"WRONG LETTER",IF(F239=0," ",_xlfn.XLOOKUP(F239,Data!$B$32:$B$58,Data!$A$32:$A$58)))</f>
        <v xml:space="preserve"> </v>
      </c>
      <c r="J239" s="13" t="str" cm="1">
        <f t="array" ref="J239">_xlfn.IFS(ISBLANK(G239), "", NOT(ISNUMBER(G239)), "!!!",  G239&gt;Data!$D$271,"...",G239&gt;Data!$E$271,"L1",G239&gt;Data!$F$271,"L2",G239&gt;Data!$G$271,"L3",G239&gt;Data!$H$271,"L4",G239&gt;Data!$I$271,"L5",G239&gt;Data!$J$271,"L6",G239&gt;Data!$K$271,"L7",G239&gt;Data!$L$271,"L8", G239&lt;=Data!$L$271,"L9")</f>
        <v/>
      </c>
      <c r="K239" s="8"/>
      <c r="L239" s="126" t="s">
        <v>72</v>
      </c>
      <c r="M239" s="126" t="s">
        <v>73</v>
      </c>
      <c r="N239" s="126">
        <f t="shared" si="50"/>
        <v>0</v>
      </c>
      <c r="O239" s="2"/>
      <c r="P239" s="6"/>
      <c r="Q239" s="6"/>
      <c r="R239" s="6"/>
      <c r="S239" s="6"/>
      <c r="T239" s="6"/>
      <c r="U239" s="6"/>
      <c r="V239" s="6">
        <f>$N239</f>
        <v>0</v>
      </c>
      <c r="W239" s="6"/>
      <c r="X239" s="2"/>
      <c r="Y239" s="8">
        <f>COUNTIF(F$224:F$231:F$233:F$240,F239)</f>
        <v>0</v>
      </c>
      <c r="Z239" s="8">
        <f t="shared" si="51"/>
        <v>0</v>
      </c>
    </row>
    <row r="240" spans="1:26" s="11" customFormat="1" ht="20" customHeight="1">
      <c r="A240" s="13" t="s">
        <v>181</v>
      </c>
      <c r="B240" s="13" t="s">
        <v>30</v>
      </c>
      <c r="C240" s="13">
        <v>100</v>
      </c>
      <c r="D240" s="13" t="s">
        <v>1</v>
      </c>
      <c r="E240" s="25">
        <v>8</v>
      </c>
      <c r="F240" s="30"/>
      <c r="G240" s="325"/>
      <c r="H240" s="125" t="str">
        <f>IF(ISNA((IF(F240=0," ",VLOOKUP(F240,Data!$B$32:$B$58,1,FALSE)))),"WRONG LETTER",IF(F240=0," ",_xlfn.XLOOKUP(F240,Data!$B$32:$B$58,Data!$I$32:$I$58)))</f>
        <v xml:space="preserve"> </v>
      </c>
      <c r="I240" s="125" t="str">
        <f>IF(ISNA((IF(F240=0," ",VLOOKUP(F240,Data!$B$32:$B$58,1,FALSE)))),"WRONG LETTER",IF(F240=0," ",_xlfn.XLOOKUP(F240,Data!$B$32:$B$58,Data!$A$32:$A$58)))</f>
        <v xml:space="preserve"> </v>
      </c>
      <c r="J240" s="13" t="str" cm="1">
        <f t="array" ref="J240">_xlfn.IFS(ISBLANK(G240), "", NOT(ISNUMBER(G240)), "!!!",  G240&gt;Data!$D$271,"...",G240&gt;Data!$E$271,"L1",G240&gt;Data!$F$271,"L2",G240&gt;Data!$G$271,"L3",G240&gt;Data!$H$271,"L4",G240&gt;Data!$I$271,"L5",G240&gt;Data!$J$271,"L6",G240&gt;Data!$K$271,"L7",G240&gt;Data!$L$271,"L8", G240&lt;=Data!$L$271,"L9")</f>
        <v/>
      </c>
      <c r="K240" s="8"/>
      <c r="L240" s="126" t="s">
        <v>45</v>
      </c>
      <c r="M240" s="126" t="s">
        <v>49</v>
      </c>
      <c r="N240" s="126">
        <f t="shared" si="50"/>
        <v>0</v>
      </c>
      <c r="O240" s="2"/>
      <c r="P240" s="6"/>
      <c r="Q240" s="6"/>
      <c r="R240" s="6"/>
      <c r="S240" s="6"/>
      <c r="T240" s="6"/>
      <c r="U240" s="6"/>
      <c r="V240" s="6"/>
      <c r="W240" s="6">
        <f>$N240</f>
        <v>0</v>
      </c>
      <c r="X240" s="8"/>
      <c r="Y240" s="8">
        <f>COUNTIF(F$224:F$231:F$233:F$240,F240)</f>
        <v>0</v>
      </c>
      <c r="Z240" s="8">
        <f t="shared" si="51"/>
        <v>0</v>
      </c>
    </row>
    <row r="241" spans="1:26" s="11" customFormat="1" ht="20" customHeight="1">
      <c r="A241" s="13" t="s">
        <v>181</v>
      </c>
      <c r="B241" s="13" t="s">
        <v>30</v>
      </c>
      <c r="C241" s="13">
        <v>200</v>
      </c>
      <c r="D241" s="13"/>
      <c r="E241" s="120" t="s">
        <v>186</v>
      </c>
      <c r="F241" s="46"/>
      <c r="G241" s="46"/>
      <c r="H241" s="120"/>
      <c r="I241" s="127" t="s">
        <v>59</v>
      </c>
      <c r="J241" s="128">
        <f>Data!$M$272</f>
        <v>23.3</v>
      </c>
      <c r="K241" s="22"/>
      <c r="L241" s="16"/>
      <c r="M241" s="16"/>
      <c r="O241" s="8"/>
      <c r="P241" s="487" t="s">
        <v>83</v>
      </c>
      <c r="Q241" s="488"/>
      <c r="R241" s="488"/>
      <c r="S241" s="488"/>
      <c r="T241" s="489"/>
      <c r="U241" s="490"/>
      <c r="V241" s="491"/>
      <c r="W241" s="492"/>
      <c r="X241" s="2"/>
      <c r="Y241" s="123"/>
      <c r="Z241" s="3"/>
    </row>
    <row r="242" spans="1:26" s="11" customFormat="1" ht="20" customHeight="1">
      <c r="A242" s="13" t="s">
        <v>181</v>
      </c>
      <c r="B242" s="13" t="s">
        <v>30</v>
      </c>
      <c r="C242" s="13">
        <v>200</v>
      </c>
      <c r="D242" s="13" t="s">
        <v>0</v>
      </c>
      <c r="E242" s="155">
        <v>1</v>
      </c>
      <c r="F242" s="30"/>
      <c r="G242" s="325"/>
      <c r="H242" s="125" t="str">
        <f>IF(ISNA((IF(F242=0," ",VLOOKUP(F242,Data!$B$32:$B$58,1,FALSE)))),"WRONG LETTER",IF(F242=0," ",_xlfn.XLOOKUP(F242,Data!$B$32:$B$58,Data!$N$32:$N$58)))</f>
        <v xml:space="preserve"> </v>
      </c>
      <c r="I242" s="125" t="str">
        <f>IF(ISNA((IF(F242=0," ",VLOOKUP(F242,Data!$B$32:$B$58,1,FALSE)))),"WRONG LETTER",IF(F242=0," ",_xlfn.XLOOKUP(F242,Data!$B$32:$B$58,Data!$A$32:$A$58)))</f>
        <v xml:space="preserve"> </v>
      </c>
      <c r="J242" s="13" t="str" cm="1">
        <f t="array" ref="J242">_xlfn.IFS(ISBLANK(G242), "", NOT(ISNUMBER(G242)), "!!!",  G242&gt;Data!$D$272,"...",G242&gt;Data!$E$272,"L1",G242&gt;Data!$F$272,"L2",G242&gt;Data!$G$272,"L3",G242&gt;Data!$H$272,"L4",G242&gt;Data!$I$272,"L5",G242&gt;Data!$J$272,"L6",G242&gt;Data!$K$272,"L7",G242&gt;Data!$L$272,"L8", G242&lt;=Data!$L$272,"L9")</f>
        <v/>
      </c>
      <c r="K242" s="2"/>
      <c r="L242" s="126" t="s">
        <v>0</v>
      </c>
      <c r="M242" s="126" t="s">
        <v>47</v>
      </c>
      <c r="N242" s="126">
        <f>(9-_xlfn.XLOOKUP(L242,F$242:F$249,E$242:E$249, 9))+(9-_xlfn.XLOOKUP(M242,F$242:F$249,E$242:E$249, 9))</f>
        <v>0</v>
      </c>
      <c r="O242" s="2"/>
      <c r="P242" s="6">
        <f>$N242</f>
        <v>0</v>
      </c>
      <c r="Q242" s="6"/>
      <c r="R242" s="6"/>
      <c r="S242" s="6"/>
      <c r="T242" s="6"/>
      <c r="U242" s="6"/>
      <c r="V242" s="6"/>
      <c r="W242" s="6"/>
      <c r="X242" s="2"/>
      <c r="Y242" s="8">
        <f>COUNTIF(F$242:F$249:F$251:F$258,F242)</f>
        <v>0</v>
      </c>
      <c r="Z242" s="8">
        <f>IF(NOT(ISBLANK(F242)),COUNTIF(F$242:F$249,LEFT(F242,1)&amp;"*"),0)</f>
        <v>0</v>
      </c>
    </row>
    <row r="243" spans="1:26" s="11" customFormat="1" ht="20" customHeight="1">
      <c r="A243" s="13" t="s">
        <v>181</v>
      </c>
      <c r="B243" s="13" t="s">
        <v>30</v>
      </c>
      <c r="C243" s="13">
        <v>200</v>
      </c>
      <c r="D243" s="13" t="s">
        <v>0</v>
      </c>
      <c r="E243" s="155">
        <v>2</v>
      </c>
      <c r="F243" s="30"/>
      <c r="G243" s="325"/>
      <c r="H243" s="125" t="str">
        <f>IF(ISNA((IF(F243=0," ",VLOOKUP(F243,Data!$B$32:$B$58,1,FALSE)))),"WRONG LETTER",IF(F243=0," ",_xlfn.XLOOKUP(F243,Data!$B$32:$B$58,Data!$N$32:$N$58)))</f>
        <v xml:space="preserve"> </v>
      </c>
      <c r="I243" s="125" t="str">
        <f>IF(ISNA((IF(F243=0," ",VLOOKUP(F243,Data!$B$32:$B$58,1,FALSE)))),"WRONG LETTER",IF(F243=0," ",_xlfn.XLOOKUP(F243,Data!$B$32:$B$58,Data!$A$32:$A$58)))</f>
        <v xml:space="preserve"> </v>
      </c>
      <c r="J243" s="13" t="str" cm="1">
        <f t="array" ref="J243">_xlfn.IFS(ISBLANK(G243), "", NOT(ISNUMBER(G243)), "!!!",  G243&gt;Data!$D$272,"...",G243&gt;Data!$E$272,"L1",G243&gt;Data!$F$272,"L2",G243&gt;Data!$G$272,"L3",G243&gt;Data!$H$272,"L4",G243&gt;Data!$I$272,"L5",G243&gt;Data!$J$272,"L6",G243&gt;Data!$K$272,"L7",G243&gt;Data!$L$272,"L8", G243&lt;=Data!$L$272,"L9")</f>
        <v/>
      </c>
      <c r="K243" s="2"/>
      <c r="L243" s="126" t="s">
        <v>33</v>
      </c>
      <c r="M243" s="126" t="s">
        <v>34</v>
      </c>
      <c r="N243" s="126">
        <f t="shared" ref="N243:N249" si="52">(9-_xlfn.XLOOKUP(L243,F$242:F$249,E$242:E$249, 9))+(9-_xlfn.XLOOKUP(M243,F$242:F$249,E$242:E$249, 9))</f>
        <v>0</v>
      </c>
      <c r="O243" s="2"/>
      <c r="P243" s="6"/>
      <c r="Q243" s="6">
        <f>$N243</f>
        <v>0</v>
      </c>
      <c r="R243" s="6"/>
      <c r="S243" s="6"/>
      <c r="T243" s="6"/>
      <c r="U243" s="6"/>
      <c r="V243" s="6"/>
      <c r="W243" s="6"/>
      <c r="X243" s="2"/>
      <c r="Y243" s="8">
        <f>COUNTIF(F$242:F$249:F$251:F$258,F243)</f>
        <v>0</v>
      </c>
      <c r="Z243" s="8">
        <f t="shared" ref="Z243:Z249" si="53">IF(NOT(ISBLANK(F243)),COUNTIF(F$242:F$249,LEFT(F243,1)&amp;"*"),0)</f>
        <v>0</v>
      </c>
    </row>
    <row r="244" spans="1:26" s="11" customFormat="1" ht="20" customHeight="1">
      <c r="A244" s="13" t="s">
        <v>181</v>
      </c>
      <c r="B244" s="13" t="s">
        <v>30</v>
      </c>
      <c r="C244" s="13">
        <v>200</v>
      </c>
      <c r="D244" s="13" t="s">
        <v>0</v>
      </c>
      <c r="E244" s="155">
        <v>3</v>
      </c>
      <c r="F244" s="30"/>
      <c r="G244" s="325"/>
      <c r="H244" s="125" t="str">
        <f>IF(ISNA((IF(F244=0," ",VLOOKUP(F244,Data!$B$32:$B$58,1,FALSE)))),"WRONG LETTER",IF(F244=0," ",_xlfn.XLOOKUP(F244,Data!$B$32:$B$58,Data!$N$32:$N$58)))</f>
        <v xml:space="preserve"> </v>
      </c>
      <c r="I244" s="125" t="str">
        <f>IF(ISNA((IF(F244=0," ",VLOOKUP(F244,Data!$B$32:$B$58,1,FALSE)))),"WRONG LETTER",IF(F244=0," ",_xlfn.XLOOKUP(F244,Data!$B$32:$B$58,Data!$A$32:$A$58)))</f>
        <v xml:space="preserve"> </v>
      </c>
      <c r="J244" s="13" t="str" cm="1">
        <f t="array" ref="J244">_xlfn.IFS(ISBLANK(G244), "", NOT(ISNUMBER(G244)), "!!!",  G244&gt;Data!$D$272,"...",G244&gt;Data!$E$272,"L1",G244&gt;Data!$F$272,"L2",G244&gt;Data!$G$272,"L3",G244&gt;Data!$H$272,"L4",G244&gt;Data!$I$272,"L5",G244&gt;Data!$J$272,"L6",G244&gt;Data!$K$272,"L7",G244&gt;Data!$L$272,"L8", G244&lt;=Data!$L$272,"L9")</f>
        <v/>
      </c>
      <c r="K244" s="2"/>
      <c r="L244" s="126" t="s">
        <v>1</v>
      </c>
      <c r="M244" s="126" t="s">
        <v>46</v>
      </c>
      <c r="N244" s="126">
        <f t="shared" si="52"/>
        <v>0</v>
      </c>
      <c r="O244" s="2"/>
      <c r="P244" s="6"/>
      <c r="Q244" s="6"/>
      <c r="R244" s="6">
        <f>$N244</f>
        <v>0</v>
      </c>
      <c r="S244" s="6"/>
      <c r="T244" s="6"/>
      <c r="U244" s="6"/>
      <c r="V244" s="6"/>
      <c r="W244" s="6"/>
      <c r="X244" s="2"/>
      <c r="Y244" s="8">
        <f>COUNTIF(F$242:F$249:F$251:F$258,F244)</f>
        <v>0</v>
      </c>
      <c r="Z244" s="8">
        <f t="shared" si="53"/>
        <v>0</v>
      </c>
    </row>
    <row r="245" spans="1:26" s="11" customFormat="1" ht="20" customHeight="1">
      <c r="A245" s="13" t="s">
        <v>181</v>
      </c>
      <c r="B245" s="13" t="s">
        <v>30</v>
      </c>
      <c r="C245" s="13">
        <v>200</v>
      </c>
      <c r="D245" s="13" t="s">
        <v>0</v>
      </c>
      <c r="E245" s="155">
        <v>4</v>
      </c>
      <c r="F245" s="30"/>
      <c r="G245" s="325"/>
      <c r="H245" s="125" t="str">
        <f>IF(ISNA((IF(F245=0," ",VLOOKUP(F245,Data!$B$32:$B$58,1,FALSE)))),"WRONG LETTER",IF(F245=0," ",_xlfn.XLOOKUP(F245,Data!$B$32:$B$58,Data!$N$32:$N$58)))</f>
        <v xml:space="preserve"> </v>
      </c>
      <c r="I245" s="125" t="str">
        <f>IF(ISNA((IF(F245=0," ",VLOOKUP(F245,Data!$B$32:$B$58,1,FALSE)))),"WRONG LETTER",IF(F245=0," ",_xlfn.XLOOKUP(F245,Data!$B$32:$B$58,Data!$A$32:$A$58)))</f>
        <v xml:space="preserve"> </v>
      </c>
      <c r="J245" s="13" t="str" cm="1">
        <f t="array" ref="J245">_xlfn.IFS(ISBLANK(G245), "", NOT(ISNUMBER(G245)), "!!!",  G245&gt;Data!$D$272,"...",G245&gt;Data!$E$272,"L1",G245&gt;Data!$F$272,"L2",G245&gt;Data!$G$272,"L3",G245&gt;Data!$H$272,"L4",G245&gt;Data!$I$272,"L5",G245&gt;Data!$J$272,"L6",G245&gt;Data!$K$272,"L7",G245&gt;Data!$L$272,"L8", G245&lt;=Data!$L$272,"L9")</f>
        <v/>
      </c>
      <c r="K245" s="2"/>
      <c r="L245" s="126" t="s">
        <v>18</v>
      </c>
      <c r="M245" s="126" t="s">
        <v>17</v>
      </c>
      <c r="N245" s="126">
        <f t="shared" si="52"/>
        <v>0</v>
      </c>
      <c r="O245" s="2"/>
      <c r="P245" s="6"/>
      <c r="Q245" s="6"/>
      <c r="R245" s="6"/>
      <c r="S245" s="6">
        <f>$N245</f>
        <v>0</v>
      </c>
      <c r="T245" s="6"/>
      <c r="U245" s="6"/>
      <c r="V245" s="6"/>
      <c r="W245" s="6"/>
      <c r="X245" s="2"/>
      <c r="Y245" s="8">
        <f>COUNTIF(F$242:F$249:F$251:F$258,F245)</f>
        <v>0</v>
      </c>
      <c r="Z245" s="8">
        <f t="shared" si="53"/>
        <v>0</v>
      </c>
    </row>
    <row r="246" spans="1:26" s="11" customFormat="1" ht="20" customHeight="1">
      <c r="A246" s="13" t="s">
        <v>181</v>
      </c>
      <c r="B246" s="13" t="s">
        <v>30</v>
      </c>
      <c r="C246" s="13">
        <v>200</v>
      </c>
      <c r="D246" s="13" t="s">
        <v>0</v>
      </c>
      <c r="E246" s="155">
        <v>5</v>
      </c>
      <c r="F246" s="30"/>
      <c r="G246" s="325"/>
      <c r="H246" s="125" t="str">
        <f>IF(ISNA((IF(F246=0," ",VLOOKUP(F246,Data!$B$32:$B$58,1,FALSE)))),"WRONG LETTER",IF(F246=0," ",_xlfn.XLOOKUP(F246,Data!$B$32:$B$58,Data!$N$32:$N$58)))</f>
        <v xml:space="preserve"> </v>
      </c>
      <c r="I246" s="125" t="str">
        <f>IF(ISNA((IF(F246=0," ",VLOOKUP(F246,Data!$B$32:$B$58,1,FALSE)))),"WRONG LETTER",IF(F246=0," ",_xlfn.XLOOKUP(F246,Data!$B$32:$B$58,Data!$A$32:$A$58)))</f>
        <v xml:space="preserve"> </v>
      </c>
      <c r="J246" s="13" t="str" cm="1">
        <f t="array" ref="J246">_xlfn.IFS(ISBLANK(G246), "", NOT(ISNUMBER(G246)), "!!!",  G246&gt;Data!$D$272,"...",G246&gt;Data!$E$272,"L1",G246&gt;Data!$F$272,"L2",G246&gt;Data!$G$272,"L3",G246&gt;Data!$H$272,"L4",G246&gt;Data!$I$272,"L5",G246&gt;Data!$J$272,"L6",G246&gt;Data!$K$272,"L7",G246&gt;Data!$L$272,"L8", G246&lt;=Data!$L$272,"L9")</f>
        <v/>
      </c>
      <c r="K246" s="2"/>
      <c r="L246" s="126" t="s">
        <v>31</v>
      </c>
      <c r="M246" s="126" t="s">
        <v>32</v>
      </c>
      <c r="N246" s="126">
        <f t="shared" si="52"/>
        <v>0</v>
      </c>
      <c r="O246" s="2"/>
      <c r="P246" s="6"/>
      <c r="Q246" s="6"/>
      <c r="R246" s="6"/>
      <c r="S246" s="6"/>
      <c r="T246" s="6">
        <f>$N246</f>
        <v>0</v>
      </c>
      <c r="U246" s="6"/>
      <c r="V246" s="6"/>
      <c r="W246" s="6"/>
      <c r="X246" s="2"/>
      <c r="Y246" s="8">
        <f>COUNTIF(F$242:F$249:F$251:F$258,F246)</f>
        <v>0</v>
      </c>
      <c r="Z246" s="8">
        <f t="shared" si="53"/>
        <v>0</v>
      </c>
    </row>
    <row r="247" spans="1:26" s="11" customFormat="1" ht="20" customHeight="1">
      <c r="A247" s="13" t="s">
        <v>181</v>
      </c>
      <c r="B247" s="13" t="s">
        <v>30</v>
      </c>
      <c r="C247" s="13">
        <v>200</v>
      </c>
      <c r="D247" s="13" t="s">
        <v>0</v>
      </c>
      <c r="E247" s="155">
        <v>6</v>
      </c>
      <c r="F247" s="30"/>
      <c r="G247" s="325"/>
      <c r="H247" s="125" t="str">
        <f>IF(ISNA((IF(F247=0," ",VLOOKUP(F247,Data!$B$32:$B$58,1,FALSE)))),"WRONG LETTER",IF(F247=0," ",_xlfn.XLOOKUP(F247,Data!$B$32:$B$58,Data!$N$32:$N$58)))</f>
        <v xml:space="preserve"> </v>
      </c>
      <c r="I247" s="125" t="str">
        <f>IF(ISNA((IF(F247=0," ",VLOOKUP(F247,Data!$B$32:$B$58,1,FALSE)))),"WRONG LETTER",IF(F247=0," ",_xlfn.XLOOKUP(F247,Data!$B$32:$B$58,Data!$A$32:$A$58)))</f>
        <v xml:space="preserve"> </v>
      </c>
      <c r="J247" s="13" t="str" cm="1">
        <f t="array" ref="J247">_xlfn.IFS(ISBLANK(G247), "", NOT(ISNUMBER(G247)), "!!!",  G247&gt;Data!$D$272,"...",G247&gt;Data!$E$272,"L1",G247&gt;Data!$F$272,"L2",G247&gt;Data!$G$272,"L3",G247&gt;Data!$H$272,"L4",G247&gt;Data!$I$272,"L5",G247&gt;Data!$J$272,"L6",G247&gt;Data!$K$272,"L7",G247&gt;Data!$L$272,"L8", G247&lt;=Data!$L$272,"L9")</f>
        <v/>
      </c>
      <c r="K247" s="2"/>
      <c r="L247" s="126" t="s">
        <v>44</v>
      </c>
      <c r="M247" s="126" t="s">
        <v>48</v>
      </c>
      <c r="N247" s="126">
        <f t="shared" si="52"/>
        <v>0</v>
      </c>
      <c r="O247" s="2"/>
      <c r="P247" s="6"/>
      <c r="Q247" s="6"/>
      <c r="R247" s="6"/>
      <c r="S247" s="6"/>
      <c r="T247" s="6"/>
      <c r="U247" s="6">
        <f>$N247</f>
        <v>0</v>
      </c>
      <c r="V247" s="6"/>
      <c r="W247" s="6"/>
      <c r="X247" s="2"/>
      <c r="Y247" s="8">
        <f>COUNTIF(F$242:F$249:F$251:F$258,F247)</f>
        <v>0</v>
      </c>
      <c r="Z247" s="8">
        <f t="shared" si="53"/>
        <v>0</v>
      </c>
    </row>
    <row r="248" spans="1:26" s="11" customFormat="1" ht="20" customHeight="1">
      <c r="A248" s="13" t="s">
        <v>181</v>
      </c>
      <c r="B248" s="13" t="s">
        <v>30</v>
      </c>
      <c r="C248" s="13">
        <v>200</v>
      </c>
      <c r="D248" s="13" t="s">
        <v>0</v>
      </c>
      <c r="E248" s="25">
        <v>7</v>
      </c>
      <c r="F248" s="30"/>
      <c r="G248" s="325"/>
      <c r="H248" s="125" t="str">
        <f>IF(ISNA((IF(F248=0," ",VLOOKUP(F248,Data!$B$32:$B$58,1,FALSE)))),"WRONG LETTER",IF(F248=0," ",_xlfn.XLOOKUP(F248,Data!$B$32:$B$58,Data!$N$32:$N$58)))</f>
        <v xml:space="preserve"> </v>
      </c>
      <c r="I248" s="125" t="str">
        <f>IF(ISNA((IF(F248=0," ",VLOOKUP(F248,Data!$B$32:$B$58,1,FALSE)))),"WRONG LETTER",IF(F248=0," ",_xlfn.XLOOKUP(F248,Data!$B$32:$B$58,Data!$A$32:$A$58)))</f>
        <v xml:space="preserve"> </v>
      </c>
      <c r="J248" s="13" t="str" cm="1">
        <f t="array" ref="J248">_xlfn.IFS(ISBLANK(G248), "", NOT(ISNUMBER(G248)), "!!!",  G248&gt;Data!$D$272,"...",G248&gt;Data!$E$272,"L1",G248&gt;Data!$F$272,"L2",G248&gt;Data!$G$272,"L3",G248&gt;Data!$H$272,"L4",G248&gt;Data!$I$272,"L5",G248&gt;Data!$J$272,"L6",G248&gt;Data!$K$272,"L7",G248&gt;Data!$L$272,"L8", G248&lt;=Data!$L$272,"L9")</f>
        <v/>
      </c>
      <c r="K248" s="2"/>
      <c r="L248" s="126" t="s">
        <v>72</v>
      </c>
      <c r="M248" s="126" t="s">
        <v>73</v>
      </c>
      <c r="N248" s="126">
        <f t="shared" si="52"/>
        <v>0</v>
      </c>
      <c r="O248" s="2"/>
      <c r="P248" s="6"/>
      <c r="Q248" s="6"/>
      <c r="R248" s="6"/>
      <c r="S248" s="6"/>
      <c r="T248" s="6"/>
      <c r="U248" s="6"/>
      <c r="V248" s="6">
        <f>$N248</f>
        <v>0</v>
      </c>
      <c r="W248" s="6"/>
      <c r="X248" s="2"/>
      <c r="Y248" s="8">
        <f>COUNTIF(F$242:F$249:F$251:F$258,F248)</f>
        <v>0</v>
      </c>
      <c r="Z248" s="8">
        <f t="shared" si="53"/>
        <v>0</v>
      </c>
    </row>
    <row r="249" spans="1:26" s="12" customFormat="1" ht="20" customHeight="1">
      <c r="A249" s="13" t="s">
        <v>181</v>
      </c>
      <c r="B249" s="13" t="s">
        <v>30</v>
      </c>
      <c r="C249" s="13">
        <v>200</v>
      </c>
      <c r="D249" s="13" t="s">
        <v>0</v>
      </c>
      <c r="E249" s="25">
        <v>8</v>
      </c>
      <c r="F249" s="30"/>
      <c r="G249" s="325"/>
      <c r="H249" s="125" t="str">
        <f>IF(ISNA((IF(F249=0," ",VLOOKUP(F249,Data!$B$32:$B$58,1,FALSE)))),"WRONG LETTER",IF(F249=0," ",_xlfn.XLOOKUP(F249,Data!$B$32:$B$58,Data!$N$32:$N$58)))</f>
        <v xml:space="preserve"> </v>
      </c>
      <c r="I249" s="125" t="str">
        <f>IF(ISNA((IF(F249=0," ",VLOOKUP(F249,Data!$B$32:$B$58,1,FALSE)))),"WRONG LETTER",IF(F249=0," ",_xlfn.XLOOKUP(F249,Data!$B$32:$B$58,Data!$A$32:$A$58)))</f>
        <v xml:space="preserve"> </v>
      </c>
      <c r="J249" s="13" t="str" cm="1">
        <f t="array" ref="J249">_xlfn.IFS(ISBLANK(G249), "", NOT(ISNUMBER(G249)), "!!!",  G249&gt;Data!$D$272,"...",G249&gt;Data!$E$272,"L1",G249&gt;Data!$F$272,"L2",G249&gt;Data!$G$272,"L3",G249&gt;Data!$H$272,"L4",G249&gt;Data!$I$272,"L5",G249&gt;Data!$J$272,"L6",G249&gt;Data!$K$272,"L7",G249&gt;Data!$L$272,"L8", G249&lt;=Data!$L$272,"L9")</f>
        <v/>
      </c>
      <c r="K249" s="8"/>
      <c r="L249" s="126" t="s">
        <v>45</v>
      </c>
      <c r="M249" s="126" t="s">
        <v>49</v>
      </c>
      <c r="N249" s="126">
        <f t="shared" si="52"/>
        <v>0</v>
      </c>
      <c r="O249" s="2"/>
      <c r="P249" s="6"/>
      <c r="Q249" s="6"/>
      <c r="R249" s="6"/>
      <c r="S249" s="6"/>
      <c r="T249" s="6"/>
      <c r="U249" s="6"/>
      <c r="V249" s="6"/>
      <c r="W249" s="6">
        <f>$N249</f>
        <v>0</v>
      </c>
      <c r="X249" s="8"/>
      <c r="Y249" s="8">
        <f>COUNTIF(F$242:F$249:F$251:F$258,F249)</f>
        <v>0</v>
      </c>
      <c r="Z249" s="8">
        <f t="shared" si="53"/>
        <v>0</v>
      </c>
    </row>
    <row r="250" spans="1:26" s="12" customFormat="1" ht="20" customHeight="1">
      <c r="A250" s="13" t="s">
        <v>181</v>
      </c>
      <c r="B250" s="13" t="s">
        <v>30</v>
      </c>
      <c r="C250" s="13">
        <v>200</v>
      </c>
      <c r="D250" s="13"/>
      <c r="E250" s="120" t="s">
        <v>187</v>
      </c>
      <c r="F250" s="46"/>
      <c r="G250" s="46"/>
      <c r="H250" s="120"/>
      <c r="I250" s="127"/>
      <c r="J250" s="128"/>
      <c r="K250" s="8"/>
      <c r="L250" s="129"/>
      <c r="M250" s="129"/>
      <c r="N250" s="130"/>
      <c r="O250" s="8"/>
      <c r="P250" s="487" t="s">
        <v>83</v>
      </c>
      <c r="Q250" s="488"/>
      <c r="R250" s="488"/>
      <c r="S250" s="488"/>
      <c r="T250" s="489"/>
      <c r="U250" s="490"/>
      <c r="V250" s="491"/>
      <c r="W250" s="492"/>
      <c r="X250" s="8"/>
      <c r="Y250" s="8"/>
      <c r="Z250" s="3"/>
    </row>
    <row r="251" spans="1:26" s="12" customFormat="1" ht="20" customHeight="1">
      <c r="A251" s="13" t="s">
        <v>181</v>
      </c>
      <c r="B251" s="13" t="s">
        <v>30</v>
      </c>
      <c r="C251" s="13">
        <v>200</v>
      </c>
      <c r="D251" s="13" t="s">
        <v>1</v>
      </c>
      <c r="E251" s="155">
        <v>1</v>
      </c>
      <c r="F251" s="30"/>
      <c r="G251" s="325"/>
      <c r="H251" s="125" t="str">
        <f>IF(ISNA((IF(F251=0," ",VLOOKUP(F251,Data!$B$32:$B$58,1,FALSE)))),"WRONG LETTER",IF(F251=0," ",_xlfn.XLOOKUP(F251,Data!$B$32:$B$58,Data!$N$32:$N$58)))</f>
        <v xml:space="preserve"> </v>
      </c>
      <c r="I251" s="125" t="str">
        <f>IF(ISNA((IF(F251=0," ",VLOOKUP(F251,Data!$B$32:$B$58,1,FALSE)))),"WRONG LETTER",IF(F251=0," ",_xlfn.XLOOKUP(F251,Data!$B$32:$B$58,Data!$A$32:$A$58)))</f>
        <v xml:space="preserve"> </v>
      </c>
      <c r="J251" s="13" t="str" cm="1">
        <f t="array" ref="J251">_xlfn.IFS(ISBLANK(G251), "", NOT(ISNUMBER(G251)), "!!!",  G251&gt;Data!$D$272,"...",G251&gt;Data!$E$272,"L1",G251&gt;Data!$F$272,"L2",G251&gt;Data!$G$272,"L3",G251&gt;Data!$H$272,"L4",G251&gt;Data!$I$272,"L5",G251&gt;Data!$J$272,"L6",G251&gt;Data!$K$272,"L7",G251&gt;Data!$L$272,"L8", G251&lt;=Data!$L$272,"L9")</f>
        <v/>
      </c>
      <c r="K251" s="2"/>
      <c r="L251" s="126" t="s">
        <v>0</v>
      </c>
      <c r="M251" s="126" t="s">
        <v>47</v>
      </c>
      <c r="N251" s="126">
        <f>(9-_xlfn.XLOOKUP(L251,F$251:F$258,E$251:E$258, 9))+(9-_xlfn.XLOOKUP(M251,F$251:F$258,E$251:E$258, 9))</f>
        <v>0</v>
      </c>
      <c r="O251" s="2"/>
      <c r="P251" s="6">
        <f>$N251</f>
        <v>0</v>
      </c>
      <c r="Q251" s="6"/>
      <c r="R251" s="6"/>
      <c r="S251" s="6"/>
      <c r="T251" s="6"/>
      <c r="U251" s="6"/>
      <c r="V251" s="6"/>
      <c r="W251" s="6"/>
      <c r="X251" s="2"/>
      <c r="Y251" s="8">
        <f>COUNTIF(F$242:F$249:F$251:F$258,F251)</f>
        <v>0</v>
      </c>
      <c r="Z251" s="8">
        <f>IF(NOT(ISBLANK(F251)),COUNTIF(F$251:F$258,LEFT(F251,1)&amp;"*"),0)</f>
        <v>0</v>
      </c>
    </row>
    <row r="252" spans="1:26" s="12" customFormat="1" ht="20" customHeight="1">
      <c r="A252" s="13" t="s">
        <v>181</v>
      </c>
      <c r="B252" s="13" t="s">
        <v>30</v>
      </c>
      <c r="C252" s="13">
        <v>200</v>
      </c>
      <c r="D252" s="13" t="s">
        <v>1</v>
      </c>
      <c r="E252" s="155">
        <v>2</v>
      </c>
      <c r="F252" s="30"/>
      <c r="G252" s="325"/>
      <c r="H252" s="125" t="str">
        <f>IF(ISNA((IF(F252=0," ",VLOOKUP(F252,Data!$B$32:$B$58,1,FALSE)))),"WRONG LETTER",IF(F252=0," ",_xlfn.XLOOKUP(F252,Data!$B$32:$B$58,Data!$N$32:$N$58)))</f>
        <v xml:space="preserve"> </v>
      </c>
      <c r="I252" s="125" t="str">
        <f>IF(ISNA((IF(F252=0," ",VLOOKUP(F252,Data!$B$32:$B$58,1,FALSE)))),"WRONG LETTER",IF(F252=0," ",_xlfn.XLOOKUP(F252,Data!$B$32:$B$58,Data!$A$32:$A$58)))</f>
        <v xml:space="preserve"> </v>
      </c>
      <c r="J252" s="13" t="str" cm="1">
        <f t="array" ref="J252">_xlfn.IFS(ISBLANK(G252), "", NOT(ISNUMBER(G252)), "!!!",  G252&gt;Data!$D$272,"...",G252&gt;Data!$E$272,"L1",G252&gt;Data!$F$272,"L2",G252&gt;Data!$G$272,"L3",G252&gt;Data!$H$272,"L4",G252&gt;Data!$I$272,"L5",G252&gt;Data!$J$272,"L6",G252&gt;Data!$K$272,"L7",G252&gt;Data!$L$272,"L8", G252&lt;=Data!$L$272,"L9")</f>
        <v/>
      </c>
      <c r="K252" s="8"/>
      <c r="L252" s="126" t="s">
        <v>33</v>
      </c>
      <c r="M252" s="126" t="s">
        <v>34</v>
      </c>
      <c r="N252" s="126">
        <f t="shared" ref="N252:N258" si="54">(9-_xlfn.XLOOKUP(L252,F$251:F$258,E$251:E$258, 9))+(9-_xlfn.XLOOKUP(M252,F$251:F$258,E$251:E$258, 9))</f>
        <v>0</v>
      </c>
      <c r="O252" s="2"/>
      <c r="P252" s="6"/>
      <c r="Q252" s="6">
        <f>$N252</f>
        <v>0</v>
      </c>
      <c r="R252" s="6"/>
      <c r="S252" s="6"/>
      <c r="T252" s="6"/>
      <c r="U252" s="6"/>
      <c r="V252" s="6"/>
      <c r="W252" s="6"/>
      <c r="X252" s="2"/>
      <c r="Y252" s="8">
        <f>COUNTIF(F$242:F$249:F$251:F$258,F252)</f>
        <v>0</v>
      </c>
      <c r="Z252" s="8">
        <f t="shared" ref="Z252:Z258" si="55">IF(NOT(ISBLANK(F252)),COUNTIF(F$251:F$258,LEFT(F252,1)&amp;"*"),0)</f>
        <v>0</v>
      </c>
    </row>
    <row r="253" spans="1:26" s="12" customFormat="1" ht="20" customHeight="1">
      <c r="A253" s="13" t="s">
        <v>181</v>
      </c>
      <c r="B253" s="13" t="s">
        <v>30</v>
      </c>
      <c r="C253" s="13">
        <v>200</v>
      </c>
      <c r="D253" s="13" t="s">
        <v>1</v>
      </c>
      <c r="E253" s="155">
        <v>3</v>
      </c>
      <c r="F253" s="30"/>
      <c r="G253" s="325"/>
      <c r="H253" s="125" t="str">
        <f>IF(ISNA((IF(F253=0," ",VLOOKUP(F253,Data!$B$32:$B$58,1,FALSE)))),"WRONG LETTER",IF(F253=0," ",_xlfn.XLOOKUP(F253,Data!$B$32:$B$58,Data!$N$32:$N$58)))</f>
        <v xml:space="preserve"> </v>
      </c>
      <c r="I253" s="125" t="str">
        <f>IF(ISNA((IF(F253=0," ",VLOOKUP(F253,Data!$B$32:$B$58,1,FALSE)))),"WRONG LETTER",IF(F253=0," ",_xlfn.XLOOKUP(F253,Data!$B$32:$B$58,Data!$A$32:$A$58)))</f>
        <v xml:space="preserve"> </v>
      </c>
      <c r="J253" s="13" t="str" cm="1">
        <f t="array" ref="J253">_xlfn.IFS(ISBLANK(G253), "", NOT(ISNUMBER(G253)), "!!!",  G253&gt;Data!$D$272,"...",G253&gt;Data!$E$272,"L1",G253&gt;Data!$F$272,"L2",G253&gt;Data!$G$272,"L3",G253&gt;Data!$H$272,"L4",G253&gt;Data!$I$272,"L5",G253&gt;Data!$J$272,"L6",G253&gt;Data!$K$272,"L7",G253&gt;Data!$L$272,"L8", G253&lt;=Data!$L$272,"L9")</f>
        <v/>
      </c>
      <c r="K253" s="8"/>
      <c r="L253" s="126" t="s">
        <v>1</v>
      </c>
      <c r="M253" s="126" t="s">
        <v>46</v>
      </c>
      <c r="N253" s="126">
        <f t="shared" si="54"/>
        <v>0</v>
      </c>
      <c r="O253" s="2"/>
      <c r="P253" s="6"/>
      <c r="Q253" s="6"/>
      <c r="R253" s="6">
        <f>$N253</f>
        <v>0</v>
      </c>
      <c r="S253" s="6"/>
      <c r="T253" s="6"/>
      <c r="U253" s="6"/>
      <c r="V253" s="6"/>
      <c r="W253" s="6"/>
      <c r="X253" s="2"/>
      <c r="Y253" s="8">
        <f>COUNTIF(F$242:F$249:F$251:F$258,F253)</f>
        <v>0</v>
      </c>
      <c r="Z253" s="8">
        <f t="shared" si="55"/>
        <v>0</v>
      </c>
    </row>
    <row r="254" spans="1:26" s="12" customFormat="1" ht="20" customHeight="1">
      <c r="A254" s="13" t="s">
        <v>181</v>
      </c>
      <c r="B254" s="13" t="s">
        <v>30</v>
      </c>
      <c r="C254" s="13">
        <v>200</v>
      </c>
      <c r="D254" s="13" t="s">
        <v>1</v>
      </c>
      <c r="E254" s="155">
        <v>4</v>
      </c>
      <c r="F254" s="30"/>
      <c r="G254" s="325"/>
      <c r="H254" s="125" t="str">
        <f>IF(ISNA((IF(F254=0," ",VLOOKUP(F254,Data!$B$32:$B$58,1,FALSE)))),"WRONG LETTER",IF(F254=0," ",_xlfn.XLOOKUP(F254,Data!$B$32:$B$58,Data!$N$32:$N$58)))</f>
        <v xml:space="preserve"> </v>
      </c>
      <c r="I254" s="125" t="str">
        <f>IF(ISNA((IF(F254=0," ",VLOOKUP(F254,Data!$B$32:$B$58,1,FALSE)))),"WRONG LETTER",IF(F254=0," ",_xlfn.XLOOKUP(F254,Data!$B$32:$B$58,Data!$A$32:$A$58)))</f>
        <v xml:space="preserve"> </v>
      </c>
      <c r="J254" s="13" t="str" cm="1">
        <f t="array" ref="J254">_xlfn.IFS(ISBLANK(G254), "", NOT(ISNUMBER(G254)), "!!!",  G254&gt;Data!$D$272,"...",G254&gt;Data!$E$272,"L1",G254&gt;Data!$F$272,"L2",G254&gt;Data!$G$272,"L3",G254&gt;Data!$H$272,"L4",G254&gt;Data!$I$272,"L5",G254&gt;Data!$J$272,"L6",G254&gt;Data!$K$272,"L7",G254&gt;Data!$L$272,"L8", G254&lt;=Data!$L$272,"L9")</f>
        <v/>
      </c>
      <c r="K254" s="8"/>
      <c r="L254" s="126" t="s">
        <v>18</v>
      </c>
      <c r="M254" s="126" t="s">
        <v>17</v>
      </c>
      <c r="N254" s="126">
        <f t="shared" si="54"/>
        <v>0</v>
      </c>
      <c r="O254" s="2"/>
      <c r="P254" s="6"/>
      <c r="Q254" s="6"/>
      <c r="R254" s="6"/>
      <c r="S254" s="6">
        <f>$N254</f>
        <v>0</v>
      </c>
      <c r="T254" s="6"/>
      <c r="U254" s="6"/>
      <c r="V254" s="6"/>
      <c r="W254" s="6"/>
      <c r="X254" s="2"/>
      <c r="Y254" s="8">
        <f>COUNTIF(F$242:F$249:F$251:F$258,F254)</f>
        <v>0</v>
      </c>
      <c r="Z254" s="8">
        <f t="shared" si="55"/>
        <v>0</v>
      </c>
    </row>
    <row r="255" spans="1:26" s="12" customFormat="1" ht="20" customHeight="1">
      <c r="A255" s="13" t="s">
        <v>181</v>
      </c>
      <c r="B255" s="13" t="s">
        <v>30</v>
      </c>
      <c r="C255" s="13">
        <v>200</v>
      </c>
      <c r="D255" s="13" t="s">
        <v>1</v>
      </c>
      <c r="E255" s="155">
        <v>5</v>
      </c>
      <c r="F255" s="30"/>
      <c r="G255" s="325"/>
      <c r="H255" s="125" t="str">
        <f>IF(ISNA((IF(F255=0," ",VLOOKUP(F255,Data!$B$32:$B$58,1,FALSE)))),"WRONG LETTER",IF(F255=0," ",_xlfn.XLOOKUP(F255,Data!$B$32:$B$58,Data!$N$32:$N$58)))</f>
        <v xml:space="preserve"> </v>
      </c>
      <c r="I255" s="125" t="str">
        <f>IF(ISNA((IF(F255=0," ",VLOOKUP(F255,Data!$B$32:$B$58,1,FALSE)))),"WRONG LETTER",IF(F255=0," ",_xlfn.XLOOKUP(F255,Data!$B$32:$B$58,Data!$A$32:$A$58)))</f>
        <v xml:space="preserve"> </v>
      </c>
      <c r="J255" s="13" t="str" cm="1">
        <f t="array" ref="J255">_xlfn.IFS(ISBLANK(G255), "", NOT(ISNUMBER(G255)), "!!!",  G255&gt;Data!$D$272,"...",G255&gt;Data!$E$272,"L1",G255&gt;Data!$F$272,"L2",G255&gt;Data!$G$272,"L3",G255&gt;Data!$H$272,"L4",G255&gt;Data!$I$272,"L5",G255&gt;Data!$J$272,"L6",G255&gt;Data!$K$272,"L7",G255&gt;Data!$L$272,"L8", G255&lt;=Data!$L$272,"L9")</f>
        <v/>
      </c>
      <c r="K255" s="8"/>
      <c r="L255" s="126" t="s">
        <v>31</v>
      </c>
      <c r="M255" s="126" t="s">
        <v>32</v>
      </c>
      <c r="N255" s="126">
        <f t="shared" si="54"/>
        <v>0</v>
      </c>
      <c r="O255" s="2"/>
      <c r="P255" s="6"/>
      <c r="Q255" s="6"/>
      <c r="R255" s="6"/>
      <c r="S255" s="6"/>
      <c r="T255" s="6">
        <f>$N255</f>
        <v>0</v>
      </c>
      <c r="U255" s="6"/>
      <c r="V255" s="6"/>
      <c r="W255" s="6"/>
      <c r="X255" s="2"/>
      <c r="Y255" s="8">
        <f>COUNTIF(F$242:F$249:F$251:F$258,F255)</f>
        <v>0</v>
      </c>
      <c r="Z255" s="8">
        <f t="shared" si="55"/>
        <v>0</v>
      </c>
    </row>
    <row r="256" spans="1:26" s="12" customFormat="1" ht="20" customHeight="1">
      <c r="A256" s="13" t="s">
        <v>181</v>
      </c>
      <c r="B256" s="13" t="s">
        <v>30</v>
      </c>
      <c r="C256" s="13">
        <v>200</v>
      </c>
      <c r="D256" s="13" t="s">
        <v>1</v>
      </c>
      <c r="E256" s="155">
        <v>6</v>
      </c>
      <c r="F256" s="30"/>
      <c r="G256" s="325"/>
      <c r="H256" s="125" t="str">
        <f>IF(ISNA((IF(F256=0," ",VLOOKUP(F256,Data!$B$32:$B$58,1,FALSE)))),"WRONG LETTER",IF(F256=0," ",_xlfn.XLOOKUP(F256,Data!$B$32:$B$58,Data!$N$32:$N$58)))</f>
        <v xml:space="preserve"> </v>
      </c>
      <c r="I256" s="125" t="str">
        <f>IF(ISNA((IF(F256=0," ",VLOOKUP(F256,Data!$B$32:$B$58,1,FALSE)))),"WRONG LETTER",IF(F256=0," ",_xlfn.XLOOKUP(F256,Data!$B$32:$B$58,Data!$A$32:$A$58)))</f>
        <v xml:space="preserve"> </v>
      </c>
      <c r="J256" s="13" t="str" cm="1">
        <f t="array" ref="J256">_xlfn.IFS(ISBLANK(G256), "", NOT(ISNUMBER(G256)), "!!!",  G256&gt;Data!$D$272,"...",G256&gt;Data!$E$272,"L1",G256&gt;Data!$F$272,"L2",G256&gt;Data!$G$272,"L3",G256&gt;Data!$H$272,"L4",G256&gt;Data!$I$272,"L5",G256&gt;Data!$J$272,"L6",G256&gt;Data!$K$272,"L7",G256&gt;Data!$L$272,"L8", G256&lt;=Data!$L$272,"L9")</f>
        <v/>
      </c>
      <c r="K256" s="131"/>
      <c r="L256" s="126" t="s">
        <v>44</v>
      </c>
      <c r="M256" s="126" t="s">
        <v>48</v>
      </c>
      <c r="N256" s="126">
        <f t="shared" si="54"/>
        <v>0</v>
      </c>
      <c r="O256" s="2"/>
      <c r="P256" s="6"/>
      <c r="Q256" s="6"/>
      <c r="R256" s="6"/>
      <c r="S256" s="6"/>
      <c r="T256" s="6"/>
      <c r="U256" s="6">
        <f>$N256</f>
        <v>0</v>
      </c>
      <c r="V256" s="6"/>
      <c r="W256" s="6"/>
      <c r="X256" s="2"/>
      <c r="Y256" s="8">
        <f>COUNTIF(F$242:F$249:F$251:F$258,F256)</f>
        <v>0</v>
      </c>
      <c r="Z256" s="8">
        <f t="shared" si="55"/>
        <v>0</v>
      </c>
    </row>
    <row r="257" spans="1:26" s="11" customFormat="1" ht="20" customHeight="1">
      <c r="A257" s="13" t="s">
        <v>181</v>
      </c>
      <c r="B257" s="13" t="s">
        <v>30</v>
      </c>
      <c r="C257" s="13">
        <v>200</v>
      </c>
      <c r="D257" s="13" t="s">
        <v>1</v>
      </c>
      <c r="E257" s="25">
        <v>7</v>
      </c>
      <c r="F257" s="30"/>
      <c r="G257" s="325"/>
      <c r="H257" s="125" t="str">
        <f>IF(ISNA((IF(F257=0," ",VLOOKUP(F257,Data!$B$32:$B$58,1,FALSE)))),"WRONG LETTER",IF(F257=0," ",_xlfn.XLOOKUP(F257,Data!$B$32:$B$58,Data!$N$32:$N$58)))</f>
        <v xml:space="preserve"> </v>
      </c>
      <c r="I257" s="125" t="str">
        <f>IF(ISNA((IF(F257=0," ",VLOOKUP(F257,Data!$B$32:$B$58,1,FALSE)))),"WRONG LETTER",IF(F257=0," ",_xlfn.XLOOKUP(F257,Data!$B$32:$B$58,Data!$A$32:$A$58)))</f>
        <v xml:space="preserve"> </v>
      </c>
      <c r="J257" s="13" t="str" cm="1">
        <f t="array" ref="J257">_xlfn.IFS(ISBLANK(G257), "", NOT(ISNUMBER(G257)), "!!!",  G257&gt;Data!$D$272,"...",G257&gt;Data!$E$272,"L1",G257&gt;Data!$F$272,"L2",G257&gt;Data!$G$272,"L3",G257&gt;Data!$H$272,"L4",G257&gt;Data!$I$272,"L5",G257&gt;Data!$J$272,"L6",G257&gt;Data!$K$272,"L7",G257&gt;Data!$L$272,"L8", G257&lt;=Data!$L$272,"L9")</f>
        <v/>
      </c>
      <c r="K257" s="8"/>
      <c r="L257" s="126" t="s">
        <v>72</v>
      </c>
      <c r="M257" s="126" t="s">
        <v>73</v>
      </c>
      <c r="N257" s="126">
        <f t="shared" si="54"/>
        <v>0</v>
      </c>
      <c r="O257" s="2"/>
      <c r="P257" s="6"/>
      <c r="Q257" s="6"/>
      <c r="R257" s="6"/>
      <c r="S257" s="6"/>
      <c r="T257" s="6"/>
      <c r="U257" s="6"/>
      <c r="V257" s="6">
        <f>$N257</f>
        <v>0</v>
      </c>
      <c r="W257" s="6"/>
      <c r="X257" s="2"/>
      <c r="Y257" s="8">
        <f>COUNTIF(F$242:F$249:F$251:F$258,F257)</f>
        <v>0</v>
      </c>
      <c r="Z257" s="8">
        <f t="shared" si="55"/>
        <v>0</v>
      </c>
    </row>
    <row r="258" spans="1:26" s="11" customFormat="1" ht="20" customHeight="1">
      <c r="A258" s="13" t="s">
        <v>181</v>
      </c>
      <c r="B258" s="13" t="s">
        <v>30</v>
      </c>
      <c r="C258" s="13">
        <v>200</v>
      </c>
      <c r="D258" s="13" t="s">
        <v>1</v>
      </c>
      <c r="E258" s="25">
        <v>8</v>
      </c>
      <c r="F258" s="30"/>
      <c r="G258" s="325"/>
      <c r="H258" s="125" t="str">
        <f>IF(ISNA((IF(F258=0," ",VLOOKUP(F258,Data!$B$32:$B$58,1,FALSE)))),"WRONG LETTER",IF(F258=0," ",_xlfn.XLOOKUP(F258,Data!$B$32:$B$58,Data!$N$32:$N$58)))</f>
        <v xml:space="preserve"> </v>
      </c>
      <c r="I258" s="125" t="str">
        <f>IF(ISNA((IF(F258=0," ",VLOOKUP(F258,Data!$B$32:$B$58,1,FALSE)))),"WRONG LETTER",IF(F258=0," ",_xlfn.XLOOKUP(F258,Data!$B$32:$B$58,Data!$A$32:$A$58)))</f>
        <v xml:space="preserve"> </v>
      </c>
      <c r="J258" s="13" t="str" cm="1">
        <f t="array" ref="J258">_xlfn.IFS(ISBLANK(G258), "", NOT(ISNUMBER(G258)), "!!!",  G258&gt;Data!$D$272,"...",G258&gt;Data!$E$272,"L1",G258&gt;Data!$F$272,"L2",G258&gt;Data!$G$272,"L3",G258&gt;Data!$H$272,"L4",G258&gt;Data!$I$272,"L5",G258&gt;Data!$J$272,"L6",G258&gt;Data!$K$272,"L7",G258&gt;Data!$L$272,"L8", G258&lt;=Data!$L$272,"L9")</f>
        <v/>
      </c>
      <c r="K258" s="8"/>
      <c r="L258" s="126" t="s">
        <v>45</v>
      </c>
      <c r="M258" s="126" t="s">
        <v>49</v>
      </c>
      <c r="N258" s="126">
        <f t="shared" si="54"/>
        <v>0</v>
      </c>
      <c r="O258" s="2"/>
      <c r="P258" s="6"/>
      <c r="Q258" s="6"/>
      <c r="R258" s="6"/>
      <c r="S258" s="6"/>
      <c r="T258" s="6"/>
      <c r="U258" s="6"/>
      <c r="V258" s="6"/>
      <c r="W258" s="6">
        <f>$N258</f>
        <v>0</v>
      </c>
      <c r="X258" s="8"/>
      <c r="Y258" s="8">
        <f>COUNTIF(F$242:F$249:F$251:F$258,F258)</f>
        <v>0</v>
      </c>
      <c r="Z258" s="8">
        <f t="shared" si="55"/>
        <v>0</v>
      </c>
    </row>
    <row r="259" spans="1:26" s="11" customFormat="1" ht="20" customHeight="1">
      <c r="A259" s="13" t="s">
        <v>181</v>
      </c>
      <c r="B259" s="13" t="s">
        <v>30</v>
      </c>
      <c r="C259" s="13">
        <v>300</v>
      </c>
      <c r="D259" s="13"/>
      <c r="E259" s="120" t="s">
        <v>188</v>
      </c>
      <c r="F259" s="46"/>
      <c r="G259" s="46"/>
      <c r="H259" s="120"/>
      <c r="I259" s="127" t="s">
        <v>59</v>
      </c>
      <c r="J259" s="128">
        <f>Data!$M$273</f>
        <v>37.299999999999997</v>
      </c>
      <c r="K259" s="22"/>
      <c r="L259" s="16"/>
      <c r="M259" s="16"/>
      <c r="O259" s="8"/>
      <c r="P259" s="8"/>
      <c r="Q259" s="8"/>
      <c r="R259" s="8"/>
      <c r="S259" s="8"/>
      <c r="T259" s="8"/>
      <c r="U259" s="8"/>
      <c r="V259" s="8"/>
      <c r="W259" s="8"/>
      <c r="X259" s="2"/>
      <c r="Y259" s="123"/>
      <c r="Z259" s="3"/>
    </row>
    <row r="260" spans="1:26" s="11" customFormat="1" ht="20" customHeight="1">
      <c r="A260" s="13" t="s">
        <v>181</v>
      </c>
      <c r="B260" s="13" t="s">
        <v>30</v>
      </c>
      <c r="C260" s="13">
        <v>300</v>
      </c>
      <c r="D260" s="13" t="s">
        <v>0</v>
      </c>
      <c r="E260" s="155">
        <v>1</v>
      </c>
      <c r="F260" s="30"/>
      <c r="G260" s="325"/>
      <c r="H260" s="125" t="str">
        <f>IF(ISNA((IF(F260=0," ",VLOOKUP(F260,Data!$B$32:$B$58,1,FALSE)))),"WRONG LETTER",IF(F260=0," ",_xlfn.XLOOKUP(F260,Data!$B$32:$B$58,Data!$L$32:$L$58)))</f>
        <v xml:space="preserve"> </v>
      </c>
      <c r="I260" s="125" t="str">
        <f>IF(ISNA((IF(F260=0," ",VLOOKUP(F260,Data!$B$32:$B$58,1,FALSE)))),"WRONG LETTER",IF(F260=0," ",_xlfn.XLOOKUP(F260,Data!$B$32:$B$58,Data!$A$32:$A$58)))</f>
        <v xml:space="preserve"> </v>
      </c>
      <c r="J260" s="13" t="str" cm="1">
        <f t="array" ref="J260">_xlfn.IFS(ISBLANK(G260), "", NOT(ISNUMBER(G260)), "!!!",  G260&gt;Data!$D$273,"...",G260&gt;Data!$E$273,"L1",G260&gt;Data!$F$273,"L2",G260&gt;Data!$G$273,"L3",G260&gt;Data!$H$273,"L4",G260&gt;Data!$I$273,"L5",G260&gt;Data!$J$273,"L6",G260&gt;Data!$K$273,"L7",G260&gt;Data!$L$273,"L8", G260&lt;=Data!$L$273,"L9")</f>
        <v/>
      </c>
      <c r="K260" s="2"/>
      <c r="L260" s="126" t="s">
        <v>0</v>
      </c>
      <c r="M260" s="126" t="s">
        <v>47</v>
      </c>
      <c r="N260" s="126">
        <f>(9-_xlfn.XLOOKUP(L260,F$260:F$267,E$260:E$267, 9))+(9-_xlfn.XLOOKUP(M260,F$260:F$267,E$260:E$267, 9))</f>
        <v>0</v>
      </c>
      <c r="O260" s="2"/>
      <c r="P260" s="6">
        <f>$N260</f>
        <v>0</v>
      </c>
      <c r="Q260" s="6"/>
      <c r="R260" s="6"/>
      <c r="S260" s="6"/>
      <c r="T260" s="6"/>
      <c r="U260" s="6"/>
      <c r="V260" s="6"/>
      <c r="W260" s="6"/>
      <c r="X260" s="2"/>
      <c r="Y260" s="8">
        <f>COUNTIF(F$260:F$267:F$269:F$276,F260)</f>
        <v>0</v>
      </c>
      <c r="Z260" s="8">
        <f>IF(NOT(ISBLANK(F260)),COUNTIF(F$260:F$267,LEFT(F260,1)&amp;"*"),0)</f>
        <v>0</v>
      </c>
    </row>
    <row r="261" spans="1:26" s="11" customFormat="1" ht="20" customHeight="1">
      <c r="A261" s="13" t="s">
        <v>181</v>
      </c>
      <c r="B261" s="13" t="s">
        <v>30</v>
      </c>
      <c r="C261" s="13">
        <v>300</v>
      </c>
      <c r="D261" s="13" t="s">
        <v>0</v>
      </c>
      <c r="E261" s="155">
        <v>2</v>
      </c>
      <c r="F261" s="30"/>
      <c r="G261" s="325"/>
      <c r="H261" s="125" t="str">
        <f>IF(ISNA((IF(F261=0," ",VLOOKUP(F261,Data!$B$32:$B$58,1,FALSE)))),"WRONG LETTER",IF(F261=0," ",_xlfn.XLOOKUP(F261,Data!$B$32:$B$58,Data!$L$32:$L$58)))</f>
        <v xml:space="preserve"> </v>
      </c>
      <c r="I261" s="125" t="str">
        <f>IF(ISNA((IF(F261=0," ",VLOOKUP(F261,Data!$B$32:$B$58,1,FALSE)))),"WRONG LETTER",IF(F261=0," ",_xlfn.XLOOKUP(F261,Data!$B$32:$B$58,Data!$A$32:$A$58)))</f>
        <v xml:space="preserve"> </v>
      </c>
      <c r="J261" s="13" t="str" cm="1">
        <f t="array" ref="J261">_xlfn.IFS(ISBLANK(G261), "", NOT(ISNUMBER(G261)), "!!!",  G261&gt;Data!$D$273,"...",G261&gt;Data!$E$273,"L1",G261&gt;Data!$F$273,"L2",G261&gt;Data!$G$273,"L3",G261&gt;Data!$H$273,"L4",G261&gt;Data!$I$273,"L5",G261&gt;Data!$J$273,"L6",G261&gt;Data!$K$273,"L7",G261&gt;Data!$L$273,"L8", G261&lt;=Data!$L$273,"L9")</f>
        <v/>
      </c>
      <c r="K261" s="2"/>
      <c r="L261" s="126" t="s">
        <v>33</v>
      </c>
      <c r="M261" s="126" t="s">
        <v>34</v>
      </c>
      <c r="N261" s="126">
        <f t="shared" ref="N261:N267" si="56">(9-_xlfn.XLOOKUP(L261,F$260:F$267,E$260:E$267, 9))+(9-_xlfn.XLOOKUP(M261,F$260:F$267,E$260:E$267, 9))</f>
        <v>0</v>
      </c>
      <c r="O261" s="2"/>
      <c r="P261" s="6"/>
      <c r="Q261" s="6">
        <f>$N261</f>
        <v>0</v>
      </c>
      <c r="R261" s="6"/>
      <c r="S261" s="6"/>
      <c r="T261" s="6"/>
      <c r="U261" s="6"/>
      <c r="V261" s="6"/>
      <c r="W261" s="6"/>
      <c r="X261" s="2"/>
      <c r="Y261" s="8">
        <f>COUNTIF(F$260:F$267:F$269:F$276,F261)</f>
        <v>0</v>
      </c>
      <c r="Z261" s="8">
        <f t="shared" ref="Z261:Z267" si="57">IF(NOT(ISBLANK(F261)),COUNTIF(F$260:F$267,LEFT(F261,1)&amp;"*"),0)</f>
        <v>0</v>
      </c>
    </row>
    <row r="262" spans="1:26" s="11" customFormat="1" ht="20" customHeight="1">
      <c r="A262" s="13" t="s">
        <v>181</v>
      </c>
      <c r="B262" s="13" t="s">
        <v>30</v>
      </c>
      <c r="C262" s="13">
        <v>300</v>
      </c>
      <c r="D262" s="13" t="s">
        <v>0</v>
      </c>
      <c r="E262" s="155">
        <v>3</v>
      </c>
      <c r="F262" s="30"/>
      <c r="G262" s="325"/>
      <c r="H262" s="125" t="str">
        <f>IF(ISNA((IF(F262=0," ",VLOOKUP(F262,Data!$B$32:$B$58,1,FALSE)))),"WRONG LETTER",IF(F262=0," ",_xlfn.XLOOKUP(F262,Data!$B$32:$B$58,Data!$L$32:$L$58)))</f>
        <v xml:space="preserve"> </v>
      </c>
      <c r="I262" s="125" t="str">
        <f>IF(ISNA((IF(F262=0," ",VLOOKUP(F262,Data!$B$32:$B$58,1,FALSE)))),"WRONG LETTER",IF(F262=0," ",_xlfn.XLOOKUP(F262,Data!$B$32:$B$58,Data!$A$32:$A$58)))</f>
        <v xml:space="preserve"> </v>
      </c>
      <c r="J262" s="13" t="str" cm="1">
        <f t="array" ref="J262">_xlfn.IFS(ISBLANK(G262), "", NOT(ISNUMBER(G262)), "!!!",  G262&gt;Data!$D$273,"...",G262&gt;Data!$E$273,"L1",G262&gt;Data!$F$273,"L2",G262&gt;Data!$G$273,"L3",G262&gt;Data!$H$273,"L4",G262&gt;Data!$I$273,"L5",G262&gt;Data!$J$273,"L6",G262&gt;Data!$K$273,"L7",G262&gt;Data!$L$273,"L8", G262&lt;=Data!$L$273,"L9")</f>
        <v/>
      </c>
      <c r="K262" s="2"/>
      <c r="L262" s="126" t="s">
        <v>1</v>
      </c>
      <c r="M262" s="126" t="s">
        <v>46</v>
      </c>
      <c r="N262" s="126">
        <f t="shared" si="56"/>
        <v>0</v>
      </c>
      <c r="O262" s="2"/>
      <c r="P262" s="6"/>
      <c r="Q262" s="6"/>
      <c r="R262" s="6">
        <f>$N262</f>
        <v>0</v>
      </c>
      <c r="S262" s="6"/>
      <c r="T262" s="6"/>
      <c r="U262" s="6"/>
      <c r="V262" s="6"/>
      <c r="W262" s="6"/>
      <c r="X262" s="2"/>
      <c r="Y262" s="8">
        <f>COUNTIF(F$260:F$267:F$269:F$276,F262)</f>
        <v>0</v>
      </c>
      <c r="Z262" s="8">
        <f t="shared" si="57"/>
        <v>0</v>
      </c>
    </row>
    <row r="263" spans="1:26" s="11" customFormat="1" ht="20" customHeight="1">
      <c r="A263" s="13" t="s">
        <v>181</v>
      </c>
      <c r="B263" s="13" t="s">
        <v>30</v>
      </c>
      <c r="C263" s="13">
        <v>300</v>
      </c>
      <c r="D263" s="13" t="s">
        <v>0</v>
      </c>
      <c r="E263" s="155">
        <v>4</v>
      </c>
      <c r="F263" s="30"/>
      <c r="G263" s="325"/>
      <c r="H263" s="125" t="str">
        <f>IF(ISNA((IF(F263=0," ",VLOOKUP(F263,Data!$B$32:$B$58,1,FALSE)))),"WRONG LETTER",IF(F263=0," ",_xlfn.XLOOKUP(F263,Data!$B$32:$B$58,Data!$L$32:$L$58)))</f>
        <v xml:space="preserve"> </v>
      </c>
      <c r="I263" s="125" t="str">
        <f>IF(ISNA((IF(F263=0," ",VLOOKUP(F263,Data!$B$32:$B$58,1,FALSE)))),"WRONG LETTER",IF(F263=0," ",_xlfn.XLOOKUP(F263,Data!$B$32:$B$58,Data!$A$32:$A$58)))</f>
        <v xml:space="preserve"> </v>
      </c>
      <c r="J263" s="13" t="str" cm="1">
        <f t="array" ref="J263">_xlfn.IFS(ISBLANK(G263), "", NOT(ISNUMBER(G263)), "!!!",  G263&gt;Data!$D$273,"...",G263&gt;Data!$E$273,"L1",G263&gt;Data!$F$273,"L2",G263&gt;Data!$G$273,"L3",G263&gt;Data!$H$273,"L4",G263&gt;Data!$I$273,"L5",G263&gt;Data!$J$273,"L6",G263&gt;Data!$K$273,"L7",G263&gt;Data!$L$273,"L8", G263&lt;=Data!$L$273,"L9")</f>
        <v/>
      </c>
      <c r="K263" s="2"/>
      <c r="L263" s="126" t="s">
        <v>18</v>
      </c>
      <c r="M263" s="126" t="s">
        <v>17</v>
      </c>
      <c r="N263" s="126">
        <f t="shared" si="56"/>
        <v>0</v>
      </c>
      <c r="O263" s="2"/>
      <c r="P263" s="6"/>
      <c r="Q263" s="6"/>
      <c r="R263" s="6"/>
      <c r="S263" s="6">
        <f>$N263</f>
        <v>0</v>
      </c>
      <c r="T263" s="6"/>
      <c r="U263" s="6"/>
      <c r="V263" s="6"/>
      <c r="W263" s="6"/>
      <c r="X263" s="2"/>
      <c r="Y263" s="8">
        <f>COUNTIF(F$260:F$267:F$269:F$276,F263)</f>
        <v>0</v>
      </c>
      <c r="Z263" s="8">
        <f t="shared" si="57"/>
        <v>0</v>
      </c>
    </row>
    <row r="264" spans="1:26" s="11" customFormat="1" ht="20" customHeight="1">
      <c r="A264" s="13" t="s">
        <v>181</v>
      </c>
      <c r="B264" s="13" t="s">
        <v>30</v>
      </c>
      <c r="C264" s="13">
        <v>300</v>
      </c>
      <c r="D264" s="13" t="s">
        <v>0</v>
      </c>
      <c r="E264" s="155">
        <v>5</v>
      </c>
      <c r="F264" s="30"/>
      <c r="G264" s="325"/>
      <c r="H264" s="125" t="str">
        <f>IF(ISNA((IF(F264=0," ",VLOOKUP(F264,Data!$B$32:$B$58,1,FALSE)))),"WRONG LETTER",IF(F264=0," ",_xlfn.XLOOKUP(F264,Data!$B$32:$B$58,Data!$L$32:$L$58)))</f>
        <v xml:space="preserve"> </v>
      </c>
      <c r="I264" s="125" t="str">
        <f>IF(ISNA((IF(F264=0," ",VLOOKUP(F264,Data!$B$32:$B$58,1,FALSE)))),"WRONG LETTER",IF(F264=0," ",_xlfn.XLOOKUP(F264,Data!$B$32:$B$58,Data!$A$32:$A$58)))</f>
        <v xml:space="preserve"> </v>
      </c>
      <c r="J264" s="13" t="str" cm="1">
        <f t="array" ref="J264">_xlfn.IFS(ISBLANK(G264), "", NOT(ISNUMBER(G264)), "!!!",  G264&gt;Data!$D$273,"...",G264&gt;Data!$E$273,"L1",G264&gt;Data!$F$273,"L2",G264&gt;Data!$G$273,"L3",G264&gt;Data!$H$273,"L4",G264&gt;Data!$I$273,"L5",G264&gt;Data!$J$273,"L6",G264&gt;Data!$K$273,"L7",G264&gt;Data!$L$273,"L8", G264&lt;=Data!$L$273,"L9")</f>
        <v/>
      </c>
      <c r="K264" s="2"/>
      <c r="L264" s="126" t="s">
        <v>31</v>
      </c>
      <c r="M264" s="126" t="s">
        <v>32</v>
      </c>
      <c r="N264" s="126">
        <f t="shared" si="56"/>
        <v>0</v>
      </c>
      <c r="O264" s="2"/>
      <c r="P264" s="6"/>
      <c r="Q264" s="6"/>
      <c r="R264" s="6"/>
      <c r="S264" s="6"/>
      <c r="T264" s="6">
        <f>$N264</f>
        <v>0</v>
      </c>
      <c r="U264" s="6"/>
      <c r="V264" s="6"/>
      <c r="W264" s="6"/>
      <c r="X264" s="2"/>
      <c r="Y264" s="8">
        <f>COUNTIF(F$260:F$267:F$269:F$276,F264)</f>
        <v>0</v>
      </c>
      <c r="Z264" s="8">
        <f t="shared" si="57"/>
        <v>0</v>
      </c>
    </row>
    <row r="265" spans="1:26" s="11" customFormat="1" ht="20" customHeight="1">
      <c r="A265" s="13" t="s">
        <v>181</v>
      </c>
      <c r="B265" s="13" t="s">
        <v>30</v>
      </c>
      <c r="C265" s="13">
        <v>300</v>
      </c>
      <c r="D265" s="13" t="s">
        <v>0</v>
      </c>
      <c r="E265" s="155">
        <v>6</v>
      </c>
      <c r="F265" s="30"/>
      <c r="G265" s="325"/>
      <c r="H265" s="125" t="str">
        <f>IF(ISNA((IF(F265=0," ",VLOOKUP(F265,Data!$B$32:$B$58,1,FALSE)))),"WRONG LETTER",IF(F265=0," ",_xlfn.XLOOKUP(F265,Data!$B$32:$B$58,Data!$L$32:$L$58)))</f>
        <v xml:space="preserve"> </v>
      </c>
      <c r="I265" s="125" t="str">
        <f>IF(ISNA((IF(F265=0," ",VLOOKUP(F265,Data!$B$32:$B$58,1,FALSE)))),"WRONG LETTER",IF(F265=0," ",_xlfn.XLOOKUP(F265,Data!$B$32:$B$58,Data!$A$32:$A$58)))</f>
        <v xml:space="preserve"> </v>
      </c>
      <c r="J265" s="13" t="str" cm="1">
        <f t="array" ref="J265">_xlfn.IFS(ISBLANK(G265), "", NOT(ISNUMBER(G265)), "!!!",  G265&gt;Data!$D$273,"...",G265&gt;Data!$E$273,"L1",G265&gt;Data!$F$273,"L2",G265&gt;Data!$G$273,"L3",G265&gt;Data!$H$273,"L4",G265&gt;Data!$I$273,"L5",G265&gt;Data!$J$273,"L6",G265&gt;Data!$K$273,"L7",G265&gt;Data!$L$273,"L8", G265&lt;=Data!$L$273,"L9")</f>
        <v/>
      </c>
      <c r="K265" s="2"/>
      <c r="L265" s="126" t="s">
        <v>44</v>
      </c>
      <c r="M265" s="126" t="s">
        <v>48</v>
      </c>
      <c r="N265" s="126">
        <f t="shared" si="56"/>
        <v>0</v>
      </c>
      <c r="O265" s="2"/>
      <c r="P265" s="6"/>
      <c r="Q265" s="6"/>
      <c r="R265" s="6"/>
      <c r="S265" s="6"/>
      <c r="T265" s="6"/>
      <c r="U265" s="6">
        <f>$N265</f>
        <v>0</v>
      </c>
      <c r="V265" s="6"/>
      <c r="W265" s="6"/>
      <c r="X265" s="2"/>
      <c r="Y265" s="8">
        <f>COUNTIF(F$260:F$267:F$269:F$276,F265)</f>
        <v>0</v>
      </c>
      <c r="Z265" s="8">
        <f t="shared" si="57"/>
        <v>0</v>
      </c>
    </row>
    <row r="266" spans="1:26" s="11" customFormat="1" ht="20" customHeight="1">
      <c r="A266" s="13" t="s">
        <v>181</v>
      </c>
      <c r="B266" s="13" t="s">
        <v>30</v>
      </c>
      <c r="C266" s="13">
        <v>300</v>
      </c>
      <c r="D266" s="13" t="s">
        <v>0</v>
      </c>
      <c r="E266" s="25">
        <v>7</v>
      </c>
      <c r="F266" s="30"/>
      <c r="G266" s="325"/>
      <c r="H266" s="125" t="str">
        <f>IF(ISNA((IF(F266=0," ",VLOOKUP(F266,Data!$B$32:$B$58,1,FALSE)))),"WRONG LETTER",IF(F266=0," ",_xlfn.XLOOKUP(F266,Data!$B$32:$B$58,Data!$L$32:$L$58)))</f>
        <v xml:space="preserve"> </v>
      </c>
      <c r="I266" s="125" t="str">
        <f>IF(ISNA((IF(F266=0," ",VLOOKUP(F266,Data!$B$32:$B$58,1,FALSE)))),"WRONG LETTER",IF(F266=0," ",_xlfn.XLOOKUP(F266,Data!$B$32:$B$58,Data!$A$32:$A$58)))</f>
        <v xml:space="preserve"> </v>
      </c>
      <c r="J266" s="13" t="str" cm="1">
        <f t="array" ref="J266">_xlfn.IFS(ISBLANK(G266), "", NOT(ISNUMBER(G266)), "!!!",  G266&gt;Data!$D$273,"...",G266&gt;Data!$E$273,"L1",G266&gt;Data!$F$273,"L2",G266&gt;Data!$G$273,"L3",G266&gt;Data!$H$273,"L4",G266&gt;Data!$I$273,"L5",G266&gt;Data!$J$273,"L6",G266&gt;Data!$K$273,"L7",G266&gt;Data!$L$273,"L8", G266&lt;=Data!$L$273,"L9")</f>
        <v/>
      </c>
      <c r="K266" s="2"/>
      <c r="L266" s="126" t="s">
        <v>72</v>
      </c>
      <c r="M266" s="126" t="s">
        <v>73</v>
      </c>
      <c r="N266" s="126">
        <f t="shared" si="56"/>
        <v>0</v>
      </c>
      <c r="O266" s="2"/>
      <c r="P266" s="6"/>
      <c r="Q266" s="6"/>
      <c r="R266" s="6"/>
      <c r="S266" s="6"/>
      <c r="T266" s="6"/>
      <c r="U266" s="6"/>
      <c r="V266" s="6">
        <f>$N266</f>
        <v>0</v>
      </c>
      <c r="W266" s="6"/>
      <c r="X266" s="2"/>
      <c r="Y266" s="8">
        <f>COUNTIF(F$260:F$267:F$269:F$276,F266)</f>
        <v>0</v>
      </c>
      <c r="Z266" s="8">
        <f t="shared" si="57"/>
        <v>0</v>
      </c>
    </row>
    <row r="267" spans="1:26" s="12" customFormat="1" ht="20" customHeight="1">
      <c r="A267" s="13" t="s">
        <v>181</v>
      </c>
      <c r="B267" s="13" t="s">
        <v>30</v>
      </c>
      <c r="C267" s="13">
        <v>300</v>
      </c>
      <c r="D267" s="13" t="s">
        <v>0</v>
      </c>
      <c r="E267" s="25">
        <v>8</v>
      </c>
      <c r="F267" s="30"/>
      <c r="G267" s="325"/>
      <c r="H267" s="125" t="str">
        <f>IF(ISNA((IF(F267=0," ",VLOOKUP(F267,Data!$B$32:$B$58,1,FALSE)))),"WRONG LETTER",IF(F267=0," ",_xlfn.XLOOKUP(F267,Data!$B$32:$B$58,Data!$L$32:$L$58)))</f>
        <v xml:space="preserve"> </v>
      </c>
      <c r="I267" s="125" t="str">
        <f>IF(ISNA((IF(F267=0," ",VLOOKUP(F267,Data!$B$32:$B$58,1,FALSE)))),"WRONG LETTER",IF(F267=0," ",_xlfn.XLOOKUP(F267,Data!$B$32:$B$58,Data!$A$32:$A$58)))</f>
        <v xml:space="preserve"> </v>
      </c>
      <c r="J267" s="13" t="str" cm="1">
        <f t="array" ref="J267">_xlfn.IFS(ISBLANK(G267), "", NOT(ISNUMBER(G267)), "!!!",  G267&gt;Data!$D$273,"...",G267&gt;Data!$E$273,"L1",G267&gt;Data!$F$273,"L2",G267&gt;Data!$G$273,"L3",G267&gt;Data!$H$273,"L4",G267&gt;Data!$I$273,"L5",G267&gt;Data!$J$273,"L6",G267&gt;Data!$K$273,"L7",G267&gt;Data!$L$273,"L8", G267&lt;=Data!$L$273,"L9")</f>
        <v/>
      </c>
      <c r="K267" s="8"/>
      <c r="L267" s="126" t="s">
        <v>45</v>
      </c>
      <c r="M267" s="126" t="s">
        <v>49</v>
      </c>
      <c r="N267" s="126">
        <f t="shared" si="56"/>
        <v>0</v>
      </c>
      <c r="O267" s="2"/>
      <c r="P267" s="6"/>
      <c r="Q267" s="6"/>
      <c r="R267" s="6"/>
      <c r="S267" s="6"/>
      <c r="T267" s="6"/>
      <c r="U267" s="6"/>
      <c r="V267" s="6"/>
      <c r="W267" s="6">
        <f>$N267</f>
        <v>0</v>
      </c>
      <c r="X267" s="8"/>
      <c r="Y267" s="8">
        <f>COUNTIF(F$260:F$267:F$269:F$276,F267)</f>
        <v>0</v>
      </c>
      <c r="Z267" s="8">
        <f t="shared" si="57"/>
        <v>0</v>
      </c>
    </row>
    <row r="268" spans="1:26" s="12" customFormat="1" ht="20" customHeight="1">
      <c r="A268" s="13" t="s">
        <v>181</v>
      </c>
      <c r="B268" s="13" t="s">
        <v>30</v>
      </c>
      <c r="C268" s="13">
        <v>300</v>
      </c>
      <c r="D268" s="13"/>
      <c r="E268" s="120" t="s">
        <v>189</v>
      </c>
      <c r="F268" s="46"/>
      <c r="G268" s="46"/>
      <c r="H268" s="120"/>
      <c r="I268" s="127"/>
      <c r="J268" s="128"/>
      <c r="K268" s="8"/>
      <c r="L268" s="129"/>
      <c r="M268" s="129"/>
      <c r="N268" s="130"/>
      <c r="O268" s="8"/>
      <c r="P268" s="8"/>
      <c r="Q268" s="8"/>
      <c r="R268" s="8"/>
      <c r="S268" s="8"/>
      <c r="T268" s="8"/>
      <c r="U268" s="8"/>
      <c r="V268" s="8"/>
      <c r="W268" s="8"/>
      <c r="X268" s="8"/>
      <c r="Y268" s="8"/>
      <c r="Z268" s="3"/>
    </row>
    <row r="269" spans="1:26" s="12" customFormat="1" ht="20" customHeight="1">
      <c r="A269" s="13" t="s">
        <v>181</v>
      </c>
      <c r="B269" s="13" t="s">
        <v>30</v>
      </c>
      <c r="C269" s="13">
        <v>300</v>
      </c>
      <c r="D269" s="13" t="s">
        <v>1</v>
      </c>
      <c r="E269" s="155">
        <v>1</v>
      </c>
      <c r="F269" s="30"/>
      <c r="G269" s="325"/>
      <c r="H269" s="125" t="str">
        <f>IF(ISNA((IF(F269=0," ",VLOOKUP(F269,Data!$B$32:$B$58,1,FALSE)))),"WRONG LETTER",IF(F269=0," ",_xlfn.XLOOKUP(F269,Data!$B$32:$B$58,Data!$L$32:$L$58)))</f>
        <v xml:space="preserve"> </v>
      </c>
      <c r="I269" s="125" t="str">
        <f>IF(ISNA((IF(F269=0," ",VLOOKUP(F269,Data!$B$32:$B$58,1,FALSE)))),"WRONG LETTER",IF(F269=0," ",_xlfn.XLOOKUP(F269,Data!$B$32:$B$58,Data!$A$32:$A$58)))</f>
        <v xml:space="preserve"> </v>
      </c>
      <c r="J269" s="13" t="str" cm="1">
        <f t="array" ref="J269">_xlfn.IFS(ISBLANK(G269), "", NOT(ISNUMBER(G269)), "!!!",  G269&gt;Data!$D$273,"...",G269&gt;Data!$E$273,"L1",G269&gt;Data!$F$273,"L2",G269&gt;Data!$G$273,"L3",G269&gt;Data!$H$273,"L4",G269&gt;Data!$I$273,"L5",G269&gt;Data!$J$273,"L6",G269&gt;Data!$K$273,"L7",G269&gt;Data!$L$273,"L8", G269&lt;=Data!$L$273,"L9")</f>
        <v/>
      </c>
      <c r="K269" s="2"/>
      <c r="L269" s="126" t="s">
        <v>0</v>
      </c>
      <c r="M269" s="126" t="s">
        <v>47</v>
      </c>
      <c r="N269" s="126">
        <f>(9-_xlfn.XLOOKUP(L269,F$269:F$276,E$269:E$276, 9))+(9-_xlfn.XLOOKUP(M269,F$269:F$276,E$269:E$276, 9))</f>
        <v>0</v>
      </c>
      <c r="O269" s="2"/>
      <c r="P269" s="6">
        <f>$N269</f>
        <v>0</v>
      </c>
      <c r="Q269" s="6"/>
      <c r="R269" s="6"/>
      <c r="S269" s="6"/>
      <c r="T269" s="6"/>
      <c r="U269" s="6"/>
      <c r="V269" s="6"/>
      <c r="W269" s="6"/>
      <c r="X269" s="2"/>
      <c r="Y269" s="8">
        <f>COUNTIF(F$260:F$267:F$269:F$276,F269)</f>
        <v>0</v>
      </c>
      <c r="Z269" s="8">
        <f>IF(NOT(ISBLANK(F269)),COUNTIF(F$269:F$276,LEFT(F269,1)&amp;"*"),0)</f>
        <v>0</v>
      </c>
    </row>
    <row r="270" spans="1:26" s="12" customFormat="1" ht="20" customHeight="1">
      <c r="A270" s="13" t="s">
        <v>181</v>
      </c>
      <c r="B270" s="13" t="s">
        <v>30</v>
      </c>
      <c r="C270" s="13">
        <v>300</v>
      </c>
      <c r="D270" s="13" t="s">
        <v>1</v>
      </c>
      <c r="E270" s="155">
        <v>2</v>
      </c>
      <c r="F270" s="30"/>
      <c r="G270" s="325"/>
      <c r="H270" s="125" t="str">
        <f>IF(ISNA((IF(F270=0," ",VLOOKUP(F270,Data!$B$32:$B$58,1,FALSE)))),"WRONG LETTER",IF(F270=0," ",_xlfn.XLOOKUP(F270,Data!$B$32:$B$58,Data!$L$32:$L$58)))</f>
        <v xml:space="preserve"> </v>
      </c>
      <c r="I270" s="125" t="str">
        <f>IF(ISNA((IF(F270=0," ",VLOOKUP(F270,Data!$B$32:$B$58,1,FALSE)))),"WRONG LETTER",IF(F270=0," ",_xlfn.XLOOKUP(F270,Data!$B$32:$B$58,Data!$A$32:$A$58)))</f>
        <v xml:space="preserve"> </v>
      </c>
      <c r="J270" s="13" t="str" cm="1">
        <f t="array" ref="J270">_xlfn.IFS(ISBLANK(G270), "", NOT(ISNUMBER(G270)), "!!!",  G270&gt;Data!$D$273,"...",G270&gt;Data!$E$273,"L1",G270&gt;Data!$F$273,"L2",G270&gt;Data!$G$273,"L3",G270&gt;Data!$H$273,"L4",G270&gt;Data!$I$273,"L5",G270&gt;Data!$J$273,"L6",G270&gt;Data!$K$273,"L7",G270&gt;Data!$L$273,"L8", G270&lt;=Data!$L$273,"L9")</f>
        <v/>
      </c>
      <c r="K270" s="8"/>
      <c r="L270" s="126" t="s">
        <v>33</v>
      </c>
      <c r="M270" s="126" t="s">
        <v>34</v>
      </c>
      <c r="N270" s="126">
        <f t="shared" ref="N270:N276" si="58">(9-_xlfn.XLOOKUP(L270,F$269:F$276,E$269:E$276, 9))+(9-_xlfn.XLOOKUP(M270,F$269:F$276,E$269:E$276, 9))</f>
        <v>0</v>
      </c>
      <c r="O270" s="2"/>
      <c r="P270" s="6"/>
      <c r="Q270" s="6">
        <f>$N270</f>
        <v>0</v>
      </c>
      <c r="R270" s="6"/>
      <c r="S270" s="6"/>
      <c r="T270" s="6"/>
      <c r="U270" s="6"/>
      <c r="V270" s="6"/>
      <c r="W270" s="6"/>
      <c r="X270" s="2"/>
      <c r="Y270" s="8">
        <f>COUNTIF(F$260:F$267:F$269:F$276,F270)</f>
        <v>0</v>
      </c>
      <c r="Z270" s="8">
        <f t="shared" ref="Z270:Z276" si="59">IF(NOT(ISBLANK(F270)),COUNTIF(F$269:F$276,LEFT(F270,1)&amp;"*"),0)</f>
        <v>0</v>
      </c>
    </row>
    <row r="271" spans="1:26" s="12" customFormat="1" ht="20" customHeight="1">
      <c r="A271" s="13" t="s">
        <v>181</v>
      </c>
      <c r="B271" s="13" t="s">
        <v>30</v>
      </c>
      <c r="C271" s="13">
        <v>300</v>
      </c>
      <c r="D271" s="13" t="s">
        <v>1</v>
      </c>
      <c r="E271" s="155">
        <v>3</v>
      </c>
      <c r="F271" s="30"/>
      <c r="G271" s="325"/>
      <c r="H271" s="125" t="str">
        <f>IF(ISNA((IF(F271=0," ",VLOOKUP(F271,Data!$B$32:$B$58,1,FALSE)))),"WRONG LETTER",IF(F271=0," ",_xlfn.XLOOKUP(F271,Data!$B$32:$B$58,Data!$L$32:$L$58)))</f>
        <v xml:space="preserve"> </v>
      </c>
      <c r="I271" s="125" t="str">
        <f>IF(ISNA((IF(F271=0," ",VLOOKUP(F271,Data!$B$32:$B$58,1,FALSE)))),"WRONG LETTER",IF(F271=0," ",_xlfn.XLOOKUP(F271,Data!$B$32:$B$58,Data!$A$32:$A$58)))</f>
        <v xml:space="preserve"> </v>
      </c>
      <c r="J271" s="13" t="str" cm="1">
        <f t="array" ref="J271">_xlfn.IFS(ISBLANK(G271), "", NOT(ISNUMBER(G271)), "!!!",  G271&gt;Data!$D$273,"...",G271&gt;Data!$E$273,"L1",G271&gt;Data!$F$273,"L2",G271&gt;Data!$G$273,"L3",G271&gt;Data!$H$273,"L4",G271&gt;Data!$I$273,"L5",G271&gt;Data!$J$273,"L6",G271&gt;Data!$K$273,"L7",G271&gt;Data!$L$273,"L8", G271&lt;=Data!$L$273,"L9")</f>
        <v/>
      </c>
      <c r="K271" s="8"/>
      <c r="L271" s="126" t="s">
        <v>1</v>
      </c>
      <c r="M271" s="126" t="s">
        <v>46</v>
      </c>
      <c r="N271" s="126">
        <f t="shared" si="58"/>
        <v>0</v>
      </c>
      <c r="O271" s="2"/>
      <c r="P271" s="6"/>
      <c r="Q271" s="6"/>
      <c r="R271" s="6">
        <f>$N271</f>
        <v>0</v>
      </c>
      <c r="S271" s="6"/>
      <c r="T271" s="6"/>
      <c r="U271" s="6"/>
      <c r="V271" s="6"/>
      <c r="W271" s="6"/>
      <c r="X271" s="2"/>
      <c r="Y271" s="8">
        <f>COUNTIF(F$260:F$267:F$269:F$276,F271)</f>
        <v>0</v>
      </c>
      <c r="Z271" s="8">
        <f t="shared" si="59"/>
        <v>0</v>
      </c>
    </row>
    <row r="272" spans="1:26" s="12" customFormat="1" ht="20" customHeight="1">
      <c r="A272" s="13" t="s">
        <v>181</v>
      </c>
      <c r="B272" s="13" t="s">
        <v>30</v>
      </c>
      <c r="C272" s="13">
        <v>300</v>
      </c>
      <c r="D272" s="13" t="s">
        <v>1</v>
      </c>
      <c r="E272" s="155">
        <v>4</v>
      </c>
      <c r="F272" s="30"/>
      <c r="G272" s="325"/>
      <c r="H272" s="125" t="str">
        <f>IF(ISNA((IF(F272=0," ",VLOOKUP(F272,Data!$B$32:$B$58,1,FALSE)))),"WRONG LETTER",IF(F272=0," ",_xlfn.XLOOKUP(F272,Data!$B$32:$B$58,Data!$L$32:$L$58)))</f>
        <v xml:space="preserve"> </v>
      </c>
      <c r="I272" s="125" t="str">
        <f>IF(ISNA((IF(F272=0," ",VLOOKUP(F272,Data!$B$32:$B$58,1,FALSE)))),"WRONG LETTER",IF(F272=0," ",_xlfn.XLOOKUP(F272,Data!$B$32:$B$58,Data!$A$32:$A$58)))</f>
        <v xml:space="preserve"> </v>
      </c>
      <c r="J272" s="13" t="str" cm="1">
        <f t="array" ref="J272">_xlfn.IFS(ISBLANK(G272), "", NOT(ISNUMBER(G272)), "!!!",  G272&gt;Data!$D$273,"...",G272&gt;Data!$E$273,"L1",G272&gt;Data!$F$273,"L2",G272&gt;Data!$G$273,"L3",G272&gt;Data!$H$273,"L4",G272&gt;Data!$I$273,"L5",G272&gt;Data!$J$273,"L6",G272&gt;Data!$K$273,"L7",G272&gt;Data!$L$273,"L8", G272&lt;=Data!$L$273,"L9")</f>
        <v/>
      </c>
      <c r="K272" s="8"/>
      <c r="L272" s="126" t="s">
        <v>18</v>
      </c>
      <c r="M272" s="126" t="s">
        <v>17</v>
      </c>
      <c r="N272" s="126">
        <f t="shared" si="58"/>
        <v>0</v>
      </c>
      <c r="O272" s="2"/>
      <c r="P272" s="6"/>
      <c r="Q272" s="6"/>
      <c r="R272" s="6"/>
      <c r="S272" s="6">
        <f>$N272</f>
        <v>0</v>
      </c>
      <c r="T272" s="6"/>
      <c r="U272" s="6"/>
      <c r="V272" s="6"/>
      <c r="W272" s="6"/>
      <c r="X272" s="2"/>
      <c r="Y272" s="8">
        <f>COUNTIF(F$260:F$267:F$269:F$276,F272)</f>
        <v>0</v>
      </c>
      <c r="Z272" s="8">
        <f t="shared" si="59"/>
        <v>0</v>
      </c>
    </row>
    <row r="273" spans="1:26" s="12" customFormat="1" ht="20" customHeight="1">
      <c r="A273" s="13" t="s">
        <v>181</v>
      </c>
      <c r="B273" s="13" t="s">
        <v>30</v>
      </c>
      <c r="C273" s="13">
        <v>300</v>
      </c>
      <c r="D273" s="13" t="s">
        <v>1</v>
      </c>
      <c r="E273" s="155">
        <v>5</v>
      </c>
      <c r="F273" s="30"/>
      <c r="G273" s="325"/>
      <c r="H273" s="125" t="str">
        <f>IF(ISNA((IF(F273=0," ",VLOOKUP(F273,Data!$B$32:$B$58,1,FALSE)))),"WRONG LETTER",IF(F273=0," ",_xlfn.XLOOKUP(F273,Data!$B$32:$B$58,Data!$L$32:$L$58)))</f>
        <v xml:space="preserve"> </v>
      </c>
      <c r="I273" s="125" t="str">
        <f>IF(ISNA((IF(F273=0," ",VLOOKUP(F273,Data!$B$32:$B$58,1,FALSE)))),"WRONG LETTER",IF(F273=0," ",_xlfn.XLOOKUP(F273,Data!$B$32:$B$58,Data!$A$32:$A$58)))</f>
        <v xml:space="preserve"> </v>
      </c>
      <c r="J273" s="13" t="str" cm="1">
        <f t="array" ref="J273">_xlfn.IFS(ISBLANK(G273), "", NOT(ISNUMBER(G273)), "!!!",  G273&gt;Data!$D$273,"...",G273&gt;Data!$E$273,"L1",G273&gt;Data!$F$273,"L2",G273&gt;Data!$G$273,"L3",G273&gt;Data!$H$273,"L4",G273&gt;Data!$I$273,"L5",G273&gt;Data!$J$273,"L6",G273&gt;Data!$K$273,"L7",G273&gt;Data!$L$273,"L8", G273&lt;=Data!$L$273,"L9")</f>
        <v/>
      </c>
      <c r="K273" s="8"/>
      <c r="L273" s="126" t="s">
        <v>31</v>
      </c>
      <c r="M273" s="126" t="s">
        <v>32</v>
      </c>
      <c r="N273" s="126">
        <f t="shared" si="58"/>
        <v>0</v>
      </c>
      <c r="O273" s="2"/>
      <c r="P273" s="6"/>
      <c r="Q273" s="6"/>
      <c r="R273" s="6"/>
      <c r="S273" s="6"/>
      <c r="T273" s="6">
        <f>$N273</f>
        <v>0</v>
      </c>
      <c r="U273" s="6"/>
      <c r="V273" s="6"/>
      <c r="W273" s="6"/>
      <c r="X273" s="2"/>
      <c r="Y273" s="8">
        <f>COUNTIF(F$260:F$267:F$269:F$276,F273)</f>
        <v>0</v>
      </c>
      <c r="Z273" s="8">
        <f t="shared" si="59"/>
        <v>0</v>
      </c>
    </row>
    <row r="274" spans="1:26" s="12" customFormat="1" ht="20" customHeight="1">
      <c r="A274" s="13" t="s">
        <v>181</v>
      </c>
      <c r="B274" s="13" t="s">
        <v>30</v>
      </c>
      <c r="C274" s="13">
        <v>300</v>
      </c>
      <c r="D274" s="13" t="s">
        <v>1</v>
      </c>
      <c r="E274" s="155">
        <v>6</v>
      </c>
      <c r="F274" s="30"/>
      <c r="G274" s="325"/>
      <c r="H274" s="125" t="str">
        <f>IF(ISNA((IF(F274=0," ",VLOOKUP(F274,Data!$B$32:$B$58,1,FALSE)))),"WRONG LETTER",IF(F274=0," ",_xlfn.XLOOKUP(F274,Data!$B$32:$B$58,Data!$L$32:$L$58)))</f>
        <v xml:space="preserve"> </v>
      </c>
      <c r="I274" s="125" t="str">
        <f>IF(ISNA((IF(F274=0," ",VLOOKUP(F274,Data!$B$32:$B$58,1,FALSE)))),"WRONG LETTER",IF(F274=0," ",_xlfn.XLOOKUP(F274,Data!$B$32:$B$58,Data!$A$32:$A$58)))</f>
        <v xml:space="preserve"> </v>
      </c>
      <c r="J274" s="13" t="str" cm="1">
        <f t="array" ref="J274">_xlfn.IFS(ISBLANK(G274), "", NOT(ISNUMBER(G274)), "!!!",  G274&gt;Data!$D$273,"...",G274&gt;Data!$E$273,"L1",G274&gt;Data!$F$273,"L2",G274&gt;Data!$G$273,"L3",G274&gt;Data!$H$273,"L4",G274&gt;Data!$I$273,"L5",G274&gt;Data!$J$273,"L6",G274&gt;Data!$K$273,"L7",G274&gt;Data!$L$273,"L8", G274&lt;=Data!$L$273,"L9")</f>
        <v/>
      </c>
      <c r="K274" s="131"/>
      <c r="L274" s="126" t="s">
        <v>44</v>
      </c>
      <c r="M274" s="126" t="s">
        <v>48</v>
      </c>
      <c r="N274" s="126">
        <f t="shared" si="58"/>
        <v>0</v>
      </c>
      <c r="O274" s="2"/>
      <c r="P274" s="6"/>
      <c r="Q274" s="6"/>
      <c r="R274" s="6"/>
      <c r="S274" s="6"/>
      <c r="T274" s="6"/>
      <c r="U274" s="6">
        <f>$N274</f>
        <v>0</v>
      </c>
      <c r="V274" s="6"/>
      <c r="W274" s="6"/>
      <c r="X274" s="2"/>
      <c r="Y274" s="8">
        <f>COUNTIF(F$260:F$267:F$269:F$276,F274)</f>
        <v>0</v>
      </c>
      <c r="Z274" s="8">
        <f t="shared" si="59"/>
        <v>0</v>
      </c>
    </row>
    <row r="275" spans="1:26" s="11" customFormat="1" ht="20" customHeight="1">
      <c r="A275" s="13" t="s">
        <v>181</v>
      </c>
      <c r="B275" s="13" t="s">
        <v>30</v>
      </c>
      <c r="C275" s="13">
        <v>300</v>
      </c>
      <c r="D275" s="13" t="s">
        <v>1</v>
      </c>
      <c r="E275" s="25">
        <v>7</v>
      </c>
      <c r="F275" s="30"/>
      <c r="G275" s="325"/>
      <c r="H275" s="125" t="str">
        <f>IF(ISNA((IF(F275=0," ",VLOOKUP(F275,Data!$B$32:$B$58,1,FALSE)))),"WRONG LETTER",IF(F275=0," ",_xlfn.XLOOKUP(F275,Data!$B$32:$B$58,Data!$L$32:$L$58)))</f>
        <v xml:space="preserve"> </v>
      </c>
      <c r="I275" s="125" t="str">
        <f>IF(ISNA((IF(F275=0," ",VLOOKUP(F275,Data!$B$32:$B$58,1,FALSE)))),"WRONG LETTER",IF(F275=0," ",_xlfn.XLOOKUP(F275,Data!$B$32:$B$58,Data!$A$32:$A$58)))</f>
        <v xml:space="preserve"> </v>
      </c>
      <c r="J275" s="13" t="str" cm="1">
        <f t="array" ref="J275">_xlfn.IFS(ISBLANK(G275), "", NOT(ISNUMBER(G275)), "!!!",  G275&gt;Data!$D$273,"...",G275&gt;Data!$E$273,"L1",G275&gt;Data!$F$273,"L2",G275&gt;Data!$G$273,"L3",G275&gt;Data!$H$273,"L4",G275&gt;Data!$I$273,"L5",G275&gt;Data!$J$273,"L6",G275&gt;Data!$K$273,"L7",G275&gt;Data!$L$273,"L8", G275&lt;=Data!$L$273,"L9")</f>
        <v/>
      </c>
      <c r="K275" s="8"/>
      <c r="L275" s="126" t="s">
        <v>72</v>
      </c>
      <c r="M275" s="126" t="s">
        <v>73</v>
      </c>
      <c r="N275" s="126">
        <f t="shared" si="58"/>
        <v>0</v>
      </c>
      <c r="O275" s="2"/>
      <c r="P275" s="6"/>
      <c r="Q275" s="6"/>
      <c r="R275" s="6"/>
      <c r="S275" s="6"/>
      <c r="T275" s="6"/>
      <c r="U275" s="6"/>
      <c r="V275" s="6">
        <f>$N275</f>
        <v>0</v>
      </c>
      <c r="W275" s="6"/>
      <c r="X275" s="2"/>
      <c r="Y275" s="8">
        <f>COUNTIF(F$260:F$267:F$269:F$276,F275)</f>
        <v>0</v>
      </c>
      <c r="Z275" s="8">
        <f t="shared" si="59"/>
        <v>0</v>
      </c>
    </row>
    <row r="276" spans="1:26" s="11" customFormat="1" ht="20" customHeight="1">
      <c r="A276" s="13" t="s">
        <v>181</v>
      </c>
      <c r="B276" s="13" t="s">
        <v>30</v>
      </c>
      <c r="C276" s="13">
        <v>300</v>
      </c>
      <c r="D276" s="13" t="s">
        <v>1</v>
      </c>
      <c r="E276" s="25">
        <v>8</v>
      </c>
      <c r="F276" s="30"/>
      <c r="G276" s="325"/>
      <c r="H276" s="125" t="str">
        <f>IF(ISNA((IF(F276=0," ",VLOOKUP(F276,Data!$B$32:$B$58,1,FALSE)))),"WRONG LETTER",IF(F276=0," ",_xlfn.XLOOKUP(F276,Data!$B$32:$B$58,Data!$L$32:$L$58)))</f>
        <v xml:space="preserve"> </v>
      </c>
      <c r="I276" s="125" t="str">
        <f>IF(ISNA((IF(F276=0," ",VLOOKUP(F276,Data!$B$32:$B$58,1,FALSE)))),"WRONG LETTER",IF(F276=0," ",_xlfn.XLOOKUP(F276,Data!$B$32:$B$58,Data!$A$32:$A$58)))</f>
        <v xml:space="preserve"> </v>
      </c>
      <c r="J276" s="13" t="str" cm="1">
        <f t="array" ref="J276">_xlfn.IFS(ISBLANK(G276), "", NOT(ISNUMBER(G276)), "!!!",  G276&gt;Data!$D$273,"...",G276&gt;Data!$E$273,"L1",G276&gt;Data!$F$273,"L2",G276&gt;Data!$G$273,"L3",G276&gt;Data!$H$273,"L4",G276&gt;Data!$I$273,"L5",G276&gt;Data!$J$273,"L6",G276&gt;Data!$K$273,"L7",G276&gt;Data!$L$273,"L8", G276&lt;=Data!$L$273,"L9")</f>
        <v/>
      </c>
      <c r="K276" s="8"/>
      <c r="L276" s="126" t="s">
        <v>45</v>
      </c>
      <c r="M276" s="126" t="s">
        <v>49</v>
      </c>
      <c r="N276" s="126">
        <f t="shared" si="58"/>
        <v>0</v>
      </c>
      <c r="O276" s="2"/>
      <c r="P276" s="6"/>
      <c r="Q276" s="6"/>
      <c r="R276" s="6"/>
      <c r="S276" s="6"/>
      <c r="T276" s="6"/>
      <c r="U276" s="6"/>
      <c r="V276" s="6"/>
      <c r="W276" s="6">
        <f>$N276</f>
        <v>0</v>
      </c>
      <c r="X276" s="8"/>
      <c r="Y276" s="8">
        <f>COUNTIF(F$260:F$267:F$269:F$276,F276)</f>
        <v>0</v>
      </c>
      <c r="Z276" s="8">
        <f t="shared" si="59"/>
        <v>0</v>
      </c>
    </row>
    <row r="277" spans="1:26" s="11" customFormat="1" ht="20" customHeight="1">
      <c r="A277" s="13" t="s">
        <v>181</v>
      </c>
      <c r="B277" s="13" t="s">
        <v>30</v>
      </c>
      <c r="C277" s="13">
        <v>800</v>
      </c>
      <c r="D277" s="13"/>
      <c r="E277" s="120" t="s">
        <v>190</v>
      </c>
      <c r="F277" s="46"/>
      <c r="G277" s="46"/>
      <c r="H277" s="120"/>
      <c r="I277" s="127" t="s">
        <v>59</v>
      </c>
      <c r="J277" s="132">
        <f>Data!$M$274</f>
        <v>1.4664351851851852E-3</v>
      </c>
      <c r="K277" s="22"/>
      <c r="L277" s="16"/>
      <c r="M277" s="16"/>
      <c r="O277" s="8"/>
      <c r="P277" s="8"/>
      <c r="Q277" s="8"/>
      <c r="R277" s="8"/>
      <c r="S277" s="8"/>
      <c r="T277" s="8"/>
      <c r="U277" s="8"/>
      <c r="V277" s="8"/>
      <c r="W277" s="8"/>
      <c r="X277" s="2"/>
      <c r="Y277" s="123"/>
      <c r="Z277" s="3"/>
    </row>
    <row r="278" spans="1:26" s="11" customFormat="1" ht="20" customHeight="1">
      <c r="A278" s="13" t="s">
        <v>181</v>
      </c>
      <c r="B278" s="13" t="s">
        <v>30</v>
      </c>
      <c r="C278" s="13">
        <v>800</v>
      </c>
      <c r="D278" s="13" t="s">
        <v>0</v>
      </c>
      <c r="E278" s="155">
        <v>1</v>
      </c>
      <c r="F278" s="51"/>
      <c r="G278" s="51"/>
      <c r="H278" s="125" t="str">
        <f>IF(ISNA((IF(F278=0," ",VLOOKUP(F278,Data!$B$32:$B$58,1,FALSE)))),"WRONG LETTER",IF(F278=0," ",_xlfn.XLOOKUP(F278,Data!$B$32:$B$58,Data!$O$32:$O$58)))</f>
        <v xml:space="preserve"> </v>
      </c>
      <c r="I278" s="125" t="str">
        <f>IF(ISNA((IF(F278=0," ",VLOOKUP(F278,Data!$B$32:$B$58,1,FALSE)))),"WRONG LETTER",IF(F278=0," ",_xlfn.XLOOKUP(F278,Data!$B$32:$B$58,Data!$A$32:$A$58)))</f>
        <v xml:space="preserve"> </v>
      </c>
      <c r="J278" s="13" t="str" cm="1">
        <f t="array" ref="J278">_xlfn.IFS(ISBLANK(G278), "", NOT(ISNUMBER(G278)), "!!!",  G278&gt;Data!$D$274,"...",G278&gt;Data!$E$274,"L1",G278&gt;Data!$F$274,"L2",G278&gt;Data!$G$274,"L3",G278&gt;Data!$H$274,"L4",G278&gt;Data!$I$274,"L5",G278&gt;Data!$J$274,"L6",G278&gt;Data!$K$274,"L7",G278&gt;Data!$L$274,"L8", G278&lt;=Data!$L$274,"L9")</f>
        <v/>
      </c>
      <c r="K278" s="2"/>
      <c r="L278" s="126" t="s">
        <v>0</v>
      </c>
      <c r="M278" s="126" t="s">
        <v>47</v>
      </c>
      <c r="N278" s="126">
        <f>(9-_xlfn.XLOOKUP(L278,F$278:F$285,E$278:E$285, 9))+(9-_xlfn.XLOOKUP(M278,F$278:F$285,E$278:E$285, 9))</f>
        <v>0</v>
      </c>
      <c r="O278" s="2"/>
      <c r="P278" s="6">
        <f>$N278</f>
        <v>0</v>
      </c>
      <c r="Q278" s="6"/>
      <c r="R278" s="6"/>
      <c r="S278" s="6"/>
      <c r="T278" s="6"/>
      <c r="U278" s="6"/>
      <c r="V278" s="6"/>
      <c r="W278" s="6"/>
      <c r="X278" s="2"/>
      <c r="Y278" s="8">
        <f>COUNTIF(F$278:F$285:F$287:F$294,F278)</f>
        <v>0</v>
      </c>
      <c r="Z278" s="8">
        <f>IF(NOT(ISBLANK(F278)),COUNTIF(F$278:F$285,LEFT(F278,1)&amp;"*"),0)</f>
        <v>0</v>
      </c>
    </row>
    <row r="279" spans="1:26" s="11" customFormat="1" ht="20" customHeight="1">
      <c r="A279" s="13" t="s">
        <v>181</v>
      </c>
      <c r="B279" s="13" t="s">
        <v>30</v>
      </c>
      <c r="C279" s="13">
        <v>800</v>
      </c>
      <c r="D279" s="13" t="s">
        <v>0</v>
      </c>
      <c r="E279" s="155">
        <v>2</v>
      </c>
      <c r="F279" s="51"/>
      <c r="G279" s="51"/>
      <c r="H279" s="125" t="str">
        <f>IF(ISNA((IF(F279=0," ",VLOOKUP(F279,Data!$B$32:$B$58,1,FALSE)))),"WRONG LETTER",IF(F279=0," ",_xlfn.XLOOKUP(F279,Data!$B$32:$B$58,Data!$O$32:$O$58)))</f>
        <v xml:space="preserve"> </v>
      </c>
      <c r="I279" s="125" t="str">
        <f>IF(ISNA((IF(F279=0," ",VLOOKUP(F279,Data!$B$32:$B$58,1,FALSE)))),"WRONG LETTER",IF(F279=0," ",_xlfn.XLOOKUP(F279,Data!$B$32:$B$58,Data!$A$32:$A$58)))</f>
        <v xml:space="preserve"> </v>
      </c>
      <c r="J279" s="13" t="str" cm="1">
        <f t="array" ref="J279">_xlfn.IFS(ISBLANK(G279), "", NOT(ISNUMBER(G279)), "!!!",  G279&gt;Data!$D$274,"...",G279&gt;Data!$E$274,"L1",G279&gt;Data!$F$274,"L2",G279&gt;Data!$G$274,"L3",G279&gt;Data!$H$274,"L4",G279&gt;Data!$I$274,"L5",G279&gt;Data!$J$274,"L6",G279&gt;Data!$K$274,"L7",G279&gt;Data!$L$274,"L8", G279&lt;=Data!$L$274,"L9")</f>
        <v/>
      </c>
      <c r="K279" s="2"/>
      <c r="L279" s="126" t="s">
        <v>33</v>
      </c>
      <c r="M279" s="126" t="s">
        <v>34</v>
      </c>
      <c r="N279" s="126">
        <f t="shared" ref="N279:N285" si="60">(9-_xlfn.XLOOKUP(L279,F$278:F$285,E$278:E$285, 9))+(9-_xlfn.XLOOKUP(M279,F$278:F$285,E$278:E$285, 9))</f>
        <v>0</v>
      </c>
      <c r="O279" s="2"/>
      <c r="P279" s="6"/>
      <c r="Q279" s="6">
        <f>$N279</f>
        <v>0</v>
      </c>
      <c r="R279" s="6"/>
      <c r="S279" s="6"/>
      <c r="T279" s="6"/>
      <c r="U279" s="6"/>
      <c r="V279" s="6"/>
      <c r="W279" s="6"/>
      <c r="X279" s="2"/>
      <c r="Y279" s="8">
        <f>COUNTIF(F$278:F$285:F$287:F$294,F279)</f>
        <v>0</v>
      </c>
      <c r="Z279" s="8">
        <f t="shared" ref="Z279:Z285" si="61">IF(NOT(ISBLANK(F279)),COUNTIF(F$278:F$285,LEFT(F279,1)&amp;"*"),0)</f>
        <v>0</v>
      </c>
    </row>
    <row r="280" spans="1:26" s="11" customFormat="1" ht="20" customHeight="1">
      <c r="A280" s="13" t="s">
        <v>181</v>
      </c>
      <c r="B280" s="13" t="s">
        <v>30</v>
      </c>
      <c r="C280" s="13">
        <v>800</v>
      </c>
      <c r="D280" s="13" t="s">
        <v>0</v>
      </c>
      <c r="E280" s="155">
        <v>3</v>
      </c>
      <c r="F280" s="51"/>
      <c r="G280" s="51"/>
      <c r="H280" s="125" t="str">
        <f>IF(ISNA((IF(F280=0," ",VLOOKUP(F280,Data!$B$32:$B$58,1,FALSE)))),"WRONG LETTER",IF(F280=0," ",_xlfn.XLOOKUP(F280,Data!$B$32:$B$58,Data!$O$32:$O$58)))</f>
        <v xml:space="preserve"> </v>
      </c>
      <c r="I280" s="125" t="str">
        <f>IF(ISNA((IF(F280=0," ",VLOOKUP(F280,Data!$B$32:$B$58,1,FALSE)))),"WRONG LETTER",IF(F280=0," ",_xlfn.XLOOKUP(F280,Data!$B$32:$B$58,Data!$A$32:$A$58)))</f>
        <v xml:space="preserve"> </v>
      </c>
      <c r="J280" s="13" t="str" cm="1">
        <f t="array" ref="J280">_xlfn.IFS(ISBLANK(G280), "", NOT(ISNUMBER(G280)), "!!!",  G280&gt;Data!$D$274,"...",G280&gt;Data!$E$274,"L1",G280&gt;Data!$F$274,"L2",G280&gt;Data!$G$274,"L3",G280&gt;Data!$H$274,"L4",G280&gt;Data!$I$274,"L5",G280&gt;Data!$J$274,"L6",G280&gt;Data!$K$274,"L7",G280&gt;Data!$L$274,"L8", G280&lt;=Data!$L$274,"L9")</f>
        <v/>
      </c>
      <c r="K280" s="2"/>
      <c r="L280" s="126" t="s">
        <v>1</v>
      </c>
      <c r="M280" s="126" t="s">
        <v>46</v>
      </c>
      <c r="N280" s="126">
        <f t="shared" si="60"/>
        <v>0</v>
      </c>
      <c r="O280" s="2"/>
      <c r="P280" s="6"/>
      <c r="Q280" s="6"/>
      <c r="R280" s="6">
        <f>$N280</f>
        <v>0</v>
      </c>
      <c r="S280" s="6"/>
      <c r="T280" s="6"/>
      <c r="U280" s="6"/>
      <c r="V280" s="6"/>
      <c r="W280" s="6"/>
      <c r="X280" s="2"/>
      <c r="Y280" s="8">
        <f>COUNTIF(F$278:F$285:F$287:F$294,F280)</f>
        <v>0</v>
      </c>
      <c r="Z280" s="8">
        <f t="shared" si="61"/>
        <v>0</v>
      </c>
    </row>
    <row r="281" spans="1:26" s="11" customFormat="1" ht="20" customHeight="1">
      <c r="A281" s="13" t="s">
        <v>181</v>
      </c>
      <c r="B281" s="13" t="s">
        <v>30</v>
      </c>
      <c r="C281" s="13">
        <v>800</v>
      </c>
      <c r="D281" s="13" t="s">
        <v>0</v>
      </c>
      <c r="E281" s="155">
        <v>4</v>
      </c>
      <c r="F281" s="51"/>
      <c r="G281" s="51"/>
      <c r="H281" s="125" t="str">
        <f>IF(ISNA((IF(F281=0," ",VLOOKUP(F281,Data!$B$32:$B$58,1,FALSE)))),"WRONG LETTER",IF(F281=0," ",_xlfn.XLOOKUP(F281,Data!$B$32:$B$58,Data!$O$32:$O$58)))</f>
        <v xml:space="preserve"> </v>
      </c>
      <c r="I281" s="125" t="str">
        <f>IF(ISNA((IF(F281=0," ",VLOOKUP(F281,Data!$B$32:$B$58,1,FALSE)))),"WRONG LETTER",IF(F281=0," ",_xlfn.XLOOKUP(F281,Data!$B$32:$B$58,Data!$A$32:$A$58)))</f>
        <v xml:space="preserve"> </v>
      </c>
      <c r="J281" s="13" t="str" cm="1">
        <f t="array" ref="J281">_xlfn.IFS(ISBLANK(G281), "", NOT(ISNUMBER(G281)), "!!!",  G281&gt;Data!$D$274,"...",G281&gt;Data!$E$274,"L1",G281&gt;Data!$F$274,"L2",G281&gt;Data!$G$274,"L3",G281&gt;Data!$H$274,"L4",G281&gt;Data!$I$274,"L5",G281&gt;Data!$J$274,"L6",G281&gt;Data!$K$274,"L7",G281&gt;Data!$L$274,"L8", G281&lt;=Data!$L$274,"L9")</f>
        <v/>
      </c>
      <c r="K281" s="2"/>
      <c r="L281" s="126" t="s">
        <v>18</v>
      </c>
      <c r="M281" s="126" t="s">
        <v>17</v>
      </c>
      <c r="N281" s="126">
        <f t="shared" si="60"/>
        <v>0</v>
      </c>
      <c r="O281" s="2"/>
      <c r="P281" s="6"/>
      <c r="Q281" s="6"/>
      <c r="R281" s="6"/>
      <c r="S281" s="6">
        <f>$N281</f>
        <v>0</v>
      </c>
      <c r="T281" s="6"/>
      <c r="U281" s="6"/>
      <c r="V281" s="6"/>
      <c r="W281" s="6"/>
      <c r="X281" s="2"/>
      <c r="Y281" s="8">
        <f>COUNTIF(F$278:F$285:F$287:F$294,F281)</f>
        <v>0</v>
      </c>
      <c r="Z281" s="8">
        <f t="shared" si="61"/>
        <v>0</v>
      </c>
    </row>
    <row r="282" spans="1:26" s="11" customFormat="1" ht="20" customHeight="1">
      <c r="A282" s="13" t="s">
        <v>181</v>
      </c>
      <c r="B282" s="13" t="s">
        <v>30</v>
      </c>
      <c r="C282" s="13">
        <v>800</v>
      </c>
      <c r="D282" s="13" t="s">
        <v>0</v>
      </c>
      <c r="E282" s="155">
        <v>5</v>
      </c>
      <c r="F282" s="51"/>
      <c r="G282" s="51"/>
      <c r="H282" s="125" t="str">
        <f>IF(ISNA((IF(F282=0," ",VLOOKUP(F282,Data!$B$32:$B$58,1,FALSE)))),"WRONG LETTER",IF(F282=0," ",_xlfn.XLOOKUP(F282,Data!$B$32:$B$58,Data!$O$32:$O$58)))</f>
        <v xml:space="preserve"> </v>
      </c>
      <c r="I282" s="125" t="str">
        <f>IF(ISNA((IF(F282=0," ",VLOOKUP(F282,Data!$B$32:$B$58,1,FALSE)))),"WRONG LETTER",IF(F282=0," ",_xlfn.XLOOKUP(F282,Data!$B$32:$B$58,Data!$A$32:$A$58)))</f>
        <v xml:space="preserve"> </v>
      </c>
      <c r="J282" s="13" t="str" cm="1">
        <f t="array" ref="J282">_xlfn.IFS(ISBLANK(G282), "", NOT(ISNUMBER(G282)), "!!!",  G282&gt;Data!$D$274,"...",G282&gt;Data!$E$274,"L1",G282&gt;Data!$F$274,"L2",G282&gt;Data!$G$274,"L3",G282&gt;Data!$H$274,"L4",G282&gt;Data!$I$274,"L5",G282&gt;Data!$J$274,"L6",G282&gt;Data!$K$274,"L7",G282&gt;Data!$L$274,"L8", G282&lt;=Data!$L$274,"L9")</f>
        <v/>
      </c>
      <c r="K282" s="2"/>
      <c r="L282" s="126" t="s">
        <v>31</v>
      </c>
      <c r="M282" s="126" t="s">
        <v>32</v>
      </c>
      <c r="N282" s="126">
        <f t="shared" si="60"/>
        <v>0</v>
      </c>
      <c r="O282" s="2"/>
      <c r="P282" s="6"/>
      <c r="Q282" s="6"/>
      <c r="R282" s="6"/>
      <c r="S282" s="6"/>
      <c r="T282" s="6">
        <f>$N282</f>
        <v>0</v>
      </c>
      <c r="U282" s="6"/>
      <c r="V282" s="6"/>
      <c r="W282" s="6"/>
      <c r="X282" s="2"/>
      <c r="Y282" s="8">
        <f>COUNTIF(F$278:F$285:F$287:F$294,F282)</f>
        <v>0</v>
      </c>
      <c r="Z282" s="8">
        <f t="shared" si="61"/>
        <v>0</v>
      </c>
    </row>
    <row r="283" spans="1:26" s="11" customFormat="1" ht="20" customHeight="1">
      <c r="A283" s="13" t="s">
        <v>181</v>
      </c>
      <c r="B283" s="13" t="s">
        <v>30</v>
      </c>
      <c r="C283" s="13">
        <v>800</v>
      </c>
      <c r="D283" s="13" t="s">
        <v>0</v>
      </c>
      <c r="E283" s="155">
        <v>6</v>
      </c>
      <c r="F283" s="51"/>
      <c r="G283" s="51"/>
      <c r="H283" s="125" t="str">
        <f>IF(ISNA((IF(F283=0," ",VLOOKUP(F283,Data!$B$32:$B$58,1,FALSE)))),"WRONG LETTER",IF(F283=0," ",_xlfn.XLOOKUP(F283,Data!$B$32:$B$58,Data!$O$32:$O$58)))</f>
        <v xml:space="preserve"> </v>
      </c>
      <c r="I283" s="125" t="str">
        <f>IF(ISNA((IF(F283=0," ",VLOOKUP(F283,Data!$B$32:$B$58,1,FALSE)))),"WRONG LETTER",IF(F283=0," ",_xlfn.XLOOKUP(F283,Data!$B$32:$B$58,Data!$A$32:$A$58)))</f>
        <v xml:space="preserve"> </v>
      </c>
      <c r="J283" s="13" t="str" cm="1">
        <f t="array" ref="J283">_xlfn.IFS(ISBLANK(G283), "", NOT(ISNUMBER(G283)), "!!!",  G283&gt;Data!$D$274,"...",G283&gt;Data!$E$274,"L1",G283&gt;Data!$F$274,"L2",G283&gt;Data!$G$274,"L3",G283&gt;Data!$H$274,"L4",G283&gt;Data!$I$274,"L5",G283&gt;Data!$J$274,"L6",G283&gt;Data!$K$274,"L7",G283&gt;Data!$L$274,"L8", G283&lt;=Data!$L$274,"L9")</f>
        <v/>
      </c>
      <c r="K283" s="2"/>
      <c r="L283" s="126" t="s">
        <v>44</v>
      </c>
      <c r="M283" s="126" t="s">
        <v>48</v>
      </c>
      <c r="N283" s="126">
        <f t="shared" si="60"/>
        <v>0</v>
      </c>
      <c r="O283" s="2"/>
      <c r="P283" s="6"/>
      <c r="Q283" s="6"/>
      <c r="R283" s="6"/>
      <c r="S283" s="6"/>
      <c r="T283" s="6"/>
      <c r="U283" s="6">
        <f>$N283</f>
        <v>0</v>
      </c>
      <c r="V283" s="6"/>
      <c r="W283" s="6"/>
      <c r="X283" s="2"/>
      <c r="Y283" s="8">
        <f>COUNTIF(F$278:F$285:F$287:F$294,F283)</f>
        <v>0</v>
      </c>
      <c r="Z283" s="8">
        <f t="shared" si="61"/>
        <v>0</v>
      </c>
    </row>
    <row r="284" spans="1:26" s="11" customFormat="1" ht="20" customHeight="1">
      <c r="A284" s="13" t="s">
        <v>181</v>
      </c>
      <c r="B284" s="13" t="s">
        <v>30</v>
      </c>
      <c r="C284" s="13">
        <v>800</v>
      </c>
      <c r="D284" s="13" t="s">
        <v>0</v>
      </c>
      <c r="E284" s="25">
        <v>7</v>
      </c>
      <c r="F284" s="51"/>
      <c r="G284" s="51"/>
      <c r="H284" s="125" t="str">
        <f>IF(ISNA((IF(F284=0," ",VLOOKUP(F284,Data!$B$32:$B$58,1,FALSE)))),"WRONG LETTER",IF(F284=0," ",_xlfn.XLOOKUP(F284,Data!$B$32:$B$58,Data!$O$32:$O$58)))</f>
        <v xml:space="preserve"> </v>
      </c>
      <c r="I284" s="125" t="str">
        <f>IF(ISNA((IF(F284=0," ",VLOOKUP(F284,Data!$B$32:$B$58,1,FALSE)))),"WRONG LETTER",IF(F284=0," ",_xlfn.XLOOKUP(F284,Data!$B$32:$B$58,Data!$A$32:$A$58)))</f>
        <v xml:space="preserve"> </v>
      </c>
      <c r="J284" s="13" t="str" cm="1">
        <f t="array" ref="J284">_xlfn.IFS(ISBLANK(G284), "", NOT(ISNUMBER(G284)), "!!!",  G284&gt;Data!$D$274,"...",G284&gt;Data!$E$274,"L1",G284&gt;Data!$F$274,"L2",G284&gt;Data!$G$274,"L3",G284&gt;Data!$H$274,"L4",G284&gt;Data!$I$274,"L5",G284&gt;Data!$J$274,"L6",G284&gt;Data!$K$274,"L7",G284&gt;Data!$L$274,"L8", G284&lt;=Data!$L$274,"L9")</f>
        <v/>
      </c>
      <c r="K284" s="2"/>
      <c r="L284" s="126" t="s">
        <v>72</v>
      </c>
      <c r="M284" s="126" t="s">
        <v>73</v>
      </c>
      <c r="N284" s="126">
        <f t="shared" si="60"/>
        <v>0</v>
      </c>
      <c r="O284" s="2"/>
      <c r="P284" s="6"/>
      <c r="Q284" s="6"/>
      <c r="R284" s="6"/>
      <c r="S284" s="6"/>
      <c r="T284" s="6"/>
      <c r="U284" s="6"/>
      <c r="V284" s="6">
        <f>$N284</f>
        <v>0</v>
      </c>
      <c r="W284" s="6"/>
      <c r="X284" s="2"/>
      <c r="Y284" s="8">
        <f>COUNTIF(F$278:F$285:F$287:F$294,F284)</f>
        <v>0</v>
      </c>
      <c r="Z284" s="8">
        <f t="shared" si="61"/>
        <v>0</v>
      </c>
    </row>
    <row r="285" spans="1:26" s="12" customFormat="1" ht="20" customHeight="1">
      <c r="A285" s="13" t="s">
        <v>181</v>
      </c>
      <c r="B285" s="13" t="s">
        <v>30</v>
      </c>
      <c r="C285" s="13">
        <v>800</v>
      </c>
      <c r="D285" s="13" t="s">
        <v>0</v>
      </c>
      <c r="E285" s="25">
        <v>8</v>
      </c>
      <c r="F285" s="51"/>
      <c r="G285" s="51"/>
      <c r="H285" s="125" t="str">
        <f>IF(ISNA((IF(F285=0," ",VLOOKUP(F285,Data!$B$32:$B$58,1,FALSE)))),"WRONG LETTER",IF(F285=0," ",_xlfn.XLOOKUP(F285,Data!$B$32:$B$58,Data!$O$32:$O$58)))</f>
        <v xml:space="preserve"> </v>
      </c>
      <c r="I285" s="125" t="str">
        <f>IF(ISNA((IF(F285=0," ",VLOOKUP(F285,Data!$B$32:$B$58,1,FALSE)))),"WRONG LETTER",IF(F285=0," ",_xlfn.XLOOKUP(F285,Data!$B$32:$B$58,Data!$A$32:$A$58)))</f>
        <v xml:space="preserve"> </v>
      </c>
      <c r="J285" s="13" t="str" cm="1">
        <f t="array" ref="J285">_xlfn.IFS(ISBLANK(G285), "", NOT(ISNUMBER(G285)), "!!!",  G285&gt;Data!$D$274,"...",G285&gt;Data!$E$274,"L1",G285&gt;Data!$F$274,"L2",G285&gt;Data!$G$274,"L3",G285&gt;Data!$H$274,"L4",G285&gt;Data!$I$274,"L5",G285&gt;Data!$J$274,"L6",G285&gt;Data!$K$274,"L7",G285&gt;Data!$L$274,"L8", G285&lt;=Data!$L$274,"L9")</f>
        <v/>
      </c>
      <c r="K285" s="8"/>
      <c r="L285" s="126" t="s">
        <v>45</v>
      </c>
      <c r="M285" s="126" t="s">
        <v>49</v>
      </c>
      <c r="N285" s="126">
        <f t="shared" si="60"/>
        <v>0</v>
      </c>
      <c r="O285" s="2"/>
      <c r="P285" s="6"/>
      <c r="Q285" s="6"/>
      <c r="R285" s="6"/>
      <c r="S285" s="6"/>
      <c r="T285" s="6"/>
      <c r="U285" s="6"/>
      <c r="V285" s="6"/>
      <c r="W285" s="6">
        <f>$N285</f>
        <v>0</v>
      </c>
      <c r="X285" s="8"/>
      <c r="Y285" s="8">
        <f>COUNTIF(F$278:F$285:F$287:F$294,F285)</f>
        <v>0</v>
      </c>
      <c r="Z285" s="8">
        <f t="shared" si="61"/>
        <v>0</v>
      </c>
    </row>
    <row r="286" spans="1:26" s="12" customFormat="1" ht="20" customHeight="1">
      <c r="A286" s="13" t="s">
        <v>181</v>
      </c>
      <c r="B286" s="13" t="s">
        <v>30</v>
      </c>
      <c r="C286" s="13">
        <v>800</v>
      </c>
      <c r="D286" s="13"/>
      <c r="E286" s="120" t="s">
        <v>191</v>
      </c>
      <c r="F286" s="46"/>
      <c r="G286" s="46"/>
      <c r="H286" s="120"/>
      <c r="I286" s="127"/>
      <c r="J286" s="132"/>
      <c r="K286" s="8"/>
      <c r="L286" s="129"/>
      <c r="M286" s="129"/>
      <c r="N286" s="130"/>
      <c r="O286" s="8"/>
      <c r="P286" s="8"/>
      <c r="Q286" s="8"/>
      <c r="R286" s="8"/>
      <c r="S286" s="8"/>
      <c r="T286" s="8"/>
      <c r="U286" s="8"/>
      <c r="V286" s="8"/>
      <c r="W286" s="8"/>
      <c r="X286" s="8"/>
      <c r="Y286" s="8"/>
      <c r="Z286" s="3"/>
    </row>
    <row r="287" spans="1:26" s="12" customFormat="1" ht="20" customHeight="1">
      <c r="A287" s="13" t="s">
        <v>181</v>
      </c>
      <c r="B287" s="13" t="s">
        <v>30</v>
      </c>
      <c r="C287" s="13">
        <v>800</v>
      </c>
      <c r="D287" s="13" t="s">
        <v>1</v>
      </c>
      <c r="E287" s="155">
        <v>1</v>
      </c>
      <c r="F287" s="51"/>
      <c r="G287" s="51"/>
      <c r="H287" s="125" t="str">
        <f>IF(ISNA((IF(F287=0," ",VLOOKUP(F287,Data!$B$32:$B$58,1,FALSE)))),"WRONG LETTER",IF(F287=0," ",_xlfn.XLOOKUP(F287,Data!$B$32:$B$58,Data!$O$32:$O$58)))</f>
        <v xml:space="preserve"> </v>
      </c>
      <c r="I287" s="125" t="str">
        <f>IF(ISNA((IF(F287=0," ",VLOOKUP(F287,Data!$B$32:$B$58,1,FALSE)))),"WRONG LETTER",IF(F287=0," ",_xlfn.XLOOKUP(F287,Data!$B$32:$B$58,Data!$A$32:$A$58)))</f>
        <v xml:space="preserve"> </v>
      </c>
      <c r="J287" s="13" t="str" cm="1">
        <f t="array" ref="J287">_xlfn.IFS(ISBLANK(G287), "", NOT(ISNUMBER(G287)), "!!!",  G287&gt;Data!$D$274,"...",G287&gt;Data!$E$274,"L1",G287&gt;Data!$F$274,"L2",G287&gt;Data!$G$274,"L3",G287&gt;Data!$H$274,"L4",G287&gt;Data!$I$274,"L5",G287&gt;Data!$J$274,"L6",G287&gt;Data!$K$274,"L7",G287&gt;Data!$L$274,"L8", G287&lt;=Data!$L$274,"L9")</f>
        <v/>
      </c>
      <c r="K287" s="8"/>
      <c r="L287" s="126" t="s">
        <v>0</v>
      </c>
      <c r="M287" s="126" t="s">
        <v>47</v>
      </c>
      <c r="N287" s="126">
        <f>(9-_xlfn.XLOOKUP(L287,F$287:F$294,E$287:E$294, 9))+(9-_xlfn.XLOOKUP(M287,F$287:F$294,E$287:E$294, 9))</f>
        <v>0</v>
      </c>
      <c r="O287" s="2"/>
      <c r="P287" s="6">
        <f>$N287</f>
        <v>0</v>
      </c>
      <c r="Q287" s="6"/>
      <c r="R287" s="6"/>
      <c r="S287" s="6"/>
      <c r="T287" s="6"/>
      <c r="U287" s="6"/>
      <c r="V287" s="6"/>
      <c r="W287" s="6"/>
      <c r="X287" s="2"/>
      <c r="Y287" s="8">
        <f>COUNTIF(F$278:F$285:F$287:F$294,F287)</f>
        <v>0</v>
      </c>
      <c r="Z287" s="8">
        <f>IF(NOT(ISBLANK(F287)),COUNTIF(F$287:F$294,LEFT(F287,1)&amp;"*"),0)</f>
        <v>0</v>
      </c>
    </row>
    <row r="288" spans="1:26" s="12" customFormat="1" ht="20" customHeight="1">
      <c r="A288" s="13" t="s">
        <v>181</v>
      </c>
      <c r="B288" s="13" t="s">
        <v>30</v>
      </c>
      <c r="C288" s="13">
        <v>800</v>
      </c>
      <c r="D288" s="13" t="s">
        <v>1</v>
      </c>
      <c r="E288" s="155">
        <v>2</v>
      </c>
      <c r="F288" s="51"/>
      <c r="G288" s="51"/>
      <c r="H288" s="125" t="str">
        <f>IF(ISNA((IF(F288=0," ",VLOOKUP(F288,Data!$B$32:$B$58,1,FALSE)))),"WRONG LETTER",IF(F288=0," ",_xlfn.XLOOKUP(F288,Data!$B$32:$B$58,Data!$O$32:$O$58)))</f>
        <v xml:space="preserve"> </v>
      </c>
      <c r="I288" s="125" t="str">
        <f>IF(ISNA((IF(F288=0," ",VLOOKUP(F288,Data!$B$32:$B$58,1,FALSE)))),"WRONG LETTER",IF(F288=0," ",_xlfn.XLOOKUP(F288,Data!$B$32:$B$58,Data!$A$32:$A$58)))</f>
        <v xml:space="preserve"> </v>
      </c>
      <c r="J288" s="13" t="str" cm="1">
        <f t="array" ref="J288">_xlfn.IFS(ISBLANK(G288), "", NOT(ISNUMBER(G288)), "!!!",  G288&gt;Data!$D$274,"...",G288&gt;Data!$E$274,"L1",G288&gt;Data!$F$274,"L2",G288&gt;Data!$G$274,"L3",G288&gt;Data!$H$274,"L4",G288&gt;Data!$I$274,"L5",G288&gt;Data!$J$274,"L6",G288&gt;Data!$K$274,"L7",G288&gt;Data!$L$274,"L8", G288&lt;=Data!$L$274,"L9")</f>
        <v/>
      </c>
      <c r="K288" s="8"/>
      <c r="L288" s="126" t="s">
        <v>33</v>
      </c>
      <c r="M288" s="126" t="s">
        <v>34</v>
      </c>
      <c r="N288" s="126">
        <f t="shared" ref="N288:N294" si="62">(9-_xlfn.XLOOKUP(L288,F$287:F$294,E$287:E$294, 9))+(9-_xlfn.XLOOKUP(M288,F$287:F$294,E$287:E$294, 9))</f>
        <v>0</v>
      </c>
      <c r="O288" s="2"/>
      <c r="P288" s="6"/>
      <c r="Q288" s="6">
        <f>$N288</f>
        <v>0</v>
      </c>
      <c r="R288" s="6"/>
      <c r="S288" s="6"/>
      <c r="T288" s="6"/>
      <c r="U288" s="6"/>
      <c r="V288" s="6"/>
      <c r="W288" s="6"/>
      <c r="X288" s="2"/>
      <c r="Y288" s="8">
        <f>COUNTIF(F$278:F$285:F$287:F$294,F288)</f>
        <v>0</v>
      </c>
      <c r="Z288" s="8">
        <f t="shared" ref="Z288:Z294" si="63">IF(NOT(ISBLANK(F288)),COUNTIF(F$287:F$294,LEFT(F288,1)&amp;"*"),0)</f>
        <v>0</v>
      </c>
    </row>
    <row r="289" spans="1:26" s="12" customFormat="1" ht="20" customHeight="1">
      <c r="A289" s="13" t="s">
        <v>181</v>
      </c>
      <c r="B289" s="13" t="s">
        <v>30</v>
      </c>
      <c r="C289" s="13">
        <v>800</v>
      </c>
      <c r="D289" s="13" t="s">
        <v>1</v>
      </c>
      <c r="E289" s="155">
        <v>3</v>
      </c>
      <c r="F289" s="51"/>
      <c r="G289" s="51"/>
      <c r="H289" s="125" t="str">
        <f>IF(ISNA((IF(F289=0," ",VLOOKUP(F289,Data!$B$32:$B$58,1,FALSE)))),"WRONG LETTER",IF(F289=0," ",_xlfn.XLOOKUP(F289,Data!$B$32:$B$58,Data!$O$32:$O$58)))</f>
        <v xml:space="preserve"> </v>
      </c>
      <c r="I289" s="125" t="str">
        <f>IF(ISNA((IF(F289=0," ",VLOOKUP(F289,Data!$B$32:$B$58,1,FALSE)))),"WRONG LETTER",IF(F289=0," ",_xlfn.XLOOKUP(F289,Data!$B$32:$B$58,Data!$A$32:$A$58)))</f>
        <v xml:space="preserve"> </v>
      </c>
      <c r="J289" s="13" t="str" cm="1">
        <f t="array" ref="J289">_xlfn.IFS(ISBLANK(G289), "", NOT(ISNUMBER(G289)), "!!!",  G289&gt;Data!$D$274,"...",G289&gt;Data!$E$274,"L1",G289&gt;Data!$F$274,"L2",G289&gt;Data!$G$274,"L3",G289&gt;Data!$H$274,"L4",G289&gt;Data!$I$274,"L5",G289&gt;Data!$J$274,"L6",G289&gt;Data!$K$274,"L7",G289&gt;Data!$L$274,"L8", G289&lt;=Data!$L$274,"L9")</f>
        <v/>
      </c>
      <c r="K289" s="8"/>
      <c r="L289" s="126" t="s">
        <v>1</v>
      </c>
      <c r="M289" s="126" t="s">
        <v>46</v>
      </c>
      <c r="N289" s="126">
        <f t="shared" si="62"/>
        <v>0</v>
      </c>
      <c r="O289" s="2"/>
      <c r="P289" s="6"/>
      <c r="Q289" s="6"/>
      <c r="R289" s="6">
        <f>$N289</f>
        <v>0</v>
      </c>
      <c r="S289" s="6"/>
      <c r="T289" s="6"/>
      <c r="U289" s="6"/>
      <c r="V289" s="6"/>
      <c r="W289" s="6"/>
      <c r="X289" s="2"/>
      <c r="Y289" s="8">
        <f>COUNTIF(F$278:F$285:F$287:F$294,F289)</f>
        <v>0</v>
      </c>
      <c r="Z289" s="8">
        <f t="shared" si="63"/>
        <v>0</v>
      </c>
    </row>
    <row r="290" spans="1:26" s="12" customFormat="1" ht="20" customHeight="1">
      <c r="A290" s="13" t="s">
        <v>181</v>
      </c>
      <c r="B290" s="13" t="s">
        <v>30</v>
      </c>
      <c r="C290" s="13">
        <v>800</v>
      </c>
      <c r="D290" s="13" t="s">
        <v>1</v>
      </c>
      <c r="E290" s="155">
        <v>4</v>
      </c>
      <c r="F290" s="51"/>
      <c r="G290" s="51"/>
      <c r="H290" s="125" t="str">
        <f>IF(ISNA((IF(F290=0," ",VLOOKUP(F290,Data!$B$32:$B$58,1,FALSE)))),"WRONG LETTER",IF(F290=0," ",_xlfn.XLOOKUP(F290,Data!$B$32:$B$58,Data!$O$32:$O$58)))</f>
        <v xml:space="preserve"> </v>
      </c>
      <c r="I290" s="125" t="str">
        <f>IF(ISNA((IF(F290=0," ",VLOOKUP(F290,Data!$B$32:$B$58,1,FALSE)))),"WRONG LETTER",IF(F290=0," ",_xlfn.XLOOKUP(F290,Data!$B$32:$B$58,Data!$A$32:$A$58)))</f>
        <v xml:space="preserve"> </v>
      </c>
      <c r="J290" s="13" t="str" cm="1">
        <f t="array" ref="J290">_xlfn.IFS(ISBLANK(G290), "", NOT(ISNUMBER(G290)), "!!!",  G290&gt;Data!$D$274,"...",G290&gt;Data!$E$274,"L1",G290&gt;Data!$F$274,"L2",G290&gt;Data!$G$274,"L3",G290&gt;Data!$H$274,"L4",G290&gt;Data!$I$274,"L5",G290&gt;Data!$J$274,"L6",G290&gt;Data!$K$274,"L7",G290&gt;Data!$L$274,"L8", G290&lt;=Data!$L$274,"L9")</f>
        <v/>
      </c>
      <c r="K290" s="8"/>
      <c r="L290" s="126" t="s">
        <v>18</v>
      </c>
      <c r="M290" s="126" t="s">
        <v>17</v>
      </c>
      <c r="N290" s="126">
        <f t="shared" si="62"/>
        <v>0</v>
      </c>
      <c r="O290" s="2"/>
      <c r="P290" s="6"/>
      <c r="Q290" s="6"/>
      <c r="R290" s="6"/>
      <c r="S290" s="6">
        <f>$N290</f>
        <v>0</v>
      </c>
      <c r="T290" s="6"/>
      <c r="U290" s="6"/>
      <c r="V290" s="6"/>
      <c r="W290" s="6"/>
      <c r="X290" s="2"/>
      <c r="Y290" s="8">
        <f>COUNTIF(F$278:F$285:F$287:F$294,F290)</f>
        <v>0</v>
      </c>
      <c r="Z290" s="8">
        <f t="shared" si="63"/>
        <v>0</v>
      </c>
    </row>
    <row r="291" spans="1:26" s="12" customFormat="1" ht="20" customHeight="1">
      <c r="A291" s="13" t="s">
        <v>181</v>
      </c>
      <c r="B291" s="13" t="s">
        <v>30</v>
      </c>
      <c r="C291" s="13">
        <v>800</v>
      </c>
      <c r="D291" s="13" t="s">
        <v>1</v>
      </c>
      <c r="E291" s="155">
        <v>5</v>
      </c>
      <c r="F291" s="51"/>
      <c r="G291" s="51"/>
      <c r="H291" s="125" t="str">
        <f>IF(ISNA((IF(F291=0," ",VLOOKUP(F291,Data!$B$32:$B$58,1,FALSE)))),"WRONG LETTER",IF(F291=0," ",_xlfn.XLOOKUP(F291,Data!$B$32:$B$58,Data!$O$32:$O$58)))</f>
        <v xml:space="preserve"> </v>
      </c>
      <c r="I291" s="125" t="str">
        <f>IF(ISNA((IF(F291=0," ",VLOOKUP(F291,Data!$B$32:$B$58,1,FALSE)))),"WRONG LETTER",IF(F291=0," ",_xlfn.XLOOKUP(F291,Data!$B$32:$B$58,Data!$A$32:$A$58)))</f>
        <v xml:space="preserve"> </v>
      </c>
      <c r="J291" s="13" t="str" cm="1">
        <f t="array" ref="J291">_xlfn.IFS(ISBLANK(G291), "", NOT(ISNUMBER(G291)), "!!!",  G291&gt;Data!$D$274,"...",G291&gt;Data!$E$274,"L1",G291&gt;Data!$F$274,"L2",G291&gt;Data!$G$274,"L3",G291&gt;Data!$H$274,"L4",G291&gt;Data!$I$274,"L5",G291&gt;Data!$J$274,"L6",G291&gt;Data!$K$274,"L7",G291&gt;Data!$L$274,"L8", G291&lt;=Data!$L$274,"L9")</f>
        <v/>
      </c>
      <c r="K291" s="8"/>
      <c r="L291" s="126" t="s">
        <v>31</v>
      </c>
      <c r="M291" s="126" t="s">
        <v>32</v>
      </c>
      <c r="N291" s="126">
        <f t="shared" si="62"/>
        <v>0</v>
      </c>
      <c r="O291" s="2"/>
      <c r="P291" s="6"/>
      <c r="Q291" s="6"/>
      <c r="R291" s="6"/>
      <c r="S291" s="6"/>
      <c r="T291" s="6">
        <f>$N291</f>
        <v>0</v>
      </c>
      <c r="U291" s="6"/>
      <c r="V291" s="6"/>
      <c r="W291" s="6"/>
      <c r="X291" s="2"/>
      <c r="Y291" s="8">
        <f>COUNTIF(F$278:F$285:F$287:F$294,F291)</f>
        <v>0</v>
      </c>
      <c r="Z291" s="8">
        <f t="shared" si="63"/>
        <v>0</v>
      </c>
    </row>
    <row r="292" spans="1:26" s="12" customFormat="1" ht="20" customHeight="1">
      <c r="A292" s="13" t="s">
        <v>181</v>
      </c>
      <c r="B292" s="13" t="s">
        <v>30</v>
      </c>
      <c r="C292" s="13">
        <v>800</v>
      </c>
      <c r="D292" s="13" t="s">
        <v>1</v>
      </c>
      <c r="E292" s="155">
        <v>6</v>
      </c>
      <c r="F292" s="51"/>
      <c r="G292" s="51"/>
      <c r="H292" s="125" t="str">
        <f>IF(ISNA((IF(F292=0," ",VLOOKUP(F292,Data!$B$32:$B$58,1,FALSE)))),"WRONG LETTER",IF(F292=0," ",_xlfn.XLOOKUP(F292,Data!$B$32:$B$58,Data!$O$32:$O$58)))</f>
        <v xml:space="preserve"> </v>
      </c>
      <c r="I292" s="125" t="str">
        <f>IF(ISNA((IF(F292=0," ",VLOOKUP(F292,Data!$B$32:$B$58,1,FALSE)))),"WRONG LETTER",IF(F292=0," ",_xlfn.XLOOKUP(F292,Data!$B$32:$B$58,Data!$A$32:$A$58)))</f>
        <v xml:space="preserve"> </v>
      </c>
      <c r="J292" s="13" t="str" cm="1">
        <f t="array" ref="J292">_xlfn.IFS(ISBLANK(G292), "", NOT(ISNUMBER(G292)), "!!!",  G292&gt;Data!$D$274,"...",G292&gt;Data!$E$274,"L1",G292&gt;Data!$F$274,"L2",G292&gt;Data!$G$274,"L3",G292&gt;Data!$H$274,"L4",G292&gt;Data!$I$274,"L5",G292&gt;Data!$J$274,"L6",G292&gt;Data!$K$274,"L7",G292&gt;Data!$L$274,"L8", G292&lt;=Data!$L$274,"L9")</f>
        <v/>
      </c>
      <c r="K292" s="131"/>
      <c r="L292" s="126" t="s">
        <v>44</v>
      </c>
      <c r="M292" s="126" t="s">
        <v>48</v>
      </c>
      <c r="N292" s="126">
        <f t="shared" si="62"/>
        <v>0</v>
      </c>
      <c r="O292" s="2"/>
      <c r="P292" s="6"/>
      <c r="Q292" s="6"/>
      <c r="R292" s="6"/>
      <c r="S292" s="6"/>
      <c r="T292" s="6"/>
      <c r="U292" s="6">
        <f>$N292</f>
        <v>0</v>
      </c>
      <c r="V292" s="6"/>
      <c r="W292" s="6"/>
      <c r="X292" s="2"/>
      <c r="Y292" s="8">
        <f>COUNTIF(F$278:F$285:F$287:F$294,F292)</f>
        <v>0</v>
      </c>
      <c r="Z292" s="8">
        <f t="shared" si="63"/>
        <v>0</v>
      </c>
    </row>
    <row r="293" spans="1:26" s="11" customFormat="1" ht="20" customHeight="1">
      <c r="A293" s="13" t="s">
        <v>181</v>
      </c>
      <c r="B293" s="13" t="s">
        <v>30</v>
      </c>
      <c r="C293" s="13">
        <v>800</v>
      </c>
      <c r="D293" s="13" t="s">
        <v>1</v>
      </c>
      <c r="E293" s="25">
        <v>7</v>
      </c>
      <c r="F293" s="51"/>
      <c r="G293" s="51"/>
      <c r="H293" s="125" t="str">
        <f>IF(ISNA((IF(F293=0," ",VLOOKUP(F293,Data!$B$32:$B$58,1,FALSE)))),"WRONG LETTER",IF(F293=0," ",_xlfn.XLOOKUP(F293,Data!$B$32:$B$58,Data!$O$32:$O$58)))</f>
        <v xml:space="preserve"> </v>
      </c>
      <c r="I293" s="125" t="str">
        <f>IF(ISNA((IF(F293=0," ",VLOOKUP(F293,Data!$B$32:$B$58,1,FALSE)))),"WRONG LETTER",IF(F293=0," ",_xlfn.XLOOKUP(F293,Data!$B$32:$B$58,Data!$A$32:$A$58)))</f>
        <v xml:space="preserve"> </v>
      </c>
      <c r="J293" s="13" t="str" cm="1">
        <f t="array" ref="J293">_xlfn.IFS(ISBLANK(G293), "", NOT(ISNUMBER(G293)), "!!!",  G293&gt;Data!$D$274,"...",G293&gt;Data!$E$274,"L1",G293&gt;Data!$F$274,"L2",G293&gt;Data!$G$274,"L3",G293&gt;Data!$H$274,"L4",G293&gt;Data!$I$274,"L5",G293&gt;Data!$J$274,"L6",G293&gt;Data!$K$274,"L7",G293&gt;Data!$L$274,"L8", G293&lt;=Data!$L$274,"L9")</f>
        <v/>
      </c>
      <c r="K293" s="8"/>
      <c r="L293" s="126" t="s">
        <v>72</v>
      </c>
      <c r="M293" s="126" t="s">
        <v>73</v>
      </c>
      <c r="N293" s="126">
        <f t="shared" si="62"/>
        <v>0</v>
      </c>
      <c r="O293" s="2"/>
      <c r="P293" s="6"/>
      <c r="Q293" s="6"/>
      <c r="R293" s="6"/>
      <c r="S293" s="6"/>
      <c r="T293" s="6"/>
      <c r="U293" s="6"/>
      <c r="V293" s="6">
        <f>$N293</f>
        <v>0</v>
      </c>
      <c r="W293" s="6"/>
      <c r="X293" s="2"/>
      <c r="Y293" s="8">
        <f>COUNTIF(F$278:F$285:F$287:F$294,F293)</f>
        <v>0</v>
      </c>
      <c r="Z293" s="8">
        <f t="shared" si="63"/>
        <v>0</v>
      </c>
    </row>
    <row r="294" spans="1:26" s="11" customFormat="1" ht="20" customHeight="1">
      <c r="A294" s="13" t="s">
        <v>181</v>
      </c>
      <c r="B294" s="13" t="s">
        <v>30</v>
      </c>
      <c r="C294" s="13">
        <v>800</v>
      </c>
      <c r="D294" s="13" t="s">
        <v>1</v>
      </c>
      <c r="E294" s="25">
        <v>8</v>
      </c>
      <c r="F294" s="51"/>
      <c r="G294" s="51"/>
      <c r="H294" s="125" t="str">
        <f>IF(ISNA((IF(F294=0," ",VLOOKUP(F294,Data!$B$32:$B$58,1,FALSE)))),"WRONG LETTER",IF(F294=0," ",_xlfn.XLOOKUP(F294,Data!$B$32:$B$58,Data!$O$32:$O$58)))</f>
        <v xml:space="preserve"> </v>
      </c>
      <c r="I294" s="125" t="str">
        <f>IF(ISNA((IF(F294=0," ",VLOOKUP(F294,Data!$B$32:$B$58,1,FALSE)))),"WRONG LETTER",IF(F294=0," ",_xlfn.XLOOKUP(F294,Data!$B$32:$B$58,Data!$A$32:$A$58)))</f>
        <v xml:space="preserve"> </v>
      </c>
      <c r="J294" s="13" t="str" cm="1">
        <f t="array" ref="J294">_xlfn.IFS(ISBLANK(G294), "", NOT(ISNUMBER(G294)), "!!!",  G294&gt;Data!$D$274,"...",G294&gt;Data!$E$274,"L1",G294&gt;Data!$F$274,"L2",G294&gt;Data!$G$274,"L3",G294&gt;Data!$H$274,"L4",G294&gt;Data!$I$274,"L5",G294&gt;Data!$J$274,"L6",G294&gt;Data!$K$274,"L7",G294&gt;Data!$L$274,"L8", G294&lt;=Data!$L$274,"L9")</f>
        <v/>
      </c>
      <c r="K294" s="8"/>
      <c r="L294" s="126" t="s">
        <v>45</v>
      </c>
      <c r="M294" s="126" t="s">
        <v>49</v>
      </c>
      <c r="N294" s="126">
        <f t="shared" si="62"/>
        <v>0</v>
      </c>
      <c r="O294" s="2"/>
      <c r="P294" s="6"/>
      <c r="Q294" s="6"/>
      <c r="R294" s="6"/>
      <c r="S294" s="6"/>
      <c r="T294" s="6"/>
      <c r="U294" s="6"/>
      <c r="V294" s="6"/>
      <c r="W294" s="6">
        <f>$N294</f>
        <v>0</v>
      </c>
      <c r="X294" s="8"/>
      <c r="Y294" s="8">
        <f>COUNTIF(F$278:F$285:F$287:F$294,F294)</f>
        <v>0</v>
      </c>
      <c r="Z294" s="8">
        <f t="shared" si="63"/>
        <v>0</v>
      </c>
    </row>
    <row r="295" spans="1:26" s="11" customFormat="1" ht="20" customHeight="1">
      <c r="A295" s="13" t="s">
        <v>181</v>
      </c>
      <c r="B295" s="13" t="s">
        <v>30</v>
      </c>
      <c r="C295" s="13">
        <v>1500</v>
      </c>
      <c r="D295" s="13"/>
      <c r="E295" s="120" t="s">
        <v>192</v>
      </c>
      <c r="F295" s="46"/>
      <c r="G295" s="46"/>
      <c r="H295" s="120"/>
      <c r="I295" s="127" t="s">
        <v>59</v>
      </c>
      <c r="J295" s="132">
        <f>Data!$M$275</f>
        <v>3.0208333333333333E-3</v>
      </c>
      <c r="K295" s="22"/>
      <c r="L295" s="16"/>
      <c r="M295" s="16"/>
      <c r="O295" s="8"/>
      <c r="P295" s="8"/>
      <c r="Q295" s="8"/>
      <c r="R295" s="8"/>
      <c r="S295" s="8"/>
      <c r="T295" s="8"/>
      <c r="U295" s="8"/>
      <c r="V295" s="8"/>
      <c r="W295" s="8"/>
      <c r="X295" s="2"/>
      <c r="Y295" s="123"/>
      <c r="Z295" s="3"/>
    </row>
    <row r="296" spans="1:26" s="11" customFormat="1" ht="20" customHeight="1">
      <c r="A296" s="13" t="s">
        <v>181</v>
      </c>
      <c r="B296" s="13" t="s">
        <v>30</v>
      </c>
      <c r="C296" s="13">
        <v>1500</v>
      </c>
      <c r="D296" s="13" t="s">
        <v>0</v>
      </c>
      <c r="E296" s="155">
        <v>1</v>
      </c>
      <c r="F296" s="51"/>
      <c r="G296" s="51"/>
      <c r="H296" s="125" t="str">
        <f>IF(ISNA((IF(F296=0," ",VLOOKUP(F296,Data!$B$32:$B$58,1,FALSE)))),"WRONG LETTER",IF(F296=0," ",_xlfn.XLOOKUP(F296,Data!$B$32:$B$58,Data!$H$32:$H$58)))</f>
        <v xml:space="preserve"> </v>
      </c>
      <c r="I296" s="125" t="str">
        <f>IF(ISNA((IF(F296=0," ",VLOOKUP(F296,Data!$B$32:$B$58,1,FALSE)))),"WRONG LETTER",IF(F296=0," ",_xlfn.XLOOKUP(F296,Data!$B$32:$B$58,Data!$A$32:$A$58)))</f>
        <v xml:space="preserve"> </v>
      </c>
      <c r="J296" s="13" t="str" cm="1">
        <f t="array" ref="J296">_xlfn.IFS(ISBLANK(G296), "", NOT(ISNUMBER(G296)), "!!!",  G296&gt;Data!$D$275,"...",G296&gt;Data!$E$275,"L1",G296&gt;Data!$F$275,"L2",G296&gt;Data!$G$275,"L3",G296&gt;Data!$H$275,"L4",G296&gt;Data!$I$275,"L5",G296&gt;Data!$J$275,"L6",G296&gt;Data!$K$275,"L7",G296&gt;Data!$L$275,"L8", G296&lt;=Data!$L$275,"L9")</f>
        <v/>
      </c>
      <c r="K296" s="2"/>
      <c r="L296" s="126" t="s">
        <v>0</v>
      </c>
      <c r="M296" s="126" t="s">
        <v>47</v>
      </c>
      <c r="N296" s="126">
        <f>(9-_xlfn.XLOOKUP(L296,F$296:F$303,E$296:E$303, 9))+(9-_xlfn.XLOOKUP(M296,F$296:F$303,E$296:E$303, 9))</f>
        <v>0</v>
      </c>
      <c r="O296" s="2"/>
      <c r="P296" s="6">
        <f>$N296</f>
        <v>0</v>
      </c>
      <c r="Q296" s="6"/>
      <c r="R296" s="6"/>
      <c r="S296" s="6"/>
      <c r="T296" s="6"/>
      <c r="U296" s="6"/>
      <c r="V296" s="6"/>
      <c r="W296" s="6"/>
      <c r="X296" s="2"/>
      <c r="Y296" s="8">
        <f>COUNTIF(F$296:F$303:F$305:F$312,F296)</f>
        <v>0</v>
      </c>
      <c r="Z296" s="8">
        <f>IF(NOT(ISBLANK(F296)),COUNTIF(F$296:F$303,LEFT(F296,1)&amp;"*"),0)</f>
        <v>0</v>
      </c>
    </row>
    <row r="297" spans="1:26" s="11" customFormat="1" ht="20" customHeight="1">
      <c r="A297" s="13" t="s">
        <v>181</v>
      </c>
      <c r="B297" s="13" t="s">
        <v>30</v>
      </c>
      <c r="C297" s="13">
        <v>1500</v>
      </c>
      <c r="D297" s="13" t="s">
        <v>0</v>
      </c>
      <c r="E297" s="155">
        <v>2</v>
      </c>
      <c r="F297" s="51"/>
      <c r="G297" s="51"/>
      <c r="H297" s="125" t="str">
        <f>IF(ISNA((IF(F297=0," ",VLOOKUP(F297,Data!$B$32:$B$58,1,FALSE)))),"WRONG LETTER",IF(F297=0," ",_xlfn.XLOOKUP(F297,Data!$B$32:$B$58,Data!$H$32:$H$58)))</f>
        <v xml:space="preserve"> </v>
      </c>
      <c r="I297" s="125" t="str">
        <f>IF(ISNA((IF(F297=0," ",VLOOKUP(F297,Data!$B$32:$B$58,1,FALSE)))),"WRONG LETTER",IF(F297=0," ",_xlfn.XLOOKUP(F297,Data!$B$32:$B$58,Data!$A$32:$A$58)))</f>
        <v xml:space="preserve"> </v>
      </c>
      <c r="J297" s="13" t="str" cm="1">
        <f t="array" ref="J297">_xlfn.IFS(ISBLANK(G297), "", NOT(ISNUMBER(G297)), "!!!",  G297&gt;Data!$D$275,"...",G297&gt;Data!$E$275,"L1",G297&gt;Data!$F$275,"L2",G297&gt;Data!$G$275,"L3",G297&gt;Data!$H$275,"L4",G297&gt;Data!$I$275,"L5",G297&gt;Data!$J$275,"L6",G297&gt;Data!$K$275,"L7",G297&gt;Data!$L$275,"L8", G297&lt;=Data!$L$275,"L9")</f>
        <v/>
      </c>
      <c r="K297" s="2"/>
      <c r="L297" s="126" t="s">
        <v>33</v>
      </c>
      <c r="M297" s="126" t="s">
        <v>34</v>
      </c>
      <c r="N297" s="126">
        <f t="shared" ref="N297:N303" si="64">(9-_xlfn.XLOOKUP(L297,F$296:F$303,E$296:E$303, 9))+(9-_xlfn.XLOOKUP(M297,F$296:F$303,E$296:E$303, 9))</f>
        <v>0</v>
      </c>
      <c r="O297" s="2"/>
      <c r="P297" s="6"/>
      <c r="Q297" s="6">
        <f>$N297</f>
        <v>0</v>
      </c>
      <c r="R297" s="6"/>
      <c r="S297" s="6"/>
      <c r="T297" s="6"/>
      <c r="U297" s="6"/>
      <c r="V297" s="6"/>
      <c r="W297" s="6"/>
      <c r="X297" s="2"/>
      <c r="Y297" s="8">
        <f>COUNTIF(F$296:F$303:F$305:F$312,F297)</f>
        <v>0</v>
      </c>
      <c r="Z297" s="8">
        <f t="shared" ref="Z297:Z303" si="65">IF(NOT(ISBLANK(F297)),COUNTIF(F$296:F$303,LEFT(F297,1)&amp;"*"),0)</f>
        <v>0</v>
      </c>
    </row>
    <row r="298" spans="1:26" s="11" customFormat="1" ht="20" customHeight="1">
      <c r="A298" s="13" t="s">
        <v>181</v>
      </c>
      <c r="B298" s="13" t="s">
        <v>30</v>
      </c>
      <c r="C298" s="13">
        <v>1500</v>
      </c>
      <c r="D298" s="13" t="s">
        <v>0</v>
      </c>
      <c r="E298" s="155">
        <v>3</v>
      </c>
      <c r="F298" s="51"/>
      <c r="G298" s="51"/>
      <c r="H298" s="125" t="str">
        <f>IF(ISNA((IF(F298=0," ",VLOOKUP(F298,Data!$B$32:$B$58,1,FALSE)))),"WRONG LETTER",IF(F298=0," ",_xlfn.XLOOKUP(F298,Data!$B$32:$B$58,Data!$H$32:$H$58)))</f>
        <v xml:space="preserve"> </v>
      </c>
      <c r="I298" s="125" t="str">
        <f>IF(ISNA((IF(F298=0," ",VLOOKUP(F298,Data!$B$32:$B$58,1,FALSE)))),"WRONG LETTER",IF(F298=0," ",_xlfn.XLOOKUP(F298,Data!$B$32:$B$58,Data!$A$32:$A$58)))</f>
        <v xml:space="preserve"> </v>
      </c>
      <c r="J298" s="13" t="str" cm="1">
        <f t="array" ref="J298">_xlfn.IFS(ISBLANK(G298), "", NOT(ISNUMBER(G298)), "!!!",  G298&gt;Data!$D$275,"...",G298&gt;Data!$E$275,"L1",G298&gt;Data!$F$275,"L2",G298&gt;Data!$G$275,"L3",G298&gt;Data!$H$275,"L4",G298&gt;Data!$I$275,"L5",G298&gt;Data!$J$275,"L6",G298&gt;Data!$K$275,"L7",G298&gt;Data!$L$275,"L8", G298&lt;=Data!$L$275,"L9")</f>
        <v/>
      </c>
      <c r="K298" s="2"/>
      <c r="L298" s="126" t="s">
        <v>1</v>
      </c>
      <c r="M298" s="126" t="s">
        <v>46</v>
      </c>
      <c r="N298" s="126">
        <f t="shared" si="64"/>
        <v>0</v>
      </c>
      <c r="O298" s="2"/>
      <c r="P298" s="6"/>
      <c r="Q298" s="6"/>
      <c r="R298" s="6">
        <f>$N298</f>
        <v>0</v>
      </c>
      <c r="S298" s="6"/>
      <c r="T298" s="6"/>
      <c r="U298" s="6"/>
      <c r="V298" s="6"/>
      <c r="W298" s="6"/>
      <c r="X298" s="2"/>
      <c r="Y298" s="8">
        <f>COUNTIF(F$296:F$303:F$305:F$312,F298)</f>
        <v>0</v>
      </c>
      <c r="Z298" s="8">
        <f t="shared" si="65"/>
        <v>0</v>
      </c>
    </row>
    <row r="299" spans="1:26" s="11" customFormat="1" ht="20" customHeight="1">
      <c r="A299" s="13" t="s">
        <v>181</v>
      </c>
      <c r="B299" s="13" t="s">
        <v>30</v>
      </c>
      <c r="C299" s="13">
        <v>1500</v>
      </c>
      <c r="D299" s="13" t="s">
        <v>0</v>
      </c>
      <c r="E299" s="155">
        <v>4</v>
      </c>
      <c r="F299" s="51"/>
      <c r="G299" s="51"/>
      <c r="H299" s="125" t="str">
        <f>IF(ISNA((IF(F299=0," ",VLOOKUP(F299,Data!$B$32:$B$58,1,FALSE)))),"WRONG LETTER",IF(F299=0," ",_xlfn.XLOOKUP(F299,Data!$B$32:$B$58,Data!$H$32:$H$58)))</f>
        <v xml:space="preserve"> </v>
      </c>
      <c r="I299" s="125" t="str">
        <f>IF(ISNA((IF(F299=0," ",VLOOKUP(F299,Data!$B$32:$B$58,1,FALSE)))),"WRONG LETTER",IF(F299=0," ",_xlfn.XLOOKUP(F299,Data!$B$32:$B$58,Data!$A$32:$A$58)))</f>
        <v xml:space="preserve"> </v>
      </c>
      <c r="J299" s="13" t="str" cm="1">
        <f t="array" ref="J299">_xlfn.IFS(ISBLANK(G299), "", NOT(ISNUMBER(G299)), "!!!",  G299&gt;Data!$D$275,"...",G299&gt;Data!$E$275,"L1",G299&gt;Data!$F$275,"L2",G299&gt;Data!$G$275,"L3",G299&gt;Data!$H$275,"L4",G299&gt;Data!$I$275,"L5",G299&gt;Data!$J$275,"L6",G299&gt;Data!$K$275,"L7",G299&gt;Data!$L$275,"L8", G299&lt;=Data!$L$275,"L9")</f>
        <v/>
      </c>
      <c r="K299" s="2"/>
      <c r="L299" s="126" t="s">
        <v>18</v>
      </c>
      <c r="M299" s="126" t="s">
        <v>17</v>
      </c>
      <c r="N299" s="126">
        <f t="shared" si="64"/>
        <v>0</v>
      </c>
      <c r="O299" s="2"/>
      <c r="P299" s="6"/>
      <c r="Q299" s="6"/>
      <c r="R299" s="6"/>
      <c r="S299" s="6">
        <f>$N299</f>
        <v>0</v>
      </c>
      <c r="T299" s="6"/>
      <c r="U299" s="6"/>
      <c r="V299" s="6"/>
      <c r="W299" s="6"/>
      <c r="X299" s="2"/>
      <c r="Y299" s="8">
        <f>COUNTIF(F$296:F$303:F$305:F$312,F299)</f>
        <v>0</v>
      </c>
      <c r="Z299" s="8">
        <f t="shared" si="65"/>
        <v>0</v>
      </c>
    </row>
    <row r="300" spans="1:26" s="11" customFormat="1" ht="20" customHeight="1">
      <c r="A300" s="13" t="s">
        <v>181</v>
      </c>
      <c r="B300" s="13" t="s">
        <v>30</v>
      </c>
      <c r="C300" s="13">
        <v>1500</v>
      </c>
      <c r="D300" s="13" t="s">
        <v>0</v>
      </c>
      <c r="E300" s="155">
        <v>5</v>
      </c>
      <c r="F300" s="51"/>
      <c r="G300" s="51"/>
      <c r="H300" s="125" t="str">
        <f>IF(ISNA((IF(F300=0," ",VLOOKUP(F300,Data!$B$32:$B$58,1,FALSE)))),"WRONG LETTER",IF(F300=0," ",_xlfn.XLOOKUP(F300,Data!$B$32:$B$58,Data!$H$32:$H$58)))</f>
        <v xml:space="preserve"> </v>
      </c>
      <c r="I300" s="125" t="str">
        <f>IF(ISNA((IF(F300=0," ",VLOOKUP(F300,Data!$B$32:$B$58,1,FALSE)))),"WRONG LETTER",IF(F300=0," ",_xlfn.XLOOKUP(F300,Data!$B$32:$B$58,Data!$A$32:$A$58)))</f>
        <v xml:space="preserve"> </v>
      </c>
      <c r="J300" s="13" t="str" cm="1">
        <f t="array" ref="J300">_xlfn.IFS(ISBLANK(G300), "", NOT(ISNUMBER(G300)), "!!!",  G300&gt;Data!$D$275,"...",G300&gt;Data!$E$275,"L1",G300&gt;Data!$F$275,"L2",G300&gt;Data!$G$275,"L3",G300&gt;Data!$H$275,"L4",G300&gt;Data!$I$275,"L5",G300&gt;Data!$J$275,"L6",G300&gt;Data!$K$275,"L7",G300&gt;Data!$L$275,"L8", G300&lt;=Data!$L$275,"L9")</f>
        <v/>
      </c>
      <c r="K300" s="2"/>
      <c r="L300" s="126" t="s">
        <v>31</v>
      </c>
      <c r="M300" s="126" t="s">
        <v>32</v>
      </c>
      <c r="N300" s="126">
        <f t="shared" si="64"/>
        <v>0</v>
      </c>
      <c r="O300" s="2"/>
      <c r="P300" s="6"/>
      <c r="Q300" s="6"/>
      <c r="R300" s="6"/>
      <c r="S300" s="6"/>
      <c r="T300" s="6">
        <f>$N300</f>
        <v>0</v>
      </c>
      <c r="U300" s="6"/>
      <c r="V300" s="6"/>
      <c r="W300" s="6"/>
      <c r="X300" s="2"/>
      <c r="Y300" s="8">
        <f>COUNTIF(F$296:F$303:F$305:F$312,F300)</f>
        <v>0</v>
      </c>
      <c r="Z300" s="8">
        <f t="shared" si="65"/>
        <v>0</v>
      </c>
    </row>
    <row r="301" spans="1:26" s="11" customFormat="1" ht="20" customHeight="1">
      <c r="A301" s="13" t="s">
        <v>181</v>
      </c>
      <c r="B301" s="13" t="s">
        <v>30</v>
      </c>
      <c r="C301" s="13">
        <v>1500</v>
      </c>
      <c r="D301" s="13" t="s">
        <v>0</v>
      </c>
      <c r="E301" s="155">
        <v>6</v>
      </c>
      <c r="F301" s="51"/>
      <c r="G301" s="51"/>
      <c r="H301" s="125" t="str">
        <f>IF(ISNA((IF(F301=0," ",VLOOKUP(F301,Data!$B$32:$B$58,1,FALSE)))),"WRONG LETTER",IF(F301=0," ",_xlfn.XLOOKUP(F301,Data!$B$32:$B$58,Data!$H$32:$H$58)))</f>
        <v xml:space="preserve"> </v>
      </c>
      <c r="I301" s="125" t="str">
        <f>IF(ISNA((IF(F301=0," ",VLOOKUP(F301,Data!$B$32:$B$58,1,FALSE)))),"WRONG LETTER",IF(F301=0," ",_xlfn.XLOOKUP(F301,Data!$B$32:$B$58,Data!$A$32:$A$58)))</f>
        <v xml:space="preserve"> </v>
      </c>
      <c r="J301" s="13" t="str" cm="1">
        <f t="array" ref="J301">_xlfn.IFS(ISBLANK(G301), "", NOT(ISNUMBER(G301)), "!!!",  G301&gt;Data!$D$275,"...",G301&gt;Data!$E$275,"L1",G301&gt;Data!$F$275,"L2",G301&gt;Data!$G$275,"L3",G301&gt;Data!$H$275,"L4",G301&gt;Data!$I$275,"L5",G301&gt;Data!$J$275,"L6",G301&gt;Data!$K$275,"L7",G301&gt;Data!$L$275,"L8", G301&lt;=Data!$L$275,"L9")</f>
        <v/>
      </c>
      <c r="K301" s="2"/>
      <c r="L301" s="126" t="s">
        <v>44</v>
      </c>
      <c r="M301" s="126" t="s">
        <v>48</v>
      </c>
      <c r="N301" s="126">
        <f t="shared" si="64"/>
        <v>0</v>
      </c>
      <c r="O301" s="2"/>
      <c r="P301" s="6"/>
      <c r="Q301" s="6"/>
      <c r="R301" s="6"/>
      <c r="S301" s="6"/>
      <c r="T301" s="6"/>
      <c r="U301" s="6">
        <f>$N301</f>
        <v>0</v>
      </c>
      <c r="V301" s="6"/>
      <c r="W301" s="6"/>
      <c r="X301" s="2"/>
      <c r="Y301" s="8">
        <f>COUNTIF(F$296:F$303:F$305:F$312,F301)</f>
        <v>0</v>
      </c>
      <c r="Z301" s="8">
        <f t="shared" si="65"/>
        <v>0</v>
      </c>
    </row>
    <row r="302" spans="1:26" s="11" customFormat="1" ht="20" customHeight="1">
      <c r="A302" s="13" t="s">
        <v>181</v>
      </c>
      <c r="B302" s="13" t="s">
        <v>30</v>
      </c>
      <c r="C302" s="13">
        <v>1500</v>
      </c>
      <c r="D302" s="13" t="s">
        <v>0</v>
      </c>
      <c r="E302" s="25">
        <v>7</v>
      </c>
      <c r="F302" s="51"/>
      <c r="G302" s="51"/>
      <c r="H302" s="125" t="str">
        <f>IF(ISNA((IF(F302=0," ",VLOOKUP(F302,Data!$B$32:$B$58,1,FALSE)))),"WRONG LETTER",IF(F302=0," ",_xlfn.XLOOKUP(F302,Data!$B$32:$B$58,Data!$H$32:$H$58)))</f>
        <v xml:space="preserve"> </v>
      </c>
      <c r="I302" s="125" t="str">
        <f>IF(ISNA((IF(F302=0," ",VLOOKUP(F302,Data!$B$32:$B$58,1,FALSE)))),"WRONG LETTER",IF(F302=0," ",_xlfn.XLOOKUP(F302,Data!$B$32:$B$58,Data!$A$32:$A$58)))</f>
        <v xml:space="preserve"> </v>
      </c>
      <c r="J302" s="13" t="str" cm="1">
        <f t="array" ref="J302">_xlfn.IFS(ISBLANK(G302), "", NOT(ISNUMBER(G302)), "!!!",  G302&gt;Data!$D$275,"...",G302&gt;Data!$E$275,"L1",G302&gt;Data!$F$275,"L2",G302&gt;Data!$G$275,"L3",G302&gt;Data!$H$275,"L4",G302&gt;Data!$I$275,"L5",G302&gt;Data!$J$275,"L6",G302&gt;Data!$K$275,"L7",G302&gt;Data!$L$275,"L8", G302&lt;=Data!$L$275,"L9")</f>
        <v/>
      </c>
      <c r="K302" s="2"/>
      <c r="L302" s="126" t="s">
        <v>72</v>
      </c>
      <c r="M302" s="126" t="s">
        <v>73</v>
      </c>
      <c r="N302" s="126">
        <f t="shared" si="64"/>
        <v>0</v>
      </c>
      <c r="O302" s="2"/>
      <c r="P302" s="6"/>
      <c r="Q302" s="6"/>
      <c r="R302" s="6"/>
      <c r="S302" s="6"/>
      <c r="T302" s="6"/>
      <c r="U302" s="6"/>
      <c r="V302" s="6">
        <f>$N302</f>
        <v>0</v>
      </c>
      <c r="W302" s="6"/>
      <c r="X302" s="2"/>
      <c r="Y302" s="8">
        <f>COUNTIF(F$296:F$303:F$305:F$312,F302)</f>
        <v>0</v>
      </c>
      <c r="Z302" s="8">
        <f t="shared" si="65"/>
        <v>0</v>
      </c>
    </row>
    <row r="303" spans="1:26" s="12" customFormat="1" ht="20" customHeight="1">
      <c r="A303" s="13" t="s">
        <v>181</v>
      </c>
      <c r="B303" s="13" t="s">
        <v>30</v>
      </c>
      <c r="C303" s="13">
        <v>1500</v>
      </c>
      <c r="D303" s="13" t="s">
        <v>0</v>
      </c>
      <c r="E303" s="25">
        <v>8</v>
      </c>
      <c r="F303" s="51"/>
      <c r="G303" s="51"/>
      <c r="H303" s="125" t="str">
        <f>IF(ISNA((IF(F303=0," ",VLOOKUP(F303,Data!$B$32:$B$58,1,FALSE)))),"WRONG LETTER",IF(F303=0," ",_xlfn.XLOOKUP(F303,Data!$B$32:$B$58,Data!$H$32:$H$58)))</f>
        <v xml:space="preserve"> </v>
      </c>
      <c r="I303" s="125" t="str">
        <f>IF(ISNA((IF(F303=0," ",VLOOKUP(F303,Data!$B$32:$B$58,1,FALSE)))),"WRONG LETTER",IF(F303=0," ",_xlfn.XLOOKUP(F303,Data!$B$32:$B$58,Data!$A$32:$A$58)))</f>
        <v xml:space="preserve"> </v>
      </c>
      <c r="J303" s="13" t="str" cm="1">
        <f t="array" ref="J303">_xlfn.IFS(ISBLANK(G303), "", NOT(ISNUMBER(G303)), "!!!",  G303&gt;Data!$D$275,"...",G303&gt;Data!$E$275,"L1",G303&gt;Data!$F$275,"L2",G303&gt;Data!$G$275,"L3",G303&gt;Data!$H$275,"L4",G303&gt;Data!$I$275,"L5",G303&gt;Data!$J$275,"L6",G303&gt;Data!$K$275,"L7",G303&gt;Data!$L$275,"L8", G303&lt;=Data!$L$275,"L9")</f>
        <v/>
      </c>
      <c r="K303" s="8"/>
      <c r="L303" s="126" t="s">
        <v>45</v>
      </c>
      <c r="M303" s="126" t="s">
        <v>49</v>
      </c>
      <c r="N303" s="126">
        <f t="shared" si="64"/>
        <v>0</v>
      </c>
      <c r="O303" s="2"/>
      <c r="P303" s="6"/>
      <c r="Q303" s="6"/>
      <c r="R303" s="6"/>
      <c r="S303" s="6"/>
      <c r="T303" s="6"/>
      <c r="U303" s="6"/>
      <c r="V303" s="6"/>
      <c r="W303" s="6">
        <f>$N303</f>
        <v>0</v>
      </c>
      <c r="X303" s="8"/>
      <c r="Y303" s="8">
        <f>COUNTIF(F$296:F$303:F$305:F$312,F303)</f>
        <v>0</v>
      </c>
      <c r="Z303" s="8">
        <f t="shared" si="65"/>
        <v>0</v>
      </c>
    </row>
    <row r="304" spans="1:26" s="12" customFormat="1" ht="20" customHeight="1">
      <c r="A304" s="13" t="s">
        <v>181</v>
      </c>
      <c r="B304" s="13" t="s">
        <v>30</v>
      </c>
      <c r="C304" s="13">
        <v>1500</v>
      </c>
      <c r="D304" s="13"/>
      <c r="E304" s="120" t="s">
        <v>193</v>
      </c>
      <c r="F304" s="46"/>
      <c r="G304" s="46"/>
      <c r="H304" s="120"/>
      <c r="I304" s="127"/>
      <c r="J304" s="132"/>
      <c r="K304" s="8"/>
      <c r="L304" s="129"/>
      <c r="M304" s="129"/>
      <c r="N304" s="130"/>
      <c r="O304" s="8"/>
      <c r="P304" s="8"/>
      <c r="Q304" s="8"/>
      <c r="R304" s="8"/>
      <c r="S304" s="8"/>
      <c r="T304" s="8"/>
      <c r="U304" s="8"/>
      <c r="V304" s="8"/>
      <c r="W304" s="8"/>
      <c r="X304" s="8"/>
      <c r="Y304" s="8"/>
      <c r="Z304" s="3"/>
    </row>
    <row r="305" spans="1:26" s="12" customFormat="1" ht="20" customHeight="1">
      <c r="A305" s="13" t="s">
        <v>181</v>
      </c>
      <c r="B305" s="13" t="s">
        <v>30</v>
      </c>
      <c r="C305" s="13">
        <v>1500</v>
      </c>
      <c r="D305" s="13" t="s">
        <v>1</v>
      </c>
      <c r="E305" s="155">
        <v>1</v>
      </c>
      <c r="F305" s="51"/>
      <c r="G305" s="51"/>
      <c r="H305" s="125" t="str">
        <f>IF(ISNA((IF(F305=0," ",VLOOKUP(F305,Data!$B$32:$B$58,1,FALSE)))),"WRONG LETTER",IF(F305=0," ",_xlfn.XLOOKUP(F305,Data!$B$32:$B$58,Data!$H$32:$H$58)))</f>
        <v xml:space="preserve"> </v>
      </c>
      <c r="I305" s="125" t="str">
        <f>IF(ISNA((IF(F305=0," ",VLOOKUP(F305,Data!$B$32:$B$58,1,FALSE)))),"WRONG LETTER",IF(F305=0," ",_xlfn.XLOOKUP(F305,Data!$B$32:$B$58,Data!$A$32:$A$58)))</f>
        <v xml:space="preserve"> </v>
      </c>
      <c r="J305" s="13" t="str" cm="1">
        <f t="array" ref="J305">_xlfn.IFS(ISBLANK(G305), "", NOT(ISNUMBER(G305)), "!!!",  G305&gt;Data!$D$275,"...",G305&gt;Data!$E$275,"L1",G305&gt;Data!$F$275,"L2",G305&gt;Data!$G$275,"L3",G305&gt;Data!$H$275,"L4",G305&gt;Data!$I$275,"L5",G305&gt;Data!$J$275,"L6",G305&gt;Data!$K$275,"L7",G305&gt;Data!$L$275,"L8", G305&lt;=Data!$L$275,"L9")</f>
        <v/>
      </c>
      <c r="K305" s="2"/>
      <c r="L305" s="126" t="s">
        <v>0</v>
      </c>
      <c r="M305" s="126" t="s">
        <v>47</v>
      </c>
      <c r="N305" s="126">
        <f>(9-_xlfn.XLOOKUP(L305,F$305:F$312,E$305:E$312, 9))+(9-_xlfn.XLOOKUP(M305,F$305:F$312,E$305:E$312, 9))</f>
        <v>0</v>
      </c>
      <c r="O305" s="2"/>
      <c r="P305" s="6">
        <f>$N305</f>
        <v>0</v>
      </c>
      <c r="Q305" s="6"/>
      <c r="R305" s="6"/>
      <c r="S305" s="6"/>
      <c r="T305" s="6"/>
      <c r="U305" s="6"/>
      <c r="V305" s="6"/>
      <c r="W305" s="6"/>
      <c r="X305" s="2"/>
      <c r="Y305" s="8">
        <f>COUNTIF(F$296:F$303:F$305:F$312,F305)</f>
        <v>0</v>
      </c>
      <c r="Z305" s="8">
        <f>IF(NOT(ISBLANK(F305)),COUNTIF(F$305:F$312,LEFT(F305,1)&amp;"*"),0)</f>
        <v>0</v>
      </c>
    </row>
    <row r="306" spans="1:26" s="12" customFormat="1" ht="20" customHeight="1">
      <c r="A306" s="13" t="s">
        <v>181</v>
      </c>
      <c r="B306" s="13" t="s">
        <v>30</v>
      </c>
      <c r="C306" s="13">
        <v>1500</v>
      </c>
      <c r="D306" s="13" t="s">
        <v>1</v>
      </c>
      <c r="E306" s="155">
        <v>2</v>
      </c>
      <c r="F306" s="51"/>
      <c r="G306" s="51"/>
      <c r="H306" s="125" t="str">
        <f>IF(ISNA((IF(F306=0," ",VLOOKUP(F306,Data!$B$32:$B$58,1,FALSE)))),"WRONG LETTER",IF(F306=0," ",_xlfn.XLOOKUP(F306,Data!$B$32:$B$58,Data!$H$32:$H$58)))</f>
        <v xml:space="preserve"> </v>
      </c>
      <c r="I306" s="125" t="str">
        <f>IF(ISNA((IF(F306=0," ",VLOOKUP(F306,Data!$B$32:$B$58,1,FALSE)))),"WRONG LETTER",IF(F306=0," ",_xlfn.XLOOKUP(F306,Data!$B$32:$B$58,Data!$A$32:$A$58)))</f>
        <v xml:space="preserve"> </v>
      </c>
      <c r="J306" s="13" t="str" cm="1">
        <f t="array" ref="J306">_xlfn.IFS(ISBLANK(G306), "", NOT(ISNUMBER(G306)), "!!!",  G306&gt;Data!$D$275,"...",G306&gt;Data!$E$275,"L1",G306&gt;Data!$F$275,"L2",G306&gt;Data!$G$275,"L3",G306&gt;Data!$H$275,"L4",G306&gt;Data!$I$275,"L5",G306&gt;Data!$J$275,"L6",G306&gt;Data!$K$275,"L7",G306&gt;Data!$L$275,"L8", G306&lt;=Data!$L$275,"L9")</f>
        <v/>
      </c>
      <c r="K306" s="8"/>
      <c r="L306" s="126" t="s">
        <v>33</v>
      </c>
      <c r="M306" s="126" t="s">
        <v>34</v>
      </c>
      <c r="N306" s="126">
        <f t="shared" ref="N306:N312" si="66">(9-_xlfn.XLOOKUP(L306,F$305:F$312,E$305:E$312, 9))+(9-_xlfn.XLOOKUP(M306,F$305:F$312,E$305:E$312, 9))</f>
        <v>0</v>
      </c>
      <c r="O306" s="2"/>
      <c r="P306" s="6"/>
      <c r="Q306" s="6">
        <f>$N306</f>
        <v>0</v>
      </c>
      <c r="R306" s="6"/>
      <c r="S306" s="6"/>
      <c r="T306" s="6"/>
      <c r="U306" s="6"/>
      <c r="V306" s="6"/>
      <c r="W306" s="6"/>
      <c r="X306" s="2"/>
      <c r="Y306" s="8">
        <f>COUNTIF(F$296:F$303:F$305:F$312,F306)</f>
        <v>0</v>
      </c>
      <c r="Z306" s="8">
        <f t="shared" ref="Z306:Z312" si="67">IF(NOT(ISBLANK(F306)),COUNTIF(F$305:F$312,LEFT(F306,1)&amp;"*"),0)</f>
        <v>0</v>
      </c>
    </row>
    <row r="307" spans="1:26" s="12" customFormat="1" ht="20" customHeight="1">
      <c r="A307" s="13" t="s">
        <v>181</v>
      </c>
      <c r="B307" s="13" t="s">
        <v>30</v>
      </c>
      <c r="C307" s="13">
        <v>1500</v>
      </c>
      <c r="D307" s="13" t="s">
        <v>1</v>
      </c>
      <c r="E307" s="155">
        <v>3</v>
      </c>
      <c r="F307" s="51"/>
      <c r="G307" s="51"/>
      <c r="H307" s="125" t="str">
        <f>IF(ISNA((IF(F307=0," ",VLOOKUP(F307,Data!$B$32:$B$58,1,FALSE)))),"WRONG LETTER",IF(F307=0," ",_xlfn.XLOOKUP(F307,Data!$B$32:$B$58,Data!$H$32:$H$58)))</f>
        <v xml:space="preserve"> </v>
      </c>
      <c r="I307" s="125" t="str">
        <f>IF(ISNA((IF(F307=0," ",VLOOKUP(F307,Data!$B$32:$B$58,1,FALSE)))),"WRONG LETTER",IF(F307=0," ",_xlfn.XLOOKUP(F307,Data!$B$32:$B$58,Data!$A$32:$A$58)))</f>
        <v xml:space="preserve"> </v>
      </c>
      <c r="J307" s="13" t="str" cm="1">
        <f t="array" ref="J307">_xlfn.IFS(ISBLANK(G307), "", NOT(ISNUMBER(G307)), "!!!",  G307&gt;Data!$D$275,"...",G307&gt;Data!$E$275,"L1",G307&gt;Data!$F$275,"L2",G307&gt;Data!$G$275,"L3",G307&gt;Data!$H$275,"L4",G307&gt;Data!$I$275,"L5",G307&gt;Data!$J$275,"L6",G307&gt;Data!$K$275,"L7",G307&gt;Data!$L$275,"L8", G307&lt;=Data!$L$275,"L9")</f>
        <v/>
      </c>
      <c r="K307" s="8"/>
      <c r="L307" s="126" t="s">
        <v>1</v>
      </c>
      <c r="M307" s="126" t="s">
        <v>46</v>
      </c>
      <c r="N307" s="126">
        <f t="shared" si="66"/>
        <v>0</v>
      </c>
      <c r="O307" s="2"/>
      <c r="P307" s="6"/>
      <c r="Q307" s="6"/>
      <c r="R307" s="6">
        <f>$N307</f>
        <v>0</v>
      </c>
      <c r="S307" s="6"/>
      <c r="T307" s="6"/>
      <c r="U307" s="6"/>
      <c r="V307" s="6"/>
      <c r="W307" s="6"/>
      <c r="X307" s="2"/>
      <c r="Y307" s="8">
        <f>COUNTIF(F$296:F$303:F$305:F$312,F307)</f>
        <v>0</v>
      </c>
      <c r="Z307" s="8">
        <f t="shared" si="67"/>
        <v>0</v>
      </c>
    </row>
    <row r="308" spans="1:26" s="12" customFormat="1" ht="20" customHeight="1">
      <c r="A308" s="13" t="s">
        <v>181</v>
      </c>
      <c r="B308" s="13" t="s">
        <v>30</v>
      </c>
      <c r="C308" s="13">
        <v>1500</v>
      </c>
      <c r="D308" s="13" t="s">
        <v>1</v>
      </c>
      <c r="E308" s="155">
        <v>4</v>
      </c>
      <c r="F308" s="51"/>
      <c r="G308" s="51"/>
      <c r="H308" s="125" t="str">
        <f>IF(ISNA((IF(F308=0," ",VLOOKUP(F308,Data!$B$32:$B$58,1,FALSE)))),"WRONG LETTER",IF(F308=0," ",_xlfn.XLOOKUP(F308,Data!$B$32:$B$58,Data!$H$32:$H$58)))</f>
        <v xml:space="preserve"> </v>
      </c>
      <c r="I308" s="125" t="str">
        <f>IF(ISNA((IF(F308=0," ",VLOOKUP(F308,Data!$B$32:$B$58,1,FALSE)))),"WRONG LETTER",IF(F308=0," ",_xlfn.XLOOKUP(F308,Data!$B$32:$B$58,Data!$A$32:$A$58)))</f>
        <v xml:space="preserve"> </v>
      </c>
      <c r="J308" s="13" t="str" cm="1">
        <f t="array" ref="J308">_xlfn.IFS(ISBLANK(G308), "", NOT(ISNUMBER(G308)), "!!!",  G308&gt;Data!$D$275,"...",G308&gt;Data!$E$275,"L1",G308&gt;Data!$F$275,"L2",G308&gt;Data!$G$275,"L3",G308&gt;Data!$H$275,"L4",G308&gt;Data!$I$275,"L5",G308&gt;Data!$J$275,"L6",G308&gt;Data!$K$275,"L7",G308&gt;Data!$L$275,"L8", G308&lt;=Data!$L$275,"L9")</f>
        <v/>
      </c>
      <c r="K308" s="8"/>
      <c r="L308" s="126" t="s">
        <v>18</v>
      </c>
      <c r="M308" s="126" t="s">
        <v>17</v>
      </c>
      <c r="N308" s="126">
        <f t="shared" si="66"/>
        <v>0</v>
      </c>
      <c r="O308" s="2"/>
      <c r="P308" s="6"/>
      <c r="Q308" s="6"/>
      <c r="R308" s="6"/>
      <c r="S308" s="6">
        <f>$N308</f>
        <v>0</v>
      </c>
      <c r="T308" s="6"/>
      <c r="U308" s="6"/>
      <c r="V308" s="6"/>
      <c r="W308" s="6"/>
      <c r="X308" s="2"/>
      <c r="Y308" s="8">
        <f>COUNTIF(F$296:F$303:F$305:F$312,F308)</f>
        <v>0</v>
      </c>
      <c r="Z308" s="8">
        <f t="shared" si="67"/>
        <v>0</v>
      </c>
    </row>
    <row r="309" spans="1:26" s="12" customFormat="1" ht="20" customHeight="1">
      <c r="A309" s="13" t="s">
        <v>181</v>
      </c>
      <c r="B309" s="13" t="s">
        <v>30</v>
      </c>
      <c r="C309" s="13">
        <v>1500</v>
      </c>
      <c r="D309" s="13" t="s">
        <v>1</v>
      </c>
      <c r="E309" s="155">
        <v>5</v>
      </c>
      <c r="F309" s="51"/>
      <c r="G309" s="51"/>
      <c r="H309" s="125" t="str">
        <f>IF(ISNA((IF(F309=0," ",VLOOKUP(F309,Data!$B$32:$B$58,1,FALSE)))),"WRONG LETTER",IF(F309=0," ",_xlfn.XLOOKUP(F309,Data!$B$32:$B$58,Data!$H$32:$H$58)))</f>
        <v xml:space="preserve"> </v>
      </c>
      <c r="I309" s="125" t="str">
        <f>IF(ISNA((IF(F309=0," ",VLOOKUP(F309,Data!$B$32:$B$58,1,FALSE)))),"WRONG LETTER",IF(F309=0," ",_xlfn.XLOOKUP(F309,Data!$B$32:$B$58,Data!$A$32:$A$58)))</f>
        <v xml:space="preserve"> </v>
      </c>
      <c r="J309" s="13" t="str" cm="1">
        <f t="array" ref="J309">_xlfn.IFS(ISBLANK(G309), "", NOT(ISNUMBER(G309)), "!!!",  G309&gt;Data!$D$275,"...",G309&gt;Data!$E$275,"L1",G309&gt;Data!$F$275,"L2",G309&gt;Data!$G$275,"L3",G309&gt;Data!$H$275,"L4",G309&gt;Data!$I$275,"L5",G309&gt;Data!$J$275,"L6",G309&gt;Data!$K$275,"L7",G309&gt;Data!$L$275,"L8", G309&lt;=Data!$L$275,"L9")</f>
        <v/>
      </c>
      <c r="K309" s="8"/>
      <c r="L309" s="126" t="s">
        <v>31</v>
      </c>
      <c r="M309" s="126" t="s">
        <v>32</v>
      </c>
      <c r="N309" s="126">
        <f t="shared" si="66"/>
        <v>0</v>
      </c>
      <c r="O309" s="2"/>
      <c r="P309" s="6"/>
      <c r="Q309" s="6"/>
      <c r="R309" s="6"/>
      <c r="S309" s="6"/>
      <c r="T309" s="6">
        <f>$N309</f>
        <v>0</v>
      </c>
      <c r="U309" s="6"/>
      <c r="V309" s="6"/>
      <c r="W309" s="6"/>
      <c r="X309" s="2"/>
      <c r="Y309" s="8">
        <f>COUNTIF(F$296:F$303:F$305:F$312,F309)</f>
        <v>0</v>
      </c>
      <c r="Z309" s="8">
        <f t="shared" si="67"/>
        <v>0</v>
      </c>
    </row>
    <row r="310" spans="1:26" s="12" customFormat="1" ht="20" customHeight="1">
      <c r="A310" s="13" t="s">
        <v>181</v>
      </c>
      <c r="B310" s="13" t="s">
        <v>30</v>
      </c>
      <c r="C310" s="13">
        <v>1500</v>
      </c>
      <c r="D310" s="13" t="s">
        <v>1</v>
      </c>
      <c r="E310" s="155">
        <v>6</v>
      </c>
      <c r="F310" s="51"/>
      <c r="G310" s="51"/>
      <c r="H310" s="125" t="str">
        <f>IF(ISNA((IF(F310=0," ",VLOOKUP(F310,Data!$B$32:$B$58,1,FALSE)))),"WRONG LETTER",IF(F310=0," ",_xlfn.XLOOKUP(F310,Data!$B$32:$B$58,Data!$H$32:$H$58)))</f>
        <v xml:space="preserve"> </v>
      </c>
      <c r="I310" s="125" t="str">
        <f>IF(ISNA((IF(F310=0," ",VLOOKUP(F310,Data!$B$32:$B$58,1,FALSE)))),"WRONG LETTER",IF(F310=0," ",_xlfn.XLOOKUP(F310,Data!$B$32:$B$58,Data!$A$32:$A$58)))</f>
        <v xml:space="preserve"> </v>
      </c>
      <c r="J310" s="13" t="str" cm="1">
        <f t="array" ref="J310">_xlfn.IFS(ISBLANK(G310), "", NOT(ISNUMBER(G310)), "!!!",  G310&gt;Data!$D$275,"...",G310&gt;Data!$E$275,"L1",G310&gt;Data!$F$275,"L2",G310&gt;Data!$G$275,"L3",G310&gt;Data!$H$275,"L4",G310&gt;Data!$I$275,"L5",G310&gt;Data!$J$275,"L6",G310&gt;Data!$K$275,"L7",G310&gt;Data!$L$275,"L8", G310&lt;=Data!$L$275,"L9")</f>
        <v/>
      </c>
      <c r="K310" s="131"/>
      <c r="L310" s="126" t="s">
        <v>44</v>
      </c>
      <c r="M310" s="126" t="s">
        <v>48</v>
      </c>
      <c r="N310" s="126">
        <f t="shared" si="66"/>
        <v>0</v>
      </c>
      <c r="O310" s="2"/>
      <c r="P310" s="6"/>
      <c r="Q310" s="6"/>
      <c r="R310" s="6"/>
      <c r="S310" s="6"/>
      <c r="T310" s="6"/>
      <c r="U310" s="6">
        <f>$N310</f>
        <v>0</v>
      </c>
      <c r="V310" s="6"/>
      <c r="W310" s="6"/>
      <c r="X310" s="2"/>
      <c r="Y310" s="8">
        <f>COUNTIF(F$296:F$303:F$305:F$312,F310)</f>
        <v>0</v>
      </c>
      <c r="Z310" s="8">
        <f t="shared" si="67"/>
        <v>0</v>
      </c>
    </row>
    <row r="311" spans="1:26" s="11" customFormat="1" ht="20" customHeight="1">
      <c r="A311" s="13" t="s">
        <v>181</v>
      </c>
      <c r="B311" s="13" t="s">
        <v>30</v>
      </c>
      <c r="C311" s="13">
        <v>1500</v>
      </c>
      <c r="D311" s="13" t="s">
        <v>1</v>
      </c>
      <c r="E311" s="25">
        <v>7</v>
      </c>
      <c r="F311" s="51"/>
      <c r="G311" s="51"/>
      <c r="H311" s="125" t="str">
        <f>IF(ISNA((IF(F311=0," ",VLOOKUP(F311,Data!$B$32:$B$58,1,FALSE)))),"WRONG LETTER",IF(F311=0," ",_xlfn.XLOOKUP(F311,Data!$B$32:$B$58,Data!$H$32:$H$58)))</f>
        <v xml:space="preserve"> </v>
      </c>
      <c r="I311" s="125" t="str">
        <f>IF(ISNA((IF(F311=0," ",VLOOKUP(F311,Data!$B$32:$B$58,1,FALSE)))),"WRONG LETTER",IF(F311=0," ",_xlfn.XLOOKUP(F311,Data!$B$32:$B$58,Data!$A$32:$A$58)))</f>
        <v xml:space="preserve"> </v>
      </c>
      <c r="J311" s="13" t="str" cm="1">
        <f t="array" ref="J311">_xlfn.IFS(ISBLANK(G311), "", NOT(ISNUMBER(G311)), "!!!",  G311&gt;Data!$D$275,"...",G311&gt;Data!$E$275,"L1",G311&gt;Data!$F$275,"L2",G311&gt;Data!$G$275,"L3",G311&gt;Data!$H$275,"L4",G311&gt;Data!$I$275,"L5",G311&gt;Data!$J$275,"L6",G311&gt;Data!$K$275,"L7",G311&gt;Data!$L$275,"L8", G311&lt;=Data!$L$275,"L9")</f>
        <v/>
      </c>
      <c r="K311" s="8"/>
      <c r="L311" s="126" t="s">
        <v>72</v>
      </c>
      <c r="M311" s="126" t="s">
        <v>73</v>
      </c>
      <c r="N311" s="126">
        <f t="shared" si="66"/>
        <v>0</v>
      </c>
      <c r="O311" s="2"/>
      <c r="P311" s="6"/>
      <c r="Q311" s="6"/>
      <c r="R311" s="6"/>
      <c r="S311" s="6"/>
      <c r="T311" s="6"/>
      <c r="U311" s="6"/>
      <c r="V311" s="6">
        <f>$N311</f>
        <v>0</v>
      </c>
      <c r="W311" s="6"/>
      <c r="X311" s="2"/>
      <c r="Y311" s="8">
        <f>COUNTIF(F$296:F$303:F$305:F$312,F311)</f>
        <v>0</v>
      </c>
      <c r="Z311" s="8">
        <f t="shared" si="67"/>
        <v>0</v>
      </c>
    </row>
    <row r="312" spans="1:26" s="11" customFormat="1" ht="20" customHeight="1">
      <c r="A312" s="13" t="s">
        <v>181</v>
      </c>
      <c r="B312" s="13" t="s">
        <v>30</v>
      </c>
      <c r="C312" s="13">
        <v>1500</v>
      </c>
      <c r="D312" s="13" t="s">
        <v>1</v>
      </c>
      <c r="E312" s="25">
        <v>8</v>
      </c>
      <c r="F312" s="51"/>
      <c r="G312" s="51"/>
      <c r="H312" s="125" t="str">
        <f>IF(ISNA((IF(F312=0," ",VLOOKUP(F312,Data!$B$32:$B$58,1,FALSE)))),"WRONG LETTER",IF(F312=0," ",_xlfn.XLOOKUP(F312,Data!$B$32:$B$58,Data!$H$32:$H$58)))</f>
        <v xml:space="preserve"> </v>
      </c>
      <c r="I312" s="125" t="str">
        <f>IF(ISNA((IF(F312=0," ",VLOOKUP(F312,Data!$B$32:$B$58,1,FALSE)))),"WRONG LETTER",IF(F312=0," ",_xlfn.XLOOKUP(F312,Data!$B$32:$B$58,Data!$A$32:$A$58)))</f>
        <v xml:space="preserve"> </v>
      </c>
      <c r="J312" s="13" t="str" cm="1">
        <f t="array" ref="J312">_xlfn.IFS(ISBLANK(G312), "", NOT(ISNUMBER(G312)), "!!!",  G312&gt;Data!$D$275,"...",G312&gt;Data!$E$275,"L1",G312&gt;Data!$F$275,"L2",G312&gt;Data!$G$275,"L3",G312&gt;Data!$H$275,"L4",G312&gt;Data!$I$275,"L5",G312&gt;Data!$J$275,"L6",G312&gt;Data!$K$275,"L7",G312&gt;Data!$L$275,"L8", G312&lt;=Data!$L$275,"L9")</f>
        <v/>
      </c>
      <c r="K312" s="8"/>
      <c r="L312" s="126" t="s">
        <v>45</v>
      </c>
      <c r="M312" s="126" t="s">
        <v>49</v>
      </c>
      <c r="N312" s="126">
        <f t="shared" si="66"/>
        <v>0</v>
      </c>
      <c r="O312" s="2"/>
      <c r="P312" s="6"/>
      <c r="Q312" s="6"/>
      <c r="R312" s="6"/>
      <c r="S312" s="6"/>
      <c r="T312" s="6"/>
      <c r="U312" s="6"/>
      <c r="V312" s="6"/>
      <c r="W312" s="6">
        <f>$N312</f>
        <v>0</v>
      </c>
      <c r="X312" s="8"/>
      <c r="Y312" s="8">
        <f>COUNTIF(F$296:F$303:F$305:F$312,F312)</f>
        <v>0</v>
      </c>
      <c r="Z312" s="8">
        <f t="shared" si="67"/>
        <v>0</v>
      </c>
    </row>
    <row r="313" spans="1:26" s="11" customFormat="1" ht="20" customHeight="1">
      <c r="A313" s="13" t="s">
        <v>181</v>
      </c>
      <c r="B313" s="13" t="s">
        <v>30</v>
      </c>
      <c r="C313" s="13" t="s">
        <v>158</v>
      </c>
      <c r="D313" s="13"/>
      <c r="E313" s="120" t="s">
        <v>194</v>
      </c>
      <c r="F313" s="46"/>
      <c r="G313" s="46"/>
      <c r="H313" s="120"/>
      <c r="I313" s="127" t="s">
        <v>59</v>
      </c>
      <c r="J313" s="128">
        <f>Data!$M$276</f>
        <v>46.8</v>
      </c>
      <c r="K313" s="22"/>
      <c r="L313" s="16"/>
      <c r="M313" s="16"/>
      <c r="O313" s="8"/>
      <c r="P313" s="8"/>
      <c r="Q313" s="8"/>
      <c r="R313" s="8"/>
      <c r="S313" s="8"/>
      <c r="T313" s="8"/>
      <c r="U313" s="8"/>
      <c r="V313" s="8"/>
      <c r="W313" s="8"/>
      <c r="X313" s="2"/>
      <c r="Y313" s="123"/>
      <c r="Z313" s="3"/>
    </row>
    <row r="314" spans="1:26" s="11" customFormat="1" ht="40" customHeight="1">
      <c r="A314" s="13" t="s">
        <v>181</v>
      </c>
      <c r="B314" s="13" t="s">
        <v>30</v>
      </c>
      <c r="C314" s="13" t="s">
        <v>158</v>
      </c>
      <c r="D314" s="13" t="s">
        <v>0</v>
      </c>
      <c r="E314" s="155">
        <v>1</v>
      </c>
      <c r="F314" s="51"/>
      <c r="G314" s="325"/>
      <c r="H314" s="133" t="str">
        <f>IF(ISNA((IF(F314=0," ",VLOOKUP(F314,Data!$B$32:$B$58,1,FALSE)))),"WRONG LETTER",IF(F314=0," ",_xlfn.XLOOKUP(F314,Data!$B$32:$B$58,Data!$X$32:$X$58)))</f>
        <v xml:space="preserve"> </v>
      </c>
      <c r="I314" s="125" t="str">
        <f>IF(ISNA((IF(F314=0," ",VLOOKUP(F314,Data!$B$32:$B$58,1,FALSE)))),"WRONG LETTER",IF(F314=0," ",_xlfn.XLOOKUP(F314,Data!$B$32:$B$58,Data!$A$32:$A$58)))</f>
        <v xml:space="preserve"> </v>
      </c>
      <c r="J314" s="13" t="s">
        <v>159</v>
      </c>
      <c r="K314" s="2"/>
      <c r="L314" s="126" t="s">
        <v>0</v>
      </c>
      <c r="M314" s="126" t="s">
        <v>47</v>
      </c>
      <c r="N314" s="126">
        <f>(9-_xlfn.XLOOKUP(L314,F$314:F$321,E$314:E$321, 9))+(9-_xlfn.XLOOKUP(M314,F$314:F$321,E$314:E$321, 9))</f>
        <v>0</v>
      </c>
      <c r="O314" s="2"/>
      <c r="P314" s="6">
        <f>$N314</f>
        <v>0</v>
      </c>
      <c r="Q314" s="6"/>
      <c r="R314" s="6"/>
      <c r="S314" s="6"/>
      <c r="T314" s="6"/>
      <c r="U314" s="6"/>
      <c r="V314" s="6"/>
      <c r="W314" s="6"/>
      <c r="X314" s="2"/>
      <c r="Y314" s="8">
        <f>COUNTIF(F$314:F$321,F314)</f>
        <v>0</v>
      </c>
      <c r="Z314" s="8">
        <f>IF(NOT(ISBLANK(F314)),COUNTIF(F$314:F$321,LEFT(F314,1)&amp;"*"),0)</f>
        <v>0</v>
      </c>
    </row>
    <row r="315" spans="1:26" s="11" customFormat="1" ht="40" customHeight="1">
      <c r="A315" s="13" t="s">
        <v>181</v>
      </c>
      <c r="B315" s="13" t="s">
        <v>30</v>
      </c>
      <c r="C315" s="13" t="s">
        <v>158</v>
      </c>
      <c r="D315" s="13" t="s">
        <v>0</v>
      </c>
      <c r="E315" s="155">
        <v>2</v>
      </c>
      <c r="F315" s="51"/>
      <c r="G315" s="325"/>
      <c r="H315" s="133" t="str">
        <f>IF(ISNA((IF(F315=0," ",VLOOKUP(F315,Data!$B$32:$B$58,1,FALSE)))),"WRONG LETTER",IF(F315=0," ",_xlfn.XLOOKUP(F315,Data!$B$32:$B$58,Data!$X$32:$X$58)))</f>
        <v xml:space="preserve"> </v>
      </c>
      <c r="I315" s="125" t="str">
        <f>IF(ISNA((IF(F315=0," ",VLOOKUP(F315,Data!$B$32:$B$58,1,FALSE)))),"WRONG LETTER",IF(F315=0," ",_xlfn.XLOOKUP(F315,Data!$B$32:$B$58,Data!$A$32:$A$58)))</f>
        <v xml:space="preserve"> </v>
      </c>
      <c r="J315" s="13" t="s">
        <v>159</v>
      </c>
      <c r="K315" s="2"/>
      <c r="L315" s="126" t="s">
        <v>33</v>
      </c>
      <c r="M315" s="126" t="s">
        <v>34</v>
      </c>
      <c r="N315" s="126">
        <f t="shared" ref="N315:N321" si="68">(9-_xlfn.XLOOKUP(L315,F$314:F$321,E$314:E$321, 9))+(9-_xlfn.XLOOKUP(M315,F$314:F$321,E$314:E$321, 9))</f>
        <v>0</v>
      </c>
      <c r="O315" s="2"/>
      <c r="P315" s="6"/>
      <c r="Q315" s="6">
        <f>$N315</f>
        <v>0</v>
      </c>
      <c r="R315" s="6"/>
      <c r="S315" s="6"/>
      <c r="T315" s="6"/>
      <c r="U315" s="6"/>
      <c r="V315" s="6"/>
      <c r="W315" s="6"/>
      <c r="X315" s="2"/>
      <c r="Y315" s="8">
        <f t="shared" ref="Y315:Y321" si="69">COUNTIF(F$314:F$321,F315)</f>
        <v>0</v>
      </c>
      <c r="Z315" s="8">
        <f t="shared" ref="Z315:Z321" si="70">IF(NOT(ISBLANK(F315)),COUNTIF(F$314:F$321,LEFT(F315,1)&amp;"*"),0)</f>
        <v>0</v>
      </c>
    </row>
    <row r="316" spans="1:26" s="11" customFormat="1" ht="40" customHeight="1">
      <c r="A316" s="13" t="s">
        <v>181</v>
      </c>
      <c r="B316" s="13" t="s">
        <v>30</v>
      </c>
      <c r="C316" s="13" t="s">
        <v>158</v>
      </c>
      <c r="D316" s="13" t="s">
        <v>0</v>
      </c>
      <c r="E316" s="155">
        <v>3</v>
      </c>
      <c r="F316" s="51"/>
      <c r="G316" s="325"/>
      <c r="H316" s="133" t="str">
        <f>IF(ISNA((IF(F316=0," ",VLOOKUP(F316,Data!$B$32:$B$58,1,FALSE)))),"WRONG LETTER",IF(F316=0," ",_xlfn.XLOOKUP(F316,Data!$B$32:$B$58,Data!$X$32:$X$58)))</f>
        <v xml:space="preserve"> </v>
      </c>
      <c r="I316" s="125" t="str">
        <f>IF(ISNA((IF(F316=0," ",VLOOKUP(F316,Data!$B$32:$B$58,1,FALSE)))),"WRONG LETTER",IF(F316=0," ",_xlfn.XLOOKUP(F316,Data!$B$32:$B$58,Data!$A$32:$A$58)))</f>
        <v xml:space="preserve"> </v>
      </c>
      <c r="J316" s="13" t="s">
        <v>159</v>
      </c>
      <c r="K316" s="2"/>
      <c r="L316" s="126" t="s">
        <v>1</v>
      </c>
      <c r="M316" s="126" t="s">
        <v>46</v>
      </c>
      <c r="N316" s="126">
        <f t="shared" si="68"/>
        <v>0</v>
      </c>
      <c r="O316" s="2"/>
      <c r="P316" s="6"/>
      <c r="Q316" s="6"/>
      <c r="R316" s="6">
        <f>$N316</f>
        <v>0</v>
      </c>
      <c r="S316" s="6"/>
      <c r="T316" s="6"/>
      <c r="U316" s="6"/>
      <c r="V316" s="6"/>
      <c r="W316" s="6"/>
      <c r="X316" s="2"/>
      <c r="Y316" s="8">
        <f t="shared" si="69"/>
        <v>0</v>
      </c>
      <c r="Z316" s="8">
        <f t="shared" si="70"/>
        <v>0</v>
      </c>
    </row>
    <row r="317" spans="1:26" s="11" customFormat="1" ht="40" customHeight="1">
      <c r="A317" s="13" t="s">
        <v>181</v>
      </c>
      <c r="B317" s="13" t="s">
        <v>30</v>
      </c>
      <c r="C317" s="13" t="s">
        <v>158</v>
      </c>
      <c r="D317" s="13" t="s">
        <v>0</v>
      </c>
      <c r="E317" s="155">
        <v>4</v>
      </c>
      <c r="F317" s="51"/>
      <c r="G317" s="325"/>
      <c r="H317" s="133" t="str">
        <f>IF(ISNA((IF(F317=0," ",VLOOKUP(F317,Data!$B$32:$B$58,1,FALSE)))),"WRONG LETTER",IF(F317=0," ",_xlfn.XLOOKUP(F317,Data!$B$32:$B$58,Data!$X$32:$X$58)))</f>
        <v xml:space="preserve"> </v>
      </c>
      <c r="I317" s="125" t="str">
        <f>IF(ISNA((IF(F317=0," ",VLOOKUP(F317,Data!$B$32:$B$58,1,FALSE)))),"WRONG LETTER",IF(F317=0," ",_xlfn.XLOOKUP(F317,Data!$B$32:$B$58,Data!$A$32:$A$58)))</f>
        <v xml:space="preserve"> </v>
      </c>
      <c r="J317" s="13" t="s">
        <v>159</v>
      </c>
      <c r="K317" s="2"/>
      <c r="L317" s="126" t="s">
        <v>18</v>
      </c>
      <c r="M317" s="126" t="s">
        <v>17</v>
      </c>
      <c r="N317" s="126">
        <f t="shared" si="68"/>
        <v>0</v>
      </c>
      <c r="O317" s="2"/>
      <c r="P317" s="6"/>
      <c r="Q317" s="6"/>
      <c r="R317" s="6"/>
      <c r="S317" s="6">
        <f>$N317</f>
        <v>0</v>
      </c>
      <c r="T317" s="6"/>
      <c r="U317" s="6"/>
      <c r="V317" s="6"/>
      <c r="W317" s="6"/>
      <c r="X317" s="2"/>
      <c r="Y317" s="8">
        <f t="shared" si="69"/>
        <v>0</v>
      </c>
      <c r="Z317" s="8">
        <f t="shared" si="70"/>
        <v>0</v>
      </c>
    </row>
    <row r="318" spans="1:26" s="11" customFormat="1" ht="40" customHeight="1">
      <c r="A318" s="13" t="s">
        <v>181</v>
      </c>
      <c r="B318" s="13" t="s">
        <v>30</v>
      </c>
      <c r="C318" s="13" t="s">
        <v>158</v>
      </c>
      <c r="D318" s="13" t="s">
        <v>0</v>
      </c>
      <c r="E318" s="155">
        <v>5</v>
      </c>
      <c r="F318" s="51"/>
      <c r="G318" s="325"/>
      <c r="H318" s="133" t="str">
        <f>IF(ISNA((IF(F318=0," ",VLOOKUP(F318,Data!$B$32:$B$58,1,FALSE)))),"WRONG LETTER",IF(F318=0," ",_xlfn.XLOOKUP(F318,Data!$B$32:$B$58,Data!$X$32:$X$58)))</f>
        <v xml:space="preserve"> </v>
      </c>
      <c r="I318" s="125" t="str">
        <f>IF(ISNA((IF(F318=0," ",VLOOKUP(F318,Data!$B$32:$B$58,1,FALSE)))),"WRONG LETTER",IF(F318=0," ",_xlfn.XLOOKUP(F318,Data!$B$32:$B$58,Data!$A$32:$A$58)))</f>
        <v xml:space="preserve"> </v>
      </c>
      <c r="J318" s="13" t="s">
        <v>159</v>
      </c>
      <c r="K318" s="2"/>
      <c r="L318" s="126" t="s">
        <v>31</v>
      </c>
      <c r="M318" s="126" t="s">
        <v>32</v>
      </c>
      <c r="N318" s="126">
        <f t="shared" si="68"/>
        <v>0</v>
      </c>
      <c r="O318" s="2"/>
      <c r="P318" s="6"/>
      <c r="Q318" s="6"/>
      <c r="R318" s="6"/>
      <c r="S318" s="6"/>
      <c r="T318" s="6">
        <f>$N318</f>
        <v>0</v>
      </c>
      <c r="U318" s="6"/>
      <c r="V318" s="6"/>
      <c r="W318" s="6"/>
      <c r="X318" s="2"/>
      <c r="Y318" s="8">
        <f t="shared" si="69"/>
        <v>0</v>
      </c>
      <c r="Z318" s="8">
        <f t="shared" si="70"/>
        <v>0</v>
      </c>
    </row>
    <row r="319" spans="1:26" s="11" customFormat="1" ht="40" customHeight="1">
      <c r="A319" s="13" t="s">
        <v>181</v>
      </c>
      <c r="B319" s="13" t="s">
        <v>30</v>
      </c>
      <c r="C319" s="13" t="s">
        <v>158</v>
      </c>
      <c r="D319" s="13" t="s">
        <v>0</v>
      </c>
      <c r="E319" s="155">
        <v>6</v>
      </c>
      <c r="F319" s="51"/>
      <c r="G319" s="325"/>
      <c r="H319" s="133" t="str">
        <f>IF(ISNA((IF(F319=0," ",VLOOKUP(F319,Data!$B$32:$B$58,1,FALSE)))),"WRONG LETTER",IF(F319=0," ",_xlfn.XLOOKUP(F319,Data!$B$32:$B$58,Data!$X$32:$X$58)))</f>
        <v xml:space="preserve"> </v>
      </c>
      <c r="I319" s="125" t="str">
        <f>IF(ISNA((IF(F319=0," ",VLOOKUP(F319,Data!$B$32:$B$58,1,FALSE)))),"WRONG LETTER",IF(F319=0," ",_xlfn.XLOOKUP(F319,Data!$B$32:$B$58,Data!$A$32:$A$58)))</f>
        <v xml:space="preserve"> </v>
      </c>
      <c r="J319" s="13" t="s">
        <v>159</v>
      </c>
      <c r="K319" s="2"/>
      <c r="L319" s="126" t="s">
        <v>44</v>
      </c>
      <c r="M319" s="126" t="s">
        <v>48</v>
      </c>
      <c r="N319" s="126">
        <f t="shared" si="68"/>
        <v>0</v>
      </c>
      <c r="O319" s="2"/>
      <c r="P319" s="6"/>
      <c r="Q319" s="6"/>
      <c r="R319" s="6"/>
      <c r="S319" s="6"/>
      <c r="T319" s="6"/>
      <c r="U319" s="6">
        <f>$N319</f>
        <v>0</v>
      </c>
      <c r="V319" s="6"/>
      <c r="W319" s="6"/>
      <c r="X319" s="2"/>
      <c r="Y319" s="8">
        <f t="shared" si="69"/>
        <v>0</v>
      </c>
      <c r="Z319" s="8">
        <f t="shared" si="70"/>
        <v>0</v>
      </c>
    </row>
    <row r="320" spans="1:26" s="11" customFormat="1" ht="40" customHeight="1">
      <c r="A320" s="13" t="s">
        <v>181</v>
      </c>
      <c r="B320" s="13" t="s">
        <v>30</v>
      </c>
      <c r="C320" s="13" t="s">
        <v>158</v>
      </c>
      <c r="D320" s="13" t="s">
        <v>0</v>
      </c>
      <c r="E320" s="25">
        <v>7</v>
      </c>
      <c r="F320" s="51"/>
      <c r="G320" s="325"/>
      <c r="H320" s="133" t="str">
        <f>IF(ISNA((IF(F320=0," ",VLOOKUP(F320,Data!$B$32:$B$58,1,FALSE)))),"WRONG LETTER",IF(F320=0," ",_xlfn.XLOOKUP(F320,Data!$B$32:$B$58,Data!$X$32:$X$58)))</f>
        <v xml:space="preserve"> </v>
      </c>
      <c r="I320" s="125" t="str">
        <f>IF(ISNA((IF(F320=0," ",VLOOKUP(F320,Data!$B$32:$B$58,1,FALSE)))),"WRONG LETTER",IF(F320=0," ",_xlfn.XLOOKUP(F320,Data!$B$32:$B$58,Data!$A$32:$A$58)))</f>
        <v xml:space="preserve"> </v>
      </c>
      <c r="J320" s="13" t="s">
        <v>159</v>
      </c>
      <c r="K320" s="2"/>
      <c r="L320" s="126" t="s">
        <v>72</v>
      </c>
      <c r="M320" s="126" t="s">
        <v>73</v>
      </c>
      <c r="N320" s="126">
        <f t="shared" si="68"/>
        <v>0</v>
      </c>
      <c r="O320" s="2"/>
      <c r="P320" s="6"/>
      <c r="Q320" s="6"/>
      <c r="R320" s="6"/>
      <c r="S320" s="6"/>
      <c r="T320" s="6"/>
      <c r="U320" s="6"/>
      <c r="V320" s="6">
        <f>$N320</f>
        <v>0</v>
      </c>
      <c r="W320" s="6"/>
      <c r="X320" s="2"/>
      <c r="Y320" s="8">
        <f t="shared" si="69"/>
        <v>0</v>
      </c>
      <c r="Z320" s="8">
        <f t="shared" si="70"/>
        <v>0</v>
      </c>
    </row>
    <row r="321" spans="1:26" s="12" customFormat="1" ht="40" customHeight="1">
      <c r="A321" s="13" t="s">
        <v>181</v>
      </c>
      <c r="B321" s="13" t="s">
        <v>30</v>
      </c>
      <c r="C321" s="13" t="s">
        <v>158</v>
      </c>
      <c r="D321" s="13" t="s">
        <v>0</v>
      </c>
      <c r="E321" s="25">
        <v>8</v>
      </c>
      <c r="F321" s="51"/>
      <c r="G321" s="325"/>
      <c r="H321" s="133" t="str">
        <f>IF(ISNA((IF(F321=0," ",VLOOKUP(F321,Data!$B$32:$B$58,1,FALSE)))),"WRONG LETTER",IF(F321=0," ",_xlfn.XLOOKUP(F321,Data!$B$32:$B$58,Data!$X$32:$X$58)))</f>
        <v xml:space="preserve"> </v>
      </c>
      <c r="I321" s="125" t="str">
        <f>IF(ISNA((IF(F321=0," ",VLOOKUP(F321,Data!$B$32:$B$58,1,FALSE)))),"WRONG LETTER",IF(F321=0," ",_xlfn.XLOOKUP(F321,Data!$B$32:$B$58,Data!$A$32:$A$58)))</f>
        <v xml:space="preserve"> </v>
      </c>
      <c r="J321" s="13" t="s">
        <v>159</v>
      </c>
      <c r="K321" s="8"/>
      <c r="L321" s="126" t="s">
        <v>45</v>
      </c>
      <c r="M321" s="126" t="s">
        <v>49</v>
      </c>
      <c r="N321" s="126">
        <f t="shared" si="68"/>
        <v>0</v>
      </c>
      <c r="O321" s="2"/>
      <c r="P321" s="6"/>
      <c r="Q321" s="6"/>
      <c r="R321" s="6"/>
      <c r="S321" s="6"/>
      <c r="T321" s="6"/>
      <c r="U321" s="6"/>
      <c r="V321" s="6"/>
      <c r="W321" s="6">
        <f>$N321</f>
        <v>0</v>
      </c>
      <c r="X321" s="8"/>
      <c r="Y321" s="8">
        <f t="shared" si="69"/>
        <v>0</v>
      </c>
      <c r="Z321" s="8">
        <f t="shared" si="70"/>
        <v>0</v>
      </c>
    </row>
    <row r="322" spans="1:26" s="11" customFormat="1" ht="20" customHeight="1">
      <c r="A322" s="13" t="s">
        <v>181</v>
      </c>
      <c r="B322" s="13" t="s">
        <v>30</v>
      </c>
      <c r="C322" s="13" t="s">
        <v>26</v>
      </c>
      <c r="D322" s="13"/>
      <c r="E322" s="120" t="s">
        <v>195</v>
      </c>
      <c r="F322" s="46"/>
      <c r="G322" s="46"/>
      <c r="H322" s="120"/>
      <c r="I322" s="127" t="s">
        <v>59</v>
      </c>
      <c r="J322" s="128">
        <f>Data!$M$277</f>
        <v>1.75</v>
      </c>
      <c r="K322" s="22"/>
      <c r="L322" s="16"/>
      <c r="M322" s="16"/>
      <c r="O322" s="8"/>
      <c r="P322" s="8"/>
      <c r="Q322" s="8"/>
      <c r="R322" s="8"/>
      <c r="S322" s="8"/>
      <c r="T322" s="8"/>
      <c r="U322" s="8"/>
      <c r="V322" s="8"/>
      <c r="W322" s="8"/>
      <c r="X322" s="2"/>
      <c r="Y322" s="123"/>
      <c r="Z322" s="124"/>
    </row>
    <row r="323" spans="1:26" s="11" customFormat="1" ht="20" customHeight="1">
      <c r="A323" s="13" t="s">
        <v>181</v>
      </c>
      <c r="B323" s="13" t="s">
        <v>30</v>
      </c>
      <c r="C323" s="13" t="s">
        <v>26</v>
      </c>
      <c r="D323" s="13" t="s">
        <v>0</v>
      </c>
      <c r="E323" s="155">
        <v>1</v>
      </c>
      <c r="F323" s="30"/>
      <c r="G323" s="139"/>
      <c r="H323" s="125" t="str">
        <f>IF(ISNA((IF(F323=0," ",VLOOKUP(F323,Data!$B$32:$B$58,1,FALSE)))),"WRONG LETTER",IF(F323=0," ",_xlfn.XLOOKUP(F323,Data!$B$32:$B$58,Data!$G$32:$G$58)))</f>
        <v xml:space="preserve"> </v>
      </c>
      <c r="I323" s="125" t="str">
        <f>IF(ISNA((IF(F323=0," ",VLOOKUP(F323,Data!$B$32:$B$58,1,FALSE)))),"WRONG LETTER",IF(F323=0," ",_xlfn.XLOOKUP(F323,Data!$B$32:$B$58,Data!$A$32:$A$58)))</f>
        <v xml:space="preserve"> </v>
      </c>
      <c r="J323" s="13" t="str" cm="1">
        <f t="array" ref="J323">_xlfn.IFS(ISBLANK(G323), "", NOT(ISNUMBER(G323)), "!!!",  G323&lt;Data!$D$277,"...",G323&lt;Data!$E$277,"L1",G323&lt;Data!$F$277,"L2",G323&lt;Data!$G$277,"L3",G323&lt;Data!$H$277,"L4",G323&lt;Data!$I$277,"L5",G323&lt;Data!$J$277,"L6",G323&lt;Data!$K$277,"L7",G323&lt;Data!$L$277,"L8", G323&gt;=Data!$L$277,"L9")</f>
        <v/>
      </c>
      <c r="K323" s="2"/>
      <c r="L323" s="126" t="s">
        <v>0</v>
      </c>
      <c r="M323" s="126" t="s">
        <v>47</v>
      </c>
      <c r="N323" s="126">
        <f>(9-_xlfn.XLOOKUP(L323,F$323:F$330,E$323:E$330, 9))+(9-_xlfn.XLOOKUP(M323,F$323:F$330,E$323:E$330, 9))</f>
        <v>0</v>
      </c>
      <c r="O323" s="2"/>
      <c r="P323" s="6">
        <f>$N323</f>
        <v>0</v>
      </c>
      <c r="Q323" s="6"/>
      <c r="R323" s="6"/>
      <c r="S323" s="6"/>
      <c r="T323" s="6"/>
      <c r="U323" s="6"/>
      <c r="V323" s="6"/>
      <c r="W323" s="6"/>
      <c r="X323" s="2"/>
      <c r="Y323" s="8">
        <f>COUNTIF(F$323:F$330:F$332:F$339,F323)</f>
        <v>0</v>
      </c>
      <c r="Z323" s="8">
        <f>IF(NOT(ISBLANK(F323)),COUNTIF(F$323:F$330,LEFT(F323,1)&amp;"*"),0)</f>
        <v>0</v>
      </c>
    </row>
    <row r="324" spans="1:26" s="11" customFormat="1" ht="20" customHeight="1">
      <c r="A324" s="13" t="s">
        <v>181</v>
      </c>
      <c r="B324" s="13" t="s">
        <v>30</v>
      </c>
      <c r="C324" s="13" t="s">
        <v>26</v>
      </c>
      <c r="D324" s="13" t="s">
        <v>0</v>
      </c>
      <c r="E324" s="155">
        <v>2</v>
      </c>
      <c r="F324" s="30"/>
      <c r="G324" s="139"/>
      <c r="H324" s="125" t="str">
        <f>IF(ISNA((IF(F324=0," ",VLOOKUP(F324,Data!$B$32:$B$58,1,FALSE)))),"WRONG LETTER",IF(F324=0," ",_xlfn.XLOOKUP(F324,Data!$B$32:$B$58,Data!$G$32:$G$58)))</f>
        <v xml:space="preserve"> </v>
      </c>
      <c r="I324" s="125" t="str">
        <f>IF(ISNA((IF(F324=0," ",VLOOKUP(F324,Data!$B$32:$B$58,1,FALSE)))),"WRONG LETTER",IF(F324=0," ",_xlfn.XLOOKUP(F324,Data!$B$32:$B$58,Data!$A$32:$A$58)))</f>
        <v xml:space="preserve"> </v>
      </c>
      <c r="J324" s="13" t="str" cm="1">
        <f t="array" ref="J324">_xlfn.IFS(ISBLANK(G324), "", NOT(ISNUMBER(G324)), "!!!",  G324&lt;Data!$D$277,"...",G324&lt;Data!$E$277,"L1",G324&lt;Data!$F$277,"L2",G324&lt;Data!$G$277,"L3",G324&lt;Data!$H$277,"L4",G324&lt;Data!$I$277,"L5",G324&lt;Data!$J$277,"L6",G324&lt;Data!$K$277,"L7",G324&lt;Data!$L$277,"L8", G324&gt;=Data!$L$277,"L9")</f>
        <v/>
      </c>
      <c r="K324" s="2"/>
      <c r="L324" s="126" t="s">
        <v>33</v>
      </c>
      <c r="M324" s="126" t="s">
        <v>34</v>
      </c>
      <c r="N324" s="126">
        <f t="shared" ref="N324:N330" si="71">(9-_xlfn.XLOOKUP(L324,F$323:F$330,E$323:E$330, 9))+(9-_xlfn.XLOOKUP(M324,F$323:F$330,E$323:E$330, 9))</f>
        <v>0</v>
      </c>
      <c r="O324" s="2"/>
      <c r="P324" s="6"/>
      <c r="Q324" s="6">
        <f>$N324</f>
        <v>0</v>
      </c>
      <c r="R324" s="6"/>
      <c r="S324" s="6"/>
      <c r="T324" s="6"/>
      <c r="U324" s="6"/>
      <c r="V324" s="6"/>
      <c r="W324" s="6"/>
      <c r="X324" s="2"/>
      <c r="Y324" s="8">
        <f>COUNTIF(F$323:F$330:F$332:F$339,F324)</f>
        <v>0</v>
      </c>
      <c r="Z324" s="8">
        <f t="shared" ref="Z324:Z330" si="72">IF(NOT(ISBLANK(F324)),COUNTIF(F$323:F$330,LEFT(F324,1)&amp;"*"),0)</f>
        <v>0</v>
      </c>
    </row>
    <row r="325" spans="1:26" s="11" customFormat="1" ht="20" customHeight="1">
      <c r="A325" s="13" t="s">
        <v>181</v>
      </c>
      <c r="B325" s="13" t="s">
        <v>30</v>
      </c>
      <c r="C325" s="13" t="s">
        <v>26</v>
      </c>
      <c r="D325" s="13" t="s">
        <v>0</v>
      </c>
      <c r="E325" s="155">
        <v>3</v>
      </c>
      <c r="F325" s="30"/>
      <c r="G325" s="139"/>
      <c r="H325" s="125" t="str">
        <f>IF(ISNA((IF(F325=0," ",VLOOKUP(F325,Data!$B$32:$B$58,1,FALSE)))),"WRONG LETTER",IF(F325=0," ",_xlfn.XLOOKUP(F325,Data!$B$32:$B$58,Data!$G$32:$G$58)))</f>
        <v xml:space="preserve"> </v>
      </c>
      <c r="I325" s="125" t="str">
        <f>IF(ISNA((IF(F325=0," ",VLOOKUP(F325,Data!$B$32:$B$58,1,FALSE)))),"WRONG LETTER",IF(F325=0," ",_xlfn.XLOOKUP(F325,Data!$B$32:$B$58,Data!$A$32:$A$58)))</f>
        <v xml:space="preserve"> </v>
      </c>
      <c r="J325" s="13" t="str" cm="1">
        <f t="array" ref="J325">_xlfn.IFS(ISBLANK(G325), "", NOT(ISNUMBER(G325)), "!!!",  G325&lt;Data!$D$277,"...",G325&lt;Data!$E$277,"L1",G325&lt;Data!$F$277,"L2",G325&lt;Data!$G$277,"L3",G325&lt;Data!$H$277,"L4",G325&lt;Data!$I$277,"L5",G325&lt;Data!$J$277,"L6",G325&lt;Data!$K$277,"L7",G325&lt;Data!$L$277,"L8", G325&gt;=Data!$L$277,"L9")</f>
        <v/>
      </c>
      <c r="K325" s="2"/>
      <c r="L325" s="126" t="s">
        <v>1</v>
      </c>
      <c r="M325" s="126" t="s">
        <v>46</v>
      </c>
      <c r="N325" s="126">
        <f t="shared" si="71"/>
        <v>0</v>
      </c>
      <c r="O325" s="2"/>
      <c r="P325" s="6"/>
      <c r="Q325" s="6"/>
      <c r="R325" s="6">
        <f>$N325</f>
        <v>0</v>
      </c>
      <c r="S325" s="6"/>
      <c r="T325" s="6"/>
      <c r="U325" s="6"/>
      <c r="V325" s="6"/>
      <c r="W325" s="6"/>
      <c r="X325" s="2"/>
      <c r="Y325" s="8">
        <f>COUNTIF(F$323:F$330:F$332:F$339,F325)</f>
        <v>0</v>
      </c>
      <c r="Z325" s="8">
        <f t="shared" si="72"/>
        <v>0</v>
      </c>
    </row>
    <row r="326" spans="1:26" s="11" customFormat="1" ht="20" customHeight="1">
      <c r="A326" s="13" t="s">
        <v>181</v>
      </c>
      <c r="B326" s="13" t="s">
        <v>30</v>
      </c>
      <c r="C326" s="13" t="s">
        <v>26</v>
      </c>
      <c r="D326" s="13" t="s">
        <v>0</v>
      </c>
      <c r="E326" s="155">
        <v>4</v>
      </c>
      <c r="F326" s="30"/>
      <c r="G326" s="139"/>
      <c r="H326" s="125" t="str">
        <f>IF(ISNA((IF(F326=0," ",VLOOKUP(F326,Data!$B$32:$B$58,1,FALSE)))),"WRONG LETTER",IF(F326=0," ",_xlfn.XLOOKUP(F326,Data!$B$32:$B$58,Data!$G$32:$G$58)))</f>
        <v xml:space="preserve"> </v>
      </c>
      <c r="I326" s="125" t="str">
        <f>IF(ISNA((IF(F326=0," ",VLOOKUP(F326,Data!$B$32:$B$58,1,FALSE)))),"WRONG LETTER",IF(F326=0," ",_xlfn.XLOOKUP(F326,Data!$B$32:$B$58,Data!$A$32:$A$58)))</f>
        <v xml:space="preserve"> </v>
      </c>
      <c r="J326" s="13" t="str" cm="1">
        <f t="array" ref="J326">_xlfn.IFS(ISBLANK(G326), "", NOT(ISNUMBER(G326)), "!!!",  G326&lt;Data!$D$277,"...",G326&lt;Data!$E$277,"L1",G326&lt;Data!$F$277,"L2",G326&lt;Data!$G$277,"L3",G326&lt;Data!$H$277,"L4",G326&lt;Data!$I$277,"L5",G326&lt;Data!$J$277,"L6",G326&lt;Data!$K$277,"L7",G326&lt;Data!$L$277,"L8", G326&gt;=Data!$L$277,"L9")</f>
        <v/>
      </c>
      <c r="K326" s="2"/>
      <c r="L326" s="126" t="s">
        <v>18</v>
      </c>
      <c r="M326" s="126" t="s">
        <v>17</v>
      </c>
      <c r="N326" s="126">
        <f t="shared" si="71"/>
        <v>0</v>
      </c>
      <c r="O326" s="2"/>
      <c r="P326" s="6"/>
      <c r="Q326" s="6"/>
      <c r="R326" s="6"/>
      <c r="S326" s="6">
        <f>$N326</f>
        <v>0</v>
      </c>
      <c r="T326" s="6"/>
      <c r="U326" s="6"/>
      <c r="V326" s="6"/>
      <c r="W326" s="6"/>
      <c r="X326" s="2"/>
      <c r="Y326" s="8">
        <f>COUNTIF(F$323:F$330:F$332:F$339,F326)</f>
        <v>0</v>
      </c>
      <c r="Z326" s="8">
        <f t="shared" si="72"/>
        <v>0</v>
      </c>
    </row>
    <row r="327" spans="1:26" s="11" customFormat="1" ht="20" customHeight="1">
      <c r="A327" s="13" t="s">
        <v>181</v>
      </c>
      <c r="B327" s="13" t="s">
        <v>30</v>
      </c>
      <c r="C327" s="13" t="s">
        <v>26</v>
      </c>
      <c r="D327" s="13" t="s">
        <v>0</v>
      </c>
      <c r="E327" s="155">
        <v>5</v>
      </c>
      <c r="F327" s="30"/>
      <c r="G327" s="139"/>
      <c r="H327" s="125" t="str">
        <f>IF(ISNA((IF(F327=0," ",VLOOKUP(F327,Data!$B$32:$B$58,1,FALSE)))),"WRONG LETTER",IF(F327=0," ",_xlfn.XLOOKUP(F327,Data!$B$32:$B$58,Data!$G$32:$G$58)))</f>
        <v xml:space="preserve"> </v>
      </c>
      <c r="I327" s="125" t="str">
        <f>IF(ISNA((IF(F327=0," ",VLOOKUP(F327,Data!$B$32:$B$58,1,FALSE)))),"WRONG LETTER",IF(F327=0," ",_xlfn.XLOOKUP(F327,Data!$B$32:$B$58,Data!$A$32:$A$58)))</f>
        <v xml:space="preserve"> </v>
      </c>
      <c r="J327" s="13" t="str" cm="1">
        <f t="array" ref="J327">_xlfn.IFS(ISBLANK(G327), "", NOT(ISNUMBER(G327)), "!!!",  G327&lt;Data!$D$277,"...",G327&lt;Data!$E$277,"L1",G327&lt;Data!$F$277,"L2",G327&lt;Data!$G$277,"L3",G327&lt;Data!$H$277,"L4",G327&lt;Data!$I$277,"L5",G327&lt;Data!$J$277,"L6",G327&lt;Data!$K$277,"L7",G327&lt;Data!$L$277,"L8", G327&gt;=Data!$L$277,"L9")</f>
        <v/>
      </c>
      <c r="K327" s="2"/>
      <c r="L327" s="126" t="s">
        <v>31</v>
      </c>
      <c r="M327" s="126" t="s">
        <v>32</v>
      </c>
      <c r="N327" s="126">
        <f t="shared" si="71"/>
        <v>0</v>
      </c>
      <c r="O327" s="2"/>
      <c r="P327" s="6"/>
      <c r="Q327" s="6"/>
      <c r="R327" s="6"/>
      <c r="S327" s="6"/>
      <c r="T327" s="6">
        <f>$N327</f>
        <v>0</v>
      </c>
      <c r="U327" s="6"/>
      <c r="V327" s="6"/>
      <c r="W327" s="6"/>
      <c r="X327" s="2"/>
      <c r="Y327" s="8">
        <f>COUNTIF(F$323:F$330:F$332:F$339,F327)</f>
        <v>0</v>
      </c>
      <c r="Z327" s="8">
        <f t="shared" si="72"/>
        <v>0</v>
      </c>
    </row>
    <row r="328" spans="1:26" s="11" customFormat="1" ht="20" customHeight="1">
      <c r="A328" s="13" t="s">
        <v>181</v>
      </c>
      <c r="B328" s="13" t="s">
        <v>30</v>
      </c>
      <c r="C328" s="13" t="s">
        <v>26</v>
      </c>
      <c r="D328" s="13" t="s">
        <v>0</v>
      </c>
      <c r="E328" s="155">
        <v>6</v>
      </c>
      <c r="F328" s="30"/>
      <c r="G328" s="139"/>
      <c r="H328" s="125" t="str">
        <f>IF(ISNA((IF(F328=0," ",VLOOKUP(F328,Data!$B$32:$B$58,1,FALSE)))),"WRONG LETTER",IF(F328=0," ",_xlfn.XLOOKUP(F328,Data!$B$32:$B$58,Data!$G$32:$G$58)))</f>
        <v xml:space="preserve"> </v>
      </c>
      <c r="I328" s="125" t="str">
        <f>IF(ISNA((IF(F328=0," ",VLOOKUP(F328,Data!$B$32:$B$58,1,FALSE)))),"WRONG LETTER",IF(F328=0," ",_xlfn.XLOOKUP(F328,Data!$B$32:$B$58,Data!$A$32:$A$58)))</f>
        <v xml:space="preserve"> </v>
      </c>
      <c r="J328" s="13" t="str" cm="1">
        <f t="array" ref="J328">_xlfn.IFS(ISBLANK(G328), "", NOT(ISNUMBER(G328)), "!!!",  G328&lt;Data!$D$277,"...",G328&lt;Data!$E$277,"L1",G328&lt;Data!$F$277,"L2",G328&lt;Data!$G$277,"L3",G328&lt;Data!$H$277,"L4",G328&lt;Data!$I$277,"L5",G328&lt;Data!$J$277,"L6",G328&lt;Data!$K$277,"L7",G328&lt;Data!$L$277,"L8", G328&gt;=Data!$L$277,"L9")</f>
        <v/>
      </c>
      <c r="K328" s="2"/>
      <c r="L328" s="126" t="s">
        <v>44</v>
      </c>
      <c r="M328" s="126" t="s">
        <v>48</v>
      </c>
      <c r="N328" s="126">
        <f t="shared" si="71"/>
        <v>0</v>
      </c>
      <c r="O328" s="2"/>
      <c r="P328" s="6"/>
      <c r="Q328" s="6"/>
      <c r="R328" s="6"/>
      <c r="S328" s="6"/>
      <c r="T328" s="6"/>
      <c r="U328" s="6">
        <f>$N328</f>
        <v>0</v>
      </c>
      <c r="V328" s="6"/>
      <c r="W328" s="6"/>
      <c r="X328" s="2"/>
      <c r="Y328" s="8">
        <f>COUNTIF(F$323:F$330:F$332:F$339,F328)</f>
        <v>0</v>
      </c>
      <c r="Z328" s="8">
        <f t="shared" si="72"/>
        <v>0</v>
      </c>
    </row>
    <row r="329" spans="1:26" s="11" customFormat="1" ht="20" customHeight="1">
      <c r="A329" s="13" t="s">
        <v>181</v>
      </c>
      <c r="B329" s="13" t="s">
        <v>30</v>
      </c>
      <c r="C329" s="13" t="s">
        <v>26</v>
      </c>
      <c r="D329" s="13" t="s">
        <v>0</v>
      </c>
      <c r="E329" s="25">
        <v>7</v>
      </c>
      <c r="F329" s="30"/>
      <c r="G329" s="139"/>
      <c r="H329" s="125" t="str">
        <f>IF(ISNA((IF(F329=0," ",VLOOKUP(F329,Data!$B$32:$B$58,1,FALSE)))),"WRONG LETTER",IF(F329=0," ",_xlfn.XLOOKUP(F329,Data!$B$32:$B$58,Data!$G$32:$G$58)))</f>
        <v xml:space="preserve"> </v>
      </c>
      <c r="I329" s="125" t="str">
        <f>IF(ISNA((IF(F329=0," ",VLOOKUP(F329,Data!$B$32:$B$58,1,FALSE)))),"WRONG LETTER",IF(F329=0," ",_xlfn.XLOOKUP(F329,Data!$B$32:$B$58,Data!$A$32:$A$58)))</f>
        <v xml:space="preserve"> </v>
      </c>
      <c r="J329" s="13" t="str" cm="1">
        <f t="array" ref="J329">_xlfn.IFS(ISBLANK(G329), "", NOT(ISNUMBER(G329)), "!!!",  G329&lt;Data!$D$277,"...",G329&lt;Data!$E$277,"L1",G329&lt;Data!$F$277,"L2",G329&lt;Data!$G$277,"L3",G329&lt;Data!$H$277,"L4",G329&lt;Data!$I$277,"L5",G329&lt;Data!$J$277,"L6",G329&lt;Data!$K$277,"L7",G329&lt;Data!$L$277,"L8", G329&gt;=Data!$L$277,"L9")</f>
        <v/>
      </c>
      <c r="K329" s="2"/>
      <c r="L329" s="126" t="s">
        <v>72</v>
      </c>
      <c r="M329" s="126" t="s">
        <v>73</v>
      </c>
      <c r="N329" s="126">
        <f t="shared" si="71"/>
        <v>0</v>
      </c>
      <c r="O329" s="2"/>
      <c r="P329" s="6"/>
      <c r="Q329" s="6"/>
      <c r="R329" s="6"/>
      <c r="S329" s="6"/>
      <c r="T329" s="6"/>
      <c r="U329" s="6"/>
      <c r="V329" s="6">
        <f>$N329</f>
        <v>0</v>
      </c>
      <c r="W329" s="6"/>
      <c r="X329" s="2"/>
      <c r="Y329" s="8">
        <f>COUNTIF(F$323:F$330:F$332:F$339,F329)</f>
        <v>0</v>
      </c>
      <c r="Z329" s="8">
        <f t="shared" si="72"/>
        <v>0</v>
      </c>
    </row>
    <row r="330" spans="1:26" s="12" customFormat="1" ht="20" customHeight="1">
      <c r="A330" s="13" t="s">
        <v>181</v>
      </c>
      <c r="B330" s="13" t="s">
        <v>30</v>
      </c>
      <c r="C330" s="13" t="s">
        <v>26</v>
      </c>
      <c r="D330" s="13" t="s">
        <v>0</v>
      </c>
      <c r="E330" s="25">
        <v>8</v>
      </c>
      <c r="F330" s="30"/>
      <c r="G330" s="139"/>
      <c r="H330" s="125" t="str">
        <f>IF(ISNA((IF(F330=0," ",VLOOKUP(F330,Data!$B$32:$B$58,1,FALSE)))),"WRONG LETTER",IF(F330=0," ",_xlfn.XLOOKUP(F330,Data!$B$32:$B$58,Data!$G$32:$G$58)))</f>
        <v xml:space="preserve"> </v>
      </c>
      <c r="I330" s="125" t="str">
        <f>IF(ISNA((IF(F330=0," ",VLOOKUP(F330,Data!$B$32:$B$58,1,FALSE)))),"WRONG LETTER",IF(F330=0," ",_xlfn.XLOOKUP(F330,Data!$B$32:$B$58,Data!$A$32:$A$58)))</f>
        <v xml:space="preserve"> </v>
      </c>
      <c r="J330" s="13" t="str" cm="1">
        <f t="array" ref="J330">_xlfn.IFS(ISBLANK(G330), "", NOT(ISNUMBER(G330)), "!!!",  G330&lt;Data!$D$277,"...",G330&lt;Data!$E$277,"L1",G330&lt;Data!$F$277,"L2",G330&lt;Data!$G$277,"L3",G330&lt;Data!$H$277,"L4",G330&lt;Data!$I$277,"L5",G330&lt;Data!$J$277,"L6",G330&lt;Data!$K$277,"L7",G330&lt;Data!$L$277,"L8", G330&gt;=Data!$L$277,"L9")</f>
        <v/>
      </c>
      <c r="K330" s="8"/>
      <c r="L330" s="126" t="s">
        <v>45</v>
      </c>
      <c r="M330" s="126" t="s">
        <v>49</v>
      </c>
      <c r="N330" s="126">
        <f t="shared" si="71"/>
        <v>0</v>
      </c>
      <c r="O330" s="2"/>
      <c r="P330" s="6"/>
      <c r="Q330" s="6"/>
      <c r="R330" s="6"/>
      <c r="S330" s="6"/>
      <c r="T330" s="6"/>
      <c r="U330" s="6"/>
      <c r="V330" s="6"/>
      <c r="W330" s="6">
        <f>$N330</f>
        <v>0</v>
      </c>
      <c r="X330" s="8"/>
      <c r="Y330" s="8">
        <f>COUNTIF(F$323:F$330:F$332:F$339,F330)</f>
        <v>0</v>
      </c>
      <c r="Z330" s="8">
        <f t="shared" si="72"/>
        <v>0</v>
      </c>
    </row>
    <row r="331" spans="1:26" s="12" customFormat="1" ht="20" customHeight="1">
      <c r="A331" s="13" t="s">
        <v>181</v>
      </c>
      <c r="B331" s="13" t="s">
        <v>30</v>
      </c>
      <c r="C331" s="13" t="s">
        <v>26</v>
      </c>
      <c r="D331" s="13"/>
      <c r="E331" s="120" t="s">
        <v>196</v>
      </c>
      <c r="F331" s="46"/>
      <c r="G331" s="46"/>
      <c r="H331" s="120"/>
      <c r="I331" s="127"/>
      <c r="J331" s="128"/>
      <c r="K331" s="8"/>
      <c r="L331" s="129"/>
      <c r="M331" s="129"/>
      <c r="N331" s="130"/>
      <c r="O331" s="8"/>
      <c r="P331" s="8"/>
      <c r="Q331" s="8"/>
      <c r="R331" s="8"/>
      <c r="S331" s="8"/>
      <c r="T331" s="8"/>
      <c r="U331" s="8"/>
      <c r="V331" s="8"/>
      <c r="W331" s="8"/>
      <c r="X331" s="8"/>
      <c r="Y331" s="8"/>
      <c r="Z331" s="3"/>
    </row>
    <row r="332" spans="1:26" s="12" customFormat="1" ht="20" customHeight="1">
      <c r="A332" s="13" t="s">
        <v>181</v>
      </c>
      <c r="B332" s="13" t="s">
        <v>30</v>
      </c>
      <c r="C332" s="13" t="s">
        <v>26</v>
      </c>
      <c r="D332" s="13" t="s">
        <v>1</v>
      </c>
      <c r="E332" s="155">
        <v>1</v>
      </c>
      <c r="F332" s="30"/>
      <c r="G332" s="139"/>
      <c r="H332" s="125" t="str">
        <f>IF(ISNA((IF(F332=0," ",VLOOKUP(F332,Data!$B$32:$B$58,1,FALSE)))),"WRONG LETTER",IF(F332=0," ",_xlfn.XLOOKUP(F332,Data!$B$32:$B$58,Data!$G$32:$G$58)))</f>
        <v xml:space="preserve"> </v>
      </c>
      <c r="I332" s="125" t="str">
        <f>IF(ISNA((IF(F332=0," ",VLOOKUP(F332,Data!$B$32:$B$58,1,FALSE)))),"WRONG LETTER",IF(F332=0," ",_xlfn.XLOOKUP(F332,Data!$B$32:$B$58,Data!$A$32:$A$58)))</f>
        <v xml:space="preserve"> </v>
      </c>
      <c r="J332" s="13" t="str" cm="1">
        <f t="array" ref="J332">_xlfn.IFS(ISBLANK(G332), "", NOT(ISNUMBER(G332)), "!!!",  G332&lt;Data!$D$277,"...",G332&lt;Data!$E$277,"L1",G332&lt;Data!$F$277,"L2",G332&lt;Data!$G$277,"L3",G332&lt;Data!$H$277,"L4",G332&lt;Data!$I$277,"L5",G332&lt;Data!$J$277,"L6",G332&lt;Data!$K$277,"L7",G332&lt;Data!$L$277,"L8", G332&gt;=Data!$L$277,"L9")</f>
        <v/>
      </c>
      <c r="K332" s="2"/>
      <c r="L332" s="126" t="s">
        <v>0</v>
      </c>
      <c r="M332" s="126" t="s">
        <v>47</v>
      </c>
      <c r="N332" s="126">
        <f>(9-_xlfn.XLOOKUP(L332,F$332:F$339,E$332:E$339, 9))+(9-_xlfn.XLOOKUP(M332,F$332:F$339,E$332:E$339, 9))</f>
        <v>0</v>
      </c>
      <c r="O332" s="2"/>
      <c r="P332" s="6">
        <f>$N332</f>
        <v>0</v>
      </c>
      <c r="Q332" s="6"/>
      <c r="R332" s="6"/>
      <c r="S332" s="6"/>
      <c r="T332" s="6"/>
      <c r="U332" s="6"/>
      <c r="V332" s="6"/>
      <c r="W332" s="6"/>
      <c r="X332" s="2"/>
      <c r="Y332" s="8">
        <f>COUNTIF(F$323:F$330:F$332:F$339,F332)</f>
        <v>0</v>
      </c>
      <c r="Z332" s="8">
        <f>IF(NOT(ISBLANK(F332)),COUNTIF(F$332:F$339,LEFT(F332,1)&amp;"*"),0)</f>
        <v>0</v>
      </c>
    </row>
    <row r="333" spans="1:26" s="12" customFormat="1" ht="20" customHeight="1">
      <c r="A333" s="13" t="s">
        <v>181</v>
      </c>
      <c r="B333" s="13" t="s">
        <v>30</v>
      </c>
      <c r="C333" s="13" t="s">
        <v>26</v>
      </c>
      <c r="D333" s="13" t="s">
        <v>1</v>
      </c>
      <c r="E333" s="155">
        <v>2</v>
      </c>
      <c r="F333" s="30"/>
      <c r="G333" s="139"/>
      <c r="H333" s="125" t="str">
        <f>IF(ISNA((IF(F333=0," ",VLOOKUP(F333,Data!$B$32:$B$58,1,FALSE)))),"WRONG LETTER",IF(F333=0," ",_xlfn.XLOOKUP(F333,Data!$B$32:$B$58,Data!$G$32:$G$58)))</f>
        <v xml:space="preserve"> </v>
      </c>
      <c r="I333" s="125" t="str">
        <f>IF(ISNA((IF(F333=0," ",VLOOKUP(F333,Data!$B$32:$B$58,1,FALSE)))),"WRONG LETTER",IF(F333=0," ",_xlfn.XLOOKUP(F333,Data!$B$32:$B$58,Data!$A$32:$A$58)))</f>
        <v xml:space="preserve"> </v>
      </c>
      <c r="J333" s="13" t="str" cm="1">
        <f t="array" ref="J333">_xlfn.IFS(ISBLANK(G333), "", NOT(ISNUMBER(G333)), "!!!",  G333&lt;Data!$D$277,"...",G333&lt;Data!$E$277,"L1",G333&lt;Data!$F$277,"L2",G333&lt;Data!$G$277,"L3",G333&lt;Data!$H$277,"L4",G333&lt;Data!$I$277,"L5",G333&lt;Data!$J$277,"L6",G333&lt;Data!$K$277,"L7",G333&lt;Data!$L$277,"L8", G333&gt;=Data!$L$277,"L9")</f>
        <v/>
      </c>
      <c r="K333" s="8"/>
      <c r="L333" s="126" t="s">
        <v>33</v>
      </c>
      <c r="M333" s="126" t="s">
        <v>34</v>
      </c>
      <c r="N333" s="126">
        <f t="shared" ref="N333:N339" si="73">(9-_xlfn.XLOOKUP(L333,F$332:F$339,E$332:E$339, 9))+(9-_xlfn.XLOOKUP(M333,F$332:F$339,E$332:E$339, 9))</f>
        <v>0</v>
      </c>
      <c r="O333" s="2"/>
      <c r="P333" s="6"/>
      <c r="Q333" s="6">
        <f>$N333</f>
        <v>0</v>
      </c>
      <c r="R333" s="6"/>
      <c r="S333" s="6"/>
      <c r="T333" s="6"/>
      <c r="U333" s="6"/>
      <c r="V333" s="6"/>
      <c r="W333" s="6"/>
      <c r="X333" s="2"/>
      <c r="Y333" s="8">
        <f>COUNTIF(F$323:F$330:F$332:F$339,F333)</f>
        <v>0</v>
      </c>
      <c r="Z333" s="8">
        <f t="shared" ref="Z333:Z339" si="74">IF(NOT(ISBLANK(F333)),COUNTIF(F$332:F$339,LEFT(F333,1)&amp;"*"),0)</f>
        <v>0</v>
      </c>
    </row>
    <row r="334" spans="1:26" s="12" customFormat="1" ht="20" customHeight="1">
      <c r="A334" s="13" t="s">
        <v>181</v>
      </c>
      <c r="B334" s="13" t="s">
        <v>30</v>
      </c>
      <c r="C334" s="13" t="s">
        <v>26</v>
      </c>
      <c r="D334" s="13" t="s">
        <v>1</v>
      </c>
      <c r="E334" s="155">
        <v>3</v>
      </c>
      <c r="F334" s="30"/>
      <c r="G334" s="139"/>
      <c r="H334" s="125" t="str">
        <f>IF(ISNA((IF(F334=0," ",VLOOKUP(F334,Data!$B$32:$B$58,1,FALSE)))),"WRONG LETTER",IF(F334=0," ",_xlfn.XLOOKUP(F334,Data!$B$32:$B$58,Data!$G$32:$G$58)))</f>
        <v xml:space="preserve"> </v>
      </c>
      <c r="I334" s="125" t="str">
        <f>IF(ISNA((IF(F334=0," ",VLOOKUP(F334,Data!$B$32:$B$58,1,FALSE)))),"WRONG LETTER",IF(F334=0," ",_xlfn.XLOOKUP(F334,Data!$B$32:$B$58,Data!$A$32:$A$58)))</f>
        <v xml:space="preserve"> </v>
      </c>
      <c r="J334" s="13" t="str" cm="1">
        <f t="array" ref="J334">_xlfn.IFS(ISBLANK(G334), "", NOT(ISNUMBER(G334)), "!!!",  G334&lt;Data!$D$277,"...",G334&lt;Data!$E$277,"L1",G334&lt;Data!$F$277,"L2",G334&lt;Data!$G$277,"L3",G334&lt;Data!$H$277,"L4",G334&lt;Data!$I$277,"L5",G334&lt;Data!$J$277,"L6",G334&lt;Data!$K$277,"L7",G334&lt;Data!$L$277,"L8", G334&gt;=Data!$L$277,"L9")</f>
        <v/>
      </c>
      <c r="K334" s="8"/>
      <c r="L334" s="126" t="s">
        <v>1</v>
      </c>
      <c r="M334" s="126" t="s">
        <v>46</v>
      </c>
      <c r="N334" s="126">
        <f t="shared" si="73"/>
        <v>0</v>
      </c>
      <c r="O334" s="2"/>
      <c r="P334" s="6"/>
      <c r="Q334" s="6"/>
      <c r="R334" s="6">
        <f>$N334</f>
        <v>0</v>
      </c>
      <c r="S334" s="6"/>
      <c r="T334" s="6"/>
      <c r="U334" s="6"/>
      <c r="V334" s="6"/>
      <c r="W334" s="6"/>
      <c r="X334" s="2"/>
      <c r="Y334" s="8">
        <f>COUNTIF(F$323:F$330:F$332:F$339,F334)</f>
        <v>0</v>
      </c>
      <c r="Z334" s="8">
        <f t="shared" si="74"/>
        <v>0</v>
      </c>
    </row>
    <row r="335" spans="1:26" s="12" customFormat="1" ht="20" customHeight="1">
      <c r="A335" s="13" t="s">
        <v>181</v>
      </c>
      <c r="B335" s="13" t="s">
        <v>30</v>
      </c>
      <c r="C335" s="13" t="s">
        <v>26</v>
      </c>
      <c r="D335" s="13" t="s">
        <v>1</v>
      </c>
      <c r="E335" s="155">
        <v>4</v>
      </c>
      <c r="F335" s="30"/>
      <c r="G335" s="139"/>
      <c r="H335" s="125" t="str">
        <f>IF(ISNA((IF(F335=0," ",VLOOKUP(F335,Data!$B$32:$B$58,1,FALSE)))),"WRONG LETTER",IF(F335=0," ",_xlfn.XLOOKUP(F335,Data!$B$32:$B$58,Data!$G$32:$G$58)))</f>
        <v xml:space="preserve"> </v>
      </c>
      <c r="I335" s="125" t="str">
        <f>IF(ISNA((IF(F335=0," ",VLOOKUP(F335,Data!$B$32:$B$58,1,FALSE)))),"WRONG LETTER",IF(F335=0," ",_xlfn.XLOOKUP(F335,Data!$B$32:$B$58,Data!$A$32:$A$58)))</f>
        <v xml:space="preserve"> </v>
      </c>
      <c r="J335" s="13" t="str" cm="1">
        <f t="array" ref="J335">_xlfn.IFS(ISBLANK(G335), "", NOT(ISNUMBER(G335)), "!!!",  G335&lt;Data!$D$277,"...",G335&lt;Data!$E$277,"L1",G335&lt;Data!$F$277,"L2",G335&lt;Data!$G$277,"L3",G335&lt;Data!$H$277,"L4",G335&lt;Data!$I$277,"L5",G335&lt;Data!$J$277,"L6",G335&lt;Data!$K$277,"L7",G335&lt;Data!$L$277,"L8", G335&gt;=Data!$L$277,"L9")</f>
        <v/>
      </c>
      <c r="K335" s="8"/>
      <c r="L335" s="126" t="s">
        <v>18</v>
      </c>
      <c r="M335" s="126" t="s">
        <v>17</v>
      </c>
      <c r="N335" s="126">
        <f t="shared" si="73"/>
        <v>0</v>
      </c>
      <c r="O335" s="2"/>
      <c r="P335" s="6"/>
      <c r="Q335" s="6"/>
      <c r="R335" s="6"/>
      <c r="S335" s="6">
        <f>$N335</f>
        <v>0</v>
      </c>
      <c r="T335" s="6"/>
      <c r="U335" s="6"/>
      <c r="V335" s="6"/>
      <c r="W335" s="6"/>
      <c r="X335" s="2"/>
      <c r="Y335" s="8">
        <f>COUNTIF(F$323:F$330:F$332:F$339,F335)</f>
        <v>0</v>
      </c>
      <c r="Z335" s="8">
        <f t="shared" si="74"/>
        <v>0</v>
      </c>
    </row>
    <row r="336" spans="1:26" s="12" customFormat="1" ht="20" customHeight="1">
      <c r="A336" s="13" t="s">
        <v>181</v>
      </c>
      <c r="B336" s="13" t="s">
        <v>30</v>
      </c>
      <c r="C336" s="13" t="s">
        <v>26</v>
      </c>
      <c r="D336" s="13" t="s">
        <v>1</v>
      </c>
      <c r="E336" s="155">
        <v>5</v>
      </c>
      <c r="F336" s="30"/>
      <c r="G336" s="139"/>
      <c r="H336" s="125" t="str">
        <f>IF(ISNA((IF(F336=0," ",VLOOKUP(F336,Data!$B$32:$B$58,1,FALSE)))),"WRONG LETTER",IF(F336=0," ",_xlfn.XLOOKUP(F336,Data!$B$32:$B$58,Data!$G$32:$G$58)))</f>
        <v xml:space="preserve"> </v>
      </c>
      <c r="I336" s="125" t="str">
        <f>IF(ISNA((IF(F336=0," ",VLOOKUP(F336,Data!$B$32:$B$58,1,FALSE)))),"WRONG LETTER",IF(F336=0," ",_xlfn.XLOOKUP(F336,Data!$B$32:$B$58,Data!$A$32:$A$58)))</f>
        <v xml:space="preserve"> </v>
      </c>
      <c r="J336" s="13" t="str" cm="1">
        <f t="array" ref="J336">_xlfn.IFS(ISBLANK(G336), "", NOT(ISNUMBER(G336)), "!!!",  G336&lt;Data!$D$277,"...",G336&lt;Data!$E$277,"L1",G336&lt;Data!$F$277,"L2",G336&lt;Data!$G$277,"L3",G336&lt;Data!$H$277,"L4",G336&lt;Data!$I$277,"L5",G336&lt;Data!$J$277,"L6",G336&lt;Data!$K$277,"L7",G336&lt;Data!$L$277,"L8", G336&gt;=Data!$L$277,"L9")</f>
        <v/>
      </c>
      <c r="K336" s="8"/>
      <c r="L336" s="126" t="s">
        <v>31</v>
      </c>
      <c r="M336" s="126" t="s">
        <v>32</v>
      </c>
      <c r="N336" s="126">
        <f t="shared" si="73"/>
        <v>0</v>
      </c>
      <c r="O336" s="2"/>
      <c r="P336" s="6"/>
      <c r="Q336" s="6"/>
      <c r="R336" s="6"/>
      <c r="S336" s="6"/>
      <c r="T336" s="6">
        <f>$N336</f>
        <v>0</v>
      </c>
      <c r="U336" s="6"/>
      <c r="V336" s="6"/>
      <c r="W336" s="6"/>
      <c r="X336" s="2"/>
      <c r="Y336" s="8">
        <f>COUNTIF(F$323:F$330:F$332:F$339,F336)</f>
        <v>0</v>
      </c>
      <c r="Z336" s="8">
        <f t="shared" si="74"/>
        <v>0</v>
      </c>
    </row>
    <row r="337" spans="1:26" s="12" customFormat="1" ht="20" customHeight="1">
      <c r="A337" s="13" t="s">
        <v>181</v>
      </c>
      <c r="B337" s="13" t="s">
        <v>30</v>
      </c>
      <c r="C337" s="13" t="s">
        <v>26</v>
      </c>
      <c r="D337" s="13" t="s">
        <v>1</v>
      </c>
      <c r="E337" s="155">
        <v>6</v>
      </c>
      <c r="F337" s="30"/>
      <c r="G337" s="139"/>
      <c r="H337" s="125" t="str">
        <f>IF(ISNA((IF(F337=0," ",VLOOKUP(F337,Data!$B$32:$B$58,1,FALSE)))),"WRONG LETTER",IF(F337=0," ",_xlfn.XLOOKUP(F337,Data!$B$32:$B$58,Data!$G$32:$G$58)))</f>
        <v xml:space="preserve"> </v>
      </c>
      <c r="I337" s="125" t="str">
        <f>IF(ISNA((IF(F337=0," ",VLOOKUP(F337,Data!$B$32:$B$58,1,FALSE)))),"WRONG LETTER",IF(F337=0," ",_xlfn.XLOOKUP(F337,Data!$B$32:$B$58,Data!$A$32:$A$58)))</f>
        <v xml:space="preserve"> </v>
      </c>
      <c r="J337" s="13" t="str" cm="1">
        <f t="array" ref="J337">_xlfn.IFS(ISBLANK(G337), "", NOT(ISNUMBER(G337)), "!!!",  G337&lt;Data!$D$277,"...",G337&lt;Data!$E$277,"L1",G337&lt;Data!$F$277,"L2",G337&lt;Data!$G$277,"L3",G337&lt;Data!$H$277,"L4",G337&lt;Data!$I$277,"L5",G337&lt;Data!$J$277,"L6",G337&lt;Data!$K$277,"L7",G337&lt;Data!$L$277,"L8", G337&gt;=Data!$L$277,"L9")</f>
        <v/>
      </c>
      <c r="K337" s="131"/>
      <c r="L337" s="126" t="s">
        <v>44</v>
      </c>
      <c r="M337" s="126" t="s">
        <v>48</v>
      </c>
      <c r="N337" s="126">
        <f t="shared" si="73"/>
        <v>0</v>
      </c>
      <c r="O337" s="2"/>
      <c r="P337" s="6"/>
      <c r="Q337" s="6"/>
      <c r="R337" s="6"/>
      <c r="S337" s="6"/>
      <c r="T337" s="6"/>
      <c r="U337" s="6">
        <f>$N337</f>
        <v>0</v>
      </c>
      <c r="V337" s="6"/>
      <c r="W337" s="6"/>
      <c r="X337" s="2"/>
      <c r="Y337" s="8">
        <f>COUNTIF(F$323:F$330:F$332:F$339,F337)</f>
        <v>0</v>
      </c>
      <c r="Z337" s="8">
        <f t="shared" si="74"/>
        <v>0</v>
      </c>
    </row>
    <row r="338" spans="1:26" s="11" customFormat="1" ht="20" customHeight="1">
      <c r="A338" s="13" t="s">
        <v>181</v>
      </c>
      <c r="B338" s="13" t="s">
        <v>30</v>
      </c>
      <c r="C338" s="13" t="s">
        <v>26</v>
      </c>
      <c r="D338" s="13" t="s">
        <v>1</v>
      </c>
      <c r="E338" s="25">
        <v>7</v>
      </c>
      <c r="F338" s="30"/>
      <c r="G338" s="139"/>
      <c r="H338" s="125" t="str">
        <f>IF(ISNA((IF(F338=0," ",VLOOKUP(F338,Data!$B$32:$B$58,1,FALSE)))),"WRONG LETTER",IF(F338=0," ",_xlfn.XLOOKUP(F338,Data!$B$32:$B$58,Data!$G$32:$G$58)))</f>
        <v xml:space="preserve"> </v>
      </c>
      <c r="I338" s="125" t="str">
        <f>IF(ISNA((IF(F338=0," ",VLOOKUP(F338,Data!$B$32:$B$58,1,FALSE)))),"WRONG LETTER",IF(F338=0," ",_xlfn.XLOOKUP(F338,Data!$B$32:$B$58,Data!$A$32:$A$58)))</f>
        <v xml:space="preserve"> </v>
      </c>
      <c r="J338" s="13" t="str" cm="1">
        <f t="array" ref="J338">_xlfn.IFS(ISBLANK(G338), "", NOT(ISNUMBER(G338)), "!!!",  G338&lt;Data!$D$277,"...",G338&lt;Data!$E$277,"L1",G338&lt;Data!$F$277,"L2",G338&lt;Data!$G$277,"L3",G338&lt;Data!$H$277,"L4",G338&lt;Data!$I$277,"L5",G338&lt;Data!$J$277,"L6",G338&lt;Data!$K$277,"L7",G338&lt;Data!$L$277,"L8", G338&gt;=Data!$L$277,"L9")</f>
        <v/>
      </c>
      <c r="K338" s="8"/>
      <c r="L338" s="126" t="s">
        <v>72</v>
      </c>
      <c r="M338" s="126" t="s">
        <v>73</v>
      </c>
      <c r="N338" s="126">
        <f t="shared" si="73"/>
        <v>0</v>
      </c>
      <c r="O338" s="2"/>
      <c r="P338" s="6"/>
      <c r="Q338" s="6"/>
      <c r="R338" s="6"/>
      <c r="S338" s="6"/>
      <c r="T338" s="6"/>
      <c r="U338" s="6"/>
      <c r="V338" s="6">
        <f>$N338</f>
        <v>0</v>
      </c>
      <c r="W338" s="6"/>
      <c r="X338" s="2"/>
      <c r="Y338" s="8">
        <f>COUNTIF(F$323:F$330:F$332:F$339,F338)</f>
        <v>0</v>
      </c>
      <c r="Z338" s="8">
        <f t="shared" si="74"/>
        <v>0</v>
      </c>
    </row>
    <row r="339" spans="1:26" s="11" customFormat="1" ht="20" customHeight="1">
      <c r="A339" s="13" t="s">
        <v>181</v>
      </c>
      <c r="B339" s="13" t="s">
        <v>30</v>
      </c>
      <c r="C339" s="13" t="s">
        <v>26</v>
      </c>
      <c r="D339" s="13" t="s">
        <v>1</v>
      </c>
      <c r="E339" s="25">
        <v>8</v>
      </c>
      <c r="F339" s="30"/>
      <c r="G339" s="139"/>
      <c r="H339" s="125" t="str">
        <f>IF(ISNA((IF(F339=0," ",VLOOKUP(F339,Data!$B$32:$B$58,1,FALSE)))),"WRONG LETTER",IF(F339=0," ",_xlfn.XLOOKUP(F339,Data!$B$32:$B$58,Data!$G$32:$G$58)))</f>
        <v xml:space="preserve"> </v>
      </c>
      <c r="I339" s="125" t="str">
        <f>IF(ISNA((IF(F339=0," ",VLOOKUP(F339,Data!$B$32:$B$58,1,FALSE)))),"WRONG LETTER",IF(F339=0," ",_xlfn.XLOOKUP(F339,Data!$B$32:$B$58,Data!$A$32:$A$58)))</f>
        <v xml:space="preserve"> </v>
      </c>
      <c r="J339" s="13" t="str" cm="1">
        <f t="array" ref="J339">_xlfn.IFS(ISBLANK(G339), "", NOT(ISNUMBER(G339)), "!!!",  G339&lt;Data!$D$277,"...",G339&lt;Data!$E$277,"L1",G339&lt;Data!$F$277,"L2",G339&lt;Data!$G$277,"L3",G339&lt;Data!$H$277,"L4",G339&lt;Data!$I$277,"L5",G339&lt;Data!$J$277,"L6",G339&lt;Data!$K$277,"L7",G339&lt;Data!$L$277,"L8", G339&gt;=Data!$L$277,"L9")</f>
        <v/>
      </c>
      <c r="K339" s="8"/>
      <c r="L339" s="126" t="s">
        <v>45</v>
      </c>
      <c r="M339" s="126" t="s">
        <v>49</v>
      </c>
      <c r="N339" s="126">
        <f t="shared" si="73"/>
        <v>0</v>
      </c>
      <c r="O339" s="2"/>
      <c r="P339" s="6"/>
      <c r="Q339" s="6"/>
      <c r="R339" s="6"/>
      <c r="S339" s="6"/>
      <c r="T339" s="6"/>
      <c r="U339" s="6"/>
      <c r="V339" s="6"/>
      <c r="W339" s="6">
        <f>$N339</f>
        <v>0</v>
      </c>
      <c r="X339" s="8"/>
      <c r="Y339" s="8">
        <f>COUNTIF(F$323:F$330:F$332:F$339,F339)</f>
        <v>0</v>
      </c>
      <c r="Z339" s="8">
        <f t="shared" si="74"/>
        <v>0</v>
      </c>
    </row>
    <row r="340" spans="1:26" s="11" customFormat="1" ht="20" customHeight="1">
      <c r="A340" s="13" t="s">
        <v>181</v>
      </c>
      <c r="B340" s="13" t="s">
        <v>30</v>
      </c>
      <c r="C340" s="13" t="s">
        <v>27</v>
      </c>
      <c r="D340" s="13"/>
      <c r="E340" s="120" t="s">
        <v>197</v>
      </c>
      <c r="F340" s="46"/>
      <c r="G340" s="46"/>
      <c r="H340" s="120"/>
      <c r="I340" s="127" t="s">
        <v>59</v>
      </c>
      <c r="J340" s="128">
        <f>Data!$M$278</f>
        <v>6.25</v>
      </c>
      <c r="K340" s="22"/>
      <c r="L340" s="16"/>
      <c r="M340" s="16"/>
      <c r="O340" s="8"/>
      <c r="P340" s="8"/>
      <c r="Q340" s="8"/>
      <c r="R340" s="8"/>
      <c r="S340" s="8"/>
      <c r="T340" s="8"/>
      <c r="U340" s="8"/>
      <c r="V340" s="8"/>
      <c r="W340" s="8"/>
      <c r="X340" s="2"/>
      <c r="Y340" s="123"/>
      <c r="Z340" s="124"/>
    </row>
    <row r="341" spans="1:26" s="11" customFormat="1" ht="20" customHeight="1">
      <c r="A341" s="13" t="s">
        <v>181</v>
      </c>
      <c r="B341" s="13" t="s">
        <v>30</v>
      </c>
      <c r="C341" s="13" t="s">
        <v>27</v>
      </c>
      <c r="D341" s="13" t="s">
        <v>0</v>
      </c>
      <c r="E341" s="155">
        <v>1</v>
      </c>
      <c r="F341" s="30"/>
      <c r="G341" s="139"/>
      <c r="H341" s="125" t="str">
        <f>IF(ISNA((IF(F341=0," ",VLOOKUP(F341,Data!$B$32:$B$58,1,FALSE)))),"WRONG LETTER",IF(F341=0," ",_xlfn.XLOOKUP(F341,Data!$B$32:$B$58,Data!$K$32:$K$58)))</f>
        <v xml:space="preserve"> </v>
      </c>
      <c r="I341" s="125" t="str">
        <f>IF(ISNA((IF(F341=0," ",VLOOKUP(F341,Data!$B$32:$B$58,1,FALSE)))),"WRONG LETTER",IF(F341=0," ",_xlfn.XLOOKUP(F341,Data!$B$32:$B$58,Data!$A$32:$A$58)))</f>
        <v xml:space="preserve"> </v>
      </c>
      <c r="J341" s="13" t="str" cm="1">
        <f t="array" ref="J341">_xlfn.IFS(ISBLANK(G341), "", NOT(ISNUMBER(G341)), "!!!",  G341&lt;Data!$D$278,"...",G341&lt;Data!$E$278,"L1",G341&lt;Data!$F$278,"L2",G341&lt;Data!$G$278,"L3",G341&lt;Data!$H$278,"L4",G341&lt;Data!$I$278,"L5",G341&lt;Data!$J$278,"L6",G341&lt;Data!$K$278,"L7",G341&lt;Data!$L$278,"L8", G341&gt;=Data!$L$278,"L9")</f>
        <v/>
      </c>
      <c r="K341" s="2"/>
      <c r="L341" s="126" t="s">
        <v>0</v>
      </c>
      <c r="M341" s="126" t="s">
        <v>47</v>
      </c>
      <c r="N341" s="126">
        <f>(9-_xlfn.XLOOKUP(L341,F$341:F$348,E$341:E$348, 9))+(9-_xlfn.XLOOKUP(M341,F$341:F$348,E$341:E$348, 9))</f>
        <v>0</v>
      </c>
      <c r="O341" s="2"/>
      <c r="P341" s="6">
        <f>$N341</f>
        <v>0</v>
      </c>
      <c r="Q341" s="6"/>
      <c r="R341" s="6"/>
      <c r="S341" s="6"/>
      <c r="T341" s="6"/>
      <c r="U341" s="6"/>
      <c r="V341" s="6"/>
      <c r="W341" s="6"/>
      <c r="X341" s="2"/>
      <c r="Y341" s="8">
        <f>COUNTIF(F$341:F$348:F$350:F$357,F341)</f>
        <v>0</v>
      </c>
      <c r="Z341" s="8">
        <f>IF(NOT(ISBLANK(F341)),COUNTIF(F$341:F$348,LEFT(F341,1)&amp;"*"),0)</f>
        <v>0</v>
      </c>
    </row>
    <row r="342" spans="1:26" s="11" customFormat="1" ht="20" customHeight="1">
      <c r="A342" s="13" t="s">
        <v>181</v>
      </c>
      <c r="B342" s="13" t="s">
        <v>30</v>
      </c>
      <c r="C342" s="13" t="s">
        <v>27</v>
      </c>
      <c r="D342" s="13" t="s">
        <v>0</v>
      </c>
      <c r="E342" s="155">
        <v>2</v>
      </c>
      <c r="F342" s="30"/>
      <c r="G342" s="139"/>
      <c r="H342" s="125" t="str">
        <f>IF(ISNA((IF(F342=0," ",VLOOKUP(F342,Data!$B$32:$B$58,1,FALSE)))),"WRONG LETTER",IF(F342=0," ",_xlfn.XLOOKUP(F342,Data!$B$32:$B$58,Data!$K$32:$K$58)))</f>
        <v xml:space="preserve"> </v>
      </c>
      <c r="I342" s="125" t="str">
        <f>IF(ISNA((IF(F342=0," ",VLOOKUP(F342,Data!$B$32:$B$58,1,FALSE)))),"WRONG LETTER",IF(F342=0," ",_xlfn.XLOOKUP(F342,Data!$B$32:$B$58,Data!$A$32:$A$58)))</f>
        <v xml:space="preserve"> </v>
      </c>
      <c r="J342" s="13" t="str" cm="1">
        <f t="array" ref="J342">_xlfn.IFS(ISBLANK(G342), "", NOT(ISNUMBER(G342)), "!!!",  G342&lt;Data!$D$278,"...",G342&lt;Data!$E$278,"L1",G342&lt;Data!$F$278,"L2",G342&lt;Data!$G$278,"L3",G342&lt;Data!$H$278,"L4",G342&lt;Data!$I$278,"L5",G342&lt;Data!$J$278,"L6",G342&lt;Data!$K$278,"L7",G342&lt;Data!$L$278,"L8", G342&gt;=Data!$L$278,"L9")</f>
        <v/>
      </c>
      <c r="K342" s="2"/>
      <c r="L342" s="126" t="s">
        <v>33</v>
      </c>
      <c r="M342" s="126" t="s">
        <v>34</v>
      </c>
      <c r="N342" s="126">
        <f t="shared" ref="N342:N348" si="75">(9-_xlfn.XLOOKUP(L342,F$341:F$348,E$341:E$348, 9))+(9-_xlfn.XLOOKUP(M342,F$341:F$348,E$341:E$348, 9))</f>
        <v>0</v>
      </c>
      <c r="O342" s="2"/>
      <c r="P342" s="6"/>
      <c r="Q342" s="6">
        <f>$N342</f>
        <v>0</v>
      </c>
      <c r="R342" s="6"/>
      <c r="S342" s="6"/>
      <c r="T342" s="6"/>
      <c r="U342" s="6"/>
      <c r="V342" s="6"/>
      <c r="W342" s="6"/>
      <c r="X342" s="2"/>
      <c r="Y342" s="8">
        <f>COUNTIF(F$341:F$348:F$350:F$357,F342)</f>
        <v>0</v>
      </c>
      <c r="Z342" s="8">
        <f t="shared" ref="Z342:Z348" si="76">IF(NOT(ISBLANK(F342)),COUNTIF(F$341:F$348,LEFT(F342,1)&amp;"*"),0)</f>
        <v>0</v>
      </c>
    </row>
    <row r="343" spans="1:26" s="11" customFormat="1" ht="20" customHeight="1">
      <c r="A343" s="13" t="s">
        <v>181</v>
      </c>
      <c r="B343" s="13" t="s">
        <v>30</v>
      </c>
      <c r="C343" s="13" t="s">
        <v>27</v>
      </c>
      <c r="D343" s="13" t="s">
        <v>0</v>
      </c>
      <c r="E343" s="155">
        <v>3</v>
      </c>
      <c r="F343" s="30"/>
      <c r="G343" s="139"/>
      <c r="H343" s="125" t="str">
        <f>IF(ISNA((IF(F343=0," ",VLOOKUP(F343,Data!$B$32:$B$58,1,FALSE)))),"WRONG LETTER",IF(F343=0," ",_xlfn.XLOOKUP(F343,Data!$B$32:$B$58,Data!$K$32:$K$58)))</f>
        <v xml:space="preserve"> </v>
      </c>
      <c r="I343" s="125" t="str">
        <f>IF(ISNA((IF(F343=0," ",VLOOKUP(F343,Data!$B$32:$B$58,1,FALSE)))),"WRONG LETTER",IF(F343=0," ",_xlfn.XLOOKUP(F343,Data!$B$32:$B$58,Data!$A$32:$A$58)))</f>
        <v xml:space="preserve"> </v>
      </c>
      <c r="J343" s="13" t="str" cm="1">
        <f t="array" ref="J343">_xlfn.IFS(ISBLANK(G343), "", NOT(ISNUMBER(G343)), "!!!",  G343&lt;Data!$D$278,"...",G343&lt;Data!$E$278,"L1",G343&lt;Data!$F$278,"L2",G343&lt;Data!$G$278,"L3",G343&lt;Data!$H$278,"L4",G343&lt;Data!$I$278,"L5",G343&lt;Data!$J$278,"L6",G343&lt;Data!$K$278,"L7",G343&lt;Data!$L$278,"L8", G343&gt;=Data!$L$278,"L9")</f>
        <v/>
      </c>
      <c r="K343" s="2"/>
      <c r="L343" s="126" t="s">
        <v>1</v>
      </c>
      <c r="M343" s="126" t="s">
        <v>46</v>
      </c>
      <c r="N343" s="126">
        <f t="shared" si="75"/>
        <v>0</v>
      </c>
      <c r="O343" s="2"/>
      <c r="P343" s="6"/>
      <c r="Q343" s="6"/>
      <c r="R343" s="6">
        <f>$N343</f>
        <v>0</v>
      </c>
      <c r="S343" s="6"/>
      <c r="T343" s="6"/>
      <c r="U343" s="6"/>
      <c r="V343" s="6"/>
      <c r="W343" s="6"/>
      <c r="X343" s="2"/>
      <c r="Y343" s="8">
        <f>COUNTIF(F$341:F$348:F$350:F$357,F343)</f>
        <v>0</v>
      </c>
      <c r="Z343" s="8">
        <f t="shared" si="76"/>
        <v>0</v>
      </c>
    </row>
    <row r="344" spans="1:26" s="11" customFormat="1" ht="20" customHeight="1">
      <c r="A344" s="13" t="s">
        <v>181</v>
      </c>
      <c r="B344" s="13" t="s">
        <v>30</v>
      </c>
      <c r="C344" s="13" t="s">
        <v>27</v>
      </c>
      <c r="D344" s="13" t="s">
        <v>0</v>
      </c>
      <c r="E344" s="155">
        <v>4</v>
      </c>
      <c r="F344" s="30"/>
      <c r="G344" s="139"/>
      <c r="H344" s="125" t="str">
        <f>IF(ISNA((IF(F344=0," ",VLOOKUP(F344,Data!$B$32:$B$58,1,FALSE)))),"WRONG LETTER",IF(F344=0," ",_xlfn.XLOOKUP(F344,Data!$B$32:$B$58,Data!$K$32:$K$58)))</f>
        <v xml:space="preserve"> </v>
      </c>
      <c r="I344" s="125" t="str">
        <f>IF(ISNA((IF(F344=0," ",VLOOKUP(F344,Data!$B$32:$B$58,1,FALSE)))),"WRONG LETTER",IF(F344=0," ",_xlfn.XLOOKUP(F344,Data!$B$32:$B$58,Data!$A$32:$A$58)))</f>
        <v xml:space="preserve"> </v>
      </c>
      <c r="J344" s="13" t="str" cm="1">
        <f t="array" ref="J344">_xlfn.IFS(ISBLANK(G344), "", NOT(ISNUMBER(G344)), "!!!",  G344&lt;Data!$D$278,"...",G344&lt;Data!$E$278,"L1",G344&lt;Data!$F$278,"L2",G344&lt;Data!$G$278,"L3",G344&lt;Data!$H$278,"L4",G344&lt;Data!$I$278,"L5",G344&lt;Data!$J$278,"L6",G344&lt;Data!$K$278,"L7",G344&lt;Data!$L$278,"L8", G344&gt;=Data!$L$278,"L9")</f>
        <v/>
      </c>
      <c r="K344" s="2"/>
      <c r="L344" s="126" t="s">
        <v>18</v>
      </c>
      <c r="M344" s="126" t="s">
        <v>17</v>
      </c>
      <c r="N344" s="126">
        <f t="shared" si="75"/>
        <v>0</v>
      </c>
      <c r="O344" s="2"/>
      <c r="P344" s="6"/>
      <c r="Q344" s="6"/>
      <c r="R344" s="6"/>
      <c r="S344" s="6">
        <f>$N344</f>
        <v>0</v>
      </c>
      <c r="T344" s="6"/>
      <c r="U344" s="6"/>
      <c r="V344" s="6"/>
      <c r="W344" s="6"/>
      <c r="X344" s="2"/>
      <c r="Y344" s="8">
        <f>COUNTIF(F$341:F$348:F$350:F$357,F344)</f>
        <v>0</v>
      </c>
      <c r="Z344" s="8">
        <f t="shared" si="76"/>
        <v>0</v>
      </c>
    </row>
    <row r="345" spans="1:26" s="11" customFormat="1" ht="20" customHeight="1">
      <c r="A345" s="13" t="s">
        <v>181</v>
      </c>
      <c r="B345" s="13" t="s">
        <v>30</v>
      </c>
      <c r="C345" s="13" t="s">
        <v>27</v>
      </c>
      <c r="D345" s="13" t="s">
        <v>0</v>
      </c>
      <c r="E345" s="155">
        <v>5</v>
      </c>
      <c r="F345" s="30"/>
      <c r="G345" s="139"/>
      <c r="H345" s="125" t="str">
        <f>IF(ISNA((IF(F345=0," ",VLOOKUP(F345,Data!$B$32:$B$58,1,FALSE)))),"WRONG LETTER",IF(F345=0," ",_xlfn.XLOOKUP(F345,Data!$B$32:$B$58,Data!$K$32:$K$58)))</f>
        <v xml:space="preserve"> </v>
      </c>
      <c r="I345" s="125" t="str">
        <f>IF(ISNA((IF(F345=0," ",VLOOKUP(F345,Data!$B$32:$B$58,1,FALSE)))),"WRONG LETTER",IF(F345=0," ",_xlfn.XLOOKUP(F345,Data!$B$32:$B$58,Data!$A$32:$A$58)))</f>
        <v xml:space="preserve"> </v>
      </c>
      <c r="J345" s="13" t="str" cm="1">
        <f t="array" ref="J345">_xlfn.IFS(ISBLANK(G345), "", NOT(ISNUMBER(G345)), "!!!",  G345&lt;Data!$D$278,"...",G345&lt;Data!$E$278,"L1",G345&lt;Data!$F$278,"L2",G345&lt;Data!$G$278,"L3",G345&lt;Data!$H$278,"L4",G345&lt;Data!$I$278,"L5",G345&lt;Data!$J$278,"L6",G345&lt;Data!$K$278,"L7",G345&lt;Data!$L$278,"L8", G345&gt;=Data!$L$278,"L9")</f>
        <v/>
      </c>
      <c r="K345" s="2"/>
      <c r="L345" s="126" t="s">
        <v>31</v>
      </c>
      <c r="M345" s="126" t="s">
        <v>32</v>
      </c>
      <c r="N345" s="126">
        <f t="shared" si="75"/>
        <v>0</v>
      </c>
      <c r="O345" s="2"/>
      <c r="P345" s="6"/>
      <c r="Q345" s="6"/>
      <c r="R345" s="6"/>
      <c r="S345" s="6"/>
      <c r="T345" s="6">
        <f>$N345</f>
        <v>0</v>
      </c>
      <c r="U345" s="6"/>
      <c r="V345" s="6"/>
      <c r="W345" s="6"/>
      <c r="X345" s="2"/>
      <c r="Y345" s="8">
        <f>COUNTIF(F$341:F$348:F$350:F$357,F345)</f>
        <v>0</v>
      </c>
      <c r="Z345" s="8">
        <f t="shared" si="76"/>
        <v>0</v>
      </c>
    </row>
    <row r="346" spans="1:26" s="11" customFormat="1" ht="20" customHeight="1">
      <c r="A346" s="13" t="s">
        <v>181</v>
      </c>
      <c r="B346" s="13" t="s">
        <v>30</v>
      </c>
      <c r="C346" s="13" t="s">
        <v>27</v>
      </c>
      <c r="D346" s="13" t="s">
        <v>0</v>
      </c>
      <c r="E346" s="155">
        <v>6</v>
      </c>
      <c r="F346" s="30"/>
      <c r="G346" s="139"/>
      <c r="H346" s="125" t="str">
        <f>IF(ISNA((IF(F346=0," ",VLOOKUP(F346,Data!$B$32:$B$58,1,FALSE)))),"WRONG LETTER",IF(F346=0," ",_xlfn.XLOOKUP(F346,Data!$B$32:$B$58,Data!$K$32:$K$58)))</f>
        <v xml:space="preserve"> </v>
      </c>
      <c r="I346" s="125" t="str">
        <f>IF(ISNA((IF(F346=0," ",VLOOKUP(F346,Data!$B$32:$B$58,1,FALSE)))),"WRONG LETTER",IF(F346=0," ",_xlfn.XLOOKUP(F346,Data!$B$32:$B$58,Data!$A$32:$A$58)))</f>
        <v xml:space="preserve"> </v>
      </c>
      <c r="J346" s="13" t="str" cm="1">
        <f t="array" ref="J346">_xlfn.IFS(ISBLANK(G346), "", NOT(ISNUMBER(G346)), "!!!",  G346&lt;Data!$D$278,"...",G346&lt;Data!$E$278,"L1",G346&lt;Data!$F$278,"L2",G346&lt;Data!$G$278,"L3",G346&lt;Data!$H$278,"L4",G346&lt;Data!$I$278,"L5",G346&lt;Data!$J$278,"L6",G346&lt;Data!$K$278,"L7",G346&lt;Data!$L$278,"L8", G346&gt;=Data!$L$278,"L9")</f>
        <v/>
      </c>
      <c r="K346" s="2"/>
      <c r="L346" s="126" t="s">
        <v>44</v>
      </c>
      <c r="M346" s="126" t="s">
        <v>48</v>
      </c>
      <c r="N346" s="126">
        <f t="shared" si="75"/>
        <v>0</v>
      </c>
      <c r="O346" s="2"/>
      <c r="P346" s="6"/>
      <c r="Q346" s="6"/>
      <c r="R346" s="6"/>
      <c r="S346" s="6"/>
      <c r="T346" s="6"/>
      <c r="U346" s="6">
        <f>$N346</f>
        <v>0</v>
      </c>
      <c r="V346" s="6"/>
      <c r="W346" s="6"/>
      <c r="X346" s="2"/>
      <c r="Y346" s="8">
        <f>COUNTIF(F$341:F$348:F$350:F$357,F346)</f>
        <v>0</v>
      </c>
      <c r="Z346" s="8">
        <f t="shared" si="76"/>
        <v>0</v>
      </c>
    </row>
    <row r="347" spans="1:26" s="11" customFormat="1" ht="20" customHeight="1">
      <c r="A347" s="13" t="s">
        <v>181</v>
      </c>
      <c r="B347" s="13" t="s">
        <v>30</v>
      </c>
      <c r="C347" s="13" t="s">
        <v>27</v>
      </c>
      <c r="D347" s="13" t="s">
        <v>0</v>
      </c>
      <c r="E347" s="25">
        <v>7</v>
      </c>
      <c r="F347" s="30"/>
      <c r="G347" s="139"/>
      <c r="H347" s="125" t="str">
        <f>IF(ISNA((IF(F347=0," ",VLOOKUP(F347,Data!$B$32:$B$58,1,FALSE)))),"WRONG LETTER",IF(F347=0," ",_xlfn.XLOOKUP(F347,Data!$B$32:$B$58,Data!$K$32:$K$58)))</f>
        <v xml:space="preserve"> </v>
      </c>
      <c r="I347" s="125" t="str">
        <f>IF(ISNA((IF(F347=0," ",VLOOKUP(F347,Data!$B$32:$B$58,1,FALSE)))),"WRONG LETTER",IF(F347=0," ",_xlfn.XLOOKUP(F347,Data!$B$32:$B$58,Data!$A$32:$A$58)))</f>
        <v xml:space="preserve"> </v>
      </c>
      <c r="J347" s="13" t="str" cm="1">
        <f t="array" ref="J347">_xlfn.IFS(ISBLANK(G347), "", NOT(ISNUMBER(G347)), "!!!",  G347&lt;Data!$D$278,"...",G347&lt;Data!$E$278,"L1",G347&lt;Data!$F$278,"L2",G347&lt;Data!$G$278,"L3",G347&lt;Data!$H$278,"L4",G347&lt;Data!$I$278,"L5",G347&lt;Data!$J$278,"L6",G347&lt;Data!$K$278,"L7",G347&lt;Data!$L$278,"L8", G347&gt;=Data!$L$278,"L9")</f>
        <v/>
      </c>
      <c r="K347" s="2"/>
      <c r="L347" s="126" t="s">
        <v>72</v>
      </c>
      <c r="M347" s="126" t="s">
        <v>73</v>
      </c>
      <c r="N347" s="126">
        <f t="shared" si="75"/>
        <v>0</v>
      </c>
      <c r="O347" s="2"/>
      <c r="P347" s="6"/>
      <c r="Q347" s="6"/>
      <c r="R347" s="6"/>
      <c r="S347" s="6"/>
      <c r="T347" s="6"/>
      <c r="U347" s="6"/>
      <c r="V347" s="6">
        <f>$N347</f>
        <v>0</v>
      </c>
      <c r="W347" s="6"/>
      <c r="X347" s="2"/>
      <c r="Y347" s="8">
        <f>COUNTIF(F$341:F$348:F$350:F$357,F347)</f>
        <v>0</v>
      </c>
      <c r="Z347" s="8">
        <f t="shared" si="76"/>
        <v>0</v>
      </c>
    </row>
    <row r="348" spans="1:26" s="12" customFormat="1" ht="20" customHeight="1">
      <c r="A348" s="13" t="s">
        <v>181</v>
      </c>
      <c r="B348" s="13" t="s">
        <v>30</v>
      </c>
      <c r="C348" s="13" t="s">
        <v>27</v>
      </c>
      <c r="D348" s="13" t="s">
        <v>0</v>
      </c>
      <c r="E348" s="25">
        <v>8</v>
      </c>
      <c r="F348" s="30"/>
      <c r="G348" s="139"/>
      <c r="H348" s="125" t="str">
        <f>IF(ISNA((IF(F348=0," ",VLOOKUP(F348,Data!$B$32:$B$58,1,FALSE)))),"WRONG LETTER",IF(F348=0," ",_xlfn.XLOOKUP(F348,Data!$B$32:$B$58,Data!$K$32:$K$58)))</f>
        <v xml:space="preserve"> </v>
      </c>
      <c r="I348" s="125" t="str">
        <f>IF(ISNA((IF(F348=0," ",VLOOKUP(F348,Data!$B$32:$B$58,1,FALSE)))),"WRONG LETTER",IF(F348=0," ",_xlfn.XLOOKUP(F348,Data!$B$32:$B$58,Data!$A$32:$A$58)))</f>
        <v xml:space="preserve"> </v>
      </c>
      <c r="J348" s="13" t="str" cm="1">
        <f t="array" ref="J348">_xlfn.IFS(ISBLANK(G348), "", NOT(ISNUMBER(G348)), "!!!",  G348&lt;Data!$D$278,"...",G348&lt;Data!$E$278,"L1",G348&lt;Data!$F$278,"L2",G348&lt;Data!$G$278,"L3",G348&lt;Data!$H$278,"L4",G348&lt;Data!$I$278,"L5",G348&lt;Data!$J$278,"L6",G348&lt;Data!$K$278,"L7",G348&lt;Data!$L$278,"L8", G348&gt;=Data!$L$278,"L9")</f>
        <v/>
      </c>
      <c r="K348" s="8"/>
      <c r="L348" s="126" t="s">
        <v>45</v>
      </c>
      <c r="M348" s="126" t="s">
        <v>49</v>
      </c>
      <c r="N348" s="126">
        <f t="shared" si="75"/>
        <v>0</v>
      </c>
      <c r="O348" s="2"/>
      <c r="P348" s="6"/>
      <c r="Q348" s="6"/>
      <c r="R348" s="6"/>
      <c r="S348" s="6"/>
      <c r="T348" s="6"/>
      <c r="U348" s="6"/>
      <c r="V348" s="6"/>
      <c r="W348" s="6">
        <f>$N348</f>
        <v>0</v>
      </c>
      <c r="X348" s="8"/>
      <c r="Y348" s="8">
        <f>COUNTIF(F$341:F$348:F$350:F$357,F348)</f>
        <v>0</v>
      </c>
      <c r="Z348" s="8">
        <f t="shared" si="76"/>
        <v>0</v>
      </c>
    </row>
    <row r="349" spans="1:26" s="12" customFormat="1" ht="20" customHeight="1">
      <c r="A349" s="13" t="s">
        <v>181</v>
      </c>
      <c r="B349" s="13" t="s">
        <v>30</v>
      </c>
      <c r="C349" s="13" t="s">
        <v>27</v>
      </c>
      <c r="D349" s="13"/>
      <c r="E349" s="120" t="s">
        <v>198</v>
      </c>
      <c r="F349" s="46"/>
      <c r="G349" s="46"/>
      <c r="H349" s="120"/>
      <c r="I349" s="127"/>
      <c r="J349" s="128"/>
      <c r="K349" s="8"/>
      <c r="L349" s="129"/>
      <c r="M349" s="129"/>
      <c r="N349" s="130"/>
      <c r="O349" s="8"/>
      <c r="P349" s="8"/>
      <c r="Q349" s="8"/>
      <c r="R349" s="8"/>
      <c r="S349" s="8"/>
      <c r="T349" s="8"/>
      <c r="U349" s="8"/>
      <c r="V349" s="8"/>
      <c r="W349" s="8"/>
      <c r="X349" s="8"/>
      <c r="Y349" s="8"/>
      <c r="Z349" s="3"/>
    </row>
    <row r="350" spans="1:26" s="12" customFormat="1" ht="20" customHeight="1">
      <c r="A350" s="13" t="s">
        <v>181</v>
      </c>
      <c r="B350" s="13" t="s">
        <v>30</v>
      </c>
      <c r="C350" s="13" t="s">
        <v>27</v>
      </c>
      <c r="D350" s="13" t="s">
        <v>1</v>
      </c>
      <c r="E350" s="155">
        <v>1</v>
      </c>
      <c r="F350" s="30"/>
      <c r="G350" s="139"/>
      <c r="H350" s="125" t="str">
        <f>IF(ISNA((IF(F350=0," ",VLOOKUP(F350,Data!$B$32:$B$58,1,FALSE)))),"WRONG LETTER",IF(F350=0," ",_xlfn.XLOOKUP(F350,Data!$B$32:$B$58,Data!$K$32:$K$58)))</f>
        <v xml:space="preserve"> </v>
      </c>
      <c r="I350" s="125" t="str">
        <f>IF(ISNA((IF(F350=0," ",VLOOKUP(F350,Data!$B$32:$B$58,1,FALSE)))),"WRONG LETTER",IF(F350=0," ",_xlfn.XLOOKUP(F350,Data!$B$32:$B$58,Data!$A$32:$A$58)))</f>
        <v xml:space="preserve"> </v>
      </c>
      <c r="J350" s="13" t="str" cm="1">
        <f t="array" ref="J350">_xlfn.IFS(ISBLANK(G350), "", NOT(ISNUMBER(G350)), "!!!",  G350&lt;Data!$D$278,"...",G350&lt;Data!$E$278,"L1",G350&lt;Data!$F$278,"L2",G350&lt;Data!$G$278,"L3",G350&lt;Data!$H$278,"L4",G350&lt;Data!$I$278,"L5",G350&lt;Data!$J$278,"L6",G350&lt;Data!$K$278,"L7",G350&lt;Data!$L$278,"L8", G350&gt;=Data!$L$278,"L9")</f>
        <v/>
      </c>
      <c r="K350" s="2"/>
      <c r="L350" s="126" t="s">
        <v>0</v>
      </c>
      <c r="M350" s="126" t="s">
        <v>47</v>
      </c>
      <c r="N350" s="126">
        <f>(9-_xlfn.XLOOKUP(L350,F$350:F$357,E$350:E$357, 9))+(9-_xlfn.XLOOKUP(M350,F$350:F$357,E$350:E$357, 9))</f>
        <v>0</v>
      </c>
      <c r="O350" s="2"/>
      <c r="P350" s="6">
        <f>$N350</f>
        <v>0</v>
      </c>
      <c r="Q350" s="6"/>
      <c r="R350" s="6"/>
      <c r="S350" s="6"/>
      <c r="T350" s="6"/>
      <c r="U350" s="6"/>
      <c r="V350" s="6"/>
      <c r="W350" s="6"/>
      <c r="X350" s="2"/>
      <c r="Y350" s="8">
        <f>COUNTIF(F$341:F$348:F$350:F$357,F350)</f>
        <v>0</v>
      </c>
      <c r="Z350" s="8">
        <f>IF(NOT(ISBLANK(F350)),COUNTIF(F$350:F$357,LEFT(F350,1)&amp;"*"),0)</f>
        <v>0</v>
      </c>
    </row>
    <row r="351" spans="1:26" s="12" customFormat="1" ht="20" customHeight="1">
      <c r="A351" s="13" t="s">
        <v>181</v>
      </c>
      <c r="B351" s="13" t="s">
        <v>30</v>
      </c>
      <c r="C351" s="13" t="s">
        <v>27</v>
      </c>
      <c r="D351" s="13" t="s">
        <v>1</v>
      </c>
      <c r="E351" s="155">
        <v>2</v>
      </c>
      <c r="F351" s="30"/>
      <c r="G351" s="139"/>
      <c r="H351" s="125" t="str">
        <f>IF(ISNA((IF(F351=0," ",VLOOKUP(F351,Data!$B$32:$B$58,1,FALSE)))),"WRONG LETTER",IF(F351=0," ",_xlfn.XLOOKUP(F351,Data!$B$32:$B$58,Data!$K$32:$K$58)))</f>
        <v xml:space="preserve"> </v>
      </c>
      <c r="I351" s="125" t="str">
        <f>IF(ISNA((IF(F351=0," ",VLOOKUP(F351,Data!$B$32:$B$58,1,FALSE)))),"WRONG LETTER",IF(F351=0," ",_xlfn.XLOOKUP(F351,Data!$B$32:$B$58,Data!$A$32:$A$58)))</f>
        <v xml:space="preserve"> </v>
      </c>
      <c r="J351" s="13" t="str" cm="1">
        <f t="array" ref="J351">_xlfn.IFS(ISBLANK(G351), "", NOT(ISNUMBER(G351)), "!!!",  G351&lt;Data!$D$278,"...",G351&lt;Data!$E$278,"L1",G351&lt;Data!$F$278,"L2",G351&lt;Data!$G$278,"L3",G351&lt;Data!$H$278,"L4",G351&lt;Data!$I$278,"L5",G351&lt;Data!$J$278,"L6",G351&lt;Data!$K$278,"L7",G351&lt;Data!$L$278,"L8", G351&gt;=Data!$L$278,"L9")</f>
        <v/>
      </c>
      <c r="K351" s="8"/>
      <c r="L351" s="126" t="s">
        <v>33</v>
      </c>
      <c r="M351" s="126" t="s">
        <v>34</v>
      </c>
      <c r="N351" s="126">
        <f t="shared" ref="N351:N357" si="77">(9-_xlfn.XLOOKUP(L351,F$350:F$357,E$350:E$357, 9))+(9-_xlfn.XLOOKUP(M351,F$350:F$357,E$350:E$357, 9))</f>
        <v>0</v>
      </c>
      <c r="O351" s="2"/>
      <c r="P351" s="6"/>
      <c r="Q351" s="6">
        <f>$N351</f>
        <v>0</v>
      </c>
      <c r="R351" s="6"/>
      <c r="S351" s="6"/>
      <c r="T351" s="6"/>
      <c r="U351" s="6"/>
      <c r="V351" s="6"/>
      <c r="W351" s="6"/>
      <c r="X351" s="2"/>
      <c r="Y351" s="8">
        <f>COUNTIF(F$341:F$348:F$350:F$357,F351)</f>
        <v>0</v>
      </c>
      <c r="Z351" s="8">
        <f t="shared" ref="Z351:Z357" si="78">IF(NOT(ISBLANK(F351)),COUNTIF(F$350:F$357,LEFT(F351,1)&amp;"*"),0)</f>
        <v>0</v>
      </c>
    </row>
    <row r="352" spans="1:26" s="12" customFormat="1" ht="20" customHeight="1">
      <c r="A352" s="13" t="s">
        <v>181</v>
      </c>
      <c r="B352" s="13" t="s">
        <v>30</v>
      </c>
      <c r="C352" s="13" t="s">
        <v>27</v>
      </c>
      <c r="D352" s="13" t="s">
        <v>1</v>
      </c>
      <c r="E352" s="155">
        <v>3</v>
      </c>
      <c r="F352" s="30"/>
      <c r="G352" s="139"/>
      <c r="H352" s="125" t="str">
        <f>IF(ISNA((IF(F352=0," ",VLOOKUP(F352,Data!$B$32:$B$58,1,FALSE)))),"WRONG LETTER",IF(F352=0," ",_xlfn.XLOOKUP(F352,Data!$B$32:$B$58,Data!$K$32:$K$58)))</f>
        <v xml:space="preserve"> </v>
      </c>
      <c r="I352" s="125" t="str">
        <f>IF(ISNA((IF(F352=0," ",VLOOKUP(F352,Data!$B$32:$B$58,1,FALSE)))),"WRONG LETTER",IF(F352=0," ",_xlfn.XLOOKUP(F352,Data!$B$32:$B$58,Data!$A$32:$A$58)))</f>
        <v xml:space="preserve"> </v>
      </c>
      <c r="J352" s="13" t="str" cm="1">
        <f t="array" ref="J352">_xlfn.IFS(ISBLANK(G352), "", NOT(ISNUMBER(G352)), "!!!",  G352&lt;Data!$D$278,"...",G352&lt;Data!$E$278,"L1",G352&lt;Data!$F$278,"L2",G352&lt;Data!$G$278,"L3",G352&lt;Data!$H$278,"L4",G352&lt;Data!$I$278,"L5",G352&lt;Data!$J$278,"L6",G352&lt;Data!$K$278,"L7",G352&lt;Data!$L$278,"L8", G352&gt;=Data!$L$278,"L9")</f>
        <v/>
      </c>
      <c r="K352" s="8"/>
      <c r="L352" s="126" t="s">
        <v>1</v>
      </c>
      <c r="M352" s="126" t="s">
        <v>46</v>
      </c>
      <c r="N352" s="126">
        <f t="shared" si="77"/>
        <v>0</v>
      </c>
      <c r="O352" s="2"/>
      <c r="P352" s="6"/>
      <c r="Q352" s="6"/>
      <c r="R352" s="6">
        <f>$N352</f>
        <v>0</v>
      </c>
      <c r="S352" s="6"/>
      <c r="T352" s="6"/>
      <c r="U352" s="6"/>
      <c r="V352" s="6"/>
      <c r="W352" s="6"/>
      <c r="X352" s="2"/>
      <c r="Y352" s="8">
        <f>COUNTIF(F$341:F$348:F$350:F$357,F352)</f>
        <v>0</v>
      </c>
      <c r="Z352" s="8">
        <f t="shared" si="78"/>
        <v>0</v>
      </c>
    </row>
    <row r="353" spans="1:26" s="12" customFormat="1" ht="20" customHeight="1">
      <c r="A353" s="13" t="s">
        <v>181</v>
      </c>
      <c r="B353" s="13" t="s">
        <v>30</v>
      </c>
      <c r="C353" s="13" t="s">
        <v>27</v>
      </c>
      <c r="D353" s="13" t="s">
        <v>1</v>
      </c>
      <c r="E353" s="155">
        <v>4</v>
      </c>
      <c r="F353" s="30"/>
      <c r="G353" s="139"/>
      <c r="H353" s="125" t="str">
        <f>IF(ISNA((IF(F353=0," ",VLOOKUP(F353,Data!$B$32:$B$58,1,FALSE)))),"WRONG LETTER",IF(F353=0," ",_xlfn.XLOOKUP(F353,Data!$B$32:$B$58,Data!$K$32:$K$58)))</f>
        <v xml:space="preserve"> </v>
      </c>
      <c r="I353" s="125" t="str">
        <f>IF(ISNA((IF(F353=0," ",VLOOKUP(F353,Data!$B$32:$B$58,1,FALSE)))),"WRONG LETTER",IF(F353=0," ",_xlfn.XLOOKUP(F353,Data!$B$32:$B$58,Data!$A$32:$A$58)))</f>
        <v xml:space="preserve"> </v>
      </c>
      <c r="J353" s="13" t="str" cm="1">
        <f t="array" ref="J353">_xlfn.IFS(ISBLANK(G353), "", NOT(ISNUMBER(G353)), "!!!",  G353&lt;Data!$D$278,"...",G353&lt;Data!$E$278,"L1",G353&lt;Data!$F$278,"L2",G353&lt;Data!$G$278,"L3",G353&lt;Data!$H$278,"L4",G353&lt;Data!$I$278,"L5",G353&lt;Data!$J$278,"L6",G353&lt;Data!$K$278,"L7",G353&lt;Data!$L$278,"L8", G353&gt;=Data!$L$278,"L9")</f>
        <v/>
      </c>
      <c r="K353" s="8"/>
      <c r="L353" s="126" t="s">
        <v>18</v>
      </c>
      <c r="M353" s="126" t="s">
        <v>17</v>
      </c>
      <c r="N353" s="126">
        <f t="shared" si="77"/>
        <v>0</v>
      </c>
      <c r="O353" s="2"/>
      <c r="P353" s="6"/>
      <c r="Q353" s="6"/>
      <c r="R353" s="6"/>
      <c r="S353" s="6">
        <f>$N353</f>
        <v>0</v>
      </c>
      <c r="T353" s="6"/>
      <c r="U353" s="6"/>
      <c r="V353" s="6"/>
      <c r="W353" s="6"/>
      <c r="X353" s="2"/>
      <c r="Y353" s="8">
        <f>COUNTIF(F$341:F$348:F$350:F$357,F353)</f>
        <v>0</v>
      </c>
      <c r="Z353" s="8">
        <f t="shared" si="78"/>
        <v>0</v>
      </c>
    </row>
    <row r="354" spans="1:26" s="12" customFormat="1" ht="20" customHeight="1">
      <c r="A354" s="13" t="s">
        <v>181</v>
      </c>
      <c r="B354" s="13" t="s">
        <v>30</v>
      </c>
      <c r="C354" s="13" t="s">
        <v>27</v>
      </c>
      <c r="D354" s="13" t="s">
        <v>1</v>
      </c>
      <c r="E354" s="155">
        <v>5</v>
      </c>
      <c r="F354" s="30"/>
      <c r="G354" s="139"/>
      <c r="H354" s="125" t="str">
        <f>IF(ISNA((IF(F354=0," ",VLOOKUP(F354,Data!$B$32:$B$58,1,FALSE)))),"WRONG LETTER",IF(F354=0," ",_xlfn.XLOOKUP(F354,Data!$B$32:$B$58,Data!$K$32:$K$58)))</f>
        <v xml:space="preserve"> </v>
      </c>
      <c r="I354" s="125" t="str">
        <f>IF(ISNA((IF(F354=0," ",VLOOKUP(F354,Data!$B$32:$B$58,1,FALSE)))),"WRONG LETTER",IF(F354=0," ",_xlfn.XLOOKUP(F354,Data!$B$32:$B$58,Data!$A$32:$A$58)))</f>
        <v xml:space="preserve"> </v>
      </c>
      <c r="J354" s="13" t="str" cm="1">
        <f t="array" ref="J354">_xlfn.IFS(ISBLANK(G354), "", NOT(ISNUMBER(G354)), "!!!",  G354&lt;Data!$D$278,"...",G354&lt;Data!$E$278,"L1",G354&lt;Data!$F$278,"L2",G354&lt;Data!$G$278,"L3",G354&lt;Data!$H$278,"L4",G354&lt;Data!$I$278,"L5",G354&lt;Data!$J$278,"L6",G354&lt;Data!$K$278,"L7",G354&lt;Data!$L$278,"L8", G354&gt;=Data!$L$278,"L9")</f>
        <v/>
      </c>
      <c r="K354" s="8"/>
      <c r="L354" s="126" t="s">
        <v>31</v>
      </c>
      <c r="M354" s="126" t="s">
        <v>32</v>
      </c>
      <c r="N354" s="126">
        <f t="shared" si="77"/>
        <v>0</v>
      </c>
      <c r="O354" s="2"/>
      <c r="P354" s="6"/>
      <c r="Q354" s="6"/>
      <c r="R354" s="6"/>
      <c r="S354" s="6"/>
      <c r="T354" s="6">
        <f>$N354</f>
        <v>0</v>
      </c>
      <c r="U354" s="6"/>
      <c r="V354" s="6"/>
      <c r="W354" s="6"/>
      <c r="X354" s="2"/>
      <c r="Y354" s="8">
        <f>COUNTIF(F$341:F$348:F$350:F$357,F354)</f>
        <v>0</v>
      </c>
      <c r="Z354" s="8">
        <f t="shared" si="78"/>
        <v>0</v>
      </c>
    </row>
    <row r="355" spans="1:26" s="12" customFormat="1" ht="20" customHeight="1">
      <c r="A355" s="13" t="s">
        <v>181</v>
      </c>
      <c r="B355" s="13" t="s">
        <v>30</v>
      </c>
      <c r="C355" s="13" t="s">
        <v>27</v>
      </c>
      <c r="D355" s="13" t="s">
        <v>1</v>
      </c>
      <c r="E355" s="155">
        <v>6</v>
      </c>
      <c r="F355" s="30"/>
      <c r="G355" s="139"/>
      <c r="H355" s="125" t="str">
        <f>IF(ISNA((IF(F355=0," ",VLOOKUP(F355,Data!$B$32:$B$58,1,FALSE)))),"WRONG LETTER",IF(F355=0," ",_xlfn.XLOOKUP(F355,Data!$B$32:$B$58,Data!$K$32:$K$58)))</f>
        <v xml:space="preserve"> </v>
      </c>
      <c r="I355" s="125" t="str">
        <f>IF(ISNA((IF(F355=0," ",VLOOKUP(F355,Data!$B$32:$B$58,1,FALSE)))),"WRONG LETTER",IF(F355=0," ",_xlfn.XLOOKUP(F355,Data!$B$32:$B$58,Data!$A$32:$A$58)))</f>
        <v xml:space="preserve"> </v>
      </c>
      <c r="J355" s="13" t="str" cm="1">
        <f t="array" ref="J355">_xlfn.IFS(ISBLANK(G355), "", NOT(ISNUMBER(G355)), "!!!",  G355&lt;Data!$D$278,"...",G355&lt;Data!$E$278,"L1",G355&lt;Data!$F$278,"L2",G355&lt;Data!$G$278,"L3",G355&lt;Data!$H$278,"L4",G355&lt;Data!$I$278,"L5",G355&lt;Data!$J$278,"L6",G355&lt;Data!$K$278,"L7",G355&lt;Data!$L$278,"L8", G355&gt;=Data!$L$278,"L9")</f>
        <v/>
      </c>
      <c r="K355" s="131"/>
      <c r="L355" s="126" t="s">
        <v>44</v>
      </c>
      <c r="M355" s="126" t="s">
        <v>48</v>
      </c>
      <c r="N355" s="126">
        <f t="shared" si="77"/>
        <v>0</v>
      </c>
      <c r="O355" s="2"/>
      <c r="P355" s="6"/>
      <c r="Q355" s="6"/>
      <c r="R355" s="6"/>
      <c r="S355" s="6"/>
      <c r="T355" s="6"/>
      <c r="U355" s="6">
        <f>$N355</f>
        <v>0</v>
      </c>
      <c r="V355" s="6"/>
      <c r="W355" s="6"/>
      <c r="X355" s="2"/>
      <c r="Y355" s="8">
        <f>COUNTIF(F$341:F$348:F$350:F$357,F355)</f>
        <v>0</v>
      </c>
      <c r="Z355" s="8">
        <f t="shared" si="78"/>
        <v>0</v>
      </c>
    </row>
    <row r="356" spans="1:26" s="11" customFormat="1" ht="20" customHeight="1">
      <c r="A356" s="13" t="s">
        <v>181</v>
      </c>
      <c r="B356" s="13" t="s">
        <v>30</v>
      </c>
      <c r="C356" s="13" t="s">
        <v>27</v>
      </c>
      <c r="D356" s="13" t="s">
        <v>1</v>
      </c>
      <c r="E356" s="25">
        <v>7</v>
      </c>
      <c r="F356" s="30"/>
      <c r="G356" s="139"/>
      <c r="H356" s="125" t="str">
        <f>IF(ISNA((IF(F356=0," ",VLOOKUP(F356,Data!$B$32:$B$58,1,FALSE)))),"WRONG LETTER",IF(F356=0," ",_xlfn.XLOOKUP(F356,Data!$B$32:$B$58,Data!$K$32:$K$58)))</f>
        <v xml:space="preserve"> </v>
      </c>
      <c r="I356" s="125" t="str">
        <f>IF(ISNA((IF(F356=0," ",VLOOKUP(F356,Data!$B$32:$B$58,1,FALSE)))),"WRONG LETTER",IF(F356=0," ",_xlfn.XLOOKUP(F356,Data!$B$32:$B$58,Data!$A$32:$A$58)))</f>
        <v xml:space="preserve"> </v>
      </c>
      <c r="J356" s="13" t="str" cm="1">
        <f t="array" ref="J356">_xlfn.IFS(ISBLANK(G356), "", NOT(ISNUMBER(G356)), "!!!",  G356&lt;Data!$D$278,"...",G356&lt;Data!$E$278,"L1",G356&lt;Data!$F$278,"L2",G356&lt;Data!$G$278,"L3",G356&lt;Data!$H$278,"L4",G356&lt;Data!$I$278,"L5",G356&lt;Data!$J$278,"L6",G356&lt;Data!$K$278,"L7",G356&lt;Data!$L$278,"L8", G356&gt;=Data!$L$278,"L9")</f>
        <v/>
      </c>
      <c r="K356" s="8"/>
      <c r="L356" s="126" t="s">
        <v>72</v>
      </c>
      <c r="M356" s="126" t="s">
        <v>73</v>
      </c>
      <c r="N356" s="126">
        <f t="shared" si="77"/>
        <v>0</v>
      </c>
      <c r="O356" s="2"/>
      <c r="P356" s="6"/>
      <c r="Q356" s="6"/>
      <c r="R356" s="6"/>
      <c r="S356" s="6"/>
      <c r="T356" s="6"/>
      <c r="U356" s="6"/>
      <c r="V356" s="6">
        <f>$N356</f>
        <v>0</v>
      </c>
      <c r="W356" s="6"/>
      <c r="X356" s="2"/>
      <c r="Y356" s="8">
        <f>COUNTIF(F$341:F$348:F$350:F$357,F356)</f>
        <v>0</v>
      </c>
      <c r="Z356" s="8">
        <f t="shared" si="78"/>
        <v>0</v>
      </c>
    </row>
    <row r="357" spans="1:26" s="11" customFormat="1" ht="20" customHeight="1">
      <c r="A357" s="13" t="s">
        <v>181</v>
      </c>
      <c r="B357" s="13" t="s">
        <v>30</v>
      </c>
      <c r="C357" s="13" t="s">
        <v>27</v>
      </c>
      <c r="D357" s="13" t="s">
        <v>1</v>
      </c>
      <c r="E357" s="25">
        <v>8</v>
      </c>
      <c r="F357" s="30"/>
      <c r="G357" s="139"/>
      <c r="H357" s="125" t="str">
        <f>IF(ISNA((IF(F357=0," ",VLOOKUP(F357,Data!$B$32:$B$58,1,FALSE)))),"WRONG LETTER",IF(F357=0," ",_xlfn.XLOOKUP(F357,Data!$B$32:$B$58,Data!$K$32:$K$58)))</f>
        <v xml:space="preserve"> </v>
      </c>
      <c r="I357" s="125" t="str">
        <f>IF(ISNA((IF(F357=0," ",VLOOKUP(F357,Data!$B$32:$B$58,1,FALSE)))),"WRONG LETTER",IF(F357=0," ",_xlfn.XLOOKUP(F357,Data!$B$32:$B$58,Data!$A$32:$A$58)))</f>
        <v xml:space="preserve"> </v>
      </c>
      <c r="J357" s="13" t="str" cm="1">
        <f t="array" ref="J357">_xlfn.IFS(ISBLANK(G357), "", NOT(ISNUMBER(G357)), "!!!",  G357&lt;Data!$D$278,"...",G357&lt;Data!$E$278,"L1",G357&lt;Data!$F$278,"L2",G357&lt;Data!$G$278,"L3",G357&lt;Data!$H$278,"L4",G357&lt;Data!$I$278,"L5",G357&lt;Data!$J$278,"L6",G357&lt;Data!$K$278,"L7",G357&lt;Data!$L$278,"L8", G357&gt;=Data!$L$278,"L9")</f>
        <v/>
      </c>
      <c r="K357" s="8"/>
      <c r="L357" s="126" t="s">
        <v>45</v>
      </c>
      <c r="M357" s="126" t="s">
        <v>49</v>
      </c>
      <c r="N357" s="126">
        <f t="shared" si="77"/>
        <v>0</v>
      </c>
      <c r="O357" s="2"/>
      <c r="P357" s="6"/>
      <c r="Q357" s="6"/>
      <c r="R357" s="6"/>
      <c r="S357" s="6"/>
      <c r="T357" s="6"/>
      <c r="U357" s="6"/>
      <c r="V357" s="6"/>
      <c r="W357" s="6">
        <f>$N357</f>
        <v>0</v>
      </c>
      <c r="X357" s="8"/>
      <c r="Y357" s="8">
        <f>COUNTIF(F$341:F$348:F$350:F$357,F357)</f>
        <v>0</v>
      </c>
      <c r="Z357" s="8">
        <f t="shared" si="78"/>
        <v>0</v>
      </c>
    </row>
    <row r="358" spans="1:26" s="11" customFormat="1" ht="20" customHeight="1">
      <c r="A358" s="13" t="s">
        <v>181</v>
      </c>
      <c r="B358" s="13" t="s">
        <v>30</v>
      </c>
      <c r="C358" s="13" t="s">
        <v>208</v>
      </c>
      <c r="D358" s="13"/>
      <c r="E358" s="438" t="s">
        <v>446</v>
      </c>
      <c r="F358" s="114"/>
      <c r="G358" s="140"/>
      <c r="H358" s="136"/>
      <c r="I358" s="127" t="s">
        <v>59</v>
      </c>
      <c r="J358" s="128">
        <f>Data!$M$279</f>
        <v>11.4</v>
      </c>
      <c r="K358" s="8"/>
      <c r="L358" s="16"/>
      <c r="M358" s="16"/>
      <c r="O358" s="8"/>
      <c r="P358" s="8"/>
      <c r="Q358" s="8"/>
      <c r="R358" s="8"/>
      <c r="S358" s="8"/>
      <c r="T358" s="8"/>
      <c r="U358" s="8"/>
      <c r="V358" s="8"/>
      <c r="W358" s="8"/>
      <c r="X358" s="8"/>
      <c r="Y358" s="8"/>
      <c r="Z358" s="8"/>
    </row>
    <row r="359" spans="1:26" s="11" customFormat="1" ht="20" customHeight="1">
      <c r="A359" s="13" t="s">
        <v>181</v>
      </c>
      <c r="B359" s="13" t="s">
        <v>30</v>
      </c>
      <c r="C359" s="13" t="s">
        <v>208</v>
      </c>
      <c r="D359" s="13" t="s">
        <v>0</v>
      </c>
      <c r="E359" s="155">
        <v>1</v>
      </c>
      <c r="F359" s="30"/>
      <c r="G359" s="139"/>
      <c r="H359" s="329" t="str">
        <f>IF(ISNA((IF(F359=0," ",VLOOKUP(F359,Data!$B$32:$B$58,1,FALSE)))),"WRONG LETTER",IF(F359=0," ",_xlfn.XLOOKUP(F359,Data!$B$32:$B$58,Data!$D$32:$D$58)))</f>
        <v xml:space="preserve"> </v>
      </c>
      <c r="I359" s="329" t="str">
        <f>IF(ISNA((IF(F359=0," ",VLOOKUP(F359,Data!$B$32:$B$58,1,FALSE)))),"WRONG LETTER",IF(F359=0," ",_xlfn.XLOOKUP(F359,Data!$B$32:$B$58,Data!$A$32:$A$58)))</f>
        <v xml:space="preserve"> </v>
      </c>
      <c r="J359" s="330" t="str" cm="1">
        <f t="array" ref="J359">_xlfn.IFS(ISBLANK(G359), "", NOT(ISNUMBER(G359)), "!!!",  G359&lt;Data!$D$279,"...",G359&lt;Data!$E$279,"L1",G359&lt;Data!$F$279,"L2",G359&lt;Data!$G$279,"L3",G359&lt;Data!$H$279,"L4",G359&lt;Data!$I$279,"L5",G359&lt;Data!$J$279,"L6",G359&lt;Data!$K$279,"L7",G359&lt;Data!$L$279,"L8", G359&gt;=Data!$L$279,"L9")</f>
        <v/>
      </c>
      <c r="K359" s="8"/>
      <c r="L359" s="126" t="s">
        <v>0</v>
      </c>
      <c r="M359" s="126" t="s">
        <v>47</v>
      </c>
      <c r="N359" s="165" t="s">
        <v>139</v>
      </c>
      <c r="O359" s="2"/>
      <c r="P359" s="150" t="str">
        <f>$N359</f>
        <v>N/S</v>
      </c>
      <c r="Q359" s="150"/>
      <c r="R359" s="150"/>
      <c r="S359" s="150"/>
      <c r="T359" s="150"/>
      <c r="U359" s="150"/>
      <c r="V359" s="150"/>
      <c r="W359" s="150"/>
      <c r="X359" s="8"/>
      <c r="Y359" s="8">
        <f>COUNTIF(F$359:F$366:F$368:F$375,F359)</f>
        <v>0</v>
      </c>
      <c r="Z359" s="8">
        <f>IF(NOT(ISBLANK(F359)),COUNTIF(F$359:F$366,LEFT(F359,1)&amp;"*"),0)</f>
        <v>0</v>
      </c>
    </row>
    <row r="360" spans="1:26" s="11" customFormat="1" ht="20" customHeight="1">
      <c r="A360" s="13" t="s">
        <v>181</v>
      </c>
      <c r="B360" s="13" t="s">
        <v>30</v>
      </c>
      <c r="C360" s="13" t="s">
        <v>208</v>
      </c>
      <c r="D360" s="13" t="s">
        <v>0</v>
      </c>
      <c r="E360" s="155">
        <v>2</v>
      </c>
      <c r="F360" s="30"/>
      <c r="G360" s="139"/>
      <c r="H360" s="329" t="str">
        <f>IF(ISNA((IF(F360=0," ",VLOOKUP(F360,Data!$B$32:$B$58,1,FALSE)))),"WRONG LETTER",IF(F360=0," ",_xlfn.XLOOKUP(F360,Data!$B$32:$B$58,Data!$D$32:$D$58)))</f>
        <v xml:space="preserve"> </v>
      </c>
      <c r="I360" s="329" t="str">
        <f>IF(ISNA((IF(F360=0," ",VLOOKUP(F360,Data!$B$32:$B$58,1,FALSE)))),"WRONG LETTER",IF(F360=0," ",_xlfn.XLOOKUP(F360,Data!$B$32:$B$58,Data!$A$32:$A$58)))</f>
        <v xml:space="preserve"> </v>
      </c>
      <c r="J360" s="330" t="str" cm="1">
        <f t="array" ref="J360">_xlfn.IFS(ISBLANK(G360), "", NOT(ISNUMBER(G360)), "!!!",  G360&lt;Data!$D$279,"...",G360&lt;Data!$E$279,"L1",G360&lt;Data!$F$279,"L2",G360&lt;Data!$G$279,"L3",G360&lt;Data!$H$279,"L4",G360&lt;Data!$I$279,"L5",G360&lt;Data!$J$279,"L6",G360&lt;Data!$K$279,"L7",G360&lt;Data!$L$279,"L8", G360&gt;=Data!$L$279,"L9")</f>
        <v/>
      </c>
      <c r="K360" s="8"/>
      <c r="L360" s="126" t="s">
        <v>33</v>
      </c>
      <c r="M360" s="126" t="s">
        <v>34</v>
      </c>
      <c r="N360" s="165" t="s">
        <v>139</v>
      </c>
      <c r="O360" s="2"/>
      <c r="P360" s="150"/>
      <c r="Q360" s="150" t="str">
        <f>$N360</f>
        <v>N/S</v>
      </c>
      <c r="R360" s="150"/>
      <c r="S360" s="150"/>
      <c r="T360" s="150"/>
      <c r="U360" s="150"/>
      <c r="V360" s="150"/>
      <c r="W360" s="150"/>
      <c r="X360" s="8"/>
      <c r="Y360" s="8">
        <f>COUNTIF(F$359:F$366:F$368:F$375,F360)</f>
        <v>0</v>
      </c>
      <c r="Z360" s="8">
        <f t="shared" ref="Z360:Z366" si="79">IF(NOT(ISBLANK(F360)),COUNTIF(F$359:F$366,LEFT(F360,1)&amp;"*"),0)</f>
        <v>0</v>
      </c>
    </row>
    <row r="361" spans="1:26" s="11" customFormat="1" ht="20" customHeight="1">
      <c r="A361" s="13" t="s">
        <v>181</v>
      </c>
      <c r="B361" s="13" t="s">
        <v>30</v>
      </c>
      <c r="C361" s="13" t="s">
        <v>208</v>
      </c>
      <c r="D361" s="13" t="s">
        <v>0</v>
      </c>
      <c r="E361" s="155">
        <v>3</v>
      </c>
      <c r="F361" s="30"/>
      <c r="G361" s="139"/>
      <c r="H361" s="329" t="str">
        <f>IF(ISNA((IF(F361=0," ",VLOOKUP(F361,Data!$B$32:$B$58,1,FALSE)))),"WRONG LETTER",IF(F361=0," ",_xlfn.XLOOKUP(F361,Data!$B$32:$B$58,Data!$D$32:$D$58)))</f>
        <v xml:space="preserve"> </v>
      </c>
      <c r="I361" s="329" t="str">
        <f>IF(ISNA((IF(F361=0," ",VLOOKUP(F361,Data!$B$32:$B$58,1,FALSE)))),"WRONG LETTER",IF(F361=0," ",_xlfn.XLOOKUP(F361,Data!$B$32:$B$58,Data!$A$32:$A$58)))</f>
        <v xml:space="preserve"> </v>
      </c>
      <c r="J361" s="330" t="str" cm="1">
        <f t="array" ref="J361">_xlfn.IFS(ISBLANK(G361), "", NOT(ISNUMBER(G361)), "!!!",  G361&lt;Data!$D$279,"...",G361&lt;Data!$E$279,"L1",G361&lt;Data!$F$279,"L2",G361&lt;Data!$G$279,"L3",G361&lt;Data!$H$279,"L4",G361&lt;Data!$I$279,"L5",G361&lt;Data!$J$279,"L6",G361&lt;Data!$K$279,"L7",G361&lt;Data!$L$279,"L8", G361&gt;=Data!$L$279,"L9")</f>
        <v/>
      </c>
      <c r="K361" s="8"/>
      <c r="L361" s="126" t="s">
        <v>1</v>
      </c>
      <c r="M361" s="126" t="s">
        <v>46</v>
      </c>
      <c r="N361" s="165" t="s">
        <v>139</v>
      </c>
      <c r="O361" s="2"/>
      <c r="P361" s="150"/>
      <c r="Q361" s="150"/>
      <c r="R361" s="150" t="str">
        <f>$N361</f>
        <v>N/S</v>
      </c>
      <c r="S361" s="150"/>
      <c r="T361" s="150"/>
      <c r="U361" s="150"/>
      <c r="V361" s="150"/>
      <c r="W361" s="150"/>
      <c r="X361" s="8"/>
      <c r="Y361" s="8">
        <f>COUNTIF(F$359:F$366:F$368:F$375,F361)</f>
        <v>0</v>
      </c>
      <c r="Z361" s="8">
        <f t="shared" si="79"/>
        <v>0</v>
      </c>
    </row>
    <row r="362" spans="1:26" s="11" customFormat="1" ht="20" customHeight="1">
      <c r="A362" s="13" t="s">
        <v>181</v>
      </c>
      <c r="B362" s="13" t="s">
        <v>30</v>
      </c>
      <c r="C362" s="13" t="s">
        <v>208</v>
      </c>
      <c r="D362" s="13" t="s">
        <v>0</v>
      </c>
      <c r="E362" s="155">
        <v>4</v>
      </c>
      <c r="F362" s="30"/>
      <c r="G362" s="139"/>
      <c r="H362" s="329" t="str">
        <f>IF(ISNA((IF(F362=0," ",VLOOKUP(F362,Data!$B$32:$B$58,1,FALSE)))),"WRONG LETTER",IF(F362=0," ",_xlfn.XLOOKUP(F362,Data!$B$32:$B$58,Data!$D$32:$D$58)))</f>
        <v xml:space="preserve"> </v>
      </c>
      <c r="I362" s="329" t="str">
        <f>IF(ISNA((IF(F362=0," ",VLOOKUP(F362,Data!$B$32:$B$58,1,FALSE)))),"WRONG LETTER",IF(F362=0," ",_xlfn.XLOOKUP(F362,Data!$B$32:$B$58,Data!$A$32:$A$58)))</f>
        <v xml:space="preserve"> </v>
      </c>
      <c r="J362" s="330" t="str" cm="1">
        <f t="array" ref="J362">_xlfn.IFS(ISBLANK(G362), "", NOT(ISNUMBER(G362)), "!!!",  G362&lt;Data!$D$279,"...",G362&lt;Data!$E$279,"L1",G362&lt;Data!$F$279,"L2",G362&lt;Data!$G$279,"L3",G362&lt;Data!$H$279,"L4",G362&lt;Data!$I$279,"L5",G362&lt;Data!$J$279,"L6",G362&lt;Data!$K$279,"L7",G362&lt;Data!$L$279,"L8", G362&gt;=Data!$L$279,"L9")</f>
        <v/>
      </c>
      <c r="K362" s="8"/>
      <c r="L362" s="126" t="s">
        <v>18</v>
      </c>
      <c r="M362" s="126" t="s">
        <v>17</v>
      </c>
      <c r="N362" s="165" t="s">
        <v>139</v>
      </c>
      <c r="O362" s="2"/>
      <c r="P362" s="150"/>
      <c r="Q362" s="150"/>
      <c r="R362" s="150"/>
      <c r="S362" s="150" t="str">
        <f>$N362</f>
        <v>N/S</v>
      </c>
      <c r="T362" s="150"/>
      <c r="U362" s="150"/>
      <c r="V362" s="150"/>
      <c r="W362" s="150"/>
      <c r="X362" s="8"/>
      <c r="Y362" s="8">
        <f>COUNTIF(F$359:F$366:F$368:F$375,F362)</f>
        <v>0</v>
      </c>
      <c r="Z362" s="8">
        <f t="shared" si="79"/>
        <v>0</v>
      </c>
    </row>
    <row r="363" spans="1:26" s="11" customFormat="1" ht="20" customHeight="1">
      <c r="A363" s="13" t="s">
        <v>181</v>
      </c>
      <c r="B363" s="13" t="s">
        <v>30</v>
      </c>
      <c r="C363" s="13" t="s">
        <v>208</v>
      </c>
      <c r="D363" s="13" t="s">
        <v>0</v>
      </c>
      <c r="E363" s="155">
        <v>5</v>
      </c>
      <c r="F363" s="30"/>
      <c r="G363" s="139"/>
      <c r="H363" s="329" t="str">
        <f>IF(ISNA((IF(F363=0," ",VLOOKUP(F363,Data!$B$32:$B$58,1,FALSE)))),"WRONG LETTER",IF(F363=0," ",_xlfn.XLOOKUP(F363,Data!$B$32:$B$58,Data!$D$32:$D$58)))</f>
        <v xml:space="preserve"> </v>
      </c>
      <c r="I363" s="329" t="str">
        <f>IF(ISNA((IF(F363=0," ",VLOOKUP(F363,Data!$B$32:$B$58,1,FALSE)))),"WRONG LETTER",IF(F363=0," ",_xlfn.XLOOKUP(F363,Data!$B$32:$B$58,Data!$A$32:$A$58)))</f>
        <v xml:space="preserve"> </v>
      </c>
      <c r="J363" s="330" t="str" cm="1">
        <f t="array" ref="J363">_xlfn.IFS(ISBLANK(G363), "", NOT(ISNUMBER(G363)), "!!!",  G363&lt;Data!$D$279,"...",G363&lt;Data!$E$279,"L1",G363&lt;Data!$F$279,"L2",G363&lt;Data!$G$279,"L3",G363&lt;Data!$H$279,"L4",G363&lt;Data!$I$279,"L5",G363&lt;Data!$J$279,"L6",G363&lt;Data!$K$279,"L7",G363&lt;Data!$L$279,"L8", G363&gt;=Data!$L$279,"L9")</f>
        <v/>
      </c>
      <c r="K363" s="8"/>
      <c r="L363" s="126" t="s">
        <v>31</v>
      </c>
      <c r="M363" s="126" t="s">
        <v>32</v>
      </c>
      <c r="N363" s="165" t="s">
        <v>139</v>
      </c>
      <c r="O363" s="2"/>
      <c r="P363" s="150"/>
      <c r="Q363" s="150"/>
      <c r="R363" s="150"/>
      <c r="S363" s="150"/>
      <c r="T363" s="150" t="str">
        <f>$N363</f>
        <v>N/S</v>
      </c>
      <c r="U363" s="150"/>
      <c r="V363" s="150"/>
      <c r="W363" s="150"/>
      <c r="X363" s="8"/>
      <c r="Y363" s="8">
        <f>COUNTIF(F$359:F$366:F$368:F$375,F363)</f>
        <v>0</v>
      </c>
      <c r="Z363" s="8">
        <f t="shared" si="79"/>
        <v>0</v>
      </c>
    </row>
    <row r="364" spans="1:26" s="11" customFormat="1" ht="20" customHeight="1">
      <c r="A364" s="13" t="s">
        <v>181</v>
      </c>
      <c r="B364" s="13" t="s">
        <v>30</v>
      </c>
      <c r="C364" s="13" t="s">
        <v>208</v>
      </c>
      <c r="D364" s="13" t="s">
        <v>0</v>
      </c>
      <c r="E364" s="155">
        <v>6</v>
      </c>
      <c r="F364" s="30"/>
      <c r="G364" s="139"/>
      <c r="H364" s="329" t="str">
        <f>IF(ISNA((IF(F364=0," ",VLOOKUP(F364,Data!$B$32:$B$58,1,FALSE)))),"WRONG LETTER",IF(F364=0," ",_xlfn.XLOOKUP(F364,Data!$B$32:$B$58,Data!$D$32:$D$58)))</f>
        <v xml:space="preserve"> </v>
      </c>
      <c r="I364" s="329" t="str">
        <f>IF(ISNA((IF(F364=0," ",VLOOKUP(F364,Data!$B$32:$B$58,1,FALSE)))),"WRONG LETTER",IF(F364=0," ",_xlfn.XLOOKUP(F364,Data!$B$32:$B$58,Data!$A$32:$A$58)))</f>
        <v xml:space="preserve"> </v>
      </c>
      <c r="J364" s="330" t="str" cm="1">
        <f t="array" ref="J364">_xlfn.IFS(ISBLANK(G364), "", NOT(ISNUMBER(G364)), "!!!",  G364&lt;Data!$D$279,"...",G364&lt;Data!$E$279,"L1",G364&lt;Data!$F$279,"L2",G364&lt;Data!$G$279,"L3",G364&lt;Data!$H$279,"L4",G364&lt;Data!$I$279,"L5",G364&lt;Data!$J$279,"L6",G364&lt;Data!$K$279,"L7",G364&lt;Data!$L$279,"L8", G364&gt;=Data!$L$279,"L9")</f>
        <v/>
      </c>
      <c r="K364" s="8"/>
      <c r="L364" s="126" t="s">
        <v>44</v>
      </c>
      <c r="M364" s="126" t="s">
        <v>48</v>
      </c>
      <c r="N364" s="165" t="s">
        <v>139</v>
      </c>
      <c r="O364" s="2"/>
      <c r="P364" s="150"/>
      <c r="Q364" s="150"/>
      <c r="R364" s="150"/>
      <c r="S364" s="150"/>
      <c r="T364" s="150"/>
      <c r="U364" s="150" t="str">
        <f>$N364</f>
        <v>N/S</v>
      </c>
      <c r="V364" s="150"/>
      <c r="W364" s="150"/>
      <c r="X364" s="8"/>
      <c r="Y364" s="8">
        <f>COUNTIF(F$359:F$366:F$368:F$375,F364)</f>
        <v>0</v>
      </c>
      <c r="Z364" s="8">
        <f t="shared" si="79"/>
        <v>0</v>
      </c>
    </row>
    <row r="365" spans="1:26" s="11" customFormat="1" ht="20" customHeight="1">
      <c r="A365" s="13" t="s">
        <v>181</v>
      </c>
      <c r="B365" s="13" t="s">
        <v>30</v>
      </c>
      <c r="C365" s="13" t="s">
        <v>208</v>
      </c>
      <c r="D365" s="13" t="s">
        <v>0</v>
      </c>
      <c r="E365" s="25">
        <v>7</v>
      </c>
      <c r="F365" s="30"/>
      <c r="G365" s="139"/>
      <c r="H365" s="329" t="str">
        <f>IF(ISNA((IF(F365=0," ",VLOOKUP(F365,Data!$B$32:$B$58,1,FALSE)))),"WRONG LETTER",IF(F365=0," ",_xlfn.XLOOKUP(F365,Data!$B$32:$B$58,Data!$D$32:$D$58)))</f>
        <v xml:space="preserve"> </v>
      </c>
      <c r="I365" s="329" t="str">
        <f>IF(ISNA((IF(F365=0," ",VLOOKUP(F365,Data!$B$32:$B$58,1,FALSE)))),"WRONG LETTER",IF(F365=0," ",_xlfn.XLOOKUP(F365,Data!$B$32:$B$58,Data!$A$32:$A$58)))</f>
        <v xml:space="preserve"> </v>
      </c>
      <c r="J365" s="330" t="str" cm="1">
        <f t="array" ref="J365">_xlfn.IFS(ISBLANK(G365), "", NOT(ISNUMBER(G365)), "!!!",  G365&lt;Data!$D$279,"...",G365&lt;Data!$E$279,"L1",G365&lt;Data!$F$279,"L2",G365&lt;Data!$G$279,"L3",G365&lt;Data!$H$279,"L4",G365&lt;Data!$I$279,"L5",G365&lt;Data!$J$279,"L6",G365&lt;Data!$K$279,"L7",G365&lt;Data!$L$279,"L8", G365&gt;=Data!$L$279,"L9")</f>
        <v/>
      </c>
      <c r="K365" s="8"/>
      <c r="L365" s="126" t="s">
        <v>72</v>
      </c>
      <c r="M365" s="126" t="s">
        <v>73</v>
      </c>
      <c r="N365" s="165" t="s">
        <v>139</v>
      </c>
      <c r="O365" s="2"/>
      <c r="P365" s="150"/>
      <c r="Q365" s="150"/>
      <c r="R365" s="150"/>
      <c r="S365" s="150"/>
      <c r="T365" s="150"/>
      <c r="U365" s="150"/>
      <c r="V365" s="150" t="str">
        <f>$N365</f>
        <v>N/S</v>
      </c>
      <c r="W365" s="150"/>
      <c r="X365" s="8"/>
      <c r="Y365" s="8">
        <f>COUNTIF(F$359:F$366:F$368:F$375,F365)</f>
        <v>0</v>
      </c>
      <c r="Z365" s="8">
        <f t="shared" si="79"/>
        <v>0</v>
      </c>
    </row>
    <row r="366" spans="1:26" s="11" customFormat="1" ht="20" customHeight="1">
      <c r="A366" s="13" t="s">
        <v>181</v>
      </c>
      <c r="B366" s="13" t="s">
        <v>30</v>
      </c>
      <c r="C366" s="13" t="s">
        <v>208</v>
      </c>
      <c r="D366" s="13" t="s">
        <v>0</v>
      </c>
      <c r="E366" s="25">
        <v>8</v>
      </c>
      <c r="F366" s="30"/>
      <c r="G366" s="139"/>
      <c r="H366" s="329" t="str">
        <f>IF(ISNA((IF(F366=0," ",VLOOKUP(F366,Data!$B$32:$B$58,1,FALSE)))),"WRONG LETTER",IF(F366=0," ",_xlfn.XLOOKUP(F366,Data!$B$32:$B$58,Data!$D$32:$D$58)))</f>
        <v xml:space="preserve"> </v>
      </c>
      <c r="I366" s="329" t="str">
        <f>IF(ISNA((IF(F366=0," ",VLOOKUP(F366,Data!$B$32:$B$58,1,FALSE)))),"WRONG LETTER",IF(F366=0," ",_xlfn.XLOOKUP(F366,Data!$B$32:$B$58,Data!$A$32:$A$58)))</f>
        <v xml:space="preserve"> </v>
      </c>
      <c r="J366" s="330" t="str" cm="1">
        <f t="array" ref="J366">_xlfn.IFS(ISBLANK(G366), "", NOT(ISNUMBER(G366)), "!!!",  G366&lt;Data!$D$279,"...",G366&lt;Data!$E$279,"L1",G366&lt;Data!$F$279,"L2",G366&lt;Data!$G$279,"L3",G366&lt;Data!$H$279,"L4",G366&lt;Data!$I$279,"L5",G366&lt;Data!$J$279,"L6",G366&lt;Data!$K$279,"L7",G366&lt;Data!$L$279,"L8", G366&gt;=Data!$L$279,"L9")</f>
        <v/>
      </c>
      <c r="K366" s="8"/>
      <c r="L366" s="126" t="s">
        <v>45</v>
      </c>
      <c r="M366" s="126" t="s">
        <v>49</v>
      </c>
      <c r="N366" s="165" t="s">
        <v>139</v>
      </c>
      <c r="O366" s="2"/>
      <c r="P366" s="150"/>
      <c r="Q366" s="150"/>
      <c r="R366" s="150"/>
      <c r="S366" s="150"/>
      <c r="T366" s="150"/>
      <c r="U366" s="150"/>
      <c r="V366" s="150"/>
      <c r="W366" s="150" t="str">
        <f>$N366</f>
        <v>N/S</v>
      </c>
      <c r="X366" s="8"/>
      <c r="Y366" s="8">
        <f>COUNTIF(F$359:F$366:F$368:F$375,F366)</f>
        <v>0</v>
      </c>
      <c r="Z366" s="8">
        <f t="shared" si="79"/>
        <v>0</v>
      </c>
    </row>
    <row r="367" spans="1:26" s="11" customFormat="1" ht="20" customHeight="1">
      <c r="A367" s="13" t="s">
        <v>181</v>
      </c>
      <c r="B367" s="13" t="s">
        <v>30</v>
      </c>
      <c r="C367" s="13" t="s">
        <v>208</v>
      </c>
      <c r="D367" s="13"/>
      <c r="E367" s="438" t="s">
        <v>447</v>
      </c>
      <c r="F367" s="114"/>
      <c r="G367" s="140"/>
      <c r="H367" s="136"/>
      <c r="I367" s="137"/>
      <c r="J367" s="138"/>
      <c r="K367" s="8"/>
      <c r="L367" s="129"/>
      <c r="M367" s="129"/>
      <c r="N367" s="130"/>
      <c r="O367" s="8"/>
      <c r="P367" s="8"/>
      <c r="Q367" s="8"/>
      <c r="R367" s="8"/>
      <c r="S367" s="8"/>
      <c r="T367" s="8"/>
      <c r="U367" s="8"/>
      <c r="V367" s="8"/>
      <c r="W367" s="8"/>
      <c r="X367" s="8"/>
      <c r="Y367" s="8"/>
      <c r="Z367" s="8"/>
    </row>
    <row r="368" spans="1:26" s="11" customFormat="1" ht="20" customHeight="1">
      <c r="A368" s="13" t="s">
        <v>181</v>
      </c>
      <c r="B368" s="13" t="s">
        <v>30</v>
      </c>
      <c r="C368" s="13" t="s">
        <v>208</v>
      </c>
      <c r="D368" s="13" t="s">
        <v>1</v>
      </c>
      <c r="E368" s="155">
        <v>1</v>
      </c>
      <c r="F368" s="30"/>
      <c r="G368" s="139"/>
      <c r="H368" s="329" t="str">
        <f>IF(ISNA((IF(F368=0," ",VLOOKUP(F368,Data!$B$32:$B$58,1,FALSE)))),"WRONG LETTER",IF(F368=0," ",_xlfn.XLOOKUP(F368,Data!$B$32:$B$58,Data!$D$32:$D$58)))</f>
        <v xml:space="preserve"> </v>
      </c>
      <c r="I368" s="329" t="str">
        <f>IF(ISNA((IF(F368=0," ",VLOOKUP(F368,Data!$B$32:$B$58,1,FALSE)))),"WRONG LETTER",IF(F368=0," ",_xlfn.XLOOKUP(F368,Data!$B$32:$B$58,Data!$A$32:$A$58)))</f>
        <v xml:space="preserve"> </v>
      </c>
      <c r="J368" s="330" t="str" cm="1">
        <f t="array" ref="J368">_xlfn.IFS(ISBLANK(G368), "", NOT(ISNUMBER(G368)), "!!!",  G368&lt;Data!$D$279,"...",G368&lt;Data!$E$279,"L1",G368&lt;Data!$F$279,"L2",G368&lt;Data!$G$279,"L3",G368&lt;Data!$H$279,"L4",G368&lt;Data!$I$279,"L5",G368&lt;Data!$J$279,"L6",G368&lt;Data!$K$279,"L7",G368&lt;Data!$L$279,"L8", G368&gt;=Data!$L$279,"L9")</f>
        <v/>
      </c>
      <c r="K368" s="8"/>
      <c r="L368" s="126" t="s">
        <v>0</v>
      </c>
      <c r="M368" s="126" t="s">
        <v>47</v>
      </c>
      <c r="N368" s="165" t="s">
        <v>139</v>
      </c>
      <c r="O368" s="2"/>
      <c r="P368" s="150" t="str">
        <f>$N368</f>
        <v>N/S</v>
      </c>
      <c r="Q368" s="150"/>
      <c r="R368" s="150"/>
      <c r="S368" s="150"/>
      <c r="T368" s="150"/>
      <c r="U368" s="150"/>
      <c r="V368" s="150"/>
      <c r="W368" s="150"/>
      <c r="X368" s="8"/>
      <c r="Y368" s="8">
        <f>COUNTIF(F$359:F$366:F$368:F$375,F368)</f>
        <v>0</v>
      </c>
      <c r="Z368" s="8">
        <f>IF(NOT(ISBLANK(F368)),COUNTIF(F$368:F$375,LEFT(F368,1)&amp;"*"),0)</f>
        <v>0</v>
      </c>
    </row>
    <row r="369" spans="1:26" s="11" customFormat="1" ht="20" customHeight="1">
      <c r="A369" s="13" t="s">
        <v>181</v>
      </c>
      <c r="B369" s="13" t="s">
        <v>30</v>
      </c>
      <c r="C369" s="13" t="s">
        <v>208</v>
      </c>
      <c r="D369" s="13" t="s">
        <v>1</v>
      </c>
      <c r="E369" s="155">
        <v>2</v>
      </c>
      <c r="F369" s="30"/>
      <c r="G369" s="139"/>
      <c r="H369" s="329" t="str">
        <f>IF(ISNA((IF(F369=0," ",VLOOKUP(F369,Data!$B$32:$B$58,1,FALSE)))),"WRONG LETTER",IF(F369=0," ",_xlfn.XLOOKUP(F369,Data!$B$32:$B$58,Data!$D$32:$D$58)))</f>
        <v xml:space="preserve"> </v>
      </c>
      <c r="I369" s="329" t="str">
        <f>IF(ISNA((IF(F369=0," ",VLOOKUP(F369,Data!$B$32:$B$58,1,FALSE)))),"WRONG LETTER",IF(F369=0," ",_xlfn.XLOOKUP(F369,Data!$B$32:$B$58,Data!$A$32:$A$58)))</f>
        <v xml:space="preserve"> </v>
      </c>
      <c r="J369" s="330" t="str" cm="1">
        <f t="array" ref="J369">_xlfn.IFS(ISBLANK(G369), "", NOT(ISNUMBER(G369)), "!!!",  G369&lt;Data!$D$279,"...",G369&lt;Data!$E$279,"L1",G369&lt;Data!$F$279,"L2",G369&lt;Data!$G$279,"L3",G369&lt;Data!$H$279,"L4",G369&lt;Data!$I$279,"L5",G369&lt;Data!$J$279,"L6",G369&lt;Data!$K$279,"L7",G369&lt;Data!$L$279,"L8", G369&gt;=Data!$L$279,"L9")</f>
        <v/>
      </c>
      <c r="K369" s="8"/>
      <c r="L369" s="126" t="s">
        <v>33</v>
      </c>
      <c r="M369" s="126" t="s">
        <v>34</v>
      </c>
      <c r="N369" s="165" t="s">
        <v>139</v>
      </c>
      <c r="O369" s="2"/>
      <c r="P369" s="150"/>
      <c r="Q369" s="150" t="str">
        <f>$N369</f>
        <v>N/S</v>
      </c>
      <c r="R369" s="150"/>
      <c r="S369" s="150"/>
      <c r="T369" s="150"/>
      <c r="U369" s="150"/>
      <c r="V369" s="150"/>
      <c r="W369" s="150"/>
      <c r="X369" s="8"/>
      <c r="Y369" s="8">
        <f>COUNTIF(F$359:F$366:F$368:F$375,F369)</f>
        <v>0</v>
      </c>
      <c r="Z369" s="8">
        <f t="shared" ref="Z369:Z375" si="80">IF(NOT(ISBLANK(F369)),COUNTIF(F$368:F$375,LEFT(F369,1)&amp;"*"),0)</f>
        <v>0</v>
      </c>
    </row>
    <row r="370" spans="1:26" s="11" customFormat="1" ht="20" customHeight="1">
      <c r="A370" s="13" t="s">
        <v>181</v>
      </c>
      <c r="B370" s="13" t="s">
        <v>30</v>
      </c>
      <c r="C370" s="13" t="s">
        <v>208</v>
      </c>
      <c r="D370" s="13" t="s">
        <v>1</v>
      </c>
      <c r="E370" s="155">
        <v>3</v>
      </c>
      <c r="F370" s="30"/>
      <c r="G370" s="139"/>
      <c r="H370" s="329" t="str">
        <f>IF(ISNA((IF(F370=0," ",VLOOKUP(F370,Data!$B$32:$B$58,1,FALSE)))),"WRONG LETTER",IF(F370=0," ",_xlfn.XLOOKUP(F370,Data!$B$32:$B$58,Data!$D$32:$D$58)))</f>
        <v xml:space="preserve"> </v>
      </c>
      <c r="I370" s="329" t="str">
        <f>IF(ISNA((IF(F370=0," ",VLOOKUP(F370,Data!$B$32:$B$58,1,FALSE)))),"WRONG LETTER",IF(F370=0," ",_xlfn.XLOOKUP(F370,Data!$B$32:$B$58,Data!$A$32:$A$58)))</f>
        <v xml:space="preserve"> </v>
      </c>
      <c r="J370" s="330" t="str" cm="1">
        <f t="array" ref="J370">_xlfn.IFS(ISBLANK(G370), "", NOT(ISNUMBER(G370)), "!!!",  G370&lt;Data!$D$279,"...",G370&lt;Data!$E$279,"L1",G370&lt;Data!$F$279,"L2",G370&lt;Data!$G$279,"L3",G370&lt;Data!$H$279,"L4",G370&lt;Data!$I$279,"L5",G370&lt;Data!$J$279,"L6",G370&lt;Data!$K$279,"L7",G370&lt;Data!$L$279,"L8", G370&gt;=Data!$L$279,"L9")</f>
        <v/>
      </c>
      <c r="K370" s="8"/>
      <c r="L370" s="126" t="s">
        <v>1</v>
      </c>
      <c r="M370" s="126" t="s">
        <v>46</v>
      </c>
      <c r="N370" s="165" t="s">
        <v>139</v>
      </c>
      <c r="O370" s="2"/>
      <c r="P370" s="150"/>
      <c r="Q370" s="150"/>
      <c r="R370" s="150" t="str">
        <f>$N370</f>
        <v>N/S</v>
      </c>
      <c r="S370" s="150"/>
      <c r="T370" s="150"/>
      <c r="U370" s="150"/>
      <c r="V370" s="150"/>
      <c r="W370" s="150"/>
      <c r="X370" s="8"/>
      <c r="Y370" s="8">
        <f>COUNTIF(F$359:F$366:F$368:F$375,F370)</f>
        <v>0</v>
      </c>
      <c r="Z370" s="8">
        <f t="shared" si="80"/>
        <v>0</v>
      </c>
    </row>
    <row r="371" spans="1:26" s="11" customFormat="1" ht="20" customHeight="1">
      <c r="A371" s="13" t="s">
        <v>181</v>
      </c>
      <c r="B371" s="13" t="s">
        <v>30</v>
      </c>
      <c r="C371" s="13" t="s">
        <v>208</v>
      </c>
      <c r="D371" s="13" t="s">
        <v>1</v>
      </c>
      <c r="E371" s="155">
        <v>4</v>
      </c>
      <c r="F371" s="30"/>
      <c r="G371" s="139"/>
      <c r="H371" s="329" t="str">
        <f>IF(ISNA((IF(F371=0," ",VLOOKUP(F371,Data!$B$32:$B$58,1,FALSE)))),"WRONG LETTER",IF(F371=0," ",_xlfn.XLOOKUP(F371,Data!$B$32:$B$58,Data!$D$32:$D$58)))</f>
        <v xml:space="preserve"> </v>
      </c>
      <c r="I371" s="329" t="str">
        <f>IF(ISNA((IF(F371=0," ",VLOOKUP(F371,Data!$B$32:$B$58,1,FALSE)))),"WRONG LETTER",IF(F371=0," ",_xlfn.XLOOKUP(F371,Data!$B$32:$B$58,Data!$A$32:$A$58)))</f>
        <v xml:space="preserve"> </v>
      </c>
      <c r="J371" s="330" t="str" cm="1">
        <f t="array" ref="J371">_xlfn.IFS(ISBLANK(G371), "", NOT(ISNUMBER(G371)), "!!!",  G371&lt;Data!$D$279,"...",G371&lt;Data!$E$279,"L1",G371&lt;Data!$F$279,"L2",G371&lt;Data!$G$279,"L3",G371&lt;Data!$H$279,"L4",G371&lt;Data!$I$279,"L5",G371&lt;Data!$J$279,"L6",G371&lt;Data!$K$279,"L7",G371&lt;Data!$L$279,"L8", G371&gt;=Data!$L$279,"L9")</f>
        <v/>
      </c>
      <c r="K371" s="8"/>
      <c r="L371" s="126" t="s">
        <v>18</v>
      </c>
      <c r="M371" s="126" t="s">
        <v>17</v>
      </c>
      <c r="N371" s="165" t="s">
        <v>139</v>
      </c>
      <c r="O371" s="2"/>
      <c r="P371" s="150"/>
      <c r="Q371" s="150"/>
      <c r="R371" s="150"/>
      <c r="S371" s="150" t="str">
        <f>$N371</f>
        <v>N/S</v>
      </c>
      <c r="T371" s="150"/>
      <c r="U371" s="150"/>
      <c r="V371" s="150"/>
      <c r="W371" s="150"/>
      <c r="X371" s="8"/>
      <c r="Y371" s="8">
        <f>COUNTIF(F$359:F$366:F$368:F$375,F371)</f>
        <v>0</v>
      </c>
      <c r="Z371" s="8">
        <f t="shared" si="80"/>
        <v>0</v>
      </c>
    </row>
    <row r="372" spans="1:26" s="11" customFormat="1" ht="20" customHeight="1">
      <c r="A372" s="13" t="s">
        <v>181</v>
      </c>
      <c r="B372" s="13" t="s">
        <v>30</v>
      </c>
      <c r="C372" s="13" t="s">
        <v>208</v>
      </c>
      <c r="D372" s="13" t="s">
        <v>1</v>
      </c>
      <c r="E372" s="155">
        <v>5</v>
      </c>
      <c r="F372" s="30"/>
      <c r="G372" s="139"/>
      <c r="H372" s="329" t="str">
        <f>IF(ISNA((IF(F372=0," ",VLOOKUP(F372,Data!$B$32:$B$58,1,FALSE)))),"WRONG LETTER",IF(F372=0," ",_xlfn.XLOOKUP(F372,Data!$B$32:$B$58,Data!$D$32:$D$58)))</f>
        <v xml:space="preserve"> </v>
      </c>
      <c r="I372" s="329" t="str">
        <f>IF(ISNA((IF(F372=0," ",VLOOKUP(F372,Data!$B$32:$B$58,1,FALSE)))),"WRONG LETTER",IF(F372=0," ",_xlfn.XLOOKUP(F372,Data!$B$32:$B$58,Data!$A$32:$A$58)))</f>
        <v xml:space="preserve"> </v>
      </c>
      <c r="J372" s="330" t="str" cm="1">
        <f t="array" ref="J372">_xlfn.IFS(ISBLANK(G372), "", NOT(ISNUMBER(G372)), "!!!",  G372&lt;Data!$D$279,"...",G372&lt;Data!$E$279,"L1",G372&lt;Data!$F$279,"L2",G372&lt;Data!$G$279,"L3",G372&lt;Data!$H$279,"L4",G372&lt;Data!$I$279,"L5",G372&lt;Data!$J$279,"L6",G372&lt;Data!$K$279,"L7",G372&lt;Data!$L$279,"L8", G372&gt;=Data!$L$279,"L9")</f>
        <v/>
      </c>
      <c r="K372" s="8"/>
      <c r="L372" s="126" t="s">
        <v>31</v>
      </c>
      <c r="M372" s="126" t="s">
        <v>32</v>
      </c>
      <c r="N372" s="165" t="s">
        <v>139</v>
      </c>
      <c r="O372" s="2"/>
      <c r="P372" s="150"/>
      <c r="Q372" s="150"/>
      <c r="R372" s="150"/>
      <c r="S372" s="150"/>
      <c r="T372" s="150" t="str">
        <f>$N372</f>
        <v>N/S</v>
      </c>
      <c r="U372" s="150"/>
      <c r="V372" s="150"/>
      <c r="W372" s="150"/>
      <c r="X372" s="8"/>
      <c r="Y372" s="8">
        <f>COUNTIF(F$359:F$366:F$368:F$375,F372)</f>
        <v>0</v>
      </c>
      <c r="Z372" s="8">
        <f t="shared" si="80"/>
        <v>0</v>
      </c>
    </row>
    <row r="373" spans="1:26" s="11" customFormat="1" ht="20" customHeight="1">
      <c r="A373" s="13" t="s">
        <v>181</v>
      </c>
      <c r="B373" s="13" t="s">
        <v>30</v>
      </c>
      <c r="C373" s="13" t="s">
        <v>208</v>
      </c>
      <c r="D373" s="13" t="s">
        <v>1</v>
      </c>
      <c r="E373" s="155">
        <v>6</v>
      </c>
      <c r="F373" s="30"/>
      <c r="G373" s="139"/>
      <c r="H373" s="329" t="str">
        <f>IF(ISNA((IF(F373=0," ",VLOOKUP(F373,Data!$B$32:$B$58,1,FALSE)))),"WRONG LETTER",IF(F373=0," ",_xlfn.XLOOKUP(F373,Data!$B$32:$B$58,Data!$D$32:$D$58)))</f>
        <v xml:space="preserve"> </v>
      </c>
      <c r="I373" s="329" t="str">
        <f>IF(ISNA((IF(F373=0," ",VLOOKUP(F373,Data!$B$32:$B$58,1,FALSE)))),"WRONG LETTER",IF(F373=0," ",_xlfn.XLOOKUP(F373,Data!$B$32:$B$58,Data!$A$32:$A$58)))</f>
        <v xml:space="preserve"> </v>
      </c>
      <c r="J373" s="330" t="str" cm="1">
        <f t="array" ref="J373">_xlfn.IFS(ISBLANK(G373), "", NOT(ISNUMBER(G373)), "!!!",  G373&lt;Data!$D$279,"...",G373&lt;Data!$E$279,"L1",G373&lt;Data!$F$279,"L2",G373&lt;Data!$G$279,"L3",G373&lt;Data!$H$279,"L4",G373&lt;Data!$I$279,"L5",G373&lt;Data!$J$279,"L6",G373&lt;Data!$K$279,"L7",G373&lt;Data!$L$279,"L8", G373&gt;=Data!$L$279,"L9")</f>
        <v/>
      </c>
      <c r="K373" s="8"/>
      <c r="L373" s="126" t="s">
        <v>44</v>
      </c>
      <c r="M373" s="126" t="s">
        <v>48</v>
      </c>
      <c r="N373" s="165" t="s">
        <v>139</v>
      </c>
      <c r="O373" s="2"/>
      <c r="P373" s="150"/>
      <c r="Q373" s="150"/>
      <c r="R373" s="150"/>
      <c r="S373" s="150"/>
      <c r="T373" s="150"/>
      <c r="U373" s="150" t="str">
        <f>$N373</f>
        <v>N/S</v>
      </c>
      <c r="V373" s="150"/>
      <c r="W373" s="150"/>
      <c r="X373" s="8"/>
      <c r="Y373" s="8">
        <f>COUNTIF(F$359:F$366:F$368:F$375,F373)</f>
        <v>0</v>
      </c>
      <c r="Z373" s="8">
        <f t="shared" si="80"/>
        <v>0</v>
      </c>
    </row>
    <row r="374" spans="1:26" s="11" customFormat="1" ht="20" customHeight="1">
      <c r="A374" s="13" t="s">
        <v>181</v>
      </c>
      <c r="B374" s="13" t="s">
        <v>30</v>
      </c>
      <c r="C374" s="13" t="s">
        <v>208</v>
      </c>
      <c r="D374" s="13" t="s">
        <v>1</v>
      </c>
      <c r="E374" s="25">
        <v>7</v>
      </c>
      <c r="F374" s="30"/>
      <c r="G374" s="139"/>
      <c r="H374" s="329" t="str">
        <f>IF(ISNA((IF(F374=0," ",VLOOKUP(F374,Data!$B$32:$B$58,1,FALSE)))),"WRONG LETTER",IF(F374=0," ",_xlfn.XLOOKUP(F374,Data!$B$32:$B$58,Data!$D$32:$D$58)))</f>
        <v xml:space="preserve"> </v>
      </c>
      <c r="I374" s="329" t="str">
        <f>IF(ISNA((IF(F374=0," ",VLOOKUP(F374,Data!$B$32:$B$58,1,FALSE)))),"WRONG LETTER",IF(F374=0," ",_xlfn.XLOOKUP(F374,Data!$B$32:$B$58,Data!$A$32:$A$58)))</f>
        <v xml:space="preserve"> </v>
      </c>
      <c r="J374" s="330" t="str" cm="1">
        <f t="array" ref="J374">_xlfn.IFS(ISBLANK(G374), "", NOT(ISNUMBER(G374)), "!!!",  G374&lt;Data!$D$279,"...",G374&lt;Data!$E$279,"L1",G374&lt;Data!$F$279,"L2",G374&lt;Data!$G$279,"L3",G374&lt;Data!$H$279,"L4",G374&lt;Data!$I$279,"L5",G374&lt;Data!$J$279,"L6",G374&lt;Data!$K$279,"L7",G374&lt;Data!$L$279,"L8", G374&gt;=Data!$L$279,"L9")</f>
        <v/>
      </c>
      <c r="K374" s="8"/>
      <c r="L374" s="126" t="s">
        <v>72</v>
      </c>
      <c r="M374" s="126" t="s">
        <v>73</v>
      </c>
      <c r="N374" s="165" t="s">
        <v>139</v>
      </c>
      <c r="O374" s="2"/>
      <c r="P374" s="150"/>
      <c r="Q374" s="150"/>
      <c r="R374" s="150"/>
      <c r="S374" s="150"/>
      <c r="T374" s="150"/>
      <c r="U374" s="150"/>
      <c r="V374" s="150" t="str">
        <f>$N374</f>
        <v>N/S</v>
      </c>
      <c r="W374" s="150"/>
      <c r="X374" s="8"/>
      <c r="Y374" s="8">
        <f>COUNTIF(F$359:F$366:F$368:F$375,F374)</f>
        <v>0</v>
      </c>
      <c r="Z374" s="8">
        <f t="shared" si="80"/>
        <v>0</v>
      </c>
    </row>
    <row r="375" spans="1:26" s="11" customFormat="1" ht="20" customHeight="1">
      <c r="A375" s="13" t="s">
        <v>181</v>
      </c>
      <c r="B375" s="13" t="s">
        <v>30</v>
      </c>
      <c r="C375" s="13" t="s">
        <v>208</v>
      </c>
      <c r="D375" s="13" t="s">
        <v>1</v>
      </c>
      <c r="E375" s="25">
        <v>8</v>
      </c>
      <c r="F375" s="30"/>
      <c r="G375" s="139"/>
      <c r="H375" s="329" t="str">
        <f>IF(ISNA((IF(F375=0," ",VLOOKUP(F375,Data!$B$32:$B$58,1,FALSE)))),"WRONG LETTER",IF(F375=0," ",_xlfn.XLOOKUP(F375,Data!$B$32:$B$58,Data!$D$32:$D$58)))</f>
        <v xml:space="preserve"> </v>
      </c>
      <c r="I375" s="329" t="str">
        <f>IF(ISNA((IF(F375=0," ",VLOOKUP(F375,Data!$B$32:$B$58,1,FALSE)))),"WRONG LETTER",IF(F375=0," ",_xlfn.XLOOKUP(F375,Data!$B$32:$B$58,Data!$A$32:$A$58)))</f>
        <v xml:space="preserve"> </v>
      </c>
      <c r="J375" s="330" t="str" cm="1">
        <f t="array" ref="J375">_xlfn.IFS(ISBLANK(G375), "", NOT(ISNUMBER(G375)), "!!!",  G375&lt;Data!$D$279,"...",G375&lt;Data!$E$279,"L1",G375&lt;Data!$F$279,"L2",G375&lt;Data!$G$279,"L3",G375&lt;Data!$H$279,"L4",G375&lt;Data!$I$279,"L5",G375&lt;Data!$J$279,"L6",G375&lt;Data!$K$279,"L7",G375&lt;Data!$L$279,"L8", G375&gt;=Data!$L$279,"L9")</f>
        <v/>
      </c>
      <c r="K375" s="8"/>
      <c r="L375" s="126" t="s">
        <v>45</v>
      </c>
      <c r="M375" s="126" t="s">
        <v>49</v>
      </c>
      <c r="N375" s="165" t="s">
        <v>139</v>
      </c>
      <c r="O375" s="2"/>
      <c r="P375" s="150"/>
      <c r="Q375" s="150"/>
      <c r="R375" s="150"/>
      <c r="S375" s="150"/>
      <c r="T375" s="150"/>
      <c r="U375" s="150"/>
      <c r="V375" s="150"/>
      <c r="W375" s="150" t="str">
        <f>$N375</f>
        <v>N/S</v>
      </c>
      <c r="X375" s="8"/>
      <c r="Y375" s="8">
        <f>COUNTIF(F$359:F$366:F$368:F$375,F375)</f>
        <v>0</v>
      </c>
      <c r="Z375" s="8">
        <f t="shared" si="80"/>
        <v>0</v>
      </c>
    </row>
    <row r="376" spans="1:26" s="11" customFormat="1" ht="20" customHeight="1">
      <c r="A376" s="13" t="s">
        <v>181</v>
      </c>
      <c r="B376" s="13" t="s">
        <v>30</v>
      </c>
      <c r="C376" s="13" t="s">
        <v>55</v>
      </c>
      <c r="D376" s="13"/>
      <c r="E376" s="120" t="s">
        <v>199</v>
      </c>
      <c r="F376" s="46"/>
      <c r="G376" s="46"/>
      <c r="H376" s="120"/>
      <c r="I376" s="127" t="s">
        <v>59</v>
      </c>
      <c r="J376" s="128">
        <f>Data!$M$280</f>
        <v>64.33</v>
      </c>
      <c r="K376" s="22"/>
      <c r="L376" s="16"/>
      <c r="M376" s="16"/>
      <c r="O376" s="8"/>
      <c r="P376" s="8"/>
      <c r="Q376" s="8"/>
      <c r="R376" s="8"/>
      <c r="S376" s="8"/>
      <c r="T376" s="8"/>
      <c r="U376" s="8"/>
      <c r="V376" s="8"/>
      <c r="W376" s="8"/>
      <c r="X376" s="2"/>
      <c r="Y376" s="123"/>
      <c r="Z376" s="124"/>
    </row>
    <row r="377" spans="1:26" s="11" customFormat="1" ht="20" customHeight="1">
      <c r="A377" s="13" t="s">
        <v>181</v>
      </c>
      <c r="B377" s="13" t="s">
        <v>30</v>
      </c>
      <c r="C377" s="13" t="s">
        <v>55</v>
      </c>
      <c r="D377" s="13" t="s">
        <v>0</v>
      </c>
      <c r="E377" s="155">
        <v>1</v>
      </c>
      <c r="F377" s="30"/>
      <c r="G377" s="139"/>
      <c r="H377" s="125" t="str">
        <f>IF(ISNA((IF(F377=0," ",VLOOKUP(F377,Data!$B$32:$B$58,1,FALSE)))),"WRONG LETTER",IF(F377=0," ",_xlfn.XLOOKUP(F377,Data!$B$32:$B$58,Data!$J$32:$J$58)))</f>
        <v xml:space="preserve"> </v>
      </c>
      <c r="I377" s="125" t="str">
        <f>IF(ISNA((IF(F377=0," ",VLOOKUP(F377,Data!$B$32:$B$58,1,FALSE)))),"WRONG LETTER",IF(F377=0," ",_xlfn.XLOOKUP(F377,Data!$B$32:$B$58,Data!$A$32:$A$58)))</f>
        <v xml:space="preserve"> </v>
      </c>
      <c r="J377" s="13" t="str" cm="1">
        <f t="array" ref="J377">_xlfn.IFS(ISBLANK(G377), "", NOT(ISNUMBER(G377)), "!!!",  G377&lt;Data!$D$280,"...",G377&lt;Data!$E$280,"L1",G377&lt;Data!$F$280,"L2",G377&lt;Data!$G$280,"L3",G377&lt;Data!$H$280,"L4",G377&lt;Data!$I$280,"L5",G377&lt;Data!$J$280,"L6",G377&lt;Data!$K$280,"L7",G377&lt;Data!$L$280,"L8", G377&gt;=Data!$L$280,"L9")</f>
        <v/>
      </c>
      <c r="K377" s="2"/>
      <c r="L377" s="126" t="s">
        <v>0</v>
      </c>
      <c r="M377" s="126" t="s">
        <v>47</v>
      </c>
      <c r="N377" s="126">
        <f>(9-_xlfn.XLOOKUP(L377,F$377:F$384,E$377:E$384, 9))+(9-_xlfn.XLOOKUP(M377,F$377:F$384,E$377:E$384, 9))</f>
        <v>0</v>
      </c>
      <c r="O377" s="2"/>
      <c r="P377" s="6">
        <f>$N377</f>
        <v>0</v>
      </c>
      <c r="Q377" s="6"/>
      <c r="R377" s="6"/>
      <c r="S377" s="6"/>
      <c r="T377" s="6"/>
      <c r="U377" s="6"/>
      <c r="V377" s="6"/>
      <c r="W377" s="6"/>
      <c r="X377" s="2"/>
      <c r="Y377" s="8">
        <f>COUNTIF(F$377:F$384:F$386:F$393,F377)</f>
        <v>0</v>
      </c>
      <c r="Z377" s="8">
        <f t="shared" ref="Z377:Z384" si="81">IF(NOT(ISBLANK(F377)),COUNTIF(F$377:F$384,LEFT(F377,1)&amp;"*"),0)</f>
        <v>0</v>
      </c>
    </row>
    <row r="378" spans="1:26" s="11" customFormat="1" ht="20" customHeight="1">
      <c r="A378" s="13" t="s">
        <v>181</v>
      </c>
      <c r="B378" s="13" t="s">
        <v>30</v>
      </c>
      <c r="C378" s="13" t="s">
        <v>55</v>
      </c>
      <c r="D378" s="13" t="s">
        <v>0</v>
      </c>
      <c r="E378" s="155">
        <v>2</v>
      </c>
      <c r="F378" s="30"/>
      <c r="G378" s="139"/>
      <c r="H378" s="125" t="str">
        <f>IF(ISNA((IF(F378=0," ",VLOOKUP(F378,Data!$B$32:$B$58,1,FALSE)))),"WRONG LETTER",IF(F378=0," ",_xlfn.XLOOKUP(F378,Data!$B$32:$B$58,Data!$J$32:$J$58)))</f>
        <v xml:space="preserve"> </v>
      </c>
      <c r="I378" s="125" t="str">
        <f>IF(ISNA((IF(F378=0," ",VLOOKUP(F378,Data!$B$32:$B$58,1,FALSE)))),"WRONG LETTER",IF(F378=0," ",_xlfn.XLOOKUP(F378,Data!$B$32:$B$58,Data!$A$32:$A$58)))</f>
        <v xml:space="preserve"> </v>
      </c>
      <c r="J378" s="13" t="str" cm="1">
        <f t="array" ref="J378">_xlfn.IFS(ISBLANK(G378), "", NOT(ISNUMBER(G378)), "!!!",  G378&lt;Data!$D$280,"...",G378&lt;Data!$E$280,"L1",G378&lt;Data!$F$280,"L2",G378&lt;Data!$G$280,"L3",G378&lt;Data!$H$280,"L4",G378&lt;Data!$I$280,"L5",G378&lt;Data!$J$280,"L6",G378&lt;Data!$K$280,"L7",G378&lt;Data!$L$280,"L8", G378&gt;=Data!$L$280,"L9")</f>
        <v/>
      </c>
      <c r="K378" s="2"/>
      <c r="L378" s="126" t="s">
        <v>33</v>
      </c>
      <c r="M378" s="126" t="s">
        <v>34</v>
      </c>
      <c r="N378" s="126">
        <f t="shared" ref="N378:N384" si="82">(9-_xlfn.XLOOKUP(L378,F$377:F$384,E$377:E$384, 9))+(9-_xlfn.XLOOKUP(M378,F$377:F$384,E$377:E$384, 9))</f>
        <v>0</v>
      </c>
      <c r="O378" s="2"/>
      <c r="P378" s="6"/>
      <c r="Q378" s="6">
        <f>$N378</f>
        <v>0</v>
      </c>
      <c r="R378" s="6"/>
      <c r="S378" s="6"/>
      <c r="T378" s="6"/>
      <c r="U378" s="6"/>
      <c r="V378" s="6"/>
      <c r="W378" s="6"/>
      <c r="X378" s="2"/>
      <c r="Y378" s="8">
        <f>COUNTIF(F$377:F$384:F$386:F$393,F378)</f>
        <v>0</v>
      </c>
      <c r="Z378" s="8">
        <f t="shared" si="81"/>
        <v>0</v>
      </c>
    </row>
    <row r="379" spans="1:26" s="11" customFormat="1" ht="20" customHeight="1">
      <c r="A379" s="13" t="s">
        <v>181</v>
      </c>
      <c r="B379" s="13" t="s">
        <v>30</v>
      </c>
      <c r="C379" s="13" t="s">
        <v>55</v>
      </c>
      <c r="D379" s="13" t="s">
        <v>0</v>
      </c>
      <c r="E379" s="155">
        <v>3</v>
      </c>
      <c r="F379" s="30"/>
      <c r="G379" s="139"/>
      <c r="H379" s="125" t="str">
        <f>IF(ISNA((IF(F379=0," ",VLOOKUP(F379,Data!$B$32:$B$58,1,FALSE)))),"WRONG LETTER",IF(F379=0," ",_xlfn.XLOOKUP(F379,Data!$B$32:$B$58,Data!$J$32:$J$58)))</f>
        <v xml:space="preserve"> </v>
      </c>
      <c r="I379" s="125" t="str">
        <f>IF(ISNA((IF(F379=0," ",VLOOKUP(F379,Data!$B$32:$B$58,1,FALSE)))),"WRONG LETTER",IF(F379=0," ",_xlfn.XLOOKUP(F379,Data!$B$32:$B$58,Data!$A$32:$A$58)))</f>
        <v xml:space="preserve"> </v>
      </c>
      <c r="J379" s="13" t="str" cm="1">
        <f t="array" ref="J379">_xlfn.IFS(ISBLANK(G379), "", NOT(ISNUMBER(G379)), "!!!",  G379&lt;Data!$D$280,"...",G379&lt;Data!$E$280,"L1",G379&lt;Data!$F$280,"L2",G379&lt;Data!$G$280,"L3",G379&lt;Data!$H$280,"L4",G379&lt;Data!$I$280,"L5",G379&lt;Data!$J$280,"L6",G379&lt;Data!$K$280,"L7",G379&lt;Data!$L$280,"L8", G379&gt;=Data!$L$280,"L9")</f>
        <v/>
      </c>
      <c r="K379" s="2"/>
      <c r="L379" s="126" t="s">
        <v>1</v>
      </c>
      <c r="M379" s="126" t="s">
        <v>46</v>
      </c>
      <c r="N379" s="126">
        <f t="shared" si="82"/>
        <v>0</v>
      </c>
      <c r="O379" s="2"/>
      <c r="P379" s="6"/>
      <c r="Q379" s="6"/>
      <c r="R379" s="6">
        <f>$N379</f>
        <v>0</v>
      </c>
      <c r="S379" s="6"/>
      <c r="T379" s="6"/>
      <c r="U379" s="6"/>
      <c r="V379" s="6"/>
      <c r="W379" s="6"/>
      <c r="X379" s="2"/>
      <c r="Y379" s="8">
        <f>COUNTIF(F$377:F$384:F$386:F$393,F379)</f>
        <v>0</v>
      </c>
      <c r="Z379" s="8">
        <f t="shared" si="81"/>
        <v>0</v>
      </c>
    </row>
    <row r="380" spans="1:26" s="11" customFormat="1" ht="20" customHeight="1">
      <c r="A380" s="13" t="s">
        <v>181</v>
      </c>
      <c r="B380" s="13" t="s">
        <v>30</v>
      </c>
      <c r="C380" s="13" t="s">
        <v>55</v>
      </c>
      <c r="D380" s="13" t="s">
        <v>0</v>
      </c>
      <c r="E380" s="155">
        <v>4</v>
      </c>
      <c r="F380" s="30"/>
      <c r="G380" s="139"/>
      <c r="H380" s="125" t="str">
        <f>IF(ISNA((IF(F380=0," ",VLOOKUP(F380,Data!$B$32:$B$58,1,FALSE)))),"WRONG LETTER",IF(F380=0," ",_xlfn.XLOOKUP(F380,Data!$B$32:$B$58,Data!$J$32:$J$58)))</f>
        <v xml:space="preserve"> </v>
      </c>
      <c r="I380" s="125" t="str">
        <f>IF(ISNA((IF(F380=0," ",VLOOKUP(F380,Data!$B$32:$B$58,1,FALSE)))),"WRONG LETTER",IF(F380=0," ",_xlfn.XLOOKUP(F380,Data!$B$32:$B$58,Data!$A$32:$A$58)))</f>
        <v xml:space="preserve"> </v>
      </c>
      <c r="J380" s="13" t="str" cm="1">
        <f t="array" ref="J380">_xlfn.IFS(ISBLANK(G380), "", NOT(ISNUMBER(G380)), "!!!",  G380&lt;Data!$D$280,"...",G380&lt;Data!$E$280,"L1",G380&lt;Data!$F$280,"L2",G380&lt;Data!$G$280,"L3",G380&lt;Data!$H$280,"L4",G380&lt;Data!$I$280,"L5",G380&lt;Data!$J$280,"L6",G380&lt;Data!$K$280,"L7",G380&lt;Data!$L$280,"L8", G380&gt;=Data!$L$280,"L9")</f>
        <v/>
      </c>
      <c r="K380" s="2"/>
      <c r="L380" s="126" t="s">
        <v>18</v>
      </c>
      <c r="M380" s="126" t="s">
        <v>17</v>
      </c>
      <c r="N380" s="126">
        <f t="shared" si="82"/>
        <v>0</v>
      </c>
      <c r="O380" s="2"/>
      <c r="P380" s="6"/>
      <c r="Q380" s="6"/>
      <c r="R380" s="6"/>
      <c r="S380" s="6">
        <f>$N380</f>
        <v>0</v>
      </c>
      <c r="T380" s="6"/>
      <c r="U380" s="6"/>
      <c r="V380" s="6"/>
      <c r="W380" s="6"/>
      <c r="X380" s="2"/>
      <c r="Y380" s="8">
        <f>COUNTIF(F$377:F$384:F$386:F$393,F380)</f>
        <v>0</v>
      </c>
      <c r="Z380" s="8">
        <f t="shared" si="81"/>
        <v>0</v>
      </c>
    </row>
    <row r="381" spans="1:26" s="11" customFormat="1" ht="20" customHeight="1">
      <c r="A381" s="13" t="s">
        <v>181</v>
      </c>
      <c r="B381" s="13" t="s">
        <v>30</v>
      </c>
      <c r="C381" s="13" t="s">
        <v>55</v>
      </c>
      <c r="D381" s="13" t="s">
        <v>0</v>
      </c>
      <c r="E381" s="155">
        <v>5</v>
      </c>
      <c r="F381" s="30"/>
      <c r="G381" s="139"/>
      <c r="H381" s="125" t="str">
        <f>IF(ISNA((IF(F381=0," ",VLOOKUP(F381,Data!$B$32:$B$58,1,FALSE)))),"WRONG LETTER",IF(F381=0," ",_xlfn.XLOOKUP(F381,Data!$B$32:$B$58,Data!$J$32:$J$58)))</f>
        <v xml:space="preserve"> </v>
      </c>
      <c r="I381" s="125" t="str">
        <f>IF(ISNA((IF(F381=0," ",VLOOKUP(F381,Data!$B$32:$B$58,1,FALSE)))),"WRONG LETTER",IF(F381=0," ",_xlfn.XLOOKUP(F381,Data!$B$32:$B$58,Data!$A$32:$A$58)))</f>
        <v xml:space="preserve"> </v>
      </c>
      <c r="J381" s="13" t="str" cm="1">
        <f t="array" ref="J381">_xlfn.IFS(ISBLANK(G381), "", NOT(ISNUMBER(G381)), "!!!",  G381&lt;Data!$D$280,"...",G381&lt;Data!$E$280,"L1",G381&lt;Data!$F$280,"L2",G381&lt;Data!$G$280,"L3",G381&lt;Data!$H$280,"L4",G381&lt;Data!$I$280,"L5",G381&lt;Data!$J$280,"L6",G381&lt;Data!$K$280,"L7",G381&lt;Data!$L$280,"L8", G381&gt;=Data!$L$280,"L9")</f>
        <v/>
      </c>
      <c r="K381" s="2"/>
      <c r="L381" s="126" t="s">
        <v>31</v>
      </c>
      <c r="M381" s="126" t="s">
        <v>32</v>
      </c>
      <c r="N381" s="126">
        <f t="shared" si="82"/>
        <v>0</v>
      </c>
      <c r="O381" s="2"/>
      <c r="P381" s="6"/>
      <c r="Q381" s="6"/>
      <c r="R381" s="6"/>
      <c r="S381" s="6"/>
      <c r="T381" s="6">
        <f>$N381</f>
        <v>0</v>
      </c>
      <c r="U381" s="6"/>
      <c r="V381" s="6"/>
      <c r="W381" s="6"/>
      <c r="X381" s="2"/>
      <c r="Y381" s="8">
        <f>COUNTIF(F$377:F$384:F$386:F$393,F381)</f>
        <v>0</v>
      </c>
      <c r="Z381" s="8">
        <f t="shared" si="81"/>
        <v>0</v>
      </c>
    </row>
    <row r="382" spans="1:26" s="11" customFormat="1" ht="20" customHeight="1">
      <c r="A382" s="13" t="s">
        <v>181</v>
      </c>
      <c r="B382" s="13" t="s">
        <v>30</v>
      </c>
      <c r="C382" s="13" t="s">
        <v>55</v>
      </c>
      <c r="D382" s="13" t="s">
        <v>0</v>
      </c>
      <c r="E382" s="155">
        <v>6</v>
      </c>
      <c r="F382" s="30"/>
      <c r="G382" s="139"/>
      <c r="H382" s="125" t="str">
        <f>IF(ISNA((IF(F382=0," ",VLOOKUP(F382,Data!$B$32:$B$58,1,FALSE)))),"WRONG LETTER",IF(F382=0," ",_xlfn.XLOOKUP(F382,Data!$B$32:$B$58,Data!$J$32:$J$58)))</f>
        <v xml:space="preserve"> </v>
      </c>
      <c r="I382" s="125" t="str">
        <f>IF(ISNA((IF(F382=0," ",VLOOKUP(F382,Data!$B$32:$B$58,1,FALSE)))),"WRONG LETTER",IF(F382=0," ",_xlfn.XLOOKUP(F382,Data!$B$32:$B$58,Data!$A$32:$A$58)))</f>
        <v xml:space="preserve"> </v>
      </c>
      <c r="J382" s="13" t="str" cm="1">
        <f t="array" ref="J382">_xlfn.IFS(ISBLANK(G382), "", NOT(ISNUMBER(G382)), "!!!",  G382&lt;Data!$D$280,"...",G382&lt;Data!$E$280,"L1",G382&lt;Data!$F$280,"L2",G382&lt;Data!$G$280,"L3",G382&lt;Data!$H$280,"L4",G382&lt;Data!$I$280,"L5",G382&lt;Data!$J$280,"L6",G382&lt;Data!$K$280,"L7",G382&lt;Data!$L$280,"L8", G382&gt;=Data!$L$280,"L9")</f>
        <v/>
      </c>
      <c r="K382" s="2"/>
      <c r="L382" s="126" t="s">
        <v>44</v>
      </c>
      <c r="M382" s="126" t="s">
        <v>48</v>
      </c>
      <c r="N382" s="126">
        <f t="shared" si="82"/>
        <v>0</v>
      </c>
      <c r="O382" s="2"/>
      <c r="P382" s="6"/>
      <c r="Q382" s="6"/>
      <c r="R382" s="6"/>
      <c r="S382" s="6"/>
      <c r="T382" s="6"/>
      <c r="U382" s="6">
        <f>$N382</f>
        <v>0</v>
      </c>
      <c r="V382" s="6"/>
      <c r="W382" s="6"/>
      <c r="X382" s="2"/>
      <c r="Y382" s="8">
        <f>COUNTIF(F$377:F$384:F$386:F$393,F382)</f>
        <v>0</v>
      </c>
      <c r="Z382" s="8">
        <f t="shared" si="81"/>
        <v>0</v>
      </c>
    </row>
    <row r="383" spans="1:26" s="11" customFormat="1" ht="20" customHeight="1">
      <c r="A383" s="13" t="s">
        <v>181</v>
      </c>
      <c r="B383" s="13" t="s">
        <v>30</v>
      </c>
      <c r="C383" s="13" t="s">
        <v>55</v>
      </c>
      <c r="D383" s="13" t="s">
        <v>0</v>
      </c>
      <c r="E383" s="25">
        <v>7</v>
      </c>
      <c r="F383" s="30"/>
      <c r="G383" s="139"/>
      <c r="H383" s="125" t="str">
        <f>IF(ISNA((IF(F383=0," ",VLOOKUP(F383,Data!$B$32:$B$58,1,FALSE)))),"WRONG LETTER",IF(F383=0," ",_xlfn.XLOOKUP(F383,Data!$B$32:$B$58,Data!$J$32:$J$58)))</f>
        <v xml:space="preserve"> </v>
      </c>
      <c r="I383" s="125" t="str">
        <f>IF(ISNA((IF(F383=0," ",VLOOKUP(F383,Data!$B$32:$B$58,1,FALSE)))),"WRONG LETTER",IF(F383=0," ",_xlfn.XLOOKUP(F383,Data!$B$32:$B$58,Data!$A$32:$A$58)))</f>
        <v xml:space="preserve"> </v>
      </c>
      <c r="J383" s="13" t="str" cm="1">
        <f t="array" ref="J383">_xlfn.IFS(ISBLANK(G383), "", NOT(ISNUMBER(G383)), "!!!",  G383&lt;Data!$D$280,"...",G383&lt;Data!$E$280,"L1",G383&lt;Data!$F$280,"L2",G383&lt;Data!$G$280,"L3",G383&lt;Data!$H$280,"L4",G383&lt;Data!$I$280,"L5",G383&lt;Data!$J$280,"L6",G383&lt;Data!$K$280,"L7",G383&lt;Data!$L$280,"L8", G383&gt;=Data!$L$280,"L9")</f>
        <v/>
      </c>
      <c r="K383" s="2"/>
      <c r="L383" s="126" t="s">
        <v>72</v>
      </c>
      <c r="M383" s="126" t="s">
        <v>73</v>
      </c>
      <c r="N383" s="126">
        <f t="shared" si="82"/>
        <v>0</v>
      </c>
      <c r="O383" s="2"/>
      <c r="P383" s="6"/>
      <c r="Q383" s="6"/>
      <c r="R383" s="6"/>
      <c r="S383" s="6"/>
      <c r="T383" s="6"/>
      <c r="U383" s="6"/>
      <c r="V383" s="6">
        <f>$N383</f>
        <v>0</v>
      </c>
      <c r="W383" s="6"/>
      <c r="X383" s="2"/>
      <c r="Y383" s="8">
        <f>COUNTIF(F$377:F$384:F$386:F$393,F383)</f>
        <v>0</v>
      </c>
      <c r="Z383" s="8">
        <f t="shared" si="81"/>
        <v>0</v>
      </c>
    </row>
    <row r="384" spans="1:26" s="12" customFormat="1" ht="20" customHeight="1">
      <c r="A384" s="13" t="s">
        <v>181</v>
      </c>
      <c r="B384" s="13" t="s">
        <v>30</v>
      </c>
      <c r="C384" s="13" t="s">
        <v>55</v>
      </c>
      <c r="D384" s="13" t="s">
        <v>0</v>
      </c>
      <c r="E384" s="25">
        <v>8</v>
      </c>
      <c r="F384" s="30"/>
      <c r="G384" s="139"/>
      <c r="H384" s="125" t="str">
        <f>IF(ISNA((IF(F384=0," ",VLOOKUP(F384,Data!$B$32:$B$58,1,FALSE)))),"WRONG LETTER",IF(F384=0," ",_xlfn.XLOOKUP(F384,Data!$B$32:$B$58,Data!$J$32:$J$58)))</f>
        <v xml:space="preserve"> </v>
      </c>
      <c r="I384" s="125" t="str">
        <f>IF(ISNA((IF(F384=0," ",VLOOKUP(F384,Data!$B$32:$B$58,1,FALSE)))),"WRONG LETTER",IF(F384=0," ",_xlfn.XLOOKUP(F384,Data!$B$32:$B$58,Data!$A$32:$A$58)))</f>
        <v xml:space="preserve"> </v>
      </c>
      <c r="J384" s="13" t="str" cm="1">
        <f t="array" ref="J384">_xlfn.IFS(ISBLANK(G384), "", NOT(ISNUMBER(G384)), "!!!",  G384&lt;Data!$D$280,"...",G384&lt;Data!$E$280,"L1",G384&lt;Data!$F$280,"L2",G384&lt;Data!$G$280,"L3",G384&lt;Data!$H$280,"L4",G384&lt;Data!$I$280,"L5",G384&lt;Data!$J$280,"L6",G384&lt;Data!$K$280,"L7",G384&lt;Data!$L$280,"L8", G384&gt;=Data!$L$280,"L9")</f>
        <v/>
      </c>
      <c r="K384" s="8"/>
      <c r="L384" s="126" t="s">
        <v>45</v>
      </c>
      <c r="M384" s="126" t="s">
        <v>49</v>
      </c>
      <c r="N384" s="126">
        <f t="shared" si="82"/>
        <v>0</v>
      </c>
      <c r="O384" s="2"/>
      <c r="P384" s="6"/>
      <c r="Q384" s="6"/>
      <c r="R384" s="6"/>
      <c r="S384" s="6"/>
      <c r="T384" s="6"/>
      <c r="U384" s="6"/>
      <c r="V384" s="6"/>
      <c r="W384" s="6">
        <f>$N384</f>
        <v>0</v>
      </c>
      <c r="X384" s="8"/>
      <c r="Y384" s="8">
        <f>COUNTIF(F$377:F$384:F$386:F$393,F384)</f>
        <v>0</v>
      </c>
      <c r="Z384" s="8">
        <f t="shared" si="81"/>
        <v>0</v>
      </c>
    </row>
    <row r="385" spans="1:26" s="12" customFormat="1" ht="20" customHeight="1">
      <c r="A385" s="13" t="s">
        <v>181</v>
      </c>
      <c r="B385" s="13" t="s">
        <v>30</v>
      </c>
      <c r="C385" s="13" t="s">
        <v>55</v>
      </c>
      <c r="D385" s="13"/>
      <c r="E385" s="120" t="s">
        <v>200</v>
      </c>
      <c r="F385" s="46"/>
      <c r="G385" s="46"/>
      <c r="H385" s="120"/>
      <c r="I385" s="127"/>
      <c r="J385" s="128"/>
      <c r="K385" s="8"/>
      <c r="L385" s="129"/>
      <c r="M385" s="129"/>
      <c r="N385" s="130"/>
      <c r="O385" s="8"/>
      <c r="P385" s="8"/>
      <c r="Q385" s="8"/>
      <c r="R385" s="8"/>
      <c r="S385" s="8"/>
      <c r="T385" s="8"/>
      <c r="U385" s="8"/>
      <c r="V385" s="8"/>
      <c r="W385" s="8"/>
      <c r="X385" s="8"/>
      <c r="Y385" s="8"/>
      <c r="Z385" s="3"/>
    </row>
    <row r="386" spans="1:26" s="12" customFormat="1" ht="20" customHeight="1">
      <c r="A386" s="13" t="s">
        <v>181</v>
      </c>
      <c r="B386" s="13" t="s">
        <v>30</v>
      </c>
      <c r="C386" s="13" t="s">
        <v>55</v>
      </c>
      <c r="D386" s="13" t="s">
        <v>1</v>
      </c>
      <c r="E386" s="155">
        <v>1</v>
      </c>
      <c r="F386" s="30"/>
      <c r="G386" s="139"/>
      <c r="H386" s="125" t="str">
        <f>IF(ISNA((IF(F386=0," ",VLOOKUP(F386,Data!$B$32:$B$58,1,FALSE)))),"WRONG LETTER",IF(F386=0," ",_xlfn.XLOOKUP(F386,Data!$B$32:$B$58,Data!$J$32:$J$58)))</f>
        <v xml:space="preserve"> </v>
      </c>
      <c r="I386" s="125" t="str">
        <f>IF(ISNA((IF(F386=0," ",VLOOKUP(F386,Data!$B$32:$B$58,1,FALSE)))),"WRONG LETTER",IF(F386=0," ",_xlfn.XLOOKUP(F386,Data!$B$32:$B$58,Data!$A$32:$A$58)))</f>
        <v xml:space="preserve"> </v>
      </c>
      <c r="J386" s="13" t="str" cm="1">
        <f t="array" ref="J386">_xlfn.IFS(ISBLANK(G386), "", NOT(ISNUMBER(G386)), "!!!",  G386&lt;Data!$D$280,"...",G386&lt;Data!$E$280,"L1",G386&lt;Data!$F$280,"L2",G386&lt;Data!$G$280,"L3",G386&lt;Data!$H$280,"L4",G386&lt;Data!$I$280,"L5",G386&lt;Data!$J$280,"L6",G386&lt;Data!$K$280,"L7",G386&lt;Data!$L$280,"L8", G386&gt;=Data!$L$280,"L9")</f>
        <v/>
      </c>
      <c r="K386" s="2"/>
      <c r="L386" s="126" t="s">
        <v>0</v>
      </c>
      <c r="M386" s="126" t="s">
        <v>47</v>
      </c>
      <c r="N386" s="126">
        <f t="shared" ref="N386:N393" si="83">(9-_xlfn.XLOOKUP(L386,F$386:F$393,E$386:E$393, 9))+(9-_xlfn.XLOOKUP(M386,F$386:F$393,E$386:E$393, 9))</f>
        <v>0</v>
      </c>
      <c r="O386" s="2"/>
      <c r="P386" s="6">
        <f>$N386</f>
        <v>0</v>
      </c>
      <c r="Q386" s="6"/>
      <c r="R386" s="6"/>
      <c r="S386" s="6"/>
      <c r="T386" s="6"/>
      <c r="U386" s="6"/>
      <c r="V386" s="6"/>
      <c r="W386" s="6"/>
      <c r="X386" s="2"/>
      <c r="Y386" s="8">
        <f>COUNTIF(F$377:F$384:F$386:F$393,F386)</f>
        <v>0</v>
      </c>
      <c r="Z386" s="8">
        <f>IF(NOT(ISBLANK(F386)),COUNTIF(F$386:F$393,LEFT(F386,1)&amp;"*"),0)</f>
        <v>0</v>
      </c>
    </row>
    <row r="387" spans="1:26" s="12" customFormat="1" ht="20" customHeight="1">
      <c r="A387" s="13" t="s">
        <v>181</v>
      </c>
      <c r="B387" s="13" t="s">
        <v>30</v>
      </c>
      <c r="C387" s="13" t="s">
        <v>55</v>
      </c>
      <c r="D387" s="13" t="s">
        <v>1</v>
      </c>
      <c r="E387" s="155">
        <v>2</v>
      </c>
      <c r="F387" s="30"/>
      <c r="G387" s="139"/>
      <c r="H387" s="125" t="str">
        <f>IF(ISNA((IF(F387=0," ",VLOOKUP(F387,Data!$B$32:$B$58,1,FALSE)))),"WRONG LETTER",IF(F387=0," ",_xlfn.XLOOKUP(F387,Data!$B$32:$B$58,Data!$J$32:$J$58)))</f>
        <v xml:space="preserve"> </v>
      </c>
      <c r="I387" s="125" t="str">
        <f>IF(ISNA((IF(F387=0," ",VLOOKUP(F387,Data!$B$32:$B$58,1,FALSE)))),"WRONG LETTER",IF(F387=0," ",_xlfn.XLOOKUP(F387,Data!$B$32:$B$58,Data!$A$32:$A$58)))</f>
        <v xml:space="preserve"> </v>
      </c>
      <c r="J387" s="13" t="str" cm="1">
        <f t="array" ref="J387">_xlfn.IFS(ISBLANK(G387), "", NOT(ISNUMBER(G387)), "!!!",  G387&lt;Data!$D$280,"...",G387&lt;Data!$E$280,"L1",G387&lt;Data!$F$280,"L2",G387&lt;Data!$G$280,"L3",G387&lt;Data!$H$280,"L4",G387&lt;Data!$I$280,"L5",G387&lt;Data!$J$280,"L6",G387&lt;Data!$K$280,"L7",G387&lt;Data!$L$280,"L8", G387&gt;=Data!$L$280,"L9")</f>
        <v/>
      </c>
      <c r="K387" s="8"/>
      <c r="L387" s="126" t="s">
        <v>33</v>
      </c>
      <c r="M387" s="126" t="s">
        <v>34</v>
      </c>
      <c r="N387" s="126">
        <f t="shared" si="83"/>
        <v>0</v>
      </c>
      <c r="O387" s="2"/>
      <c r="P387" s="6"/>
      <c r="Q387" s="6">
        <f>$N387</f>
        <v>0</v>
      </c>
      <c r="R387" s="6"/>
      <c r="S387" s="6"/>
      <c r="T387" s="6"/>
      <c r="U387" s="6"/>
      <c r="V387" s="6"/>
      <c r="W387" s="6"/>
      <c r="X387" s="2"/>
      <c r="Y387" s="8">
        <f>COUNTIF(F$377:F$384:F$386:F$393,F387)</f>
        <v>0</v>
      </c>
      <c r="Z387" s="8">
        <f t="shared" ref="Z387:Z393" si="84">IF(NOT(ISBLANK(F387)),COUNTIF(F$386:F$393,LEFT(F387,1)&amp;"*"),0)</f>
        <v>0</v>
      </c>
    </row>
    <row r="388" spans="1:26" s="12" customFormat="1" ht="20" customHeight="1">
      <c r="A388" s="13" t="s">
        <v>181</v>
      </c>
      <c r="B388" s="13" t="s">
        <v>30</v>
      </c>
      <c r="C388" s="13" t="s">
        <v>55</v>
      </c>
      <c r="D388" s="13" t="s">
        <v>1</v>
      </c>
      <c r="E388" s="155">
        <v>3</v>
      </c>
      <c r="F388" s="30"/>
      <c r="G388" s="139"/>
      <c r="H388" s="125" t="str">
        <f>IF(ISNA((IF(F388=0," ",VLOOKUP(F388,Data!$B$32:$B$58,1,FALSE)))),"WRONG LETTER",IF(F388=0," ",_xlfn.XLOOKUP(F388,Data!$B$32:$B$58,Data!$J$32:$J$58)))</f>
        <v xml:space="preserve"> </v>
      </c>
      <c r="I388" s="125" t="str">
        <f>IF(ISNA((IF(F388=0," ",VLOOKUP(F388,Data!$B$32:$B$58,1,FALSE)))),"WRONG LETTER",IF(F388=0," ",_xlfn.XLOOKUP(F388,Data!$B$32:$B$58,Data!$A$32:$A$58)))</f>
        <v xml:space="preserve"> </v>
      </c>
      <c r="J388" s="13" t="str" cm="1">
        <f t="array" ref="J388">_xlfn.IFS(ISBLANK(G388), "", NOT(ISNUMBER(G388)), "!!!",  G388&lt;Data!$D$280,"...",G388&lt;Data!$E$280,"L1",G388&lt;Data!$F$280,"L2",G388&lt;Data!$G$280,"L3",G388&lt;Data!$H$280,"L4",G388&lt;Data!$I$280,"L5",G388&lt;Data!$J$280,"L6",G388&lt;Data!$K$280,"L7",G388&lt;Data!$L$280,"L8", G388&gt;=Data!$L$280,"L9")</f>
        <v/>
      </c>
      <c r="K388" s="8"/>
      <c r="L388" s="126" t="s">
        <v>1</v>
      </c>
      <c r="M388" s="126" t="s">
        <v>46</v>
      </c>
      <c r="N388" s="126">
        <f t="shared" si="83"/>
        <v>0</v>
      </c>
      <c r="O388" s="2"/>
      <c r="P388" s="6"/>
      <c r="Q388" s="6"/>
      <c r="R388" s="6">
        <f>$N388</f>
        <v>0</v>
      </c>
      <c r="S388" s="6"/>
      <c r="T388" s="6"/>
      <c r="U388" s="6"/>
      <c r="V388" s="6"/>
      <c r="W388" s="6"/>
      <c r="X388" s="2"/>
      <c r="Y388" s="8">
        <f>COUNTIF(F$377:F$384:F$386:F$393,F388)</f>
        <v>0</v>
      </c>
      <c r="Z388" s="8">
        <f t="shared" si="84"/>
        <v>0</v>
      </c>
    </row>
    <row r="389" spans="1:26" s="12" customFormat="1" ht="20" customHeight="1">
      <c r="A389" s="13" t="s">
        <v>181</v>
      </c>
      <c r="B389" s="13" t="s">
        <v>30</v>
      </c>
      <c r="C389" s="13" t="s">
        <v>55</v>
      </c>
      <c r="D389" s="13" t="s">
        <v>1</v>
      </c>
      <c r="E389" s="155">
        <v>4</v>
      </c>
      <c r="F389" s="30"/>
      <c r="G389" s="139"/>
      <c r="H389" s="125" t="str">
        <f>IF(ISNA((IF(F389=0," ",VLOOKUP(F389,Data!$B$32:$B$58,1,FALSE)))),"WRONG LETTER",IF(F389=0," ",_xlfn.XLOOKUP(F389,Data!$B$32:$B$58,Data!$J$32:$J$58)))</f>
        <v xml:space="preserve"> </v>
      </c>
      <c r="I389" s="125" t="str">
        <f>IF(ISNA((IF(F389=0," ",VLOOKUP(F389,Data!$B$32:$B$58,1,FALSE)))),"WRONG LETTER",IF(F389=0," ",_xlfn.XLOOKUP(F389,Data!$B$32:$B$58,Data!$A$32:$A$58)))</f>
        <v xml:space="preserve"> </v>
      </c>
      <c r="J389" s="13" t="str" cm="1">
        <f t="array" ref="J389">_xlfn.IFS(ISBLANK(G389), "", NOT(ISNUMBER(G389)), "!!!",  G389&lt;Data!$D$280,"...",G389&lt;Data!$E$280,"L1",G389&lt;Data!$F$280,"L2",G389&lt;Data!$G$280,"L3",G389&lt;Data!$H$280,"L4",G389&lt;Data!$I$280,"L5",G389&lt;Data!$J$280,"L6",G389&lt;Data!$K$280,"L7",G389&lt;Data!$L$280,"L8", G389&gt;=Data!$L$280,"L9")</f>
        <v/>
      </c>
      <c r="K389" s="8"/>
      <c r="L389" s="126" t="s">
        <v>18</v>
      </c>
      <c r="M389" s="126" t="s">
        <v>17</v>
      </c>
      <c r="N389" s="126">
        <f t="shared" si="83"/>
        <v>0</v>
      </c>
      <c r="O389" s="2"/>
      <c r="P389" s="6"/>
      <c r="Q389" s="6"/>
      <c r="R389" s="6"/>
      <c r="S389" s="6">
        <f>$N389</f>
        <v>0</v>
      </c>
      <c r="T389" s="6"/>
      <c r="U389" s="6"/>
      <c r="V389" s="6"/>
      <c r="W389" s="6"/>
      <c r="X389" s="2"/>
      <c r="Y389" s="8">
        <f>COUNTIF(F$377:F$384:F$386:F$393,F389)</f>
        <v>0</v>
      </c>
      <c r="Z389" s="8">
        <f t="shared" si="84"/>
        <v>0</v>
      </c>
    </row>
    <row r="390" spans="1:26" s="12" customFormat="1" ht="20" customHeight="1">
      <c r="A390" s="13" t="s">
        <v>181</v>
      </c>
      <c r="B390" s="13" t="s">
        <v>30</v>
      </c>
      <c r="C390" s="13" t="s">
        <v>55</v>
      </c>
      <c r="D390" s="13" t="s">
        <v>1</v>
      </c>
      <c r="E390" s="155">
        <v>5</v>
      </c>
      <c r="F390" s="30"/>
      <c r="G390" s="139"/>
      <c r="H390" s="125" t="str">
        <f>IF(ISNA((IF(F390=0," ",VLOOKUP(F390,Data!$B$32:$B$58,1,FALSE)))),"WRONG LETTER",IF(F390=0," ",_xlfn.XLOOKUP(F390,Data!$B$32:$B$58,Data!$J$32:$J$58)))</f>
        <v xml:space="preserve"> </v>
      </c>
      <c r="I390" s="125" t="str">
        <f>IF(ISNA((IF(F390=0," ",VLOOKUP(F390,Data!$B$32:$B$58,1,FALSE)))),"WRONG LETTER",IF(F390=0," ",_xlfn.XLOOKUP(F390,Data!$B$32:$B$58,Data!$A$32:$A$58)))</f>
        <v xml:space="preserve"> </v>
      </c>
      <c r="J390" s="13" t="str" cm="1">
        <f t="array" ref="J390">_xlfn.IFS(ISBLANK(G390), "", NOT(ISNUMBER(G390)), "!!!",  G390&lt;Data!$D$280,"...",G390&lt;Data!$E$280,"L1",G390&lt;Data!$F$280,"L2",G390&lt;Data!$G$280,"L3",G390&lt;Data!$H$280,"L4",G390&lt;Data!$I$280,"L5",G390&lt;Data!$J$280,"L6",G390&lt;Data!$K$280,"L7",G390&lt;Data!$L$280,"L8", G390&gt;=Data!$L$280,"L9")</f>
        <v/>
      </c>
      <c r="K390" s="8"/>
      <c r="L390" s="126" t="s">
        <v>31</v>
      </c>
      <c r="M390" s="126" t="s">
        <v>32</v>
      </c>
      <c r="N390" s="126">
        <f t="shared" si="83"/>
        <v>0</v>
      </c>
      <c r="O390" s="2"/>
      <c r="P390" s="6"/>
      <c r="Q390" s="6"/>
      <c r="R390" s="6"/>
      <c r="S390" s="6"/>
      <c r="T390" s="6">
        <f>$N390</f>
        <v>0</v>
      </c>
      <c r="U390" s="6"/>
      <c r="V390" s="6"/>
      <c r="W390" s="6"/>
      <c r="X390" s="2"/>
      <c r="Y390" s="8">
        <f>COUNTIF(F$377:F$384:F$386:F$393,F390)</f>
        <v>0</v>
      </c>
      <c r="Z390" s="8">
        <f t="shared" si="84"/>
        <v>0</v>
      </c>
    </row>
    <row r="391" spans="1:26" s="12" customFormat="1" ht="20" customHeight="1">
      <c r="A391" s="13" t="s">
        <v>181</v>
      </c>
      <c r="B391" s="13" t="s">
        <v>30</v>
      </c>
      <c r="C391" s="13" t="s">
        <v>55</v>
      </c>
      <c r="D391" s="13" t="s">
        <v>1</v>
      </c>
      <c r="E391" s="155">
        <v>6</v>
      </c>
      <c r="F391" s="30"/>
      <c r="G391" s="139"/>
      <c r="H391" s="125" t="str">
        <f>IF(ISNA((IF(F391=0," ",VLOOKUP(F391,Data!$B$32:$B$58,1,FALSE)))),"WRONG LETTER",IF(F391=0," ",_xlfn.XLOOKUP(F391,Data!$B$32:$B$58,Data!$J$32:$J$58)))</f>
        <v xml:space="preserve"> </v>
      </c>
      <c r="I391" s="125" t="str">
        <f>IF(ISNA((IF(F391=0," ",VLOOKUP(F391,Data!$B$32:$B$58,1,FALSE)))),"WRONG LETTER",IF(F391=0," ",_xlfn.XLOOKUP(F391,Data!$B$32:$B$58,Data!$A$32:$A$58)))</f>
        <v xml:space="preserve"> </v>
      </c>
      <c r="J391" s="13" t="str" cm="1">
        <f t="array" ref="J391">_xlfn.IFS(ISBLANK(G391), "", NOT(ISNUMBER(G391)), "!!!",  G391&lt;Data!$D$280,"...",G391&lt;Data!$E$280,"L1",G391&lt;Data!$F$280,"L2",G391&lt;Data!$G$280,"L3",G391&lt;Data!$H$280,"L4",G391&lt;Data!$I$280,"L5",G391&lt;Data!$J$280,"L6",G391&lt;Data!$K$280,"L7",G391&lt;Data!$L$280,"L8", G391&gt;=Data!$L$280,"L9")</f>
        <v/>
      </c>
      <c r="K391" s="131"/>
      <c r="L391" s="126" t="s">
        <v>44</v>
      </c>
      <c r="M391" s="126" t="s">
        <v>48</v>
      </c>
      <c r="N391" s="126">
        <f t="shared" si="83"/>
        <v>0</v>
      </c>
      <c r="O391" s="2"/>
      <c r="P391" s="6"/>
      <c r="Q391" s="6"/>
      <c r="R391" s="6"/>
      <c r="S391" s="6"/>
      <c r="T391" s="6"/>
      <c r="U391" s="6">
        <f>$N391</f>
        <v>0</v>
      </c>
      <c r="V391" s="6"/>
      <c r="W391" s="6"/>
      <c r="X391" s="2"/>
      <c r="Y391" s="8">
        <f>COUNTIF(F$377:F$384:F$386:F$393,F391)</f>
        <v>0</v>
      </c>
      <c r="Z391" s="8">
        <f t="shared" si="84"/>
        <v>0</v>
      </c>
    </row>
    <row r="392" spans="1:26" s="11" customFormat="1" ht="20" customHeight="1">
      <c r="A392" s="13" t="s">
        <v>181</v>
      </c>
      <c r="B392" s="13" t="s">
        <v>30</v>
      </c>
      <c r="C392" s="13" t="s">
        <v>55</v>
      </c>
      <c r="D392" s="13" t="s">
        <v>1</v>
      </c>
      <c r="E392" s="25">
        <v>7</v>
      </c>
      <c r="F392" s="30"/>
      <c r="G392" s="139"/>
      <c r="H392" s="125" t="str">
        <f>IF(ISNA((IF(F392=0," ",VLOOKUP(F392,Data!$B$32:$B$58,1,FALSE)))),"WRONG LETTER",IF(F392=0," ",_xlfn.XLOOKUP(F392,Data!$B$32:$B$58,Data!$J$32:$J$58)))</f>
        <v xml:space="preserve"> </v>
      </c>
      <c r="I392" s="125" t="str">
        <f>IF(ISNA((IF(F392=0," ",VLOOKUP(F392,Data!$B$32:$B$58,1,FALSE)))),"WRONG LETTER",IF(F392=0," ",_xlfn.XLOOKUP(F392,Data!$B$32:$B$58,Data!$A$32:$A$58)))</f>
        <v xml:space="preserve"> </v>
      </c>
      <c r="J392" s="13" t="str" cm="1">
        <f t="array" ref="J392">_xlfn.IFS(ISBLANK(G392), "", NOT(ISNUMBER(G392)), "!!!",  G392&lt;Data!$D$280,"...",G392&lt;Data!$E$280,"L1",G392&lt;Data!$F$280,"L2",G392&lt;Data!$G$280,"L3",G392&lt;Data!$H$280,"L4",G392&lt;Data!$I$280,"L5",G392&lt;Data!$J$280,"L6",G392&lt;Data!$K$280,"L7",G392&lt;Data!$L$280,"L8", G392&gt;=Data!$L$280,"L9")</f>
        <v/>
      </c>
      <c r="K392" s="8"/>
      <c r="L392" s="126" t="s">
        <v>72</v>
      </c>
      <c r="M392" s="126" t="s">
        <v>73</v>
      </c>
      <c r="N392" s="126">
        <f t="shared" si="83"/>
        <v>0</v>
      </c>
      <c r="O392" s="2"/>
      <c r="P392" s="6"/>
      <c r="Q392" s="6"/>
      <c r="R392" s="6"/>
      <c r="S392" s="6"/>
      <c r="T392" s="6"/>
      <c r="U392" s="6"/>
      <c r="V392" s="6">
        <f>$N392</f>
        <v>0</v>
      </c>
      <c r="W392" s="6"/>
      <c r="X392" s="2"/>
      <c r="Y392" s="8">
        <f>COUNTIF(F$377:F$384:F$386:F$393,F392)</f>
        <v>0</v>
      </c>
      <c r="Z392" s="8">
        <f t="shared" si="84"/>
        <v>0</v>
      </c>
    </row>
    <row r="393" spans="1:26" s="11" customFormat="1" ht="20" customHeight="1">
      <c r="A393" s="13" t="s">
        <v>181</v>
      </c>
      <c r="B393" s="13" t="s">
        <v>30</v>
      </c>
      <c r="C393" s="13" t="s">
        <v>55</v>
      </c>
      <c r="D393" s="13" t="s">
        <v>1</v>
      </c>
      <c r="E393" s="25">
        <v>8</v>
      </c>
      <c r="F393" s="30"/>
      <c r="G393" s="139"/>
      <c r="H393" s="125" t="str">
        <f>IF(ISNA((IF(F393=0," ",VLOOKUP(F393,Data!$B$32:$B$58,1,FALSE)))),"WRONG LETTER",IF(F393=0," ",_xlfn.XLOOKUP(F393,Data!$B$32:$B$58,Data!$J$32:$J$58)))</f>
        <v xml:space="preserve"> </v>
      </c>
      <c r="I393" s="125" t="str">
        <f>IF(ISNA((IF(F393=0," ",VLOOKUP(F393,Data!$B$32:$B$58,1,FALSE)))),"WRONG LETTER",IF(F393=0," ",_xlfn.XLOOKUP(F393,Data!$B$32:$B$58,Data!$A$32:$A$58)))</f>
        <v xml:space="preserve"> </v>
      </c>
      <c r="J393" s="13" t="str" cm="1">
        <f t="array" ref="J393">_xlfn.IFS(ISBLANK(G393), "", NOT(ISNUMBER(G393)), "!!!",  G393&lt;Data!$D$280,"...",G393&lt;Data!$E$280,"L1",G393&lt;Data!$F$280,"L2",G393&lt;Data!$G$280,"L3",G393&lt;Data!$H$280,"L4",G393&lt;Data!$I$280,"L5",G393&lt;Data!$J$280,"L6",G393&lt;Data!$K$280,"L7",G393&lt;Data!$L$280,"L8", G393&gt;=Data!$L$280,"L9")</f>
        <v/>
      </c>
      <c r="K393" s="8"/>
      <c r="L393" s="126" t="s">
        <v>45</v>
      </c>
      <c r="M393" s="126" t="s">
        <v>49</v>
      </c>
      <c r="N393" s="126">
        <f t="shared" si="83"/>
        <v>0</v>
      </c>
      <c r="O393" s="2"/>
      <c r="P393" s="6"/>
      <c r="Q393" s="6"/>
      <c r="R393" s="6"/>
      <c r="S393" s="6"/>
      <c r="T393" s="6"/>
      <c r="U393" s="6"/>
      <c r="V393" s="6"/>
      <c r="W393" s="6">
        <f>$N393</f>
        <v>0</v>
      </c>
      <c r="X393" s="8"/>
      <c r="Y393" s="8">
        <f>COUNTIF(F$377:F$384:F$386:F$393,F393)</f>
        <v>0</v>
      </c>
      <c r="Z393" s="8">
        <f t="shared" si="84"/>
        <v>0</v>
      </c>
    </row>
    <row r="394" spans="1:26" s="11" customFormat="1" ht="20" customHeight="1">
      <c r="A394" s="13" t="s">
        <v>181</v>
      </c>
      <c r="B394" s="13" t="s">
        <v>30</v>
      </c>
      <c r="C394" s="13" t="s">
        <v>51</v>
      </c>
      <c r="D394" s="13"/>
      <c r="E394" s="120" t="s">
        <v>201</v>
      </c>
      <c r="F394" s="46"/>
      <c r="G394" s="46"/>
      <c r="H394" s="120"/>
      <c r="I394" s="127" t="s">
        <v>59</v>
      </c>
      <c r="J394" s="128">
        <f>Data!$M$281</f>
        <v>38.909999999999997</v>
      </c>
      <c r="K394" s="22"/>
      <c r="L394" s="16"/>
      <c r="M394" s="16"/>
      <c r="O394" s="8"/>
      <c r="P394" s="8"/>
      <c r="Q394" s="8"/>
      <c r="R394" s="8"/>
      <c r="S394" s="8"/>
      <c r="T394" s="8"/>
      <c r="U394" s="8"/>
      <c r="V394" s="8"/>
      <c r="W394" s="8"/>
      <c r="X394" s="2"/>
      <c r="Y394" s="123"/>
      <c r="Z394" s="124"/>
    </row>
    <row r="395" spans="1:26" s="11" customFormat="1" ht="20" customHeight="1">
      <c r="A395" s="13" t="s">
        <v>181</v>
      </c>
      <c r="B395" s="13" t="s">
        <v>30</v>
      </c>
      <c r="C395" s="13" t="s">
        <v>51</v>
      </c>
      <c r="D395" s="13" t="s">
        <v>0</v>
      </c>
      <c r="E395" s="155">
        <v>1</v>
      </c>
      <c r="F395" s="30"/>
      <c r="G395" s="139"/>
      <c r="H395" s="125" t="str">
        <f>IF(ISNA((IF(F395=0," ",VLOOKUP(F395,Data!$B$32:$B$58,1,FALSE)))),"WRONG LETTER",IF(F395=0," ",_xlfn.XLOOKUP(F395,Data!$B$32:$B$58,Data!$E$32:$E$58)))</f>
        <v xml:space="preserve"> </v>
      </c>
      <c r="I395" s="125" t="str">
        <f>IF(ISNA((IF(F395=0," ",VLOOKUP(F395,Data!$B$32:$B$58,1,FALSE)))),"WRONG LETTER",IF(F395=0," ",_xlfn.XLOOKUP(F395,Data!$B$32:$B$58,Data!$A$32:$A$58)))</f>
        <v xml:space="preserve"> </v>
      </c>
      <c r="J395" s="13" t="str" cm="1">
        <f t="array" ref="J395">_xlfn.IFS(ISBLANK(G395), "", NOT(ISNUMBER(G395)), "!!!",  G395&lt;Data!$D$281,"...",G395&lt;Data!$E$281,"L1",G395&lt;Data!$F$281,"L2",G395&lt;Data!$G$281,"L3",G395&lt;Data!$H$281,"L4",G395&lt;Data!$I$281,"L5",G395&lt;Data!$J$281,"L6",G395&lt;Data!$K$281,"L7",G395&lt;Data!$L$281,"L8", G395&gt;=Data!$L$281,"L9")</f>
        <v/>
      </c>
      <c r="K395" s="2"/>
      <c r="L395" s="126" t="s">
        <v>0</v>
      </c>
      <c r="M395" s="126" t="s">
        <v>47</v>
      </c>
      <c r="N395" s="126">
        <f t="shared" ref="N395:N402" si="85">(9-_xlfn.XLOOKUP(L395,F$395:F$402,E$395:E$402, 9))+(9-_xlfn.XLOOKUP(M395,F$395:F$402,E$395:E$402, 9))</f>
        <v>0</v>
      </c>
      <c r="O395" s="2"/>
      <c r="P395" s="6">
        <f>$N395</f>
        <v>0</v>
      </c>
      <c r="Q395" s="6"/>
      <c r="R395" s="6"/>
      <c r="S395" s="6"/>
      <c r="T395" s="6"/>
      <c r="U395" s="6"/>
      <c r="V395" s="6"/>
      <c r="W395" s="6"/>
      <c r="X395" s="2"/>
      <c r="Y395" s="8">
        <f>COUNTIF(F$395:F$402:F$404:F$411,F395)</f>
        <v>0</v>
      </c>
      <c r="Z395" s="8">
        <f t="shared" ref="Z395:Z402" si="86">IF(NOT(ISBLANK(F395)),COUNTIF(F$395:F$402,LEFT(F395,1)&amp;"*"),0)</f>
        <v>0</v>
      </c>
    </row>
    <row r="396" spans="1:26" s="11" customFormat="1" ht="20" customHeight="1">
      <c r="A396" s="13" t="s">
        <v>181</v>
      </c>
      <c r="B396" s="13" t="s">
        <v>30</v>
      </c>
      <c r="C396" s="13" t="s">
        <v>51</v>
      </c>
      <c r="D396" s="13" t="s">
        <v>0</v>
      </c>
      <c r="E396" s="155">
        <v>2</v>
      </c>
      <c r="F396" s="30"/>
      <c r="G396" s="139"/>
      <c r="H396" s="125" t="str">
        <f>IF(ISNA((IF(F396=0," ",VLOOKUP(F396,Data!$B$32:$B$58,1,FALSE)))),"WRONG LETTER",IF(F396=0," ",_xlfn.XLOOKUP(F396,Data!$B$32:$B$58,Data!$E$32:$E$58)))</f>
        <v xml:space="preserve"> </v>
      </c>
      <c r="I396" s="125" t="str">
        <f>IF(ISNA((IF(F396=0," ",VLOOKUP(F396,Data!$B$32:$B$58,1,FALSE)))),"WRONG LETTER",IF(F396=0," ",_xlfn.XLOOKUP(F396,Data!$B$32:$B$58,Data!$A$32:$A$58)))</f>
        <v xml:space="preserve"> </v>
      </c>
      <c r="J396" s="13" t="str" cm="1">
        <f t="array" ref="J396">_xlfn.IFS(ISBLANK(G396), "", NOT(ISNUMBER(G396)), "!!!",  G396&lt;Data!$D$281,"...",G396&lt;Data!$E$281,"L1",G396&lt;Data!$F$281,"L2",G396&lt;Data!$G$281,"L3",G396&lt;Data!$H$281,"L4",G396&lt;Data!$I$281,"L5",G396&lt;Data!$J$281,"L6",G396&lt;Data!$K$281,"L7",G396&lt;Data!$L$281,"L8", G396&gt;=Data!$L$281,"L9")</f>
        <v/>
      </c>
      <c r="K396" s="2"/>
      <c r="L396" s="126" t="s">
        <v>33</v>
      </c>
      <c r="M396" s="126" t="s">
        <v>34</v>
      </c>
      <c r="N396" s="126">
        <f t="shared" si="85"/>
        <v>0</v>
      </c>
      <c r="O396" s="2"/>
      <c r="P396" s="6"/>
      <c r="Q396" s="6">
        <f>$N396</f>
        <v>0</v>
      </c>
      <c r="R396" s="6"/>
      <c r="S396" s="6"/>
      <c r="T396" s="6"/>
      <c r="U396" s="6"/>
      <c r="V396" s="6"/>
      <c r="W396" s="6"/>
      <c r="X396" s="2"/>
      <c r="Y396" s="8">
        <f>COUNTIF(F$395:F$402:F$404:F$411,F396)</f>
        <v>0</v>
      </c>
      <c r="Z396" s="8">
        <f t="shared" si="86"/>
        <v>0</v>
      </c>
    </row>
    <row r="397" spans="1:26" s="11" customFormat="1" ht="20" customHeight="1">
      <c r="A397" s="13" t="s">
        <v>181</v>
      </c>
      <c r="B397" s="13" t="s">
        <v>30</v>
      </c>
      <c r="C397" s="13" t="s">
        <v>51</v>
      </c>
      <c r="D397" s="13" t="s">
        <v>0</v>
      </c>
      <c r="E397" s="155">
        <v>3</v>
      </c>
      <c r="F397" s="30"/>
      <c r="G397" s="139"/>
      <c r="H397" s="125" t="str">
        <f>IF(ISNA((IF(F397=0," ",VLOOKUP(F397,Data!$B$32:$B$58,1,FALSE)))),"WRONG LETTER",IF(F397=0," ",_xlfn.XLOOKUP(F397,Data!$B$32:$B$58,Data!$E$32:$E$58)))</f>
        <v xml:space="preserve"> </v>
      </c>
      <c r="I397" s="125" t="str">
        <f>IF(ISNA((IF(F397=0," ",VLOOKUP(F397,Data!$B$32:$B$58,1,FALSE)))),"WRONG LETTER",IF(F397=0," ",_xlfn.XLOOKUP(F397,Data!$B$32:$B$58,Data!$A$32:$A$58)))</f>
        <v xml:space="preserve"> </v>
      </c>
      <c r="J397" s="13" t="str" cm="1">
        <f t="array" ref="J397">_xlfn.IFS(ISBLANK(G397), "", NOT(ISNUMBER(G397)), "!!!",  G397&lt;Data!$D$281,"...",G397&lt;Data!$E$281,"L1",G397&lt;Data!$F$281,"L2",G397&lt;Data!$G$281,"L3",G397&lt;Data!$H$281,"L4",G397&lt;Data!$I$281,"L5",G397&lt;Data!$J$281,"L6",G397&lt;Data!$K$281,"L7",G397&lt;Data!$L$281,"L8", G397&gt;=Data!$L$281,"L9")</f>
        <v/>
      </c>
      <c r="K397" s="2"/>
      <c r="L397" s="126" t="s">
        <v>1</v>
      </c>
      <c r="M397" s="126" t="s">
        <v>46</v>
      </c>
      <c r="N397" s="126">
        <f t="shared" si="85"/>
        <v>0</v>
      </c>
      <c r="O397" s="2"/>
      <c r="P397" s="6"/>
      <c r="Q397" s="6"/>
      <c r="R397" s="6">
        <f>$N397</f>
        <v>0</v>
      </c>
      <c r="S397" s="6"/>
      <c r="T397" s="6"/>
      <c r="U397" s="6"/>
      <c r="V397" s="6"/>
      <c r="W397" s="6"/>
      <c r="X397" s="2"/>
      <c r="Y397" s="8">
        <f>COUNTIF(F$395:F$402:F$404:F$411,F397)</f>
        <v>0</v>
      </c>
      <c r="Z397" s="8">
        <f t="shared" si="86"/>
        <v>0</v>
      </c>
    </row>
    <row r="398" spans="1:26" s="11" customFormat="1" ht="20" customHeight="1">
      <c r="A398" s="13" t="s">
        <v>181</v>
      </c>
      <c r="B398" s="13" t="s">
        <v>30</v>
      </c>
      <c r="C398" s="13" t="s">
        <v>51</v>
      </c>
      <c r="D398" s="13" t="s">
        <v>0</v>
      </c>
      <c r="E398" s="155">
        <v>4</v>
      </c>
      <c r="F398" s="30"/>
      <c r="G398" s="139"/>
      <c r="H398" s="125" t="str">
        <f>IF(ISNA((IF(F398=0," ",VLOOKUP(F398,Data!$B$32:$B$58,1,FALSE)))),"WRONG LETTER",IF(F398=0," ",_xlfn.XLOOKUP(F398,Data!$B$32:$B$58,Data!$E$32:$E$58)))</f>
        <v xml:space="preserve"> </v>
      </c>
      <c r="I398" s="125" t="str">
        <f>IF(ISNA((IF(F398=0," ",VLOOKUP(F398,Data!$B$32:$B$58,1,FALSE)))),"WRONG LETTER",IF(F398=0," ",_xlfn.XLOOKUP(F398,Data!$B$32:$B$58,Data!$A$32:$A$58)))</f>
        <v xml:space="preserve"> </v>
      </c>
      <c r="J398" s="13" t="str" cm="1">
        <f t="array" ref="J398">_xlfn.IFS(ISBLANK(G398), "", NOT(ISNUMBER(G398)), "!!!",  G398&lt;Data!$D$281,"...",G398&lt;Data!$E$281,"L1",G398&lt;Data!$F$281,"L2",G398&lt;Data!$G$281,"L3",G398&lt;Data!$H$281,"L4",G398&lt;Data!$I$281,"L5",G398&lt;Data!$J$281,"L6",G398&lt;Data!$K$281,"L7",G398&lt;Data!$L$281,"L8", G398&gt;=Data!$L$281,"L9")</f>
        <v/>
      </c>
      <c r="K398" s="2"/>
      <c r="L398" s="126" t="s">
        <v>18</v>
      </c>
      <c r="M398" s="126" t="s">
        <v>17</v>
      </c>
      <c r="N398" s="126">
        <f t="shared" si="85"/>
        <v>0</v>
      </c>
      <c r="O398" s="2"/>
      <c r="P398" s="6"/>
      <c r="Q398" s="6"/>
      <c r="R398" s="6"/>
      <c r="S398" s="6">
        <f>$N398</f>
        <v>0</v>
      </c>
      <c r="T398" s="6"/>
      <c r="U398" s="6"/>
      <c r="V398" s="6"/>
      <c r="W398" s="6"/>
      <c r="X398" s="2"/>
      <c r="Y398" s="8">
        <f>COUNTIF(F$395:F$402:F$404:F$411,F398)</f>
        <v>0</v>
      </c>
      <c r="Z398" s="8">
        <f t="shared" si="86"/>
        <v>0</v>
      </c>
    </row>
    <row r="399" spans="1:26" s="11" customFormat="1" ht="20" customHeight="1">
      <c r="A399" s="13" t="s">
        <v>181</v>
      </c>
      <c r="B399" s="13" t="s">
        <v>30</v>
      </c>
      <c r="C399" s="13" t="s">
        <v>51</v>
      </c>
      <c r="D399" s="13" t="s">
        <v>0</v>
      </c>
      <c r="E399" s="155">
        <v>5</v>
      </c>
      <c r="F399" s="30"/>
      <c r="G399" s="139"/>
      <c r="H399" s="125" t="str">
        <f>IF(ISNA((IF(F399=0," ",VLOOKUP(F399,Data!$B$32:$B$58,1,FALSE)))),"WRONG LETTER",IF(F399=0," ",_xlfn.XLOOKUP(F399,Data!$B$32:$B$58,Data!$E$32:$E$58)))</f>
        <v xml:space="preserve"> </v>
      </c>
      <c r="I399" s="125" t="str">
        <f>IF(ISNA((IF(F399=0," ",VLOOKUP(F399,Data!$B$32:$B$58,1,FALSE)))),"WRONG LETTER",IF(F399=0," ",_xlfn.XLOOKUP(F399,Data!$B$32:$B$58,Data!$A$32:$A$58)))</f>
        <v xml:space="preserve"> </v>
      </c>
      <c r="J399" s="13" t="str" cm="1">
        <f t="array" ref="J399">_xlfn.IFS(ISBLANK(G399), "", NOT(ISNUMBER(G399)), "!!!",  G399&lt;Data!$D$281,"...",G399&lt;Data!$E$281,"L1",G399&lt;Data!$F$281,"L2",G399&lt;Data!$G$281,"L3",G399&lt;Data!$H$281,"L4",G399&lt;Data!$I$281,"L5",G399&lt;Data!$J$281,"L6",G399&lt;Data!$K$281,"L7",G399&lt;Data!$L$281,"L8", G399&gt;=Data!$L$281,"L9")</f>
        <v/>
      </c>
      <c r="K399" s="2"/>
      <c r="L399" s="126" t="s">
        <v>31</v>
      </c>
      <c r="M399" s="126" t="s">
        <v>32</v>
      </c>
      <c r="N399" s="126">
        <f t="shared" si="85"/>
        <v>0</v>
      </c>
      <c r="O399" s="2"/>
      <c r="P399" s="6"/>
      <c r="Q399" s="6"/>
      <c r="R399" s="6"/>
      <c r="S399" s="6"/>
      <c r="T399" s="6">
        <f>$N399</f>
        <v>0</v>
      </c>
      <c r="U399" s="6"/>
      <c r="V399" s="6"/>
      <c r="W399" s="6"/>
      <c r="X399" s="2"/>
      <c r="Y399" s="8">
        <f>COUNTIF(F$395:F$402:F$404:F$411,F399)</f>
        <v>0</v>
      </c>
      <c r="Z399" s="8">
        <f t="shared" si="86"/>
        <v>0</v>
      </c>
    </row>
    <row r="400" spans="1:26" s="11" customFormat="1" ht="20" customHeight="1">
      <c r="A400" s="13" t="s">
        <v>181</v>
      </c>
      <c r="B400" s="13" t="s">
        <v>30</v>
      </c>
      <c r="C400" s="13" t="s">
        <v>51</v>
      </c>
      <c r="D400" s="13" t="s">
        <v>0</v>
      </c>
      <c r="E400" s="155">
        <v>6</v>
      </c>
      <c r="F400" s="30"/>
      <c r="G400" s="139"/>
      <c r="H400" s="125" t="str">
        <f>IF(ISNA((IF(F400=0," ",VLOOKUP(F400,Data!$B$32:$B$58,1,FALSE)))),"WRONG LETTER",IF(F400=0," ",_xlfn.XLOOKUP(F400,Data!$B$32:$B$58,Data!$E$32:$E$58)))</f>
        <v xml:space="preserve"> </v>
      </c>
      <c r="I400" s="125" t="str">
        <f>IF(ISNA((IF(F400=0," ",VLOOKUP(F400,Data!$B$32:$B$58,1,FALSE)))),"WRONG LETTER",IF(F400=0," ",_xlfn.XLOOKUP(F400,Data!$B$32:$B$58,Data!$A$32:$A$58)))</f>
        <v xml:space="preserve"> </v>
      </c>
      <c r="J400" s="13" t="str" cm="1">
        <f t="array" ref="J400">_xlfn.IFS(ISBLANK(G400), "", NOT(ISNUMBER(G400)), "!!!",  G400&lt;Data!$D$281,"...",G400&lt;Data!$E$281,"L1",G400&lt;Data!$F$281,"L2",G400&lt;Data!$G$281,"L3",G400&lt;Data!$H$281,"L4",G400&lt;Data!$I$281,"L5",G400&lt;Data!$J$281,"L6",G400&lt;Data!$K$281,"L7",G400&lt;Data!$L$281,"L8", G400&gt;=Data!$L$281,"L9")</f>
        <v/>
      </c>
      <c r="K400" s="2"/>
      <c r="L400" s="126" t="s">
        <v>44</v>
      </c>
      <c r="M400" s="126" t="s">
        <v>48</v>
      </c>
      <c r="N400" s="126">
        <f t="shared" si="85"/>
        <v>0</v>
      </c>
      <c r="O400" s="2"/>
      <c r="P400" s="6"/>
      <c r="Q400" s="6"/>
      <c r="R400" s="6"/>
      <c r="S400" s="6"/>
      <c r="T400" s="6"/>
      <c r="U400" s="6">
        <f>$N400</f>
        <v>0</v>
      </c>
      <c r="V400" s="6"/>
      <c r="W400" s="6"/>
      <c r="X400" s="2"/>
      <c r="Y400" s="8">
        <f>COUNTIF(F$395:F$402:F$404:F$411,F400)</f>
        <v>0</v>
      </c>
      <c r="Z400" s="8">
        <f t="shared" si="86"/>
        <v>0</v>
      </c>
    </row>
    <row r="401" spans="1:26" s="11" customFormat="1" ht="20" customHeight="1">
      <c r="A401" s="13" t="s">
        <v>181</v>
      </c>
      <c r="B401" s="13" t="s">
        <v>30</v>
      </c>
      <c r="C401" s="13" t="s">
        <v>51</v>
      </c>
      <c r="D401" s="13" t="s">
        <v>0</v>
      </c>
      <c r="E401" s="25">
        <v>7</v>
      </c>
      <c r="F401" s="30"/>
      <c r="G401" s="139"/>
      <c r="H401" s="125" t="str">
        <f>IF(ISNA((IF(F401=0," ",VLOOKUP(F401,Data!$B$32:$B$58,1,FALSE)))),"WRONG LETTER",IF(F401=0," ",_xlfn.XLOOKUP(F401,Data!$B$32:$B$58,Data!$E$32:$E$58)))</f>
        <v xml:space="preserve"> </v>
      </c>
      <c r="I401" s="125" t="str">
        <f>IF(ISNA((IF(F401=0," ",VLOOKUP(F401,Data!$B$32:$B$58,1,FALSE)))),"WRONG LETTER",IF(F401=0," ",_xlfn.XLOOKUP(F401,Data!$B$32:$B$58,Data!$A$32:$A$58)))</f>
        <v xml:space="preserve"> </v>
      </c>
      <c r="J401" s="13" t="str" cm="1">
        <f t="array" ref="J401">_xlfn.IFS(ISBLANK(G401), "", NOT(ISNUMBER(G401)), "!!!",  G401&lt;Data!$D$281,"...",G401&lt;Data!$E$281,"L1",G401&lt;Data!$F$281,"L2",G401&lt;Data!$G$281,"L3",G401&lt;Data!$H$281,"L4",G401&lt;Data!$I$281,"L5",G401&lt;Data!$J$281,"L6",G401&lt;Data!$K$281,"L7",G401&lt;Data!$L$281,"L8", G401&gt;=Data!$L$281,"L9")</f>
        <v/>
      </c>
      <c r="K401" s="2"/>
      <c r="L401" s="126" t="s">
        <v>72</v>
      </c>
      <c r="M401" s="126" t="s">
        <v>73</v>
      </c>
      <c r="N401" s="126">
        <f t="shared" si="85"/>
        <v>0</v>
      </c>
      <c r="O401" s="2"/>
      <c r="P401" s="6"/>
      <c r="Q401" s="6"/>
      <c r="R401" s="6"/>
      <c r="S401" s="6"/>
      <c r="T401" s="6"/>
      <c r="U401" s="6"/>
      <c r="V401" s="6">
        <f>$N401</f>
        <v>0</v>
      </c>
      <c r="W401" s="6"/>
      <c r="X401" s="2"/>
      <c r="Y401" s="8">
        <f>COUNTIF(F$395:F$402:F$404:F$411,F401)</f>
        <v>0</v>
      </c>
      <c r="Z401" s="8">
        <f t="shared" si="86"/>
        <v>0</v>
      </c>
    </row>
    <row r="402" spans="1:26" s="12" customFormat="1" ht="20" customHeight="1">
      <c r="A402" s="13" t="s">
        <v>181</v>
      </c>
      <c r="B402" s="13" t="s">
        <v>30</v>
      </c>
      <c r="C402" s="13" t="s">
        <v>51</v>
      </c>
      <c r="D402" s="13" t="s">
        <v>0</v>
      </c>
      <c r="E402" s="25">
        <v>8</v>
      </c>
      <c r="F402" s="30"/>
      <c r="G402" s="139"/>
      <c r="H402" s="125" t="str">
        <f>IF(ISNA((IF(F402=0," ",VLOOKUP(F402,Data!$B$32:$B$58,1,FALSE)))),"WRONG LETTER",IF(F402=0," ",_xlfn.XLOOKUP(F402,Data!$B$32:$B$58,Data!$E$32:$E$58)))</f>
        <v xml:space="preserve"> </v>
      </c>
      <c r="I402" s="125" t="str">
        <f>IF(ISNA((IF(F402=0," ",VLOOKUP(F402,Data!$B$32:$B$58,1,FALSE)))),"WRONG LETTER",IF(F402=0," ",_xlfn.XLOOKUP(F402,Data!$B$32:$B$58,Data!$A$32:$A$58)))</f>
        <v xml:space="preserve"> </v>
      </c>
      <c r="J402" s="13" t="str" cm="1">
        <f t="array" ref="J402">_xlfn.IFS(ISBLANK(G402), "", NOT(ISNUMBER(G402)), "!!!",  G402&lt;Data!$D$281,"...",G402&lt;Data!$E$281,"L1",G402&lt;Data!$F$281,"L2",G402&lt;Data!$G$281,"L3",G402&lt;Data!$H$281,"L4",G402&lt;Data!$I$281,"L5",G402&lt;Data!$J$281,"L6",G402&lt;Data!$K$281,"L7",G402&lt;Data!$L$281,"L8", G402&gt;=Data!$L$281,"L9")</f>
        <v/>
      </c>
      <c r="K402" s="8"/>
      <c r="L402" s="126" t="s">
        <v>45</v>
      </c>
      <c r="M402" s="126" t="s">
        <v>49</v>
      </c>
      <c r="N402" s="126">
        <f t="shared" si="85"/>
        <v>0</v>
      </c>
      <c r="O402" s="2"/>
      <c r="P402" s="6"/>
      <c r="Q402" s="6"/>
      <c r="R402" s="6"/>
      <c r="S402" s="6"/>
      <c r="T402" s="6"/>
      <c r="U402" s="6"/>
      <c r="V402" s="6"/>
      <c r="W402" s="6">
        <f>$N402</f>
        <v>0</v>
      </c>
      <c r="X402" s="8"/>
      <c r="Y402" s="8">
        <f>COUNTIF(F$395:F$402:F$404:F$411,F402)</f>
        <v>0</v>
      </c>
      <c r="Z402" s="8">
        <f t="shared" si="86"/>
        <v>0</v>
      </c>
    </row>
    <row r="403" spans="1:26" s="12" customFormat="1" ht="20" customHeight="1">
      <c r="A403" s="13" t="s">
        <v>181</v>
      </c>
      <c r="B403" s="13" t="s">
        <v>30</v>
      </c>
      <c r="C403" s="13" t="s">
        <v>51</v>
      </c>
      <c r="D403" s="13"/>
      <c r="E403" s="120" t="s">
        <v>202</v>
      </c>
      <c r="F403" s="46"/>
      <c r="G403" s="46"/>
      <c r="H403" s="120"/>
      <c r="I403" s="127"/>
      <c r="J403" s="128"/>
      <c r="K403" s="8"/>
      <c r="L403" s="129"/>
      <c r="M403" s="129"/>
      <c r="N403" s="130"/>
      <c r="O403" s="8"/>
      <c r="P403" s="8"/>
      <c r="Q403" s="8"/>
      <c r="R403" s="8"/>
      <c r="S403" s="8"/>
      <c r="T403" s="8"/>
      <c r="U403" s="8"/>
      <c r="V403" s="8"/>
      <c r="W403" s="8"/>
      <c r="X403" s="8"/>
      <c r="Y403" s="8"/>
      <c r="Z403" s="3"/>
    </row>
    <row r="404" spans="1:26" s="12" customFormat="1" ht="20" customHeight="1">
      <c r="A404" s="13" t="s">
        <v>181</v>
      </c>
      <c r="B404" s="13" t="s">
        <v>30</v>
      </c>
      <c r="C404" s="13" t="s">
        <v>51</v>
      </c>
      <c r="D404" s="13" t="s">
        <v>1</v>
      </c>
      <c r="E404" s="155">
        <v>1</v>
      </c>
      <c r="F404" s="30"/>
      <c r="G404" s="139"/>
      <c r="H404" s="125" t="str">
        <f>IF(ISNA((IF(F404=0," ",VLOOKUP(F404,Data!$B$32:$B$58,1,FALSE)))),"WRONG LETTER",IF(F404=0," ",_xlfn.XLOOKUP(F404,Data!$B$32:$B$58,Data!$E$32:$E$58)))</f>
        <v xml:space="preserve"> </v>
      </c>
      <c r="I404" s="125" t="str">
        <f>IF(ISNA((IF(F404=0," ",VLOOKUP(F404,Data!$B$32:$B$58,1,FALSE)))),"WRONG LETTER",IF(F404=0," ",_xlfn.XLOOKUP(F404,Data!$B$32:$B$58,Data!$A$32:$A$58)))</f>
        <v xml:space="preserve"> </v>
      </c>
      <c r="J404" s="13" t="str" cm="1">
        <f t="array" ref="J404">_xlfn.IFS(ISBLANK(G404), "", NOT(ISNUMBER(G404)), "!!!",  G404&lt;Data!$D$281,"...",G404&lt;Data!$E$281,"L1",G404&lt;Data!$F$281,"L2",G404&lt;Data!$G$281,"L3",G404&lt;Data!$H$281,"L4",G404&lt;Data!$I$281,"L5",G404&lt;Data!$J$281,"L6",G404&lt;Data!$K$281,"L7",G404&lt;Data!$L$281,"L8", G404&gt;=Data!$L$281,"L9")</f>
        <v/>
      </c>
      <c r="K404" s="2"/>
      <c r="L404" s="126" t="s">
        <v>0</v>
      </c>
      <c r="M404" s="126" t="s">
        <v>47</v>
      </c>
      <c r="N404" s="126">
        <f t="shared" ref="N404:N411" si="87">(9-_xlfn.XLOOKUP(L404,F$404:F$411,E$404:E$411, 9))+(9-_xlfn.XLOOKUP(M404,F$404:F$411,E$404:E$411, 9))</f>
        <v>0</v>
      </c>
      <c r="O404" s="2"/>
      <c r="P404" s="6">
        <f>$N404</f>
        <v>0</v>
      </c>
      <c r="Q404" s="6"/>
      <c r="R404" s="6"/>
      <c r="S404" s="6"/>
      <c r="T404" s="6"/>
      <c r="U404" s="6"/>
      <c r="V404" s="6"/>
      <c r="W404" s="6"/>
      <c r="X404" s="2"/>
      <c r="Y404" s="8">
        <f>COUNTIF(F$395:F$402:F$404:F$411,F404)</f>
        <v>0</v>
      </c>
      <c r="Z404" s="8">
        <f>IF(NOT(ISBLANK(F404)),COUNTIF(F$404:F$411,LEFT(F404,1)&amp;"*"),0)</f>
        <v>0</v>
      </c>
    </row>
    <row r="405" spans="1:26" s="12" customFormat="1" ht="20" customHeight="1">
      <c r="A405" s="13" t="s">
        <v>181</v>
      </c>
      <c r="B405" s="13" t="s">
        <v>30</v>
      </c>
      <c r="C405" s="13" t="s">
        <v>51</v>
      </c>
      <c r="D405" s="13" t="s">
        <v>1</v>
      </c>
      <c r="E405" s="155">
        <v>2</v>
      </c>
      <c r="F405" s="30"/>
      <c r="G405" s="139"/>
      <c r="H405" s="125" t="str">
        <f>IF(ISNA((IF(F405=0," ",VLOOKUP(F405,Data!$B$32:$B$58,1,FALSE)))),"WRONG LETTER",IF(F405=0," ",_xlfn.XLOOKUP(F405,Data!$B$32:$B$58,Data!$E$32:$E$58)))</f>
        <v xml:space="preserve"> </v>
      </c>
      <c r="I405" s="125" t="str">
        <f>IF(ISNA((IF(F405=0," ",VLOOKUP(F405,Data!$B$32:$B$58,1,FALSE)))),"WRONG LETTER",IF(F405=0," ",_xlfn.XLOOKUP(F405,Data!$B$32:$B$58,Data!$A$32:$A$58)))</f>
        <v xml:space="preserve"> </v>
      </c>
      <c r="J405" s="13" t="str" cm="1">
        <f t="array" ref="J405">_xlfn.IFS(ISBLANK(G405), "", NOT(ISNUMBER(G405)), "!!!",  G405&lt;Data!$D$281,"...",G405&lt;Data!$E$281,"L1",G405&lt;Data!$F$281,"L2",G405&lt;Data!$G$281,"L3",G405&lt;Data!$H$281,"L4",G405&lt;Data!$I$281,"L5",G405&lt;Data!$J$281,"L6",G405&lt;Data!$K$281,"L7",G405&lt;Data!$L$281,"L8", G405&gt;=Data!$L$281,"L9")</f>
        <v/>
      </c>
      <c r="K405" s="8"/>
      <c r="L405" s="126" t="s">
        <v>33</v>
      </c>
      <c r="M405" s="126" t="s">
        <v>34</v>
      </c>
      <c r="N405" s="126">
        <f t="shared" si="87"/>
        <v>0</v>
      </c>
      <c r="O405" s="2"/>
      <c r="P405" s="6"/>
      <c r="Q405" s="6">
        <f>$N405</f>
        <v>0</v>
      </c>
      <c r="R405" s="6"/>
      <c r="S405" s="6"/>
      <c r="T405" s="6"/>
      <c r="U405" s="6"/>
      <c r="V405" s="6"/>
      <c r="W405" s="6"/>
      <c r="X405" s="2"/>
      <c r="Y405" s="8">
        <f>COUNTIF(F$395:F$402:F$404:F$411,F405)</f>
        <v>0</v>
      </c>
      <c r="Z405" s="8">
        <f t="shared" ref="Z405:Z411" si="88">IF(NOT(ISBLANK(F405)),COUNTIF(F$404:F$411,LEFT(F405,1)&amp;"*"),0)</f>
        <v>0</v>
      </c>
    </row>
    <row r="406" spans="1:26" s="12" customFormat="1" ht="20" customHeight="1">
      <c r="A406" s="13" t="s">
        <v>181</v>
      </c>
      <c r="B406" s="13" t="s">
        <v>30</v>
      </c>
      <c r="C406" s="13" t="s">
        <v>51</v>
      </c>
      <c r="D406" s="13" t="s">
        <v>1</v>
      </c>
      <c r="E406" s="155">
        <v>3</v>
      </c>
      <c r="F406" s="30"/>
      <c r="G406" s="139"/>
      <c r="H406" s="125" t="str">
        <f>IF(ISNA((IF(F406=0," ",VLOOKUP(F406,Data!$B$32:$B$58,1,FALSE)))),"WRONG LETTER",IF(F406=0," ",_xlfn.XLOOKUP(F406,Data!$B$32:$B$58,Data!$E$32:$E$58)))</f>
        <v xml:space="preserve"> </v>
      </c>
      <c r="I406" s="125" t="str">
        <f>IF(ISNA((IF(F406=0," ",VLOOKUP(F406,Data!$B$32:$B$58,1,FALSE)))),"WRONG LETTER",IF(F406=0," ",_xlfn.XLOOKUP(F406,Data!$B$32:$B$58,Data!$A$32:$A$58)))</f>
        <v xml:space="preserve"> </v>
      </c>
      <c r="J406" s="13" t="str" cm="1">
        <f t="array" ref="J406">_xlfn.IFS(ISBLANK(G406), "", NOT(ISNUMBER(G406)), "!!!",  G406&lt;Data!$D$281,"...",G406&lt;Data!$E$281,"L1",G406&lt;Data!$F$281,"L2",G406&lt;Data!$G$281,"L3",G406&lt;Data!$H$281,"L4",G406&lt;Data!$I$281,"L5",G406&lt;Data!$J$281,"L6",G406&lt;Data!$K$281,"L7",G406&lt;Data!$L$281,"L8", G406&gt;=Data!$L$281,"L9")</f>
        <v/>
      </c>
      <c r="K406" s="8"/>
      <c r="L406" s="126" t="s">
        <v>1</v>
      </c>
      <c r="M406" s="126" t="s">
        <v>46</v>
      </c>
      <c r="N406" s="126">
        <f t="shared" si="87"/>
        <v>0</v>
      </c>
      <c r="O406" s="2"/>
      <c r="P406" s="6"/>
      <c r="Q406" s="6"/>
      <c r="R406" s="6">
        <f>$N406</f>
        <v>0</v>
      </c>
      <c r="S406" s="6"/>
      <c r="T406" s="6"/>
      <c r="U406" s="6"/>
      <c r="V406" s="6"/>
      <c r="W406" s="6"/>
      <c r="X406" s="2"/>
      <c r="Y406" s="8">
        <f>COUNTIF(F$395:F$402:F$404:F$411,F406)</f>
        <v>0</v>
      </c>
      <c r="Z406" s="8">
        <f t="shared" si="88"/>
        <v>0</v>
      </c>
    </row>
    <row r="407" spans="1:26" s="12" customFormat="1" ht="20" customHeight="1">
      <c r="A407" s="13" t="s">
        <v>181</v>
      </c>
      <c r="B407" s="13" t="s">
        <v>30</v>
      </c>
      <c r="C407" s="13" t="s">
        <v>51</v>
      </c>
      <c r="D407" s="13" t="s">
        <v>1</v>
      </c>
      <c r="E407" s="155">
        <v>4</v>
      </c>
      <c r="F407" s="30"/>
      <c r="G407" s="139"/>
      <c r="H407" s="125" t="str">
        <f>IF(ISNA((IF(F407=0," ",VLOOKUP(F407,Data!$B$32:$B$58,1,FALSE)))),"WRONG LETTER",IF(F407=0," ",_xlfn.XLOOKUP(F407,Data!$B$32:$B$58,Data!$E$32:$E$58)))</f>
        <v xml:space="preserve"> </v>
      </c>
      <c r="I407" s="125" t="str">
        <f>IF(ISNA((IF(F407=0," ",VLOOKUP(F407,Data!$B$32:$B$58,1,FALSE)))),"WRONG LETTER",IF(F407=0," ",_xlfn.XLOOKUP(F407,Data!$B$32:$B$58,Data!$A$32:$A$58)))</f>
        <v xml:space="preserve"> </v>
      </c>
      <c r="J407" s="13" t="str" cm="1">
        <f t="array" ref="J407">_xlfn.IFS(ISBLANK(G407), "", NOT(ISNUMBER(G407)), "!!!",  G407&lt;Data!$D$281,"...",G407&lt;Data!$E$281,"L1",G407&lt;Data!$F$281,"L2",G407&lt;Data!$G$281,"L3",G407&lt;Data!$H$281,"L4",G407&lt;Data!$I$281,"L5",G407&lt;Data!$J$281,"L6",G407&lt;Data!$K$281,"L7",G407&lt;Data!$L$281,"L8", G407&gt;=Data!$L$281,"L9")</f>
        <v/>
      </c>
      <c r="K407" s="8"/>
      <c r="L407" s="126" t="s">
        <v>18</v>
      </c>
      <c r="M407" s="126" t="s">
        <v>17</v>
      </c>
      <c r="N407" s="126">
        <f t="shared" si="87"/>
        <v>0</v>
      </c>
      <c r="O407" s="2"/>
      <c r="P407" s="6"/>
      <c r="Q407" s="6"/>
      <c r="R407" s="6"/>
      <c r="S407" s="6">
        <f>$N407</f>
        <v>0</v>
      </c>
      <c r="T407" s="6"/>
      <c r="U407" s="6"/>
      <c r="V407" s="6"/>
      <c r="W407" s="6"/>
      <c r="X407" s="2"/>
      <c r="Y407" s="8">
        <f>COUNTIF(F$395:F$402:F$404:F$411,F407)</f>
        <v>0</v>
      </c>
      <c r="Z407" s="8">
        <f t="shared" si="88"/>
        <v>0</v>
      </c>
    </row>
    <row r="408" spans="1:26" s="12" customFormat="1" ht="20" customHeight="1">
      <c r="A408" s="13" t="s">
        <v>181</v>
      </c>
      <c r="B408" s="13" t="s">
        <v>30</v>
      </c>
      <c r="C408" s="13" t="s">
        <v>51</v>
      </c>
      <c r="D408" s="13" t="s">
        <v>1</v>
      </c>
      <c r="E408" s="155">
        <v>5</v>
      </c>
      <c r="F408" s="30"/>
      <c r="G408" s="139"/>
      <c r="H408" s="125" t="str">
        <f>IF(ISNA((IF(F408=0," ",VLOOKUP(F408,Data!$B$32:$B$58,1,FALSE)))),"WRONG LETTER",IF(F408=0," ",_xlfn.XLOOKUP(F408,Data!$B$32:$B$58,Data!$E$32:$E$58)))</f>
        <v xml:space="preserve"> </v>
      </c>
      <c r="I408" s="125" t="str">
        <f>IF(ISNA((IF(F408=0," ",VLOOKUP(F408,Data!$B$32:$B$58,1,FALSE)))),"WRONG LETTER",IF(F408=0," ",_xlfn.XLOOKUP(F408,Data!$B$32:$B$58,Data!$A$32:$A$58)))</f>
        <v xml:space="preserve"> </v>
      </c>
      <c r="J408" s="13" t="str" cm="1">
        <f t="array" ref="J408">_xlfn.IFS(ISBLANK(G408), "", NOT(ISNUMBER(G408)), "!!!",  G408&lt;Data!$D$281,"...",G408&lt;Data!$E$281,"L1",G408&lt;Data!$F$281,"L2",G408&lt;Data!$G$281,"L3",G408&lt;Data!$H$281,"L4",G408&lt;Data!$I$281,"L5",G408&lt;Data!$J$281,"L6",G408&lt;Data!$K$281,"L7",G408&lt;Data!$L$281,"L8", G408&gt;=Data!$L$281,"L9")</f>
        <v/>
      </c>
      <c r="K408" s="8"/>
      <c r="L408" s="126" t="s">
        <v>31</v>
      </c>
      <c r="M408" s="126" t="s">
        <v>32</v>
      </c>
      <c r="N408" s="126">
        <f t="shared" si="87"/>
        <v>0</v>
      </c>
      <c r="O408" s="2"/>
      <c r="P408" s="6"/>
      <c r="Q408" s="6"/>
      <c r="R408" s="6"/>
      <c r="S408" s="6"/>
      <c r="T408" s="6">
        <f>$N408</f>
        <v>0</v>
      </c>
      <c r="U408" s="6"/>
      <c r="V408" s="6"/>
      <c r="W408" s="6"/>
      <c r="X408" s="2"/>
      <c r="Y408" s="8">
        <f>COUNTIF(F$395:F$402:F$404:F$411,F408)</f>
        <v>0</v>
      </c>
      <c r="Z408" s="8">
        <f t="shared" si="88"/>
        <v>0</v>
      </c>
    </row>
    <row r="409" spans="1:26" s="12" customFormat="1" ht="20" customHeight="1">
      <c r="A409" s="13" t="s">
        <v>181</v>
      </c>
      <c r="B409" s="13" t="s">
        <v>30</v>
      </c>
      <c r="C409" s="13" t="s">
        <v>51</v>
      </c>
      <c r="D409" s="13" t="s">
        <v>1</v>
      </c>
      <c r="E409" s="155">
        <v>6</v>
      </c>
      <c r="F409" s="30"/>
      <c r="G409" s="139"/>
      <c r="H409" s="125" t="str">
        <f>IF(ISNA((IF(F409=0," ",VLOOKUP(F409,Data!$B$32:$B$58,1,FALSE)))),"WRONG LETTER",IF(F409=0," ",_xlfn.XLOOKUP(F409,Data!$B$32:$B$58,Data!$E$32:$E$58)))</f>
        <v xml:space="preserve"> </v>
      </c>
      <c r="I409" s="125" t="str">
        <f>IF(ISNA((IF(F409=0," ",VLOOKUP(F409,Data!$B$32:$B$58,1,FALSE)))),"WRONG LETTER",IF(F409=0," ",_xlfn.XLOOKUP(F409,Data!$B$32:$B$58,Data!$A$32:$A$58)))</f>
        <v xml:space="preserve"> </v>
      </c>
      <c r="J409" s="13" t="str" cm="1">
        <f t="array" ref="J409">_xlfn.IFS(ISBLANK(G409), "", NOT(ISNUMBER(G409)), "!!!",  G409&lt;Data!$D$281,"...",G409&lt;Data!$E$281,"L1",G409&lt;Data!$F$281,"L2",G409&lt;Data!$G$281,"L3",G409&lt;Data!$H$281,"L4",G409&lt;Data!$I$281,"L5",G409&lt;Data!$J$281,"L6",G409&lt;Data!$K$281,"L7",G409&lt;Data!$L$281,"L8", G409&gt;=Data!$L$281,"L9")</f>
        <v/>
      </c>
      <c r="K409" s="131"/>
      <c r="L409" s="126" t="s">
        <v>44</v>
      </c>
      <c r="M409" s="126" t="s">
        <v>48</v>
      </c>
      <c r="N409" s="126">
        <f t="shared" si="87"/>
        <v>0</v>
      </c>
      <c r="O409" s="2"/>
      <c r="P409" s="6"/>
      <c r="Q409" s="6"/>
      <c r="R409" s="6"/>
      <c r="S409" s="6"/>
      <c r="T409" s="6"/>
      <c r="U409" s="6">
        <f>$N409</f>
        <v>0</v>
      </c>
      <c r="V409" s="6"/>
      <c r="W409" s="6"/>
      <c r="X409" s="2"/>
      <c r="Y409" s="8">
        <f>COUNTIF(F$395:F$402:F$404:F$411,F409)</f>
        <v>0</v>
      </c>
      <c r="Z409" s="8">
        <f t="shared" si="88"/>
        <v>0</v>
      </c>
    </row>
    <row r="410" spans="1:26" s="11" customFormat="1" ht="20" customHeight="1">
      <c r="A410" s="13" t="s">
        <v>181</v>
      </c>
      <c r="B410" s="13" t="s">
        <v>30</v>
      </c>
      <c r="C410" s="13" t="s">
        <v>51</v>
      </c>
      <c r="D410" s="13" t="s">
        <v>1</v>
      </c>
      <c r="E410" s="25">
        <v>7</v>
      </c>
      <c r="F410" s="30"/>
      <c r="G410" s="139"/>
      <c r="H410" s="125" t="str">
        <f>IF(ISNA((IF(F410=0," ",VLOOKUP(F410,Data!$B$32:$B$58,1,FALSE)))),"WRONG LETTER",IF(F410=0," ",_xlfn.XLOOKUP(F410,Data!$B$32:$B$58,Data!$E$32:$E$58)))</f>
        <v xml:space="preserve"> </v>
      </c>
      <c r="I410" s="125" t="str">
        <f>IF(ISNA((IF(F410=0," ",VLOOKUP(F410,Data!$B$32:$B$58,1,FALSE)))),"WRONG LETTER",IF(F410=0," ",_xlfn.XLOOKUP(F410,Data!$B$32:$B$58,Data!$A$32:$A$58)))</f>
        <v xml:space="preserve"> </v>
      </c>
      <c r="J410" s="13" t="str" cm="1">
        <f t="array" ref="J410">_xlfn.IFS(ISBLANK(G410), "", NOT(ISNUMBER(G410)), "!!!",  G410&lt;Data!$D$281,"...",G410&lt;Data!$E$281,"L1",G410&lt;Data!$F$281,"L2",G410&lt;Data!$G$281,"L3",G410&lt;Data!$H$281,"L4",G410&lt;Data!$I$281,"L5",G410&lt;Data!$J$281,"L6",G410&lt;Data!$K$281,"L7",G410&lt;Data!$L$281,"L8", G410&gt;=Data!$L$281,"L9")</f>
        <v/>
      </c>
      <c r="K410" s="8"/>
      <c r="L410" s="126" t="s">
        <v>72</v>
      </c>
      <c r="M410" s="126" t="s">
        <v>73</v>
      </c>
      <c r="N410" s="126">
        <f t="shared" si="87"/>
        <v>0</v>
      </c>
      <c r="O410" s="2"/>
      <c r="P410" s="6"/>
      <c r="Q410" s="6"/>
      <c r="R410" s="6"/>
      <c r="S410" s="6"/>
      <c r="T410" s="6"/>
      <c r="U410" s="6"/>
      <c r="V410" s="6">
        <f>$N410</f>
        <v>0</v>
      </c>
      <c r="W410" s="6"/>
      <c r="X410" s="2"/>
      <c r="Y410" s="8">
        <f>COUNTIF(F$395:F$402:F$404:F$411,F410)</f>
        <v>0</v>
      </c>
      <c r="Z410" s="8">
        <f t="shared" si="88"/>
        <v>0</v>
      </c>
    </row>
    <row r="411" spans="1:26" s="11" customFormat="1" ht="20" customHeight="1">
      <c r="A411" s="13" t="s">
        <v>181</v>
      </c>
      <c r="B411" s="13" t="s">
        <v>30</v>
      </c>
      <c r="C411" s="13" t="s">
        <v>51</v>
      </c>
      <c r="D411" s="13" t="s">
        <v>1</v>
      </c>
      <c r="E411" s="25">
        <v>8</v>
      </c>
      <c r="F411" s="30"/>
      <c r="G411" s="139"/>
      <c r="H411" s="125" t="str">
        <f>IF(ISNA((IF(F411=0," ",VLOOKUP(F411,Data!$B$32:$B$58,1,FALSE)))),"WRONG LETTER",IF(F411=0," ",_xlfn.XLOOKUP(F411,Data!$B$32:$B$58,Data!$E$32:$E$58)))</f>
        <v xml:space="preserve"> </v>
      </c>
      <c r="I411" s="125" t="str">
        <f>IF(ISNA((IF(F411=0," ",VLOOKUP(F411,Data!$B$32:$B$58,1,FALSE)))),"WRONG LETTER",IF(F411=0," ",_xlfn.XLOOKUP(F411,Data!$B$32:$B$58,Data!$A$32:$A$58)))</f>
        <v xml:space="preserve"> </v>
      </c>
      <c r="J411" s="13" t="str" cm="1">
        <f t="array" ref="J411">_xlfn.IFS(ISBLANK(G411), "", NOT(ISNUMBER(G411)), "!!!",  G411&lt;Data!$D$281,"...",G411&lt;Data!$E$281,"L1",G411&lt;Data!$F$281,"L2",G411&lt;Data!$G$281,"L3",G411&lt;Data!$H$281,"L4",G411&lt;Data!$I$281,"L5",G411&lt;Data!$J$281,"L6",G411&lt;Data!$K$281,"L7",G411&lt;Data!$L$281,"L8", G411&gt;=Data!$L$281,"L9")</f>
        <v/>
      </c>
      <c r="K411" s="8"/>
      <c r="L411" s="126" t="s">
        <v>45</v>
      </c>
      <c r="M411" s="126" t="s">
        <v>49</v>
      </c>
      <c r="N411" s="126">
        <f t="shared" si="87"/>
        <v>0</v>
      </c>
      <c r="O411" s="2"/>
      <c r="P411" s="6"/>
      <c r="Q411" s="6"/>
      <c r="R411" s="6"/>
      <c r="S411" s="6"/>
      <c r="T411" s="6"/>
      <c r="U411" s="6"/>
      <c r="V411" s="6"/>
      <c r="W411" s="6">
        <f>$N411</f>
        <v>0</v>
      </c>
      <c r="X411" s="8"/>
      <c r="Y411" s="8">
        <f>COUNTIF(F$395:F$402:F$404:F$411,F411)</f>
        <v>0</v>
      </c>
      <c r="Z411" s="8">
        <f t="shared" si="88"/>
        <v>0</v>
      </c>
    </row>
    <row r="412" spans="1:26" s="11" customFormat="1" ht="20" customHeight="1">
      <c r="A412" s="13" t="s">
        <v>181</v>
      </c>
      <c r="B412" s="13" t="s">
        <v>30</v>
      </c>
      <c r="C412" s="13" t="s">
        <v>54</v>
      </c>
      <c r="D412" s="13"/>
      <c r="E412" s="120" t="s">
        <v>203</v>
      </c>
      <c r="F412" s="46"/>
      <c r="G412" s="46"/>
      <c r="H412" s="120"/>
      <c r="I412" s="127" t="s">
        <v>59</v>
      </c>
      <c r="J412" s="128">
        <f>Data!$M$282</f>
        <v>14.47</v>
      </c>
      <c r="K412" s="22"/>
      <c r="L412" s="16"/>
      <c r="M412" s="16"/>
      <c r="O412" s="8"/>
      <c r="P412" s="8"/>
      <c r="Q412" s="8"/>
      <c r="R412" s="8"/>
      <c r="S412" s="8"/>
      <c r="T412" s="8"/>
      <c r="U412" s="8"/>
      <c r="V412" s="8"/>
      <c r="W412" s="8"/>
      <c r="X412" s="2"/>
      <c r="Y412" s="123"/>
      <c r="Z412" s="124"/>
    </row>
    <row r="413" spans="1:26" s="11" customFormat="1" ht="20" customHeight="1">
      <c r="A413" s="13" t="s">
        <v>181</v>
      </c>
      <c r="B413" s="13" t="s">
        <v>30</v>
      </c>
      <c r="C413" s="13" t="s">
        <v>54</v>
      </c>
      <c r="D413" s="13" t="s">
        <v>0</v>
      </c>
      <c r="E413" s="155">
        <v>1</v>
      </c>
      <c r="F413" s="30"/>
      <c r="G413" s="139"/>
      <c r="H413" s="125" t="str">
        <f>IF(ISNA((IF(F413=0," ",VLOOKUP(F413,Data!$B$32:$B$58,1,FALSE)))),"WRONG LETTER",IF(F413=0," ",_xlfn.XLOOKUP(F413,Data!$B$32:$B$58,Data!$M$32:$M$58)))</f>
        <v xml:space="preserve"> </v>
      </c>
      <c r="I413" s="125" t="str">
        <f>IF(ISNA((IF(F413=0," ",VLOOKUP(F413,Data!$B$32:$B$58,1,FALSE)))),"WRONG LETTER",IF(F413=0," ",_xlfn.XLOOKUP(F413,Data!$B$32:$B$58,Data!$A$32:$A$58)))</f>
        <v xml:space="preserve"> </v>
      </c>
      <c r="J413" s="13" t="str" cm="1">
        <f t="array" ref="J413">_xlfn.IFS(ISBLANK(G413), "", NOT(ISNUMBER(G413)), "!!!",  G413&lt;Data!$D$282,"...",G413&lt;Data!$E$282,"L1",G413&lt;Data!$F$282,"L2",G413&lt;Data!$G$282,"L3",G413&lt;Data!$H$282,"L4",G413&lt;Data!$I$282,"L5",G413&lt;Data!$J$282,"L6",G413&lt;Data!$K$282,"L7",G413&lt;Data!$L$282,"L8", G413&gt;=Data!$L$282,"L9")</f>
        <v/>
      </c>
      <c r="K413" s="2"/>
      <c r="L413" s="126" t="s">
        <v>0</v>
      </c>
      <c r="M413" s="126" t="s">
        <v>47</v>
      </c>
      <c r="N413" s="126">
        <f t="shared" ref="N413:N420" si="89">(9-_xlfn.XLOOKUP(L413,F$413:F$420,E$413:E$420, 9))+(9-_xlfn.XLOOKUP(M413,F$413:F$420,E$413:E$420, 9))</f>
        <v>0</v>
      </c>
      <c r="O413" s="2"/>
      <c r="P413" s="6">
        <f>$N413</f>
        <v>0</v>
      </c>
      <c r="Q413" s="6"/>
      <c r="R413" s="6"/>
      <c r="S413" s="6"/>
      <c r="T413" s="6"/>
      <c r="U413" s="6"/>
      <c r="V413" s="6"/>
      <c r="W413" s="6"/>
      <c r="X413" s="2"/>
      <c r="Y413" s="8">
        <f>COUNTIF(F$413:F$420:F$422:F$429,F413)</f>
        <v>0</v>
      </c>
      <c r="Z413" s="8">
        <f t="shared" ref="Z413:Z420" si="90">IF(NOT(ISBLANK(F413)),COUNTIF(F$413:F$420,LEFT(F413,1)&amp;"*"),0)</f>
        <v>0</v>
      </c>
    </row>
    <row r="414" spans="1:26" s="11" customFormat="1" ht="20" customHeight="1">
      <c r="A414" s="13" t="s">
        <v>181</v>
      </c>
      <c r="B414" s="13" t="s">
        <v>30</v>
      </c>
      <c r="C414" s="13" t="s">
        <v>54</v>
      </c>
      <c r="D414" s="13" t="s">
        <v>0</v>
      </c>
      <c r="E414" s="155">
        <v>2</v>
      </c>
      <c r="F414" s="30"/>
      <c r="G414" s="139"/>
      <c r="H414" s="125" t="str">
        <f>IF(ISNA((IF(F414=0," ",VLOOKUP(F414,Data!$B$32:$B$58,1,FALSE)))),"WRONG LETTER",IF(F414=0," ",_xlfn.XLOOKUP(F414,Data!$B$32:$B$58,Data!$M$32:$M$58)))</f>
        <v xml:space="preserve"> </v>
      </c>
      <c r="I414" s="125" t="str">
        <f>IF(ISNA((IF(F414=0," ",VLOOKUP(F414,Data!$B$32:$B$58,1,FALSE)))),"WRONG LETTER",IF(F414=0," ",_xlfn.XLOOKUP(F414,Data!$B$32:$B$58,Data!$A$32:$A$58)))</f>
        <v xml:space="preserve"> </v>
      </c>
      <c r="J414" s="13" t="str" cm="1">
        <f t="array" ref="J414">_xlfn.IFS(ISBLANK(G414), "", NOT(ISNUMBER(G414)), "!!!",  G414&lt;Data!$D$282,"...",G414&lt;Data!$E$282,"L1",G414&lt;Data!$F$282,"L2",G414&lt;Data!$G$282,"L3",G414&lt;Data!$H$282,"L4",G414&lt;Data!$I$282,"L5",G414&lt;Data!$J$282,"L6",G414&lt;Data!$K$282,"L7",G414&lt;Data!$L$282,"L8", G414&gt;=Data!$L$282,"L9")</f>
        <v/>
      </c>
      <c r="K414" s="2"/>
      <c r="L414" s="126" t="s">
        <v>33</v>
      </c>
      <c r="M414" s="126" t="s">
        <v>34</v>
      </c>
      <c r="N414" s="126">
        <f t="shared" si="89"/>
        <v>0</v>
      </c>
      <c r="O414" s="2"/>
      <c r="P414" s="6"/>
      <c r="Q414" s="6">
        <f>$N414</f>
        <v>0</v>
      </c>
      <c r="R414" s="6"/>
      <c r="S414" s="6"/>
      <c r="T414" s="6"/>
      <c r="U414" s="6"/>
      <c r="V414" s="6"/>
      <c r="W414" s="6"/>
      <c r="X414" s="2"/>
      <c r="Y414" s="8">
        <f>COUNTIF(F$413:F$420:F$422:F$429,F414)</f>
        <v>0</v>
      </c>
      <c r="Z414" s="8">
        <f t="shared" si="90"/>
        <v>0</v>
      </c>
    </row>
    <row r="415" spans="1:26" s="11" customFormat="1" ht="20" customHeight="1">
      <c r="A415" s="13" t="s">
        <v>181</v>
      </c>
      <c r="B415" s="13" t="s">
        <v>30</v>
      </c>
      <c r="C415" s="13" t="s">
        <v>54</v>
      </c>
      <c r="D415" s="13" t="s">
        <v>0</v>
      </c>
      <c r="E415" s="155">
        <v>3</v>
      </c>
      <c r="F415" s="30"/>
      <c r="G415" s="139"/>
      <c r="H415" s="125" t="str">
        <f>IF(ISNA((IF(F415=0," ",VLOOKUP(F415,Data!$B$32:$B$58,1,FALSE)))),"WRONG LETTER",IF(F415=0," ",_xlfn.XLOOKUP(F415,Data!$B$32:$B$58,Data!$M$32:$M$58)))</f>
        <v xml:space="preserve"> </v>
      </c>
      <c r="I415" s="125" t="str">
        <f>IF(ISNA((IF(F415=0," ",VLOOKUP(F415,Data!$B$32:$B$58,1,FALSE)))),"WRONG LETTER",IF(F415=0," ",_xlfn.XLOOKUP(F415,Data!$B$32:$B$58,Data!$A$32:$A$58)))</f>
        <v xml:space="preserve"> </v>
      </c>
      <c r="J415" s="13" t="str" cm="1">
        <f t="array" ref="J415">_xlfn.IFS(ISBLANK(G415), "", NOT(ISNUMBER(G415)), "!!!",  G415&lt;Data!$D$282,"...",G415&lt;Data!$E$282,"L1",G415&lt;Data!$F$282,"L2",G415&lt;Data!$G$282,"L3",G415&lt;Data!$H$282,"L4",G415&lt;Data!$I$282,"L5",G415&lt;Data!$J$282,"L6",G415&lt;Data!$K$282,"L7",G415&lt;Data!$L$282,"L8", G415&gt;=Data!$L$282,"L9")</f>
        <v/>
      </c>
      <c r="K415" s="2"/>
      <c r="L415" s="126" t="s">
        <v>1</v>
      </c>
      <c r="M415" s="126" t="s">
        <v>46</v>
      </c>
      <c r="N415" s="126">
        <f t="shared" si="89"/>
        <v>0</v>
      </c>
      <c r="O415" s="2"/>
      <c r="P415" s="6"/>
      <c r="Q415" s="6"/>
      <c r="R415" s="6">
        <f>$N415</f>
        <v>0</v>
      </c>
      <c r="S415" s="6"/>
      <c r="T415" s="6"/>
      <c r="U415" s="6"/>
      <c r="V415" s="6"/>
      <c r="W415" s="6"/>
      <c r="X415" s="2"/>
      <c r="Y415" s="8">
        <f>COUNTIF(F$413:F$420:F$422:F$429,F415)</f>
        <v>0</v>
      </c>
      <c r="Z415" s="8">
        <f t="shared" si="90"/>
        <v>0</v>
      </c>
    </row>
    <row r="416" spans="1:26" s="11" customFormat="1" ht="20" customHeight="1">
      <c r="A416" s="13" t="s">
        <v>181</v>
      </c>
      <c r="B416" s="13" t="s">
        <v>30</v>
      </c>
      <c r="C416" s="13" t="s">
        <v>54</v>
      </c>
      <c r="D416" s="13" t="s">
        <v>0</v>
      </c>
      <c r="E416" s="155">
        <v>4</v>
      </c>
      <c r="F416" s="30"/>
      <c r="G416" s="139"/>
      <c r="H416" s="125" t="str">
        <f>IF(ISNA((IF(F416=0," ",VLOOKUP(F416,Data!$B$32:$B$58,1,FALSE)))),"WRONG LETTER",IF(F416=0," ",_xlfn.XLOOKUP(F416,Data!$B$32:$B$58,Data!$M$32:$M$58)))</f>
        <v xml:space="preserve"> </v>
      </c>
      <c r="I416" s="125" t="str">
        <f>IF(ISNA((IF(F416=0," ",VLOOKUP(F416,Data!$B$32:$B$58,1,FALSE)))),"WRONG LETTER",IF(F416=0," ",_xlfn.XLOOKUP(F416,Data!$B$32:$B$58,Data!$A$32:$A$58)))</f>
        <v xml:space="preserve"> </v>
      </c>
      <c r="J416" s="13" t="str" cm="1">
        <f t="array" ref="J416">_xlfn.IFS(ISBLANK(G416), "", NOT(ISNUMBER(G416)), "!!!",  G416&lt;Data!$D$282,"...",G416&lt;Data!$E$282,"L1",G416&lt;Data!$F$282,"L2",G416&lt;Data!$G$282,"L3",G416&lt;Data!$H$282,"L4",G416&lt;Data!$I$282,"L5",G416&lt;Data!$J$282,"L6",G416&lt;Data!$K$282,"L7",G416&lt;Data!$L$282,"L8", G416&gt;=Data!$L$282,"L9")</f>
        <v/>
      </c>
      <c r="K416" s="2"/>
      <c r="L416" s="126" t="s">
        <v>18</v>
      </c>
      <c r="M416" s="126" t="s">
        <v>17</v>
      </c>
      <c r="N416" s="126">
        <f t="shared" si="89"/>
        <v>0</v>
      </c>
      <c r="O416" s="2"/>
      <c r="P416" s="6"/>
      <c r="Q416" s="6"/>
      <c r="R416" s="6"/>
      <c r="S416" s="6">
        <f>$N416</f>
        <v>0</v>
      </c>
      <c r="T416" s="6"/>
      <c r="U416" s="6"/>
      <c r="V416" s="6"/>
      <c r="W416" s="6"/>
      <c r="X416" s="2"/>
      <c r="Y416" s="8">
        <f>COUNTIF(F$413:F$420:F$422:F$429,F416)</f>
        <v>0</v>
      </c>
      <c r="Z416" s="8">
        <f t="shared" si="90"/>
        <v>0</v>
      </c>
    </row>
    <row r="417" spans="1:26" s="11" customFormat="1" ht="20" customHeight="1">
      <c r="A417" s="13" t="s">
        <v>181</v>
      </c>
      <c r="B417" s="13" t="s">
        <v>30</v>
      </c>
      <c r="C417" s="13" t="s">
        <v>54</v>
      </c>
      <c r="D417" s="13" t="s">
        <v>0</v>
      </c>
      <c r="E417" s="155">
        <v>5</v>
      </c>
      <c r="F417" s="30"/>
      <c r="G417" s="139"/>
      <c r="H417" s="125" t="str">
        <f>IF(ISNA((IF(F417=0," ",VLOOKUP(F417,Data!$B$32:$B$58,1,FALSE)))),"WRONG LETTER",IF(F417=0," ",_xlfn.XLOOKUP(F417,Data!$B$32:$B$58,Data!$M$32:$M$58)))</f>
        <v xml:space="preserve"> </v>
      </c>
      <c r="I417" s="125" t="str">
        <f>IF(ISNA((IF(F417=0," ",VLOOKUP(F417,Data!$B$32:$B$58,1,FALSE)))),"WRONG LETTER",IF(F417=0," ",_xlfn.XLOOKUP(F417,Data!$B$32:$B$58,Data!$A$32:$A$58)))</f>
        <v xml:space="preserve"> </v>
      </c>
      <c r="J417" s="13" t="str" cm="1">
        <f t="array" ref="J417">_xlfn.IFS(ISBLANK(G417), "", NOT(ISNUMBER(G417)), "!!!",  G417&lt;Data!$D$282,"...",G417&lt;Data!$E$282,"L1",G417&lt;Data!$F$282,"L2",G417&lt;Data!$G$282,"L3",G417&lt;Data!$H$282,"L4",G417&lt;Data!$I$282,"L5",G417&lt;Data!$J$282,"L6",G417&lt;Data!$K$282,"L7",G417&lt;Data!$L$282,"L8", G417&gt;=Data!$L$282,"L9")</f>
        <v/>
      </c>
      <c r="K417" s="2"/>
      <c r="L417" s="126" t="s">
        <v>31</v>
      </c>
      <c r="M417" s="126" t="s">
        <v>32</v>
      </c>
      <c r="N417" s="126">
        <f t="shared" si="89"/>
        <v>0</v>
      </c>
      <c r="O417" s="2"/>
      <c r="P417" s="6"/>
      <c r="Q417" s="6"/>
      <c r="R417" s="6"/>
      <c r="S417" s="6"/>
      <c r="T417" s="6">
        <f>$N417</f>
        <v>0</v>
      </c>
      <c r="U417" s="6"/>
      <c r="V417" s="6"/>
      <c r="W417" s="6"/>
      <c r="X417" s="2"/>
      <c r="Y417" s="8">
        <f>COUNTIF(F$413:F$420:F$422:F$429,F417)</f>
        <v>0</v>
      </c>
      <c r="Z417" s="8">
        <f t="shared" si="90"/>
        <v>0</v>
      </c>
    </row>
    <row r="418" spans="1:26" s="11" customFormat="1" ht="20" customHeight="1">
      <c r="A418" s="13" t="s">
        <v>181</v>
      </c>
      <c r="B418" s="13" t="s">
        <v>30</v>
      </c>
      <c r="C418" s="13" t="s">
        <v>54</v>
      </c>
      <c r="D418" s="13" t="s">
        <v>0</v>
      </c>
      <c r="E418" s="155">
        <v>6</v>
      </c>
      <c r="F418" s="30"/>
      <c r="G418" s="139"/>
      <c r="H418" s="125" t="str">
        <f>IF(ISNA((IF(F418=0," ",VLOOKUP(F418,Data!$B$32:$B$58,1,FALSE)))),"WRONG LETTER",IF(F418=0," ",_xlfn.XLOOKUP(F418,Data!$B$32:$B$58,Data!$M$32:$M$58)))</f>
        <v xml:space="preserve"> </v>
      </c>
      <c r="I418" s="125" t="str">
        <f>IF(ISNA((IF(F418=0," ",VLOOKUP(F418,Data!$B$32:$B$58,1,FALSE)))),"WRONG LETTER",IF(F418=0," ",_xlfn.XLOOKUP(F418,Data!$B$32:$B$58,Data!$A$32:$A$58)))</f>
        <v xml:space="preserve"> </v>
      </c>
      <c r="J418" s="13" t="str" cm="1">
        <f t="array" ref="J418">_xlfn.IFS(ISBLANK(G418), "", NOT(ISNUMBER(G418)), "!!!",  G418&lt;Data!$D$282,"...",G418&lt;Data!$E$282,"L1",G418&lt;Data!$F$282,"L2",G418&lt;Data!$G$282,"L3",G418&lt;Data!$H$282,"L4",G418&lt;Data!$I$282,"L5",G418&lt;Data!$J$282,"L6",G418&lt;Data!$K$282,"L7",G418&lt;Data!$L$282,"L8", G418&gt;=Data!$L$282,"L9")</f>
        <v/>
      </c>
      <c r="K418" s="2"/>
      <c r="L418" s="126" t="s">
        <v>44</v>
      </c>
      <c r="M418" s="126" t="s">
        <v>48</v>
      </c>
      <c r="N418" s="126">
        <f t="shared" si="89"/>
        <v>0</v>
      </c>
      <c r="O418" s="2"/>
      <c r="P418" s="6"/>
      <c r="Q418" s="6"/>
      <c r="R418" s="6"/>
      <c r="S418" s="6"/>
      <c r="T418" s="6"/>
      <c r="U418" s="6">
        <f>$N418</f>
        <v>0</v>
      </c>
      <c r="V418" s="6"/>
      <c r="W418" s="6"/>
      <c r="X418" s="2"/>
      <c r="Y418" s="8">
        <f>COUNTIF(F$413:F$420:F$422:F$429,F418)</f>
        <v>0</v>
      </c>
      <c r="Z418" s="8">
        <f t="shared" si="90"/>
        <v>0</v>
      </c>
    </row>
    <row r="419" spans="1:26" s="11" customFormat="1" ht="20" customHeight="1">
      <c r="A419" s="13" t="s">
        <v>181</v>
      </c>
      <c r="B419" s="13" t="s">
        <v>30</v>
      </c>
      <c r="C419" s="13" t="s">
        <v>54</v>
      </c>
      <c r="D419" s="13" t="s">
        <v>0</v>
      </c>
      <c r="E419" s="25">
        <v>7</v>
      </c>
      <c r="F419" s="30"/>
      <c r="G419" s="139"/>
      <c r="H419" s="125" t="str">
        <f>IF(ISNA((IF(F419=0," ",VLOOKUP(F419,Data!$B$32:$B$58,1,FALSE)))),"WRONG LETTER",IF(F419=0," ",_xlfn.XLOOKUP(F419,Data!$B$32:$B$58,Data!$M$32:$M$58)))</f>
        <v xml:space="preserve"> </v>
      </c>
      <c r="I419" s="125" t="str">
        <f>IF(ISNA((IF(F419=0," ",VLOOKUP(F419,Data!$B$32:$B$58,1,FALSE)))),"WRONG LETTER",IF(F419=0," ",_xlfn.XLOOKUP(F419,Data!$B$32:$B$58,Data!$A$32:$A$58)))</f>
        <v xml:space="preserve"> </v>
      </c>
      <c r="J419" s="13" t="str" cm="1">
        <f t="array" ref="J419">_xlfn.IFS(ISBLANK(G419), "", NOT(ISNUMBER(G419)), "!!!",  G419&lt;Data!$D$282,"...",G419&lt;Data!$E$282,"L1",G419&lt;Data!$F$282,"L2",G419&lt;Data!$G$282,"L3",G419&lt;Data!$H$282,"L4",G419&lt;Data!$I$282,"L5",G419&lt;Data!$J$282,"L6",G419&lt;Data!$K$282,"L7",G419&lt;Data!$L$282,"L8", G419&gt;=Data!$L$282,"L9")</f>
        <v/>
      </c>
      <c r="K419" s="2"/>
      <c r="L419" s="126" t="s">
        <v>72</v>
      </c>
      <c r="M419" s="126" t="s">
        <v>73</v>
      </c>
      <c r="N419" s="126">
        <f t="shared" si="89"/>
        <v>0</v>
      </c>
      <c r="O419" s="2"/>
      <c r="P419" s="6"/>
      <c r="Q419" s="6"/>
      <c r="R419" s="6"/>
      <c r="S419" s="6"/>
      <c r="T419" s="6"/>
      <c r="U419" s="6"/>
      <c r="V419" s="6">
        <f>$N419</f>
        <v>0</v>
      </c>
      <c r="W419" s="6"/>
      <c r="X419" s="2"/>
      <c r="Y419" s="8">
        <f>COUNTIF(F$413:F$420:F$422:F$429,F419)</f>
        <v>0</v>
      </c>
      <c r="Z419" s="8">
        <f t="shared" si="90"/>
        <v>0</v>
      </c>
    </row>
    <row r="420" spans="1:26" s="12" customFormat="1" ht="20" customHeight="1">
      <c r="A420" s="13" t="s">
        <v>181</v>
      </c>
      <c r="B420" s="13" t="s">
        <v>30</v>
      </c>
      <c r="C420" s="13" t="s">
        <v>54</v>
      </c>
      <c r="D420" s="13" t="s">
        <v>0</v>
      </c>
      <c r="E420" s="25">
        <v>8</v>
      </c>
      <c r="F420" s="30"/>
      <c r="G420" s="139"/>
      <c r="H420" s="125" t="str">
        <f>IF(ISNA((IF(F420=0," ",VLOOKUP(F420,Data!$B$32:$B$58,1,FALSE)))),"WRONG LETTER",IF(F420=0," ",_xlfn.XLOOKUP(F420,Data!$B$32:$B$58,Data!$M$32:$M$58)))</f>
        <v xml:space="preserve"> </v>
      </c>
      <c r="I420" s="125" t="str">
        <f>IF(ISNA((IF(F420=0," ",VLOOKUP(F420,Data!$B$32:$B$58,1,FALSE)))),"WRONG LETTER",IF(F420=0," ",_xlfn.XLOOKUP(F420,Data!$B$32:$B$58,Data!$A$32:$A$58)))</f>
        <v xml:space="preserve"> </v>
      </c>
      <c r="J420" s="13" t="str" cm="1">
        <f t="array" ref="J420">_xlfn.IFS(ISBLANK(G420), "", NOT(ISNUMBER(G420)), "!!!",  G420&lt;Data!$D$282,"...",G420&lt;Data!$E$282,"L1",G420&lt;Data!$F$282,"L2",G420&lt;Data!$G$282,"L3",G420&lt;Data!$H$282,"L4",G420&lt;Data!$I$282,"L5",G420&lt;Data!$J$282,"L6",G420&lt;Data!$K$282,"L7",G420&lt;Data!$L$282,"L8", G420&gt;=Data!$L$282,"L9")</f>
        <v/>
      </c>
      <c r="K420" s="8"/>
      <c r="L420" s="126" t="s">
        <v>45</v>
      </c>
      <c r="M420" s="126" t="s">
        <v>49</v>
      </c>
      <c r="N420" s="126">
        <f t="shared" si="89"/>
        <v>0</v>
      </c>
      <c r="O420" s="2"/>
      <c r="P420" s="6"/>
      <c r="Q420" s="6"/>
      <c r="R420" s="6"/>
      <c r="S420" s="6"/>
      <c r="T420" s="6"/>
      <c r="U420" s="6"/>
      <c r="V420" s="6"/>
      <c r="W420" s="6">
        <f>$N420</f>
        <v>0</v>
      </c>
      <c r="X420" s="8"/>
      <c r="Y420" s="8">
        <f>COUNTIF(F$413:F$420:F$422:F$429,F420)</f>
        <v>0</v>
      </c>
      <c r="Z420" s="8">
        <f t="shared" si="90"/>
        <v>0</v>
      </c>
    </row>
    <row r="421" spans="1:26" s="12" customFormat="1" ht="20" customHeight="1">
      <c r="A421" s="13" t="s">
        <v>181</v>
      </c>
      <c r="B421" s="13" t="s">
        <v>30</v>
      </c>
      <c r="C421" s="13" t="s">
        <v>54</v>
      </c>
      <c r="D421" s="13"/>
      <c r="E421" s="120" t="s">
        <v>204</v>
      </c>
      <c r="F421" s="46"/>
      <c r="G421" s="46"/>
      <c r="H421" s="120"/>
      <c r="I421" s="127"/>
      <c r="J421" s="128"/>
      <c r="K421" s="8"/>
      <c r="L421" s="129"/>
      <c r="M421" s="129"/>
      <c r="N421" s="130"/>
      <c r="O421" s="8"/>
      <c r="P421" s="8"/>
      <c r="Q421" s="8"/>
      <c r="R421" s="8"/>
      <c r="S421" s="8"/>
      <c r="T421" s="8"/>
      <c r="U421" s="8"/>
      <c r="V421" s="8"/>
      <c r="W421" s="8"/>
      <c r="X421" s="8"/>
      <c r="Y421" s="8"/>
      <c r="Z421" s="3"/>
    </row>
    <row r="422" spans="1:26" s="12" customFormat="1" ht="20" customHeight="1">
      <c r="A422" s="13" t="s">
        <v>181</v>
      </c>
      <c r="B422" s="13" t="s">
        <v>30</v>
      </c>
      <c r="C422" s="13" t="s">
        <v>54</v>
      </c>
      <c r="D422" s="13" t="s">
        <v>1</v>
      </c>
      <c r="E422" s="155">
        <v>1</v>
      </c>
      <c r="F422" s="30"/>
      <c r="G422" s="139"/>
      <c r="H422" s="125" t="str">
        <f>IF(ISNA((IF(F422=0," ",VLOOKUP(F422,Data!$B$32:$B$58,1,FALSE)))),"WRONG LETTER",IF(F422=0," ",_xlfn.XLOOKUP(F422,Data!$B$32:$B$58,Data!$M$32:$M$58)))</f>
        <v xml:space="preserve"> </v>
      </c>
      <c r="I422" s="125" t="str">
        <f>IF(ISNA((IF(F422=0," ",VLOOKUP(F422,Data!$B$32:$B$58,1,FALSE)))),"WRONG LETTER",IF(F422=0," ",_xlfn.XLOOKUP(F422,Data!$B$32:$B$58,Data!$A$32:$A$58)))</f>
        <v xml:space="preserve"> </v>
      </c>
      <c r="J422" s="13" t="str" cm="1">
        <f t="array" ref="J422">_xlfn.IFS(ISBLANK(G422), "", NOT(ISNUMBER(G422)), "!!!",  G422&lt;Data!$D$282,"...",G422&lt;Data!$E$282,"L1",G422&lt;Data!$F$282,"L2",G422&lt;Data!$G$282,"L3",G422&lt;Data!$H$282,"L4",G422&lt;Data!$I$282,"L5",G422&lt;Data!$J$282,"L6",G422&lt;Data!$K$282,"L7",G422&lt;Data!$L$282,"L8", G422&gt;=Data!$L$282,"L9")</f>
        <v/>
      </c>
      <c r="K422" s="2"/>
      <c r="L422" s="126" t="s">
        <v>0</v>
      </c>
      <c r="M422" s="126" t="s">
        <v>47</v>
      </c>
      <c r="N422" s="126">
        <f>(9-_xlfn.XLOOKUP(L422,F$422:F$429,E$422:E$429, 9))+(9-_xlfn.XLOOKUP(M422,F$422:F$429,E$422:E$429, 9))</f>
        <v>0</v>
      </c>
      <c r="O422" s="2"/>
      <c r="P422" s="6">
        <f>$N422</f>
        <v>0</v>
      </c>
      <c r="Q422" s="6"/>
      <c r="R422" s="6"/>
      <c r="S422" s="6"/>
      <c r="T422" s="6"/>
      <c r="U422" s="6"/>
      <c r="V422" s="6"/>
      <c r="W422" s="6"/>
      <c r="X422" s="2"/>
      <c r="Y422" s="8">
        <f>COUNTIF(F$413:F$420:F$422:F$429,F422)</f>
        <v>0</v>
      </c>
      <c r="Z422" s="8">
        <f>IF(NOT(ISBLANK(F422)),COUNTIF(F$422:F$429,LEFT(F422,1)&amp;"*"),0)</f>
        <v>0</v>
      </c>
    </row>
    <row r="423" spans="1:26" s="12" customFormat="1" ht="20" customHeight="1">
      <c r="A423" s="13" t="s">
        <v>181</v>
      </c>
      <c r="B423" s="13" t="s">
        <v>30</v>
      </c>
      <c r="C423" s="13" t="s">
        <v>54</v>
      </c>
      <c r="D423" s="13" t="s">
        <v>1</v>
      </c>
      <c r="E423" s="155">
        <v>2</v>
      </c>
      <c r="F423" s="30"/>
      <c r="G423" s="139"/>
      <c r="H423" s="125" t="str">
        <f>IF(ISNA((IF(F423=0," ",VLOOKUP(F423,Data!$B$32:$B$58,1,FALSE)))),"WRONG LETTER",IF(F423=0," ",_xlfn.XLOOKUP(F423,Data!$B$32:$B$58,Data!$M$32:$M$58)))</f>
        <v xml:space="preserve"> </v>
      </c>
      <c r="I423" s="125" t="str">
        <f>IF(ISNA((IF(F423=0," ",VLOOKUP(F423,Data!$B$32:$B$58,1,FALSE)))),"WRONG LETTER",IF(F423=0," ",_xlfn.XLOOKUP(F423,Data!$B$32:$B$58,Data!$A$32:$A$58)))</f>
        <v xml:space="preserve"> </v>
      </c>
      <c r="J423" s="13" t="str" cm="1">
        <f t="array" ref="J423">_xlfn.IFS(ISBLANK(G423), "", NOT(ISNUMBER(G423)), "!!!",  G423&lt;Data!$D$282,"...",G423&lt;Data!$E$282,"L1",G423&lt;Data!$F$282,"L2",G423&lt;Data!$G$282,"L3",G423&lt;Data!$H$282,"L4",G423&lt;Data!$I$282,"L5",G423&lt;Data!$J$282,"L6",G423&lt;Data!$K$282,"L7",G423&lt;Data!$L$282,"L8", G423&gt;=Data!$L$282,"L9")</f>
        <v/>
      </c>
      <c r="K423" s="8"/>
      <c r="L423" s="126" t="s">
        <v>33</v>
      </c>
      <c r="M423" s="126" t="s">
        <v>34</v>
      </c>
      <c r="N423" s="126">
        <f t="shared" ref="N423:N429" si="91">(9-_xlfn.XLOOKUP(L423,F$422:F$429,E$422:E$429, 9))+(9-_xlfn.XLOOKUP(M423,F$422:F$429,E$422:E$429, 9))</f>
        <v>0</v>
      </c>
      <c r="O423" s="2"/>
      <c r="P423" s="6"/>
      <c r="Q423" s="6">
        <f>$N423</f>
        <v>0</v>
      </c>
      <c r="R423" s="6"/>
      <c r="S423" s="6"/>
      <c r="T423" s="6"/>
      <c r="U423" s="6"/>
      <c r="V423" s="6"/>
      <c r="W423" s="6"/>
      <c r="X423" s="2"/>
      <c r="Y423" s="8">
        <f>COUNTIF(F$413:F$420:F$422:F$429,F423)</f>
        <v>0</v>
      </c>
      <c r="Z423" s="8">
        <f t="shared" ref="Z423:Z429" si="92">IF(NOT(ISBLANK(F423)),COUNTIF(F$422:F$429,LEFT(F423,1)&amp;"*"),0)</f>
        <v>0</v>
      </c>
    </row>
    <row r="424" spans="1:26" s="12" customFormat="1" ht="20" customHeight="1">
      <c r="A424" s="13" t="s">
        <v>181</v>
      </c>
      <c r="B424" s="13" t="s">
        <v>30</v>
      </c>
      <c r="C424" s="13" t="s">
        <v>54</v>
      </c>
      <c r="D424" s="13" t="s">
        <v>1</v>
      </c>
      <c r="E424" s="155">
        <v>3</v>
      </c>
      <c r="F424" s="30"/>
      <c r="G424" s="139"/>
      <c r="H424" s="125" t="str">
        <f>IF(ISNA((IF(F424=0," ",VLOOKUP(F424,Data!$B$32:$B$58,1,FALSE)))),"WRONG LETTER",IF(F424=0," ",_xlfn.XLOOKUP(F424,Data!$B$32:$B$58,Data!$M$32:$M$58)))</f>
        <v xml:space="preserve"> </v>
      </c>
      <c r="I424" s="125" t="str">
        <f>IF(ISNA((IF(F424=0," ",VLOOKUP(F424,Data!$B$32:$B$58,1,FALSE)))),"WRONG LETTER",IF(F424=0," ",_xlfn.XLOOKUP(F424,Data!$B$32:$B$58,Data!$A$32:$A$58)))</f>
        <v xml:space="preserve"> </v>
      </c>
      <c r="J424" s="13" t="str" cm="1">
        <f t="array" ref="J424">_xlfn.IFS(ISBLANK(G424), "", NOT(ISNUMBER(G424)), "!!!",  G424&lt;Data!$D$282,"...",G424&lt;Data!$E$282,"L1",G424&lt;Data!$F$282,"L2",G424&lt;Data!$G$282,"L3",G424&lt;Data!$H$282,"L4",G424&lt;Data!$I$282,"L5",G424&lt;Data!$J$282,"L6",G424&lt;Data!$K$282,"L7",G424&lt;Data!$L$282,"L8", G424&gt;=Data!$L$282,"L9")</f>
        <v/>
      </c>
      <c r="K424" s="8"/>
      <c r="L424" s="126" t="s">
        <v>1</v>
      </c>
      <c r="M424" s="126" t="s">
        <v>46</v>
      </c>
      <c r="N424" s="126">
        <f t="shared" si="91"/>
        <v>0</v>
      </c>
      <c r="O424" s="2"/>
      <c r="P424" s="6"/>
      <c r="Q424" s="6"/>
      <c r="R424" s="6">
        <f>$N424</f>
        <v>0</v>
      </c>
      <c r="S424" s="6"/>
      <c r="T424" s="6"/>
      <c r="U424" s="6"/>
      <c r="V424" s="6"/>
      <c r="W424" s="6"/>
      <c r="X424" s="2"/>
      <c r="Y424" s="8">
        <f>COUNTIF(F$413:F$420:F$422:F$429,F424)</f>
        <v>0</v>
      </c>
      <c r="Z424" s="8">
        <f t="shared" si="92"/>
        <v>0</v>
      </c>
    </row>
    <row r="425" spans="1:26" s="12" customFormat="1" ht="20" customHeight="1">
      <c r="A425" s="13" t="s">
        <v>181</v>
      </c>
      <c r="B425" s="13" t="s">
        <v>30</v>
      </c>
      <c r="C425" s="13" t="s">
        <v>54</v>
      </c>
      <c r="D425" s="13" t="s">
        <v>1</v>
      </c>
      <c r="E425" s="155">
        <v>4</v>
      </c>
      <c r="F425" s="30"/>
      <c r="G425" s="139"/>
      <c r="H425" s="125" t="str">
        <f>IF(ISNA((IF(F425=0," ",VLOOKUP(F425,Data!$B$32:$B$58,1,FALSE)))),"WRONG LETTER",IF(F425=0," ",_xlfn.XLOOKUP(F425,Data!$B$32:$B$58,Data!$M$32:$M$58)))</f>
        <v xml:space="preserve"> </v>
      </c>
      <c r="I425" s="125" t="str">
        <f>IF(ISNA((IF(F425=0," ",VLOOKUP(F425,Data!$B$32:$B$58,1,FALSE)))),"WRONG LETTER",IF(F425=0," ",_xlfn.XLOOKUP(F425,Data!$B$32:$B$58,Data!$A$32:$A$58)))</f>
        <v xml:space="preserve"> </v>
      </c>
      <c r="J425" s="13" t="str" cm="1">
        <f t="array" ref="J425">_xlfn.IFS(ISBLANK(G425), "", NOT(ISNUMBER(G425)), "!!!",  G425&lt;Data!$D$282,"...",G425&lt;Data!$E$282,"L1",G425&lt;Data!$F$282,"L2",G425&lt;Data!$G$282,"L3",G425&lt;Data!$H$282,"L4",G425&lt;Data!$I$282,"L5",G425&lt;Data!$J$282,"L6",G425&lt;Data!$K$282,"L7",G425&lt;Data!$L$282,"L8", G425&gt;=Data!$L$282,"L9")</f>
        <v/>
      </c>
      <c r="K425" s="8"/>
      <c r="L425" s="126" t="s">
        <v>18</v>
      </c>
      <c r="M425" s="126" t="s">
        <v>17</v>
      </c>
      <c r="N425" s="126">
        <f t="shared" si="91"/>
        <v>0</v>
      </c>
      <c r="O425" s="2"/>
      <c r="P425" s="6"/>
      <c r="Q425" s="6"/>
      <c r="R425" s="6"/>
      <c r="S425" s="6">
        <f>$N425</f>
        <v>0</v>
      </c>
      <c r="T425" s="6"/>
      <c r="U425" s="6"/>
      <c r="V425" s="6"/>
      <c r="W425" s="6"/>
      <c r="X425" s="2"/>
      <c r="Y425" s="8">
        <f>COUNTIF(F$413:F$420:F$422:F$429,F425)</f>
        <v>0</v>
      </c>
      <c r="Z425" s="8">
        <f t="shared" si="92"/>
        <v>0</v>
      </c>
    </row>
    <row r="426" spans="1:26" s="12" customFormat="1" ht="20" customHeight="1">
      <c r="A426" s="13" t="s">
        <v>181</v>
      </c>
      <c r="B426" s="13" t="s">
        <v>30</v>
      </c>
      <c r="C426" s="13" t="s">
        <v>54</v>
      </c>
      <c r="D426" s="13" t="s">
        <v>1</v>
      </c>
      <c r="E426" s="155">
        <v>5</v>
      </c>
      <c r="F426" s="30"/>
      <c r="G426" s="139"/>
      <c r="H426" s="125" t="str">
        <f>IF(ISNA((IF(F426=0," ",VLOOKUP(F426,Data!$B$32:$B$58,1,FALSE)))),"WRONG LETTER",IF(F426=0," ",_xlfn.XLOOKUP(F426,Data!$B$32:$B$58,Data!$M$32:$M$58)))</f>
        <v xml:space="preserve"> </v>
      </c>
      <c r="I426" s="125" t="str">
        <f>IF(ISNA((IF(F426=0," ",VLOOKUP(F426,Data!$B$32:$B$58,1,FALSE)))),"WRONG LETTER",IF(F426=0," ",_xlfn.XLOOKUP(F426,Data!$B$32:$B$58,Data!$A$32:$A$58)))</f>
        <v xml:space="preserve"> </v>
      </c>
      <c r="J426" s="13" t="str" cm="1">
        <f t="array" ref="J426">_xlfn.IFS(ISBLANK(G426), "", NOT(ISNUMBER(G426)), "!!!",  G426&lt;Data!$D$282,"...",G426&lt;Data!$E$282,"L1",G426&lt;Data!$F$282,"L2",G426&lt;Data!$G$282,"L3",G426&lt;Data!$H$282,"L4",G426&lt;Data!$I$282,"L5",G426&lt;Data!$J$282,"L6",G426&lt;Data!$K$282,"L7",G426&lt;Data!$L$282,"L8", G426&gt;=Data!$L$282,"L9")</f>
        <v/>
      </c>
      <c r="K426" s="8"/>
      <c r="L426" s="126" t="s">
        <v>31</v>
      </c>
      <c r="M426" s="126" t="s">
        <v>32</v>
      </c>
      <c r="N426" s="126">
        <f t="shared" si="91"/>
        <v>0</v>
      </c>
      <c r="O426" s="2"/>
      <c r="P426" s="6"/>
      <c r="Q426" s="6"/>
      <c r="R426" s="6"/>
      <c r="S426" s="6"/>
      <c r="T426" s="6">
        <f>$N426</f>
        <v>0</v>
      </c>
      <c r="U426" s="6"/>
      <c r="V426" s="6"/>
      <c r="W426" s="6"/>
      <c r="X426" s="2"/>
      <c r="Y426" s="8">
        <f>COUNTIF(F$413:F$420:F$422:F$429,F426)</f>
        <v>0</v>
      </c>
      <c r="Z426" s="8">
        <f t="shared" si="92"/>
        <v>0</v>
      </c>
    </row>
    <row r="427" spans="1:26" s="12" customFormat="1" ht="20" customHeight="1">
      <c r="A427" s="13" t="s">
        <v>181</v>
      </c>
      <c r="B427" s="13" t="s">
        <v>30</v>
      </c>
      <c r="C427" s="13" t="s">
        <v>54</v>
      </c>
      <c r="D427" s="13" t="s">
        <v>1</v>
      </c>
      <c r="E427" s="155">
        <v>6</v>
      </c>
      <c r="F427" s="30"/>
      <c r="G427" s="139"/>
      <c r="H427" s="125" t="str">
        <f>IF(ISNA((IF(F427=0," ",VLOOKUP(F427,Data!$B$32:$B$58,1,FALSE)))),"WRONG LETTER",IF(F427=0," ",_xlfn.XLOOKUP(F427,Data!$B$32:$B$58,Data!$M$32:$M$58)))</f>
        <v xml:space="preserve"> </v>
      </c>
      <c r="I427" s="125" t="str">
        <f>IF(ISNA((IF(F427=0," ",VLOOKUP(F427,Data!$B$32:$B$58,1,FALSE)))),"WRONG LETTER",IF(F427=0," ",_xlfn.XLOOKUP(F427,Data!$B$32:$B$58,Data!$A$32:$A$58)))</f>
        <v xml:space="preserve"> </v>
      </c>
      <c r="J427" s="13" t="str" cm="1">
        <f t="array" ref="J427">_xlfn.IFS(ISBLANK(G427), "", NOT(ISNUMBER(G427)), "!!!",  G427&lt;Data!$D$282,"...",G427&lt;Data!$E$282,"L1",G427&lt;Data!$F$282,"L2",G427&lt;Data!$G$282,"L3",G427&lt;Data!$H$282,"L4",G427&lt;Data!$I$282,"L5",G427&lt;Data!$J$282,"L6",G427&lt;Data!$K$282,"L7",G427&lt;Data!$L$282,"L8", G427&gt;=Data!$L$282,"L9")</f>
        <v/>
      </c>
      <c r="K427" s="131"/>
      <c r="L427" s="126" t="s">
        <v>44</v>
      </c>
      <c r="M427" s="126" t="s">
        <v>48</v>
      </c>
      <c r="N427" s="126">
        <f t="shared" si="91"/>
        <v>0</v>
      </c>
      <c r="O427" s="2"/>
      <c r="P427" s="6"/>
      <c r="Q427" s="6"/>
      <c r="R427" s="6"/>
      <c r="S427" s="6"/>
      <c r="T427" s="6"/>
      <c r="U427" s="6">
        <f>$N427</f>
        <v>0</v>
      </c>
      <c r="V427" s="6"/>
      <c r="W427" s="6"/>
      <c r="X427" s="2"/>
      <c r="Y427" s="8">
        <f>COUNTIF(F$413:F$420:F$422:F$429,F427)</f>
        <v>0</v>
      </c>
      <c r="Z427" s="8">
        <f t="shared" si="92"/>
        <v>0</v>
      </c>
    </row>
    <row r="428" spans="1:26" s="11" customFormat="1" ht="20" customHeight="1">
      <c r="A428" s="13" t="s">
        <v>181</v>
      </c>
      <c r="B428" s="13" t="s">
        <v>30</v>
      </c>
      <c r="C428" s="13" t="s">
        <v>54</v>
      </c>
      <c r="D428" s="13" t="s">
        <v>1</v>
      </c>
      <c r="E428" s="25">
        <v>7</v>
      </c>
      <c r="F428" s="30"/>
      <c r="G428" s="139"/>
      <c r="H428" s="125" t="str">
        <f>IF(ISNA((IF(F428=0," ",VLOOKUP(F428,Data!$B$32:$B$58,1,FALSE)))),"WRONG LETTER",IF(F428=0," ",_xlfn.XLOOKUP(F428,Data!$B$32:$B$58,Data!$M$32:$M$58)))</f>
        <v xml:space="preserve"> </v>
      </c>
      <c r="I428" s="125" t="str">
        <f>IF(ISNA((IF(F428=0," ",VLOOKUP(F428,Data!$B$32:$B$58,1,FALSE)))),"WRONG LETTER",IF(F428=0," ",_xlfn.XLOOKUP(F428,Data!$B$32:$B$58,Data!$A$32:$A$58)))</f>
        <v xml:space="preserve"> </v>
      </c>
      <c r="J428" s="13" t="str" cm="1">
        <f t="array" ref="J428">_xlfn.IFS(ISBLANK(G428), "", NOT(ISNUMBER(G428)), "!!!",  G428&lt;Data!$D$282,"...",G428&lt;Data!$E$282,"L1",G428&lt;Data!$F$282,"L2",G428&lt;Data!$G$282,"L3",G428&lt;Data!$H$282,"L4",G428&lt;Data!$I$282,"L5",G428&lt;Data!$J$282,"L6",G428&lt;Data!$K$282,"L7",G428&lt;Data!$L$282,"L8", G428&gt;=Data!$L$282,"L9")</f>
        <v/>
      </c>
      <c r="K428" s="8"/>
      <c r="L428" s="126" t="s">
        <v>72</v>
      </c>
      <c r="M428" s="126" t="s">
        <v>73</v>
      </c>
      <c r="N428" s="126">
        <f t="shared" si="91"/>
        <v>0</v>
      </c>
      <c r="O428" s="2"/>
      <c r="P428" s="6"/>
      <c r="Q428" s="6"/>
      <c r="R428" s="6"/>
      <c r="S428" s="6"/>
      <c r="T428" s="6"/>
      <c r="U428" s="6"/>
      <c r="V428" s="6">
        <f>$N428</f>
        <v>0</v>
      </c>
      <c r="W428" s="6"/>
      <c r="X428" s="2"/>
      <c r="Y428" s="8">
        <f>COUNTIF(F$413:F$420:F$422:F$429,F428)</f>
        <v>0</v>
      </c>
      <c r="Z428" s="8">
        <f t="shared" si="92"/>
        <v>0</v>
      </c>
    </row>
    <row r="429" spans="1:26" s="11" customFormat="1" ht="20" customHeight="1">
      <c r="A429" s="13" t="s">
        <v>181</v>
      </c>
      <c r="B429" s="13" t="s">
        <v>30</v>
      </c>
      <c r="C429" s="13" t="s">
        <v>54</v>
      </c>
      <c r="D429" s="13" t="s">
        <v>1</v>
      </c>
      <c r="E429" s="25">
        <v>8</v>
      </c>
      <c r="F429" s="30"/>
      <c r="G429" s="139"/>
      <c r="H429" s="125" t="str">
        <f>IF(ISNA((IF(F429=0," ",VLOOKUP(F429,Data!$B$32:$B$58,1,FALSE)))),"WRONG LETTER",IF(F429=0," ",_xlfn.XLOOKUP(F429,Data!$B$32:$B$58,Data!$M$32:$M$58)))</f>
        <v xml:space="preserve"> </v>
      </c>
      <c r="I429" s="125" t="str">
        <f>IF(ISNA((IF(F429=0," ",VLOOKUP(F429,Data!$B$32:$B$58,1,FALSE)))),"WRONG LETTER",IF(F429=0," ",_xlfn.XLOOKUP(F429,Data!$B$32:$B$58,Data!$A$32:$A$58)))</f>
        <v xml:space="preserve"> </v>
      </c>
      <c r="J429" s="13" t="str" cm="1">
        <f t="array" ref="J429">_xlfn.IFS(ISBLANK(G429), "", NOT(ISNUMBER(G429)), "!!!",  G429&lt;Data!$D$282,"...",G429&lt;Data!$E$282,"L1",G429&lt;Data!$F$282,"L2",G429&lt;Data!$G$282,"L3",G429&lt;Data!$H$282,"L4",G429&lt;Data!$I$282,"L5",G429&lt;Data!$J$282,"L6",G429&lt;Data!$K$282,"L7",G429&lt;Data!$L$282,"L8", G429&gt;=Data!$L$282,"L9")</f>
        <v/>
      </c>
      <c r="K429" s="8"/>
      <c r="L429" s="126" t="s">
        <v>45</v>
      </c>
      <c r="M429" s="126" t="s">
        <v>49</v>
      </c>
      <c r="N429" s="126">
        <f t="shared" si="91"/>
        <v>0</v>
      </c>
      <c r="O429" s="2"/>
      <c r="P429" s="6"/>
      <c r="Q429" s="6"/>
      <c r="R429" s="6"/>
      <c r="S429" s="6"/>
      <c r="T429" s="6"/>
      <c r="U429" s="6"/>
      <c r="V429" s="6"/>
      <c r="W429" s="6">
        <f>$N429</f>
        <v>0</v>
      </c>
      <c r="X429" s="8"/>
      <c r="Y429" s="8">
        <f>COUNTIF(F$413:F$420:F$422:F$429,F429)</f>
        <v>0</v>
      </c>
      <c r="Z429" s="8">
        <f t="shared" si="92"/>
        <v>0</v>
      </c>
    </row>
    <row r="431" spans="1:26">
      <c r="H431" s="49" t="s">
        <v>205</v>
      </c>
      <c r="I431" s="50" t="s">
        <v>58</v>
      </c>
      <c r="J431" s="50" t="s">
        <v>173</v>
      </c>
    </row>
    <row r="432" spans="1:26">
      <c r="H432" s="37" t="s">
        <v>117</v>
      </c>
      <c r="I432" s="5" t="str">
        <f t="shared" ref="I432:I439" si="93">IF($J432=0,"",COUNTIFS($H$432:$H$439,"*",$J$432:$J$439,"&gt;"&amp;$J432)+1)</f>
        <v/>
      </c>
      <c r="J432" s="5">
        <f>SUM(P$206:P$429)</f>
        <v>0</v>
      </c>
    </row>
    <row r="433" spans="1:26">
      <c r="H433" s="37" t="s">
        <v>118</v>
      </c>
      <c r="I433" s="5" t="str">
        <f t="shared" si="93"/>
        <v/>
      </c>
      <c r="J433" s="5">
        <f>SUM(Q$206:Q$429)</f>
        <v>0</v>
      </c>
    </row>
    <row r="434" spans="1:26">
      <c r="H434" s="37" t="s">
        <v>119</v>
      </c>
      <c r="I434" s="5" t="str">
        <f t="shared" si="93"/>
        <v/>
      </c>
      <c r="J434" s="5">
        <f>SUM(R$206:R$429)</f>
        <v>0</v>
      </c>
    </row>
    <row r="435" spans="1:26">
      <c r="H435" s="37" t="s">
        <v>120</v>
      </c>
      <c r="I435" s="5" t="str">
        <f t="shared" si="93"/>
        <v/>
      </c>
      <c r="J435" s="5">
        <f>SUM(S$206:S$429)</f>
        <v>0</v>
      </c>
    </row>
    <row r="436" spans="1:26">
      <c r="H436" s="37" t="s">
        <v>121</v>
      </c>
      <c r="I436" s="5" t="str">
        <f t="shared" si="93"/>
        <v/>
      </c>
      <c r="J436" s="5">
        <f>SUM(T$206:T$429)</f>
        <v>0</v>
      </c>
    </row>
    <row r="437" spans="1:26">
      <c r="H437" s="37" t="s">
        <v>69</v>
      </c>
      <c r="I437" s="5" t="str">
        <f t="shared" si="93"/>
        <v/>
      </c>
      <c r="J437" s="5">
        <f>SUM(U$206:U$429)</f>
        <v>0</v>
      </c>
    </row>
    <row r="438" spans="1:26">
      <c r="H438" s="37" t="s">
        <v>122</v>
      </c>
      <c r="I438" s="5" t="str">
        <f t="shared" si="93"/>
        <v/>
      </c>
      <c r="J438" s="5">
        <f>SUM(V$206:V$429)</f>
        <v>0</v>
      </c>
    </row>
    <row r="439" spans="1:26">
      <c r="H439" s="37" t="s">
        <v>123</v>
      </c>
      <c r="I439" s="5" t="str">
        <f t="shared" si="93"/>
        <v/>
      </c>
      <c r="J439" s="5">
        <f>SUM(W$206:W$429)</f>
        <v>0</v>
      </c>
    </row>
    <row r="442" spans="1:26" s="11" customFormat="1" ht="20" customHeight="1">
      <c r="A442" s="13" t="s">
        <v>206</v>
      </c>
      <c r="B442" s="13" t="s">
        <v>30</v>
      </c>
      <c r="C442" s="13" t="s">
        <v>22</v>
      </c>
      <c r="D442" s="13"/>
      <c r="E442" s="120" t="s">
        <v>210</v>
      </c>
      <c r="F442" s="46"/>
      <c r="G442" s="46"/>
      <c r="H442" s="120"/>
      <c r="I442" s="127" t="s">
        <v>59</v>
      </c>
      <c r="J442" s="128">
        <f>Data!$M$285</f>
        <v>13.8</v>
      </c>
      <c r="K442" s="22"/>
      <c r="L442" s="16"/>
      <c r="M442" s="16"/>
      <c r="O442" s="8"/>
      <c r="P442" s="487" t="s">
        <v>83</v>
      </c>
      <c r="Q442" s="488"/>
      <c r="R442" s="488"/>
      <c r="S442" s="488"/>
      <c r="T442" s="489"/>
      <c r="U442" s="490"/>
      <c r="V442" s="491"/>
      <c r="W442" s="492"/>
      <c r="X442" s="2"/>
      <c r="Y442" s="123"/>
      <c r="Z442" s="124"/>
    </row>
    <row r="443" spans="1:26" s="11" customFormat="1" ht="20" customHeight="1">
      <c r="A443" s="13" t="s">
        <v>206</v>
      </c>
      <c r="B443" s="13" t="s">
        <v>30</v>
      </c>
      <c r="C443" s="13" t="s">
        <v>22</v>
      </c>
      <c r="D443" s="13" t="s">
        <v>0</v>
      </c>
      <c r="E443" s="155">
        <v>1</v>
      </c>
      <c r="F443" s="30"/>
      <c r="G443" s="325"/>
      <c r="H443" s="125" t="str">
        <f>IF(ISNA((IF(F443=0," ",VLOOKUP(F443,Data!$B$62:$B$88,1,FALSE)))),"WRONG LETTER",IF(F443=0," ",_xlfn.XLOOKUP(F443,Data!$B$62:$B$88,Data!$G$62:$G$88)))</f>
        <v xml:space="preserve"> </v>
      </c>
      <c r="I443" s="125" t="str">
        <f>IF(ISNA((IF(F443=0," ",VLOOKUP(F443,Data!$B$62:$B$88,1,FALSE)))),"WRONG LETTER",IF(F443=0," ",_xlfn.XLOOKUP(F443,Data!$B$62:$B$88,Data!$A$62:$A$88)))</f>
        <v xml:space="preserve"> </v>
      </c>
      <c r="J443" s="13" t="str" cm="1">
        <f t="array" ref="J443">_xlfn.IFS(ISBLANK(G443), "", NOT(ISNUMBER(G443)), "!!!",  G443&gt;Data!$D$285,"...",G443&gt;Data!$E$285,"L1",G443&gt;Data!$F$285,"L2",G443&gt;Data!$G$285,"L3",G443&gt;Data!$H$285,"L4",G443&gt;Data!$I$285,"L5",G443&gt;Data!$J$285,"L6",G443&gt;Data!$K$285,"L7",G443&gt;Data!$L$285,"L8", G443&lt;=Data!$L$285,"L9")</f>
        <v/>
      </c>
      <c r="K443" s="2"/>
      <c r="L443" s="126" t="s">
        <v>0</v>
      </c>
      <c r="M443" s="126" t="s">
        <v>47</v>
      </c>
      <c r="N443" s="126">
        <f>(9-_xlfn.XLOOKUP(L443,F$443:F$450,E$443:E$450, 9))+(9-_xlfn.XLOOKUP(M443,F$443:F$450,E$443:E$450, 9))</f>
        <v>0</v>
      </c>
      <c r="O443" s="2"/>
      <c r="P443" s="6">
        <f>$N443</f>
        <v>0</v>
      </c>
      <c r="Q443" s="6"/>
      <c r="R443" s="6"/>
      <c r="S443" s="6"/>
      <c r="T443" s="6"/>
      <c r="U443" s="6"/>
      <c r="V443" s="6"/>
      <c r="W443" s="6"/>
      <c r="X443" s="2"/>
      <c r="Y443" s="8">
        <f>COUNTIF(F$443:F$450:F$452:F$459,F443)</f>
        <v>0</v>
      </c>
      <c r="Z443" s="8">
        <f>IF(NOT(ISBLANK(F443)),COUNTIF(F$443:F$450,LEFT(F443,1)&amp;"*"),0)</f>
        <v>0</v>
      </c>
    </row>
    <row r="444" spans="1:26" s="11" customFormat="1" ht="20" customHeight="1">
      <c r="A444" s="13" t="s">
        <v>206</v>
      </c>
      <c r="B444" s="13" t="s">
        <v>30</v>
      </c>
      <c r="C444" s="13" t="s">
        <v>22</v>
      </c>
      <c r="D444" s="13" t="s">
        <v>0</v>
      </c>
      <c r="E444" s="155">
        <v>2</v>
      </c>
      <c r="F444" s="30"/>
      <c r="G444" s="325"/>
      <c r="H444" s="125" t="str">
        <f>IF(ISNA((IF(F444=0," ",VLOOKUP(F444,Data!$B$62:$B$88,1,FALSE)))),"WRONG LETTER",IF(F444=0," ",_xlfn.XLOOKUP(F444,Data!$B$62:$B$88,Data!$G$62:$G$88)))</f>
        <v xml:space="preserve"> </v>
      </c>
      <c r="I444" s="125" t="str">
        <f>IF(ISNA((IF(F444=0," ",VLOOKUP(F444,Data!$B$62:$B$88,1,FALSE)))),"WRONG LETTER",IF(F444=0," ",_xlfn.XLOOKUP(F444,Data!$B$62:$B$88,Data!$A$62:$A$88)))</f>
        <v xml:space="preserve"> </v>
      </c>
      <c r="J444" s="13" t="str" cm="1">
        <f t="array" ref="J444">_xlfn.IFS(ISBLANK(G444), "", NOT(ISNUMBER(G444)), "!!!",  G444&gt;Data!$D$285,"...",G444&gt;Data!$E$285,"L1",G444&gt;Data!$F$285,"L2",G444&gt;Data!$G$285,"L3",G444&gt;Data!$H$285,"L4",G444&gt;Data!$I$285,"L5",G444&gt;Data!$J$285,"L6",G444&gt;Data!$K$285,"L7",G444&gt;Data!$L$285,"L8", G444&lt;=Data!$L$285,"L9")</f>
        <v/>
      </c>
      <c r="K444" s="2"/>
      <c r="L444" s="126" t="s">
        <v>33</v>
      </c>
      <c r="M444" s="126" t="s">
        <v>34</v>
      </c>
      <c r="N444" s="126">
        <f t="shared" ref="N444:N450" si="94">(9-_xlfn.XLOOKUP(L444,F$443:F$450,E$443:E$450, 9))+(9-_xlfn.XLOOKUP(M444,F$443:F$450,E$443:E$450, 9))</f>
        <v>0</v>
      </c>
      <c r="O444" s="2"/>
      <c r="P444" s="6"/>
      <c r="Q444" s="6">
        <f>$N444</f>
        <v>0</v>
      </c>
      <c r="R444" s="6"/>
      <c r="S444" s="6"/>
      <c r="T444" s="6"/>
      <c r="U444" s="6"/>
      <c r="V444" s="6"/>
      <c r="W444" s="6"/>
      <c r="X444" s="2"/>
      <c r="Y444" s="8">
        <f>COUNTIF(F$443:F$450:F$452:F$459,F444)</f>
        <v>0</v>
      </c>
      <c r="Z444" s="8">
        <f t="shared" ref="Z444:Z450" si="95">IF(NOT(ISBLANK(F444)),COUNTIF(F$443:F$450,LEFT(F444,1)&amp;"*"),0)</f>
        <v>0</v>
      </c>
    </row>
    <row r="445" spans="1:26" s="11" customFormat="1" ht="20" customHeight="1">
      <c r="A445" s="13" t="s">
        <v>206</v>
      </c>
      <c r="B445" s="13" t="s">
        <v>30</v>
      </c>
      <c r="C445" s="13" t="s">
        <v>22</v>
      </c>
      <c r="D445" s="13" t="s">
        <v>0</v>
      </c>
      <c r="E445" s="155">
        <v>3</v>
      </c>
      <c r="F445" s="30"/>
      <c r="G445" s="325"/>
      <c r="H445" s="125" t="str">
        <f>IF(ISNA((IF(F445=0," ",VLOOKUP(F445,Data!$B$62:$B$88,1,FALSE)))),"WRONG LETTER",IF(F445=0," ",_xlfn.XLOOKUP(F445,Data!$B$62:$B$88,Data!$G$62:$G$88)))</f>
        <v xml:space="preserve"> </v>
      </c>
      <c r="I445" s="125" t="str">
        <f>IF(ISNA((IF(F445=0," ",VLOOKUP(F445,Data!$B$62:$B$88,1,FALSE)))),"WRONG LETTER",IF(F445=0," ",_xlfn.XLOOKUP(F445,Data!$B$62:$B$88,Data!$A$62:$A$88)))</f>
        <v xml:space="preserve"> </v>
      </c>
      <c r="J445" s="13" t="str" cm="1">
        <f t="array" ref="J445">_xlfn.IFS(ISBLANK(G445), "", NOT(ISNUMBER(G445)), "!!!",  G445&gt;Data!$D$285,"...",G445&gt;Data!$E$285,"L1",G445&gt;Data!$F$285,"L2",G445&gt;Data!$G$285,"L3",G445&gt;Data!$H$285,"L4",G445&gt;Data!$I$285,"L5",G445&gt;Data!$J$285,"L6",G445&gt;Data!$K$285,"L7",G445&gt;Data!$L$285,"L8", G445&lt;=Data!$L$285,"L9")</f>
        <v/>
      </c>
      <c r="K445" s="2"/>
      <c r="L445" s="126" t="s">
        <v>1</v>
      </c>
      <c r="M445" s="126" t="s">
        <v>46</v>
      </c>
      <c r="N445" s="126">
        <f t="shared" si="94"/>
        <v>0</v>
      </c>
      <c r="O445" s="2"/>
      <c r="P445" s="6"/>
      <c r="Q445" s="6"/>
      <c r="R445" s="6">
        <f>$N445</f>
        <v>0</v>
      </c>
      <c r="S445" s="6"/>
      <c r="T445" s="6"/>
      <c r="U445" s="6"/>
      <c r="V445" s="6"/>
      <c r="W445" s="6"/>
      <c r="X445" s="2"/>
      <c r="Y445" s="8">
        <f>COUNTIF(F$443:F$450:F$452:F$459,F445)</f>
        <v>0</v>
      </c>
      <c r="Z445" s="8">
        <f t="shared" si="95"/>
        <v>0</v>
      </c>
    </row>
    <row r="446" spans="1:26" s="11" customFormat="1" ht="20" customHeight="1">
      <c r="A446" s="13" t="s">
        <v>206</v>
      </c>
      <c r="B446" s="13" t="s">
        <v>30</v>
      </c>
      <c r="C446" s="13" t="s">
        <v>22</v>
      </c>
      <c r="D446" s="13" t="s">
        <v>0</v>
      </c>
      <c r="E446" s="155">
        <v>4</v>
      </c>
      <c r="F446" s="30"/>
      <c r="G446" s="325"/>
      <c r="H446" s="125" t="str">
        <f>IF(ISNA((IF(F446=0," ",VLOOKUP(F446,Data!$B$62:$B$88,1,FALSE)))),"WRONG LETTER",IF(F446=0," ",_xlfn.XLOOKUP(F446,Data!$B$62:$B$88,Data!$G$62:$G$88)))</f>
        <v xml:space="preserve"> </v>
      </c>
      <c r="I446" s="125" t="str">
        <f>IF(ISNA((IF(F446=0," ",VLOOKUP(F446,Data!$B$62:$B$88,1,FALSE)))),"WRONG LETTER",IF(F446=0," ",_xlfn.XLOOKUP(F446,Data!$B$62:$B$88,Data!$A$62:$A$88)))</f>
        <v xml:space="preserve"> </v>
      </c>
      <c r="J446" s="13" t="str" cm="1">
        <f t="array" ref="J446">_xlfn.IFS(ISBLANK(G446), "", NOT(ISNUMBER(G446)), "!!!",  G446&gt;Data!$D$285,"...",G446&gt;Data!$E$285,"L1",G446&gt;Data!$F$285,"L2",G446&gt;Data!$G$285,"L3",G446&gt;Data!$H$285,"L4",G446&gt;Data!$I$285,"L5",G446&gt;Data!$J$285,"L6",G446&gt;Data!$K$285,"L7",G446&gt;Data!$L$285,"L8", G446&lt;=Data!$L$285,"L9")</f>
        <v/>
      </c>
      <c r="K446" s="2"/>
      <c r="L446" s="126" t="s">
        <v>18</v>
      </c>
      <c r="M446" s="126" t="s">
        <v>17</v>
      </c>
      <c r="N446" s="126">
        <f t="shared" si="94"/>
        <v>0</v>
      </c>
      <c r="O446" s="2"/>
      <c r="P446" s="6"/>
      <c r="Q446" s="6"/>
      <c r="R446" s="6"/>
      <c r="S446" s="6">
        <f>$N446</f>
        <v>0</v>
      </c>
      <c r="T446" s="6"/>
      <c r="U446" s="6"/>
      <c r="V446" s="6"/>
      <c r="W446" s="6"/>
      <c r="X446" s="2"/>
      <c r="Y446" s="8">
        <f>COUNTIF(F$443:F$450:F$452:F$459,F446)</f>
        <v>0</v>
      </c>
      <c r="Z446" s="8">
        <f t="shared" si="95"/>
        <v>0</v>
      </c>
    </row>
    <row r="447" spans="1:26" s="11" customFormat="1" ht="20" customHeight="1">
      <c r="A447" s="13" t="s">
        <v>206</v>
      </c>
      <c r="B447" s="13" t="s">
        <v>30</v>
      </c>
      <c r="C447" s="13" t="s">
        <v>22</v>
      </c>
      <c r="D447" s="13" t="s">
        <v>0</v>
      </c>
      <c r="E447" s="155">
        <v>5</v>
      </c>
      <c r="F447" s="30"/>
      <c r="G447" s="325"/>
      <c r="H447" s="125" t="str">
        <f>IF(ISNA((IF(F447=0," ",VLOOKUP(F447,Data!$B$62:$B$88,1,FALSE)))),"WRONG LETTER",IF(F447=0," ",_xlfn.XLOOKUP(F447,Data!$B$62:$B$88,Data!$G$62:$G$88)))</f>
        <v xml:space="preserve"> </v>
      </c>
      <c r="I447" s="125" t="str">
        <f>IF(ISNA((IF(F447=0," ",VLOOKUP(F447,Data!$B$62:$B$88,1,FALSE)))),"WRONG LETTER",IF(F447=0," ",_xlfn.XLOOKUP(F447,Data!$B$62:$B$88,Data!$A$62:$A$88)))</f>
        <v xml:space="preserve"> </v>
      </c>
      <c r="J447" s="13" t="str" cm="1">
        <f t="array" ref="J447">_xlfn.IFS(ISBLANK(G447), "", NOT(ISNUMBER(G447)), "!!!",  G447&gt;Data!$D$285,"...",G447&gt;Data!$E$285,"L1",G447&gt;Data!$F$285,"L2",G447&gt;Data!$G$285,"L3",G447&gt;Data!$H$285,"L4",G447&gt;Data!$I$285,"L5",G447&gt;Data!$J$285,"L6",G447&gt;Data!$K$285,"L7",G447&gt;Data!$L$285,"L8", G447&lt;=Data!$L$285,"L9")</f>
        <v/>
      </c>
      <c r="K447" s="2"/>
      <c r="L447" s="126" t="s">
        <v>31</v>
      </c>
      <c r="M447" s="126" t="s">
        <v>32</v>
      </c>
      <c r="N447" s="126">
        <f t="shared" si="94"/>
        <v>0</v>
      </c>
      <c r="O447" s="2"/>
      <c r="P447" s="6"/>
      <c r="Q447" s="6"/>
      <c r="R447" s="6"/>
      <c r="S447" s="6"/>
      <c r="T447" s="6">
        <f>$N447</f>
        <v>0</v>
      </c>
      <c r="U447" s="6"/>
      <c r="V447" s="6"/>
      <c r="W447" s="6"/>
      <c r="X447" s="2"/>
      <c r="Y447" s="8">
        <f>COUNTIF(F$443:F$450:F$452:F$459,F447)</f>
        <v>0</v>
      </c>
      <c r="Z447" s="8">
        <f t="shared" si="95"/>
        <v>0</v>
      </c>
    </row>
    <row r="448" spans="1:26" s="11" customFormat="1" ht="20" customHeight="1">
      <c r="A448" s="13" t="s">
        <v>206</v>
      </c>
      <c r="B448" s="13" t="s">
        <v>30</v>
      </c>
      <c r="C448" s="13" t="s">
        <v>22</v>
      </c>
      <c r="D448" s="13" t="s">
        <v>0</v>
      </c>
      <c r="E448" s="155">
        <v>6</v>
      </c>
      <c r="F448" s="30"/>
      <c r="G448" s="325"/>
      <c r="H448" s="125" t="str">
        <f>IF(ISNA((IF(F448=0," ",VLOOKUP(F448,Data!$B$62:$B$88,1,FALSE)))),"WRONG LETTER",IF(F448=0," ",_xlfn.XLOOKUP(F448,Data!$B$62:$B$88,Data!$G$62:$G$88)))</f>
        <v xml:space="preserve"> </v>
      </c>
      <c r="I448" s="125" t="str">
        <f>IF(ISNA((IF(F448=0," ",VLOOKUP(F448,Data!$B$62:$B$88,1,FALSE)))),"WRONG LETTER",IF(F448=0," ",_xlfn.XLOOKUP(F448,Data!$B$62:$B$88,Data!$A$62:$A$88)))</f>
        <v xml:space="preserve"> </v>
      </c>
      <c r="J448" s="13" t="str" cm="1">
        <f t="array" ref="J448">_xlfn.IFS(ISBLANK(G448), "", NOT(ISNUMBER(G448)), "!!!",  G448&gt;Data!$D$285,"...",G448&gt;Data!$E$285,"L1",G448&gt;Data!$F$285,"L2",G448&gt;Data!$G$285,"L3",G448&gt;Data!$H$285,"L4",G448&gt;Data!$I$285,"L5",G448&gt;Data!$J$285,"L6",G448&gt;Data!$K$285,"L7",G448&gt;Data!$L$285,"L8", G448&lt;=Data!$L$285,"L9")</f>
        <v/>
      </c>
      <c r="K448" s="2"/>
      <c r="L448" s="126" t="s">
        <v>44</v>
      </c>
      <c r="M448" s="126" t="s">
        <v>48</v>
      </c>
      <c r="N448" s="126">
        <f t="shared" si="94"/>
        <v>0</v>
      </c>
      <c r="O448" s="2"/>
      <c r="P448" s="6"/>
      <c r="Q448" s="6"/>
      <c r="R448" s="6"/>
      <c r="S448" s="6"/>
      <c r="T448" s="6"/>
      <c r="U448" s="6">
        <f>$N448</f>
        <v>0</v>
      </c>
      <c r="V448" s="6"/>
      <c r="W448" s="6"/>
      <c r="X448" s="2"/>
      <c r="Y448" s="8">
        <f>COUNTIF(F$443:F$450:F$452:F$459,F448)</f>
        <v>0</v>
      </c>
      <c r="Z448" s="8">
        <f t="shared" si="95"/>
        <v>0</v>
      </c>
    </row>
    <row r="449" spans="1:26" s="11" customFormat="1" ht="20" customHeight="1">
      <c r="A449" s="13" t="s">
        <v>206</v>
      </c>
      <c r="B449" s="13" t="s">
        <v>30</v>
      </c>
      <c r="C449" s="13" t="s">
        <v>22</v>
      </c>
      <c r="D449" s="13" t="s">
        <v>0</v>
      </c>
      <c r="E449" s="25">
        <v>7</v>
      </c>
      <c r="F449" s="30"/>
      <c r="G449" s="325"/>
      <c r="H449" s="125" t="str">
        <f>IF(ISNA((IF(F449=0," ",VLOOKUP(F449,Data!$B$62:$B$88,1,FALSE)))),"WRONG LETTER",IF(F449=0," ",_xlfn.XLOOKUP(F449,Data!$B$62:$B$88,Data!$G$62:$G$88)))</f>
        <v xml:space="preserve"> </v>
      </c>
      <c r="I449" s="125" t="str">
        <f>IF(ISNA((IF(F449=0," ",VLOOKUP(F449,Data!$B$62:$B$88,1,FALSE)))),"WRONG LETTER",IF(F449=0," ",_xlfn.XLOOKUP(F449,Data!$B$62:$B$88,Data!$A$62:$A$88)))</f>
        <v xml:space="preserve"> </v>
      </c>
      <c r="J449" s="13" t="str" cm="1">
        <f t="array" ref="J449">_xlfn.IFS(ISBLANK(G449), "", NOT(ISNUMBER(G449)), "!!!",  G449&gt;Data!$D$285,"...",G449&gt;Data!$E$285,"L1",G449&gt;Data!$F$285,"L2",G449&gt;Data!$G$285,"L3",G449&gt;Data!$H$285,"L4",G449&gt;Data!$I$285,"L5",G449&gt;Data!$J$285,"L6",G449&gt;Data!$K$285,"L7",G449&gt;Data!$L$285,"L8", G449&lt;=Data!$L$285,"L9")</f>
        <v/>
      </c>
      <c r="K449" s="2"/>
      <c r="L449" s="126" t="s">
        <v>72</v>
      </c>
      <c r="M449" s="126" t="s">
        <v>73</v>
      </c>
      <c r="N449" s="126">
        <f t="shared" si="94"/>
        <v>0</v>
      </c>
      <c r="O449" s="2"/>
      <c r="P449" s="6"/>
      <c r="Q449" s="6"/>
      <c r="R449" s="6"/>
      <c r="S449" s="6"/>
      <c r="T449" s="6"/>
      <c r="U449" s="6"/>
      <c r="V449" s="6">
        <f>$N449</f>
        <v>0</v>
      </c>
      <c r="W449" s="6"/>
      <c r="X449" s="2"/>
      <c r="Y449" s="8">
        <f>COUNTIF(F$443:F$450:F$452:F$459,F449)</f>
        <v>0</v>
      </c>
      <c r="Z449" s="8">
        <f t="shared" si="95"/>
        <v>0</v>
      </c>
    </row>
    <row r="450" spans="1:26" s="12" customFormat="1" ht="20" customHeight="1">
      <c r="A450" s="13" t="s">
        <v>206</v>
      </c>
      <c r="B450" s="13" t="s">
        <v>30</v>
      </c>
      <c r="C450" s="13" t="s">
        <v>22</v>
      </c>
      <c r="D450" s="13" t="s">
        <v>0</v>
      </c>
      <c r="E450" s="25">
        <v>8</v>
      </c>
      <c r="F450" s="30"/>
      <c r="G450" s="325"/>
      <c r="H450" s="125" t="str">
        <f>IF(ISNA((IF(F450=0," ",VLOOKUP(F450,Data!$B$62:$B$88,1,FALSE)))),"WRONG LETTER",IF(F450=0," ",_xlfn.XLOOKUP(F450,Data!$B$62:$B$88,Data!$G$62:$G$88)))</f>
        <v xml:space="preserve"> </v>
      </c>
      <c r="I450" s="125" t="str">
        <f>IF(ISNA((IF(F450=0," ",VLOOKUP(F450,Data!$B$62:$B$88,1,FALSE)))),"WRONG LETTER",IF(F450=0," ",_xlfn.XLOOKUP(F450,Data!$B$62:$B$88,Data!$A$62:$A$88)))</f>
        <v xml:space="preserve"> </v>
      </c>
      <c r="J450" s="13" t="str" cm="1">
        <f t="array" ref="J450">_xlfn.IFS(ISBLANK(G450), "", NOT(ISNUMBER(G450)), "!!!",  G450&gt;Data!$D$285,"...",G450&gt;Data!$E$285,"L1",G450&gt;Data!$F$285,"L2",G450&gt;Data!$G$285,"L3",G450&gt;Data!$H$285,"L4",G450&gt;Data!$I$285,"L5",G450&gt;Data!$J$285,"L6",G450&gt;Data!$K$285,"L7",G450&gt;Data!$L$285,"L8", G450&lt;=Data!$L$285,"L9")</f>
        <v/>
      </c>
      <c r="K450" s="8"/>
      <c r="L450" s="126" t="s">
        <v>45</v>
      </c>
      <c r="M450" s="126" t="s">
        <v>49</v>
      </c>
      <c r="N450" s="126">
        <f t="shared" si="94"/>
        <v>0</v>
      </c>
      <c r="O450" s="2"/>
      <c r="P450" s="6"/>
      <c r="Q450" s="6"/>
      <c r="R450" s="6"/>
      <c r="S450" s="6"/>
      <c r="T450" s="6"/>
      <c r="U450" s="6"/>
      <c r="V450" s="6"/>
      <c r="W450" s="6">
        <f>$N450</f>
        <v>0</v>
      </c>
      <c r="X450" s="8"/>
      <c r="Y450" s="8">
        <f>COUNTIF(F$443:F$450:F$452:F$459,F450)</f>
        <v>0</v>
      </c>
      <c r="Z450" s="8">
        <f t="shared" si="95"/>
        <v>0</v>
      </c>
    </row>
    <row r="451" spans="1:26" s="12" customFormat="1" ht="20" customHeight="1">
      <c r="A451" s="13" t="s">
        <v>206</v>
      </c>
      <c r="B451" s="13" t="s">
        <v>30</v>
      </c>
      <c r="C451" s="13" t="s">
        <v>22</v>
      </c>
      <c r="D451" s="13"/>
      <c r="E451" s="120" t="s">
        <v>211</v>
      </c>
      <c r="F451" s="46"/>
      <c r="G451" s="46"/>
      <c r="H451" s="120"/>
      <c r="I451" s="127"/>
      <c r="J451" s="128"/>
      <c r="K451" s="8"/>
      <c r="L451" s="129"/>
      <c r="M451" s="129"/>
      <c r="N451" s="130"/>
      <c r="O451" s="8"/>
      <c r="P451" s="487" t="s">
        <v>83</v>
      </c>
      <c r="Q451" s="488"/>
      <c r="R451" s="488"/>
      <c r="S451" s="488"/>
      <c r="T451" s="489"/>
      <c r="U451" s="490"/>
      <c r="V451" s="491"/>
      <c r="W451" s="492"/>
      <c r="X451" s="8"/>
      <c r="Y451" s="8"/>
      <c r="Z451" s="3"/>
    </row>
    <row r="452" spans="1:26" s="12" customFormat="1" ht="20" customHeight="1">
      <c r="A452" s="13" t="s">
        <v>206</v>
      </c>
      <c r="B452" s="13" t="s">
        <v>30</v>
      </c>
      <c r="C452" s="13" t="s">
        <v>22</v>
      </c>
      <c r="D452" s="13" t="s">
        <v>1</v>
      </c>
      <c r="E452" s="155">
        <v>1</v>
      </c>
      <c r="F452" s="30"/>
      <c r="G452" s="325"/>
      <c r="H452" s="125" t="str">
        <f>IF(ISNA((IF(F452=0," ",VLOOKUP(F452,Data!$B$62:$B$88,1,FALSE)))),"WRONG LETTER",IF(F452=0," ",_xlfn.XLOOKUP(F452,Data!$B$62:$B$88,Data!$G$62:$G$88)))</f>
        <v xml:space="preserve"> </v>
      </c>
      <c r="I452" s="125" t="str">
        <f>IF(ISNA((IF(F452=0," ",VLOOKUP(F452,Data!$B$62:$B$88,1,FALSE)))),"WRONG LETTER",IF(F452=0," ",_xlfn.XLOOKUP(F452,Data!$B$62:$B$88,Data!$A$62:$A$88)))</f>
        <v xml:space="preserve"> </v>
      </c>
      <c r="J452" s="13" t="str" cm="1">
        <f t="array" ref="J452">_xlfn.IFS(ISBLANK(G452), "", NOT(ISNUMBER(G452)), "!!!",  G452&gt;Data!$D$285,"...",G452&gt;Data!$E$285,"L1",G452&gt;Data!$F$285,"L2",G452&gt;Data!$G$285,"L3",G452&gt;Data!$H$285,"L4",G452&gt;Data!$I$285,"L5",G452&gt;Data!$J$285,"L6",G452&gt;Data!$K$285,"L7",G452&gt;Data!$L$285,"L8", G452&lt;=Data!$L$285,"L9")</f>
        <v/>
      </c>
      <c r="K452" s="8"/>
      <c r="L452" s="126" t="s">
        <v>0</v>
      </c>
      <c r="M452" s="126" t="s">
        <v>47</v>
      </c>
      <c r="N452" s="126">
        <f>(9-_xlfn.XLOOKUP(L452,F$452:F$459,E$452:E$459, 9))+(9-_xlfn.XLOOKUP(M452,F$452:F$459,E$452:E$459, 9))</f>
        <v>0</v>
      </c>
      <c r="O452" s="2"/>
      <c r="P452" s="6">
        <f>$N452</f>
        <v>0</v>
      </c>
      <c r="Q452" s="6"/>
      <c r="R452" s="6"/>
      <c r="S452" s="6"/>
      <c r="T452" s="6"/>
      <c r="U452" s="6"/>
      <c r="V452" s="6"/>
      <c r="W452" s="6"/>
      <c r="X452" s="2"/>
      <c r="Y452" s="8">
        <f>COUNTIF(F$443:F$450:F$452:F$459,F452)</f>
        <v>0</v>
      </c>
      <c r="Z452" s="8">
        <f>IF(NOT(ISBLANK(F452)),COUNTIF(F$452:F$459,LEFT(F452,1)&amp;"*"),0)</f>
        <v>0</v>
      </c>
    </row>
    <row r="453" spans="1:26" s="12" customFormat="1" ht="20" customHeight="1">
      <c r="A453" s="13" t="s">
        <v>206</v>
      </c>
      <c r="B453" s="13" t="s">
        <v>30</v>
      </c>
      <c r="C453" s="13" t="s">
        <v>22</v>
      </c>
      <c r="D453" s="13" t="s">
        <v>1</v>
      </c>
      <c r="E453" s="155">
        <v>2</v>
      </c>
      <c r="F453" s="30"/>
      <c r="G453" s="325"/>
      <c r="H453" s="125" t="str">
        <f>IF(ISNA((IF(F453=0," ",VLOOKUP(F453,Data!$B$62:$B$88,1,FALSE)))),"WRONG LETTER",IF(F453=0," ",_xlfn.XLOOKUP(F453,Data!$B$62:$B$88,Data!$G$62:$G$88)))</f>
        <v xml:space="preserve"> </v>
      </c>
      <c r="I453" s="125" t="str">
        <f>IF(ISNA((IF(F453=0," ",VLOOKUP(F453,Data!$B$62:$B$88,1,FALSE)))),"WRONG LETTER",IF(F453=0," ",_xlfn.XLOOKUP(F453,Data!$B$62:$B$88,Data!$A$62:$A$88)))</f>
        <v xml:space="preserve"> </v>
      </c>
      <c r="J453" s="13" t="str" cm="1">
        <f t="array" ref="J453">_xlfn.IFS(ISBLANK(G453), "", NOT(ISNUMBER(G453)), "!!!",  G453&gt;Data!$D$285,"...",G453&gt;Data!$E$285,"L1",G453&gt;Data!$F$285,"L2",G453&gt;Data!$G$285,"L3",G453&gt;Data!$H$285,"L4",G453&gt;Data!$I$285,"L5",G453&gt;Data!$J$285,"L6",G453&gt;Data!$K$285,"L7",G453&gt;Data!$L$285,"L8", G453&lt;=Data!$L$285,"L9")</f>
        <v/>
      </c>
      <c r="K453" s="8"/>
      <c r="L453" s="126" t="s">
        <v>33</v>
      </c>
      <c r="M453" s="126" t="s">
        <v>34</v>
      </c>
      <c r="N453" s="126">
        <f t="shared" ref="N453:N459" si="96">(9-_xlfn.XLOOKUP(L453,F$452:F$459,E$452:E$459, 9))+(9-_xlfn.XLOOKUP(M453,F$452:F$459,E$452:E$459, 9))</f>
        <v>0</v>
      </c>
      <c r="O453" s="2"/>
      <c r="P453" s="6"/>
      <c r="Q453" s="6">
        <f>$N453</f>
        <v>0</v>
      </c>
      <c r="R453" s="6"/>
      <c r="S453" s="6"/>
      <c r="T453" s="6"/>
      <c r="U453" s="6"/>
      <c r="V453" s="6"/>
      <c r="W453" s="6"/>
      <c r="X453" s="2"/>
      <c r="Y453" s="8">
        <f>COUNTIF(F$443:F$450:F$452:F$459,F453)</f>
        <v>0</v>
      </c>
      <c r="Z453" s="8">
        <f t="shared" ref="Z453:Z459" si="97">IF(NOT(ISBLANK(F453)),COUNTIF(F$452:F$459,LEFT(F453,1)&amp;"*"),0)</f>
        <v>0</v>
      </c>
    </row>
    <row r="454" spans="1:26" s="12" customFormat="1" ht="20" customHeight="1">
      <c r="A454" s="13" t="s">
        <v>206</v>
      </c>
      <c r="B454" s="13" t="s">
        <v>30</v>
      </c>
      <c r="C454" s="13" t="s">
        <v>22</v>
      </c>
      <c r="D454" s="13" t="s">
        <v>1</v>
      </c>
      <c r="E454" s="155">
        <v>3</v>
      </c>
      <c r="F454" s="30"/>
      <c r="G454" s="325"/>
      <c r="H454" s="125" t="str">
        <f>IF(ISNA((IF(F454=0," ",VLOOKUP(F454,Data!$B$62:$B$88,1,FALSE)))),"WRONG LETTER",IF(F454=0," ",_xlfn.XLOOKUP(F454,Data!$B$62:$B$88,Data!$G$62:$G$88)))</f>
        <v xml:space="preserve"> </v>
      </c>
      <c r="I454" s="125" t="str">
        <f>IF(ISNA((IF(F454=0," ",VLOOKUP(F454,Data!$B$62:$B$88,1,FALSE)))),"WRONG LETTER",IF(F454=0," ",_xlfn.XLOOKUP(F454,Data!$B$62:$B$88,Data!$A$62:$A$88)))</f>
        <v xml:space="preserve"> </v>
      </c>
      <c r="J454" s="13" t="str" cm="1">
        <f t="array" ref="J454">_xlfn.IFS(ISBLANK(G454), "", NOT(ISNUMBER(G454)), "!!!",  G454&gt;Data!$D$285,"...",G454&gt;Data!$E$285,"L1",G454&gt;Data!$F$285,"L2",G454&gt;Data!$G$285,"L3",G454&gt;Data!$H$285,"L4",G454&gt;Data!$I$285,"L5",G454&gt;Data!$J$285,"L6",G454&gt;Data!$K$285,"L7",G454&gt;Data!$L$285,"L8", G454&lt;=Data!$L$285,"L9")</f>
        <v/>
      </c>
      <c r="K454" s="8"/>
      <c r="L454" s="126" t="s">
        <v>1</v>
      </c>
      <c r="M454" s="126" t="s">
        <v>46</v>
      </c>
      <c r="N454" s="126">
        <f t="shared" si="96"/>
        <v>0</v>
      </c>
      <c r="O454" s="2"/>
      <c r="P454" s="6"/>
      <c r="Q454" s="6"/>
      <c r="R454" s="6">
        <f>$N454</f>
        <v>0</v>
      </c>
      <c r="S454" s="6"/>
      <c r="T454" s="6"/>
      <c r="U454" s="6"/>
      <c r="V454" s="6"/>
      <c r="W454" s="6"/>
      <c r="X454" s="2"/>
      <c r="Y454" s="8">
        <f>COUNTIF(F$443:F$450:F$452:F$459,F454)</f>
        <v>0</v>
      </c>
      <c r="Z454" s="8">
        <f t="shared" si="97"/>
        <v>0</v>
      </c>
    </row>
    <row r="455" spans="1:26" s="12" customFormat="1" ht="20" customHeight="1">
      <c r="A455" s="13" t="s">
        <v>206</v>
      </c>
      <c r="B455" s="13" t="s">
        <v>30</v>
      </c>
      <c r="C455" s="13" t="s">
        <v>22</v>
      </c>
      <c r="D455" s="13" t="s">
        <v>1</v>
      </c>
      <c r="E455" s="155">
        <v>4</v>
      </c>
      <c r="F455" s="30"/>
      <c r="G455" s="325"/>
      <c r="H455" s="125" t="str">
        <f>IF(ISNA((IF(F455=0," ",VLOOKUP(F455,Data!$B$62:$B$88,1,FALSE)))),"WRONG LETTER",IF(F455=0," ",_xlfn.XLOOKUP(F455,Data!$B$62:$B$88,Data!$G$62:$G$88)))</f>
        <v xml:space="preserve"> </v>
      </c>
      <c r="I455" s="125" t="str">
        <f>IF(ISNA((IF(F455=0," ",VLOOKUP(F455,Data!$B$62:$B$88,1,FALSE)))),"WRONG LETTER",IF(F455=0," ",_xlfn.XLOOKUP(F455,Data!$B$62:$B$88,Data!$A$62:$A$88)))</f>
        <v xml:space="preserve"> </v>
      </c>
      <c r="J455" s="13" t="str" cm="1">
        <f t="array" ref="J455">_xlfn.IFS(ISBLANK(G455), "", NOT(ISNUMBER(G455)), "!!!",  G455&gt;Data!$D$285,"...",G455&gt;Data!$E$285,"L1",G455&gt;Data!$F$285,"L2",G455&gt;Data!$G$285,"L3",G455&gt;Data!$H$285,"L4",G455&gt;Data!$I$285,"L5",G455&gt;Data!$J$285,"L6",G455&gt;Data!$K$285,"L7",G455&gt;Data!$L$285,"L8", G455&lt;=Data!$L$285,"L9")</f>
        <v/>
      </c>
      <c r="K455" s="8"/>
      <c r="L455" s="126" t="s">
        <v>18</v>
      </c>
      <c r="M455" s="126" t="s">
        <v>17</v>
      </c>
      <c r="N455" s="126">
        <f t="shared" si="96"/>
        <v>0</v>
      </c>
      <c r="O455" s="2"/>
      <c r="P455" s="6"/>
      <c r="Q455" s="6"/>
      <c r="R455" s="6"/>
      <c r="S455" s="6">
        <f>$N455</f>
        <v>0</v>
      </c>
      <c r="T455" s="6"/>
      <c r="U455" s="6"/>
      <c r="V455" s="6"/>
      <c r="W455" s="6"/>
      <c r="X455" s="2"/>
      <c r="Y455" s="8">
        <f>COUNTIF(F$443:F$450:F$452:F$459,F455)</f>
        <v>0</v>
      </c>
      <c r="Z455" s="8">
        <f t="shared" si="97"/>
        <v>0</v>
      </c>
    </row>
    <row r="456" spans="1:26" s="12" customFormat="1" ht="20" customHeight="1">
      <c r="A456" s="13" t="s">
        <v>206</v>
      </c>
      <c r="B456" s="13" t="s">
        <v>30</v>
      </c>
      <c r="C456" s="13" t="s">
        <v>22</v>
      </c>
      <c r="D456" s="13" t="s">
        <v>1</v>
      </c>
      <c r="E456" s="155">
        <v>5</v>
      </c>
      <c r="F456" s="30"/>
      <c r="G456" s="325"/>
      <c r="H456" s="125" t="str">
        <f>IF(ISNA((IF(F456=0," ",VLOOKUP(F456,Data!$B$62:$B$88,1,FALSE)))),"WRONG LETTER",IF(F456=0," ",_xlfn.XLOOKUP(F456,Data!$B$62:$B$88,Data!$G$62:$G$88)))</f>
        <v xml:space="preserve"> </v>
      </c>
      <c r="I456" s="125" t="str">
        <f>IF(ISNA((IF(F456=0," ",VLOOKUP(F456,Data!$B$62:$B$88,1,FALSE)))),"WRONG LETTER",IF(F456=0," ",_xlfn.XLOOKUP(F456,Data!$B$62:$B$88,Data!$A$62:$A$88)))</f>
        <v xml:space="preserve"> </v>
      </c>
      <c r="J456" s="13" t="str" cm="1">
        <f t="array" ref="J456">_xlfn.IFS(ISBLANK(G456), "", NOT(ISNUMBER(G456)), "!!!",  G456&gt;Data!$D$285,"...",G456&gt;Data!$E$285,"L1",G456&gt;Data!$F$285,"L2",G456&gt;Data!$G$285,"L3",G456&gt;Data!$H$285,"L4",G456&gt;Data!$I$285,"L5",G456&gt;Data!$J$285,"L6",G456&gt;Data!$K$285,"L7",G456&gt;Data!$L$285,"L8", G456&lt;=Data!$L$285,"L9")</f>
        <v/>
      </c>
      <c r="K456" s="8"/>
      <c r="L456" s="126" t="s">
        <v>31</v>
      </c>
      <c r="M456" s="126" t="s">
        <v>32</v>
      </c>
      <c r="N456" s="126">
        <f t="shared" si="96"/>
        <v>0</v>
      </c>
      <c r="O456" s="2"/>
      <c r="P456" s="6"/>
      <c r="Q456" s="6"/>
      <c r="R456" s="6"/>
      <c r="S456" s="6"/>
      <c r="T456" s="6">
        <f>$N456</f>
        <v>0</v>
      </c>
      <c r="U456" s="6"/>
      <c r="V456" s="6"/>
      <c r="W456" s="6"/>
      <c r="X456" s="2"/>
      <c r="Y456" s="8">
        <f>COUNTIF(F$443:F$450:F$452:F$459,F456)</f>
        <v>0</v>
      </c>
      <c r="Z456" s="8">
        <f t="shared" si="97"/>
        <v>0</v>
      </c>
    </row>
    <row r="457" spans="1:26" s="12" customFormat="1" ht="20" customHeight="1">
      <c r="A457" s="13" t="s">
        <v>206</v>
      </c>
      <c r="B457" s="13" t="s">
        <v>30</v>
      </c>
      <c r="C457" s="13" t="s">
        <v>22</v>
      </c>
      <c r="D457" s="13" t="s">
        <v>1</v>
      </c>
      <c r="E457" s="155">
        <v>6</v>
      </c>
      <c r="F457" s="30"/>
      <c r="G457" s="325"/>
      <c r="H457" s="125" t="str">
        <f>IF(ISNA((IF(F457=0," ",VLOOKUP(F457,Data!$B$62:$B$88,1,FALSE)))),"WRONG LETTER",IF(F457=0," ",_xlfn.XLOOKUP(F457,Data!$B$62:$B$88,Data!$G$62:$G$88)))</f>
        <v xml:space="preserve"> </v>
      </c>
      <c r="I457" s="125" t="str">
        <f>IF(ISNA((IF(F457=0," ",VLOOKUP(F457,Data!$B$62:$B$88,1,FALSE)))),"WRONG LETTER",IF(F457=0," ",_xlfn.XLOOKUP(F457,Data!$B$62:$B$88,Data!$A$62:$A$88)))</f>
        <v xml:space="preserve"> </v>
      </c>
      <c r="J457" s="13" t="str" cm="1">
        <f t="array" ref="J457">_xlfn.IFS(ISBLANK(G457), "", NOT(ISNUMBER(G457)), "!!!",  G457&gt;Data!$D$285,"...",G457&gt;Data!$E$285,"L1",G457&gt;Data!$F$285,"L2",G457&gt;Data!$G$285,"L3",G457&gt;Data!$H$285,"L4",G457&gt;Data!$I$285,"L5",G457&gt;Data!$J$285,"L6",G457&gt;Data!$K$285,"L7",G457&gt;Data!$L$285,"L8", G457&lt;=Data!$L$285,"L9")</f>
        <v/>
      </c>
      <c r="K457" s="131"/>
      <c r="L457" s="126" t="s">
        <v>44</v>
      </c>
      <c r="M457" s="126" t="s">
        <v>48</v>
      </c>
      <c r="N457" s="126">
        <f t="shared" si="96"/>
        <v>0</v>
      </c>
      <c r="O457" s="2"/>
      <c r="P457" s="6"/>
      <c r="Q457" s="6"/>
      <c r="R457" s="6"/>
      <c r="S457" s="6"/>
      <c r="T457" s="6"/>
      <c r="U457" s="6">
        <f>$N457</f>
        <v>0</v>
      </c>
      <c r="V457" s="6"/>
      <c r="W457" s="6"/>
      <c r="X457" s="2"/>
      <c r="Y457" s="8">
        <f>COUNTIF(F$443:F$450:F$452:F$459,F457)</f>
        <v>0</v>
      </c>
      <c r="Z457" s="8">
        <f t="shared" si="97"/>
        <v>0</v>
      </c>
    </row>
    <row r="458" spans="1:26" s="11" customFormat="1" ht="20" customHeight="1">
      <c r="A458" s="13" t="s">
        <v>206</v>
      </c>
      <c r="B458" s="13" t="s">
        <v>30</v>
      </c>
      <c r="C458" s="13" t="s">
        <v>22</v>
      </c>
      <c r="D458" s="13" t="s">
        <v>1</v>
      </c>
      <c r="E458" s="25">
        <v>7</v>
      </c>
      <c r="F458" s="30"/>
      <c r="G458" s="325"/>
      <c r="H458" s="125" t="str">
        <f>IF(ISNA((IF(F458=0," ",VLOOKUP(F458,Data!$B$62:$B$88,1,FALSE)))),"WRONG LETTER",IF(F458=0," ",_xlfn.XLOOKUP(F458,Data!$B$62:$B$88,Data!$G$62:$G$88)))</f>
        <v xml:space="preserve"> </v>
      </c>
      <c r="I458" s="125" t="str">
        <f>IF(ISNA((IF(F458=0," ",VLOOKUP(F458,Data!$B$62:$B$88,1,FALSE)))),"WRONG LETTER",IF(F458=0," ",_xlfn.XLOOKUP(F458,Data!$B$62:$B$88,Data!$A$62:$A$88)))</f>
        <v xml:space="preserve"> </v>
      </c>
      <c r="J458" s="13" t="str" cm="1">
        <f t="array" ref="J458">_xlfn.IFS(ISBLANK(G458), "", NOT(ISNUMBER(G458)), "!!!",  G458&gt;Data!$D$285,"...",G458&gt;Data!$E$285,"L1",G458&gt;Data!$F$285,"L2",G458&gt;Data!$G$285,"L3",G458&gt;Data!$H$285,"L4",G458&gt;Data!$I$285,"L5",G458&gt;Data!$J$285,"L6",G458&gt;Data!$K$285,"L7",G458&gt;Data!$L$285,"L8", G458&lt;=Data!$L$285,"L9")</f>
        <v/>
      </c>
      <c r="K458" s="8"/>
      <c r="L458" s="126" t="s">
        <v>72</v>
      </c>
      <c r="M458" s="126" t="s">
        <v>73</v>
      </c>
      <c r="N458" s="126">
        <f t="shared" si="96"/>
        <v>0</v>
      </c>
      <c r="O458" s="2"/>
      <c r="P458" s="6"/>
      <c r="Q458" s="6"/>
      <c r="R458" s="6"/>
      <c r="S458" s="6"/>
      <c r="T458" s="6"/>
      <c r="U458" s="6"/>
      <c r="V458" s="6">
        <f>$N458</f>
        <v>0</v>
      </c>
      <c r="W458" s="6"/>
      <c r="X458" s="2"/>
      <c r="Y458" s="8">
        <f>COUNTIF(F$443:F$450:F$452:F$459,F458)</f>
        <v>0</v>
      </c>
      <c r="Z458" s="8">
        <f t="shared" si="97"/>
        <v>0</v>
      </c>
    </row>
    <row r="459" spans="1:26" s="11" customFormat="1" ht="20" customHeight="1">
      <c r="A459" s="13" t="s">
        <v>206</v>
      </c>
      <c r="B459" s="13" t="s">
        <v>30</v>
      </c>
      <c r="C459" s="13" t="s">
        <v>22</v>
      </c>
      <c r="D459" s="13" t="s">
        <v>1</v>
      </c>
      <c r="E459" s="25">
        <v>8</v>
      </c>
      <c r="F459" s="30"/>
      <c r="G459" s="325"/>
      <c r="H459" s="125" t="str">
        <f>IF(ISNA((IF(F459=0," ",VLOOKUP(F459,Data!$B$62:$B$88,1,FALSE)))),"WRONG LETTER",IF(F459=0," ",_xlfn.XLOOKUP(F459,Data!$B$62:$B$88,Data!$G$62:$G$88)))</f>
        <v xml:space="preserve"> </v>
      </c>
      <c r="I459" s="125" t="str">
        <f>IF(ISNA((IF(F459=0," ",VLOOKUP(F459,Data!$B$62:$B$88,1,FALSE)))),"WRONG LETTER",IF(F459=0," ",_xlfn.XLOOKUP(F459,Data!$B$62:$B$88,Data!$A$62:$A$88)))</f>
        <v xml:space="preserve"> </v>
      </c>
      <c r="J459" s="13" t="str" cm="1">
        <f t="array" ref="J459">_xlfn.IFS(ISBLANK(G459), "", NOT(ISNUMBER(G459)), "!!!",  G459&gt;Data!$D$285,"...",G459&gt;Data!$E$285,"L1",G459&gt;Data!$F$285,"L2",G459&gt;Data!$G$285,"L3",G459&gt;Data!$H$285,"L4",G459&gt;Data!$I$285,"L5",G459&gt;Data!$J$285,"L6",G459&gt;Data!$K$285,"L7",G459&gt;Data!$L$285,"L8", G459&lt;=Data!$L$285,"L9")</f>
        <v/>
      </c>
      <c r="K459" s="8"/>
      <c r="L459" s="126" t="s">
        <v>45</v>
      </c>
      <c r="M459" s="126" t="s">
        <v>49</v>
      </c>
      <c r="N459" s="126">
        <f t="shared" si="96"/>
        <v>0</v>
      </c>
      <c r="O459" s="2"/>
      <c r="P459" s="6"/>
      <c r="Q459" s="6"/>
      <c r="R459" s="6"/>
      <c r="S459" s="6"/>
      <c r="T459" s="6"/>
      <c r="U459" s="6"/>
      <c r="V459" s="6"/>
      <c r="W459" s="6">
        <f>$N459</f>
        <v>0</v>
      </c>
      <c r="X459" s="8"/>
      <c r="Y459" s="8">
        <f>COUNTIF(F$443:F$450:F$452:F$459,F459)</f>
        <v>0</v>
      </c>
      <c r="Z459" s="8">
        <f t="shared" si="97"/>
        <v>0</v>
      </c>
    </row>
    <row r="460" spans="1:26" s="11" customFormat="1" ht="20" customHeight="1">
      <c r="A460" s="13" t="s">
        <v>206</v>
      </c>
      <c r="B460" s="13" t="s">
        <v>30</v>
      </c>
      <c r="C460" s="13">
        <v>100</v>
      </c>
      <c r="D460" s="13"/>
      <c r="E460" s="120" t="s">
        <v>212</v>
      </c>
      <c r="F460" s="46"/>
      <c r="G460" s="46"/>
      <c r="H460" s="120"/>
      <c r="I460" s="127" t="s">
        <v>59</v>
      </c>
      <c r="J460" s="128">
        <f>Data!$M$286</f>
        <v>11</v>
      </c>
      <c r="K460" s="22"/>
      <c r="L460" s="16"/>
      <c r="M460" s="16"/>
      <c r="O460" s="8"/>
      <c r="P460" s="487" t="s">
        <v>83</v>
      </c>
      <c r="Q460" s="488"/>
      <c r="R460" s="488"/>
      <c r="S460" s="488"/>
      <c r="T460" s="489"/>
      <c r="U460" s="490"/>
      <c r="V460" s="491"/>
      <c r="W460" s="492"/>
      <c r="X460" s="2"/>
      <c r="Y460" s="123"/>
      <c r="Z460" s="3"/>
    </row>
    <row r="461" spans="1:26" s="11" customFormat="1" ht="20" customHeight="1">
      <c r="A461" s="13" t="s">
        <v>206</v>
      </c>
      <c r="B461" s="13" t="s">
        <v>30</v>
      </c>
      <c r="C461" s="13">
        <v>100</v>
      </c>
      <c r="D461" s="13" t="s">
        <v>0</v>
      </c>
      <c r="E461" s="155">
        <v>1</v>
      </c>
      <c r="F461" s="30"/>
      <c r="G461" s="325"/>
      <c r="H461" s="125" t="str">
        <f>IF(ISNA((IF(F461=0," ",VLOOKUP(F461,Data!$B$62:$B$88,1,FALSE)))),"WRONG LETTER",IF(F461=0," ",_xlfn.XLOOKUP(F461,Data!$B$62:$B$88,Data!$J$62:$J$88)))</f>
        <v xml:space="preserve"> </v>
      </c>
      <c r="I461" s="125" t="str">
        <f>IF(ISNA((IF(F461=0," ",VLOOKUP(F461,Data!$B$62:$B$88,1,FALSE)))),"WRONG LETTER",IF(F461=0," ",_xlfn.XLOOKUP(F461,Data!$B$62:$B$88,Data!$A$62:$A$88)))</f>
        <v xml:space="preserve"> </v>
      </c>
      <c r="J461" s="13" t="str" cm="1">
        <f t="array" ref="J461">_xlfn.IFS(ISBLANK(G461), "", NOT(ISNUMBER(G461)), "!!!",  G461&gt;Data!$D$286,"...",G461&gt;Data!$E$286,"L1",G461&gt;Data!$F$286,"L2",G461&gt;Data!$G$286,"L3",G461&gt;Data!$H$286,"L4",G461&gt;Data!$I$286,"L5",G461&gt;Data!$J$286,"L6",G461&gt;Data!$K$286,"L7",G461&gt;Data!$L$286,"L8", G461&lt;=Data!$L$286,"L9")</f>
        <v/>
      </c>
      <c r="K461" s="2"/>
      <c r="L461" s="126" t="s">
        <v>0</v>
      </c>
      <c r="M461" s="126" t="s">
        <v>47</v>
      </c>
      <c r="N461" s="126">
        <f>(9-_xlfn.XLOOKUP(L461,F$461:F$468,E$461:E$468, 9))+(9-_xlfn.XLOOKUP(M461,F$461:F$468,E$461:E$468, 9))</f>
        <v>0</v>
      </c>
      <c r="O461" s="2"/>
      <c r="P461" s="6">
        <f>$N461</f>
        <v>0</v>
      </c>
      <c r="Q461" s="6"/>
      <c r="R461" s="6"/>
      <c r="S461" s="6"/>
      <c r="T461" s="6"/>
      <c r="U461" s="6"/>
      <c r="V461" s="6"/>
      <c r="W461" s="6"/>
      <c r="X461" s="2"/>
      <c r="Y461" s="8">
        <f>COUNTIF(F$461:F$468:F$470:F$477,F461)</f>
        <v>0</v>
      </c>
      <c r="Z461" s="8">
        <f>IF(NOT(ISBLANK(F461)),COUNTIF(F$461:F$468,LEFT(F461,1)&amp;"*"),0)</f>
        <v>0</v>
      </c>
    </row>
    <row r="462" spans="1:26" s="11" customFormat="1" ht="20" customHeight="1">
      <c r="A462" s="13" t="s">
        <v>206</v>
      </c>
      <c r="B462" s="13" t="s">
        <v>30</v>
      </c>
      <c r="C462" s="13">
        <v>100</v>
      </c>
      <c r="D462" s="13" t="s">
        <v>0</v>
      </c>
      <c r="E462" s="155">
        <v>2</v>
      </c>
      <c r="F462" s="30"/>
      <c r="G462" s="325"/>
      <c r="H462" s="125" t="str">
        <f>IF(ISNA((IF(F462=0," ",VLOOKUP(F462,Data!$B$62:$B$88,1,FALSE)))),"WRONG LETTER",IF(F462=0," ",_xlfn.XLOOKUP(F462,Data!$B$62:$B$88,Data!$J$62:$J$88)))</f>
        <v xml:space="preserve"> </v>
      </c>
      <c r="I462" s="125" t="str">
        <f>IF(ISNA((IF(F462=0," ",VLOOKUP(F462,Data!$B$62:$B$88,1,FALSE)))),"WRONG LETTER",IF(F462=0," ",_xlfn.XLOOKUP(F462,Data!$B$62:$B$88,Data!$A$62:$A$88)))</f>
        <v xml:space="preserve"> </v>
      </c>
      <c r="J462" s="13" t="str" cm="1">
        <f t="array" ref="J462">_xlfn.IFS(ISBLANK(G462), "", NOT(ISNUMBER(G462)), "!!!",  G462&gt;Data!$D$286,"...",G462&gt;Data!$E$286,"L1",G462&gt;Data!$F$286,"L2",G462&gt;Data!$G$286,"L3",G462&gt;Data!$H$286,"L4",G462&gt;Data!$I$286,"L5",G462&gt;Data!$J$286,"L6",G462&gt;Data!$K$286,"L7",G462&gt;Data!$L$286,"L8", G462&lt;=Data!$L$286,"L9")</f>
        <v/>
      </c>
      <c r="K462" s="2"/>
      <c r="L462" s="126" t="s">
        <v>33</v>
      </c>
      <c r="M462" s="126" t="s">
        <v>34</v>
      </c>
      <c r="N462" s="126">
        <f t="shared" ref="N462:N468" si="98">(9-_xlfn.XLOOKUP(L462,F$461:F$468,E$461:E$468, 9))+(9-_xlfn.XLOOKUP(M462,F$461:F$468,E$461:E$468, 9))</f>
        <v>0</v>
      </c>
      <c r="O462" s="2"/>
      <c r="P462" s="6"/>
      <c r="Q462" s="6">
        <f>$N462</f>
        <v>0</v>
      </c>
      <c r="R462" s="6"/>
      <c r="S462" s="6"/>
      <c r="T462" s="6"/>
      <c r="U462" s="6"/>
      <c r="V462" s="6"/>
      <c r="W462" s="6"/>
      <c r="X462" s="2"/>
      <c r="Y462" s="8">
        <f>COUNTIF(F$461:F$468:F$470:F$477,F462)</f>
        <v>0</v>
      </c>
      <c r="Z462" s="8">
        <f t="shared" ref="Z462:Z468" si="99">IF(NOT(ISBLANK(F462)),COUNTIF(F$461:F$468,LEFT(F462,1)&amp;"*"),0)</f>
        <v>0</v>
      </c>
    </row>
    <row r="463" spans="1:26" s="11" customFormat="1" ht="20" customHeight="1">
      <c r="A463" s="13" t="s">
        <v>206</v>
      </c>
      <c r="B463" s="13" t="s">
        <v>30</v>
      </c>
      <c r="C463" s="13">
        <v>100</v>
      </c>
      <c r="D463" s="13" t="s">
        <v>0</v>
      </c>
      <c r="E463" s="155">
        <v>3</v>
      </c>
      <c r="F463" s="30"/>
      <c r="G463" s="325"/>
      <c r="H463" s="125" t="str">
        <f>IF(ISNA((IF(F463=0," ",VLOOKUP(F463,Data!$B$62:$B$88,1,FALSE)))),"WRONG LETTER",IF(F463=0," ",_xlfn.XLOOKUP(F463,Data!$B$62:$B$88,Data!$J$62:$J$88)))</f>
        <v xml:space="preserve"> </v>
      </c>
      <c r="I463" s="125" t="str">
        <f>IF(ISNA((IF(F463=0," ",VLOOKUP(F463,Data!$B$62:$B$88,1,FALSE)))),"WRONG LETTER",IF(F463=0," ",_xlfn.XLOOKUP(F463,Data!$B$62:$B$88,Data!$A$62:$A$88)))</f>
        <v xml:space="preserve"> </v>
      </c>
      <c r="J463" s="13" t="str" cm="1">
        <f t="array" ref="J463">_xlfn.IFS(ISBLANK(G463), "", NOT(ISNUMBER(G463)), "!!!",  G463&gt;Data!$D$286,"...",G463&gt;Data!$E$286,"L1",G463&gt;Data!$F$286,"L2",G463&gt;Data!$G$286,"L3",G463&gt;Data!$H$286,"L4",G463&gt;Data!$I$286,"L5",G463&gt;Data!$J$286,"L6",G463&gt;Data!$K$286,"L7",G463&gt;Data!$L$286,"L8", G463&lt;=Data!$L$286,"L9")</f>
        <v/>
      </c>
      <c r="K463" s="2"/>
      <c r="L463" s="126" t="s">
        <v>1</v>
      </c>
      <c r="M463" s="126" t="s">
        <v>46</v>
      </c>
      <c r="N463" s="126">
        <f t="shared" si="98"/>
        <v>0</v>
      </c>
      <c r="O463" s="2"/>
      <c r="P463" s="6"/>
      <c r="Q463" s="6"/>
      <c r="R463" s="6">
        <f>$N463</f>
        <v>0</v>
      </c>
      <c r="S463" s="6"/>
      <c r="T463" s="6"/>
      <c r="U463" s="6"/>
      <c r="V463" s="6"/>
      <c r="W463" s="6"/>
      <c r="X463" s="2"/>
      <c r="Y463" s="8">
        <f>COUNTIF(F$461:F$468:F$470:F$477,F463)</f>
        <v>0</v>
      </c>
      <c r="Z463" s="8">
        <f t="shared" si="99"/>
        <v>0</v>
      </c>
    </row>
    <row r="464" spans="1:26" s="11" customFormat="1" ht="20" customHeight="1">
      <c r="A464" s="13" t="s">
        <v>206</v>
      </c>
      <c r="B464" s="13" t="s">
        <v>30</v>
      </c>
      <c r="C464" s="13">
        <v>100</v>
      </c>
      <c r="D464" s="13" t="s">
        <v>0</v>
      </c>
      <c r="E464" s="155">
        <v>4</v>
      </c>
      <c r="F464" s="30"/>
      <c r="G464" s="325"/>
      <c r="H464" s="125" t="str">
        <f>IF(ISNA((IF(F464=0," ",VLOOKUP(F464,Data!$B$62:$B$88,1,FALSE)))),"WRONG LETTER",IF(F464=0," ",_xlfn.XLOOKUP(F464,Data!$B$62:$B$88,Data!$J$62:$J$88)))</f>
        <v xml:space="preserve"> </v>
      </c>
      <c r="I464" s="125" t="str">
        <f>IF(ISNA((IF(F464=0," ",VLOOKUP(F464,Data!$B$62:$B$88,1,FALSE)))),"WRONG LETTER",IF(F464=0," ",_xlfn.XLOOKUP(F464,Data!$B$62:$B$88,Data!$A$62:$A$88)))</f>
        <v xml:space="preserve"> </v>
      </c>
      <c r="J464" s="13" t="str" cm="1">
        <f t="array" ref="J464">_xlfn.IFS(ISBLANK(G464), "", NOT(ISNUMBER(G464)), "!!!",  G464&gt;Data!$D$286,"...",G464&gt;Data!$E$286,"L1",G464&gt;Data!$F$286,"L2",G464&gt;Data!$G$286,"L3",G464&gt;Data!$H$286,"L4",G464&gt;Data!$I$286,"L5",G464&gt;Data!$J$286,"L6",G464&gt;Data!$K$286,"L7",G464&gt;Data!$L$286,"L8", G464&lt;=Data!$L$286,"L9")</f>
        <v/>
      </c>
      <c r="K464" s="2"/>
      <c r="L464" s="126" t="s">
        <v>18</v>
      </c>
      <c r="M464" s="126" t="s">
        <v>17</v>
      </c>
      <c r="N464" s="126">
        <f t="shared" si="98"/>
        <v>0</v>
      </c>
      <c r="O464" s="2"/>
      <c r="P464" s="6"/>
      <c r="Q464" s="6"/>
      <c r="R464" s="6"/>
      <c r="S464" s="6">
        <f>$N464</f>
        <v>0</v>
      </c>
      <c r="T464" s="6"/>
      <c r="U464" s="6"/>
      <c r="V464" s="6"/>
      <c r="W464" s="6"/>
      <c r="X464" s="2"/>
      <c r="Y464" s="8">
        <f>COUNTIF(F$461:F$468:F$470:F$477,F464)</f>
        <v>0</v>
      </c>
      <c r="Z464" s="8">
        <f t="shared" si="99"/>
        <v>0</v>
      </c>
    </row>
    <row r="465" spans="1:26" s="11" customFormat="1" ht="20" customHeight="1">
      <c r="A465" s="13" t="s">
        <v>206</v>
      </c>
      <c r="B465" s="13" t="s">
        <v>30</v>
      </c>
      <c r="C465" s="13">
        <v>100</v>
      </c>
      <c r="D465" s="13" t="s">
        <v>0</v>
      </c>
      <c r="E465" s="155">
        <v>5</v>
      </c>
      <c r="F465" s="30"/>
      <c r="G465" s="325"/>
      <c r="H465" s="125" t="str">
        <f>IF(ISNA((IF(F465=0," ",VLOOKUP(F465,Data!$B$62:$B$88,1,FALSE)))),"WRONG LETTER",IF(F465=0," ",_xlfn.XLOOKUP(F465,Data!$B$62:$B$88,Data!$J$62:$J$88)))</f>
        <v xml:space="preserve"> </v>
      </c>
      <c r="I465" s="125" t="str">
        <f>IF(ISNA((IF(F465=0," ",VLOOKUP(F465,Data!$B$62:$B$88,1,FALSE)))),"WRONG LETTER",IF(F465=0," ",_xlfn.XLOOKUP(F465,Data!$B$62:$B$88,Data!$A$62:$A$88)))</f>
        <v xml:space="preserve"> </v>
      </c>
      <c r="J465" s="13" t="str" cm="1">
        <f t="array" ref="J465">_xlfn.IFS(ISBLANK(G465), "", NOT(ISNUMBER(G465)), "!!!",  G465&gt;Data!$D$286,"...",G465&gt;Data!$E$286,"L1",G465&gt;Data!$F$286,"L2",G465&gt;Data!$G$286,"L3",G465&gt;Data!$H$286,"L4",G465&gt;Data!$I$286,"L5",G465&gt;Data!$J$286,"L6",G465&gt;Data!$K$286,"L7",G465&gt;Data!$L$286,"L8", G465&lt;=Data!$L$286,"L9")</f>
        <v/>
      </c>
      <c r="K465" s="2"/>
      <c r="L465" s="126" t="s">
        <v>31</v>
      </c>
      <c r="M465" s="126" t="s">
        <v>32</v>
      </c>
      <c r="N465" s="126">
        <f t="shared" si="98"/>
        <v>0</v>
      </c>
      <c r="O465" s="2"/>
      <c r="P465" s="6"/>
      <c r="Q465" s="6"/>
      <c r="R465" s="6"/>
      <c r="S465" s="6"/>
      <c r="T465" s="6">
        <f>$N465</f>
        <v>0</v>
      </c>
      <c r="U465" s="6"/>
      <c r="V465" s="6"/>
      <c r="W465" s="6"/>
      <c r="X465" s="2"/>
      <c r="Y465" s="8">
        <f>COUNTIF(F$461:F$468:F$470:F$477,F465)</f>
        <v>0</v>
      </c>
      <c r="Z465" s="8">
        <f t="shared" si="99"/>
        <v>0</v>
      </c>
    </row>
    <row r="466" spans="1:26" s="11" customFormat="1" ht="20" customHeight="1">
      <c r="A466" s="13" t="s">
        <v>206</v>
      </c>
      <c r="B466" s="13" t="s">
        <v>30</v>
      </c>
      <c r="C466" s="13">
        <v>100</v>
      </c>
      <c r="D466" s="13" t="s">
        <v>0</v>
      </c>
      <c r="E466" s="155">
        <v>6</v>
      </c>
      <c r="F466" s="30"/>
      <c r="G466" s="325"/>
      <c r="H466" s="125" t="str">
        <f>IF(ISNA((IF(F466=0," ",VLOOKUP(F466,Data!$B$62:$B$88,1,FALSE)))),"WRONG LETTER",IF(F466=0," ",_xlfn.XLOOKUP(F466,Data!$B$62:$B$88,Data!$J$62:$J$88)))</f>
        <v xml:space="preserve"> </v>
      </c>
      <c r="I466" s="125" t="str">
        <f>IF(ISNA((IF(F466=0," ",VLOOKUP(F466,Data!$B$62:$B$88,1,FALSE)))),"WRONG LETTER",IF(F466=0," ",_xlfn.XLOOKUP(F466,Data!$B$62:$B$88,Data!$A$62:$A$88)))</f>
        <v xml:space="preserve"> </v>
      </c>
      <c r="J466" s="13" t="str" cm="1">
        <f t="array" ref="J466">_xlfn.IFS(ISBLANK(G466), "", NOT(ISNUMBER(G466)), "!!!",  G466&gt;Data!$D$286,"...",G466&gt;Data!$E$286,"L1",G466&gt;Data!$F$286,"L2",G466&gt;Data!$G$286,"L3",G466&gt;Data!$H$286,"L4",G466&gt;Data!$I$286,"L5",G466&gt;Data!$J$286,"L6",G466&gt;Data!$K$286,"L7",G466&gt;Data!$L$286,"L8", G466&lt;=Data!$L$286,"L9")</f>
        <v/>
      </c>
      <c r="K466" s="2"/>
      <c r="L466" s="126" t="s">
        <v>44</v>
      </c>
      <c r="M466" s="126" t="s">
        <v>48</v>
      </c>
      <c r="N466" s="126">
        <f t="shared" si="98"/>
        <v>0</v>
      </c>
      <c r="O466" s="2"/>
      <c r="P466" s="6"/>
      <c r="Q466" s="6"/>
      <c r="R466" s="6"/>
      <c r="S466" s="6"/>
      <c r="T466" s="6"/>
      <c r="U466" s="6">
        <f>$N466</f>
        <v>0</v>
      </c>
      <c r="V466" s="6"/>
      <c r="W466" s="6"/>
      <c r="X466" s="2"/>
      <c r="Y466" s="8">
        <f>COUNTIF(F$461:F$468:F$470:F$477,F466)</f>
        <v>0</v>
      </c>
      <c r="Z466" s="8">
        <f t="shared" si="99"/>
        <v>0</v>
      </c>
    </row>
    <row r="467" spans="1:26" s="11" customFormat="1" ht="20" customHeight="1">
      <c r="A467" s="13" t="s">
        <v>206</v>
      </c>
      <c r="B467" s="13" t="s">
        <v>30</v>
      </c>
      <c r="C467" s="13">
        <v>100</v>
      </c>
      <c r="D467" s="13" t="s">
        <v>0</v>
      </c>
      <c r="E467" s="25">
        <v>7</v>
      </c>
      <c r="F467" s="30"/>
      <c r="G467" s="325"/>
      <c r="H467" s="125" t="str">
        <f>IF(ISNA((IF(F467=0," ",VLOOKUP(F467,Data!$B$62:$B$88,1,FALSE)))),"WRONG LETTER",IF(F467=0," ",_xlfn.XLOOKUP(F467,Data!$B$62:$B$88,Data!$J$62:$J$88)))</f>
        <v xml:space="preserve"> </v>
      </c>
      <c r="I467" s="125" t="str">
        <f>IF(ISNA((IF(F467=0," ",VLOOKUP(F467,Data!$B$62:$B$88,1,FALSE)))),"WRONG LETTER",IF(F467=0," ",_xlfn.XLOOKUP(F467,Data!$B$62:$B$88,Data!$A$62:$A$88)))</f>
        <v xml:space="preserve"> </v>
      </c>
      <c r="J467" s="13" t="str" cm="1">
        <f t="array" ref="J467">_xlfn.IFS(ISBLANK(G467), "", NOT(ISNUMBER(G467)), "!!!",  G467&gt;Data!$D$286,"...",G467&gt;Data!$E$286,"L1",G467&gt;Data!$F$286,"L2",G467&gt;Data!$G$286,"L3",G467&gt;Data!$H$286,"L4",G467&gt;Data!$I$286,"L5",G467&gt;Data!$J$286,"L6",G467&gt;Data!$K$286,"L7",G467&gt;Data!$L$286,"L8", G467&lt;=Data!$L$286,"L9")</f>
        <v/>
      </c>
      <c r="K467" s="2"/>
      <c r="L467" s="126" t="s">
        <v>72</v>
      </c>
      <c r="M467" s="126" t="s">
        <v>73</v>
      </c>
      <c r="N467" s="126">
        <f t="shared" si="98"/>
        <v>0</v>
      </c>
      <c r="O467" s="2"/>
      <c r="P467" s="6"/>
      <c r="Q467" s="6"/>
      <c r="R467" s="6"/>
      <c r="S467" s="6"/>
      <c r="T467" s="6"/>
      <c r="U467" s="6"/>
      <c r="V467" s="6">
        <f>$N467</f>
        <v>0</v>
      </c>
      <c r="W467" s="6"/>
      <c r="X467" s="2"/>
      <c r="Y467" s="8">
        <f>COUNTIF(F$461:F$468:F$470:F$477,F467)</f>
        <v>0</v>
      </c>
      <c r="Z467" s="8">
        <f t="shared" si="99"/>
        <v>0</v>
      </c>
    </row>
    <row r="468" spans="1:26" s="12" customFormat="1" ht="20" customHeight="1">
      <c r="A468" s="13" t="s">
        <v>206</v>
      </c>
      <c r="B468" s="13" t="s">
        <v>30</v>
      </c>
      <c r="C468" s="13">
        <v>100</v>
      </c>
      <c r="D468" s="13" t="s">
        <v>0</v>
      </c>
      <c r="E468" s="25">
        <v>8</v>
      </c>
      <c r="F468" s="30"/>
      <c r="G468" s="325"/>
      <c r="H468" s="125" t="str">
        <f>IF(ISNA((IF(F468=0," ",VLOOKUP(F468,Data!$B$62:$B$88,1,FALSE)))),"WRONG LETTER",IF(F468=0," ",_xlfn.XLOOKUP(F468,Data!$B$62:$B$88,Data!$J$62:$J$88)))</f>
        <v xml:space="preserve"> </v>
      </c>
      <c r="I468" s="125" t="str">
        <f>IF(ISNA((IF(F468=0," ",VLOOKUP(F468,Data!$B$62:$B$88,1,FALSE)))),"WRONG LETTER",IF(F468=0," ",_xlfn.XLOOKUP(F468,Data!$B$62:$B$88,Data!$A$62:$A$88)))</f>
        <v xml:space="preserve"> </v>
      </c>
      <c r="J468" s="13" t="str" cm="1">
        <f t="array" ref="J468">_xlfn.IFS(ISBLANK(G468), "", NOT(ISNUMBER(G468)), "!!!",  G468&gt;Data!$D$286,"...",G468&gt;Data!$E$286,"L1",G468&gt;Data!$F$286,"L2",G468&gt;Data!$G$286,"L3",G468&gt;Data!$H$286,"L4",G468&gt;Data!$I$286,"L5",G468&gt;Data!$J$286,"L6",G468&gt;Data!$K$286,"L7",G468&gt;Data!$L$286,"L8", G468&lt;=Data!$L$286,"L9")</f>
        <v/>
      </c>
      <c r="K468" s="8"/>
      <c r="L468" s="126" t="s">
        <v>45</v>
      </c>
      <c r="M468" s="126" t="s">
        <v>49</v>
      </c>
      <c r="N468" s="126">
        <f t="shared" si="98"/>
        <v>0</v>
      </c>
      <c r="O468" s="2"/>
      <c r="P468" s="6"/>
      <c r="Q468" s="6"/>
      <c r="R468" s="6"/>
      <c r="S468" s="6"/>
      <c r="T468" s="6"/>
      <c r="U468" s="6"/>
      <c r="V468" s="6"/>
      <c r="W468" s="6">
        <f>$N468</f>
        <v>0</v>
      </c>
      <c r="X468" s="8"/>
      <c r="Y468" s="8">
        <f>COUNTIF(F$461:F$468:F$470:F$477,F468)</f>
        <v>0</v>
      </c>
      <c r="Z468" s="8">
        <f t="shared" si="99"/>
        <v>0</v>
      </c>
    </row>
    <row r="469" spans="1:26" s="12" customFormat="1" ht="20" customHeight="1">
      <c r="A469" s="13" t="s">
        <v>206</v>
      </c>
      <c r="B469" s="13" t="s">
        <v>30</v>
      </c>
      <c r="C469" s="13">
        <v>100</v>
      </c>
      <c r="D469" s="13"/>
      <c r="E469" s="120" t="s">
        <v>213</v>
      </c>
      <c r="F469" s="46"/>
      <c r="G469" s="46"/>
      <c r="H469" s="120"/>
      <c r="I469" s="127"/>
      <c r="J469" s="128"/>
      <c r="K469" s="8"/>
      <c r="L469" s="129"/>
      <c r="M469" s="129"/>
      <c r="N469" s="130"/>
      <c r="O469" s="8"/>
      <c r="P469" s="487" t="s">
        <v>83</v>
      </c>
      <c r="Q469" s="488"/>
      <c r="R469" s="488"/>
      <c r="S469" s="488"/>
      <c r="T469" s="489"/>
      <c r="U469" s="490"/>
      <c r="V469" s="491"/>
      <c r="W469" s="492"/>
      <c r="X469" s="8"/>
      <c r="Y469" s="8"/>
      <c r="Z469" s="3"/>
    </row>
    <row r="470" spans="1:26" s="12" customFormat="1" ht="20" customHeight="1">
      <c r="A470" s="13" t="s">
        <v>206</v>
      </c>
      <c r="B470" s="13" t="s">
        <v>30</v>
      </c>
      <c r="C470" s="13">
        <v>100</v>
      </c>
      <c r="D470" s="13" t="s">
        <v>1</v>
      </c>
      <c r="E470" s="155">
        <v>1</v>
      </c>
      <c r="F470" s="30"/>
      <c r="G470" s="325"/>
      <c r="H470" s="125" t="str">
        <f>IF(ISNA((IF(F470=0," ",VLOOKUP(F470,Data!$B$62:$B$88,1,FALSE)))),"WRONG LETTER",IF(F470=0," ",_xlfn.XLOOKUP(F470,Data!$B$62:$B$88,Data!$J$62:$J$88)))</f>
        <v xml:space="preserve"> </v>
      </c>
      <c r="I470" s="125" t="str">
        <f>IF(ISNA((IF(F470=0," ",VLOOKUP(F470,Data!$B$62:$B$88,1,FALSE)))),"WRONG LETTER",IF(F470=0," ",_xlfn.XLOOKUP(F470,Data!$B$62:$B$88,Data!$A$62:$A$88)))</f>
        <v xml:space="preserve"> </v>
      </c>
      <c r="J470" s="13" t="str" cm="1">
        <f t="array" ref="J470">_xlfn.IFS(ISBLANK(G470), "", NOT(ISNUMBER(G470)), "!!!",  G470&gt;Data!$D$286,"...",G470&gt;Data!$E$286,"L1",G470&gt;Data!$F$286,"L2",G470&gt;Data!$G$286,"L3",G470&gt;Data!$H$286,"L4",G470&gt;Data!$I$286,"L5",G470&gt;Data!$J$286,"L6",G470&gt;Data!$K$286,"L7",G470&gt;Data!$L$286,"L8", G470&lt;=Data!$L$286,"L9")</f>
        <v/>
      </c>
      <c r="K470" s="8"/>
      <c r="L470" s="126" t="s">
        <v>0</v>
      </c>
      <c r="M470" s="126" t="s">
        <v>47</v>
      </c>
      <c r="N470" s="126">
        <f>(9-_xlfn.XLOOKUP(L470,F$470:F$477,E$470:E$477, 9))+(9-_xlfn.XLOOKUP(M470,F$470:F$477,E$470:E$477, 9))</f>
        <v>0</v>
      </c>
      <c r="O470" s="2"/>
      <c r="P470" s="6">
        <f>$N470</f>
        <v>0</v>
      </c>
      <c r="Q470" s="6"/>
      <c r="R470" s="6"/>
      <c r="S470" s="6"/>
      <c r="T470" s="6"/>
      <c r="U470" s="6"/>
      <c r="V470" s="6"/>
      <c r="W470" s="6"/>
      <c r="X470" s="2"/>
      <c r="Y470" s="8">
        <f>COUNTIF(F$461:F$468:F$470:F$477,F470)</f>
        <v>0</v>
      </c>
      <c r="Z470" s="8">
        <f>IF(NOT(ISBLANK(F470)),COUNTIF(F$470:F$477,LEFT(F470,1)&amp;"*"),0)</f>
        <v>0</v>
      </c>
    </row>
    <row r="471" spans="1:26" s="12" customFormat="1" ht="20" customHeight="1">
      <c r="A471" s="13" t="s">
        <v>206</v>
      </c>
      <c r="B471" s="13" t="s">
        <v>30</v>
      </c>
      <c r="C471" s="13">
        <v>100</v>
      </c>
      <c r="D471" s="13" t="s">
        <v>1</v>
      </c>
      <c r="E471" s="155">
        <v>2</v>
      </c>
      <c r="F471" s="30"/>
      <c r="G471" s="325"/>
      <c r="H471" s="125" t="str">
        <f>IF(ISNA((IF(F471=0," ",VLOOKUP(F471,Data!$B$62:$B$88,1,FALSE)))),"WRONG LETTER",IF(F471=0," ",_xlfn.XLOOKUP(F471,Data!$B$62:$B$88,Data!$J$62:$J$88)))</f>
        <v xml:space="preserve"> </v>
      </c>
      <c r="I471" s="125" t="str">
        <f>IF(ISNA((IF(F471=0," ",VLOOKUP(F471,Data!$B$62:$B$88,1,FALSE)))),"WRONG LETTER",IF(F471=0," ",_xlfn.XLOOKUP(F471,Data!$B$62:$B$88,Data!$A$62:$A$88)))</f>
        <v xml:space="preserve"> </v>
      </c>
      <c r="J471" s="13" t="str" cm="1">
        <f t="array" ref="J471">_xlfn.IFS(ISBLANK(G471), "", NOT(ISNUMBER(G471)), "!!!",  G471&gt;Data!$D$286,"...",G471&gt;Data!$E$286,"L1",G471&gt;Data!$F$286,"L2",G471&gt;Data!$G$286,"L3",G471&gt;Data!$H$286,"L4",G471&gt;Data!$I$286,"L5",G471&gt;Data!$J$286,"L6",G471&gt;Data!$K$286,"L7",G471&gt;Data!$L$286,"L8", G471&lt;=Data!$L$286,"L9")</f>
        <v/>
      </c>
      <c r="K471" s="8"/>
      <c r="L471" s="126" t="s">
        <v>33</v>
      </c>
      <c r="M471" s="126" t="s">
        <v>34</v>
      </c>
      <c r="N471" s="126">
        <f t="shared" ref="N471:N477" si="100">(9-_xlfn.XLOOKUP(L471,F$470:F$477,E$470:E$477, 9))+(9-_xlfn.XLOOKUP(M471,F$470:F$477,E$470:E$477, 9))</f>
        <v>0</v>
      </c>
      <c r="O471" s="2"/>
      <c r="P471" s="6"/>
      <c r="Q471" s="6">
        <f>$N471</f>
        <v>0</v>
      </c>
      <c r="R471" s="6"/>
      <c r="S471" s="6"/>
      <c r="T471" s="6"/>
      <c r="U471" s="6"/>
      <c r="V471" s="6"/>
      <c r="W471" s="6"/>
      <c r="X471" s="2"/>
      <c r="Y471" s="8">
        <f>COUNTIF(F$461:F$468:F$470:F$477,F471)</f>
        <v>0</v>
      </c>
      <c r="Z471" s="8">
        <f t="shared" ref="Z471:Z477" si="101">IF(NOT(ISBLANK(F471)),COUNTIF(F$470:F$477,LEFT(F471,1)&amp;"*"),0)</f>
        <v>0</v>
      </c>
    </row>
    <row r="472" spans="1:26" s="12" customFormat="1" ht="20" customHeight="1">
      <c r="A472" s="13" t="s">
        <v>206</v>
      </c>
      <c r="B472" s="13" t="s">
        <v>30</v>
      </c>
      <c r="C472" s="13">
        <v>100</v>
      </c>
      <c r="D472" s="13" t="s">
        <v>1</v>
      </c>
      <c r="E472" s="155">
        <v>3</v>
      </c>
      <c r="F472" s="30"/>
      <c r="G472" s="325"/>
      <c r="H472" s="125" t="str">
        <f>IF(ISNA((IF(F472=0," ",VLOOKUP(F472,Data!$B$62:$B$88,1,FALSE)))),"WRONG LETTER",IF(F472=0," ",_xlfn.XLOOKUP(F472,Data!$B$62:$B$88,Data!$J$62:$J$88)))</f>
        <v xml:space="preserve"> </v>
      </c>
      <c r="I472" s="125" t="str">
        <f>IF(ISNA((IF(F472=0," ",VLOOKUP(F472,Data!$B$62:$B$88,1,FALSE)))),"WRONG LETTER",IF(F472=0," ",_xlfn.XLOOKUP(F472,Data!$B$62:$B$88,Data!$A$62:$A$88)))</f>
        <v xml:space="preserve"> </v>
      </c>
      <c r="J472" s="13" t="str" cm="1">
        <f t="array" ref="J472">_xlfn.IFS(ISBLANK(G472), "", NOT(ISNUMBER(G472)), "!!!",  G472&gt;Data!$D$286,"...",G472&gt;Data!$E$286,"L1",G472&gt;Data!$F$286,"L2",G472&gt;Data!$G$286,"L3",G472&gt;Data!$H$286,"L4",G472&gt;Data!$I$286,"L5",G472&gt;Data!$J$286,"L6",G472&gt;Data!$K$286,"L7",G472&gt;Data!$L$286,"L8", G472&lt;=Data!$L$286,"L9")</f>
        <v/>
      </c>
      <c r="K472" s="8"/>
      <c r="L472" s="126" t="s">
        <v>1</v>
      </c>
      <c r="M472" s="126" t="s">
        <v>46</v>
      </c>
      <c r="N472" s="126">
        <f t="shared" si="100"/>
        <v>0</v>
      </c>
      <c r="O472" s="2"/>
      <c r="P472" s="6"/>
      <c r="Q472" s="6"/>
      <c r="R472" s="6">
        <f>$N472</f>
        <v>0</v>
      </c>
      <c r="S472" s="6"/>
      <c r="T472" s="6"/>
      <c r="U472" s="6"/>
      <c r="V472" s="6"/>
      <c r="W472" s="6"/>
      <c r="X472" s="2"/>
      <c r="Y472" s="8">
        <f>COUNTIF(F$461:F$468:F$470:F$477,F472)</f>
        <v>0</v>
      </c>
      <c r="Z472" s="8">
        <f t="shared" si="101"/>
        <v>0</v>
      </c>
    </row>
    <row r="473" spans="1:26" s="12" customFormat="1" ht="20" customHeight="1">
      <c r="A473" s="13" t="s">
        <v>206</v>
      </c>
      <c r="B473" s="13" t="s">
        <v>30</v>
      </c>
      <c r="C473" s="13">
        <v>100</v>
      </c>
      <c r="D473" s="13" t="s">
        <v>1</v>
      </c>
      <c r="E473" s="155">
        <v>4</v>
      </c>
      <c r="F473" s="30"/>
      <c r="G473" s="325"/>
      <c r="H473" s="125" t="str">
        <f>IF(ISNA((IF(F473=0," ",VLOOKUP(F473,Data!$B$62:$B$88,1,FALSE)))),"WRONG LETTER",IF(F473=0," ",_xlfn.XLOOKUP(F473,Data!$B$62:$B$88,Data!$J$62:$J$88)))</f>
        <v xml:space="preserve"> </v>
      </c>
      <c r="I473" s="125" t="str">
        <f>IF(ISNA((IF(F473=0," ",VLOOKUP(F473,Data!$B$62:$B$88,1,FALSE)))),"WRONG LETTER",IF(F473=0," ",_xlfn.XLOOKUP(F473,Data!$B$62:$B$88,Data!$A$62:$A$88)))</f>
        <v xml:space="preserve"> </v>
      </c>
      <c r="J473" s="13" t="str" cm="1">
        <f t="array" ref="J473">_xlfn.IFS(ISBLANK(G473), "", NOT(ISNUMBER(G473)), "!!!",  G473&gt;Data!$D$286,"...",G473&gt;Data!$E$286,"L1",G473&gt;Data!$F$286,"L2",G473&gt;Data!$G$286,"L3",G473&gt;Data!$H$286,"L4",G473&gt;Data!$I$286,"L5",G473&gt;Data!$J$286,"L6",G473&gt;Data!$K$286,"L7",G473&gt;Data!$L$286,"L8", G473&lt;=Data!$L$286,"L9")</f>
        <v/>
      </c>
      <c r="K473" s="8"/>
      <c r="L473" s="126" t="s">
        <v>18</v>
      </c>
      <c r="M473" s="126" t="s">
        <v>17</v>
      </c>
      <c r="N473" s="126">
        <f t="shared" si="100"/>
        <v>0</v>
      </c>
      <c r="O473" s="2"/>
      <c r="P473" s="6"/>
      <c r="Q473" s="6"/>
      <c r="R473" s="6"/>
      <c r="S473" s="6">
        <f>$N473</f>
        <v>0</v>
      </c>
      <c r="T473" s="6"/>
      <c r="U473" s="6"/>
      <c r="V473" s="6"/>
      <c r="W473" s="6"/>
      <c r="X473" s="2"/>
      <c r="Y473" s="8">
        <f>COUNTIF(F$461:F$468:F$470:F$477,F473)</f>
        <v>0</v>
      </c>
      <c r="Z473" s="8">
        <f t="shared" si="101"/>
        <v>0</v>
      </c>
    </row>
    <row r="474" spans="1:26" s="12" customFormat="1" ht="20" customHeight="1">
      <c r="A474" s="13" t="s">
        <v>206</v>
      </c>
      <c r="B474" s="13" t="s">
        <v>30</v>
      </c>
      <c r="C474" s="13">
        <v>100</v>
      </c>
      <c r="D474" s="13" t="s">
        <v>1</v>
      </c>
      <c r="E474" s="155">
        <v>5</v>
      </c>
      <c r="F474" s="30"/>
      <c r="G474" s="325"/>
      <c r="H474" s="125" t="str">
        <f>IF(ISNA((IF(F474=0," ",VLOOKUP(F474,Data!$B$62:$B$88,1,FALSE)))),"WRONG LETTER",IF(F474=0," ",_xlfn.XLOOKUP(F474,Data!$B$62:$B$88,Data!$J$62:$J$88)))</f>
        <v xml:space="preserve"> </v>
      </c>
      <c r="I474" s="125" t="str">
        <f>IF(ISNA((IF(F474=0," ",VLOOKUP(F474,Data!$B$62:$B$88,1,FALSE)))),"WRONG LETTER",IF(F474=0," ",_xlfn.XLOOKUP(F474,Data!$B$62:$B$88,Data!$A$62:$A$88)))</f>
        <v xml:space="preserve"> </v>
      </c>
      <c r="J474" s="13" t="str" cm="1">
        <f t="array" ref="J474">_xlfn.IFS(ISBLANK(G474), "", NOT(ISNUMBER(G474)), "!!!",  G474&gt;Data!$D$286,"...",G474&gt;Data!$E$286,"L1",G474&gt;Data!$F$286,"L2",G474&gt;Data!$G$286,"L3",G474&gt;Data!$H$286,"L4",G474&gt;Data!$I$286,"L5",G474&gt;Data!$J$286,"L6",G474&gt;Data!$K$286,"L7",G474&gt;Data!$L$286,"L8", G474&lt;=Data!$L$286,"L9")</f>
        <v/>
      </c>
      <c r="K474" s="8"/>
      <c r="L474" s="126" t="s">
        <v>31</v>
      </c>
      <c r="M474" s="126" t="s">
        <v>32</v>
      </c>
      <c r="N474" s="126">
        <f t="shared" si="100"/>
        <v>0</v>
      </c>
      <c r="O474" s="2"/>
      <c r="P474" s="6"/>
      <c r="Q474" s="6"/>
      <c r="R474" s="6"/>
      <c r="S474" s="6"/>
      <c r="T474" s="6">
        <f>$N474</f>
        <v>0</v>
      </c>
      <c r="U474" s="6"/>
      <c r="V474" s="6"/>
      <c r="W474" s="6"/>
      <c r="X474" s="2"/>
      <c r="Y474" s="8">
        <f>COUNTIF(F$461:F$468:F$470:F$477,F474)</f>
        <v>0</v>
      </c>
      <c r="Z474" s="8">
        <f t="shared" si="101"/>
        <v>0</v>
      </c>
    </row>
    <row r="475" spans="1:26" s="12" customFormat="1" ht="20" customHeight="1">
      <c r="A475" s="13" t="s">
        <v>206</v>
      </c>
      <c r="B475" s="13" t="s">
        <v>30</v>
      </c>
      <c r="C475" s="13">
        <v>100</v>
      </c>
      <c r="D475" s="13" t="s">
        <v>1</v>
      </c>
      <c r="E475" s="155">
        <v>6</v>
      </c>
      <c r="F475" s="30"/>
      <c r="G475" s="325"/>
      <c r="H475" s="125" t="str">
        <f>IF(ISNA((IF(F475=0," ",VLOOKUP(F475,Data!$B$62:$B$88,1,FALSE)))),"WRONG LETTER",IF(F475=0," ",_xlfn.XLOOKUP(F475,Data!$B$62:$B$88,Data!$J$62:$J$88)))</f>
        <v xml:space="preserve"> </v>
      </c>
      <c r="I475" s="125" t="str">
        <f>IF(ISNA((IF(F475=0," ",VLOOKUP(F475,Data!$B$62:$B$88,1,FALSE)))),"WRONG LETTER",IF(F475=0," ",_xlfn.XLOOKUP(F475,Data!$B$62:$B$88,Data!$A$62:$A$88)))</f>
        <v xml:space="preserve"> </v>
      </c>
      <c r="J475" s="13" t="str" cm="1">
        <f t="array" ref="J475">_xlfn.IFS(ISBLANK(G475), "", NOT(ISNUMBER(G475)), "!!!",  G475&gt;Data!$D$286,"...",G475&gt;Data!$E$286,"L1",G475&gt;Data!$F$286,"L2",G475&gt;Data!$G$286,"L3",G475&gt;Data!$H$286,"L4",G475&gt;Data!$I$286,"L5",G475&gt;Data!$J$286,"L6",G475&gt;Data!$K$286,"L7",G475&gt;Data!$L$286,"L8", G475&lt;=Data!$L$286,"L9")</f>
        <v/>
      </c>
      <c r="K475" s="131"/>
      <c r="L475" s="126" t="s">
        <v>44</v>
      </c>
      <c r="M475" s="126" t="s">
        <v>48</v>
      </c>
      <c r="N475" s="126">
        <f t="shared" si="100"/>
        <v>0</v>
      </c>
      <c r="O475" s="2"/>
      <c r="P475" s="6"/>
      <c r="Q475" s="6"/>
      <c r="R475" s="6"/>
      <c r="S475" s="6"/>
      <c r="T475" s="6"/>
      <c r="U475" s="6">
        <f>$N475</f>
        <v>0</v>
      </c>
      <c r="V475" s="6"/>
      <c r="W475" s="6"/>
      <c r="X475" s="2"/>
      <c r="Y475" s="8">
        <f>COUNTIF(F$461:F$468:F$470:F$477,F475)</f>
        <v>0</v>
      </c>
      <c r="Z475" s="8">
        <f t="shared" si="101"/>
        <v>0</v>
      </c>
    </row>
    <row r="476" spans="1:26" s="11" customFormat="1" ht="20" customHeight="1">
      <c r="A476" s="13" t="s">
        <v>206</v>
      </c>
      <c r="B476" s="13" t="s">
        <v>30</v>
      </c>
      <c r="C476" s="13">
        <v>100</v>
      </c>
      <c r="D476" s="13" t="s">
        <v>1</v>
      </c>
      <c r="E476" s="25">
        <v>7</v>
      </c>
      <c r="F476" s="30"/>
      <c r="G476" s="325"/>
      <c r="H476" s="125" t="str">
        <f>IF(ISNA((IF(F476=0," ",VLOOKUP(F476,Data!$B$62:$B$88,1,FALSE)))),"WRONG LETTER",IF(F476=0," ",_xlfn.XLOOKUP(F476,Data!$B$62:$B$88,Data!$J$62:$J$88)))</f>
        <v xml:space="preserve"> </v>
      </c>
      <c r="I476" s="125" t="str">
        <f>IF(ISNA((IF(F476=0," ",VLOOKUP(F476,Data!$B$62:$B$88,1,FALSE)))),"WRONG LETTER",IF(F476=0," ",_xlfn.XLOOKUP(F476,Data!$B$62:$B$88,Data!$A$62:$A$88)))</f>
        <v xml:space="preserve"> </v>
      </c>
      <c r="J476" s="13" t="str" cm="1">
        <f t="array" ref="J476">_xlfn.IFS(ISBLANK(G476), "", NOT(ISNUMBER(G476)), "!!!",  G476&gt;Data!$D$286,"...",G476&gt;Data!$E$286,"L1",G476&gt;Data!$F$286,"L2",G476&gt;Data!$G$286,"L3",G476&gt;Data!$H$286,"L4",G476&gt;Data!$I$286,"L5",G476&gt;Data!$J$286,"L6",G476&gt;Data!$K$286,"L7",G476&gt;Data!$L$286,"L8", G476&lt;=Data!$L$286,"L9")</f>
        <v/>
      </c>
      <c r="K476" s="8"/>
      <c r="L476" s="126" t="s">
        <v>72</v>
      </c>
      <c r="M476" s="126" t="s">
        <v>73</v>
      </c>
      <c r="N476" s="126">
        <f t="shared" si="100"/>
        <v>0</v>
      </c>
      <c r="O476" s="2"/>
      <c r="P476" s="6"/>
      <c r="Q476" s="6"/>
      <c r="R476" s="6"/>
      <c r="S476" s="6"/>
      <c r="T476" s="6"/>
      <c r="U476" s="6"/>
      <c r="V476" s="6">
        <f>$N476</f>
        <v>0</v>
      </c>
      <c r="W476" s="6"/>
      <c r="X476" s="2"/>
      <c r="Y476" s="8">
        <f>COUNTIF(F$461:F$468:F$470:F$477,F476)</f>
        <v>0</v>
      </c>
      <c r="Z476" s="8">
        <f t="shared" si="101"/>
        <v>0</v>
      </c>
    </row>
    <row r="477" spans="1:26" s="11" customFormat="1" ht="20" customHeight="1">
      <c r="A477" s="13" t="s">
        <v>206</v>
      </c>
      <c r="B477" s="13" t="s">
        <v>30</v>
      </c>
      <c r="C477" s="13">
        <v>100</v>
      </c>
      <c r="D477" s="13" t="s">
        <v>1</v>
      </c>
      <c r="E477" s="25">
        <v>8</v>
      </c>
      <c r="F477" s="30"/>
      <c r="G477" s="325"/>
      <c r="H477" s="125" t="str">
        <f>IF(ISNA((IF(F477=0," ",VLOOKUP(F477,Data!$B$62:$B$88,1,FALSE)))),"WRONG LETTER",IF(F477=0," ",_xlfn.XLOOKUP(F477,Data!$B$62:$B$88,Data!$J$62:$J$88)))</f>
        <v xml:space="preserve"> </v>
      </c>
      <c r="I477" s="125" t="str">
        <f>IF(ISNA((IF(F477=0," ",VLOOKUP(F477,Data!$B$62:$B$88,1,FALSE)))),"WRONG LETTER",IF(F477=0," ",_xlfn.XLOOKUP(F477,Data!$B$62:$B$88,Data!$A$62:$A$88)))</f>
        <v xml:space="preserve"> </v>
      </c>
      <c r="J477" s="13" t="str" cm="1">
        <f t="array" ref="J477">_xlfn.IFS(ISBLANK(G477), "", NOT(ISNUMBER(G477)), "!!!",  G477&gt;Data!$D$286,"...",G477&gt;Data!$E$286,"L1",G477&gt;Data!$F$286,"L2",G477&gt;Data!$G$286,"L3",G477&gt;Data!$H$286,"L4",G477&gt;Data!$I$286,"L5",G477&gt;Data!$J$286,"L6",G477&gt;Data!$K$286,"L7",G477&gt;Data!$L$286,"L8", G477&lt;=Data!$L$286,"L9")</f>
        <v/>
      </c>
      <c r="K477" s="8"/>
      <c r="L477" s="126" t="s">
        <v>45</v>
      </c>
      <c r="M477" s="126" t="s">
        <v>49</v>
      </c>
      <c r="N477" s="126">
        <f t="shared" si="100"/>
        <v>0</v>
      </c>
      <c r="O477" s="2"/>
      <c r="P477" s="6"/>
      <c r="Q477" s="6"/>
      <c r="R477" s="6"/>
      <c r="S477" s="6"/>
      <c r="T477" s="6"/>
      <c r="U477" s="6"/>
      <c r="V477" s="6"/>
      <c r="W477" s="6">
        <f>$N477</f>
        <v>0</v>
      </c>
      <c r="X477" s="8"/>
      <c r="Y477" s="8">
        <f>COUNTIF(F$461:F$468:F$470:F$477,F477)</f>
        <v>0</v>
      </c>
      <c r="Z477" s="8">
        <f t="shared" si="101"/>
        <v>0</v>
      </c>
    </row>
    <row r="478" spans="1:26" s="11" customFormat="1" ht="20" customHeight="1">
      <c r="A478" s="13" t="s">
        <v>206</v>
      </c>
      <c r="B478" s="13" t="s">
        <v>30</v>
      </c>
      <c r="C478" s="13">
        <v>200</v>
      </c>
      <c r="D478" s="13"/>
      <c r="E478" s="120" t="s">
        <v>214</v>
      </c>
      <c r="F478" s="46"/>
      <c r="G478" s="46"/>
      <c r="H478" s="120"/>
      <c r="I478" s="127" t="s">
        <v>59</v>
      </c>
      <c r="J478" s="128">
        <f>Data!$M$287</f>
        <v>23</v>
      </c>
      <c r="K478" s="22"/>
      <c r="L478" s="16"/>
      <c r="M478" s="16"/>
      <c r="O478" s="8"/>
      <c r="P478" s="487" t="s">
        <v>83</v>
      </c>
      <c r="Q478" s="488"/>
      <c r="R478" s="488"/>
      <c r="S478" s="488"/>
      <c r="T478" s="489"/>
      <c r="U478" s="490"/>
      <c r="V478" s="491"/>
      <c r="W478" s="492"/>
      <c r="X478" s="2"/>
      <c r="Y478" s="123"/>
      <c r="Z478" s="3"/>
    </row>
    <row r="479" spans="1:26" s="11" customFormat="1" ht="20" customHeight="1">
      <c r="A479" s="13" t="s">
        <v>206</v>
      </c>
      <c r="B479" s="13" t="s">
        <v>30</v>
      </c>
      <c r="C479" s="13">
        <v>200</v>
      </c>
      <c r="D479" s="13" t="s">
        <v>0</v>
      </c>
      <c r="E479" s="155">
        <v>1</v>
      </c>
      <c r="F479" s="30"/>
      <c r="G479" s="325"/>
      <c r="H479" s="125" t="str">
        <f>IF(ISNA((IF(F479=0," ",VLOOKUP(F479,Data!$B$62:$B$88,1,FALSE)))),"WRONG LETTER",IF(F479=0," ",_xlfn.XLOOKUP(F479,Data!$B$62:$B$88,Data!$N$62:$N$88)))</f>
        <v xml:space="preserve"> </v>
      </c>
      <c r="I479" s="125" t="str">
        <f>IF(ISNA((IF(F479=0," ",VLOOKUP(F479,Data!$B$62:$B$88,1,FALSE)))),"WRONG LETTER",IF(F479=0," ",_xlfn.XLOOKUP(F479,Data!$B$62:$B$88,Data!$A$62:$A$88)))</f>
        <v xml:space="preserve"> </v>
      </c>
      <c r="J479" s="13" t="str" cm="1">
        <f t="array" ref="J479">_xlfn.IFS(ISBLANK(G479), "", NOT(ISNUMBER(G479)), "!!!",  G479&gt;Data!$D$287,"...",G479&gt;Data!$E$287,"L1",G479&gt;Data!$F$287,"L2",G479&gt;Data!$G$287,"L3",G479&gt;Data!$H$287,"L4",G479&gt;Data!$I$287,"L5",G479&gt;Data!$J$287,"L6",G479&gt;Data!$K$287,"L7",G479&gt;Data!$L$287,"L8", G479&lt;=Data!$L$287,"L9")</f>
        <v/>
      </c>
      <c r="K479" s="2"/>
      <c r="L479" s="126" t="s">
        <v>0</v>
      </c>
      <c r="M479" s="126" t="s">
        <v>47</v>
      </c>
      <c r="N479" s="126">
        <f>(9-_xlfn.XLOOKUP(L479,F$479:F$486,E$479:E$486, 9))+(9-_xlfn.XLOOKUP(M479,F$479:F$486,E$479:E$486, 9))</f>
        <v>0</v>
      </c>
      <c r="O479" s="2"/>
      <c r="P479" s="6">
        <f>$N479</f>
        <v>0</v>
      </c>
      <c r="Q479" s="6"/>
      <c r="R479" s="6"/>
      <c r="S479" s="6"/>
      <c r="T479" s="6"/>
      <c r="U479" s="6"/>
      <c r="V479" s="6"/>
      <c r="W479" s="6"/>
      <c r="X479" s="2"/>
      <c r="Y479" s="8">
        <f>COUNTIF(F$479:F$486:F$488:F$495,F479)</f>
        <v>0</v>
      </c>
      <c r="Z479" s="8">
        <f>IF(NOT(ISBLANK(F479)),COUNTIF(F$479:F$486,LEFT(F479,1)&amp;"*"),0)</f>
        <v>0</v>
      </c>
    </row>
    <row r="480" spans="1:26" s="11" customFormat="1" ht="20" customHeight="1">
      <c r="A480" s="13" t="s">
        <v>206</v>
      </c>
      <c r="B480" s="13" t="s">
        <v>30</v>
      </c>
      <c r="C480" s="13">
        <v>200</v>
      </c>
      <c r="D480" s="13" t="s">
        <v>0</v>
      </c>
      <c r="E480" s="155">
        <v>2</v>
      </c>
      <c r="F480" s="30"/>
      <c r="G480" s="325"/>
      <c r="H480" s="125" t="str">
        <f>IF(ISNA((IF(F480=0," ",VLOOKUP(F480,Data!$B$62:$B$88,1,FALSE)))),"WRONG LETTER",IF(F480=0," ",_xlfn.XLOOKUP(F480,Data!$B$62:$B$88,Data!$N$62:$N$88)))</f>
        <v xml:space="preserve"> </v>
      </c>
      <c r="I480" s="125" t="str">
        <f>IF(ISNA((IF(F480=0," ",VLOOKUP(F480,Data!$B$62:$B$88,1,FALSE)))),"WRONG LETTER",IF(F480=0," ",_xlfn.XLOOKUP(F480,Data!$B$62:$B$88,Data!$A$62:$A$88)))</f>
        <v xml:space="preserve"> </v>
      </c>
      <c r="J480" s="13" t="str" cm="1">
        <f t="array" ref="J480">_xlfn.IFS(ISBLANK(G480), "", NOT(ISNUMBER(G480)), "!!!",  G480&gt;Data!$D$287,"...",G480&gt;Data!$E$287,"L1",G480&gt;Data!$F$287,"L2",G480&gt;Data!$G$287,"L3",G480&gt;Data!$H$287,"L4",G480&gt;Data!$I$287,"L5",G480&gt;Data!$J$287,"L6",G480&gt;Data!$K$287,"L7",G480&gt;Data!$L$287,"L8", G480&lt;=Data!$L$287,"L9")</f>
        <v/>
      </c>
      <c r="K480" s="2"/>
      <c r="L480" s="126" t="s">
        <v>33</v>
      </c>
      <c r="M480" s="126" t="s">
        <v>34</v>
      </c>
      <c r="N480" s="126">
        <f t="shared" ref="N480:N486" si="102">(9-_xlfn.XLOOKUP(L480,F$479:F$486,E$479:E$486, 9))+(9-_xlfn.XLOOKUP(M480,F$479:F$486,E$479:E$486, 9))</f>
        <v>0</v>
      </c>
      <c r="O480" s="2"/>
      <c r="P480" s="6"/>
      <c r="Q480" s="6">
        <f>$N480</f>
        <v>0</v>
      </c>
      <c r="R480" s="6"/>
      <c r="S480" s="6"/>
      <c r="T480" s="6"/>
      <c r="U480" s="6"/>
      <c r="V480" s="6"/>
      <c r="W480" s="6"/>
      <c r="X480" s="2"/>
      <c r="Y480" s="8">
        <f>COUNTIF(F$479:F$486:F$488:F$495,F480)</f>
        <v>0</v>
      </c>
      <c r="Z480" s="8">
        <f t="shared" ref="Z480:Z486" si="103">IF(NOT(ISBLANK(F480)),COUNTIF(F$479:F$486,LEFT(F480,1)&amp;"*"),0)</f>
        <v>0</v>
      </c>
    </row>
    <row r="481" spans="1:26" s="11" customFormat="1" ht="20" customHeight="1">
      <c r="A481" s="13" t="s">
        <v>206</v>
      </c>
      <c r="B481" s="13" t="s">
        <v>30</v>
      </c>
      <c r="C481" s="13">
        <v>200</v>
      </c>
      <c r="D481" s="13" t="s">
        <v>0</v>
      </c>
      <c r="E481" s="155">
        <v>3</v>
      </c>
      <c r="F481" s="30"/>
      <c r="G481" s="325"/>
      <c r="H481" s="125" t="str">
        <f>IF(ISNA((IF(F481=0," ",VLOOKUP(F481,Data!$B$62:$B$88,1,FALSE)))),"WRONG LETTER",IF(F481=0," ",_xlfn.XLOOKUP(F481,Data!$B$62:$B$88,Data!$N$62:$N$88)))</f>
        <v xml:space="preserve"> </v>
      </c>
      <c r="I481" s="125" t="str">
        <f>IF(ISNA((IF(F481=0," ",VLOOKUP(F481,Data!$B$62:$B$88,1,FALSE)))),"WRONG LETTER",IF(F481=0," ",_xlfn.XLOOKUP(F481,Data!$B$62:$B$88,Data!$A$62:$A$88)))</f>
        <v xml:space="preserve"> </v>
      </c>
      <c r="J481" s="13" t="str" cm="1">
        <f t="array" ref="J481">_xlfn.IFS(ISBLANK(G481), "", NOT(ISNUMBER(G481)), "!!!",  G481&gt;Data!$D$287,"...",G481&gt;Data!$E$287,"L1",G481&gt;Data!$F$287,"L2",G481&gt;Data!$G$287,"L3",G481&gt;Data!$H$287,"L4",G481&gt;Data!$I$287,"L5",G481&gt;Data!$J$287,"L6",G481&gt;Data!$K$287,"L7",G481&gt;Data!$L$287,"L8", G481&lt;=Data!$L$287,"L9")</f>
        <v/>
      </c>
      <c r="K481" s="2"/>
      <c r="L481" s="126" t="s">
        <v>1</v>
      </c>
      <c r="M481" s="126" t="s">
        <v>46</v>
      </c>
      <c r="N481" s="126">
        <f t="shared" si="102"/>
        <v>0</v>
      </c>
      <c r="O481" s="2"/>
      <c r="P481" s="6"/>
      <c r="Q481" s="6"/>
      <c r="R481" s="6">
        <f>$N481</f>
        <v>0</v>
      </c>
      <c r="S481" s="6"/>
      <c r="T481" s="6"/>
      <c r="U481" s="6"/>
      <c r="V481" s="6"/>
      <c r="W481" s="6"/>
      <c r="X481" s="2"/>
      <c r="Y481" s="8">
        <f>COUNTIF(F$479:F$486:F$488:F$495,F481)</f>
        <v>0</v>
      </c>
      <c r="Z481" s="8">
        <f t="shared" si="103"/>
        <v>0</v>
      </c>
    </row>
    <row r="482" spans="1:26" s="11" customFormat="1" ht="20" customHeight="1">
      <c r="A482" s="13" t="s">
        <v>206</v>
      </c>
      <c r="B482" s="13" t="s">
        <v>30</v>
      </c>
      <c r="C482" s="13">
        <v>200</v>
      </c>
      <c r="D482" s="13" t="s">
        <v>0</v>
      </c>
      <c r="E482" s="155">
        <v>4</v>
      </c>
      <c r="F482" s="30"/>
      <c r="G482" s="325"/>
      <c r="H482" s="125" t="str">
        <f>IF(ISNA((IF(F482=0," ",VLOOKUP(F482,Data!$B$62:$B$88,1,FALSE)))),"WRONG LETTER",IF(F482=0," ",_xlfn.XLOOKUP(F482,Data!$B$62:$B$88,Data!$N$62:$N$88)))</f>
        <v xml:space="preserve"> </v>
      </c>
      <c r="I482" s="125" t="str">
        <f>IF(ISNA((IF(F482=0," ",VLOOKUP(F482,Data!$B$62:$B$88,1,FALSE)))),"WRONG LETTER",IF(F482=0," ",_xlfn.XLOOKUP(F482,Data!$B$62:$B$88,Data!$A$62:$A$88)))</f>
        <v xml:space="preserve"> </v>
      </c>
      <c r="J482" s="13" t="str" cm="1">
        <f t="array" ref="J482">_xlfn.IFS(ISBLANK(G482), "", NOT(ISNUMBER(G482)), "!!!",  G482&gt;Data!$D$287,"...",G482&gt;Data!$E$287,"L1",G482&gt;Data!$F$287,"L2",G482&gt;Data!$G$287,"L3",G482&gt;Data!$H$287,"L4",G482&gt;Data!$I$287,"L5",G482&gt;Data!$J$287,"L6",G482&gt;Data!$K$287,"L7",G482&gt;Data!$L$287,"L8", G482&lt;=Data!$L$287,"L9")</f>
        <v/>
      </c>
      <c r="K482" s="2"/>
      <c r="L482" s="126" t="s">
        <v>18</v>
      </c>
      <c r="M482" s="126" t="s">
        <v>17</v>
      </c>
      <c r="N482" s="126">
        <f t="shared" si="102"/>
        <v>0</v>
      </c>
      <c r="O482" s="2"/>
      <c r="P482" s="6"/>
      <c r="Q482" s="6"/>
      <c r="R482" s="6"/>
      <c r="S482" s="6">
        <f>$N482</f>
        <v>0</v>
      </c>
      <c r="T482" s="6"/>
      <c r="U482" s="6"/>
      <c r="V482" s="6"/>
      <c r="W482" s="6"/>
      <c r="X482" s="2"/>
      <c r="Y482" s="8">
        <f>COUNTIF(F$479:F$486:F$488:F$495,F482)</f>
        <v>0</v>
      </c>
      <c r="Z482" s="8">
        <f t="shared" si="103"/>
        <v>0</v>
      </c>
    </row>
    <row r="483" spans="1:26" s="11" customFormat="1" ht="20" customHeight="1">
      <c r="A483" s="13" t="s">
        <v>206</v>
      </c>
      <c r="B483" s="13" t="s">
        <v>30</v>
      </c>
      <c r="C483" s="13">
        <v>200</v>
      </c>
      <c r="D483" s="13" t="s">
        <v>0</v>
      </c>
      <c r="E483" s="155">
        <v>5</v>
      </c>
      <c r="F483" s="30"/>
      <c r="G483" s="325"/>
      <c r="H483" s="125" t="str">
        <f>IF(ISNA((IF(F483=0," ",VLOOKUP(F483,Data!$B$62:$B$88,1,FALSE)))),"WRONG LETTER",IF(F483=0," ",_xlfn.XLOOKUP(F483,Data!$B$62:$B$88,Data!$N$62:$N$88)))</f>
        <v xml:space="preserve"> </v>
      </c>
      <c r="I483" s="125" t="str">
        <f>IF(ISNA((IF(F483=0," ",VLOOKUP(F483,Data!$B$62:$B$88,1,FALSE)))),"WRONG LETTER",IF(F483=0," ",_xlfn.XLOOKUP(F483,Data!$B$62:$B$88,Data!$A$62:$A$88)))</f>
        <v xml:space="preserve"> </v>
      </c>
      <c r="J483" s="13" t="str" cm="1">
        <f t="array" ref="J483">_xlfn.IFS(ISBLANK(G483), "", NOT(ISNUMBER(G483)), "!!!",  G483&gt;Data!$D$287,"...",G483&gt;Data!$E$287,"L1",G483&gt;Data!$F$287,"L2",G483&gt;Data!$G$287,"L3",G483&gt;Data!$H$287,"L4",G483&gt;Data!$I$287,"L5",G483&gt;Data!$J$287,"L6",G483&gt;Data!$K$287,"L7",G483&gt;Data!$L$287,"L8", G483&lt;=Data!$L$287,"L9")</f>
        <v/>
      </c>
      <c r="K483" s="2"/>
      <c r="L483" s="126" t="s">
        <v>31</v>
      </c>
      <c r="M483" s="126" t="s">
        <v>32</v>
      </c>
      <c r="N483" s="126">
        <f t="shared" si="102"/>
        <v>0</v>
      </c>
      <c r="O483" s="2"/>
      <c r="P483" s="6"/>
      <c r="Q483" s="6"/>
      <c r="R483" s="6"/>
      <c r="S483" s="6"/>
      <c r="T483" s="6">
        <f>$N483</f>
        <v>0</v>
      </c>
      <c r="U483" s="6"/>
      <c r="V483" s="6"/>
      <c r="W483" s="6"/>
      <c r="X483" s="2"/>
      <c r="Y483" s="8">
        <f>COUNTIF(F$479:F$486:F$488:F$495,F483)</f>
        <v>0</v>
      </c>
      <c r="Z483" s="8">
        <f t="shared" si="103"/>
        <v>0</v>
      </c>
    </row>
    <row r="484" spans="1:26" s="11" customFormat="1" ht="20" customHeight="1">
      <c r="A484" s="13" t="s">
        <v>206</v>
      </c>
      <c r="B484" s="13" t="s">
        <v>30</v>
      </c>
      <c r="C484" s="13">
        <v>200</v>
      </c>
      <c r="D484" s="13" t="s">
        <v>0</v>
      </c>
      <c r="E484" s="155">
        <v>6</v>
      </c>
      <c r="F484" s="30"/>
      <c r="G484" s="325"/>
      <c r="H484" s="125" t="str">
        <f>IF(ISNA((IF(F484=0," ",VLOOKUP(F484,Data!$B$62:$B$88,1,FALSE)))),"WRONG LETTER",IF(F484=0," ",_xlfn.XLOOKUP(F484,Data!$B$62:$B$88,Data!$N$62:$N$88)))</f>
        <v xml:space="preserve"> </v>
      </c>
      <c r="I484" s="125" t="str">
        <f>IF(ISNA((IF(F484=0," ",VLOOKUP(F484,Data!$B$62:$B$88,1,FALSE)))),"WRONG LETTER",IF(F484=0," ",_xlfn.XLOOKUP(F484,Data!$B$62:$B$88,Data!$A$62:$A$88)))</f>
        <v xml:space="preserve"> </v>
      </c>
      <c r="J484" s="13" t="str" cm="1">
        <f t="array" ref="J484">_xlfn.IFS(ISBLANK(G484), "", NOT(ISNUMBER(G484)), "!!!",  G484&gt;Data!$D$287,"...",G484&gt;Data!$E$287,"L1",G484&gt;Data!$F$287,"L2",G484&gt;Data!$G$287,"L3",G484&gt;Data!$H$287,"L4",G484&gt;Data!$I$287,"L5",G484&gt;Data!$J$287,"L6",G484&gt;Data!$K$287,"L7",G484&gt;Data!$L$287,"L8", G484&lt;=Data!$L$287,"L9")</f>
        <v/>
      </c>
      <c r="K484" s="2"/>
      <c r="L484" s="126" t="s">
        <v>44</v>
      </c>
      <c r="M484" s="126" t="s">
        <v>48</v>
      </c>
      <c r="N484" s="126">
        <f t="shared" si="102"/>
        <v>0</v>
      </c>
      <c r="O484" s="2"/>
      <c r="P484" s="6"/>
      <c r="Q484" s="6"/>
      <c r="R484" s="6"/>
      <c r="S484" s="6"/>
      <c r="T484" s="6"/>
      <c r="U484" s="6">
        <f>$N484</f>
        <v>0</v>
      </c>
      <c r="V484" s="6"/>
      <c r="W484" s="6"/>
      <c r="X484" s="2"/>
      <c r="Y484" s="8">
        <f>COUNTIF(F$479:F$486:F$488:F$495,F484)</f>
        <v>0</v>
      </c>
      <c r="Z484" s="8">
        <f t="shared" si="103"/>
        <v>0</v>
      </c>
    </row>
    <row r="485" spans="1:26" s="11" customFormat="1" ht="20" customHeight="1">
      <c r="A485" s="13" t="s">
        <v>206</v>
      </c>
      <c r="B485" s="13" t="s">
        <v>30</v>
      </c>
      <c r="C485" s="13">
        <v>200</v>
      </c>
      <c r="D485" s="13" t="s">
        <v>0</v>
      </c>
      <c r="E485" s="25">
        <v>7</v>
      </c>
      <c r="F485" s="30"/>
      <c r="G485" s="325"/>
      <c r="H485" s="125" t="str">
        <f>IF(ISNA((IF(F485=0," ",VLOOKUP(F485,Data!$B$62:$B$88,1,FALSE)))),"WRONG LETTER",IF(F485=0," ",_xlfn.XLOOKUP(F485,Data!$B$62:$B$88,Data!$N$62:$N$88)))</f>
        <v xml:space="preserve"> </v>
      </c>
      <c r="I485" s="125" t="str">
        <f>IF(ISNA((IF(F485=0," ",VLOOKUP(F485,Data!$B$62:$B$88,1,FALSE)))),"WRONG LETTER",IF(F485=0," ",_xlfn.XLOOKUP(F485,Data!$B$62:$B$88,Data!$A$62:$A$88)))</f>
        <v xml:space="preserve"> </v>
      </c>
      <c r="J485" s="13" t="str" cm="1">
        <f t="array" ref="J485">_xlfn.IFS(ISBLANK(G485), "", NOT(ISNUMBER(G485)), "!!!",  G485&gt;Data!$D$287,"...",G485&gt;Data!$E$287,"L1",G485&gt;Data!$F$287,"L2",G485&gt;Data!$G$287,"L3",G485&gt;Data!$H$287,"L4",G485&gt;Data!$I$287,"L5",G485&gt;Data!$J$287,"L6",G485&gt;Data!$K$287,"L7",G485&gt;Data!$L$287,"L8", G485&lt;=Data!$L$287,"L9")</f>
        <v/>
      </c>
      <c r="K485" s="2"/>
      <c r="L485" s="126" t="s">
        <v>72</v>
      </c>
      <c r="M485" s="126" t="s">
        <v>73</v>
      </c>
      <c r="N485" s="126">
        <f t="shared" si="102"/>
        <v>0</v>
      </c>
      <c r="O485" s="2"/>
      <c r="P485" s="6"/>
      <c r="Q485" s="6"/>
      <c r="R485" s="6"/>
      <c r="S485" s="6"/>
      <c r="T485" s="6"/>
      <c r="U485" s="6"/>
      <c r="V485" s="6">
        <f>$N485</f>
        <v>0</v>
      </c>
      <c r="W485" s="6"/>
      <c r="X485" s="2"/>
      <c r="Y485" s="8">
        <f>COUNTIF(F$479:F$486:F$488:F$495,F485)</f>
        <v>0</v>
      </c>
      <c r="Z485" s="8">
        <f t="shared" si="103"/>
        <v>0</v>
      </c>
    </row>
    <row r="486" spans="1:26" s="12" customFormat="1" ht="20" customHeight="1">
      <c r="A486" s="13" t="s">
        <v>206</v>
      </c>
      <c r="B486" s="13" t="s">
        <v>30</v>
      </c>
      <c r="C486" s="13">
        <v>200</v>
      </c>
      <c r="D486" s="13" t="s">
        <v>0</v>
      </c>
      <c r="E486" s="25">
        <v>8</v>
      </c>
      <c r="F486" s="30"/>
      <c r="G486" s="325"/>
      <c r="H486" s="125" t="str">
        <f>IF(ISNA((IF(F486=0," ",VLOOKUP(F486,Data!$B$62:$B$88,1,FALSE)))),"WRONG LETTER",IF(F486=0," ",_xlfn.XLOOKUP(F486,Data!$B$62:$B$88,Data!$N$62:$N$88)))</f>
        <v xml:space="preserve"> </v>
      </c>
      <c r="I486" s="125" t="str">
        <f>IF(ISNA((IF(F486=0," ",VLOOKUP(F486,Data!$B$62:$B$88,1,FALSE)))),"WRONG LETTER",IF(F486=0," ",_xlfn.XLOOKUP(F486,Data!$B$62:$B$88,Data!$A$62:$A$88)))</f>
        <v xml:space="preserve"> </v>
      </c>
      <c r="J486" s="13" t="str" cm="1">
        <f t="array" ref="J486">_xlfn.IFS(ISBLANK(G486), "", NOT(ISNUMBER(G486)), "!!!",  G486&gt;Data!$D$287,"...",G486&gt;Data!$E$287,"L1",G486&gt;Data!$F$287,"L2",G486&gt;Data!$G$287,"L3",G486&gt;Data!$H$287,"L4",G486&gt;Data!$I$287,"L5",G486&gt;Data!$J$287,"L6",G486&gt;Data!$K$287,"L7",G486&gt;Data!$L$287,"L8", G486&lt;=Data!$L$287,"L9")</f>
        <v/>
      </c>
      <c r="K486" s="8"/>
      <c r="L486" s="126" t="s">
        <v>45</v>
      </c>
      <c r="M486" s="126" t="s">
        <v>49</v>
      </c>
      <c r="N486" s="126">
        <f t="shared" si="102"/>
        <v>0</v>
      </c>
      <c r="O486" s="2"/>
      <c r="P486" s="6"/>
      <c r="Q486" s="6"/>
      <c r="R486" s="6"/>
      <c r="S486" s="6"/>
      <c r="T486" s="6"/>
      <c r="U486" s="6"/>
      <c r="V486" s="6"/>
      <c r="W486" s="6">
        <f>$N486</f>
        <v>0</v>
      </c>
      <c r="X486" s="8"/>
      <c r="Y486" s="8">
        <f>COUNTIF(F$479:F$486:F$488:F$495,F486)</f>
        <v>0</v>
      </c>
      <c r="Z486" s="8">
        <f t="shared" si="103"/>
        <v>0</v>
      </c>
    </row>
    <row r="487" spans="1:26" s="12" customFormat="1" ht="20" customHeight="1">
      <c r="A487" s="13" t="s">
        <v>206</v>
      </c>
      <c r="B487" s="13" t="s">
        <v>30</v>
      </c>
      <c r="C487" s="13">
        <v>200</v>
      </c>
      <c r="D487" s="13"/>
      <c r="E487" s="120" t="s">
        <v>215</v>
      </c>
      <c r="F487" s="46"/>
      <c r="G487" s="46"/>
      <c r="H487" s="120"/>
      <c r="I487" s="127"/>
      <c r="J487" s="128"/>
      <c r="K487" s="8"/>
      <c r="L487" s="129"/>
      <c r="M487" s="129"/>
      <c r="N487" s="130"/>
      <c r="O487" s="8"/>
      <c r="P487" s="487" t="s">
        <v>83</v>
      </c>
      <c r="Q487" s="488"/>
      <c r="R487" s="488"/>
      <c r="S487" s="488"/>
      <c r="T487" s="489"/>
      <c r="U487" s="490"/>
      <c r="V487" s="491"/>
      <c r="W487" s="492"/>
      <c r="X487" s="8"/>
      <c r="Y487" s="8"/>
      <c r="Z487" s="3"/>
    </row>
    <row r="488" spans="1:26" s="12" customFormat="1" ht="20" customHeight="1">
      <c r="A488" s="13" t="s">
        <v>206</v>
      </c>
      <c r="B488" s="13" t="s">
        <v>30</v>
      </c>
      <c r="C488" s="13">
        <v>200</v>
      </c>
      <c r="D488" s="13" t="s">
        <v>1</v>
      </c>
      <c r="E488" s="155">
        <v>1</v>
      </c>
      <c r="F488" s="30"/>
      <c r="G488" s="325"/>
      <c r="H488" s="125" t="str">
        <f>IF(ISNA((IF(F488=0," ",VLOOKUP(F488,Data!$B$62:$B$88,1,FALSE)))),"WRONG LETTER",IF(F488=0," ",_xlfn.XLOOKUP(F488,Data!$B$62:$B$88,Data!$N$62:$N$88)))</f>
        <v xml:space="preserve"> </v>
      </c>
      <c r="I488" s="125" t="str">
        <f>IF(ISNA((IF(F488=0," ",VLOOKUP(F488,Data!$B$62:$B$88,1,FALSE)))),"WRONG LETTER",IF(F488=0," ",_xlfn.XLOOKUP(F488,Data!$B$62:$B$88,Data!$A$62:$A$88)))</f>
        <v xml:space="preserve"> </v>
      </c>
      <c r="J488" s="13" t="str" cm="1">
        <f t="array" ref="J488">_xlfn.IFS(ISBLANK(G488), "", NOT(ISNUMBER(G488)), "!!!",  G488&gt;Data!$D$287,"...",G488&gt;Data!$E$287,"L1",G488&gt;Data!$F$287,"L2",G488&gt;Data!$G$287,"L3",G488&gt;Data!$H$287,"L4",G488&gt;Data!$I$287,"L5",G488&gt;Data!$J$287,"L6",G488&gt;Data!$K$287,"L7",G488&gt;Data!$L$287,"L8", G488&lt;=Data!$L$287,"L9")</f>
        <v/>
      </c>
      <c r="K488" s="2"/>
      <c r="L488" s="126" t="s">
        <v>0</v>
      </c>
      <c r="M488" s="126" t="s">
        <v>47</v>
      </c>
      <c r="N488" s="126">
        <f>(9-_xlfn.XLOOKUP(L488,F$488:F$495,E$488:E$495, 9))+(9-_xlfn.XLOOKUP(M488,F$488:F$495,E$488:E$495, 9))</f>
        <v>0</v>
      </c>
      <c r="O488" s="2"/>
      <c r="P488" s="6">
        <f>$N488</f>
        <v>0</v>
      </c>
      <c r="Q488" s="6"/>
      <c r="R488" s="6"/>
      <c r="S488" s="6"/>
      <c r="T488" s="6"/>
      <c r="U488" s="6"/>
      <c r="V488" s="6"/>
      <c r="W488" s="6"/>
      <c r="X488" s="2"/>
      <c r="Y488" s="8">
        <f>COUNTIF(F$479:F$486:F$488:F$495,F488)</f>
        <v>0</v>
      </c>
      <c r="Z488" s="8">
        <f>IF(NOT(ISBLANK(F488)),COUNTIF(F$488:F$495,LEFT(F488,1)&amp;"*"),0)</f>
        <v>0</v>
      </c>
    </row>
    <row r="489" spans="1:26" s="12" customFormat="1" ht="20" customHeight="1">
      <c r="A489" s="13" t="s">
        <v>206</v>
      </c>
      <c r="B489" s="13" t="s">
        <v>30</v>
      </c>
      <c r="C489" s="13">
        <v>200</v>
      </c>
      <c r="D489" s="13" t="s">
        <v>1</v>
      </c>
      <c r="E489" s="155">
        <v>2</v>
      </c>
      <c r="F489" s="30"/>
      <c r="G489" s="325"/>
      <c r="H489" s="125" t="str">
        <f>IF(ISNA((IF(F489=0," ",VLOOKUP(F489,Data!$B$62:$B$88,1,FALSE)))),"WRONG LETTER",IF(F489=0," ",_xlfn.XLOOKUP(F489,Data!$B$62:$B$88,Data!$N$62:$N$88)))</f>
        <v xml:space="preserve"> </v>
      </c>
      <c r="I489" s="125" t="str">
        <f>IF(ISNA((IF(F489=0," ",VLOOKUP(F489,Data!$B$62:$B$88,1,FALSE)))),"WRONG LETTER",IF(F489=0," ",_xlfn.XLOOKUP(F489,Data!$B$62:$B$88,Data!$A$62:$A$88)))</f>
        <v xml:space="preserve"> </v>
      </c>
      <c r="J489" s="13" t="str" cm="1">
        <f t="array" ref="J489">_xlfn.IFS(ISBLANK(G489), "", NOT(ISNUMBER(G489)), "!!!",  G489&gt;Data!$D$287,"...",G489&gt;Data!$E$287,"L1",G489&gt;Data!$F$287,"L2",G489&gt;Data!$G$287,"L3",G489&gt;Data!$H$287,"L4",G489&gt;Data!$I$287,"L5",G489&gt;Data!$J$287,"L6",G489&gt;Data!$K$287,"L7",G489&gt;Data!$L$287,"L8", G489&lt;=Data!$L$287,"L9")</f>
        <v/>
      </c>
      <c r="K489" s="8"/>
      <c r="L489" s="126" t="s">
        <v>33</v>
      </c>
      <c r="M489" s="126" t="s">
        <v>34</v>
      </c>
      <c r="N489" s="126">
        <f t="shared" ref="N489:N495" si="104">(9-_xlfn.XLOOKUP(L489,F$488:F$495,E$488:E$495, 9))+(9-_xlfn.XLOOKUP(M489,F$488:F$495,E$488:E$495, 9))</f>
        <v>0</v>
      </c>
      <c r="O489" s="2"/>
      <c r="P489" s="6"/>
      <c r="Q489" s="6">
        <f>$N489</f>
        <v>0</v>
      </c>
      <c r="R489" s="6"/>
      <c r="S489" s="6"/>
      <c r="T489" s="6"/>
      <c r="U489" s="6"/>
      <c r="V489" s="6"/>
      <c r="W489" s="6"/>
      <c r="X489" s="2"/>
      <c r="Y489" s="8">
        <f>COUNTIF(F$479:F$486:F$488:F$495,F489)</f>
        <v>0</v>
      </c>
      <c r="Z489" s="8">
        <f t="shared" ref="Z489:Z495" si="105">IF(NOT(ISBLANK(F489)),COUNTIF(F$488:F$495,LEFT(F489,1)&amp;"*"),0)</f>
        <v>0</v>
      </c>
    </row>
    <row r="490" spans="1:26" s="12" customFormat="1" ht="20" customHeight="1">
      <c r="A490" s="13" t="s">
        <v>206</v>
      </c>
      <c r="B490" s="13" t="s">
        <v>30</v>
      </c>
      <c r="C490" s="13">
        <v>200</v>
      </c>
      <c r="D490" s="13" t="s">
        <v>1</v>
      </c>
      <c r="E490" s="155">
        <v>3</v>
      </c>
      <c r="F490" s="30"/>
      <c r="G490" s="325"/>
      <c r="H490" s="125" t="str">
        <f>IF(ISNA((IF(F490=0," ",VLOOKUP(F490,Data!$B$62:$B$88,1,FALSE)))),"WRONG LETTER",IF(F490=0," ",_xlfn.XLOOKUP(F490,Data!$B$62:$B$88,Data!$N$62:$N$88)))</f>
        <v xml:space="preserve"> </v>
      </c>
      <c r="I490" s="125" t="str">
        <f>IF(ISNA((IF(F490=0," ",VLOOKUP(F490,Data!$B$62:$B$88,1,FALSE)))),"WRONG LETTER",IF(F490=0," ",_xlfn.XLOOKUP(F490,Data!$B$62:$B$88,Data!$A$62:$A$88)))</f>
        <v xml:space="preserve"> </v>
      </c>
      <c r="J490" s="13" t="str" cm="1">
        <f t="array" ref="J490">_xlfn.IFS(ISBLANK(G490), "", NOT(ISNUMBER(G490)), "!!!",  G490&gt;Data!$D$287,"...",G490&gt;Data!$E$287,"L1",G490&gt;Data!$F$287,"L2",G490&gt;Data!$G$287,"L3",G490&gt;Data!$H$287,"L4",G490&gt;Data!$I$287,"L5",G490&gt;Data!$J$287,"L6",G490&gt;Data!$K$287,"L7",G490&gt;Data!$L$287,"L8", G490&lt;=Data!$L$287,"L9")</f>
        <v/>
      </c>
      <c r="K490" s="8"/>
      <c r="L490" s="126" t="s">
        <v>1</v>
      </c>
      <c r="M490" s="126" t="s">
        <v>46</v>
      </c>
      <c r="N490" s="126">
        <f t="shared" si="104"/>
        <v>0</v>
      </c>
      <c r="O490" s="2"/>
      <c r="P490" s="6"/>
      <c r="Q490" s="6"/>
      <c r="R490" s="6">
        <f>$N490</f>
        <v>0</v>
      </c>
      <c r="S490" s="6"/>
      <c r="T490" s="6"/>
      <c r="U490" s="6"/>
      <c r="V490" s="6"/>
      <c r="W490" s="6"/>
      <c r="X490" s="2"/>
      <c r="Y490" s="8">
        <f>COUNTIF(F$479:F$486:F$488:F$495,F490)</f>
        <v>0</v>
      </c>
      <c r="Z490" s="8">
        <f t="shared" si="105"/>
        <v>0</v>
      </c>
    </row>
    <row r="491" spans="1:26" s="12" customFormat="1" ht="20" customHeight="1">
      <c r="A491" s="13" t="s">
        <v>206</v>
      </c>
      <c r="B491" s="13" t="s">
        <v>30</v>
      </c>
      <c r="C491" s="13">
        <v>200</v>
      </c>
      <c r="D491" s="13" t="s">
        <v>1</v>
      </c>
      <c r="E491" s="155">
        <v>4</v>
      </c>
      <c r="F491" s="30"/>
      <c r="G491" s="325"/>
      <c r="H491" s="125" t="str">
        <f>IF(ISNA((IF(F491=0," ",VLOOKUP(F491,Data!$B$62:$B$88,1,FALSE)))),"WRONG LETTER",IF(F491=0," ",_xlfn.XLOOKUP(F491,Data!$B$62:$B$88,Data!$N$62:$N$88)))</f>
        <v xml:space="preserve"> </v>
      </c>
      <c r="I491" s="125" t="str">
        <f>IF(ISNA((IF(F491=0," ",VLOOKUP(F491,Data!$B$62:$B$88,1,FALSE)))),"WRONG LETTER",IF(F491=0," ",_xlfn.XLOOKUP(F491,Data!$B$62:$B$88,Data!$A$62:$A$88)))</f>
        <v xml:space="preserve"> </v>
      </c>
      <c r="J491" s="13" t="str" cm="1">
        <f t="array" ref="J491">_xlfn.IFS(ISBLANK(G491), "", NOT(ISNUMBER(G491)), "!!!",  G491&gt;Data!$D$287,"...",G491&gt;Data!$E$287,"L1",G491&gt;Data!$F$287,"L2",G491&gt;Data!$G$287,"L3",G491&gt;Data!$H$287,"L4",G491&gt;Data!$I$287,"L5",G491&gt;Data!$J$287,"L6",G491&gt;Data!$K$287,"L7",G491&gt;Data!$L$287,"L8", G491&lt;=Data!$L$287,"L9")</f>
        <v/>
      </c>
      <c r="K491" s="8"/>
      <c r="L491" s="126" t="s">
        <v>18</v>
      </c>
      <c r="M491" s="126" t="s">
        <v>17</v>
      </c>
      <c r="N491" s="126">
        <f t="shared" si="104"/>
        <v>0</v>
      </c>
      <c r="O491" s="2"/>
      <c r="P491" s="6"/>
      <c r="Q491" s="6"/>
      <c r="R491" s="6"/>
      <c r="S491" s="6">
        <f>$N491</f>
        <v>0</v>
      </c>
      <c r="T491" s="6"/>
      <c r="U491" s="6"/>
      <c r="V491" s="6"/>
      <c r="W491" s="6"/>
      <c r="X491" s="2"/>
      <c r="Y491" s="8">
        <f>COUNTIF(F$479:F$486:F$488:F$495,F491)</f>
        <v>0</v>
      </c>
      <c r="Z491" s="8">
        <f t="shared" si="105"/>
        <v>0</v>
      </c>
    </row>
    <row r="492" spans="1:26" s="12" customFormat="1" ht="20" customHeight="1">
      <c r="A492" s="13" t="s">
        <v>206</v>
      </c>
      <c r="B492" s="13" t="s">
        <v>30</v>
      </c>
      <c r="C492" s="13">
        <v>200</v>
      </c>
      <c r="D492" s="13" t="s">
        <v>1</v>
      </c>
      <c r="E492" s="155">
        <v>5</v>
      </c>
      <c r="F492" s="30"/>
      <c r="G492" s="325"/>
      <c r="H492" s="125" t="str">
        <f>IF(ISNA((IF(F492=0," ",VLOOKUP(F492,Data!$B$62:$B$88,1,FALSE)))),"WRONG LETTER",IF(F492=0," ",_xlfn.XLOOKUP(F492,Data!$B$62:$B$88,Data!$N$62:$N$88)))</f>
        <v xml:space="preserve"> </v>
      </c>
      <c r="I492" s="125" t="str">
        <f>IF(ISNA((IF(F492=0," ",VLOOKUP(F492,Data!$B$62:$B$88,1,FALSE)))),"WRONG LETTER",IF(F492=0," ",_xlfn.XLOOKUP(F492,Data!$B$62:$B$88,Data!$A$62:$A$88)))</f>
        <v xml:space="preserve"> </v>
      </c>
      <c r="J492" s="13" t="str" cm="1">
        <f t="array" ref="J492">_xlfn.IFS(ISBLANK(G492), "", NOT(ISNUMBER(G492)), "!!!",  G492&gt;Data!$D$287,"...",G492&gt;Data!$E$287,"L1",G492&gt;Data!$F$287,"L2",G492&gt;Data!$G$287,"L3",G492&gt;Data!$H$287,"L4",G492&gt;Data!$I$287,"L5",G492&gt;Data!$J$287,"L6",G492&gt;Data!$K$287,"L7",G492&gt;Data!$L$287,"L8", G492&lt;=Data!$L$287,"L9")</f>
        <v/>
      </c>
      <c r="K492" s="8"/>
      <c r="L492" s="126" t="s">
        <v>31</v>
      </c>
      <c r="M492" s="126" t="s">
        <v>32</v>
      </c>
      <c r="N492" s="126">
        <f t="shared" si="104"/>
        <v>0</v>
      </c>
      <c r="O492" s="2"/>
      <c r="P492" s="6"/>
      <c r="Q492" s="6"/>
      <c r="R492" s="6"/>
      <c r="S492" s="6"/>
      <c r="T492" s="6">
        <f>$N492</f>
        <v>0</v>
      </c>
      <c r="U492" s="6"/>
      <c r="V492" s="6"/>
      <c r="W492" s="6"/>
      <c r="X492" s="2"/>
      <c r="Y492" s="8">
        <f>COUNTIF(F$479:F$486:F$488:F$495,F492)</f>
        <v>0</v>
      </c>
      <c r="Z492" s="8">
        <f t="shared" si="105"/>
        <v>0</v>
      </c>
    </row>
    <row r="493" spans="1:26" s="12" customFormat="1" ht="20" customHeight="1">
      <c r="A493" s="13" t="s">
        <v>206</v>
      </c>
      <c r="B493" s="13" t="s">
        <v>30</v>
      </c>
      <c r="C493" s="13">
        <v>200</v>
      </c>
      <c r="D493" s="13" t="s">
        <v>1</v>
      </c>
      <c r="E493" s="155">
        <v>6</v>
      </c>
      <c r="F493" s="30"/>
      <c r="G493" s="325"/>
      <c r="H493" s="125" t="str">
        <f>IF(ISNA((IF(F493=0," ",VLOOKUP(F493,Data!$B$62:$B$88,1,FALSE)))),"WRONG LETTER",IF(F493=0," ",_xlfn.XLOOKUP(F493,Data!$B$62:$B$88,Data!$N$62:$N$88)))</f>
        <v xml:space="preserve"> </v>
      </c>
      <c r="I493" s="125" t="str">
        <f>IF(ISNA((IF(F493=0," ",VLOOKUP(F493,Data!$B$62:$B$88,1,FALSE)))),"WRONG LETTER",IF(F493=0," ",_xlfn.XLOOKUP(F493,Data!$B$62:$B$88,Data!$A$62:$A$88)))</f>
        <v xml:space="preserve"> </v>
      </c>
      <c r="J493" s="13" t="str" cm="1">
        <f t="array" ref="J493">_xlfn.IFS(ISBLANK(G493), "", NOT(ISNUMBER(G493)), "!!!",  G493&gt;Data!$D$287,"...",G493&gt;Data!$E$287,"L1",G493&gt;Data!$F$287,"L2",G493&gt;Data!$G$287,"L3",G493&gt;Data!$H$287,"L4",G493&gt;Data!$I$287,"L5",G493&gt;Data!$J$287,"L6",G493&gt;Data!$K$287,"L7",G493&gt;Data!$L$287,"L8", G493&lt;=Data!$L$287,"L9")</f>
        <v/>
      </c>
      <c r="K493" s="131"/>
      <c r="L493" s="126" t="s">
        <v>44</v>
      </c>
      <c r="M493" s="126" t="s">
        <v>48</v>
      </c>
      <c r="N493" s="126">
        <f t="shared" si="104"/>
        <v>0</v>
      </c>
      <c r="O493" s="2"/>
      <c r="P493" s="6"/>
      <c r="Q493" s="6"/>
      <c r="R493" s="6"/>
      <c r="S493" s="6"/>
      <c r="T493" s="6"/>
      <c r="U493" s="6">
        <f>$N493</f>
        <v>0</v>
      </c>
      <c r="V493" s="6"/>
      <c r="W493" s="6"/>
      <c r="X493" s="2"/>
      <c r="Y493" s="8">
        <f>COUNTIF(F$479:F$486:F$488:F$495,F493)</f>
        <v>0</v>
      </c>
      <c r="Z493" s="8">
        <f t="shared" si="105"/>
        <v>0</v>
      </c>
    </row>
    <row r="494" spans="1:26" s="11" customFormat="1" ht="20" customHeight="1">
      <c r="A494" s="13" t="s">
        <v>206</v>
      </c>
      <c r="B494" s="13" t="s">
        <v>30</v>
      </c>
      <c r="C494" s="13">
        <v>200</v>
      </c>
      <c r="D494" s="13" t="s">
        <v>1</v>
      </c>
      <c r="E494" s="25">
        <v>7</v>
      </c>
      <c r="F494" s="30"/>
      <c r="G494" s="325"/>
      <c r="H494" s="125" t="str">
        <f>IF(ISNA((IF(F494=0," ",VLOOKUP(F494,Data!$B$62:$B$88,1,FALSE)))),"WRONG LETTER",IF(F494=0," ",_xlfn.XLOOKUP(F494,Data!$B$62:$B$88,Data!$N$62:$N$88)))</f>
        <v xml:space="preserve"> </v>
      </c>
      <c r="I494" s="125" t="str">
        <f>IF(ISNA((IF(F494=0," ",VLOOKUP(F494,Data!$B$62:$B$88,1,FALSE)))),"WRONG LETTER",IF(F494=0," ",_xlfn.XLOOKUP(F494,Data!$B$62:$B$88,Data!$A$62:$A$88)))</f>
        <v xml:space="preserve"> </v>
      </c>
      <c r="J494" s="13" t="str" cm="1">
        <f t="array" ref="J494">_xlfn.IFS(ISBLANK(G494), "", NOT(ISNUMBER(G494)), "!!!",  G494&gt;Data!$D$287,"...",G494&gt;Data!$E$287,"L1",G494&gt;Data!$F$287,"L2",G494&gt;Data!$G$287,"L3",G494&gt;Data!$H$287,"L4",G494&gt;Data!$I$287,"L5",G494&gt;Data!$J$287,"L6",G494&gt;Data!$K$287,"L7",G494&gt;Data!$L$287,"L8", G494&lt;=Data!$L$287,"L9")</f>
        <v/>
      </c>
      <c r="K494" s="8"/>
      <c r="L494" s="126" t="s">
        <v>72</v>
      </c>
      <c r="M494" s="126" t="s">
        <v>73</v>
      </c>
      <c r="N494" s="126">
        <f t="shared" si="104"/>
        <v>0</v>
      </c>
      <c r="O494" s="2"/>
      <c r="P494" s="6"/>
      <c r="Q494" s="6"/>
      <c r="R494" s="6"/>
      <c r="S494" s="6"/>
      <c r="T494" s="6"/>
      <c r="U494" s="6"/>
      <c r="V494" s="6">
        <f>$N494</f>
        <v>0</v>
      </c>
      <c r="W494" s="6"/>
      <c r="X494" s="2"/>
      <c r="Y494" s="8">
        <f>COUNTIF(F$479:F$486:F$488:F$495,F494)</f>
        <v>0</v>
      </c>
      <c r="Z494" s="8">
        <f t="shared" si="105"/>
        <v>0</v>
      </c>
    </row>
    <row r="495" spans="1:26" s="11" customFormat="1" ht="20" customHeight="1">
      <c r="A495" s="13" t="s">
        <v>206</v>
      </c>
      <c r="B495" s="13" t="s">
        <v>30</v>
      </c>
      <c r="C495" s="13">
        <v>200</v>
      </c>
      <c r="D495" s="13" t="s">
        <v>1</v>
      </c>
      <c r="E495" s="25">
        <v>8</v>
      </c>
      <c r="F495" s="30"/>
      <c r="G495" s="325"/>
      <c r="H495" s="125" t="str">
        <f>IF(ISNA((IF(F495=0," ",VLOOKUP(F495,Data!$B$62:$B$88,1,FALSE)))),"WRONG LETTER",IF(F495=0," ",_xlfn.XLOOKUP(F495,Data!$B$62:$B$88,Data!$N$62:$N$88)))</f>
        <v xml:space="preserve"> </v>
      </c>
      <c r="I495" s="125" t="str">
        <f>IF(ISNA((IF(F495=0," ",VLOOKUP(F495,Data!$B$62:$B$88,1,FALSE)))),"WRONG LETTER",IF(F495=0," ",_xlfn.XLOOKUP(F495,Data!$B$62:$B$88,Data!$A$62:$A$88)))</f>
        <v xml:space="preserve"> </v>
      </c>
      <c r="J495" s="13" t="str" cm="1">
        <f t="array" ref="J495">_xlfn.IFS(ISBLANK(G495), "", NOT(ISNUMBER(G495)), "!!!",  G495&gt;Data!$D$287,"...",G495&gt;Data!$E$287,"L1",G495&gt;Data!$F$287,"L2",G495&gt;Data!$G$287,"L3",G495&gt;Data!$H$287,"L4",G495&gt;Data!$I$287,"L5",G495&gt;Data!$J$287,"L6",G495&gt;Data!$K$287,"L7",G495&gt;Data!$L$287,"L8", G495&lt;=Data!$L$287,"L9")</f>
        <v/>
      </c>
      <c r="K495" s="8"/>
      <c r="L495" s="126" t="s">
        <v>45</v>
      </c>
      <c r="M495" s="126" t="s">
        <v>49</v>
      </c>
      <c r="N495" s="126">
        <f t="shared" si="104"/>
        <v>0</v>
      </c>
      <c r="O495" s="2"/>
      <c r="P495" s="6"/>
      <c r="Q495" s="6"/>
      <c r="R495" s="6"/>
      <c r="S495" s="6"/>
      <c r="T495" s="6"/>
      <c r="U495" s="6"/>
      <c r="V495" s="6"/>
      <c r="W495" s="6">
        <f>$N495</f>
        <v>0</v>
      </c>
      <c r="X495" s="8"/>
      <c r="Y495" s="8">
        <f>COUNTIF(F$479:F$486:F$488:F$495,F495)</f>
        <v>0</v>
      </c>
      <c r="Z495" s="8">
        <f t="shared" si="105"/>
        <v>0</v>
      </c>
    </row>
    <row r="496" spans="1:26" s="11" customFormat="1" ht="20" customHeight="1">
      <c r="A496" s="13" t="s">
        <v>206</v>
      </c>
      <c r="B496" s="13" t="s">
        <v>30</v>
      </c>
      <c r="C496" s="13">
        <v>400</v>
      </c>
      <c r="D496" s="13"/>
      <c r="E496" s="120" t="s">
        <v>216</v>
      </c>
      <c r="F496" s="46"/>
      <c r="G496" s="46"/>
      <c r="H496" s="120"/>
      <c r="I496" s="127" t="s">
        <v>59</v>
      </c>
      <c r="J496" s="128">
        <f>Data!$M$288</f>
        <v>51.6</v>
      </c>
      <c r="K496" s="22"/>
      <c r="L496" s="16"/>
      <c r="M496" s="16"/>
      <c r="O496" s="8"/>
      <c r="P496" s="8"/>
      <c r="Q496" s="8"/>
      <c r="R496" s="8"/>
      <c r="S496" s="8"/>
      <c r="T496" s="8"/>
      <c r="U496" s="8"/>
      <c r="V496" s="8"/>
      <c r="W496" s="8"/>
      <c r="X496" s="2"/>
      <c r="Y496" s="123"/>
      <c r="Z496" s="3"/>
    </row>
    <row r="497" spans="1:26" s="11" customFormat="1" ht="20" customHeight="1">
      <c r="A497" s="13" t="s">
        <v>206</v>
      </c>
      <c r="B497" s="13" t="s">
        <v>30</v>
      </c>
      <c r="C497" s="13">
        <v>400</v>
      </c>
      <c r="D497" s="13" t="s">
        <v>0</v>
      </c>
      <c r="E497" s="155">
        <v>1</v>
      </c>
      <c r="F497" s="30"/>
      <c r="G497" s="325"/>
      <c r="H497" s="125" t="str">
        <f>IF(ISNA((IF(F497=0," ",VLOOKUP(F497,Data!$B$62:$B$88,1,FALSE)))),"WRONG LETTER",IF(F497=0," ",_xlfn.XLOOKUP(F497,Data!$B$62:$B$88,Data!$K$62:$K$88)))</f>
        <v xml:space="preserve"> </v>
      </c>
      <c r="I497" s="125" t="str">
        <f>IF(ISNA((IF(F497=0," ",VLOOKUP(F497,Data!$B$62:$B$88,1,FALSE)))),"WRONG LETTER",IF(F497=0," ",_xlfn.XLOOKUP(F497,Data!$B$62:$B$88,Data!$A$62:$A$88)))</f>
        <v xml:space="preserve"> </v>
      </c>
      <c r="J497" s="13" t="str" cm="1">
        <f t="array" ref="J497">_xlfn.IFS(ISBLANK(G497), "", NOT(ISNUMBER(G497)), "!!!",  G497&gt;Data!$D$288,"...",G497&gt;Data!$E$288,"L1",G497&gt;Data!$F$288,"L2",G497&gt;Data!$G$288,"L3",G497&gt;Data!$H$288,"L4",G497&gt;Data!$I$288,"L5",G497&gt;Data!$J$288,"L6",G497&gt;Data!$K$288,"L7",G497&gt;Data!$L$288,"L8", G497&lt;=Data!$L$288,"L9")</f>
        <v/>
      </c>
      <c r="K497" s="2"/>
      <c r="L497" s="126" t="s">
        <v>0</v>
      </c>
      <c r="M497" s="126" t="s">
        <v>47</v>
      </c>
      <c r="N497" s="126">
        <f>(9-_xlfn.XLOOKUP(L497,F$497:F$504,E$497:E$504, 9))+(9-_xlfn.XLOOKUP(M497,F$497:F$504,E$497:E$504, 9))</f>
        <v>0</v>
      </c>
      <c r="O497" s="2"/>
      <c r="P497" s="6">
        <f>$N497</f>
        <v>0</v>
      </c>
      <c r="Q497" s="6"/>
      <c r="R497" s="6"/>
      <c r="S497" s="6"/>
      <c r="T497" s="6"/>
      <c r="U497" s="6"/>
      <c r="V497" s="6"/>
      <c r="W497" s="6"/>
      <c r="X497" s="2"/>
      <c r="Y497" s="8">
        <f>COUNTIF(F$497:F$504:F$506:F$513,F497)</f>
        <v>0</v>
      </c>
      <c r="Z497" s="8">
        <f>IF(NOT(ISBLANK(F497)),COUNTIF(F$497:F$504,LEFT(F497,1)&amp;"*"),0)</f>
        <v>0</v>
      </c>
    </row>
    <row r="498" spans="1:26" s="11" customFormat="1" ht="20" customHeight="1">
      <c r="A498" s="13" t="s">
        <v>206</v>
      </c>
      <c r="B498" s="13" t="s">
        <v>30</v>
      </c>
      <c r="C498" s="13">
        <v>400</v>
      </c>
      <c r="D498" s="13" t="s">
        <v>0</v>
      </c>
      <c r="E498" s="155">
        <v>2</v>
      </c>
      <c r="F498" s="30"/>
      <c r="G498" s="325"/>
      <c r="H498" s="125" t="str">
        <f>IF(ISNA((IF(F498=0," ",VLOOKUP(F498,Data!$B$62:$B$88,1,FALSE)))),"WRONG LETTER",IF(F498=0," ",_xlfn.XLOOKUP(F498,Data!$B$62:$B$88,Data!$K$62:$K$88)))</f>
        <v xml:space="preserve"> </v>
      </c>
      <c r="I498" s="125" t="str">
        <f>IF(ISNA((IF(F498=0," ",VLOOKUP(F498,Data!$B$62:$B$88,1,FALSE)))),"WRONG LETTER",IF(F498=0," ",_xlfn.XLOOKUP(F498,Data!$B$62:$B$88,Data!$A$62:$A$88)))</f>
        <v xml:space="preserve"> </v>
      </c>
      <c r="J498" s="13" t="str" cm="1">
        <f t="array" ref="J498">_xlfn.IFS(ISBLANK(G498), "", NOT(ISNUMBER(G498)), "!!!",  G498&gt;Data!$D$288,"...",G498&gt;Data!$E$288,"L1",G498&gt;Data!$F$288,"L2",G498&gt;Data!$G$288,"L3",G498&gt;Data!$H$288,"L4",G498&gt;Data!$I$288,"L5",G498&gt;Data!$J$288,"L6",G498&gt;Data!$K$288,"L7",G498&gt;Data!$L$288,"L8", G498&lt;=Data!$L$288,"L9")</f>
        <v/>
      </c>
      <c r="K498" s="2"/>
      <c r="L498" s="126" t="s">
        <v>33</v>
      </c>
      <c r="M498" s="126" t="s">
        <v>34</v>
      </c>
      <c r="N498" s="126">
        <f t="shared" ref="N498:N504" si="106">(9-_xlfn.XLOOKUP(L498,F$497:F$504,E$497:E$504, 9))+(9-_xlfn.XLOOKUP(M498,F$497:F$504,E$497:E$504, 9))</f>
        <v>0</v>
      </c>
      <c r="O498" s="2"/>
      <c r="P498" s="6"/>
      <c r="Q498" s="6">
        <f>$N498</f>
        <v>0</v>
      </c>
      <c r="R498" s="6"/>
      <c r="S498" s="6"/>
      <c r="T498" s="6"/>
      <c r="U498" s="6"/>
      <c r="V498" s="6"/>
      <c r="W498" s="6"/>
      <c r="X498" s="2"/>
      <c r="Y498" s="8">
        <f>COUNTIF(F$497:F$504:F$506:F$513,F498)</f>
        <v>0</v>
      </c>
      <c r="Z498" s="8">
        <f t="shared" ref="Z498:Z504" si="107">IF(NOT(ISBLANK(F498)),COUNTIF(F$497:F$504,LEFT(F498,1)&amp;"*"),0)</f>
        <v>0</v>
      </c>
    </row>
    <row r="499" spans="1:26" s="11" customFormat="1" ht="20" customHeight="1">
      <c r="A499" s="13" t="s">
        <v>206</v>
      </c>
      <c r="B499" s="13" t="s">
        <v>30</v>
      </c>
      <c r="C499" s="13">
        <v>400</v>
      </c>
      <c r="D499" s="13" t="s">
        <v>0</v>
      </c>
      <c r="E499" s="155">
        <v>3</v>
      </c>
      <c r="F499" s="30"/>
      <c r="G499" s="325"/>
      <c r="H499" s="125" t="str">
        <f>IF(ISNA((IF(F499=0," ",VLOOKUP(F499,Data!$B$62:$B$88,1,FALSE)))),"WRONG LETTER",IF(F499=0," ",_xlfn.XLOOKUP(F499,Data!$B$62:$B$88,Data!$K$62:$K$88)))</f>
        <v xml:space="preserve"> </v>
      </c>
      <c r="I499" s="125" t="str">
        <f>IF(ISNA((IF(F499=0," ",VLOOKUP(F499,Data!$B$62:$B$88,1,FALSE)))),"WRONG LETTER",IF(F499=0," ",_xlfn.XLOOKUP(F499,Data!$B$62:$B$88,Data!$A$62:$A$88)))</f>
        <v xml:space="preserve"> </v>
      </c>
      <c r="J499" s="13" t="str" cm="1">
        <f t="array" ref="J499">_xlfn.IFS(ISBLANK(G499), "", NOT(ISNUMBER(G499)), "!!!",  G499&gt;Data!$D$288,"...",G499&gt;Data!$E$288,"L1",G499&gt;Data!$F$288,"L2",G499&gt;Data!$G$288,"L3",G499&gt;Data!$H$288,"L4",G499&gt;Data!$I$288,"L5",G499&gt;Data!$J$288,"L6",G499&gt;Data!$K$288,"L7",G499&gt;Data!$L$288,"L8", G499&lt;=Data!$L$288,"L9")</f>
        <v/>
      </c>
      <c r="K499" s="2"/>
      <c r="L499" s="126" t="s">
        <v>1</v>
      </c>
      <c r="M499" s="126" t="s">
        <v>46</v>
      </c>
      <c r="N499" s="126">
        <f t="shared" si="106"/>
        <v>0</v>
      </c>
      <c r="O499" s="2"/>
      <c r="P499" s="6"/>
      <c r="Q499" s="6"/>
      <c r="R499" s="6">
        <f>$N499</f>
        <v>0</v>
      </c>
      <c r="S499" s="6"/>
      <c r="T499" s="6"/>
      <c r="U499" s="6"/>
      <c r="V499" s="6"/>
      <c r="W499" s="6"/>
      <c r="X499" s="2"/>
      <c r="Y499" s="8">
        <f>COUNTIF(F$497:F$504:F$506:F$513,F499)</f>
        <v>0</v>
      </c>
      <c r="Z499" s="8">
        <f t="shared" si="107"/>
        <v>0</v>
      </c>
    </row>
    <row r="500" spans="1:26" s="11" customFormat="1" ht="20" customHeight="1">
      <c r="A500" s="13" t="s">
        <v>206</v>
      </c>
      <c r="B500" s="13" t="s">
        <v>30</v>
      </c>
      <c r="C500" s="13">
        <v>400</v>
      </c>
      <c r="D500" s="13" t="s">
        <v>0</v>
      </c>
      <c r="E500" s="155">
        <v>4</v>
      </c>
      <c r="F500" s="30"/>
      <c r="G500" s="325"/>
      <c r="H500" s="125" t="str">
        <f>IF(ISNA((IF(F500=0," ",VLOOKUP(F500,Data!$B$62:$B$88,1,FALSE)))),"WRONG LETTER",IF(F500=0," ",_xlfn.XLOOKUP(F500,Data!$B$62:$B$88,Data!$K$62:$K$88)))</f>
        <v xml:space="preserve"> </v>
      </c>
      <c r="I500" s="125" t="str">
        <f>IF(ISNA((IF(F500=0," ",VLOOKUP(F500,Data!$B$62:$B$88,1,FALSE)))),"WRONG LETTER",IF(F500=0," ",_xlfn.XLOOKUP(F500,Data!$B$62:$B$88,Data!$A$62:$A$88)))</f>
        <v xml:space="preserve"> </v>
      </c>
      <c r="J500" s="13" t="str" cm="1">
        <f t="array" ref="J500">_xlfn.IFS(ISBLANK(G500), "", NOT(ISNUMBER(G500)), "!!!",  G500&gt;Data!$D$288,"...",G500&gt;Data!$E$288,"L1",G500&gt;Data!$F$288,"L2",G500&gt;Data!$G$288,"L3",G500&gt;Data!$H$288,"L4",G500&gt;Data!$I$288,"L5",G500&gt;Data!$J$288,"L6",G500&gt;Data!$K$288,"L7",G500&gt;Data!$L$288,"L8", G500&lt;=Data!$L$288,"L9")</f>
        <v/>
      </c>
      <c r="K500" s="2"/>
      <c r="L500" s="126" t="s">
        <v>18</v>
      </c>
      <c r="M500" s="126" t="s">
        <v>17</v>
      </c>
      <c r="N500" s="126">
        <f t="shared" si="106"/>
        <v>0</v>
      </c>
      <c r="O500" s="2"/>
      <c r="P500" s="6"/>
      <c r="Q500" s="6"/>
      <c r="R500" s="6"/>
      <c r="S500" s="6">
        <f>$N500</f>
        <v>0</v>
      </c>
      <c r="T500" s="6"/>
      <c r="U500" s="6"/>
      <c r="V500" s="6"/>
      <c r="W500" s="6"/>
      <c r="X500" s="2"/>
      <c r="Y500" s="8">
        <f>COUNTIF(F$497:F$504:F$506:F$513,F500)</f>
        <v>0</v>
      </c>
      <c r="Z500" s="8">
        <f t="shared" si="107"/>
        <v>0</v>
      </c>
    </row>
    <row r="501" spans="1:26" s="11" customFormat="1" ht="20" customHeight="1">
      <c r="A501" s="13" t="s">
        <v>206</v>
      </c>
      <c r="B501" s="13" t="s">
        <v>30</v>
      </c>
      <c r="C501" s="13">
        <v>400</v>
      </c>
      <c r="D501" s="13" t="s">
        <v>0</v>
      </c>
      <c r="E501" s="155">
        <v>5</v>
      </c>
      <c r="F501" s="30"/>
      <c r="G501" s="325"/>
      <c r="H501" s="125" t="str">
        <f>IF(ISNA((IF(F501=0," ",VLOOKUP(F501,Data!$B$62:$B$88,1,FALSE)))),"WRONG LETTER",IF(F501=0," ",_xlfn.XLOOKUP(F501,Data!$B$62:$B$88,Data!$K$62:$K$88)))</f>
        <v xml:space="preserve"> </v>
      </c>
      <c r="I501" s="125" t="str">
        <f>IF(ISNA((IF(F501=0," ",VLOOKUP(F501,Data!$B$62:$B$88,1,FALSE)))),"WRONG LETTER",IF(F501=0," ",_xlfn.XLOOKUP(F501,Data!$B$62:$B$88,Data!$A$62:$A$88)))</f>
        <v xml:space="preserve"> </v>
      </c>
      <c r="J501" s="13" t="str" cm="1">
        <f t="array" ref="J501">_xlfn.IFS(ISBLANK(G501), "", NOT(ISNUMBER(G501)), "!!!",  G501&gt;Data!$D$288,"...",G501&gt;Data!$E$288,"L1",G501&gt;Data!$F$288,"L2",G501&gt;Data!$G$288,"L3",G501&gt;Data!$H$288,"L4",G501&gt;Data!$I$288,"L5",G501&gt;Data!$J$288,"L6",G501&gt;Data!$K$288,"L7",G501&gt;Data!$L$288,"L8", G501&lt;=Data!$L$288,"L9")</f>
        <v/>
      </c>
      <c r="K501" s="2"/>
      <c r="L501" s="126" t="s">
        <v>31</v>
      </c>
      <c r="M501" s="126" t="s">
        <v>32</v>
      </c>
      <c r="N501" s="126">
        <f t="shared" si="106"/>
        <v>0</v>
      </c>
      <c r="O501" s="2"/>
      <c r="P501" s="6"/>
      <c r="Q501" s="6"/>
      <c r="R501" s="6"/>
      <c r="S501" s="6"/>
      <c r="T501" s="6">
        <f>$N501</f>
        <v>0</v>
      </c>
      <c r="U501" s="6"/>
      <c r="V501" s="6"/>
      <c r="W501" s="6"/>
      <c r="X501" s="2"/>
      <c r="Y501" s="8">
        <f>COUNTIF(F$497:F$504:F$506:F$513,F501)</f>
        <v>0</v>
      </c>
      <c r="Z501" s="8">
        <f t="shared" si="107"/>
        <v>0</v>
      </c>
    </row>
    <row r="502" spans="1:26" s="11" customFormat="1" ht="20" customHeight="1">
      <c r="A502" s="13" t="s">
        <v>206</v>
      </c>
      <c r="B502" s="13" t="s">
        <v>30</v>
      </c>
      <c r="C502" s="13">
        <v>400</v>
      </c>
      <c r="D502" s="13" t="s">
        <v>0</v>
      </c>
      <c r="E502" s="155">
        <v>6</v>
      </c>
      <c r="F502" s="30"/>
      <c r="G502" s="325"/>
      <c r="H502" s="125" t="str">
        <f>IF(ISNA((IF(F502=0," ",VLOOKUP(F502,Data!$B$62:$B$88,1,FALSE)))),"WRONG LETTER",IF(F502=0," ",_xlfn.XLOOKUP(F502,Data!$B$62:$B$88,Data!$K$62:$K$88)))</f>
        <v xml:space="preserve"> </v>
      </c>
      <c r="I502" s="125" t="str">
        <f>IF(ISNA((IF(F502=0," ",VLOOKUP(F502,Data!$B$62:$B$88,1,FALSE)))),"WRONG LETTER",IF(F502=0," ",_xlfn.XLOOKUP(F502,Data!$B$62:$B$88,Data!$A$62:$A$88)))</f>
        <v xml:space="preserve"> </v>
      </c>
      <c r="J502" s="13" t="str" cm="1">
        <f t="array" ref="J502">_xlfn.IFS(ISBLANK(G502), "", NOT(ISNUMBER(G502)), "!!!",  G502&gt;Data!$D$288,"...",G502&gt;Data!$E$288,"L1",G502&gt;Data!$F$288,"L2",G502&gt;Data!$G$288,"L3",G502&gt;Data!$H$288,"L4",G502&gt;Data!$I$288,"L5",G502&gt;Data!$J$288,"L6",G502&gt;Data!$K$288,"L7",G502&gt;Data!$L$288,"L8", G502&lt;=Data!$L$288,"L9")</f>
        <v/>
      </c>
      <c r="K502" s="2"/>
      <c r="L502" s="126" t="s">
        <v>44</v>
      </c>
      <c r="M502" s="126" t="s">
        <v>48</v>
      </c>
      <c r="N502" s="126">
        <f t="shared" si="106"/>
        <v>0</v>
      </c>
      <c r="O502" s="2"/>
      <c r="P502" s="6"/>
      <c r="Q502" s="6"/>
      <c r="R502" s="6"/>
      <c r="S502" s="6"/>
      <c r="T502" s="6"/>
      <c r="U502" s="6">
        <f>$N502</f>
        <v>0</v>
      </c>
      <c r="V502" s="6"/>
      <c r="W502" s="6"/>
      <c r="X502" s="2"/>
      <c r="Y502" s="8">
        <f>COUNTIF(F$497:F$504:F$506:F$513,F502)</f>
        <v>0</v>
      </c>
      <c r="Z502" s="8">
        <f t="shared" si="107"/>
        <v>0</v>
      </c>
    </row>
    <row r="503" spans="1:26" s="11" customFormat="1" ht="20" customHeight="1">
      <c r="A503" s="13" t="s">
        <v>206</v>
      </c>
      <c r="B503" s="13" t="s">
        <v>30</v>
      </c>
      <c r="C503" s="13">
        <v>400</v>
      </c>
      <c r="D503" s="13" t="s">
        <v>0</v>
      </c>
      <c r="E503" s="25">
        <v>7</v>
      </c>
      <c r="F503" s="30"/>
      <c r="G503" s="325"/>
      <c r="H503" s="125" t="str">
        <f>IF(ISNA((IF(F503=0," ",VLOOKUP(F503,Data!$B$62:$B$88,1,FALSE)))),"WRONG LETTER",IF(F503=0," ",_xlfn.XLOOKUP(F503,Data!$B$62:$B$88,Data!$K$62:$K$88)))</f>
        <v xml:space="preserve"> </v>
      </c>
      <c r="I503" s="125" t="str">
        <f>IF(ISNA((IF(F503=0," ",VLOOKUP(F503,Data!$B$62:$B$88,1,FALSE)))),"WRONG LETTER",IF(F503=0," ",_xlfn.XLOOKUP(F503,Data!$B$62:$B$88,Data!$A$62:$A$88)))</f>
        <v xml:space="preserve"> </v>
      </c>
      <c r="J503" s="13" t="str" cm="1">
        <f t="array" ref="J503">_xlfn.IFS(ISBLANK(G503), "", NOT(ISNUMBER(G503)), "!!!",  G503&gt;Data!$D$288,"...",G503&gt;Data!$E$288,"L1",G503&gt;Data!$F$288,"L2",G503&gt;Data!$G$288,"L3",G503&gt;Data!$H$288,"L4",G503&gt;Data!$I$288,"L5",G503&gt;Data!$J$288,"L6",G503&gt;Data!$K$288,"L7",G503&gt;Data!$L$288,"L8", G503&lt;=Data!$L$288,"L9")</f>
        <v/>
      </c>
      <c r="K503" s="2"/>
      <c r="L503" s="126" t="s">
        <v>72</v>
      </c>
      <c r="M503" s="126" t="s">
        <v>73</v>
      </c>
      <c r="N503" s="126">
        <f t="shared" si="106"/>
        <v>0</v>
      </c>
      <c r="O503" s="2"/>
      <c r="P503" s="6"/>
      <c r="Q503" s="6"/>
      <c r="R503" s="6"/>
      <c r="S503" s="6"/>
      <c r="T503" s="6"/>
      <c r="U503" s="6"/>
      <c r="V503" s="6">
        <f>$N503</f>
        <v>0</v>
      </c>
      <c r="W503" s="6"/>
      <c r="X503" s="2"/>
      <c r="Y503" s="8">
        <f>COUNTIF(F$497:F$504:F$506:F$513,F503)</f>
        <v>0</v>
      </c>
      <c r="Z503" s="8">
        <f t="shared" si="107"/>
        <v>0</v>
      </c>
    </row>
    <row r="504" spans="1:26" s="12" customFormat="1" ht="20" customHeight="1">
      <c r="A504" s="13" t="s">
        <v>206</v>
      </c>
      <c r="B504" s="13" t="s">
        <v>30</v>
      </c>
      <c r="C504" s="13">
        <v>400</v>
      </c>
      <c r="D504" s="13" t="s">
        <v>0</v>
      </c>
      <c r="E504" s="25">
        <v>8</v>
      </c>
      <c r="F504" s="30"/>
      <c r="G504" s="325"/>
      <c r="H504" s="125" t="str">
        <f>IF(ISNA((IF(F504=0," ",VLOOKUP(F504,Data!$B$62:$B$88,1,FALSE)))),"WRONG LETTER",IF(F504=0," ",_xlfn.XLOOKUP(F504,Data!$B$62:$B$88,Data!$K$62:$K$88)))</f>
        <v xml:space="preserve"> </v>
      </c>
      <c r="I504" s="125" t="str">
        <f>IF(ISNA((IF(F504=0," ",VLOOKUP(F504,Data!$B$62:$B$88,1,FALSE)))),"WRONG LETTER",IF(F504=0," ",_xlfn.XLOOKUP(F504,Data!$B$62:$B$88,Data!$A$62:$A$88)))</f>
        <v xml:space="preserve"> </v>
      </c>
      <c r="J504" s="13" t="str" cm="1">
        <f t="array" ref="J504">_xlfn.IFS(ISBLANK(G504), "", NOT(ISNUMBER(G504)), "!!!",  G504&gt;Data!$D$288,"...",G504&gt;Data!$E$288,"L1",G504&gt;Data!$F$288,"L2",G504&gt;Data!$G$288,"L3",G504&gt;Data!$H$288,"L4",G504&gt;Data!$I$288,"L5",G504&gt;Data!$J$288,"L6",G504&gt;Data!$K$288,"L7",G504&gt;Data!$L$288,"L8", G504&lt;=Data!$L$288,"L9")</f>
        <v/>
      </c>
      <c r="K504" s="8"/>
      <c r="L504" s="126" t="s">
        <v>45</v>
      </c>
      <c r="M504" s="126" t="s">
        <v>49</v>
      </c>
      <c r="N504" s="126">
        <f t="shared" si="106"/>
        <v>0</v>
      </c>
      <c r="O504" s="2"/>
      <c r="P504" s="6"/>
      <c r="Q504" s="6"/>
      <c r="R504" s="6"/>
      <c r="S504" s="6"/>
      <c r="T504" s="6"/>
      <c r="U504" s="6"/>
      <c r="V504" s="6"/>
      <c r="W504" s="6">
        <f>$N504</f>
        <v>0</v>
      </c>
      <c r="X504" s="8"/>
      <c r="Y504" s="8">
        <f>COUNTIF(F$497:F$504:F$506:F$513,F504)</f>
        <v>0</v>
      </c>
      <c r="Z504" s="8">
        <f t="shared" si="107"/>
        <v>0</v>
      </c>
    </row>
    <row r="505" spans="1:26" s="12" customFormat="1" ht="20" customHeight="1">
      <c r="A505" s="13" t="s">
        <v>206</v>
      </c>
      <c r="B505" s="13" t="s">
        <v>30</v>
      </c>
      <c r="C505" s="13">
        <v>400</v>
      </c>
      <c r="D505" s="13"/>
      <c r="E505" s="120" t="s">
        <v>217</v>
      </c>
      <c r="F505" s="46"/>
      <c r="G505" s="46"/>
      <c r="H505" s="120"/>
      <c r="I505" s="127"/>
      <c r="J505" s="128"/>
      <c r="K505" s="8"/>
      <c r="L505" s="129"/>
      <c r="M505" s="129"/>
      <c r="N505" s="130"/>
      <c r="O505" s="8"/>
      <c r="P505" s="8"/>
      <c r="Q505" s="8"/>
      <c r="R505" s="8"/>
      <c r="S505" s="8"/>
      <c r="T505" s="8"/>
      <c r="U505" s="8"/>
      <c r="V505" s="8"/>
      <c r="W505" s="8"/>
      <c r="X505" s="8"/>
      <c r="Y505" s="8"/>
      <c r="Z505" s="3"/>
    </row>
    <row r="506" spans="1:26" s="12" customFormat="1" ht="20" customHeight="1">
      <c r="A506" s="13" t="s">
        <v>206</v>
      </c>
      <c r="B506" s="13" t="s">
        <v>30</v>
      </c>
      <c r="C506" s="13">
        <v>400</v>
      </c>
      <c r="D506" s="13" t="s">
        <v>1</v>
      </c>
      <c r="E506" s="155">
        <v>1</v>
      </c>
      <c r="F506" s="30"/>
      <c r="G506" s="325"/>
      <c r="H506" s="125" t="str">
        <f>IF(ISNA((IF(F506=0," ",VLOOKUP(F506,Data!$B$62:$B$88,1,FALSE)))),"WRONG LETTER",IF(F506=0," ",_xlfn.XLOOKUP(F506,Data!$B$62:$B$88,Data!$K$62:$K$88)))</f>
        <v xml:space="preserve"> </v>
      </c>
      <c r="I506" s="125" t="str">
        <f>IF(ISNA((IF(F506=0," ",VLOOKUP(F506,Data!$B$62:$B$88,1,FALSE)))),"WRONG LETTER",IF(F506=0," ",_xlfn.XLOOKUP(F506,Data!$B$62:$B$88,Data!$A$62:$A$88)))</f>
        <v xml:space="preserve"> </v>
      </c>
      <c r="J506" s="13" t="str" cm="1">
        <f t="array" ref="J506">_xlfn.IFS(ISBLANK(G506), "", NOT(ISNUMBER(G506)), "!!!",  G506&gt;Data!$D$288,"...",G506&gt;Data!$E$288,"L1",G506&gt;Data!$F$288,"L2",G506&gt;Data!$G$288,"L3",G506&gt;Data!$H$288,"L4",G506&gt;Data!$I$288,"L5",G506&gt;Data!$J$288,"L6",G506&gt;Data!$K$288,"L7",G506&gt;Data!$L$288,"L8", G506&lt;=Data!$L$288,"L9")</f>
        <v/>
      </c>
      <c r="K506" s="2"/>
      <c r="L506" s="126" t="s">
        <v>0</v>
      </c>
      <c r="M506" s="126" t="s">
        <v>47</v>
      </c>
      <c r="N506" s="126">
        <f>(9-_xlfn.XLOOKUP(L506,F$506:F$513,E$506:E$513, 9))+(9-_xlfn.XLOOKUP(M506,F$506:F$513,E$506:E$513, 9))</f>
        <v>0</v>
      </c>
      <c r="O506" s="2"/>
      <c r="P506" s="6">
        <f>$N506</f>
        <v>0</v>
      </c>
      <c r="Q506" s="6"/>
      <c r="R506" s="6"/>
      <c r="S506" s="6"/>
      <c r="T506" s="6"/>
      <c r="U506" s="6"/>
      <c r="V506" s="6"/>
      <c r="W506" s="6"/>
      <c r="X506" s="2"/>
      <c r="Y506" s="8">
        <f>COUNTIF(F$497:F$504:F$506:F$513,F506)</f>
        <v>0</v>
      </c>
      <c r="Z506" s="8">
        <f>IF(NOT(ISBLANK(F506)),COUNTIF(F$506:F$513,LEFT(F506,1)&amp;"*"),0)</f>
        <v>0</v>
      </c>
    </row>
    <row r="507" spans="1:26" s="12" customFormat="1" ht="20" customHeight="1">
      <c r="A507" s="13" t="s">
        <v>206</v>
      </c>
      <c r="B507" s="13" t="s">
        <v>30</v>
      </c>
      <c r="C507" s="13">
        <v>400</v>
      </c>
      <c r="D507" s="13" t="s">
        <v>1</v>
      </c>
      <c r="E507" s="155">
        <v>2</v>
      </c>
      <c r="F507" s="30"/>
      <c r="G507" s="325"/>
      <c r="H507" s="125" t="str">
        <f>IF(ISNA((IF(F507=0," ",VLOOKUP(F507,Data!$B$62:$B$88,1,FALSE)))),"WRONG LETTER",IF(F507=0," ",_xlfn.XLOOKUP(F507,Data!$B$62:$B$88,Data!$K$62:$K$88)))</f>
        <v xml:space="preserve"> </v>
      </c>
      <c r="I507" s="125" t="str">
        <f>IF(ISNA((IF(F507=0," ",VLOOKUP(F507,Data!$B$62:$B$88,1,FALSE)))),"WRONG LETTER",IF(F507=0," ",_xlfn.XLOOKUP(F507,Data!$B$62:$B$88,Data!$A$62:$A$88)))</f>
        <v xml:space="preserve"> </v>
      </c>
      <c r="J507" s="13" t="str" cm="1">
        <f t="array" ref="J507">_xlfn.IFS(ISBLANK(G507), "", NOT(ISNUMBER(G507)), "!!!",  G507&gt;Data!$D$288,"...",G507&gt;Data!$E$288,"L1",G507&gt;Data!$F$288,"L2",G507&gt;Data!$G$288,"L3",G507&gt;Data!$H$288,"L4",G507&gt;Data!$I$288,"L5",G507&gt;Data!$J$288,"L6",G507&gt;Data!$K$288,"L7",G507&gt;Data!$L$288,"L8", G507&lt;=Data!$L$288,"L9")</f>
        <v/>
      </c>
      <c r="K507" s="8"/>
      <c r="L507" s="126" t="s">
        <v>33</v>
      </c>
      <c r="M507" s="126" t="s">
        <v>34</v>
      </c>
      <c r="N507" s="126">
        <f t="shared" ref="N507:N513" si="108">(9-_xlfn.XLOOKUP(L507,F$506:F$513,E$506:E$513, 9))+(9-_xlfn.XLOOKUP(M507,F$506:F$513,E$506:E$513, 9))</f>
        <v>0</v>
      </c>
      <c r="O507" s="2"/>
      <c r="P507" s="6"/>
      <c r="Q507" s="6">
        <f>$N507</f>
        <v>0</v>
      </c>
      <c r="R507" s="6"/>
      <c r="S507" s="6"/>
      <c r="T507" s="6"/>
      <c r="U507" s="6"/>
      <c r="V507" s="6"/>
      <c r="W507" s="6"/>
      <c r="X507" s="2"/>
      <c r="Y507" s="8">
        <f>COUNTIF(F$497:F$504:F$506:F$513,F507)</f>
        <v>0</v>
      </c>
      <c r="Z507" s="8">
        <f t="shared" ref="Z507:Z513" si="109">IF(NOT(ISBLANK(F507)),COUNTIF(F$506:F$513,LEFT(F507,1)&amp;"*"),0)</f>
        <v>0</v>
      </c>
    </row>
    <row r="508" spans="1:26" s="12" customFormat="1" ht="20" customHeight="1">
      <c r="A508" s="13" t="s">
        <v>206</v>
      </c>
      <c r="B508" s="13" t="s">
        <v>30</v>
      </c>
      <c r="C508" s="13">
        <v>400</v>
      </c>
      <c r="D508" s="13" t="s">
        <v>1</v>
      </c>
      <c r="E508" s="155">
        <v>3</v>
      </c>
      <c r="F508" s="30"/>
      <c r="G508" s="325"/>
      <c r="H508" s="125" t="str">
        <f>IF(ISNA((IF(F508=0," ",VLOOKUP(F508,Data!$B$62:$B$88,1,FALSE)))),"WRONG LETTER",IF(F508=0," ",_xlfn.XLOOKUP(F508,Data!$B$62:$B$88,Data!$K$62:$K$88)))</f>
        <v xml:space="preserve"> </v>
      </c>
      <c r="I508" s="125" t="str">
        <f>IF(ISNA((IF(F508=0," ",VLOOKUP(F508,Data!$B$62:$B$88,1,FALSE)))),"WRONG LETTER",IF(F508=0," ",_xlfn.XLOOKUP(F508,Data!$B$62:$B$88,Data!$A$62:$A$88)))</f>
        <v xml:space="preserve"> </v>
      </c>
      <c r="J508" s="13" t="str" cm="1">
        <f t="array" ref="J508">_xlfn.IFS(ISBLANK(G508), "", NOT(ISNUMBER(G508)), "!!!",  G508&gt;Data!$D$288,"...",G508&gt;Data!$E$288,"L1",G508&gt;Data!$F$288,"L2",G508&gt;Data!$G$288,"L3",G508&gt;Data!$H$288,"L4",G508&gt;Data!$I$288,"L5",G508&gt;Data!$J$288,"L6",G508&gt;Data!$K$288,"L7",G508&gt;Data!$L$288,"L8", G508&lt;=Data!$L$288,"L9")</f>
        <v/>
      </c>
      <c r="K508" s="8"/>
      <c r="L508" s="126" t="s">
        <v>1</v>
      </c>
      <c r="M508" s="126" t="s">
        <v>46</v>
      </c>
      <c r="N508" s="126">
        <f t="shared" si="108"/>
        <v>0</v>
      </c>
      <c r="O508" s="2"/>
      <c r="P508" s="6"/>
      <c r="Q508" s="6"/>
      <c r="R508" s="6">
        <f>$N508</f>
        <v>0</v>
      </c>
      <c r="S508" s="6"/>
      <c r="T508" s="6"/>
      <c r="U508" s="6"/>
      <c r="V508" s="6"/>
      <c r="W508" s="6"/>
      <c r="X508" s="2"/>
      <c r="Y508" s="8">
        <f>COUNTIF(F$497:F$504:F$506:F$513,F508)</f>
        <v>0</v>
      </c>
      <c r="Z508" s="8">
        <f t="shared" si="109"/>
        <v>0</v>
      </c>
    </row>
    <row r="509" spans="1:26" s="12" customFormat="1" ht="20" customHeight="1">
      <c r="A509" s="13" t="s">
        <v>206</v>
      </c>
      <c r="B509" s="13" t="s">
        <v>30</v>
      </c>
      <c r="C509" s="13">
        <v>400</v>
      </c>
      <c r="D509" s="13" t="s">
        <v>1</v>
      </c>
      <c r="E509" s="155">
        <v>4</v>
      </c>
      <c r="F509" s="30"/>
      <c r="G509" s="325"/>
      <c r="H509" s="125" t="str">
        <f>IF(ISNA((IF(F509=0," ",VLOOKUP(F509,Data!$B$62:$B$88,1,FALSE)))),"WRONG LETTER",IF(F509=0," ",_xlfn.XLOOKUP(F509,Data!$B$62:$B$88,Data!$K$62:$K$88)))</f>
        <v xml:space="preserve"> </v>
      </c>
      <c r="I509" s="125" t="str">
        <f>IF(ISNA((IF(F509=0," ",VLOOKUP(F509,Data!$B$62:$B$88,1,FALSE)))),"WRONG LETTER",IF(F509=0," ",_xlfn.XLOOKUP(F509,Data!$B$62:$B$88,Data!$A$62:$A$88)))</f>
        <v xml:space="preserve"> </v>
      </c>
      <c r="J509" s="13" t="str" cm="1">
        <f t="array" ref="J509">_xlfn.IFS(ISBLANK(G509), "", NOT(ISNUMBER(G509)), "!!!",  G509&gt;Data!$D$288,"...",G509&gt;Data!$E$288,"L1",G509&gt;Data!$F$288,"L2",G509&gt;Data!$G$288,"L3",G509&gt;Data!$H$288,"L4",G509&gt;Data!$I$288,"L5",G509&gt;Data!$J$288,"L6",G509&gt;Data!$K$288,"L7",G509&gt;Data!$L$288,"L8", G509&lt;=Data!$L$288,"L9")</f>
        <v/>
      </c>
      <c r="K509" s="8"/>
      <c r="L509" s="126" t="s">
        <v>18</v>
      </c>
      <c r="M509" s="126" t="s">
        <v>17</v>
      </c>
      <c r="N509" s="126">
        <f t="shared" si="108"/>
        <v>0</v>
      </c>
      <c r="O509" s="2"/>
      <c r="P509" s="6"/>
      <c r="Q509" s="6"/>
      <c r="R509" s="6"/>
      <c r="S509" s="6">
        <f>$N509</f>
        <v>0</v>
      </c>
      <c r="T509" s="6"/>
      <c r="U509" s="6"/>
      <c r="V509" s="6"/>
      <c r="W509" s="6"/>
      <c r="X509" s="2"/>
      <c r="Y509" s="8">
        <f>COUNTIF(F$497:F$504:F$506:F$513,F509)</f>
        <v>0</v>
      </c>
      <c r="Z509" s="8">
        <f t="shared" si="109"/>
        <v>0</v>
      </c>
    </row>
    <row r="510" spans="1:26" s="12" customFormat="1" ht="20" customHeight="1">
      <c r="A510" s="13" t="s">
        <v>206</v>
      </c>
      <c r="B510" s="13" t="s">
        <v>30</v>
      </c>
      <c r="C510" s="13">
        <v>400</v>
      </c>
      <c r="D510" s="13" t="s">
        <v>1</v>
      </c>
      <c r="E510" s="155">
        <v>5</v>
      </c>
      <c r="F510" s="30"/>
      <c r="G510" s="325"/>
      <c r="H510" s="125" t="str">
        <f>IF(ISNA((IF(F510=0," ",VLOOKUP(F510,Data!$B$62:$B$88,1,FALSE)))),"WRONG LETTER",IF(F510=0," ",_xlfn.XLOOKUP(F510,Data!$B$62:$B$88,Data!$K$62:$K$88)))</f>
        <v xml:space="preserve"> </v>
      </c>
      <c r="I510" s="125" t="str">
        <f>IF(ISNA((IF(F510=0," ",VLOOKUP(F510,Data!$B$62:$B$88,1,FALSE)))),"WRONG LETTER",IF(F510=0," ",_xlfn.XLOOKUP(F510,Data!$B$62:$B$88,Data!$A$62:$A$88)))</f>
        <v xml:space="preserve"> </v>
      </c>
      <c r="J510" s="13" t="str" cm="1">
        <f t="array" ref="J510">_xlfn.IFS(ISBLANK(G510), "", NOT(ISNUMBER(G510)), "!!!",  G510&gt;Data!$D$288,"...",G510&gt;Data!$E$288,"L1",G510&gt;Data!$F$288,"L2",G510&gt;Data!$G$288,"L3",G510&gt;Data!$H$288,"L4",G510&gt;Data!$I$288,"L5",G510&gt;Data!$J$288,"L6",G510&gt;Data!$K$288,"L7",G510&gt;Data!$L$288,"L8", G510&lt;=Data!$L$288,"L9")</f>
        <v/>
      </c>
      <c r="K510" s="8"/>
      <c r="L510" s="126" t="s">
        <v>31</v>
      </c>
      <c r="M510" s="126" t="s">
        <v>32</v>
      </c>
      <c r="N510" s="126">
        <f t="shared" si="108"/>
        <v>0</v>
      </c>
      <c r="O510" s="2"/>
      <c r="P510" s="6"/>
      <c r="Q510" s="6"/>
      <c r="R510" s="6"/>
      <c r="S510" s="6"/>
      <c r="T510" s="6">
        <f>$N510</f>
        <v>0</v>
      </c>
      <c r="U510" s="6"/>
      <c r="V510" s="6"/>
      <c r="W510" s="6"/>
      <c r="X510" s="2"/>
      <c r="Y510" s="8">
        <f>COUNTIF(F$497:F$504:F$506:F$513,F510)</f>
        <v>0</v>
      </c>
      <c r="Z510" s="8">
        <f t="shared" si="109"/>
        <v>0</v>
      </c>
    </row>
    <row r="511" spans="1:26" s="12" customFormat="1" ht="20" customHeight="1">
      <c r="A511" s="13" t="s">
        <v>206</v>
      </c>
      <c r="B511" s="13" t="s">
        <v>30</v>
      </c>
      <c r="C511" s="13">
        <v>400</v>
      </c>
      <c r="D511" s="13" t="s">
        <v>1</v>
      </c>
      <c r="E511" s="155">
        <v>6</v>
      </c>
      <c r="F511" s="30"/>
      <c r="G511" s="325"/>
      <c r="H511" s="125" t="str">
        <f>IF(ISNA((IF(F511=0," ",VLOOKUP(F511,Data!$B$62:$B$88,1,FALSE)))),"WRONG LETTER",IF(F511=0," ",_xlfn.XLOOKUP(F511,Data!$B$62:$B$88,Data!$K$62:$K$88)))</f>
        <v xml:space="preserve"> </v>
      </c>
      <c r="I511" s="125" t="str">
        <f>IF(ISNA((IF(F511=0," ",VLOOKUP(F511,Data!$B$62:$B$88,1,FALSE)))),"WRONG LETTER",IF(F511=0," ",_xlfn.XLOOKUP(F511,Data!$B$62:$B$88,Data!$A$62:$A$88)))</f>
        <v xml:space="preserve"> </v>
      </c>
      <c r="J511" s="13" t="str" cm="1">
        <f t="array" ref="J511">_xlfn.IFS(ISBLANK(G511), "", NOT(ISNUMBER(G511)), "!!!",  G511&gt;Data!$D$288,"...",G511&gt;Data!$E$288,"L1",G511&gt;Data!$F$288,"L2",G511&gt;Data!$G$288,"L3",G511&gt;Data!$H$288,"L4",G511&gt;Data!$I$288,"L5",G511&gt;Data!$J$288,"L6",G511&gt;Data!$K$288,"L7",G511&gt;Data!$L$288,"L8", G511&lt;=Data!$L$288,"L9")</f>
        <v/>
      </c>
      <c r="K511" s="131"/>
      <c r="L511" s="126" t="s">
        <v>44</v>
      </c>
      <c r="M511" s="126" t="s">
        <v>48</v>
      </c>
      <c r="N511" s="126">
        <f t="shared" si="108"/>
        <v>0</v>
      </c>
      <c r="O511" s="2"/>
      <c r="P511" s="6"/>
      <c r="Q511" s="6"/>
      <c r="R511" s="6"/>
      <c r="S511" s="6"/>
      <c r="T511" s="6"/>
      <c r="U511" s="6">
        <f>$N511</f>
        <v>0</v>
      </c>
      <c r="V511" s="6"/>
      <c r="W511" s="6"/>
      <c r="X511" s="2"/>
      <c r="Y511" s="8">
        <f>COUNTIF(F$497:F$504:F$506:F$513,F511)</f>
        <v>0</v>
      </c>
      <c r="Z511" s="8">
        <f t="shared" si="109"/>
        <v>0</v>
      </c>
    </row>
    <row r="512" spans="1:26" s="11" customFormat="1" ht="20" customHeight="1">
      <c r="A512" s="13" t="s">
        <v>206</v>
      </c>
      <c r="B512" s="13" t="s">
        <v>30</v>
      </c>
      <c r="C512" s="13">
        <v>400</v>
      </c>
      <c r="D512" s="13" t="s">
        <v>1</v>
      </c>
      <c r="E512" s="25">
        <v>7</v>
      </c>
      <c r="F512" s="30"/>
      <c r="G512" s="325"/>
      <c r="H512" s="125" t="str">
        <f>IF(ISNA((IF(F512=0," ",VLOOKUP(F512,Data!$B$62:$B$88,1,FALSE)))),"WRONG LETTER",IF(F512=0," ",_xlfn.XLOOKUP(F512,Data!$B$62:$B$88,Data!$K$62:$K$88)))</f>
        <v xml:space="preserve"> </v>
      </c>
      <c r="I512" s="125" t="str">
        <f>IF(ISNA((IF(F512=0," ",VLOOKUP(F512,Data!$B$62:$B$88,1,FALSE)))),"WRONG LETTER",IF(F512=0," ",_xlfn.XLOOKUP(F512,Data!$B$62:$B$88,Data!$A$62:$A$88)))</f>
        <v xml:space="preserve"> </v>
      </c>
      <c r="J512" s="13" t="str" cm="1">
        <f t="array" ref="J512">_xlfn.IFS(ISBLANK(G512), "", NOT(ISNUMBER(G512)), "!!!",  G512&gt;Data!$D$288,"...",G512&gt;Data!$E$288,"L1",G512&gt;Data!$F$288,"L2",G512&gt;Data!$G$288,"L3",G512&gt;Data!$H$288,"L4",G512&gt;Data!$I$288,"L5",G512&gt;Data!$J$288,"L6",G512&gt;Data!$K$288,"L7",G512&gt;Data!$L$288,"L8", G512&lt;=Data!$L$288,"L9")</f>
        <v/>
      </c>
      <c r="K512" s="8"/>
      <c r="L512" s="126" t="s">
        <v>72</v>
      </c>
      <c r="M512" s="126" t="s">
        <v>73</v>
      </c>
      <c r="N512" s="126">
        <f t="shared" si="108"/>
        <v>0</v>
      </c>
      <c r="O512" s="2"/>
      <c r="P512" s="6"/>
      <c r="Q512" s="6"/>
      <c r="R512" s="6"/>
      <c r="S512" s="6"/>
      <c r="T512" s="6"/>
      <c r="U512" s="6"/>
      <c r="V512" s="6">
        <f>$N512</f>
        <v>0</v>
      </c>
      <c r="W512" s="6"/>
      <c r="X512" s="2"/>
      <c r="Y512" s="8">
        <f>COUNTIF(F$497:F$504:F$506:F$513,F512)</f>
        <v>0</v>
      </c>
      <c r="Z512" s="8">
        <f t="shared" si="109"/>
        <v>0</v>
      </c>
    </row>
    <row r="513" spans="1:26" s="11" customFormat="1" ht="20" customHeight="1">
      <c r="A513" s="13" t="s">
        <v>206</v>
      </c>
      <c r="B513" s="13" t="s">
        <v>30</v>
      </c>
      <c r="C513" s="13">
        <v>400</v>
      </c>
      <c r="D513" s="13" t="s">
        <v>1</v>
      </c>
      <c r="E513" s="25">
        <v>8</v>
      </c>
      <c r="F513" s="30"/>
      <c r="G513" s="325"/>
      <c r="H513" s="125" t="str">
        <f>IF(ISNA((IF(F513=0," ",VLOOKUP(F513,Data!$B$62:$B$88,1,FALSE)))),"WRONG LETTER",IF(F513=0," ",_xlfn.XLOOKUP(F513,Data!$B$62:$B$88,Data!$K$62:$K$88)))</f>
        <v xml:space="preserve"> </v>
      </c>
      <c r="I513" s="125" t="str">
        <f>IF(ISNA((IF(F513=0," ",VLOOKUP(F513,Data!$B$62:$B$88,1,FALSE)))),"WRONG LETTER",IF(F513=0," ",_xlfn.XLOOKUP(F513,Data!$B$62:$B$88,Data!$A$62:$A$88)))</f>
        <v xml:space="preserve"> </v>
      </c>
      <c r="J513" s="13" t="str" cm="1">
        <f t="array" ref="J513">_xlfn.IFS(ISBLANK(G513), "", NOT(ISNUMBER(G513)), "!!!",  G513&gt;Data!$D$288,"...",G513&gt;Data!$E$288,"L1",G513&gt;Data!$F$288,"L2",G513&gt;Data!$G$288,"L3",G513&gt;Data!$H$288,"L4",G513&gt;Data!$I$288,"L5",G513&gt;Data!$J$288,"L6",G513&gt;Data!$K$288,"L7",G513&gt;Data!$L$288,"L8", G513&lt;=Data!$L$288,"L9")</f>
        <v/>
      </c>
      <c r="K513" s="8"/>
      <c r="L513" s="126" t="s">
        <v>45</v>
      </c>
      <c r="M513" s="126" t="s">
        <v>49</v>
      </c>
      <c r="N513" s="126">
        <f t="shared" si="108"/>
        <v>0</v>
      </c>
      <c r="O513" s="2"/>
      <c r="P513" s="6"/>
      <c r="Q513" s="6"/>
      <c r="R513" s="6"/>
      <c r="S513" s="6"/>
      <c r="T513" s="6"/>
      <c r="U513" s="6"/>
      <c r="V513" s="6"/>
      <c r="W513" s="6">
        <f>$N513</f>
        <v>0</v>
      </c>
      <c r="X513" s="8"/>
      <c r="Y513" s="8">
        <f>COUNTIF(F$497:F$504:F$506:F$513,F513)</f>
        <v>0</v>
      </c>
      <c r="Z513" s="8">
        <f t="shared" si="109"/>
        <v>0</v>
      </c>
    </row>
    <row r="514" spans="1:26" s="11" customFormat="1" ht="20" customHeight="1">
      <c r="A514" s="13" t="s">
        <v>206</v>
      </c>
      <c r="B514" s="13" t="s">
        <v>30</v>
      </c>
      <c r="C514" s="13">
        <v>800</v>
      </c>
      <c r="D514" s="13"/>
      <c r="E514" s="120" t="s">
        <v>218</v>
      </c>
      <c r="F514" s="46"/>
      <c r="G514" s="46"/>
      <c r="H514" s="120"/>
      <c r="I514" s="127" t="s">
        <v>59</v>
      </c>
      <c r="J514" s="132">
        <f>Data!$M$289</f>
        <v>1.4421296296296296E-3</v>
      </c>
      <c r="K514" s="22"/>
      <c r="L514" s="16"/>
      <c r="M514" s="16"/>
      <c r="O514" s="8"/>
      <c r="P514" s="8"/>
      <c r="Q514" s="8"/>
      <c r="R514" s="8"/>
      <c r="S514" s="8"/>
      <c r="T514" s="8"/>
      <c r="U514" s="8"/>
      <c r="V514" s="8"/>
      <c r="W514" s="8"/>
      <c r="X514" s="2"/>
      <c r="Y514" s="123"/>
      <c r="Z514" s="3"/>
    </row>
    <row r="515" spans="1:26" s="11" customFormat="1" ht="20" customHeight="1">
      <c r="A515" s="13" t="s">
        <v>206</v>
      </c>
      <c r="B515" s="13" t="s">
        <v>30</v>
      </c>
      <c r="C515" s="13">
        <v>800</v>
      </c>
      <c r="D515" s="13" t="s">
        <v>0</v>
      </c>
      <c r="E515" s="155">
        <v>1</v>
      </c>
      <c r="F515" s="51"/>
      <c r="G515" s="51"/>
      <c r="H515" s="125" t="str">
        <f>IF(ISNA((IF(F515=0," ",VLOOKUP(F515,Data!$B$62:$B$88,1,FALSE)))),"WRONG LETTER",IF(F515=0," ",_xlfn.XLOOKUP(F515,Data!$B$62:$B$88,Data!$O$62:$O$88)))</f>
        <v xml:space="preserve"> </v>
      </c>
      <c r="I515" s="125" t="str">
        <f>IF(ISNA((IF(F515=0," ",VLOOKUP(F515,Data!$B$62:$B$88,1,FALSE)))),"WRONG LETTER",IF(F515=0," ",_xlfn.XLOOKUP(F515,Data!$B$62:$B$88,Data!$A$62:$A$88)))</f>
        <v xml:space="preserve"> </v>
      </c>
      <c r="J515" s="13" t="str" cm="1">
        <f t="array" ref="J515">_xlfn.IFS(ISBLANK(G515), "", NOT(ISNUMBER(G515)), "!!!",  G515&gt;Data!$D$289,"...",G515&gt;Data!$E$289,"L1",G515&gt;Data!$F$289,"L2",G515&gt;Data!$G$289,"L3",G515&gt;Data!$H$289,"L4",G515&gt;Data!$I$289,"L5",G515&gt;Data!$J$289,"L6",G515&gt;Data!$K$289,"L7",G515&gt;Data!$L$289,"L8", G515&lt;=Data!$L$289,"L9")</f>
        <v/>
      </c>
      <c r="K515" s="2"/>
      <c r="L515" s="126" t="s">
        <v>0</v>
      </c>
      <c r="M515" s="126" t="s">
        <v>47</v>
      </c>
      <c r="N515" s="126">
        <f>(9-_xlfn.XLOOKUP(L515,F$515:F$522,E$515:E$522, 9))+(9-_xlfn.XLOOKUP(M515,F$515:F$522,E$515:E$522, 9))</f>
        <v>0</v>
      </c>
      <c r="O515" s="2"/>
      <c r="P515" s="6">
        <f>$N515</f>
        <v>0</v>
      </c>
      <c r="Q515" s="6"/>
      <c r="R515" s="6"/>
      <c r="S515" s="6"/>
      <c r="T515" s="6"/>
      <c r="U515" s="6"/>
      <c r="V515" s="6"/>
      <c r="W515" s="6"/>
      <c r="X515" s="2"/>
      <c r="Y515" s="8">
        <f>COUNTIF(F$515:F$522:F$524:F$531,F515)</f>
        <v>0</v>
      </c>
      <c r="Z515" s="8">
        <f>IF(NOT(ISBLANK(F515)),COUNTIF(F$515:F$522,LEFT(F515,1)&amp;"*"),0)</f>
        <v>0</v>
      </c>
    </row>
    <row r="516" spans="1:26" s="11" customFormat="1" ht="20" customHeight="1">
      <c r="A516" s="13" t="s">
        <v>206</v>
      </c>
      <c r="B516" s="13" t="s">
        <v>30</v>
      </c>
      <c r="C516" s="13">
        <v>800</v>
      </c>
      <c r="D516" s="13" t="s">
        <v>0</v>
      </c>
      <c r="E516" s="155">
        <v>2</v>
      </c>
      <c r="F516" s="51"/>
      <c r="G516" s="51"/>
      <c r="H516" s="125" t="str">
        <f>IF(ISNA((IF(F516=0," ",VLOOKUP(F516,Data!$B$62:$B$88,1,FALSE)))),"WRONG LETTER",IF(F516=0," ",_xlfn.XLOOKUP(F516,Data!$B$62:$B$88,Data!$O$62:$O$88)))</f>
        <v xml:space="preserve"> </v>
      </c>
      <c r="I516" s="125" t="str">
        <f>IF(ISNA((IF(F516=0," ",VLOOKUP(F516,Data!$B$62:$B$88,1,FALSE)))),"WRONG LETTER",IF(F516=0," ",_xlfn.XLOOKUP(F516,Data!$B$62:$B$88,Data!$A$62:$A$88)))</f>
        <v xml:space="preserve"> </v>
      </c>
      <c r="J516" s="13" t="str" cm="1">
        <f t="array" ref="J516">_xlfn.IFS(ISBLANK(G516), "", NOT(ISNUMBER(G516)), "!!!",  G516&gt;Data!$D$289,"...",G516&gt;Data!$E$289,"L1",G516&gt;Data!$F$289,"L2",G516&gt;Data!$G$289,"L3",G516&gt;Data!$H$289,"L4",G516&gt;Data!$I$289,"L5",G516&gt;Data!$J$289,"L6",G516&gt;Data!$K$289,"L7",G516&gt;Data!$L$289,"L8", G516&lt;=Data!$L$289,"L9")</f>
        <v/>
      </c>
      <c r="K516" s="2"/>
      <c r="L516" s="126" t="s">
        <v>33</v>
      </c>
      <c r="M516" s="126" t="s">
        <v>34</v>
      </c>
      <c r="N516" s="126">
        <f t="shared" ref="N516:N522" si="110">(9-_xlfn.XLOOKUP(L516,F$515:F$522,E$515:E$522, 9))+(9-_xlfn.XLOOKUP(M516,F$515:F$522,E$515:E$522, 9))</f>
        <v>0</v>
      </c>
      <c r="O516" s="2"/>
      <c r="P516" s="6"/>
      <c r="Q516" s="6">
        <f>$N516</f>
        <v>0</v>
      </c>
      <c r="R516" s="6"/>
      <c r="S516" s="6"/>
      <c r="T516" s="6"/>
      <c r="U516" s="6"/>
      <c r="V516" s="6"/>
      <c r="W516" s="6"/>
      <c r="X516" s="2"/>
      <c r="Y516" s="8">
        <f>COUNTIF(F$515:F$522:F$524:F$531,F516)</f>
        <v>0</v>
      </c>
      <c r="Z516" s="8">
        <f t="shared" ref="Z516:Z522" si="111">IF(NOT(ISBLANK(F516)),COUNTIF(F$515:F$522,LEFT(F516,1)&amp;"*"),0)</f>
        <v>0</v>
      </c>
    </row>
    <row r="517" spans="1:26" s="11" customFormat="1" ht="20" customHeight="1">
      <c r="A517" s="13" t="s">
        <v>206</v>
      </c>
      <c r="B517" s="13" t="s">
        <v>30</v>
      </c>
      <c r="C517" s="13">
        <v>800</v>
      </c>
      <c r="D517" s="13" t="s">
        <v>0</v>
      </c>
      <c r="E517" s="155">
        <v>3</v>
      </c>
      <c r="F517" s="51"/>
      <c r="G517" s="51"/>
      <c r="H517" s="125" t="str">
        <f>IF(ISNA((IF(F517=0," ",VLOOKUP(F517,Data!$B$62:$B$88,1,FALSE)))),"WRONG LETTER",IF(F517=0," ",_xlfn.XLOOKUP(F517,Data!$B$62:$B$88,Data!$O$62:$O$88)))</f>
        <v xml:space="preserve"> </v>
      </c>
      <c r="I517" s="125" t="str">
        <f>IF(ISNA((IF(F517=0," ",VLOOKUP(F517,Data!$B$62:$B$88,1,FALSE)))),"WRONG LETTER",IF(F517=0," ",_xlfn.XLOOKUP(F517,Data!$B$62:$B$88,Data!$A$62:$A$88)))</f>
        <v xml:space="preserve"> </v>
      </c>
      <c r="J517" s="13" t="str" cm="1">
        <f t="array" ref="J517">_xlfn.IFS(ISBLANK(G517), "", NOT(ISNUMBER(G517)), "!!!",  G517&gt;Data!$D$289,"...",G517&gt;Data!$E$289,"L1",G517&gt;Data!$F$289,"L2",G517&gt;Data!$G$289,"L3",G517&gt;Data!$H$289,"L4",G517&gt;Data!$I$289,"L5",G517&gt;Data!$J$289,"L6",G517&gt;Data!$K$289,"L7",G517&gt;Data!$L$289,"L8", G517&lt;=Data!$L$289,"L9")</f>
        <v/>
      </c>
      <c r="K517" s="2"/>
      <c r="L517" s="126" t="s">
        <v>1</v>
      </c>
      <c r="M517" s="126" t="s">
        <v>46</v>
      </c>
      <c r="N517" s="126">
        <f t="shared" si="110"/>
        <v>0</v>
      </c>
      <c r="O517" s="2"/>
      <c r="P517" s="6"/>
      <c r="Q517" s="6"/>
      <c r="R517" s="6">
        <f>$N517</f>
        <v>0</v>
      </c>
      <c r="S517" s="6"/>
      <c r="T517" s="6"/>
      <c r="U517" s="6"/>
      <c r="V517" s="6"/>
      <c r="W517" s="6"/>
      <c r="X517" s="2"/>
      <c r="Y517" s="8">
        <f>COUNTIF(F$515:F$522:F$524:F$531,F517)</f>
        <v>0</v>
      </c>
      <c r="Z517" s="8">
        <f t="shared" si="111"/>
        <v>0</v>
      </c>
    </row>
    <row r="518" spans="1:26" s="11" customFormat="1" ht="20" customHeight="1">
      <c r="A518" s="13" t="s">
        <v>206</v>
      </c>
      <c r="B518" s="13" t="s">
        <v>30</v>
      </c>
      <c r="C518" s="13">
        <v>800</v>
      </c>
      <c r="D518" s="13" t="s">
        <v>0</v>
      </c>
      <c r="E518" s="155">
        <v>4</v>
      </c>
      <c r="F518" s="51"/>
      <c r="G518" s="51"/>
      <c r="H518" s="125" t="str">
        <f>IF(ISNA((IF(F518=0," ",VLOOKUP(F518,Data!$B$62:$B$88,1,FALSE)))),"WRONG LETTER",IF(F518=0," ",_xlfn.XLOOKUP(F518,Data!$B$62:$B$88,Data!$O$62:$O$88)))</f>
        <v xml:space="preserve"> </v>
      </c>
      <c r="I518" s="125" t="str">
        <f>IF(ISNA((IF(F518=0," ",VLOOKUP(F518,Data!$B$62:$B$88,1,FALSE)))),"WRONG LETTER",IF(F518=0," ",_xlfn.XLOOKUP(F518,Data!$B$62:$B$88,Data!$A$62:$A$88)))</f>
        <v xml:space="preserve"> </v>
      </c>
      <c r="J518" s="13" t="str" cm="1">
        <f t="array" ref="J518">_xlfn.IFS(ISBLANK(G518), "", NOT(ISNUMBER(G518)), "!!!",  G518&gt;Data!$D$289,"...",G518&gt;Data!$E$289,"L1",G518&gt;Data!$F$289,"L2",G518&gt;Data!$G$289,"L3",G518&gt;Data!$H$289,"L4",G518&gt;Data!$I$289,"L5",G518&gt;Data!$J$289,"L6",G518&gt;Data!$K$289,"L7",G518&gt;Data!$L$289,"L8", G518&lt;=Data!$L$289,"L9")</f>
        <v/>
      </c>
      <c r="K518" s="2"/>
      <c r="L518" s="126" t="s">
        <v>18</v>
      </c>
      <c r="M518" s="126" t="s">
        <v>17</v>
      </c>
      <c r="N518" s="126">
        <f t="shared" si="110"/>
        <v>0</v>
      </c>
      <c r="O518" s="2"/>
      <c r="P518" s="6"/>
      <c r="Q518" s="6"/>
      <c r="R518" s="6"/>
      <c r="S518" s="6">
        <f>$N518</f>
        <v>0</v>
      </c>
      <c r="T518" s="6"/>
      <c r="U518" s="6"/>
      <c r="V518" s="6"/>
      <c r="W518" s="6"/>
      <c r="X518" s="2"/>
      <c r="Y518" s="8">
        <f>COUNTIF(F$515:F$522:F$524:F$531,F518)</f>
        <v>0</v>
      </c>
      <c r="Z518" s="8">
        <f t="shared" si="111"/>
        <v>0</v>
      </c>
    </row>
    <row r="519" spans="1:26" s="11" customFormat="1" ht="20" customHeight="1">
      <c r="A519" s="13" t="s">
        <v>206</v>
      </c>
      <c r="B519" s="13" t="s">
        <v>30</v>
      </c>
      <c r="C519" s="13">
        <v>800</v>
      </c>
      <c r="D519" s="13" t="s">
        <v>0</v>
      </c>
      <c r="E519" s="155">
        <v>5</v>
      </c>
      <c r="F519" s="51"/>
      <c r="G519" s="51"/>
      <c r="H519" s="125" t="str">
        <f>IF(ISNA((IF(F519=0," ",VLOOKUP(F519,Data!$B$62:$B$88,1,FALSE)))),"WRONG LETTER",IF(F519=0," ",_xlfn.XLOOKUP(F519,Data!$B$62:$B$88,Data!$O$62:$O$88)))</f>
        <v xml:space="preserve"> </v>
      </c>
      <c r="I519" s="125" t="str">
        <f>IF(ISNA((IF(F519=0," ",VLOOKUP(F519,Data!$B$62:$B$88,1,FALSE)))),"WRONG LETTER",IF(F519=0," ",_xlfn.XLOOKUP(F519,Data!$B$62:$B$88,Data!$A$62:$A$88)))</f>
        <v xml:space="preserve"> </v>
      </c>
      <c r="J519" s="13" t="str" cm="1">
        <f t="array" ref="J519">_xlfn.IFS(ISBLANK(G519), "", NOT(ISNUMBER(G519)), "!!!",  G519&gt;Data!$D$289,"...",G519&gt;Data!$E$289,"L1",G519&gt;Data!$F$289,"L2",G519&gt;Data!$G$289,"L3",G519&gt;Data!$H$289,"L4",G519&gt;Data!$I$289,"L5",G519&gt;Data!$J$289,"L6",G519&gt;Data!$K$289,"L7",G519&gt;Data!$L$289,"L8", G519&lt;=Data!$L$289,"L9")</f>
        <v/>
      </c>
      <c r="K519" s="2"/>
      <c r="L519" s="126" t="s">
        <v>31</v>
      </c>
      <c r="M519" s="126" t="s">
        <v>32</v>
      </c>
      <c r="N519" s="126">
        <f t="shared" si="110"/>
        <v>0</v>
      </c>
      <c r="O519" s="2"/>
      <c r="P519" s="6"/>
      <c r="Q519" s="6"/>
      <c r="R519" s="6"/>
      <c r="S519" s="6"/>
      <c r="T519" s="6">
        <f>$N519</f>
        <v>0</v>
      </c>
      <c r="U519" s="6"/>
      <c r="V519" s="6"/>
      <c r="W519" s="6"/>
      <c r="X519" s="2"/>
      <c r="Y519" s="8">
        <f>COUNTIF(F$515:F$522:F$524:F$531,F519)</f>
        <v>0</v>
      </c>
      <c r="Z519" s="8">
        <f t="shared" si="111"/>
        <v>0</v>
      </c>
    </row>
    <row r="520" spans="1:26" s="11" customFormat="1" ht="20" customHeight="1">
      <c r="A520" s="13" t="s">
        <v>206</v>
      </c>
      <c r="B520" s="13" t="s">
        <v>30</v>
      </c>
      <c r="C520" s="13">
        <v>800</v>
      </c>
      <c r="D520" s="13" t="s">
        <v>0</v>
      </c>
      <c r="E520" s="155">
        <v>6</v>
      </c>
      <c r="F520" s="51"/>
      <c r="G520" s="51"/>
      <c r="H520" s="125" t="str">
        <f>IF(ISNA((IF(F520=0," ",VLOOKUP(F520,Data!$B$62:$B$88,1,FALSE)))),"WRONG LETTER",IF(F520=0," ",_xlfn.XLOOKUP(F520,Data!$B$62:$B$88,Data!$O$62:$O$88)))</f>
        <v xml:space="preserve"> </v>
      </c>
      <c r="I520" s="125" t="str">
        <f>IF(ISNA((IF(F520=0," ",VLOOKUP(F520,Data!$B$62:$B$88,1,FALSE)))),"WRONG LETTER",IF(F520=0," ",_xlfn.XLOOKUP(F520,Data!$B$62:$B$88,Data!$A$62:$A$88)))</f>
        <v xml:space="preserve"> </v>
      </c>
      <c r="J520" s="13" t="str" cm="1">
        <f t="array" ref="J520">_xlfn.IFS(ISBLANK(G520), "", NOT(ISNUMBER(G520)), "!!!",  G520&gt;Data!$D$289,"...",G520&gt;Data!$E$289,"L1",G520&gt;Data!$F$289,"L2",G520&gt;Data!$G$289,"L3",G520&gt;Data!$H$289,"L4",G520&gt;Data!$I$289,"L5",G520&gt;Data!$J$289,"L6",G520&gt;Data!$K$289,"L7",G520&gt;Data!$L$289,"L8", G520&lt;=Data!$L$289,"L9")</f>
        <v/>
      </c>
      <c r="K520" s="2"/>
      <c r="L520" s="126" t="s">
        <v>44</v>
      </c>
      <c r="M520" s="126" t="s">
        <v>48</v>
      </c>
      <c r="N520" s="126">
        <f t="shared" si="110"/>
        <v>0</v>
      </c>
      <c r="O520" s="2"/>
      <c r="P520" s="6"/>
      <c r="Q520" s="6"/>
      <c r="R520" s="6"/>
      <c r="S520" s="6"/>
      <c r="T520" s="6"/>
      <c r="U520" s="6">
        <f>$N520</f>
        <v>0</v>
      </c>
      <c r="V520" s="6"/>
      <c r="W520" s="6"/>
      <c r="X520" s="2"/>
      <c r="Y520" s="8">
        <f>COUNTIF(F$515:F$522:F$524:F$531,F520)</f>
        <v>0</v>
      </c>
      <c r="Z520" s="8">
        <f t="shared" si="111"/>
        <v>0</v>
      </c>
    </row>
    <row r="521" spans="1:26" s="11" customFormat="1" ht="20" customHeight="1">
      <c r="A521" s="13" t="s">
        <v>206</v>
      </c>
      <c r="B521" s="13" t="s">
        <v>30</v>
      </c>
      <c r="C521" s="13">
        <v>800</v>
      </c>
      <c r="D521" s="13" t="s">
        <v>0</v>
      </c>
      <c r="E521" s="25">
        <v>7</v>
      </c>
      <c r="F521" s="51"/>
      <c r="G521" s="51"/>
      <c r="H521" s="125" t="str">
        <f>IF(ISNA((IF(F521=0," ",VLOOKUP(F521,Data!$B$62:$B$88,1,FALSE)))),"WRONG LETTER",IF(F521=0," ",_xlfn.XLOOKUP(F521,Data!$B$62:$B$88,Data!$O$62:$O$88)))</f>
        <v xml:space="preserve"> </v>
      </c>
      <c r="I521" s="125" t="str">
        <f>IF(ISNA((IF(F521=0," ",VLOOKUP(F521,Data!$B$62:$B$88,1,FALSE)))),"WRONG LETTER",IF(F521=0," ",_xlfn.XLOOKUP(F521,Data!$B$62:$B$88,Data!$A$62:$A$88)))</f>
        <v xml:space="preserve"> </v>
      </c>
      <c r="J521" s="13" t="str" cm="1">
        <f t="array" ref="J521">_xlfn.IFS(ISBLANK(G521), "", NOT(ISNUMBER(G521)), "!!!",  G521&gt;Data!$D$289,"...",G521&gt;Data!$E$289,"L1",G521&gt;Data!$F$289,"L2",G521&gt;Data!$G$289,"L3",G521&gt;Data!$H$289,"L4",G521&gt;Data!$I$289,"L5",G521&gt;Data!$J$289,"L6",G521&gt;Data!$K$289,"L7",G521&gt;Data!$L$289,"L8", G521&lt;=Data!$L$289,"L9")</f>
        <v/>
      </c>
      <c r="K521" s="2"/>
      <c r="L521" s="126" t="s">
        <v>72</v>
      </c>
      <c r="M521" s="126" t="s">
        <v>73</v>
      </c>
      <c r="N521" s="126">
        <f t="shared" si="110"/>
        <v>0</v>
      </c>
      <c r="O521" s="2"/>
      <c r="P521" s="6"/>
      <c r="Q521" s="6"/>
      <c r="R521" s="6"/>
      <c r="S521" s="6"/>
      <c r="T521" s="6"/>
      <c r="U521" s="6"/>
      <c r="V521" s="6">
        <f>$N521</f>
        <v>0</v>
      </c>
      <c r="W521" s="6"/>
      <c r="X521" s="2"/>
      <c r="Y521" s="8">
        <f>COUNTIF(F$515:F$522:F$524:F$531,F521)</f>
        <v>0</v>
      </c>
      <c r="Z521" s="8">
        <f t="shared" si="111"/>
        <v>0</v>
      </c>
    </row>
    <row r="522" spans="1:26" s="12" customFormat="1" ht="20" customHeight="1">
      <c r="A522" s="13" t="s">
        <v>206</v>
      </c>
      <c r="B522" s="13" t="s">
        <v>30</v>
      </c>
      <c r="C522" s="13">
        <v>800</v>
      </c>
      <c r="D522" s="13" t="s">
        <v>0</v>
      </c>
      <c r="E522" s="25">
        <v>8</v>
      </c>
      <c r="F522" s="51"/>
      <c r="G522" s="51"/>
      <c r="H522" s="125" t="str">
        <f>IF(ISNA((IF(F522=0," ",VLOOKUP(F522,Data!$B$62:$B$88,1,FALSE)))),"WRONG LETTER",IF(F522=0," ",_xlfn.XLOOKUP(F522,Data!$B$62:$B$88,Data!$O$62:$O$88)))</f>
        <v xml:space="preserve"> </v>
      </c>
      <c r="I522" s="125" t="str">
        <f>IF(ISNA((IF(F522=0," ",VLOOKUP(F522,Data!$B$62:$B$88,1,FALSE)))),"WRONG LETTER",IF(F522=0," ",_xlfn.XLOOKUP(F522,Data!$B$62:$B$88,Data!$A$62:$A$88)))</f>
        <v xml:space="preserve"> </v>
      </c>
      <c r="J522" s="13" t="str" cm="1">
        <f t="array" ref="J522">_xlfn.IFS(ISBLANK(G522), "", NOT(ISNUMBER(G522)), "!!!",  G522&gt;Data!$D$289,"...",G522&gt;Data!$E$289,"L1",G522&gt;Data!$F$289,"L2",G522&gt;Data!$G$289,"L3",G522&gt;Data!$H$289,"L4",G522&gt;Data!$I$289,"L5",G522&gt;Data!$J$289,"L6",G522&gt;Data!$K$289,"L7",G522&gt;Data!$L$289,"L8", G522&lt;=Data!$L$289,"L9")</f>
        <v/>
      </c>
      <c r="K522" s="8"/>
      <c r="L522" s="126" t="s">
        <v>45</v>
      </c>
      <c r="M522" s="126" t="s">
        <v>49</v>
      </c>
      <c r="N522" s="126">
        <f t="shared" si="110"/>
        <v>0</v>
      </c>
      <c r="O522" s="2"/>
      <c r="P522" s="6"/>
      <c r="Q522" s="6"/>
      <c r="R522" s="6"/>
      <c r="S522" s="6"/>
      <c r="T522" s="6"/>
      <c r="U522" s="6"/>
      <c r="V522" s="6"/>
      <c r="W522" s="6">
        <f>$N522</f>
        <v>0</v>
      </c>
      <c r="X522" s="8"/>
      <c r="Y522" s="8">
        <f>COUNTIF(F$515:F$522:F$524:F$531,F522)</f>
        <v>0</v>
      </c>
      <c r="Z522" s="8">
        <f t="shared" si="111"/>
        <v>0</v>
      </c>
    </row>
    <row r="523" spans="1:26" s="12" customFormat="1" ht="20" customHeight="1">
      <c r="A523" s="13" t="s">
        <v>206</v>
      </c>
      <c r="B523" s="13" t="s">
        <v>30</v>
      </c>
      <c r="C523" s="13">
        <v>800</v>
      </c>
      <c r="D523" s="13"/>
      <c r="E523" s="120" t="s">
        <v>219</v>
      </c>
      <c r="F523" s="46"/>
      <c r="G523" s="46"/>
      <c r="H523" s="120"/>
      <c r="I523" s="127"/>
      <c r="J523" s="132"/>
      <c r="K523" s="8"/>
      <c r="L523" s="129"/>
      <c r="M523" s="129"/>
      <c r="N523" s="130"/>
      <c r="O523" s="8"/>
      <c r="P523" s="8"/>
      <c r="Q523" s="8"/>
      <c r="R523" s="8"/>
      <c r="S523" s="8"/>
      <c r="T523" s="8"/>
      <c r="U523" s="8"/>
      <c r="V523" s="8"/>
      <c r="W523" s="8"/>
      <c r="X523" s="8"/>
      <c r="Y523" s="8"/>
      <c r="Z523" s="3"/>
    </row>
    <row r="524" spans="1:26" s="12" customFormat="1" ht="20" customHeight="1">
      <c r="A524" s="13" t="s">
        <v>206</v>
      </c>
      <c r="B524" s="13" t="s">
        <v>30</v>
      </c>
      <c r="C524" s="13">
        <v>800</v>
      </c>
      <c r="D524" s="13" t="s">
        <v>1</v>
      </c>
      <c r="E524" s="155">
        <v>1</v>
      </c>
      <c r="F524" s="51"/>
      <c r="G524" s="51"/>
      <c r="H524" s="125" t="str">
        <f>IF(ISNA((IF(F524=0," ",VLOOKUP(F524,Data!$B$62:$B$88,1,FALSE)))),"WRONG LETTER",IF(F524=0," ",_xlfn.XLOOKUP(F524,Data!$B$62:$B$88,Data!$O$62:$O$88)))</f>
        <v xml:space="preserve"> </v>
      </c>
      <c r="I524" s="125" t="str">
        <f>IF(ISNA((IF(F524=0," ",VLOOKUP(F524,Data!$B$62:$B$88,1,FALSE)))),"WRONG LETTER",IF(F524=0," ",_xlfn.XLOOKUP(F524,Data!$B$62:$B$88,Data!$A$62:$A$88)))</f>
        <v xml:space="preserve"> </v>
      </c>
      <c r="J524" s="13" t="str" cm="1">
        <f t="array" ref="J524">_xlfn.IFS(ISBLANK(G524), "", NOT(ISNUMBER(G524)), "!!!",  G524&gt;Data!$D$289,"...",G524&gt;Data!$E$289,"L1",G524&gt;Data!$F$289,"L2",G524&gt;Data!$G$289,"L3",G524&gt;Data!$H$289,"L4",G524&gt;Data!$I$289,"L5",G524&gt;Data!$J$289,"L6",G524&gt;Data!$K$289,"L7",G524&gt;Data!$L$289,"L8", G524&lt;=Data!$L$289,"L9")</f>
        <v/>
      </c>
      <c r="K524" s="8"/>
      <c r="L524" s="126" t="s">
        <v>0</v>
      </c>
      <c r="M524" s="126" t="s">
        <v>47</v>
      </c>
      <c r="N524" s="126">
        <f>(9-_xlfn.XLOOKUP(L524,F$524:F$531,E$524:E$531, 9))+(9-_xlfn.XLOOKUP(M524,F$524:F$531,E$524:E$531, 9))</f>
        <v>0</v>
      </c>
      <c r="O524" s="2"/>
      <c r="P524" s="6">
        <f>$N524</f>
        <v>0</v>
      </c>
      <c r="Q524" s="6"/>
      <c r="R524" s="6"/>
      <c r="S524" s="6"/>
      <c r="T524" s="6"/>
      <c r="U524" s="6"/>
      <c r="V524" s="6"/>
      <c r="W524" s="6"/>
      <c r="X524" s="2"/>
      <c r="Y524" s="8">
        <f>COUNTIF(F$515:F$522:F$524:F$531,F524)</f>
        <v>0</v>
      </c>
      <c r="Z524" s="8">
        <f>IF(NOT(ISBLANK(F524)),COUNTIF(F$524:F$531,LEFT(F524,1)&amp;"*"),0)</f>
        <v>0</v>
      </c>
    </row>
    <row r="525" spans="1:26" s="12" customFormat="1" ht="20" customHeight="1">
      <c r="A525" s="13" t="s">
        <v>206</v>
      </c>
      <c r="B525" s="13" t="s">
        <v>30</v>
      </c>
      <c r="C525" s="13">
        <v>800</v>
      </c>
      <c r="D525" s="13" t="s">
        <v>1</v>
      </c>
      <c r="E525" s="155">
        <v>2</v>
      </c>
      <c r="F525" s="51"/>
      <c r="G525" s="51"/>
      <c r="H525" s="125" t="str">
        <f>IF(ISNA((IF(F525=0," ",VLOOKUP(F525,Data!$B$62:$B$88,1,FALSE)))),"WRONG LETTER",IF(F525=0," ",_xlfn.XLOOKUP(F525,Data!$B$62:$B$88,Data!$O$62:$O$88)))</f>
        <v xml:space="preserve"> </v>
      </c>
      <c r="I525" s="125" t="str">
        <f>IF(ISNA((IF(F525=0," ",VLOOKUP(F525,Data!$B$62:$B$88,1,FALSE)))),"WRONG LETTER",IF(F525=0," ",_xlfn.XLOOKUP(F525,Data!$B$62:$B$88,Data!$A$62:$A$88)))</f>
        <v xml:space="preserve"> </v>
      </c>
      <c r="J525" s="13" t="str" cm="1">
        <f t="array" ref="J525">_xlfn.IFS(ISBLANK(G525), "", NOT(ISNUMBER(G525)), "!!!",  G525&gt;Data!$D$289,"...",G525&gt;Data!$E$289,"L1",G525&gt;Data!$F$289,"L2",G525&gt;Data!$G$289,"L3",G525&gt;Data!$H$289,"L4",G525&gt;Data!$I$289,"L5",G525&gt;Data!$J$289,"L6",G525&gt;Data!$K$289,"L7",G525&gt;Data!$L$289,"L8", G525&lt;=Data!$L$289,"L9")</f>
        <v/>
      </c>
      <c r="K525" s="8"/>
      <c r="L525" s="126" t="s">
        <v>33</v>
      </c>
      <c r="M525" s="126" t="s">
        <v>34</v>
      </c>
      <c r="N525" s="126">
        <f t="shared" ref="N525:N531" si="112">(9-_xlfn.XLOOKUP(L525,F$524:F$531,E$524:E$531, 9))+(9-_xlfn.XLOOKUP(M525,F$524:F$531,E$524:E$531, 9))</f>
        <v>0</v>
      </c>
      <c r="O525" s="2"/>
      <c r="P525" s="6"/>
      <c r="Q525" s="6">
        <f>$N525</f>
        <v>0</v>
      </c>
      <c r="R525" s="6"/>
      <c r="S525" s="6"/>
      <c r="T525" s="6"/>
      <c r="U525" s="6"/>
      <c r="V525" s="6"/>
      <c r="W525" s="6"/>
      <c r="X525" s="2"/>
      <c r="Y525" s="8">
        <f>COUNTIF(F$515:F$522:F$524:F$531,F525)</f>
        <v>0</v>
      </c>
      <c r="Z525" s="8">
        <f t="shared" ref="Z525:Z531" si="113">IF(NOT(ISBLANK(F525)),COUNTIF(F$524:F$531,LEFT(F525,1)&amp;"*"),0)</f>
        <v>0</v>
      </c>
    </row>
    <row r="526" spans="1:26" s="12" customFormat="1" ht="20" customHeight="1">
      <c r="A526" s="13" t="s">
        <v>206</v>
      </c>
      <c r="B526" s="13" t="s">
        <v>30</v>
      </c>
      <c r="C526" s="13">
        <v>800</v>
      </c>
      <c r="D526" s="13" t="s">
        <v>1</v>
      </c>
      <c r="E526" s="155">
        <v>3</v>
      </c>
      <c r="F526" s="51"/>
      <c r="G526" s="51"/>
      <c r="H526" s="125" t="str">
        <f>IF(ISNA((IF(F526=0," ",VLOOKUP(F526,Data!$B$62:$B$88,1,FALSE)))),"WRONG LETTER",IF(F526=0," ",_xlfn.XLOOKUP(F526,Data!$B$62:$B$88,Data!$O$62:$O$88)))</f>
        <v xml:space="preserve"> </v>
      </c>
      <c r="I526" s="125" t="str">
        <f>IF(ISNA((IF(F526=0," ",VLOOKUP(F526,Data!$B$62:$B$88,1,FALSE)))),"WRONG LETTER",IF(F526=0," ",_xlfn.XLOOKUP(F526,Data!$B$62:$B$88,Data!$A$62:$A$88)))</f>
        <v xml:space="preserve"> </v>
      </c>
      <c r="J526" s="13" t="str" cm="1">
        <f t="array" ref="J526">_xlfn.IFS(ISBLANK(G526), "", NOT(ISNUMBER(G526)), "!!!",  G526&gt;Data!$D$289,"...",G526&gt;Data!$E$289,"L1",G526&gt;Data!$F$289,"L2",G526&gt;Data!$G$289,"L3",G526&gt;Data!$H$289,"L4",G526&gt;Data!$I$289,"L5",G526&gt;Data!$J$289,"L6",G526&gt;Data!$K$289,"L7",G526&gt;Data!$L$289,"L8", G526&lt;=Data!$L$289,"L9")</f>
        <v/>
      </c>
      <c r="K526" s="8"/>
      <c r="L526" s="126" t="s">
        <v>1</v>
      </c>
      <c r="M526" s="126" t="s">
        <v>46</v>
      </c>
      <c r="N526" s="126">
        <f t="shared" si="112"/>
        <v>0</v>
      </c>
      <c r="O526" s="2"/>
      <c r="P526" s="6"/>
      <c r="Q526" s="6"/>
      <c r="R526" s="6">
        <f>$N526</f>
        <v>0</v>
      </c>
      <c r="S526" s="6"/>
      <c r="T526" s="6"/>
      <c r="U526" s="6"/>
      <c r="V526" s="6"/>
      <c r="W526" s="6"/>
      <c r="X526" s="2"/>
      <c r="Y526" s="8">
        <f>COUNTIF(F$515:F$522:F$524:F$531,F526)</f>
        <v>0</v>
      </c>
      <c r="Z526" s="8">
        <f t="shared" si="113"/>
        <v>0</v>
      </c>
    </row>
    <row r="527" spans="1:26" s="12" customFormat="1" ht="20" customHeight="1">
      <c r="A527" s="13" t="s">
        <v>206</v>
      </c>
      <c r="B527" s="13" t="s">
        <v>30</v>
      </c>
      <c r="C527" s="13">
        <v>800</v>
      </c>
      <c r="D527" s="13" t="s">
        <v>1</v>
      </c>
      <c r="E527" s="155">
        <v>4</v>
      </c>
      <c r="F527" s="51"/>
      <c r="G527" s="51"/>
      <c r="H527" s="125" t="str">
        <f>IF(ISNA((IF(F527=0," ",VLOOKUP(F527,Data!$B$62:$B$88,1,FALSE)))),"WRONG LETTER",IF(F527=0," ",_xlfn.XLOOKUP(F527,Data!$B$62:$B$88,Data!$O$62:$O$88)))</f>
        <v xml:space="preserve"> </v>
      </c>
      <c r="I527" s="125" t="str">
        <f>IF(ISNA((IF(F527=0," ",VLOOKUP(F527,Data!$B$62:$B$88,1,FALSE)))),"WRONG LETTER",IF(F527=0," ",_xlfn.XLOOKUP(F527,Data!$B$62:$B$88,Data!$A$62:$A$88)))</f>
        <v xml:space="preserve"> </v>
      </c>
      <c r="J527" s="13" t="str" cm="1">
        <f t="array" ref="J527">_xlfn.IFS(ISBLANK(G527), "", NOT(ISNUMBER(G527)), "!!!",  G527&gt;Data!$D$289,"...",G527&gt;Data!$E$289,"L1",G527&gt;Data!$F$289,"L2",G527&gt;Data!$G$289,"L3",G527&gt;Data!$H$289,"L4",G527&gt;Data!$I$289,"L5",G527&gt;Data!$J$289,"L6",G527&gt;Data!$K$289,"L7",G527&gt;Data!$L$289,"L8", G527&lt;=Data!$L$289,"L9")</f>
        <v/>
      </c>
      <c r="K527" s="8"/>
      <c r="L527" s="126" t="s">
        <v>18</v>
      </c>
      <c r="M527" s="126" t="s">
        <v>17</v>
      </c>
      <c r="N527" s="126">
        <f t="shared" si="112"/>
        <v>0</v>
      </c>
      <c r="O527" s="2"/>
      <c r="P527" s="6"/>
      <c r="Q527" s="6"/>
      <c r="R527" s="6"/>
      <c r="S527" s="6">
        <f>$N527</f>
        <v>0</v>
      </c>
      <c r="T527" s="6"/>
      <c r="U527" s="6"/>
      <c r="V527" s="6"/>
      <c r="W527" s="6"/>
      <c r="X527" s="2"/>
      <c r="Y527" s="8">
        <f>COUNTIF(F$515:F$522:F$524:F$531,F527)</f>
        <v>0</v>
      </c>
      <c r="Z527" s="8">
        <f t="shared" si="113"/>
        <v>0</v>
      </c>
    </row>
    <row r="528" spans="1:26" s="12" customFormat="1" ht="20" customHeight="1">
      <c r="A528" s="13" t="s">
        <v>206</v>
      </c>
      <c r="B528" s="13" t="s">
        <v>30</v>
      </c>
      <c r="C528" s="13">
        <v>800</v>
      </c>
      <c r="D528" s="13" t="s">
        <v>1</v>
      </c>
      <c r="E528" s="155">
        <v>5</v>
      </c>
      <c r="F528" s="51"/>
      <c r="G528" s="51"/>
      <c r="H528" s="125" t="str">
        <f>IF(ISNA((IF(F528=0," ",VLOOKUP(F528,Data!$B$62:$B$88,1,FALSE)))),"WRONG LETTER",IF(F528=0," ",_xlfn.XLOOKUP(F528,Data!$B$62:$B$88,Data!$O$62:$O$88)))</f>
        <v xml:space="preserve"> </v>
      </c>
      <c r="I528" s="125" t="str">
        <f>IF(ISNA((IF(F528=0," ",VLOOKUP(F528,Data!$B$62:$B$88,1,FALSE)))),"WRONG LETTER",IF(F528=0," ",_xlfn.XLOOKUP(F528,Data!$B$62:$B$88,Data!$A$62:$A$88)))</f>
        <v xml:space="preserve"> </v>
      </c>
      <c r="J528" s="13" t="str" cm="1">
        <f t="array" ref="J528">_xlfn.IFS(ISBLANK(G528), "", NOT(ISNUMBER(G528)), "!!!",  G528&gt;Data!$D$289,"...",G528&gt;Data!$E$289,"L1",G528&gt;Data!$F$289,"L2",G528&gt;Data!$G$289,"L3",G528&gt;Data!$H$289,"L4",G528&gt;Data!$I$289,"L5",G528&gt;Data!$J$289,"L6",G528&gt;Data!$K$289,"L7",G528&gt;Data!$L$289,"L8", G528&lt;=Data!$L$289,"L9")</f>
        <v/>
      </c>
      <c r="K528" s="8"/>
      <c r="L528" s="126" t="s">
        <v>31</v>
      </c>
      <c r="M528" s="126" t="s">
        <v>32</v>
      </c>
      <c r="N528" s="126">
        <f t="shared" si="112"/>
        <v>0</v>
      </c>
      <c r="O528" s="2"/>
      <c r="P528" s="6"/>
      <c r="Q528" s="6"/>
      <c r="R528" s="6"/>
      <c r="S528" s="6"/>
      <c r="T528" s="6">
        <f>$N528</f>
        <v>0</v>
      </c>
      <c r="U528" s="6"/>
      <c r="V528" s="6"/>
      <c r="W528" s="6"/>
      <c r="X528" s="2"/>
      <c r="Y528" s="8">
        <f>COUNTIF(F$515:F$522:F$524:F$531,F528)</f>
        <v>0</v>
      </c>
      <c r="Z528" s="8">
        <f t="shared" si="113"/>
        <v>0</v>
      </c>
    </row>
    <row r="529" spans="1:26" s="12" customFormat="1" ht="20" customHeight="1">
      <c r="A529" s="13" t="s">
        <v>206</v>
      </c>
      <c r="B529" s="13" t="s">
        <v>30</v>
      </c>
      <c r="C529" s="13">
        <v>800</v>
      </c>
      <c r="D529" s="13" t="s">
        <v>1</v>
      </c>
      <c r="E529" s="155">
        <v>6</v>
      </c>
      <c r="F529" s="51"/>
      <c r="G529" s="51"/>
      <c r="H529" s="125" t="str">
        <f>IF(ISNA((IF(F529=0," ",VLOOKUP(F529,Data!$B$62:$B$88,1,FALSE)))),"WRONG LETTER",IF(F529=0," ",_xlfn.XLOOKUP(F529,Data!$B$62:$B$88,Data!$O$62:$O$88)))</f>
        <v xml:space="preserve"> </v>
      </c>
      <c r="I529" s="125" t="str">
        <f>IF(ISNA((IF(F529=0," ",VLOOKUP(F529,Data!$B$62:$B$88,1,FALSE)))),"WRONG LETTER",IF(F529=0," ",_xlfn.XLOOKUP(F529,Data!$B$62:$B$88,Data!$A$62:$A$88)))</f>
        <v xml:space="preserve"> </v>
      </c>
      <c r="J529" s="13" t="str" cm="1">
        <f t="array" ref="J529">_xlfn.IFS(ISBLANK(G529), "", NOT(ISNUMBER(G529)), "!!!",  G529&gt;Data!$D$289,"...",G529&gt;Data!$E$289,"L1",G529&gt;Data!$F$289,"L2",G529&gt;Data!$G$289,"L3",G529&gt;Data!$H$289,"L4",G529&gt;Data!$I$289,"L5",G529&gt;Data!$J$289,"L6",G529&gt;Data!$K$289,"L7",G529&gt;Data!$L$289,"L8", G529&lt;=Data!$L$289,"L9")</f>
        <v/>
      </c>
      <c r="K529" s="131"/>
      <c r="L529" s="126" t="s">
        <v>44</v>
      </c>
      <c r="M529" s="126" t="s">
        <v>48</v>
      </c>
      <c r="N529" s="126">
        <f t="shared" si="112"/>
        <v>0</v>
      </c>
      <c r="O529" s="2"/>
      <c r="P529" s="6"/>
      <c r="Q529" s="6"/>
      <c r="R529" s="6"/>
      <c r="S529" s="6"/>
      <c r="T529" s="6"/>
      <c r="U529" s="6">
        <f>$N529</f>
        <v>0</v>
      </c>
      <c r="V529" s="6"/>
      <c r="W529" s="6"/>
      <c r="X529" s="2"/>
      <c r="Y529" s="8">
        <f>COUNTIF(F$515:F$522:F$524:F$531,F529)</f>
        <v>0</v>
      </c>
      <c r="Z529" s="8">
        <f t="shared" si="113"/>
        <v>0</v>
      </c>
    </row>
    <row r="530" spans="1:26" s="11" customFormat="1" ht="20" customHeight="1">
      <c r="A530" s="13" t="s">
        <v>206</v>
      </c>
      <c r="B530" s="13" t="s">
        <v>30</v>
      </c>
      <c r="C530" s="13">
        <v>800</v>
      </c>
      <c r="D530" s="13" t="s">
        <v>1</v>
      </c>
      <c r="E530" s="25">
        <v>7</v>
      </c>
      <c r="F530" s="51"/>
      <c r="G530" s="51"/>
      <c r="H530" s="125" t="str">
        <f>IF(ISNA((IF(F530=0," ",VLOOKUP(F530,Data!$B$62:$B$88,1,FALSE)))),"WRONG LETTER",IF(F530=0," ",_xlfn.XLOOKUP(F530,Data!$B$62:$B$88,Data!$O$62:$O$88)))</f>
        <v xml:space="preserve"> </v>
      </c>
      <c r="I530" s="125" t="str">
        <f>IF(ISNA((IF(F530=0," ",VLOOKUP(F530,Data!$B$62:$B$88,1,FALSE)))),"WRONG LETTER",IF(F530=0," ",_xlfn.XLOOKUP(F530,Data!$B$62:$B$88,Data!$A$62:$A$88)))</f>
        <v xml:space="preserve"> </v>
      </c>
      <c r="J530" s="13" t="str" cm="1">
        <f t="array" ref="J530">_xlfn.IFS(ISBLANK(G530), "", NOT(ISNUMBER(G530)), "!!!",  G530&gt;Data!$D$289,"...",G530&gt;Data!$E$289,"L1",G530&gt;Data!$F$289,"L2",G530&gt;Data!$G$289,"L3",G530&gt;Data!$H$289,"L4",G530&gt;Data!$I$289,"L5",G530&gt;Data!$J$289,"L6",G530&gt;Data!$K$289,"L7",G530&gt;Data!$L$289,"L8", G530&lt;=Data!$L$289,"L9")</f>
        <v/>
      </c>
      <c r="K530" s="8"/>
      <c r="L530" s="126" t="s">
        <v>72</v>
      </c>
      <c r="M530" s="126" t="s">
        <v>73</v>
      </c>
      <c r="N530" s="126">
        <f t="shared" si="112"/>
        <v>0</v>
      </c>
      <c r="O530" s="2"/>
      <c r="P530" s="6"/>
      <c r="Q530" s="6"/>
      <c r="R530" s="6"/>
      <c r="S530" s="6"/>
      <c r="T530" s="6"/>
      <c r="U530" s="6"/>
      <c r="V530" s="6">
        <f>$N530</f>
        <v>0</v>
      </c>
      <c r="W530" s="6"/>
      <c r="X530" s="2"/>
      <c r="Y530" s="8">
        <f>COUNTIF(F$515:F$522:F$524:F$531,F530)</f>
        <v>0</v>
      </c>
      <c r="Z530" s="8">
        <f t="shared" si="113"/>
        <v>0</v>
      </c>
    </row>
    <row r="531" spans="1:26" s="11" customFormat="1" ht="20" customHeight="1">
      <c r="A531" s="13" t="s">
        <v>206</v>
      </c>
      <c r="B531" s="13" t="s">
        <v>30</v>
      </c>
      <c r="C531" s="13">
        <v>800</v>
      </c>
      <c r="D531" s="13" t="s">
        <v>1</v>
      </c>
      <c r="E531" s="25">
        <v>8</v>
      </c>
      <c r="F531" s="51"/>
      <c r="G531" s="51"/>
      <c r="H531" s="125" t="str">
        <f>IF(ISNA((IF(F531=0," ",VLOOKUP(F531,Data!$B$62:$B$88,1,FALSE)))),"WRONG LETTER",IF(F531=0," ",_xlfn.XLOOKUP(F531,Data!$B$62:$B$88,Data!$O$62:$O$88)))</f>
        <v xml:space="preserve"> </v>
      </c>
      <c r="I531" s="125" t="str">
        <f>IF(ISNA((IF(F531=0," ",VLOOKUP(F531,Data!$B$62:$B$88,1,FALSE)))),"WRONG LETTER",IF(F531=0," ",_xlfn.XLOOKUP(F531,Data!$B$62:$B$88,Data!$A$62:$A$88)))</f>
        <v xml:space="preserve"> </v>
      </c>
      <c r="J531" s="13" t="str" cm="1">
        <f t="array" ref="J531">_xlfn.IFS(ISBLANK(G531), "", NOT(ISNUMBER(G531)), "!!!",  G531&gt;Data!$D$289,"...",G531&gt;Data!$E$289,"L1",G531&gt;Data!$F$289,"L2",G531&gt;Data!$G$289,"L3",G531&gt;Data!$H$289,"L4",G531&gt;Data!$I$289,"L5",G531&gt;Data!$J$289,"L6",G531&gt;Data!$K$289,"L7",G531&gt;Data!$L$289,"L8", G531&lt;=Data!$L$289,"L9")</f>
        <v/>
      </c>
      <c r="K531" s="8"/>
      <c r="L531" s="126" t="s">
        <v>45</v>
      </c>
      <c r="M531" s="126" t="s">
        <v>49</v>
      </c>
      <c r="N531" s="126">
        <f t="shared" si="112"/>
        <v>0</v>
      </c>
      <c r="O531" s="2"/>
      <c r="P531" s="6"/>
      <c r="Q531" s="6"/>
      <c r="R531" s="6"/>
      <c r="S531" s="6"/>
      <c r="T531" s="6"/>
      <c r="U531" s="6"/>
      <c r="V531" s="6"/>
      <c r="W531" s="6">
        <f>$N531</f>
        <v>0</v>
      </c>
      <c r="X531" s="8"/>
      <c r="Y531" s="8">
        <f>COUNTIF(F$515:F$522:F$524:F$531,F531)</f>
        <v>0</v>
      </c>
      <c r="Z531" s="8">
        <f t="shared" si="113"/>
        <v>0</v>
      </c>
    </row>
    <row r="532" spans="1:26" s="11" customFormat="1" ht="20" customHeight="1">
      <c r="A532" s="13" t="s">
        <v>206</v>
      </c>
      <c r="B532" s="13" t="s">
        <v>30</v>
      </c>
      <c r="C532" s="13">
        <v>1500</v>
      </c>
      <c r="D532" s="13"/>
      <c r="E532" s="120" t="s">
        <v>220</v>
      </c>
      <c r="F532" s="46"/>
      <c r="G532" s="46"/>
      <c r="H532" s="120"/>
      <c r="I532" s="127" t="s">
        <v>59</v>
      </c>
      <c r="J532" s="132">
        <f>Data!$M$290</f>
        <v>2.9097222222222224E-3</v>
      </c>
      <c r="K532" s="22"/>
      <c r="L532" s="16"/>
      <c r="M532" s="16"/>
      <c r="O532" s="8"/>
      <c r="P532" s="8"/>
      <c r="Q532" s="8"/>
      <c r="R532" s="8"/>
      <c r="S532" s="8"/>
      <c r="T532" s="8"/>
      <c r="U532" s="8"/>
      <c r="V532" s="8"/>
      <c r="W532" s="8"/>
      <c r="X532" s="2"/>
      <c r="Y532" s="123"/>
      <c r="Z532" s="3"/>
    </row>
    <row r="533" spans="1:26" s="11" customFormat="1" ht="20" customHeight="1">
      <c r="A533" s="13" t="s">
        <v>206</v>
      </c>
      <c r="B533" s="13" t="s">
        <v>30</v>
      </c>
      <c r="C533" s="13">
        <v>1500</v>
      </c>
      <c r="D533" s="13" t="s">
        <v>0</v>
      </c>
      <c r="E533" s="155">
        <v>1</v>
      </c>
      <c r="F533" s="51"/>
      <c r="G533" s="51"/>
      <c r="H533" s="125" t="str">
        <f>IF(ISNA((IF(F533=0," ",VLOOKUP(F533,Data!$B$62:$B$88,1,FALSE)))),"WRONG LETTER",IF(F533=0," ",_xlfn.XLOOKUP(F533,Data!$B$62:$B$88,Data!$H$62:$H$88)))</f>
        <v xml:space="preserve"> </v>
      </c>
      <c r="I533" s="125" t="str">
        <f>IF(ISNA((IF(F533=0," ",VLOOKUP(F533,Data!$B$62:$B$88,1,FALSE)))),"WRONG LETTER",IF(F533=0," ",_xlfn.XLOOKUP(F533,Data!$B$62:$B$88,Data!$A$62:$A$88)))</f>
        <v xml:space="preserve"> </v>
      </c>
      <c r="J533" s="13" t="str" cm="1">
        <f t="array" ref="J533">_xlfn.IFS(ISBLANK(G533), "", NOT(ISNUMBER(G533)), "!!!",  G533&gt;Data!$D$290,"...",G533&gt;Data!$E$290,"L1",G533&gt;Data!$F$290,"L2",G533&gt;Data!$G$290,"L3",G533&gt;Data!$H$290,"L4",G533&gt;Data!$I$290,"L5",G533&gt;Data!$J$290,"L6",G533&gt;Data!$K$290,"L7",G533&gt;Data!$L$290,"L8", G533&lt;=Data!$L$290,"L9")</f>
        <v/>
      </c>
      <c r="K533" s="2"/>
      <c r="L533" s="126" t="s">
        <v>0</v>
      </c>
      <c r="M533" s="126" t="s">
        <v>47</v>
      </c>
      <c r="N533" s="126">
        <f>(9-_xlfn.XLOOKUP(L533,F$533:F$540,E$533:E$540, 9))+(9-_xlfn.XLOOKUP(M533,F$533:F$540,E$533:E$540, 9))</f>
        <v>0</v>
      </c>
      <c r="O533" s="2"/>
      <c r="P533" s="6">
        <f>$N533</f>
        <v>0</v>
      </c>
      <c r="Q533" s="6"/>
      <c r="R533" s="6"/>
      <c r="S533" s="6"/>
      <c r="T533" s="6"/>
      <c r="U533" s="6"/>
      <c r="V533" s="6"/>
      <c r="W533" s="6"/>
      <c r="X533" s="2"/>
      <c r="Y533" s="8">
        <f>COUNTIF(F$533:F$540:F$542:F$549,F533)</f>
        <v>0</v>
      </c>
      <c r="Z533" s="8">
        <f>IF(NOT(ISBLANK(F533)),COUNTIF(F$533:F$540,LEFT(F533,1)&amp;"*"),0)</f>
        <v>0</v>
      </c>
    </row>
    <row r="534" spans="1:26" s="11" customFormat="1" ht="20" customHeight="1">
      <c r="A534" s="13" t="s">
        <v>206</v>
      </c>
      <c r="B534" s="13" t="s">
        <v>30</v>
      </c>
      <c r="C534" s="13">
        <v>1500</v>
      </c>
      <c r="D534" s="13" t="s">
        <v>0</v>
      </c>
      <c r="E534" s="155">
        <v>2</v>
      </c>
      <c r="F534" s="51"/>
      <c r="G534" s="51"/>
      <c r="H534" s="125" t="str">
        <f>IF(ISNA((IF(F534=0," ",VLOOKUP(F534,Data!$B$62:$B$88,1,FALSE)))),"WRONG LETTER",IF(F534=0," ",_xlfn.XLOOKUP(F534,Data!$B$62:$B$88,Data!$H$62:$H$88)))</f>
        <v xml:space="preserve"> </v>
      </c>
      <c r="I534" s="125" t="str">
        <f>IF(ISNA((IF(F534=0," ",VLOOKUP(F534,Data!$B$62:$B$88,1,FALSE)))),"WRONG LETTER",IF(F534=0," ",_xlfn.XLOOKUP(F534,Data!$B$62:$B$88,Data!$A$62:$A$88)))</f>
        <v xml:space="preserve"> </v>
      </c>
      <c r="J534" s="13" t="str" cm="1">
        <f t="array" ref="J534">_xlfn.IFS(ISBLANK(G534), "", NOT(ISNUMBER(G534)), "!!!",  G534&gt;Data!$D$290,"...",G534&gt;Data!$E$290,"L1",G534&gt;Data!$F$290,"L2",G534&gt;Data!$G$290,"L3",G534&gt;Data!$H$290,"L4",G534&gt;Data!$I$290,"L5",G534&gt;Data!$J$290,"L6",G534&gt;Data!$K$290,"L7",G534&gt;Data!$L$290,"L8", G534&lt;=Data!$L$290,"L9")</f>
        <v/>
      </c>
      <c r="K534" s="2"/>
      <c r="L534" s="126" t="s">
        <v>33</v>
      </c>
      <c r="M534" s="126" t="s">
        <v>34</v>
      </c>
      <c r="N534" s="126">
        <f t="shared" ref="N534:N540" si="114">(9-_xlfn.XLOOKUP(L534,F$533:F$540,E$533:E$540, 9))+(9-_xlfn.XLOOKUP(M534,F$533:F$540,E$533:E$540, 9))</f>
        <v>0</v>
      </c>
      <c r="O534" s="2"/>
      <c r="P534" s="6"/>
      <c r="Q534" s="6">
        <f>$N534</f>
        <v>0</v>
      </c>
      <c r="R534" s="6"/>
      <c r="S534" s="6"/>
      <c r="T534" s="6"/>
      <c r="U534" s="6"/>
      <c r="V534" s="6"/>
      <c r="W534" s="6"/>
      <c r="X534" s="2"/>
      <c r="Y534" s="8">
        <f>COUNTIF(F$533:F$540:F$542:F$549,F534)</f>
        <v>0</v>
      </c>
      <c r="Z534" s="8">
        <f t="shared" ref="Z534:Z540" si="115">IF(NOT(ISBLANK(F534)),COUNTIF(F$533:F$540,LEFT(F534,1)&amp;"*"),0)</f>
        <v>0</v>
      </c>
    </row>
    <row r="535" spans="1:26" s="11" customFormat="1" ht="20" customHeight="1">
      <c r="A535" s="13" t="s">
        <v>206</v>
      </c>
      <c r="B535" s="13" t="s">
        <v>30</v>
      </c>
      <c r="C535" s="13">
        <v>1500</v>
      </c>
      <c r="D535" s="13" t="s">
        <v>0</v>
      </c>
      <c r="E535" s="155">
        <v>3</v>
      </c>
      <c r="F535" s="51"/>
      <c r="G535" s="51"/>
      <c r="H535" s="125" t="str">
        <f>IF(ISNA((IF(F535=0," ",VLOOKUP(F535,Data!$B$62:$B$88,1,FALSE)))),"WRONG LETTER",IF(F535=0," ",_xlfn.XLOOKUP(F535,Data!$B$62:$B$88,Data!$H$62:$H$88)))</f>
        <v xml:space="preserve"> </v>
      </c>
      <c r="I535" s="125" t="str">
        <f>IF(ISNA((IF(F535=0," ",VLOOKUP(F535,Data!$B$62:$B$88,1,FALSE)))),"WRONG LETTER",IF(F535=0," ",_xlfn.XLOOKUP(F535,Data!$B$62:$B$88,Data!$A$62:$A$88)))</f>
        <v xml:space="preserve"> </v>
      </c>
      <c r="J535" s="13" t="str" cm="1">
        <f t="array" ref="J535">_xlfn.IFS(ISBLANK(G535), "", NOT(ISNUMBER(G535)), "!!!",  G535&gt;Data!$D$290,"...",G535&gt;Data!$E$290,"L1",G535&gt;Data!$F$290,"L2",G535&gt;Data!$G$290,"L3",G535&gt;Data!$H$290,"L4",G535&gt;Data!$I$290,"L5",G535&gt;Data!$J$290,"L6",G535&gt;Data!$K$290,"L7",G535&gt;Data!$L$290,"L8", G535&lt;=Data!$L$290,"L9")</f>
        <v/>
      </c>
      <c r="K535" s="2"/>
      <c r="L535" s="126" t="s">
        <v>1</v>
      </c>
      <c r="M535" s="126" t="s">
        <v>46</v>
      </c>
      <c r="N535" s="126">
        <f t="shared" si="114"/>
        <v>0</v>
      </c>
      <c r="O535" s="2"/>
      <c r="P535" s="6"/>
      <c r="Q535" s="6"/>
      <c r="R535" s="6">
        <f>$N535</f>
        <v>0</v>
      </c>
      <c r="S535" s="6"/>
      <c r="T535" s="6"/>
      <c r="U535" s="6"/>
      <c r="V535" s="6"/>
      <c r="W535" s="6"/>
      <c r="X535" s="2"/>
      <c r="Y535" s="8">
        <f>COUNTIF(F$533:F$540:F$542:F$549,F535)</f>
        <v>0</v>
      </c>
      <c r="Z535" s="8">
        <f t="shared" si="115"/>
        <v>0</v>
      </c>
    </row>
    <row r="536" spans="1:26" s="11" customFormat="1" ht="20" customHeight="1">
      <c r="A536" s="13" t="s">
        <v>206</v>
      </c>
      <c r="B536" s="13" t="s">
        <v>30</v>
      </c>
      <c r="C536" s="13">
        <v>1500</v>
      </c>
      <c r="D536" s="13" t="s">
        <v>0</v>
      </c>
      <c r="E536" s="155">
        <v>4</v>
      </c>
      <c r="F536" s="51"/>
      <c r="G536" s="51"/>
      <c r="H536" s="125" t="str">
        <f>IF(ISNA((IF(F536=0," ",VLOOKUP(F536,Data!$B$62:$B$88,1,FALSE)))),"WRONG LETTER",IF(F536=0," ",_xlfn.XLOOKUP(F536,Data!$B$62:$B$88,Data!$H$62:$H$88)))</f>
        <v xml:space="preserve"> </v>
      </c>
      <c r="I536" s="125" t="str">
        <f>IF(ISNA((IF(F536=0," ",VLOOKUP(F536,Data!$B$62:$B$88,1,FALSE)))),"WRONG LETTER",IF(F536=0," ",_xlfn.XLOOKUP(F536,Data!$B$62:$B$88,Data!$A$62:$A$88)))</f>
        <v xml:space="preserve"> </v>
      </c>
      <c r="J536" s="13" t="str" cm="1">
        <f t="array" ref="J536">_xlfn.IFS(ISBLANK(G536), "", NOT(ISNUMBER(G536)), "!!!",  G536&gt;Data!$D$290,"...",G536&gt;Data!$E$290,"L1",G536&gt;Data!$F$290,"L2",G536&gt;Data!$G$290,"L3",G536&gt;Data!$H$290,"L4",G536&gt;Data!$I$290,"L5",G536&gt;Data!$J$290,"L6",G536&gt;Data!$K$290,"L7",G536&gt;Data!$L$290,"L8", G536&lt;=Data!$L$290,"L9")</f>
        <v/>
      </c>
      <c r="K536" s="2"/>
      <c r="L536" s="126" t="s">
        <v>18</v>
      </c>
      <c r="M536" s="126" t="s">
        <v>17</v>
      </c>
      <c r="N536" s="126">
        <f t="shared" si="114"/>
        <v>0</v>
      </c>
      <c r="O536" s="2"/>
      <c r="P536" s="6"/>
      <c r="Q536" s="6"/>
      <c r="R536" s="6"/>
      <c r="S536" s="6">
        <f>$N536</f>
        <v>0</v>
      </c>
      <c r="T536" s="6"/>
      <c r="U536" s="6"/>
      <c r="V536" s="6"/>
      <c r="W536" s="6"/>
      <c r="X536" s="2"/>
      <c r="Y536" s="8">
        <f>COUNTIF(F$533:F$540:F$542:F$549,F536)</f>
        <v>0</v>
      </c>
      <c r="Z536" s="8">
        <f t="shared" si="115"/>
        <v>0</v>
      </c>
    </row>
    <row r="537" spans="1:26" s="11" customFormat="1" ht="20" customHeight="1">
      <c r="A537" s="13" t="s">
        <v>206</v>
      </c>
      <c r="B537" s="13" t="s">
        <v>30</v>
      </c>
      <c r="C537" s="13">
        <v>1500</v>
      </c>
      <c r="D537" s="13" t="s">
        <v>0</v>
      </c>
      <c r="E537" s="155">
        <v>5</v>
      </c>
      <c r="F537" s="51"/>
      <c r="G537" s="51"/>
      <c r="H537" s="125" t="str">
        <f>IF(ISNA((IF(F537=0," ",VLOOKUP(F537,Data!$B$62:$B$88,1,FALSE)))),"WRONG LETTER",IF(F537=0," ",_xlfn.XLOOKUP(F537,Data!$B$62:$B$88,Data!$H$62:$H$88)))</f>
        <v xml:space="preserve"> </v>
      </c>
      <c r="I537" s="125" t="str">
        <f>IF(ISNA((IF(F537=0," ",VLOOKUP(F537,Data!$B$62:$B$88,1,FALSE)))),"WRONG LETTER",IF(F537=0," ",_xlfn.XLOOKUP(F537,Data!$B$62:$B$88,Data!$A$62:$A$88)))</f>
        <v xml:space="preserve"> </v>
      </c>
      <c r="J537" s="13" t="str" cm="1">
        <f t="array" ref="J537">_xlfn.IFS(ISBLANK(G537), "", NOT(ISNUMBER(G537)), "!!!",  G537&gt;Data!$D$290,"...",G537&gt;Data!$E$290,"L1",G537&gt;Data!$F$290,"L2",G537&gt;Data!$G$290,"L3",G537&gt;Data!$H$290,"L4",G537&gt;Data!$I$290,"L5",G537&gt;Data!$J$290,"L6",G537&gt;Data!$K$290,"L7",G537&gt;Data!$L$290,"L8", G537&lt;=Data!$L$290,"L9")</f>
        <v/>
      </c>
      <c r="K537" s="2"/>
      <c r="L537" s="126" t="s">
        <v>31</v>
      </c>
      <c r="M537" s="126" t="s">
        <v>32</v>
      </c>
      <c r="N537" s="126">
        <f t="shared" si="114"/>
        <v>0</v>
      </c>
      <c r="O537" s="2"/>
      <c r="P537" s="6"/>
      <c r="Q537" s="6"/>
      <c r="R537" s="6"/>
      <c r="S537" s="6"/>
      <c r="T537" s="6">
        <f>$N537</f>
        <v>0</v>
      </c>
      <c r="U537" s="6"/>
      <c r="V537" s="6"/>
      <c r="W537" s="6"/>
      <c r="X537" s="2"/>
      <c r="Y537" s="8">
        <f>COUNTIF(F$533:F$540:F$542:F$549,F537)</f>
        <v>0</v>
      </c>
      <c r="Z537" s="8">
        <f t="shared" si="115"/>
        <v>0</v>
      </c>
    </row>
    <row r="538" spans="1:26" s="11" customFormat="1" ht="20" customHeight="1">
      <c r="A538" s="13" t="s">
        <v>206</v>
      </c>
      <c r="B538" s="13" t="s">
        <v>30</v>
      </c>
      <c r="C538" s="13">
        <v>1500</v>
      </c>
      <c r="D538" s="13" t="s">
        <v>0</v>
      </c>
      <c r="E538" s="155">
        <v>6</v>
      </c>
      <c r="F538" s="51"/>
      <c r="G538" s="51"/>
      <c r="H538" s="125" t="str">
        <f>IF(ISNA((IF(F538=0," ",VLOOKUP(F538,Data!$B$62:$B$88,1,FALSE)))),"WRONG LETTER",IF(F538=0," ",_xlfn.XLOOKUP(F538,Data!$B$62:$B$88,Data!$H$62:$H$88)))</f>
        <v xml:space="preserve"> </v>
      </c>
      <c r="I538" s="125" t="str">
        <f>IF(ISNA((IF(F538=0," ",VLOOKUP(F538,Data!$B$62:$B$88,1,FALSE)))),"WRONG LETTER",IF(F538=0," ",_xlfn.XLOOKUP(F538,Data!$B$62:$B$88,Data!$A$62:$A$88)))</f>
        <v xml:space="preserve"> </v>
      </c>
      <c r="J538" s="13" t="str" cm="1">
        <f t="array" ref="J538">_xlfn.IFS(ISBLANK(G538), "", NOT(ISNUMBER(G538)), "!!!",  G538&gt;Data!$D$290,"...",G538&gt;Data!$E$290,"L1",G538&gt;Data!$F$290,"L2",G538&gt;Data!$G$290,"L3",G538&gt;Data!$H$290,"L4",G538&gt;Data!$I$290,"L5",G538&gt;Data!$J$290,"L6",G538&gt;Data!$K$290,"L7",G538&gt;Data!$L$290,"L8", G538&lt;=Data!$L$290,"L9")</f>
        <v/>
      </c>
      <c r="K538" s="2"/>
      <c r="L538" s="126" t="s">
        <v>44</v>
      </c>
      <c r="M538" s="126" t="s">
        <v>48</v>
      </c>
      <c r="N538" s="126">
        <f t="shared" si="114"/>
        <v>0</v>
      </c>
      <c r="O538" s="2"/>
      <c r="P538" s="6"/>
      <c r="Q538" s="6"/>
      <c r="R538" s="6"/>
      <c r="S538" s="6"/>
      <c r="T538" s="6"/>
      <c r="U538" s="6">
        <f>$N538</f>
        <v>0</v>
      </c>
      <c r="V538" s="6"/>
      <c r="W538" s="6"/>
      <c r="X538" s="2"/>
      <c r="Y538" s="8">
        <f>COUNTIF(F$533:F$540:F$542:F$549,F538)</f>
        <v>0</v>
      </c>
      <c r="Z538" s="8">
        <f t="shared" si="115"/>
        <v>0</v>
      </c>
    </row>
    <row r="539" spans="1:26" s="11" customFormat="1" ht="20" customHeight="1">
      <c r="A539" s="13" t="s">
        <v>206</v>
      </c>
      <c r="B539" s="13" t="s">
        <v>30</v>
      </c>
      <c r="C539" s="13">
        <v>1500</v>
      </c>
      <c r="D539" s="13" t="s">
        <v>0</v>
      </c>
      <c r="E539" s="25">
        <v>7</v>
      </c>
      <c r="F539" s="51"/>
      <c r="G539" s="51"/>
      <c r="H539" s="125" t="str">
        <f>IF(ISNA((IF(F539=0," ",VLOOKUP(F539,Data!$B$62:$B$88,1,FALSE)))),"WRONG LETTER",IF(F539=0," ",_xlfn.XLOOKUP(F539,Data!$B$62:$B$88,Data!$H$62:$H$88)))</f>
        <v xml:space="preserve"> </v>
      </c>
      <c r="I539" s="125" t="str">
        <f>IF(ISNA((IF(F539=0," ",VLOOKUP(F539,Data!$B$62:$B$88,1,FALSE)))),"WRONG LETTER",IF(F539=0," ",_xlfn.XLOOKUP(F539,Data!$B$62:$B$88,Data!$A$62:$A$88)))</f>
        <v xml:space="preserve"> </v>
      </c>
      <c r="J539" s="13" t="str" cm="1">
        <f t="array" ref="J539">_xlfn.IFS(ISBLANK(G539), "", NOT(ISNUMBER(G539)), "!!!",  G539&gt;Data!$D$290,"...",G539&gt;Data!$E$290,"L1",G539&gt;Data!$F$290,"L2",G539&gt;Data!$G$290,"L3",G539&gt;Data!$H$290,"L4",G539&gt;Data!$I$290,"L5",G539&gt;Data!$J$290,"L6",G539&gt;Data!$K$290,"L7",G539&gt;Data!$L$290,"L8", G539&lt;=Data!$L$290,"L9")</f>
        <v/>
      </c>
      <c r="K539" s="2"/>
      <c r="L539" s="126" t="s">
        <v>72</v>
      </c>
      <c r="M539" s="126" t="s">
        <v>73</v>
      </c>
      <c r="N539" s="126">
        <f t="shared" si="114"/>
        <v>0</v>
      </c>
      <c r="O539" s="2"/>
      <c r="P539" s="6"/>
      <c r="Q539" s="6"/>
      <c r="R539" s="6"/>
      <c r="S539" s="6"/>
      <c r="T539" s="6"/>
      <c r="U539" s="6"/>
      <c r="V539" s="6">
        <f>$N539</f>
        <v>0</v>
      </c>
      <c r="W539" s="6"/>
      <c r="X539" s="2"/>
      <c r="Y539" s="8">
        <f>COUNTIF(F$533:F$540:F$542:F$549,F539)</f>
        <v>0</v>
      </c>
      <c r="Z539" s="8">
        <f t="shared" si="115"/>
        <v>0</v>
      </c>
    </row>
    <row r="540" spans="1:26" s="12" customFormat="1" ht="20" customHeight="1">
      <c r="A540" s="13" t="s">
        <v>206</v>
      </c>
      <c r="B540" s="13" t="s">
        <v>30</v>
      </c>
      <c r="C540" s="13">
        <v>1500</v>
      </c>
      <c r="D540" s="13" t="s">
        <v>0</v>
      </c>
      <c r="E540" s="25">
        <v>8</v>
      </c>
      <c r="F540" s="51"/>
      <c r="G540" s="51"/>
      <c r="H540" s="125" t="str">
        <f>IF(ISNA((IF(F540=0," ",VLOOKUP(F540,Data!$B$62:$B$88,1,FALSE)))),"WRONG LETTER",IF(F540=0," ",_xlfn.XLOOKUP(F540,Data!$B$62:$B$88,Data!$H$62:$H$88)))</f>
        <v xml:space="preserve"> </v>
      </c>
      <c r="I540" s="125" t="str">
        <f>IF(ISNA((IF(F540=0," ",VLOOKUP(F540,Data!$B$62:$B$88,1,FALSE)))),"WRONG LETTER",IF(F540=0," ",_xlfn.XLOOKUP(F540,Data!$B$62:$B$88,Data!$A$62:$A$88)))</f>
        <v xml:space="preserve"> </v>
      </c>
      <c r="J540" s="13" t="str" cm="1">
        <f t="array" ref="J540">_xlfn.IFS(ISBLANK(G540), "", NOT(ISNUMBER(G540)), "!!!",  G540&gt;Data!$D$290,"...",G540&gt;Data!$E$290,"L1",G540&gt;Data!$F$290,"L2",G540&gt;Data!$G$290,"L3",G540&gt;Data!$H$290,"L4",G540&gt;Data!$I$290,"L5",G540&gt;Data!$J$290,"L6",G540&gt;Data!$K$290,"L7",G540&gt;Data!$L$290,"L8", G540&lt;=Data!$L$290,"L9")</f>
        <v/>
      </c>
      <c r="K540" s="8"/>
      <c r="L540" s="126" t="s">
        <v>45</v>
      </c>
      <c r="M540" s="126" t="s">
        <v>49</v>
      </c>
      <c r="N540" s="126">
        <f t="shared" si="114"/>
        <v>0</v>
      </c>
      <c r="O540" s="2"/>
      <c r="P540" s="6"/>
      <c r="Q540" s="6"/>
      <c r="R540" s="6"/>
      <c r="S540" s="6"/>
      <c r="T540" s="6"/>
      <c r="U540" s="6"/>
      <c r="V540" s="6"/>
      <c r="W540" s="6">
        <f>$N540</f>
        <v>0</v>
      </c>
      <c r="X540" s="8"/>
      <c r="Y540" s="8">
        <f>COUNTIF(F$533:F$540:F$542:F$549,F540)</f>
        <v>0</v>
      </c>
      <c r="Z540" s="8">
        <f t="shared" si="115"/>
        <v>0</v>
      </c>
    </row>
    <row r="541" spans="1:26" s="12" customFormat="1" ht="20" customHeight="1">
      <c r="A541" s="13" t="s">
        <v>206</v>
      </c>
      <c r="B541" s="13" t="s">
        <v>30</v>
      </c>
      <c r="C541" s="13">
        <v>1500</v>
      </c>
      <c r="D541" s="13"/>
      <c r="E541" s="120" t="s">
        <v>221</v>
      </c>
      <c r="F541" s="46"/>
      <c r="G541" s="46"/>
      <c r="H541" s="120"/>
      <c r="I541" s="127"/>
      <c r="J541" s="132"/>
      <c r="K541" s="8"/>
      <c r="L541" s="129"/>
      <c r="M541" s="129"/>
      <c r="N541" s="130"/>
      <c r="O541" s="8"/>
      <c r="P541" s="8"/>
      <c r="Q541" s="8"/>
      <c r="R541" s="8"/>
      <c r="S541" s="8"/>
      <c r="T541" s="8"/>
      <c r="U541" s="8"/>
      <c r="V541" s="8"/>
      <c r="W541" s="8"/>
      <c r="X541" s="8"/>
      <c r="Y541" s="8"/>
      <c r="Z541" s="3"/>
    </row>
    <row r="542" spans="1:26" s="12" customFormat="1" ht="20" customHeight="1">
      <c r="A542" s="13" t="s">
        <v>206</v>
      </c>
      <c r="B542" s="13" t="s">
        <v>30</v>
      </c>
      <c r="C542" s="13">
        <v>1500</v>
      </c>
      <c r="D542" s="13" t="s">
        <v>1</v>
      </c>
      <c r="E542" s="155">
        <v>1</v>
      </c>
      <c r="F542" s="51"/>
      <c r="G542" s="51"/>
      <c r="H542" s="125" t="str">
        <f>IF(ISNA((IF(F542=0," ",VLOOKUP(F542,Data!$B$62:$B$88,1,FALSE)))),"WRONG LETTER",IF(F542=0," ",_xlfn.XLOOKUP(F542,Data!$B$62:$B$88,Data!$H$62:$H$88)))</f>
        <v xml:space="preserve"> </v>
      </c>
      <c r="I542" s="125" t="str">
        <f>IF(ISNA((IF(F542=0," ",VLOOKUP(F542,Data!$B$62:$B$88,1,FALSE)))),"WRONG LETTER",IF(F542=0," ",_xlfn.XLOOKUP(F542,Data!$B$62:$B$88,Data!$A$62:$A$88)))</f>
        <v xml:space="preserve"> </v>
      </c>
      <c r="J542" s="13" t="str" cm="1">
        <f t="array" ref="J542">_xlfn.IFS(ISBLANK(G542), "", NOT(ISNUMBER(G542)), "!!!",  G542&gt;Data!$D$290,"...",G542&gt;Data!$E$290,"L1",G542&gt;Data!$F$290,"L2",G542&gt;Data!$G$290,"L3",G542&gt;Data!$H$290,"L4",G542&gt;Data!$I$290,"L5",G542&gt;Data!$J$290,"L6",G542&gt;Data!$K$290,"L7",G542&gt;Data!$L$290,"L8", G542&lt;=Data!$L$290,"L9")</f>
        <v/>
      </c>
      <c r="K542" s="2"/>
      <c r="L542" s="126" t="s">
        <v>0</v>
      </c>
      <c r="M542" s="126" t="s">
        <v>47</v>
      </c>
      <c r="N542" s="126">
        <f>(9-_xlfn.XLOOKUP(L542,F$542:F$549,E$542:E$549, 9))+(9-_xlfn.XLOOKUP(M542,F$542:F$549,E$542:E$549, 9))</f>
        <v>0</v>
      </c>
      <c r="O542" s="2"/>
      <c r="P542" s="6">
        <f>$N542</f>
        <v>0</v>
      </c>
      <c r="Q542" s="6"/>
      <c r="R542" s="6"/>
      <c r="S542" s="6"/>
      <c r="T542" s="6"/>
      <c r="U542" s="6"/>
      <c r="V542" s="6"/>
      <c r="W542" s="6"/>
      <c r="X542" s="2"/>
      <c r="Y542" s="8">
        <f>COUNTIF(F$533:F$540:F$542:F$549,F542)</f>
        <v>0</v>
      </c>
      <c r="Z542" s="8">
        <f>IF(NOT(ISBLANK(F542)),COUNTIF(F$542:F$549,LEFT(F542,1)&amp;"*"),0)</f>
        <v>0</v>
      </c>
    </row>
    <row r="543" spans="1:26" s="12" customFormat="1" ht="20" customHeight="1">
      <c r="A543" s="13" t="s">
        <v>206</v>
      </c>
      <c r="B543" s="13" t="s">
        <v>30</v>
      </c>
      <c r="C543" s="13">
        <v>1500</v>
      </c>
      <c r="D543" s="13" t="s">
        <v>1</v>
      </c>
      <c r="E543" s="155">
        <v>2</v>
      </c>
      <c r="F543" s="51"/>
      <c r="G543" s="51"/>
      <c r="H543" s="125" t="str">
        <f>IF(ISNA((IF(F543=0," ",VLOOKUP(F543,Data!$B$62:$B$88,1,FALSE)))),"WRONG LETTER",IF(F543=0," ",_xlfn.XLOOKUP(F543,Data!$B$62:$B$88,Data!$H$62:$H$88)))</f>
        <v xml:space="preserve"> </v>
      </c>
      <c r="I543" s="125" t="str">
        <f>IF(ISNA((IF(F543=0," ",VLOOKUP(F543,Data!$B$62:$B$88,1,FALSE)))),"WRONG LETTER",IF(F543=0," ",_xlfn.XLOOKUP(F543,Data!$B$62:$B$88,Data!$A$62:$A$88)))</f>
        <v xml:space="preserve"> </v>
      </c>
      <c r="J543" s="13" t="str" cm="1">
        <f t="array" ref="J543">_xlfn.IFS(ISBLANK(G543), "", NOT(ISNUMBER(G543)), "!!!",  G543&gt;Data!$D$290,"...",G543&gt;Data!$E$290,"L1",G543&gt;Data!$F$290,"L2",G543&gt;Data!$G$290,"L3",G543&gt;Data!$H$290,"L4",G543&gt;Data!$I$290,"L5",G543&gt;Data!$J$290,"L6",G543&gt;Data!$K$290,"L7",G543&gt;Data!$L$290,"L8", G543&lt;=Data!$L$290,"L9")</f>
        <v/>
      </c>
      <c r="K543" s="8"/>
      <c r="L543" s="126" t="s">
        <v>33</v>
      </c>
      <c r="M543" s="126" t="s">
        <v>34</v>
      </c>
      <c r="N543" s="126">
        <f t="shared" ref="N543:N549" si="116">(9-_xlfn.XLOOKUP(L543,F$542:F$549,E$542:E$549, 9))+(9-_xlfn.XLOOKUP(M543,F$542:F$549,E$542:E$549, 9))</f>
        <v>0</v>
      </c>
      <c r="O543" s="2"/>
      <c r="P543" s="6"/>
      <c r="Q543" s="6">
        <f>$N543</f>
        <v>0</v>
      </c>
      <c r="R543" s="6"/>
      <c r="S543" s="6"/>
      <c r="T543" s="6"/>
      <c r="U543" s="6"/>
      <c r="V543" s="6"/>
      <c r="W543" s="6"/>
      <c r="X543" s="2"/>
      <c r="Y543" s="8">
        <f>COUNTIF(F$533:F$540:F$542:F$549,F543)</f>
        <v>0</v>
      </c>
      <c r="Z543" s="8">
        <f t="shared" ref="Z543:Z549" si="117">IF(NOT(ISBLANK(F543)),COUNTIF(F$542:F$549,LEFT(F543,1)&amp;"*"),0)</f>
        <v>0</v>
      </c>
    </row>
    <row r="544" spans="1:26" s="12" customFormat="1" ht="20" customHeight="1">
      <c r="A544" s="13" t="s">
        <v>206</v>
      </c>
      <c r="B544" s="13" t="s">
        <v>30</v>
      </c>
      <c r="C544" s="13">
        <v>1500</v>
      </c>
      <c r="D544" s="13" t="s">
        <v>1</v>
      </c>
      <c r="E544" s="155">
        <v>3</v>
      </c>
      <c r="F544" s="51"/>
      <c r="G544" s="51"/>
      <c r="H544" s="125" t="str">
        <f>IF(ISNA((IF(F544=0," ",VLOOKUP(F544,Data!$B$62:$B$88,1,FALSE)))),"WRONG LETTER",IF(F544=0," ",_xlfn.XLOOKUP(F544,Data!$B$62:$B$88,Data!$H$62:$H$88)))</f>
        <v xml:space="preserve"> </v>
      </c>
      <c r="I544" s="125" t="str">
        <f>IF(ISNA((IF(F544=0," ",VLOOKUP(F544,Data!$B$62:$B$88,1,FALSE)))),"WRONG LETTER",IF(F544=0," ",_xlfn.XLOOKUP(F544,Data!$B$62:$B$88,Data!$A$62:$A$88)))</f>
        <v xml:space="preserve"> </v>
      </c>
      <c r="J544" s="13" t="str" cm="1">
        <f t="array" ref="J544">_xlfn.IFS(ISBLANK(G544), "", NOT(ISNUMBER(G544)), "!!!",  G544&gt;Data!$D$290,"...",G544&gt;Data!$E$290,"L1",G544&gt;Data!$F$290,"L2",G544&gt;Data!$G$290,"L3",G544&gt;Data!$H$290,"L4",G544&gt;Data!$I$290,"L5",G544&gt;Data!$J$290,"L6",G544&gt;Data!$K$290,"L7",G544&gt;Data!$L$290,"L8", G544&lt;=Data!$L$290,"L9")</f>
        <v/>
      </c>
      <c r="K544" s="8"/>
      <c r="L544" s="126" t="s">
        <v>1</v>
      </c>
      <c r="M544" s="126" t="s">
        <v>46</v>
      </c>
      <c r="N544" s="126">
        <f t="shared" si="116"/>
        <v>0</v>
      </c>
      <c r="O544" s="2"/>
      <c r="P544" s="6"/>
      <c r="Q544" s="6"/>
      <c r="R544" s="6">
        <f>$N544</f>
        <v>0</v>
      </c>
      <c r="S544" s="6"/>
      <c r="T544" s="6"/>
      <c r="U544" s="6"/>
      <c r="V544" s="6"/>
      <c r="W544" s="6"/>
      <c r="X544" s="2"/>
      <c r="Y544" s="8">
        <f>COUNTIF(F$533:F$540:F$542:F$549,F544)</f>
        <v>0</v>
      </c>
      <c r="Z544" s="8">
        <f t="shared" si="117"/>
        <v>0</v>
      </c>
    </row>
    <row r="545" spans="1:26" s="12" customFormat="1" ht="20" customHeight="1">
      <c r="A545" s="13" t="s">
        <v>206</v>
      </c>
      <c r="B545" s="13" t="s">
        <v>30</v>
      </c>
      <c r="C545" s="13">
        <v>1500</v>
      </c>
      <c r="D545" s="13" t="s">
        <v>1</v>
      </c>
      <c r="E545" s="155">
        <v>4</v>
      </c>
      <c r="F545" s="51"/>
      <c r="G545" s="51"/>
      <c r="H545" s="125" t="str">
        <f>IF(ISNA((IF(F545=0," ",VLOOKUP(F545,Data!$B$62:$B$88,1,FALSE)))),"WRONG LETTER",IF(F545=0," ",_xlfn.XLOOKUP(F545,Data!$B$62:$B$88,Data!$H$62:$H$88)))</f>
        <v xml:space="preserve"> </v>
      </c>
      <c r="I545" s="125" t="str">
        <f>IF(ISNA((IF(F545=0," ",VLOOKUP(F545,Data!$B$62:$B$88,1,FALSE)))),"WRONG LETTER",IF(F545=0," ",_xlfn.XLOOKUP(F545,Data!$B$62:$B$88,Data!$A$62:$A$88)))</f>
        <v xml:space="preserve"> </v>
      </c>
      <c r="J545" s="13" t="str" cm="1">
        <f t="array" ref="J545">_xlfn.IFS(ISBLANK(G545), "", NOT(ISNUMBER(G545)), "!!!",  G545&gt;Data!$D$290,"...",G545&gt;Data!$E$290,"L1",G545&gt;Data!$F$290,"L2",G545&gt;Data!$G$290,"L3",G545&gt;Data!$H$290,"L4",G545&gt;Data!$I$290,"L5",G545&gt;Data!$J$290,"L6",G545&gt;Data!$K$290,"L7",G545&gt;Data!$L$290,"L8", G545&lt;=Data!$L$290,"L9")</f>
        <v/>
      </c>
      <c r="K545" s="8"/>
      <c r="L545" s="126" t="s">
        <v>18</v>
      </c>
      <c r="M545" s="126" t="s">
        <v>17</v>
      </c>
      <c r="N545" s="126">
        <f t="shared" si="116"/>
        <v>0</v>
      </c>
      <c r="O545" s="2"/>
      <c r="P545" s="6"/>
      <c r="Q545" s="6"/>
      <c r="R545" s="6"/>
      <c r="S545" s="6">
        <f>$N545</f>
        <v>0</v>
      </c>
      <c r="T545" s="6"/>
      <c r="U545" s="6"/>
      <c r="V545" s="6"/>
      <c r="W545" s="6"/>
      <c r="X545" s="2"/>
      <c r="Y545" s="8">
        <f>COUNTIF(F$533:F$540:F$542:F$549,F545)</f>
        <v>0</v>
      </c>
      <c r="Z545" s="8">
        <f t="shared" si="117"/>
        <v>0</v>
      </c>
    </row>
    <row r="546" spans="1:26" s="12" customFormat="1" ht="20" customHeight="1">
      <c r="A546" s="13" t="s">
        <v>206</v>
      </c>
      <c r="B546" s="13" t="s">
        <v>30</v>
      </c>
      <c r="C546" s="13">
        <v>1500</v>
      </c>
      <c r="D546" s="13" t="s">
        <v>1</v>
      </c>
      <c r="E546" s="155">
        <v>5</v>
      </c>
      <c r="F546" s="51"/>
      <c r="G546" s="51"/>
      <c r="H546" s="125" t="str">
        <f>IF(ISNA((IF(F546=0," ",VLOOKUP(F546,Data!$B$62:$B$88,1,FALSE)))),"WRONG LETTER",IF(F546=0," ",_xlfn.XLOOKUP(F546,Data!$B$62:$B$88,Data!$H$62:$H$88)))</f>
        <v xml:space="preserve"> </v>
      </c>
      <c r="I546" s="125" t="str">
        <f>IF(ISNA((IF(F546=0," ",VLOOKUP(F546,Data!$B$62:$B$88,1,FALSE)))),"WRONG LETTER",IF(F546=0," ",_xlfn.XLOOKUP(F546,Data!$B$62:$B$88,Data!$A$62:$A$88)))</f>
        <v xml:space="preserve"> </v>
      </c>
      <c r="J546" s="13" t="str" cm="1">
        <f t="array" ref="J546">_xlfn.IFS(ISBLANK(G546), "", NOT(ISNUMBER(G546)), "!!!",  G546&gt;Data!$D$290,"...",G546&gt;Data!$E$290,"L1",G546&gt;Data!$F$290,"L2",G546&gt;Data!$G$290,"L3",G546&gt;Data!$H$290,"L4",G546&gt;Data!$I$290,"L5",G546&gt;Data!$J$290,"L6",G546&gt;Data!$K$290,"L7",G546&gt;Data!$L$290,"L8", G546&lt;=Data!$L$290,"L9")</f>
        <v/>
      </c>
      <c r="K546" s="8"/>
      <c r="L546" s="126" t="s">
        <v>31</v>
      </c>
      <c r="M546" s="126" t="s">
        <v>32</v>
      </c>
      <c r="N546" s="126">
        <f t="shared" si="116"/>
        <v>0</v>
      </c>
      <c r="O546" s="2"/>
      <c r="P546" s="6"/>
      <c r="Q546" s="6"/>
      <c r="R546" s="6"/>
      <c r="S546" s="6"/>
      <c r="T546" s="6">
        <f>$N546</f>
        <v>0</v>
      </c>
      <c r="U546" s="6"/>
      <c r="V546" s="6"/>
      <c r="W546" s="6"/>
      <c r="X546" s="2"/>
      <c r="Y546" s="8">
        <f>COUNTIF(F$533:F$540:F$542:F$549,F546)</f>
        <v>0</v>
      </c>
      <c r="Z546" s="8">
        <f t="shared" si="117"/>
        <v>0</v>
      </c>
    </row>
    <row r="547" spans="1:26" s="12" customFormat="1" ht="20" customHeight="1">
      <c r="A547" s="13" t="s">
        <v>206</v>
      </c>
      <c r="B547" s="13" t="s">
        <v>30</v>
      </c>
      <c r="C547" s="13">
        <v>1500</v>
      </c>
      <c r="D547" s="13" t="s">
        <v>1</v>
      </c>
      <c r="E547" s="155">
        <v>6</v>
      </c>
      <c r="F547" s="51"/>
      <c r="G547" s="51"/>
      <c r="H547" s="125" t="str">
        <f>IF(ISNA((IF(F547=0," ",VLOOKUP(F547,Data!$B$62:$B$88,1,FALSE)))),"WRONG LETTER",IF(F547=0," ",_xlfn.XLOOKUP(F547,Data!$B$62:$B$88,Data!$H$62:$H$88)))</f>
        <v xml:space="preserve"> </v>
      </c>
      <c r="I547" s="125" t="str">
        <f>IF(ISNA((IF(F547=0," ",VLOOKUP(F547,Data!$B$62:$B$88,1,FALSE)))),"WRONG LETTER",IF(F547=0," ",_xlfn.XLOOKUP(F547,Data!$B$62:$B$88,Data!$A$62:$A$88)))</f>
        <v xml:space="preserve"> </v>
      </c>
      <c r="J547" s="13" t="str" cm="1">
        <f t="array" ref="J547">_xlfn.IFS(ISBLANK(G547), "", NOT(ISNUMBER(G547)), "!!!",  G547&gt;Data!$D$290,"...",G547&gt;Data!$E$290,"L1",G547&gt;Data!$F$290,"L2",G547&gt;Data!$G$290,"L3",G547&gt;Data!$H$290,"L4",G547&gt;Data!$I$290,"L5",G547&gt;Data!$J$290,"L6",G547&gt;Data!$K$290,"L7",G547&gt;Data!$L$290,"L8", G547&lt;=Data!$L$290,"L9")</f>
        <v/>
      </c>
      <c r="K547" s="131"/>
      <c r="L547" s="126" t="s">
        <v>44</v>
      </c>
      <c r="M547" s="126" t="s">
        <v>48</v>
      </c>
      <c r="N547" s="126">
        <f t="shared" si="116"/>
        <v>0</v>
      </c>
      <c r="O547" s="2"/>
      <c r="P547" s="6"/>
      <c r="Q547" s="6"/>
      <c r="R547" s="6"/>
      <c r="S547" s="6"/>
      <c r="T547" s="6"/>
      <c r="U547" s="6">
        <f>$N547</f>
        <v>0</v>
      </c>
      <c r="V547" s="6"/>
      <c r="W547" s="6"/>
      <c r="X547" s="2"/>
      <c r="Y547" s="8">
        <f>COUNTIF(F$533:F$540:F$542:F$549,F547)</f>
        <v>0</v>
      </c>
      <c r="Z547" s="8">
        <f t="shared" si="117"/>
        <v>0</v>
      </c>
    </row>
    <row r="548" spans="1:26" s="11" customFormat="1" ht="20" customHeight="1">
      <c r="A548" s="13" t="s">
        <v>206</v>
      </c>
      <c r="B548" s="13" t="s">
        <v>30</v>
      </c>
      <c r="C548" s="13">
        <v>1500</v>
      </c>
      <c r="D548" s="13" t="s">
        <v>1</v>
      </c>
      <c r="E548" s="25">
        <v>7</v>
      </c>
      <c r="F548" s="51"/>
      <c r="G548" s="51"/>
      <c r="H548" s="125" t="str">
        <f>IF(ISNA((IF(F548=0," ",VLOOKUP(F548,Data!$B$62:$B$88,1,FALSE)))),"WRONG LETTER",IF(F548=0," ",_xlfn.XLOOKUP(F548,Data!$B$62:$B$88,Data!$H$62:$H$88)))</f>
        <v xml:space="preserve"> </v>
      </c>
      <c r="I548" s="125" t="str">
        <f>IF(ISNA((IF(F548=0," ",VLOOKUP(F548,Data!$B$62:$B$88,1,FALSE)))),"WRONG LETTER",IF(F548=0," ",_xlfn.XLOOKUP(F548,Data!$B$62:$B$88,Data!$A$62:$A$88)))</f>
        <v xml:space="preserve"> </v>
      </c>
      <c r="J548" s="13" t="str" cm="1">
        <f t="array" ref="J548">_xlfn.IFS(ISBLANK(G548), "", NOT(ISNUMBER(G548)), "!!!",  G548&gt;Data!$D$290,"...",G548&gt;Data!$E$290,"L1",G548&gt;Data!$F$290,"L2",G548&gt;Data!$G$290,"L3",G548&gt;Data!$H$290,"L4",G548&gt;Data!$I$290,"L5",G548&gt;Data!$J$290,"L6",G548&gt;Data!$K$290,"L7",G548&gt;Data!$L$290,"L8", G548&lt;=Data!$L$290,"L9")</f>
        <v/>
      </c>
      <c r="K548" s="8"/>
      <c r="L548" s="126" t="s">
        <v>72</v>
      </c>
      <c r="M548" s="126" t="s">
        <v>73</v>
      </c>
      <c r="N548" s="126">
        <f t="shared" si="116"/>
        <v>0</v>
      </c>
      <c r="O548" s="2"/>
      <c r="P548" s="6"/>
      <c r="Q548" s="6"/>
      <c r="R548" s="6"/>
      <c r="S548" s="6"/>
      <c r="T548" s="6"/>
      <c r="U548" s="6"/>
      <c r="V548" s="6">
        <f>$N548</f>
        <v>0</v>
      </c>
      <c r="W548" s="6"/>
      <c r="X548" s="2"/>
      <c r="Y548" s="8">
        <f>COUNTIF(F$533:F$540:F$542:F$549,F548)</f>
        <v>0</v>
      </c>
      <c r="Z548" s="8">
        <f t="shared" si="117"/>
        <v>0</v>
      </c>
    </row>
    <row r="549" spans="1:26" s="11" customFormat="1" ht="20" customHeight="1">
      <c r="A549" s="13" t="s">
        <v>206</v>
      </c>
      <c r="B549" s="13" t="s">
        <v>30</v>
      </c>
      <c r="C549" s="13">
        <v>1500</v>
      </c>
      <c r="D549" s="13" t="s">
        <v>1</v>
      </c>
      <c r="E549" s="25">
        <v>8</v>
      </c>
      <c r="F549" s="51"/>
      <c r="G549" s="51"/>
      <c r="H549" s="125" t="str">
        <f>IF(ISNA((IF(F549=0," ",VLOOKUP(F549,Data!$B$62:$B$88,1,FALSE)))),"WRONG LETTER",IF(F549=0," ",_xlfn.XLOOKUP(F549,Data!$B$62:$B$88,Data!$H$62:$H$88)))</f>
        <v xml:space="preserve"> </v>
      </c>
      <c r="I549" s="125" t="str">
        <f>IF(ISNA((IF(F549=0," ",VLOOKUP(F549,Data!$B$62:$B$88,1,FALSE)))),"WRONG LETTER",IF(F549=0," ",_xlfn.XLOOKUP(F549,Data!$B$62:$B$88,Data!$A$62:$A$88)))</f>
        <v xml:space="preserve"> </v>
      </c>
      <c r="J549" s="13" t="str" cm="1">
        <f t="array" ref="J549">_xlfn.IFS(ISBLANK(G549), "", NOT(ISNUMBER(G549)), "!!!",  G549&gt;Data!$D$290,"...",G549&gt;Data!$E$290,"L1",G549&gt;Data!$F$290,"L2",G549&gt;Data!$G$290,"L3",G549&gt;Data!$H$290,"L4",G549&gt;Data!$I$290,"L5",G549&gt;Data!$J$290,"L6",G549&gt;Data!$K$290,"L7",G549&gt;Data!$L$290,"L8", G549&lt;=Data!$L$290,"L9")</f>
        <v/>
      </c>
      <c r="K549" s="8"/>
      <c r="L549" s="126" t="s">
        <v>45</v>
      </c>
      <c r="M549" s="126" t="s">
        <v>49</v>
      </c>
      <c r="N549" s="126">
        <f t="shared" si="116"/>
        <v>0</v>
      </c>
      <c r="O549" s="2"/>
      <c r="P549" s="6"/>
      <c r="Q549" s="6"/>
      <c r="R549" s="6"/>
      <c r="S549" s="6"/>
      <c r="T549" s="6"/>
      <c r="U549" s="6"/>
      <c r="V549" s="6"/>
      <c r="W549" s="6">
        <f>$N549</f>
        <v>0</v>
      </c>
      <c r="X549" s="8"/>
      <c r="Y549" s="8">
        <f>COUNTIF(F$533:F$540:F$542:F$549,F549)</f>
        <v>0</v>
      </c>
      <c r="Z549" s="8">
        <f t="shared" si="117"/>
        <v>0</v>
      </c>
    </row>
    <row r="550" spans="1:26" s="11" customFormat="1" ht="20" customHeight="1">
      <c r="A550" s="13" t="s">
        <v>206</v>
      </c>
      <c r="B550" s="13" t="s">
        <v>30</v>
      </c>
      <c r="C550" s="13" t="s">
        <v>158</v>
      </c>
      <c r="D550" s="13"/>
      <c r="E550" s="120" t="s">
        <v>222</v>
      </c>
      <c r="F550" s="46"/>
      <c r="G550" s="46"/>
      <c r="H550" s="120"/>
      <c r="I550" s="127" t="s">
        <v>59</v>
      </c>
      <c r="J550" s="128">
        <f>Data!$M$291</f>
        <v>46.62</v>
      </c>
      <c r="K550" s="22"/>
      <c r="L550" s="16"/>
      <c r="M550" s="16"/>
      <c r="O550" s="8"/>
      <c r="P550" s="8"/>
      <c r="Q550" s="8"/>
      <c r="R550" s="8"/>
      <c r="S550" s="8"/>
      <c r="T550" s="8"/>
      <c r="U550" s="8"/>
      <c r="V550" s="8"/>
      <c r="W550" s="8"/>
      <c r="X550" s="2"/>
      <c r="Y550" s="123"/>
      <c r="Z550" s="3"/>
    </row>
    <row r="551" spans="1:26" s="11" customFormat="1" ht="40" customHeight="1">
      <c r="A551" s="13" t="s">
        <v>206</v>
      </c>
      <c r="B551" s="13" t="s">
        <v>30</v>
      </c>
      <c r="C551" s="13" t="s">
        <v>158</v>
      </c>
      <c r="D551" s="13" t="s">
        <v>0</v>
      </c>
      <c r="E551" s="155">
        <v>1</v>
      </c>
      <c r="F551" s="51"/>
      <c r="G551" s="325"/>
      <c r="H551" s="133" t="str">
        <f>IF(ISNA((IF(F551=0," ",VLOOKUP(F551,Data!$B$62:$B$88,1,FALSE)))),"WRONG LETTER",IF(F551=0," ",_xlfn.XLOOKUP(F551,Data!$B$62:$B$88,Data!$X$62:$X$88)))</f>
        <v xml:space="preserve"> </v>
      </c>
      <c r="I551" s="125" t="str">
        <f>IF(ISNA((IF(F551=0," ",VLOOKUP(F551,Data!$B$62:$B$88,1,FALSE)))),"WRONG LETTER",IF(F551=0," ",_xlfn.XLOOKUP(F551,Data!$B$62:$B$88,Data!$A$62:$A$88)))</f>
        <v xml:space="preserve"> </v>
      </c>
      <c r="J551" s="13" t="s">
        <v>159</v>
      </c>
      <c r="K551" s="2"/>
      <c r="L551" s="126" t="s">
        <v>0</v>
      </c>
      <c r="M551" s="126" t="s">
        <v>47</v>
      </c>
      <c r="N551" s="126">
        <f>(9-_xlfn.XLOOKUP(L551,F$551:F$558,E$551:E$558, 9))+(9-_xlfn.XLOOKUP(M551,F$551:F$558,E$551:E$558, 9))</f>
        <v>0</v>
      </c>
      <c r="O551" s="2"/>
      <c r="P551" s="6">
        <f>$N551</f>
        <v>0</v>
      </c>
      <c r="Q551" s="6"/>
      <c r="R551" s="6"/>
      <c r="S551" s="6"/>
      <c r="T551" s="6"/>
      <c r="U551" s="6"/>
      <c r="V551" s="6"/>
      <c r="W551" s="6"/>
      <c r="X551" s="2"/>
      <c r="Y551" s="8">
        <f>COUNTIF(F$551:F$558,F551)</f>
        <v>0</v>
      </c>
      <c r="Z551" s="8">
        <f>IF(NOT(ISBLANK(F551)),COUNTIF(F$551:F$558,LEFT(F551,1)&amp;"*"),0)</f>
        <v>0</v>
      </c>
    </row>
    <row r="552" spans="1:26" s="11" customFormat="1" ht="40" customHeight="1">
      <c r="A552" s="13" t="s">
        <v>206</v>
      </c>
      <c r="B552" s="13" t="s">
        <v>30</v>
      </c>
      <c r="C552" s="13" t="s">
        <v>158</v>
      </c>
      <c r="D552" s="13" t="s">
        <v>0</v>
      </c>
      <c r="E552" s="155">
        <v>2</v>
      </c>
      <c r="F552" s="51"/>
      <c r="G552" s="325"/>
      <c r="H552" s="133" t="str">
        <f>IF(ISNA((IF(F552=0," ",VLOOKUP(F552,Data!$B$62:$B$88,1,FALSE)))),"WRONG LETTER",IF(F552=0," ",_xlfn.XLOOKUP(F552,Data!$B$62:$B$88,Data!$X$62:$X$88)))</f>
        <v xml:space="preserve"> </v>
      </c>
      <c r="I552" s="125" t="str">
        <f>IF(ISNA((IF(F552=0," ",VLOOKUP(F552,Data!$B$62:$B$88,1,FALSE)))),"WRONG LETTER",IF(F552=0," ",_xlfn.XLOOKUP(F552,Data!$B$62:$B$88,Data!$A$62:$A$88)))</f>
        <v xml:space="preserve"> </v>
      </c>
      <c r="J552" s="13" t="s">
        <v>159</v>
      </c>
      <c r="K552" s="2"/>
      <c r="L552" s="126" t="s">
        <v>33</v>
      </c>
      <c r="M552" s="126" t="s">
        <v>34</v>
      </c>
      <c r="N552" s="126">
        <f t="shared" ref="N552:N558" si="118">(9-_xlfn.XLOOKUP(L552,F$551:F$558,E$551:E$558, 9))+(9-_xlfn.XLOOKUP(M552,F$551:F$558,E$551:E$558, 9))</f>
        <v>0</v>
      </c>
      <c r="O552" s="2"/>
      <c r="P552" s="6"/>
      <c r="Q552" s="6">
        <f>$N552</f>
        <v>0</v>
      </c>
      <c r="R552" s="6"/>
      <c r="S552" s="6"/>
      <c r="T552" s="6"/>
      <c r="U552" s="6"/>
      <c r="V552" s="6"/>
      <c r="W552" s="6"/>
      <c r="X552" s="2"/>
      <c r="Y552" s="8">
        <f t="shared" ref="Y552:Y558" si="119">COUNTIF(F$551:F$558,F552)</f>
        <v>0</v>
      </c>
      <c r="Z552" s="8">
        <f t="shared" ref="Z552:Z558" si="120">IF(NOT(ISBLANK(F552)),COUNTIF(F$551:F$558,LEFT(F552,1)&amp;"*"),0)</f>
        <v>0</v>
      </c>
    </row>
    <row r="553" spans="1:26" s="11" customFormat="1" ht="40" customHeight="1">
      <c r="A553" s="13" t="s">
        <v>206</v>
      </c>
      <c r="B553" s="13" t="s">
        <v>30</v>
      </c>
      <c r="C553" s="13" t="s">
        <v>158</v>
      </c>
      <c r="D553" s="13" t="s">
        <v>0</v>
      </c>
      <c r="E553" s="155">
        <v>3</v>
      </c>
      <c r="F553" s="51"/>
      <c r="G553" s="325"/>
      <c r="H553" s="133" t="str">
        <f>IF(ISNA((IF(F553=0," ",VLOOKUP(F553,Data!$B$62:$B$88,1,FALSE)))),"WRONG LETTER",IF(F553=0," ",_xlfn.XLOOKUP(F553,Data!$B$62:$B$88,Data!$X$62:$X$88)))</f>
        <v xml:space="preserve"> </v>
      </c>
      <c r="I553" s="125" t="str">
        <f>IF(ISNA((IF(F553=0," ",VLOOKUP(F553,Data!$B$62:$B$88,1,FALSE)))),"WRONG LETTER",IF(F553=0," ",_xlfn.XLOOKUP(F553,Data!$B$62:$B$88,Data!$A$62:$A$88)))</f>
        <v xml:space="preserve"> </v>
      </c>
      <c r="J553" s="13" t="s">
        <v>159</v>
      </c>
      <c r="K553" s="2"/>
      <c r="L553" s="126" t="s">
        <v>1</v>
      </c>
      <c r="M553" s="126" t="s">
        <v>46</v>
      </c>
      <c r="N553" s="126">
        <f t="shared" si="118"/>
        <v>0</v>
      </c>
      <c r="O553" s="2"/>
      <c r="P553" s="6"/>
      <c r="Q553" s="6"/>
      <c r="R553" s="6">
        <f>$N553</f>
        <v>0</v>
      </c>
      <c r="S553" s="6"/>
      <c r="T553" s="6"/>
      <c r="U553" s="6"/>
      <c r="V553" s="6"/>
      <c r="W553" s="6"/>
      <c r="X553" s="2"/>
      <c r="Y553" s="8">
        <f t="shared" si="119"/>
        <v>0</v>
      </c>
      <c r="Z553" s="8">
        <f t="shared" si="120"/>
        <v>0</v>
      </c>
    </row>
    <row r="554" spans="1:26" s="11" customFormat="1" ht="40" customHeight="1">
      <c r="A554" s="13" t="s">
        <v>206</v>
      </c>
      <c r="B554" s="13" t="s">
        <v>30</v>
      </c>
      <c r="C554" s="13" t="s">
        <v>158</v>
      </c>
      <c r="D554" s="13" t="s">
        <v>0</v>
      </c>
      <c r="E554" s="155">
        <v>4</v>
      </c>
      <c r="F554" s="51"/>
      <c r="G554" s="325"/>
      <c r="H554" s="133" t="str">
        <f>IF(ISNA((IF(F554=0," ",VLOOKUP(F554,Data!$B$62:$B$88,1,FALSE)))),"WRONG LETTER",IF(F554=0," ",_xlfn.XLOOKUP(F554,Data!$B$62:$B$88,Data!$X$62:$X$88)))</f>
        <v xml:space="preserve"> </v>
      </c>
      <c r="I554" s="125" t="str">
        <f>IF(ISNA((IF(F554=0," ",VLOOKUP(F554,Data!$B$62:$B$88,1,FALSE)))),"WRONG LETTER",IF(F554=0," ",_xlfn.XLOOKUP(F554,Data!$B$62:$B$88,Data!$A$62:$A$88)))</f>
        <v xml:space="preserve"> </v>
      </c>
      <c r="J554" s="13" t="s">
        <v>159</v>
      </c>
      <c r="K554" s="2"/>
      <c r="L554" s="126" t="s">
        <v>18</v>
      </c>
      <c r="M554" s="126" t="s">
        <v>17</v>
      </c>
      <c r="N554" s="126">
        <f t="shared" si="118"/>
        <v>0</v>
      </c>
      <c r="O554" s="2"/>
      <c r="P554" s="6"/>
      <c r="Q554" s="6"/>
      <c r="R554" s="6"/>
      <c r="S554" s="6">
        <f>$N554</f>
        <v>0</v>
      </c>
      <c r="T554" s="6"/>
      <c r="U554" s="6"/>
      <c r="V554" s="6"/>
      <c r="W554" s="6"/>
      <c r="X554" s="2"/>
      <c r="Y554" s="8">
        <f t="shared" si="119"/>
        <v>0</v>
      </c>
      <c r="Z554" s="8">
        <f t="shared" si="120"/>
        <v>0</v>
      </c>
    </row>
    <row r="555" spans="1:26" s="11" customFormat="1" ht="40" customHeight="1">
      <c r="A555" s="13" t="s">
        <v>206</v>
      </c>
      <c r="B555" s="13" t="s">
        <v>30</v>
      </c>
      <c r="C555" s="13" t="s">
        <v>158</v>
      </c>
      <c r="D555" s="13" t="s">
        <v>0</v>
      </c>
      <c r="E555" s="155">
        <v>5</v>
      </c>
      <c r="F555" s="51"/>
      <c r="G555" s="325"/>
      <c r="H555" s="133" t="str">
        <f>IF(ISNA((IF(F555=0," ",VLOOKUP(F555,Data!$B$62:$B$88,1,FALSE)))),"WRONG LETTER",IF(F555=0," ",_xlfn.XLOOKUP(F555,Data!$B$62:$B$88,Data!$X$62:$X$88)))</f>
        <v xml:space="preserve"> </v>
      </c>
      <c r="I555" s="125" t="str">
        <f>IF(ISNA((IF(F555=0," ",VLOOKUP(F555,Data!$B$62:$B$88,1,FALSE)))),"WRONG LETTER",IF(F555=0," ",_xlfn.XLOOKUP(F555,Data!$B$62:$B$88,Data!$A$62:$A$88)))</f>
        <v xml:space="preserve"> </v>
      </c>
      <c r="J555" s="13" t="s">
        <v>159</v>
      </c>
      <c r="K555" s="2"/>
      <c r="L555" s="126" t="s">
        <v>31</v>
      </c>
      <c r="M555" s="126" t="s">
        <v>32</v>
      </c>
      <c r="N555" s="126">
        <f t="shared" si="118"/>
        <v>0</v>
      </c>
      <c r="O555" s="2"/>
      <c r="P555" s="6"/>
      <c r="Q555" s="6"/>
      <c r="R555" s="6"/>
      <c r="S555" s="6"/>
      <c r="T555" s="6">
        <f>$N555</f>
        <v>0</v>
      </c>
      <c r="U555" s="6"/>
      <c r="V555" s="6"/>
      <c r="W555" s="6"/>
      <c r="X555" s="2"/>
      <c r="Y555" s="8">
        <f t="shared" si="119"/>
        <v>0</v>
      </c>
      <c r="Z555" s="8">
        <f t="shared" si="120"/>
        <v>0</v>
      </c>
    </row>
    <row r="556" spans="1:26" s="11" customFormat="1" ht="40" customHeight="1">
      <c r="A556" s="13" t="s">
        <v>206</v>
      </c>
      <c r="B556" s="13" t="s">
        <v>30</v>
      </c>
      <c r="C556" s="13" t="s">
        <v>158</v>
      </c>
      <c r="D556" s="13" t="s">
        <v>0</v>
      </c>
      <c r="E556" s="155">
        <v>6</v>
      </c>
      <c r="F556" s="51"/>
      <c r="G556" s="325"/>
      <c r="H556" s="133" t="str">
        <f>IF(ISNA((IF(F556=0," ",VLOOKUP(F556,Data!$B$62:$B$88,1,FALSE)))),"WRONG LETTER",IF(F556=0," ",_xlfn.XLOOKUP(F556,Data!$B$62:$B$88,Data!$X$62:$X$88)))</f>
        <v xml:space="preserve"> </v>
      </c>
      <c r="I556" s="125" t="str">
        <f>IF(ISNA((IF(F556=0," ",VLOOKUP(F556,Data!$B$62:$B$88,1,FALSE)))),"WRONG LETTER",IF(F556=0," ",_xlfn.XLOOKUP(F556,Data!$B$62:$B$88,Data!$A$62:$A$88)))</f>
        <v xml:space="preserve"> </v>
      </c>
      <c r="J556" s="13" t="s">
        <v>159</v>
      </c>
      <c r="K556" s="2"/>
      <c r="L556" s="126" t="s">
        <v>44</v>
      </c>
      <c r="M556" s="126" t="s">
        <v>48</v>
      </c>
      <c r="N556" s="126">
        <f t="shared" si="118"/>
        <v>0</v>
      </c>
      <c r="O556" s="2"/>
      <c r="P556" s="6"/>
      <c r="Q556" s="6"/>
      <c r="R556" s="6"/>
      <c r="S556" s="6"/>
      <c r="T556" s="6"/>
      <c r="U556" s="6">
        <f>$N556</f>
        <v>0</v>
      </c>
      <c r="V556" s="6"/>
      <c r="W556" s="6"/>
      <c r="X556" s="2"/>
      <c r="Y556" s="8">
        <f t="shared" si="119"/>
        <v>0</v>
      </c>
      <c r="Z556" s="8">
        <f t="shared" si="120"/>
        <v>0</v>
      </c>
    </row>
    <row r="557" spans="1:26" s="11" customFormat="1" ht="40" customHeight="1">
      <c r="A557" s="13" t="s">
        <v>206</v>
      </c>
      <c r="B557" s="13" t="s">
        <v>30</v>
      </c>
      <c r="C557" s="13" t="s">
        <v>158</v>
      </c>
      <c r="D557" s="13" t="s">
        <v>0</v>
      </c>
      <c r="E557" s="25">
        <v>7</v>
      </c>
      <c r="F557" s="51"/>
      <c r="G557" s="325"/>
      <c r="H557" s="133" t="str">
        <f>IF(ISNA((IF(F557=0," ",VLOOKUP(F557,Data!$B$62:$B$88,1,FALSE)))),"WRONG LETTER",IF(F557=0," ",_xlfn.XLOOKUP(F557,Data!$B$62:$B$88,Data!$X$62:$X$88)))</f>
        <v xml:space="preserve"> </v>
      </c>
      <c r="I557" s="125" t="str">
        <f>IF(ISNA((IF(F557=0," ",VLOOKUP(F557,Data!$B$62:$B$88,1,FALSE)))),"WRONG LETTER",IF(F557=0," ",_xlfn.XLOOKUP(F557,Data!$B$62:$B$88,Data!$A$62:$A$88)))</f>
        <v xml:space="preserve"> </v>
      </c>
      <c r="J557" s="13" t="s">
        <v>159</v>
      </c>
      <c r="K557" s="2"/>
      <c r="L557" s="126" t="s">
        <v>72</v>
      </c>
      <c r="M557" s="126" t="s">
        <v>73</v>
      </c>
      <c r="N557" s="126">
        <f t="shared" si="118"/>
        <v>0</v>
      </c>
      <c r="O557" s="2"/>
      <c r="P557" s="6"/>
      <c r="Q557" s="6"/>
      <c r="R557" s="6"/>
      <c r="S557" s="6"/>
      <c r="T557" s="6"/>
      <c r="U557" s="6"/>
      <c r="V557" s="6">
        <f>$N557</f>
        <v>0</v>
      </c>
      <c r="W557" s="6"/>
      <c r="X557" s="2"/>
      <c r="Y557" s="8">
        <f t="shared" si="119"/>
        <v>0</v>
      </c>
      <c r="Z557" s="8">
        <f t="shared" si="120"/>
        <v>0</v>
      </c>
    </row>
    <row r="558" spans="1:26" s="12" customFormat="1" ht="40" customHeight="1">
      <c r="A558" s="13" t="s">
        <v>206</v>
      </c>
      <c r="B558" s="13" t="s">
        <v>30</v>
      </c>
      <c r="C558" s="13" t="s">
        <v>158</v>
      </c>
      <c r="D558" s="13" t="s">
        <v>0</v>
      </c>
      <c r="E558" s="25">
        <v>8</v>
      </c>
      <c r="F558" s="51"/>
      <c r="G558" s="325"/>
      <c r="H558" s="133" t="str">
        <f>IF(ISNA((IF(F558=0," ",VLOOKUP(F558,Data!$B$62:$B$88,1,FALSE)))),"WRONG LETTER",IF(F558=0," ",_xlfn.XLOOKUP(F558,Data!$B$62:$B$88,Data!$X$62:$X$88)))</f>
        <v xml:space="preserve"> </v>
      </c>
      <c r="I558" s="125" t="str">
        <f>IF(ISNA((IF(F558=0," ",VLOOKUP(F558,Data!$B$62:$B$88,1,FALSE)))),"WRONG LETTER",IF(F558=0," ",_xlfn.XLOOKUP(F558,Data!$B$62:$B$88,Data!$A$62:$A$88)))</f>
        <v xml:space="preserve"> </v>
      </c>
      <c r="J558" s="13" t="s">
        <v>159</v>
      </c>
      <c r="K558" s="8"/>
      <c r="L558" s="126" t="s">
        <v>45</v>
      </c>
      <c r="M558" s="126" t="s">
        <v>49</v>
      </c>
      <c r="N558" s="126">
        <f t="shared" si="118"/>
        <v>0</v>
      </c>
      <c r="O558" s="2"/>
      <c r="P558" s="6"/>
      <c r="Q558" s="6"/>
      <c r="R558" s="6"/>
      <c r="S558" s="6"/>
      <c r="T558" s="6"/>
      <c r="U558" s="6"/>
      <c r="V558" s="6"/>
      <c r="W558" s="6">
        <f>$N558</f>
        <v>0</v>
      </c>
      <c r="X558" s="8"/>
      <c r="Y558" s="8">
        <f t="shared" si="119"/>
        <v>0</v>
      </c>
      <c r="Z558" s="8">
        <f t="shared" si="120"/>
        <v>0</v>
      </c>
    </row>
    <row r="559" spans="1:26" s="11" customFormat="1" ht="20" customHeight="1">
      <c r="A559" s="13" t="s">
        <v>206</v>
      </c>
      <c r="B559" s="13" t="s">
        <v>30</v>
      </c>
      <c r="C559" s="13" t="s">
        <v>26</v>
      </c>
      <c r="D559" s="13"/>
      <c r="E559" s="120" t="s">
        <v>223</v>
      </c>
      <c r="F559" s="46"/>
      <c r="G559" s="46"/>
      <c r="H559" s="120"/>
      <c r="I559" s="127" t="s">
        <v>59</v>
      </c>
      <c r="J559" s="128">
        <f>Data!$M$292</f>
        <v>1.9</v>
      </c>
      <c r="K559" s="22"/>
      <c r="L559" s="16"/>
      <c r="M559" s="16"/>
      <c r="O559" s="8"/>
      <c r="P559" s="8"/>
      <c r="Q559" s="8"/>
      <c r="R559" s="8"/>
      <c r="S559" s="8"/>
      <c r="T559" s="8"/>
      <c r="U559" s="8"/>
      <c r="V559" s="8"/>
      <c r="W559" s="8"/>
      <c r="X559" s="2"/>
      <c r="Y559" s="123"/>
      <c r="Z559" s="124"/>
    </row>
    <row r="560" spans="1:26" s="11" customFormat="1" ht="20" customHeight="1">
      <c r="A560" s="13" t="s">
        <v>206</v>
      </c>
      <c r="B560" s="13" t="s">
        <v>30</v>
      </c>
      <c r="C560" s="13" t="s">
        <v>26</v>
      </c>
      <c r="D560" s="13" t="s">
        <v>0</v>
      </c>
      <c r="E560" s="155">
        <v>1</v>
      </c>
      <c r="F560" s="30"/>
      <c r="G560" s="139"/>
      <c r="H560" s="125" t="str">
        <f>IF(ISNA((IF(F560=0," ",VLOOKUP(F560,Data!$B$62:$B$88,1,FALSE)))),"WRONG LETTER",IF(F560=0," ",_xlfn.XLOOKUP(F560,Data!$B$62:$B$88,Data!$F$62:$F$88)))</f>
        <v xml:space="preserve"> </v>
      </c>
      <c r="I560" s="125" t="str">
        <f>IF(ISNA((IF(F560=0," ",VLOOKUP(F560,Data!$B$62:$B$88,1,FALSE)))),"WRONG LETTER",IF(F560=0," ",_xlfn.XLOOKUP(F560,Data!$B$62:$B$88,Data!$A$62:$A$88)))</f>
        <v xml:space="preserve"> </v>
      </c>
      <c r="J560" s="13" t="str" cm="1">
        <f t="array" ref="J560">_xlfn.IFS(ISBLANK(G560), "", NOT(ISNUMBER(G560)), "!!!",  G560&lt;Data!$D$292,"...",G560&lt;Data!$E$292,"L1",G560&lt;Data!$F$292,"L2",G560&lt;Data!$G$292,"L3",G560&lt;Data!$H$292,"L4",G560&lt;Data!$I$292,"L5",G560&lt;Data!$J$292,"L6",G560&lt;Data!$K$292,"L7",G560&lt;Data!$L$292,"L8", G560&gt;=Data!$L$292,"L9")</f>
        <v/>
      </c>
      <c r="K560" s="2"/>
      <c r="L560" s="126" t="s">
        <v>0</v>
      </c>
      <c r="M560" s="126" t="s">
        <v>47</v>
      </c>
      <c r="N560" s="126">
        <f>(9-_xlfn.XLOOKUP(L560,F$560:F$567,E$560:E$567, 9))+(9-_xlfn.XLOOKUP(M560,F$560:F$567,E$560:E$567, 9))</f>
        <v>0</v>
      </c>
      <c r="O560" s="2"/>
      <c r="P560" s="6">
        <f>$N560</f>
        <v>0</v>
      </c>
      <c r="Q560" s="6"/>
      <c r="R560" s="6"/>
      <c r="S560" s="6"/>
      <c r="T560" s="6"/>
      <c r="U560" s="6"/>
      <c r="V560" s="6"/>
      <c r="W560" s="6"/>
      <c r="X560" s="2"/>
      <c r="Y560" s="8">
        <f>COUNTIF(F$560:F$567:F$569:F$576,F560)</f>
        <v>0</v>
      </c>
      <c r="Z560" s="8">
        <f t="shared" ref="Z560:Z567" si="121">IF(NOT(ISBLANK(F560)),COUNTIF(F$560:F$567,LEFT(F560,1)&amp;"*"),0)</f>
        <v>0</v>
      </c>
    </row>
    <row r="561" spans="1:26" s="11" customFormat="1" ht="20" customHeight="1">
      <c r="A561" s="13" t="s">
        <v>206</v>
      </c>
      <c r="B561" s="13" t="s">
        <v>30</v>
      </c>
      <c r="C561" s="13" t="s">
        <v>26</v>
      </c>
      <c r="D561" s="13" t="s">
        <v>0</v>
      </c>
      <c r="E561" s="155">
        <v>2</v>
      </c>
      <c r="F561" s="30"/>
      <c r="G561" s="139"/>
      <c r="H561" s="125" t="str">
        <f>IF(ISNA((IF(F561=0," ",VLOOKUP(F561,Data!$B$62:$B$88,1,FALSE)))),"WRONG LETTER",IF(F561=0," ",_xlfn.XLOOKUP(F561,Data!$B$62:$B$88,Data!$F$62:$F$88)))</f>
        <v xml:space="preserve"> </v>
      </c>
      <c r="I561" s="125" t="str">
        <f>IF(ISNA((IF(F561=0," ",VLOOKUP(F561,Data!$B$62:$B$88,1,FALSE)))),"WRONG LETTER",IF(F561=0," ",_xlfn.XLOOKUP(F561,Data!$B$62:$B$88,Data!$A$62:$A$88)))</f>
        <v xml:space="preserve"> </v>
      </c>
      <c r="J561" s="13" t="str" cm="1">
        <f t="array" ref="J561">_xlfn.IFS(ISBLANK(G561), "", NOT(ISNUMBER(G561)), "!!!",  G561&lt;Data!$D$292,"...",G561&lt;Data!$E$292,"L1",G561&lt;Data!$F$292,"L2",G561&lt;Data!$G$292,"L3",G561&lt;Data!$H$292,"L4",G561&lt;Data!$I$292,"L5",G561&lt;Data!$J$292,"L6",G561&lt;Data!$K$292,"L7",G561&lt;Data!$L$292,"L8", G561&gt;=Data!$L$292,"L9")</f>
        <v/>
      </c>
      <c r="K561" s="2"/>
      <c r="L561" s="126" t="s">
        <v>33</v>
      </c>
      <c r="M561" s="126" t="s">
        <v>34</v>
      </c>
      <c r="N561" s="126">
        <f t="shared" ref="N561:N567" si="122">(9-_xlfn.XLOOKUP(L561,F$560:F$567,E$560:E$567, 9))+(9-_xlfn.XLOOKUP(M561,F$560:F$567,E$560:E$567, 9))</f>
        <v>0</v>
      </c>
      <c r="O561" s="2"/>
      <c r="P561" s="6"/>
      <c r="Q561" s="6">
        <f>$N561</f>
        <v>0</v>
      </c>
      <c r="R561" s="6"/>
      <c r="S561" s="6"/>
      <c r="T561" s="6"/>
      <c r="U561" s="6"/>
      <c r="V561" s="6"/>
      <c r="W561" s="6"/>
      <c r="X561" s="2"/>
      <c r="Y561" s="8">
        <f>COUNTIF(F$560:F$567:F$569:F$576,F561)</f>
        <v>0</v>
      </c>
      <c r="Z561" s="8">
        <f t="shared" si="121"/>
        <v>0</v>
      </c>
    </row>
    <row r="562" spans="1:26" s="11" customFormat="1" ht="20" customHeight="1">
      <c r="A562" s="13" t="s">
        <v>206</v>
      </c>
      <c r="B562" s="13" t="s">
        <v>30</v>
      </c>
      <c r="C562" s="13" t="s">
        <v>26</v>
      </c>
      <c r="D562" s="13" t="s">
        <v>0</v>
      </c>
      <c r="E562" s="155">
        <v>3</v>
      </c>
      <c r="F562" s="30"/>
      <c r="G562" s="139"/>
      <c r="H562" s="125" t="str">
        <f>IF(ISNA((IF(F562=0," ",VLOOKUP(F562,Data!$B$62:$B$88,1,FALSE)))),"WRONG LETTER",IF(F562=0," ",_xlfn.XLOOKUP(F562,Data!$B$62:$B$88,Data!$F$62:$F$88)))</f>
        <v xml:space="preserve"> </v>
      </c>
      <c r="I562" s="125" t="str">
        <f>IF(ISNA((IF(F562=0," ",VLOOKUP(F562,Data!$B$62:$B$88,1,FALSE)))),"WRONG LETTER",IF(F562=0," ",_xlfn.XLOOKUP(F562,Data!$B$62:$B$88,Data!$A$62:$A$88)))</f>
        <v xml:space="preserve"> </v>
      </c>
      <c r="J562" s="13" t="str" cm="1">
        <f t="array" ref="J562">_xlfn.IFS(ISBLANK(G562), "", NOT(ISNUMBER(G562)), "!!!",  G562&lt;Data!$D$292,"...",G562&lt;Data!$E$292,"L1",G562&lt;Data!$F$292,"L2",G562&lt;Data!$G$292,"L3",G562&lt;Data!$H$292,"L4",G562&lt;Data!$I$292,"L5",G562&lt;Data!$J$292,"L6",G562&lt;Data!$K$292,"L7",G562&lt;Data!$L$292,"L8", G562&gt;=Data!$L$292,"L9")</f>
        <v/>
      </c>
      <c r="K562" s="2"/>
      <c r="L562" s="126" t="s">
        <v>1</v>
      </c>
      <c r="M562" s="126" t="s">
        <v>46</v>
      </c>
      <c r="N562" s="126">
        <f t="shared" si="122"/>
        <v>0</v>
      </c>
      <c r="O562" s="2"/>
      <c r="P562" s="6"/>
      <c r="Q562" s="6"/>
      <c r="R562" s="6">
        <f>$N562</f>
        <v>0</v>
      </c>
      <c r="S562" s="6"/>
      <c r="T562" s="6"/>
      <c r="U562" s="6"/>
      <c r="V562" s="6"/>
      <c r="W562" s="6"/>
      <c r="X562" s="2"/>
      <c r="Y562" s="8">
        <f>COUNTIF(F$560:F$567:F$569:F$576,F562)</f>
        <v>0</v>
      </c>
      <c r="Z562" s="8">
        <f t="shared" si="121"/>
        <v>0</v>
      </c>
    </row>
    <row r="563" spans="1:26" s="11" customFormat="1" ht="20" customHeight="1">
      <c r="A563" s="13" t="s">
        <v>206</v>
      </c>
      <c r="B563" s="13" t="s">
        <v>30</v>
      </c>
      <c r="C563" s="13" t="s">
        <v>26</v>
      </c>
      <c r="D563" s="13" t="s">
        <v>0</v>
      </c>
      <c r="E563" s="155">
        <v>4</v>
      </c>
      <c r="F563" s="30"/>
      <c r="G563" s="139"/>
      <c r="H563" s="125" t="str">
        <f>IF(ISNA((IF(F563=0," ",VLOOKUP(F563,Data!$B$62:$B$88,1,FALSE)))),"WRONG LETTER",IF(F563=0," ",_xlfn.XLOOKUP(F563,Data!$B$62:$B$88,Data!$F$62:$F$88)))</f>
        <v xml:space="preserve"> </v>
      </c>
      <c r="I563" s="125" t="str">
        <f>IF(ISNA((IF(F563=0," ",VLOOKUP(F563,Data!$B$62:$B$88,1,FALSE)))),"WRONG LETTER",IF(F563=0," ",_xlfn.XLOOKUP(F563,Data!$B$62:$B$88,Data!$A$62:$A$88)))</f>
        <v xml:space="preserve"> </v>
      </c>
      <c r="J563" s="13" t="str" cm="1">
        <f t="array" ref="J563">_xlfn.IFS(ISBLANK(G563), "", NOT(ISNUMBER(G563)), "!!!",  G563&lt;Data!$D$292,"...",G563&lt;Data!$E$292,"L1",G563&lt;Data!$F$292,"L2",G563&lt;Data!$G$292,"L3",G563&lt;Data!$H$292,"L4",G563&lt;Data!$I$292,"L5",G563&lt;Data!$J$292,"L6",G563&lt;Data!$K$292,"L7",G563&lt;Data!$L$292,"L8", G563&gt;=Data!$L$292,"L9")</f>
        <v/>
      </c>
      <c r="K563" s="2"/>
      <c r="L563" s="126" t="s">
        <v>18</v>
      </c>
      <c r="M563" s="126" t="s">
        <v>17</v>
      </c>
      <c r="N563" s="126">
        <f t="shared" si="122"/>
        <v>0</v>
      </c>
      <c r="O563" s="2"/>
      <c r="P563" s="6"/>
      <c r="Q563" s="6"/>
      <c r="R563" s="6"/>
      <c r="S563" s="6">
        <f>$N563</f>
        <v>0</v>
      </c>
      <c r="T563" s="6"/>
      <c r="U563" s="6"/>
      <c r="V563" s="6"/>
      <c r="W563" s="6"/>
      <c r="X563" s="2"/>
      <c r="Y563" s="8">
        <f>COUNTIF(F$560:F$567:F$569:F$576,F563)</f>
        <v>0</v>
      </c>
      <c r="Z563" s="8">
        <f t="shared" si="121"/>
        <v>0</v>
      </c>
    </row>
    <row r="564" spans="1:26" s="11" customFormat="1" ht="20" customHeight="1">
      <c r="A564" s="13" t="s">
        <v>206</v>
      </c>
      <c r="B564" s="13" t="s">
        <v>30</v>
      </c>
      <c r="C564" s="13" t="s">
        <v>26</v>
      </c>
      <c r="D564" s="13" t="s">
        <v>0</v>
      </c>
      <c r="E564" s="155">
        <v>5</v>
      </c>
      <c r="F564" s="30"/>
      <c r="G564" s="139"/>
      <c r="H564" s="125" t="str">
        <f>IF(ISNA((IF(F564=0," ",VLOOKUP(F564,Data!$B$62:$B$88,1,FALSE)))),"WRONG LETTER",IF(F564=0," ",_xlfn.XLOOKUP(F564,Data!$B$62:$B$88,Data!$F$62:$F$88)))</f>
        <v xml:space="preserve"> </v>
      </c>
      <c r="I564" s="125" t="str">
        <f>IF(ISNA((IF(F564=0," ",VLOOKUP(F564,Data!$B$62:$B$88,1,FALSE)))),"WRONG LETTER",IF(F564=0," ",_xlfn.XLOOKUP(F564,Data!$B$62:$B$88,Data!$A$62:$A$88)))</f>
        <v xml:space="preserve"> </v>
      </c>
      <c r="J564" s="13" t="str" cm="1">
        <f t="array" ref="J564">_xlfn.IFS(ISBLANK(G564), "", NOT(ISNUMBER(G564)), "!!!",  G564&lt;Data!$D$292,"...",G564&lt;Data!$E$292,"L1",G564&lt;Data!$F$292,"L2",G564&lt;Data!$G$292,"L3",G564&lt;Data!$H$292,"L4",G564&lt;Data!$I$292,"L5",G564&lt;Data!$J$292,"L6",G564&lt;Data!$K$292,"L7",G564&lt;Data!$L$292,"L8", G564&gt;=Data!$L$292,"L9")</f>
        <v/>
      </c>
      <c r="K564" s="2"/>
      <c r="L564" s="126" t="s">
        <v>31</v>
      </c>
      <c r="M564" s="126" t="s">
        <v>32</v>
      </c>
      <c r="N564" s="126">
        <f t="shared" si="122"/>
        <v>0</v>
      </c>
      <c r="O564" s="2"/>
      <c r="P564" s="6"/>
      <c r="Q564" s="6"/>
      <c r="R564" s="6"/>
      <c r="S564" s="6"/>
      <c r="T564" s="6">
        <f>$N564</f>
        <v>0</v>
      </c>
      <c r="U564" s="6"/>
      <c r="V564" s="6"/>
      <c r="W564" s="6"/>
      <c r="X564" s="2"/>
      <c r="Y564" s="8">
        <f>COUNTIF(F$560:F$567:F$569:F$576,F564)</f>
        <v>0</v>
      </c>
      <c r="Z564" s="8">
        <f t="shared" si="121"/>
        <v>0</v>
      </c>
    </row>
    <row r="565" spans="1:26" s="11" customFormat="1" ht="20" customHeight="1">
      <c r="A565" s="13" t="s">
        <v>206</v>
      </c>
      <c r="B565" s="13" t="s">
        <v>30</v>
      </c>
      <c r="C565" s="13" t="s">
        <v>26</v>
      </c>
      <c r="D565" s="13" t="s">
        <v>0</v>
      </c>
      <c r="E565" s="155">
        <v>6</v>
      </c>
      <c r="F565" s="30"/>
      <c r="G565" s="139"/>
      <c r="H565" s="125" t="str">
        <f>IF(ISNA((IF(F565=0," ",VLOOKUP(F565,Data!$B$62:$B$88,1,FALSE)))),"WRONG LETTER",IF(F565=0," ",_xlfn.XLOOKUP(F565,Data!$B$62:$B$88,Data!$F$62:$F$88)))</f>
        <v xml:space="preserve"> </v>
      </c>
      <c r="I565" s="125" t="str">
        <f>IF(ISNA((IF(F565=0," ",VLOOKUP(F565,Data!$B$62:$B$88,1,FALSE)))),"WRONG LETTER",IF(F565=0," ",_xlfn.XLOOKUP(F565,Data!$B$62:$B$88,Data!$A$62:$A$88)))</f>
        <v xml:space="preserve"> </v>
      </c>
      <c r="J565" s="13" t="str" cm="1">
        <f t="array" ref="J565">_xlfn.IFS(ISBLANK(G565), "", NOT(ISNUMBER(G565)), "!!!",  G565&lt;Data!$D$292,"...",G565&lt;Data!$E$292,"L1",G565&lt;Data!$F$292,"L2",G565&lt;Data!$G$292,"L3",G565&lt;Data!$H$292,"L4",G565&lt;Data!$I$292,"L5",G565&lt;Data!$J$292,"L6",G565&lt;Data!$K$292,"L7",G565&lt;Data!$L$292,"L8", G565&gt;=Data!$L$292,"L9")</f>
        <v/>
      </c>
      <c r="K565" s="2"/>
      <c r="L565" s="126" t="s">
        <v>44</v>
      </c>
      <c r="M565" s="126" t="s">
        <v>48</v>
      </c>
      <c r="N565" s="126">
        <f t="shared" si="122"/>
        <v>0</v>
      </c>
      <c r="O565" s="2"/>
      <c r="P565" s="6"/>
      <c r="Q565" s="6"/>
      <c r="R565" s="6"/>
      <c r="S565" s="6"/>
      <c r="T565" s="6"/>
      <c r="U565" s="6">
        <f>$N565</f>
        <v>0</v>
      </c>
      <c r="V565" s="6"/>
      <c r="W565" s="6"/>
      <c r="X565" s="2"/>
      <c r="Y565" s="8">
        <f>COUNTIF(F$560:F$567:F$569:F$576,F565)</f>
        <v>0</v>
      </c>
      <c r="Z565" s="8">
        <f t="shared" si="121"/>
        <v>0</v>
      </c>
    </row>
    <row r="566" spans="1:26" s="11" customFormat="1" ht="20" customHeight="1">
      <c r="A566" s="13" t="s">
        <v>206</v>
      </c>
      <c r="B566" s="13" t="s">
        <v>30</v>
      </c>
      <c r="C566" s="13" t="s">
        <v>26</v>
      </c>
      <c r="D566" s="13" t="s">
        <v>0</v>
      </c>
      <c r="E566" s="25">
        <v>7</v>
      </c>
      <c r="F566" s="30"/>
      <c r="G566" s="139"/>
      <c r="H566" s="125" t="str">
        <f>IF(ISNA((IF(F566=0," ",VLOOKUP(F566,Data!$B$62:$B$88,1,FALSE)))),"WRONG LETTER",IF(F566=0," ",_xlfn.XLOOKUP(F566,Data!$B$62:$B$88,Data!$F$62:$F$88)))</f>
        <v xml:space="preserve"> </v>
      </c>
      <c r="I566" s="125" t="str">
        <f>IF(ISNA((IF(F566=0," ",VLOOKUP(F566,Data!$B$62:$B$88,1,FALSE)))),"WRONG LETTER",IF(F566=0," ",_xlfn.XLOOKUP(F566,Data!$B$62:$B$88,Data!$A$62:$A$88)))</f>
        <v xml:space="preserve"> </v>
      </c>
      <c r="J566" s="13" t="str" cm="1">
        <f t="array" ref="J566">_xlfn.IFS(ISBLANK(G566), "", NOT(ISNUMBER(G566)), "!!!",  G566&lt;Data!$D$292,"...",G566&lt;Data!$E$292,"L1",G566&lt;Data!$F$292,"L2",G566&lt;Data!$G$292,"L3",G566&lt;Data!$H$292,"L4",G566&lt;Data!$I$292,"L5",G566&lt;Data!$J$292,"L6",G566&lt;Data!$K$292,"L7",G566&lt;Data!$L$292,"L8", G566&gt;=Data!$L$292,"L9")</f>
        <v/>
      </c>
      <c r="K566" s="2"/>
      <c r="L566" s="126" t="s">
        <v>72</v>
      </c>
      <c r="M566" s="126" t="s">
        <v>73</v>
      </c>
      <c r="N566" s="126">
        <f t="shared" si="122"/>
        <v>0</v>
      </c>
      <c r="O566" s="2"/>
      <c r="P566" s="6"/>
      <c r="Q566" s="6"/>
      <c r="R566" s="6"/>
      <c r="S566" s="6"/>
      <c r="T566" s="6"/>
      <c r="U566" s="6"/>
      <c r="V566" s="6">
        <f>$N566</f>
        <v>0</v>
      </c>
      <c r="W566" s="6"/>
      <c r="X566" s="2"/>
      <c r="Y566" s="8">
        <f>COUNTIF(F$560:F$567:F$569:F$576,F566)</f>
        <v>0</v>
      </c>
      <c r="Z566" s="8">
        <f t="shared" si="121"/>
        <v>0</v>
      </c>
    </row>
    <row r="567" spans="1:26" s="12" customFormat="1" ht="20" customHeight="1">
      <c r="A567" s="13" t="s">
        <v>206</v>
      </c>
      <c r="B567" s="13" t="s">
        <v>30</v>
      </c>
      <c r="C567" s="13" t="s">
        <v>26</v>
      </c>
      <c r="D567" s="13" t="s">
        <v>0</v>
      </c>
      <c r="E567" s="25">
        <v>8</v>
      </c>
      <c r="F567" s="30"/>
      <c r="G567" s="139"/>
      <c r="H567" s="125" t="str">
        <f>IF(ISNA((IF(F567=0," ",VLOOKUP(F567,Data!$B$62:$B$88,1,FALSE)))),"WRONG LETTER",IF(F567=0," ",_xlfn.XLOOKUP(F567,Data!$B$62:$B$88,Data!$F$62:$F$88)))</f>
        <v xml:space="preserve"> </v>
      </c>
      <c r="I567" s="125" t="str">
        <f>IF(ISNA((IF(F567=0," ",VLOOKUP(F567,Data!$B$62:$B$88,1,FALSE)))),"WRONG LETTER",IF(F567=0," ",_xlfn.XLOOKUP(F567,Data!$B$62:$B$88,Data!$A$62:$A$88)))</f>
        <v xml:space="preserve"> </v>
      </c>
      <c r="J567" s="13" t="str" cm="1">
        <f t="array" ref="J567">_xlfn.IFS(ISBLANK(G567), "", NOT(ISNUMBER(G567)), "!!!",  G567&lt;Data!$D$292,"...",G567&lt;Data!$E$292,"L1",G567&lt;Data!$F$292,"L2",G567&lt;Data!$G$292,"L3",G567&lt;Data!$H$292,"L4",G567&lt;Data!$I$292,"L5",G567&lt;Data!$J$292,"L6",G567&lt;Data!$K$292,"L7",G567&lt;Data!$L$292,"L8", G567&gt;=Data!$L$292,"L9")</f>
        <v/>
      </c>
      <c r="K567" s="8"/>
      <c r="L567" s="126" t="s">
        <v>45</v>
      </c>
      <c r="M567" s="126" t="s">
        <v>49</v>
      </c>
      <c r="N567" s="126">
        <f t="shared" si="122"/>
        <v>0</v>
      </c>
      <c r="O567" s="2"/>
      <c r="P567" s="6"/>
      <c r="Q567" s="6"/>
      <c r="R567" s="6"/>
      <c r="S567" s="6"/>
      <c r="T567" s="6"/>
      <c r="U567" s="6"/>
      <c r="V567" s="6"/>
      <c r="W567" s="6">
        <f>$N567</f>
        <v>0</v>
      </c>
      <c r="X567" s="8"/>
      <c r="Y567" s="8">
        <f>COUNTIF(F$560:F$567:F$569:F$576,F567)</f>
        <v>0</v>
      </c>
      <c r="Z567" s="8">
        <f t="shared" si="121"/>
        <v>0</v>
      </c>
    </row>
    <row r="568" spans="1:26" s="12" customFormat="1" ht="20" customHeight="1">
      <c r="A568" s="13" t="s">
        <v>206</v>
      </c>
      <c r="B568" s="13" t="s">
        <v>30</v>
      </c>
      <c r="C568" s="13" t="s">
        <v>26</v>
      </c>
      <c r="D568" s="13"/>
      <c r="E568" s="120" t="s">
        <v>225</v>
      </c>
      <c r="F568" s="46"/>
      <c r="G568" s="46"/>
      <c r="H568" s="120"/>
      <c r="I568" s="127"/>
      <c r="J568" s="128"/>
      <c r="K568" s="8"/>
      <c r="L568" s="129"/>
      <c r="M568" s="129"/>
      <c r="N568" s="130"/>
      <c r="O568" s="8"/>
      <c r="P568" s="8"/>
      <c r="Q568" s="8"/>
      <c r="R568" s="8"/>
      <c r="S568" s="8"/>
      <c r="T568" s="8"/>
      <c r="U568" s="8"/>
      <c r="V568" s="8"/>
      <c r="W568" s="8"/>
      <c r="X568" s="8"/>
      <c r="Y568" s="8"/>
      <c r="Z568" s="3"/>
    </row>
    <row r="569" spans="1:26" s="12" customFormat="1" ht="20" customHeight="1">
      <c r="A569" s="13" t="s">
        <v>206</v>
      </c>
      <c r="B569" s="13" t="s">
        <v>30</v>
      </c>
      <c r="C569" s="13" t="s">
        <v>26</v>
      </c>
      <c r="D569" s="13" t="s">
        <v>1</v>
      </c>
      <c r="E569" s="155">
        <v>1</v>
      </c>
      <c r="F569" s="30"/>
      <c r="G569" s="139"/>
      <c r="H569" s="125" t="str">
        <f>IF(ISNA((IF(F569=0," ",VLOOKUP(F569,Data!$B$62:$B$88,1,FALSE)))),"WRONG LETTER",IF(F569=0," ",_xlfn.XLOOKUP(F569,Data!$B$62:$B$88,Data!$F$62:$F$88)))</f>
        <v xml:space="preserve"> </v>
      </c>
      <c r="I569" s="125" t="str">
        <f>IF(ISNA((IF(F569=0," ",VLOOKUP(F569,Data!$B$62:$B$88,1,FALSE)))),"WRONG LETTER",IF(F569=0," ",_xlfn.XLOOKUP(F569,Data!$B$62:$B$88,Data!$A$62:$A$88)))</f>
        <v xml:space="preserve"> </v>
      </c>
      <c r="J569" s="13" t="str" cm="1">
        <f t="array" ref="J569">_xlfn.IFS(ISBLANK(G569), "", NOT(ISNUMBER(G569)), "!!!",  G569&lt;Data!$D$292,"...",G569&lt;Data!$E$292,"L1",G569&lt;Data!$F$292,"L2",G569&lt;Data!$G$292,"L3",G569&lt;Data!$H$292,"L4",G569&lt;Data!$I$292,"L5",G569&lt;Data!$J$292,"L6",G569&lt;Data!$K$292,"L7",G569&lt;Data!$L$292,"L8", G569&gt;=Data!$L$292,"L9")</f>
        <v/>
      </c>
      <c r="K569" s="2"/>
      <c r="L569" s="126" t="s">
        <v>0</v>
      </c>
      <c r="M569" s="126" t="s">
        <v>47</v>
      </c>
      <c r="N569" s="126">
        <f t="shared" ref="N569:N576" si="123">(9-_xlfn.XLOOKUP(L569,F$569:F$576,E$569:E$576, 9))+(9-_xlfn.XLOOKUP(M569,F$569:F$576,E$569:E$576, 9))</f>
        <v>0</v>
      </c>
      <c r="O569" s="2"/>
      <c r="P569" s="6">
        <f>$N569</f>
        <v>0</v>
      </c>
      <c r="Q569" s="6"/>
      <c r="R569" s="6"/>
      <c r="S569" s="6"/>
      <c r="T569" s="6"/>
      <c r="U569" s="6"/>
      <c r="V569" s="6"/>
      <c r="W569" s="6"/>
      <c r="X569" s="2"/>
      <c r="Y569" s="8">
        <f>COUNTIF(F$560:F$567:F$569:F$576,F569)</f>
        <v>0</v>
      </c>
      <c r="Z569" s="8">
        <f>IF(NOT(ISBLANK(F569)),COUNTIF(F$569:F$576,LEFT(F569,1)&amp;"*"),0)</f>
        <v>0</v>
      </c>
    </row>
    <row r="570" spans="1:26" s="12" customFormat="1" ht="20" customHeight="1">
      <c r="A570" s="13" t="s">
        <v>206</v>
      </c>
      <c r="B570" s="13" t="s">
        <v>30</v>
      </c>
      <c r="C570" s="13" t="s">
        <v>26</v>
      </c>
      <c r="D570" s="13" t="s">
        <v>1</v>
      </c>
      <c r="E570" s="155">
        <v>2</v>
      </c>
      <c r="F570" s="30"/>
      <c r="G570" s="139"/>
      <c r="H570" s="125" t="str">
        <f>IF(ISNA((IF(F570=0," ",VLOOKUP(F570,Data!$B$62:$B$88,1,FALSE)))),"WRONG LETTER",IF(F570=0," ",_xlfn.XLOOKUP(F570,Data!$B$62:$B$88,Data!$F$62:$F$88)))</f>
        <v xml:space="preserve"> </v>
      </c>
      <c r="I570" s="125" t="str">
        <f>IF(ISNA((IF(F570=0," ",VLOOKUP(F570,Data!$B$62:$B$88,1,FALSE)))),"WRONG LETTER",IF(F570=0," ",_xlfn.XLOOKUP(F570,Data!$B$62:$B$88,Data!$A$62:$A$88)))</f>
        <v xml:space="preserve"> </v>
      </c>
      <c r="J570" s="13" t="str" cm="1">
        <f t="array" ref="J570">_xlfn.IFS(ISBLANK(G570), "", NOT(ISNUMBER(G570)), "!!!",  G570&lt;Data!$D$292,"...",G570&lt;Data!$E$292,"L1",G570&lt;Data!$F$292,"L2",G570&lt;Data!$G$292,"L3",G570&lt;Data!$H$292,"L4",G570&lt;Data!$I$292,"L5",G570&lt;Data!$J$292,"L6",G570&lt;Data!$K$292,"L7",G570&lt;Data!$L$292,"L8", G570&gt;=Data!$L$292,"L9")</f>
        <v/>
      </c>
      <c r="K570" s="8"/>
      <c r="L570" s="126" t="s">
        <v>33</v>
      </c>
      <c r="M570" s="126" t="s">
        <v>34</v>
      </c>
      <c r="N570" s="126">
        <f t="shared" si="123"/>
        <v>0</v>
      </c>
      <c r="O570" s="2"/>
      <c r="P570" s="6"/>
      <c r="Q570" s="6">
        <f>$N570</f>
        <v>0</v>
      </c>
      <c r="R570" s="6"/>
      <c r="S570" s="6"/>
      <c r="T570" s="6"/>
      <c r="U570" s="6"/>
      <c r="V570" s="6"/>
      <c r="W570" s="6"/>
      <c r="X570" s="2"/>
      <c r="Y570" s="8">
        <f>COUNTIF(F$560:F$567:F$569:F$576,F570)</f>
        <v>0</v>
      </c>
      <c r="Z570" s="8">
        <f t="shared" ref="Z570:Z576" si="124">IF(NOT(ISBLANK(F570)),COUNTIF(F$569:F$576,LEFT(F570,1)&amp;"*"),0)</f>
        <v>0</v>
      </c>
    </row>
    <row r="571" spans="1:26" s="12" customFormat="1" ht="20" customHeight="1">
      <c r="A571" s="13" t="s">
        <v>206</v>
      </c>
      <c r="B571" s="13" t="s">
        <v>30</v>
      </c>
      <c r="C571" s="13" t="s">
        <v>26</v>
      </c>
      <c r="D571" s="13" t="s">
        <v>1</v>
      </c>
      <c r="E571" s="155">
        <v>3</v>
      </c>
      <c r="F571" s="30"/>
      <c r="G571" s="139"/>
      <c r="H571" s="125" t="str">
        <f>IF(ISNA((IF(F571=0," ",VLOOKUP(F571,Data!$B$62:$B$88,1,FALSE)))),"WRONG LETTER",IF(F571=0," ",_xlfn.XLOOKUP(F571,Data!$B$62:$B$88,Data!$F$62:$F$88)))</f>
        <v xml:space="preserve"> </v>
      </c>
      <c r="I571" s="125" t="str">
        <f>IF(ISNA((IF(F571=0," ",VLOOKUP(F571,Data!$B$62:$B$88,1,FALSE)))),"WRONG LETTER",IF(F571=0," ",_xlfn.XLOOKUP(F571,Data!$B$62:$B$88,Data!$A$62:$A$88)))</f>
        <v xml:space="preserve"> </v>
      </c>
      <c r="J571" s="13" t="str" cm="1">
        <f t="array" ref="J571">_xlfn.IFS(ISBLANK(G571), "", NOT(ISNUMBER(G571)), "!!!",  G571&lt;Data!$D$292,"...",G571&lt;Data!$E$292,"L1",G571&lt;Data!$F$292,"L2",G571&lt;Data!$G$292,"L3",G571&lt;Data!$H$292,"L4",G571&lt;Data!$I$292,"L5",G571&lt;Data!$J$292,"L6",G571&lt;Data!$K$292,"L7",G571&lt;Data!$L$292,"L8", G571&gt;=Data!$L$292,"L9")</f>
        <v/>
      </c>
      <c r="K571" s="8"/>
      <c r="L571" s="126" t="s">
        <v>1</v>
      </c>
      <c r="M571" s="126" t="s">
        <v>46</v>
      </c>
      <c r="N571" s="126">
        <f t="shared" si="123"/>
        <v>0</v>
      </c>
      <c r="O571" s="2"/>
      <c r="P571" s="6"/>
      <c r="Q571" s="6"/>
      <c r="R571" s="6">
        <f>$N571</f>
        <v>0</v>
      </c>
      <c r="S571" s="6"/>
      <c r="T571" s="6"/>
      <c r="U571" s="6"/>
      <c r="V571" s="6"/>
      <c r="W571" s="6"/>
      <c r="X571" s="2"/>
      <c r="Y571" s="8">
        <f>COUNTIF(F$560:F$567:F$569:F$576,F571)</f>
        <v>0</v>
      </c>
      <c r="Z571" s="8">
        <f t="shared" si="124"/>
        <v>0</v>
      </c>
    </row>
    <row r="572" spans="1:26" s="12" customFormat="1" ht="20" customHeight="1">
      <c r="A572" s="13" t="s">
        <v>206</v>
      </c>
      <c r="B572" s="13" t="s">
        <v>30</v>
      </c>
      <c r="C572" s="13" t="s">
        <v>26</v>
      </c>
      <c r="D572" s="13" t="s">
        <v>1</v>
      </c>
      <c r="E572" s="155">
        <v>4</v>
      </c>
      <c r="F572" s="30"/>
      <c r="G572" s="139"/>
      <c r="H572" s="125" t="str">
        <f>IF(ISNA((IF(F572=0," ",VLOOKUP(F572,Data!$B$62:$B$88,1,FALSE)))),"WRONG LETTER",IF(F572=0," ",_xlfn.XLOOKUP(F572,Data!$B$62:$B$88,Data!$F$62:$F$88)))</f>
        <v xml:space="preserve"> </v>
      </c>
      <c r="I572" s="125" t="str">
        <f>IF(ISNA((IF(F572=0," ",VLOOKUP(F572,Data!$B$62:$B$88,1,FALSE)))),"WRONG LETTER",IF(F572=0," ",_xlfn.XLOOKUP(F572,Data!$B$62:$B$88,Data!$A$62:$A$88)))</f>
        <v xml:space="preserve"> </v>
      </c>
      <c r="J572" s="13" t="str" cm="1">
        <f t="array" ref="J572">_xlfn.IFS(ISBLANK(G572), "", NOT(ISNUMBER(G572)), "!!!",  G572&lt;Data!$D$292,"...",G572&lt;Data!$E$292,"L1",G572&lt;Data!$F$292,"L2",G572&lt;Data!$G$292,"L3",G572&lt;Data!$H$292,"L4",G572&lt;Data!$I$292,"L5",G572&lt;Data!$J$292,"L6",G572&lt;Data!$K$292,"L7",G572&lt;Data!$L$292,"L8", G572&gt;=Data!$L$292,"L9")</f>
        <v/>
      </c>
      <c r="K572" s="8"/>
      <c r="L572" s="126" t="s">
        <v>18</v>
      </c>
      <c r="M572" s="126" t="s">
        <v>17</v>
      </c>
      <c r="N572" s="126">
        <f t="shared" si="123"/>
        <v>0</v>
      </c>
      <c r="O572" s="2"/>
      <c r="P572" s="6"/>
      <c r="Q572" s="6"/>
      <c r="R572" s="6"/>
      <c r="S572" s="6">
        <f>$N572</f>
        <v>0</v>
      </c>
      <c r="T572" s="6"/>
      <c r="U572" s="6"/>
      <c r="V572" s="6"/>
      <c r="W572" s="6"/>
      <c r="X572" s="2"/>
      <c r="Y572" s="8">
        <f>COUNTIF(F$560:F$567:F$569:F$576,F572)</f>
        <v>0</v>
      </c>
      <c r="Z572" s="8">
        <f t="shared" si="124"/>
        <v>0</v>
      </c>
    </row>
    <row r="573" spans="1:26" s="12" customFormat="1" ht="20" customHeight="1">
      <c r="A573" s="13" t="s">
        <v>206</v>
      </c>
      <c r="B573" s="13" t="s">
        <v>30</v>
      </c>
      <c r="C573" s="13" t="s">
        <v>26</v>
      </c>
      <c r="D573" s="13" t="s">
        <v>1</v>
      </c>
      <c r="E573" s="155">
        <v>5</v>
      </c>
      <c r="F573" s="30"/>
      <c r="G573" s="139"/>
      <c r="H573" s="125" t="str">
        <f>IF(ISNA((IF(F573=0," ",VLOOKUP(F573,Data!$B$62:$B$88,1,FALSE)))),"WRONG LETTER",IF(F573=0," ",_xlfn.XLOOKUP(F573,Data!$B$62:$B$88,Data!$F$62:$F$88)))</f>
        <v xml:space="preserve"> </v>
      </c>
      <c r="I573" s="125" t="str">
        <f>IF(ISNA((IF(F573=0," ",VLOOKUP(F573,Data!$B$62:$B$88,1,FALSE)))),"WRONG LETTER",IF(F573=0," ",_xlfn.XLOOKUP(F573,Data!$B$62:$B$88,Data!$A$62:$A$88)))</f>
        <v xml:space="preserve"> </v>
      </c>
      <c r="J573" s="13" t="str" cm="1">
        <f t="array" ref="J573">_xlfn.IFS(ISBLANK(G573), "", NOT(ISNUMBER(G573)), "!!!",  G573&lt;Data!$D$292,"...",G573&lt;Data!$E$292,"L1",G573&lt;Data!$F$292,"L2",G573&lt;Data!$G$292,"L3",G573&lt;Data!$H$292,"L4",G573&lt;Data!$I$292,"L5",G573&lt;Data!$J$292,"L6",G573&lt;Data!$K$292,"L7",G573&lt;Data!$L$292,"L8", G573&gt;=Data!$L$292,"L9")</f>
        <v/>
      </c>
      <c r="K573" s="8"/>
      <c r="L573" s="126" t="s">
        <v>31</v>
      </c>
      <c r="M573" s="126" t="s">
        <v>32</v>
      </c>
      <c r="N573" s="126">
        <f t="shared" si="123"/>
        <v>0</v>
      </c>
      <c r="O573" s="2"/>
      <c r="P573" s="6"/>
      <c r="Q573" s="6"/>
      <c r="R573" s="6"/>
      <c r="S573" s="6"/>
      <c r="T573" s="6">
        <f>$N573</f>
        <v>0</v>
      </c>
      <c r="U573" s="6"/>
      <c r="V573" s="6"/>
      <c r="W573" s="6"/>
      <c r="X573" s="2"/>
      <c r="Y573" s="8">
        <f>COUNTIF(F$560:F$567:F$569:F$576,F573)</f>
        <v>0</v>
      </c>
      <c r="Z573" s="8">
        <f t="shared" si="124"/>
        <v>0</v>
      </c>
    </row>
    <row r="574" spans="1:26" s="12" customFormat="1" ht="20" customHeight="1">
      <c r="A574" s="13" t="s">
        <v>206</v>
      </c>
      <c r="B574" s="13" t="s">
        <v>30</v>
      </c>
      <c r="C574" s="13" t="s">
        <v>26</v>
      </c>
      <c r="D574" s="13" t="s">
        <v>1</v>
      </c>
      <c r="E574" s="155">
        <v>6</v>
      </c>
      <c r="F574" s="30"/>
      <c r="G574" s="139"/>
      <c r="H574" s="125" t="str">
        <f>IF(ISNA((IF(F574=0," ",VLOOKUP(F574,Data!$B$62:$B$88,1,FALSE)))),"WRONG LETTER",IF(F574=0," ",_xlfn.XLOOKUP(F574,Data!$B$62:$B$88,Data!$F$62:$F$88)))</f>
        <v xml:space="preserve"> </v>
      </c>
      <c r="I574" s="125" t="str">
        <f>IF(ISNA((IF(F574=0," ",VLOOKUP(F574,Data!$B$62:$B$88,1,FALSE)))),"WRONG LETTER",IF(F574=0," ",_xlfn.XLOOKUP(F574,Data!$B$62:$B$88,Data!$A$62:$A$88)))</f>
        <v xml:space="preserve"> </v>
      </c>
      <c r="J574" s="13" t="str" cm="1">
        <f t="array" ref="J574">_xlfn.IFS(ISBLANK(G574), "", NOT(ISNUMBER(G574)), "!!!",  G574&lt;Data!$D$292,"...",G574&lt;Data!$E$292,"L1",G574&lt;Data!$F$292,"L2",G574&lt;Data!$G$292,"L3",G574&lt;Data!$H$292,"L4",G574&lt;Data!$I$292,"L5",G574&lt;Data!$J$292,"L6",G574&lt;Data!$K$292,"L7",G574&lt;Data!$L$292,"L8", G574&gt;=Data!$L$292,"L9")</f>
        <v/>
      </c>
      <c r="K574" s="131"/>
      <c r="L574" s="126" t="s">
        <v>44</v>
      </c>
      <c r="M574" s="126" t="s">
        <v>48</v>
      </c>
      <c r="N574" s="126">
        <f t="shared" si="123"/>
        <v>0</v>
      </c>
      <c r="O574" s="2"/>
      <c r="P574" s="6"/>
      <c r="Q574" s="6"/>
      <c r="R574" s="6"/>
      <c r="S574" s="6"/>
      <c r="T574" s="6"/>
      <c r="U574" s="6">
        <f>$N574</f>
        <v>0</v>
      </c>
      <c r="V574" s="6"/>
      <c r="W574" s="6"/>
      <c r="X574" s="2"/>
      <c r="Y574" s="8">
        <f>COUNTIF(F$560:F$567:F$569:F$576,F574)</f>
        <v>0</v>
      </c>
      <c r="Z574" s="8">
        <f t="shared" si="124"/>
        <v>0</v>
      </c>
    </row>
    <row r="575" spans="1:26" s="11" customFormat="1" ht="20" customHeight="1">
      <c r="A575" s="13" t="s">
        <v>206</v>
      </c>
      <c r="B575" s="13" t="s">
        <v>30</v>
      </c>
      <c r="C575" s="13" t="s">
        <v>26</v>
      </c>
      <c r="D575" s="13" t="s">
        <v>1</v>
      </c>
      <c r="E575" s="25">
        <v>7</v>
      </c>
      <c r="F575" s="30"/>
      <c r="G575" s="139"/>
      <c r="H575" s="125" t="str">
        <f>IF(ISNA((IF(F575=0," ",VLOOKUP(F575,Data!$B$62:$B$88,1,FALSE)))),"WRONG LETTER",IF(F575=0," ",_xlfn.XLOOKUP(F575,Data!$B$62:$B$88,Data!$F$62:$F$88)))</f>
        <v xml:space="preserve"> </v>
      </c>
      <c r="I575" s="125" t="str">
        <f>IF(ISNA((IF(F575=0," ",VLOOKUP(F575,Data!$B$62:$B$88,1,FALSE)))),"WRONG LETTER",IF(F575=0," ",_xlfn.XLOOKUP(F575,Data!$B$62:$B$88,Data!$A$62:$A$88)))</f>
        <v xml:space="preserve"> </v>
      </c>
      <c r="J575" s="13" t="str" cm="1">
        <f t="array" ref="J575">_xlfn.IFS(ISBLANK(G575), "", NOT(ISNUMBER(G575)), "!!!",  G575&lt;Data!$D$292,"...",G575&lt;Data!$E$292,"L1",G575&lt;Data!$F$292,"L2",G575&lt;Data!$G$292,"L3",G575&lt;Data!$H$292,"L4",G575&lt;Data!$I$292,"L5",G575&lt;Data!$J$292,"L6",G575&lt;Data!$K$292,"L7",G575&lt;Data!$L$292,"L8", G575&gt;=Data!$L$292,"L9")</f>
        <v/>
      </c>
      <c r="K575" s="8"/>
      <c r="L575" s="126" t="s">
        <v>72</v>
      </c>
      <c r="M575" s="126" t="s">
        <v>73</v>
      </c>
      <c r="N575" s="126">
        <f t="shared" si="123"/>
        <v>0</v>
      </c>
      <c r="O575" s="2"/>
      <c r="P575" s="6"/>
      <c r="Q575" s="6"/>
      <c r="R575" s="6"/>
      <c r="S575" s="6"/>
      <c r="T575" s="6"/>
      <c r="U575" s="6"/>
      <c r="V575" s="6">
        <f>$N575</f>
        <v>0</v>
      </c>
      <c r="W575" s="6"/>
      <c r="X575" s="2"/>
      <c r="Y575" s="8">
        <f>COUNTIF(F$560:F$567:F$569:F$576,F575)</f>
        <v>0</v>
      </c>
      <c r="Z575" s="8">
        <f t="shared" si="124"/>
        <v>0</v>
      </c>
    </row>
    <row r="576" spans="1:26" s="11" customFormat="1" ht="20" customHeight="1">
      <c r="A576" s="13" t="s">
        <v>206</v>
      </c>
      <c r="B576" s="13" t="s">
        <v>30</v>
      </c>
      <c r="C576" s="13" t="s">
        <v>26</v>
      </c>
      <c r="D576" s="13" t="s">
        <v>1</v>
      </c>
      <c r="E576" s="25">
        <v>8</v>
      </c>
      <c r="F576" s="30"/>
      <c r="G576" s="139"/>
      <c r="H576" s="125" t="str">
        <f>IF(ISNA((IF(F576=0," ",VLOOKUP(F576,Data!$B$62:$B$88,1,FALSE)))),"WRONG LETTER",IF(F576=0," ",_xlfn.XLOOKUP(F576,Data!$B$62:$B$88,Data!$F$62:$F$88)))</f>
        <v xml:space="preserve"> </v>
      </c>
      <c r="I576" s="125" t="str">
        <f>IF(ISNA((IF(F576=0," ",VLOOKUP(F576,Data!$B$62:$B$88,1,FALSE)))),"WRONG LETTER",IF(F576=0," ",_xlfn.XLOOKUP(F576,Data!$B$62:$B$88,Data!$A$62:$A$88)))</f>
        <v xml:space="preserve"> </v>
      </c>
      <c r="J576" s="13" t="str" cm="1">
        <f t="array" ref="J576">_xlfn.IFS(ISBLANK(G576), "", NOT(ISNUMBER(G576)), "!!!",  G576&lt;Data!$D$292,"...",G576&lt;Data!$E$292,"L1",G576&lt;Data!$F$292,"L2",G576&lt;Data!$G$292,"L3",G576&lt;Data!$H$292,"L4",G576&lt;Data!$I$292,"L5",G576&lt;Data!$J$292,"L6",G576&lt;Data!$K$292,"L7",G576&lt;Data!$L$292,"L8", G576&gt;=Data!$L$292,"L9")</f>
        <v/>
      </c>
      <c r="K576" s="8"/>
      <c r="L576" s="126" t="s">
        <v>45</v>
      </c>
      <c r="M576" s="126" t="s">
        <v>49</v>
      </c>
      <c r="N576" s="126">
        <f t="shared" si="123"/>
        <v>0</v>
      </c>
      <c r="O576" s="2"/>
      <c r="P576" s="6"/>
      <c r="Q576" s="6"/>
      <c r="R576" s="6"/>
      <c r="S576" s="6"/>
      <c r="T576" s="6"/>
      <c r="U576" s="6"/>
      <c r="V576" s="6"/>
      <c r="W576" s="6">
        <f>$N576</f>
        <v>0</v>
      </c>
      <c r="X576" s="8"/>
      <c r="Y576" s="8">
        <f>COUNTIF(F$560:F$567:F$569:F$576,F576)</f>
        <v>0</v>
      </c>
      <c r="Z576" s="8">
        <f t="shared" si="124"/>
        <v>0</v>
      </c>
    </row>
    <row r="577" spans="1:26" s="11" customFormat="1" ht="20" customHeight="1">
      <c r="A577" s="13" t="s">
        <v>206</v>
      </c>
      <c r="B577" s="13" t="s">
        <v>30</v>
      </c>
      <c r="C577" s="13" t="s">
        <v>27</v>
      </c>
      <c r="D577" s="13"/>
      <c r="E577" s="120" t="s">
        <v>224</v>
      </c>
      <c r="F577" s="46"/>
      <c r="G577" s="46"/>
      <c r="H577" s="120"/>
      <c r="I577" s="127" t="s">
        <v>59</v>
      </c>
      <c r="J577" s="128">
        <f>Data!$M$293</f>
        <v>6.49</v>
      </c>
      <c r="K577" s="22"/>
      <c r="L577" s="16"/>
      <c r="M577" s="16"/>
      <c r="O577" s="8"/>
      <c r="P577" s="8"/>
      <c r="Q577" s="8"/>
      <c r="R577" s="8"/>
      <c r="S577" s="8"/>
      <c r="T577" s="8"/>
      <c r="U577" s="8"/>
      <c r="V577" s="8"/>
      <c r="W577" s="8"/>
      <c r="X577" s="2"/>
      <c r="Y577" s="123"/>
      <c r="Z577" s="124"/>
    </row>
    <row r="578" spans="1:26" s="11" customFormat="1" ht="20" customHeight="1">
      <c r="A578" s="13" t="s">
        <v>206</v>
      </c>
      <c r="B578" s="13" t="s">
        <v>30</v>
      </c>
      <c r="C578" s="13" t="s">
        <v>27</v>
      </c>
      <c r="D578" s="13" t="s">
        <v>0</v>
      </c>
      <c r="E578" s="155">
        <v>1</v>
      </c>
      <c r="F578" s="30"/>
      <c r="G578" s="139"/>
      <c r="H578" s="125" t="str">
        <f>IF(ISNA((IF(F578=0," ",VLOOKUP(F578,Data!$B$62:$B$88,1,FALSE)))),"WRONG LETTER",IF(F578=0," ",_xlfn.XLOOKUP(F578,Data!$B$62:$B$88,Data!$L$62:$L$88)))</f>
        <v xml:space="preserve"> </v>
      </c>
      <c r="I578" s="125" t="str">
        <f>IF(ISNA((IF(F578=0," ",VLOOKUP(F578,Data!$B$62:$B$88,1,FALSE)))),"WRONG LETTER",IF(F578=0," ",_xlfn.XLOOKUP(F578,Data!$B$62:$B$88,Data!$A$62:$A$88)))</f>
        <v xml:space="preserve"> </v>
      </c>
      <c r="J578" s="13" t="str" cm="1">
        <f t="array" ref="J578">_xlfn.IFS(ISBLANK(G578), "", NOT(ISNUMBER(G578)), "!!!",  G578&lt;Data!$D$293,"...",G578&lt;Data!$E$293,"L1",G578&lt;Data!$F$293,"L2",G578&lt;Data!$G$293,"L3",G578&lt;Data!$H$293,"L4",G578&lt;Data!$I$293,"L5",G578&lt;Data!$J$293,"L6",G578&lt;Data!$K$293,"L7",G578&lt;Data!$L$293,"L8", G578&gt;=Data!$L$293,"L9")</f>
        <v/>
      </c>
      <c r="K578" s="2"/>
      <c r="L578" s="126" t="s">
        <v>0</v>
      </c>
      <c r="M578" s="126" t="s">
        <v>47</v>
      </c>
      <c r="N578" s="126">
        <f t="shared" ref="N578:N585" si="125">(9-_xlfn.XLOOKUP(L578,F$578:F$585,E$578:E$585, 9))+(9-_xlfn.XLOOKUP(M578,F$578:F$585,E$578:E$585, 9))</f>
        <v>0</v>
      </c>
      <c r="O578" s="2"/>
      <c r="P578" s="6">
        <f>$N578</f>
        <v>0</v>
      </c>
      <c r="Q578" s="6"/>
      <c r="R578" s="6"/>
      <c r="S578" s="6"/>
      <c r="T578" s="6"/>
      <c r="U578" s="6"/>
      <c r="V578" s="6"/>
      <c r="W578" s="6"/>
      <c r="X578" s="2"/>
      <c r="Y578" s="8">
        <f>COUNTIF(F$578:F$585:F$587:F$594,F578)</f>
        <v>0</v>
      </c>
      <c r="Z578" s="8">
        <f t="shared" ref="Z578:Z585" si="126">IF(NOT(ISBLANK(F578)),COUNTIF(F$578:F$585,LEFT(F578,1)&amp;"*"),0)</f>
        <v>0</v>
      </c>
    </row>
    <row r="579" spans="1:26" s="11" customFormat="1" ht="20" customHeight="1">
      <c r="A579" s="13" t="s">
        <v>206</v>
      </c>
      <c r="B579" s="13" t="s">
        <v>30</v>
      </c>
      <c r="C579" s="13" t="s">
        <v>27</v>
      </c>
      <c r="D579" s="13" t="s">
        <v>0</v>
      </c>
      <c r="E579" s="155">
        <v>2</v>
      </c>
      <c r="F579" s="30"/>
      <c r="G579" s="139"/>
      <c r="H579" s="125" t="str">
        <f>IF(ISNA((IF(F579=0," ",VLOOKUP(F579,Data!$B$62:$B$88,1,FALSE)))),"WRONG LETTER",IF(F579=0," ",_xlfn.XLOOKUP(F579,Data!$B$62:$B$88,Data!$L$62:$L$88)))</f>
        <v xml:space="preserve"> </v>
      </c>
      <c r="I579" s="125" t="str">
        <f>IF(ISNA((IF(F579=0," ",VLOOKUP(F579,Data!$B$62:$B$88,1,FALSE)))),"WRONG LETTER",IF(F579=0," ",_xlfn.XLOOKUP(F579,Data!$B$62:$B$88,Data!$A$62:$A$88)))</f>
        <v xml:space="preserve"> </v>
      </c>
      <c r="J579" s="13" t="str" cm="1">
        <f t="array" ref="J579">_xlfn.IFS(ISBLANK(G579), "", NOT(ISNUMBER(G579)), "!!!",  G579&lt;Data!$D$293,"...",G579&lt;Data!$E$293,"L1",G579&lt;Data!$F$293,"L2",G579&lt;Data!$G$293,"L3",G579&lt;Data!$H$293,"L4",G579&lt;Data!$I$293,"L5",G579&lt;Data!$J$293,"L6",G579&lt;Data!$K$293,"L7",G579&lt;Data!$L$293,"L8", G579&gt;=Data!$L$293,"L9")</f>
        <v/>
      </c>
      <c r="K579" s="2"/>
      <c r="L579" s="126" t="s">
        <v>33</v>
      </c>
      <c r="M579" s="126" t="s">
        <v>34</v>
      </c>
      <c r="N579" s="126">
        <f t="shared" si="125"/>
        <v>0</v>
      </c>
      <c r="O579" s="2"/>
      <c r="P579" s="6"/>
      <c r="Q579" s="6">
        <f>$N579</f>
        <v>0</v>
      </c>
      <c r="R579" s="6"/>
      <c r="S579" s="6"/>
      <c r="T579" s="6"/>
      <c r="U579" s="6"/>
      <c r="V579" s="6"/>
      <c r="W579" s="6"/>
      <c r="X579" s="2"/>
      <c r="Y579" s="8">
        <f>COUNTIF(F$578:F$585:F$587:F$594,F579)</f>
        <v>0</v>
      </c>
      <c r="Z579" s="8">
        <f t="shared" si="126"/>
        <v>0</v>
      </c>
    </row>
    <row r="580" spans="1:26" s="11" customFormat="1" ht="20" customHeight="1">
      <c r="A580" s="13" t="s">
        <v>206</v>
      </c>
      <c r="B580" s="13" t="s">
        <v>30</v>
      </c>
      <c r="C580" s="13" t="s">
        <v>27</v>
      </c>
      <c r="D580" s="13" t="s">
        <v>0</v>
      </c>
      <c r="E580" s="155">
        <v>3</v>
      </c>
      <c r="F580" s="30"/>
      <c r="G580" s="139"/>
      <c r="H580" s="125" t="str">
        <f>IF(ISNA((IF(F580=0," ",VLOOKUP(F580,Data!$B$62:$B$88,1,FALSE)))),"WRONG LETTER",IF(F580=0," ",_xlfn.XLOOKUP(F580,Data!$B$62:$B$88,Data!$L$62:$L$88)))</f>
        <v xml:space="preserve"> </v>
      </c>
      <c r="I580" s="125" t="str">
        <f>IF(ISNA((IF(F580=0," ",VLOOKUP(F580,Data!$B$62:$B$88,1,FALSE)))),"WRONG LETTER",IF(F580=0," ",_xlfn.XLOOKUP(F580,Data!$B$62:$B$88,Data!$A$62:$A$88)))</f>
        <v xml:space="preserve"> </v>
      </c>
      <c r="J580" s="13" t="str" cm="1">
        <f t="array" ref="J580">_xlfn.IFS(ISBLANK(G580), "", NOT(ISNUMBER(G580)), "!!!",  G580&lt;Data!$D$293,"...",G580&lt;Data!$E$293,"L1",G580&lt;Data!$F$293,"L2",G580&lt;Data!$G$293,"L3",G580&lt;Data!$H$293,"L4",G580&lt;Data!$I$293,"L5",G580&lt;Data!$J$293,"L6",G580&lt;Data!$K$293,"L7",G580&lt;Data!$L$293,"L8", G580&gt;=Data!$L$293,"L9")</f>
        <v/>
      </c>
      <c r="K580" s="2"/>
      <c r="L580" s="126" t="s">
        <v>1</v>
      </c>
      <c r="M580" s="126" t="s">
        <v>46</v>
      </c>
      <c r="N580" s="126">
        <f t="shared" si="125"/>
        <v>0</v>
      </c>
      <c r="O580" s="2"/>
      <c r="P580" s="6"/>
      <c r="Q580" s="6"/>
      <c r="R580" s="6">
        <f>$N580</f>
        <v>0</v>
      </c>
      <c r="S580" s="6"/>
      <c r="T580" s="6"/>
      <c r="U580" s="6"/>
      <c r="V580" s="6"/>
      <c r="W580" s="6"/>
      <c r="X580" s="2"/>
      <c r="Y580" s="8">
        <f>COUNTIF(F$578:F$585:F$587:F$594,F580)</f>
        <v>0</v>
      </c>
      <c r="Z580" s="8">
        <f t="shared" si="126"/>
        <v>0</v>
      </c>
    </row>
    <row r="581" spans="1:26" s="11" customFormat="1" ht="20" customHeight="1">
      <c r="A581" s="13" t="s">
        <v>206</v>
      </c>
      <c r="B581" s="13" t="s">
        <v>30</v>
      </c>
      <c r="C581" s="13" t="s">
        <v>27</v>
      </c>
      <c r="D581" s="13" t="s">
        <v>0</v>
      </c>
      <c r="E581" s="155">
        <v>4</v>
      </c>
      <c r="F581" s="30"/>
      <c r="G581" s="139"/>
      <c r="H581" s="125" t="str">
        <f>IF(ISNA((IF(F581=0," ",VLOOKUP(F581,Data!$B$62:$B$88,1,FALSE)))),"WRONG LETTER",IF(F581=0," ",_xlfn.XLOOKUP(F581,Data!$B$62:$B$88,Data!$L$62:$L$88)))</f>
        <v xml:space="preserve"> </v>
      </c>
      <c r="I581" s="125" t="str">
        <f>IF(ISNA((IF(F581=0," ",VLOOKUP(F581,Data!$B$62:$B$88,1,FALSE)))),"WRONG LETTER",IF(F581=0," ",_xlfn.XLOOKUP(F581,Data!$B$62:$B$88,Data!$A$62:$A$88)))</f>
        <v xml:space="preserve"> </v>
      </c>
      <c r="J581" s="13" t="str" cm="1">
        <f t="array" ref="J581">_xlfn.IFS(ISBLANK(G581), "", NOT(ISNUMBER(G581)), "!!!",  G581&lt;Data!$D$293,"...",G581&lt;Data!$E$293,"L1",G581&lt;Data!$F$293,"L2",G581&lt;Data!$G$293,"L3",G581&lt;Data!$H$293,"L4",G581&lt;Data!$I$293,"L5",G581&lt;Data!$J$293,"L6",G581&lt;Data!$K$293,"L7",G581&lt;Data!$L$293,"L8", G581&gt;=Data!$L$293,"L9")</f>
        <v/>
      </c>
      <c r="K581" s="2"/>
      <c r="L581" s="126" t="s">
        <v>18</v>
      </c>
      <c r="M581" s="126" t="s">
        <v>17</v>
      </c>
      <c r="N581" s="126">
        <f t="shared" si="125"/>
        <v>0</v>
      </c>
      <c r="O581" s="2"/>
      <c r="P581" s="6"/>
      <c r="Q581" s="6"/>
      <c r="R581" s="6"/>
      <c r="S581" s="6">
        <f>$N581</f>
        <v>0</v>
      </c>
      <c r="T581" s="6"/>
      <c r="U581" s="6"/>
      <c r="V581" s="6"/>
      <c r="W581" s="6"/>
      <c r="X581" s="2"/>
      <c r="Y581" s="8">
        <f>COUNTIF(F$578:F$585:F$587:F$594,F581)</f>
        <v>0</v>
      </c>
      <c r="Z581" s="8">
        <f t="shared" si="126"/>
        <v>0</v>
      </c>
    </row>
    <row r="582" spans="1:26" s="11" customFormat="1" ht="20" customHeight="1">
      <c r="A582" s="13" t="s">
        <v>206</v>
      </c>
      <c r="B582" s="13" t="s">
        <v>30</v>
      </c>
      <c r="C582" s="13" t="s">
        <v>27</v>
      </c>
      <c r="D582" s="13" t="s">
        <v>0</v>
      </c>
      <c r="E582" s="155">
        <v>5</v>
      </c>
      <c r="F582" s="30"/>
      <c r="G582" s="139"/>
      <c r="H582" s="125" t="str">
        <f>IF(ISNA((IF(F582=0," ",VLOOKUP(F582,Data!$B$62:$B$88,1,FALSE)))),"WRONG LETTER",IF(F582=0," ",_xlfn.XLOOKUP(F582,Data!$B$62:$B$88,Data!$L$62:$L$88)))</f>
        <v xml:space="preserve"> </v>
      </c>
      <c r="I582" s="125" t="str">
        <f>IF(ISNA((IF(F582=0," ",VLOOKUP(F582,Data!$B$62:$B$88,1,FALSE)))),"WRONG LETTER",IF(F582=0," ",_xlfn.XLOOKUP(F582,Data!$B$62:$B$88,Data!$A$62:$A$88)))</f>
        <v xml:space="preserve"> </v>
      </c>
      <c r="J582" s="13" t="str" cm="1">
        <f t="array" ref="J582">_xlfn.IFS(ISBLANK(G582), "", NOT(ISNUMBER(G582)), "!!!",  G582&lt;Data!$D$293,"...",G582&lt;Data!$E$293,"L1",G582&lt;Data!$F$293,"L2",G582&lt;Data!$G$293,"L3",G582&lt;Data!$H$293,"L4",G582&lt;Data!$I$293,"L5",G582&lt;Data!$J$293,"L6",G582&lt;Data!$K$293,"L7",G582&lt;Data!$L$293,"L8", G582&gt;=Data!$L$293,"L9")</f>
        <v/>
      </c>
      <c r="K582" s="2"/>
      <c r="L582" s="126" t="s">
        <v>31</v>
      </c>
      <c r="M582" s="126" t="s">
        <v>32</v>
      </c>
      <c r="N582" s="126">
        <f t="shared" si="125"/>
        <v>0</v>
      </c>
      <c r="O582" s="2"/>
      <c r="P582" s="6"/>
      <c r="Q582" s="6"/>
      <c r="R582" s="6"/>
      <c r="S582" s="6"/>
      <c r="T582" s="6">
        <f>$N582</f>
        <v>0</v>
      </c>
      <c r="U582" s="6"/>
      <c r="V582" s="6"/>
      <c r="W582" s="6"/>
      <c r="X582" s="2"/>
      <c r="Y582" s="8">
        <f>COUNTIF(F$578:F$585:F$587:F$594,F582)</f>
        <v>0</v>
      </c>
      <c r="Z582" s="8">
        <f t="shared" si="126"/>
        <v>0</v>
      </c>
    </row>
    <row r="583" spans="1:26" s="11" customFormat="1" ht="20" customHeight="1">
      <c r="A583" s="13" t="s">
        <v>206</v>
      </c>
      <c r="B583" s="13" t="s">
        <v>30</v>
      </c>
      <c r="C583" s="13" t="s">
        <v>27</v>
      </c>
      <c r="D583" s="13" t="s">
        <v>0</v>
      </c>
      <c r="E583" s="155">
        <v>6</v>
      </c>
      <c r="F583" s="30"/>
      <c r="G583" s="139"/>
      <c r="H583" s="125" t="str">
        <f>IF(ISNA((IF(F583=0," ",VLOOKUP(F583,Data!$B$62:$B$88,1,FALSE)))),"WRONG LETTER",IF(F583=0," ",_xlfn.XLOOKUP(F583,Data!$B$62:$B$88,Data!$L$62:$L$88)))</f>
        <v xml:space="preserve"> </v>
      </c>
      <c r="I583" s="125" t="str">
        <f>IF(ISNA((IF(F583=0," ",VLOOKUP(F583,Data!$B$62:$B$88,1,FALSE)))),"WRONG LETTER",IF(F583=0," ",_xlfn.XLOOKUP(F583,Data!$B$62:$B$88,Data!$A$62:$A$88)))</f>
        <v xml:space="preserve"> </v>
      </c>
      <c r="J583" s="13" t="str" cm="1">
        <f t="array" ref="J583">_xlfn.IFS(ISBLANK(G583), "", NOT(ISNUMBER(G583)), "!!!",  G583&lt;Data!$D$293,"...",G583&lt;Data!$E$293,"L1",G583&lt;Data!$F$293,"L2",G583&lt;Data!$G$293,"L3",G583&lt;Data!$H$293,"L4",G583&lt;Data!$I$293,"L5",G583&lt;Data!$J$293,"L6",G583&lt;Data!$K$293,"L7",G583&lt;Data!$L$293,"L8", G583&gt;=Data!$L$293,"L9")</f>
        <v/>
      </c>
      <c r="K583" s="2"/>
      <c r="L583" s="126" t="s">
        <v>44</v>
      </c>
      <c r="M583" s="126" t="s">
        <v>48</v>
      </c>
      <c r="N583" s="126">
        <f t="shared" si="125"/>
        <v>0</v>
      </c>
      <c r="O583" s="2"/>
      <c r="P583" s="6"/>
      <c r="Q583" s="6"/>
      <c r="R583" s="6"/>
      <c r="S583" s="6"/>
      <c r="T583" s="6"/>
      <c r="U583" s="6">
        <f>$N583</f>
        <v>0</v>
      </c>
      <c r="V583" s="6"/>
      <c r="W583" s="6"/>
      <c r="X583" s="2"/>
      <c r="Y583" s="8">
        <f>COUNTIF(F$578:F$585:F$587:F$594,F583)</f>
        <v>0</v>
      </c>
      <c r="Z583" s="8">
        <f t="shared" si="126"/>
        <v>0</v>
      </c>
    </row>
    <row r="584" spans="1:26" s="11" customFormat="1" ht="20" customHeight="1">
      <c r="A584" s="13" t="s">
        <v>206</v>
      </c>
      <c r="B584" s="13" t="s">
        <v>30</v>
      </c>
      <c r="C584" s="13" t="s">
        <v>27</v>
      </c>
      <c r="D584" s="13" t="s">
        <v>0</v>
      </c>
      <c r="E584" s="25">
        <v>7</v>
      </c>
      <c r="F584" s="30"/>
      <c r="G584" s="139"/>
      <c r="H584" s="125" t="str">
        <f>IF(ISNA((IF(F584=0," ",VLOOKUP(F584,Data!$B$62:$B$88,1,FALSE)))),"WRONG LETTER",IF(F584=0," ",_xlfn.XLOOKUP(F584,Data!$B$62:$B$88,Data!$L$62:$L$88)))</f>
        <v xml:space="preserve"> </v>
      </c>
      <c r="I584" s="125" t="str">
        <f>IF(ISNA((IF(F584=0," ",VLOOKUP(F584,Data!$B$62:$B$88,1,FALSE)))),"WRONG LETTER",IF(F584=0," ",_xlfn.XLOOKUP(F584,Data!$B$62:$B$88,Data!$A$62:$A$88)))</f>
        <v xml:space="preserve"> </v>
      </c>
      <c r="J584" s="13" t="str" cm="1">
        <f t="array" ref="J584">_xlfn.IFS(ISBLANK(G584), "", NOT(ISNUMBER(G584)), "!!!",  G584&lt;Data!$D$293,"...",G584&lt;Data!$E$293,"L1",G584&lt;Data!$F$293,"L2",G584&lt;Data!$G$293,"L3",G584&lt;Data!$H$293,"L4",G584&lt;Data!$I$293,"L5",G584&lt;Data!$J$293,"L6",G584&lt;Data!$K$293,"L7",G584&lt;Data!$L$293,"L8", G584&gt;=Data!$L$293,"L9")</f>
        <v/>
      </c>
      <c r="K584" s="2"/>
      <c r="L584" s="126" t="s">
        <v>72</v>
      </c>
      <c r="M584" s="126" t="s">
        <v>73</v>
      </c>
      <c r="N584" s="126">
        <f t="shared" si="125"/>
        <v>0</v>
      </c>
      <c r="O584" s="2"/>
      <c r="P584" s="6"/>
      <c r="Q584" s="6"/>
      <c r="R584" s="6"/>
      <c r="S584" s="6"/>
      <c r="T584" s="6"/>
      <c r="U584" s="6"/>
      <c r="V584" s="6">
        <f>$N584</f>
        <v>0</v>
      </c>
      <c r="W584" s="6"/>
      <c r="X584" s="2"/>
      <c r="Y584" s="8">
        <f>COUNTIF(F$578:F$585:F$587:F$594,F584)</f>
        <v>0</v>
      </c>
      <c r="Z584" s="8">
        <f t="shared" si="126"/>
        <v>0</v>
      </c>
    </row>
    <row r="585" spans="1:26" s="12" customFormat="1" ht="20" customHeight="1">
      <c r="A585" s="13" t="s">
        <v>206</v>
      </c>
      <c r="B585" s="13" t="s">
        <v>30</v>
      </c>
      <c r="C585" s="13" t="s">
        <v>27</v>
      </c>
      <c r="D585" s="13" t="s">
        <v>0</v>
      </c>
      <c r="E585" s="25">
        <v>8</v>
      </c>
      <c r="F585" s="30"/>
      <c r="G585" s="139"/>
      <c r="H585" s="125" t="str">
        <f>IF(ISNA((IF(F585=0," ",VLOOKUP(F585,Data!$B$62:$B$88,1,FALSE)))),"WRONG LETTER",IF(F585=0," ",_xlfn.XLOOKUP(F585,Data!$B$62:$B$88,Data!$L$62:$L$88)))</f>
        <v xml:space="preserve"> </v>
      </c>
      <c r="I585" s="125" t="str">
        <f>IF(ISNA((IF(F585=0," ",VLOOKUP(F585,Data!$B$62:$B$88,1,FALSE)))),"WRONG LETTER",IF(F585=0," ",_xlfn.XLOOKUP(F585,Data!$B$62:$B$88,Data!$A$62:$A$88)))</f>
        <v xml:space="preserve"> </v>
      </c>
      <c r="J585" s="13" t="str" cm="1">
        <f t="array" ref="J585">_xlfn.IFS(ISBLANK(G585), "", NOT(ISNUMBER(G585)), "!!!",  G585&lt;Data!$D$293,"...",G585&lt;Data!$E$293,"L1",G585&lt;Data!$F$293,"L2",G585&lt;Data!$G$293,"L3",G585&lt;Data!$H$293,"L4",G585&lt;Data!$I$293,"L5",G585&lt;Data!$J$293,"L6",G585&lt;Data!$K$293,"L7",G585&lt;Data!$L$293,"L8", G585&gt;=Data!$L$293,"L9")</f>
        <v/>
      </c>
      <c r="K585" s="8"/>
      <c r="L585" s="126" t="s">
        <v>45</v>
      </c>
      <c r="M585" s="126" t="s">
        <v>49</v>
      </c>
      <c r="N585" s="126">
        <f t="shared" si="125"/>
        <v>0</v>
      </c>
      <c r="O585" s="2"/>
      <c r="P585" s="6"/>
      <c r="Q585" s="6"/>
      <c r="R585" s="6"/>
      <c r="S585" s="6"/>
      <c r="T585" s="6"/>
      <c r="U585" s="6"/>
      <c r="V585" s="6"/>
      <c r="W585" s="6">
        <f>$N585</f>
        <v>0</v>
      </c>
      <c r="X585" s="8"/>
      <c r="Y585" s="8">
        <f>COUNTIF(F$578:F$585:F$587:F$594,F585)</f>
        <v>0</v>
      </c>
      <c r="Z585" s="8">
        <f t="shared" si="126"/>
        <v>0</v>
      </c>
    </row>
    <row r="586" spans="1:26" s="12" customFormat="1" ht="20" customHeight="1">
      <c r="A586" s="13" t="s">
        <v>206</v>
      </c>
      <c r="B586" s="13" t="s">
        <v>30</v>
      </c>
      <c r="C586" s="13" t="s">
        <v>27</v>
      </c>
      <c r="D586" s="13"/>
      <c r="E586" s="120" t="s">
        <v>226</v>
      </c>
      <c r="F586" s="46"/>
      <c r="G586" s="46"/>
      <c r="H586" s="120"/>
      <c r="I586" s="127"/>
      <c r="J586" s="128"/>
      <c r="K586" s="8"/>
      <c r="L586" s="129"/>
      <c r="M586" s="129"/>
      <c r="N586" s="130"/>
      <c r="O586" s="8"/>
      <c r="P586" s="8"/>
      <c r="Q586" s="8"/>
      <c r="R586" s="8"/>
      <c r="S586" s="8"/>
      <c r="T586" s="8"/>
      <c r="U586" s="8"/>
      <c r="V586" s="8"/>
      <c r="W586" s="8"/>
      <c r="X586" s="8"/>
      <c r="Y586" s="8"/>
      <c r="Z586" s="3"/>
    </row>
    <row r="587" spans="1:26" s="12" customFormat="1" ht="20" customHeight="1">
      <c r="A587" s="13" t="s">
        <v>206</v>
      </c>
      <c r="B587" s="13" t="s">
        <v>30</v>
      </c>
      <c r="C587" s="13" t="s">
        <v>27</v>
      </c>
      <c r="D587" s="13" t="s">
        <v>1</v>
      </c>
      <c r="E587" s="155">
        <v>1</v>
      </c>
      <c r="F587" s="30"/>
      <c r="G587" s="139"/>
      <c r="H587" s="125" t="str">
        <f>IF(ISNA((IF(F587=0," ",VLOOKUP(F587,Data!$B$62:$B$88,1,FALSE)))),"WRONG LETTER",IF(F587=0," ",_xlfn.XLOOKUP(F587,Data!$B$62:$B$88,Data!$L$62:$L$88)))</f>
        <v xml:space="preserve"> </v>
      </c>
      <c r="I587" s="125" t="str">
        <f>IF(ISNA((IF(F587=0," ",VLOOKUP(F587,Data!$B$62:$B$88,1,FALSE)))),"WRONG LETTER",IF(F587=0," ",_xlfn.XLOOKUP(F587,Data!$B$62:$B$88,Data!$A$62:$A$88)))</f>
        <v xml:space="preserve"> </v>
      </c>
      <c r="J587" s="13" t="str" cm="1">
        <f t="array" ref="J587">_xlfn.IFS(ISBLANK(G587), "", NOT(ISNUMBER(G587)), "!!!",  G587&lt;Data!$D$293,"...",G587&lt;Data!$E$293,"L1",G587&lt;Data!$F$293,"L2",G587&lt;Data!$G$293,"L3",G587&lt;Data!$H$293,"L4",G587&lt;Data!$I$293,"L5",G587&lt;Data!$J$293,"L6",G587&lt;Data!$K$293,"L7",G587&lt;Data!$L$293,"L8", G587&gt;=Data!$L$293,"L9")</f>
        <v/>
      </c>
      <c r="K587" s="2"/>
      <c r="L587" s="126" t="s">
        <v>0</v>
      </c>
      <c r="M587" s="126" t="s">
        <v>47</v>
      </c>
      <c r="N587" s="126">
        <f t="shared" ref="N587:N594" si="127">(9-_xlfn.XLOOKUP(L587,F$587:F$594,E$587:E$594, 9))+(9-_xlfn.XLOOKUP(M587,F$587:F$594,E$587:E$594, 9))</f>
        <v>0</v>
      </c>
      <c r="O587" s="2"/>
      <c r="P587" s="6">
        <f>$N587</f>
        <v>0</v>
      </c>
      <c r="Q587" s="6"/>
      <c r="R587" s="6"/>
      <c r="S587" s="6"/>
      <c r="T587" s="6"/>
      <c r="U587" s="6"/>
      <c r="V587" s="6"/>
      <c r="W587" s="6"/>
      <c r="X587" s="2"/>
      <c r="Y587" s="8">
        <f>COUNTIF(F$578:F$585:F$587:F$594,F587)</f>
        <v>0</v>
      </c>
      <c r="Z587" s="8">
        <f>IF(NOT(ISBLANK(F587)),COUNTIF(F$587:F$594,LEFT(F587,1)&amp;"*"),0)</f>
        <v>0</v>
      </c>
    </row>
    <row r="588" spans="1:26" s="12" customFormat="1" ht="20" customHeight="1">
      <c r="A588" s="13" t="s">
        <v>206</v>
      </c>
      <c r="B588" s="13" t="s">
        <v>30</v>
      </c>
      <c r="C588" s="13" t="s">
        <v>27</v>
      </c>
      <c r="D588" s="13" t="s">
        <v>1</v>
      </c>
      <c r="E588" s="155">
        <v>2</v>
      </c>
      <c r="F588" s="30"/>
      <c r="G588" s="139"/>
      <c r="H588" s="125" t="str">
        <f>IF(ISNA((IF(F588=0," ",VLOOKUP(F588,Data!$B$62:$B$88,1,FALSE)))),"WRONG LETTER",IF(F588=0," ",_xlfn.XLOOKUP(F588,Data!$B$62:$B$88,Data!$L$62:$L$88)))</f>
        <v xml:space="preserve"> </v>
      </c>
      <c r="I588" s="125" t="str">
        <f>IF(ISNA((IF(F588=0," ",VLOOKUP(F588,Data!$B$62:$B$88,1,FALSE)))),"WRONG LETTER",IF(F588=0," ",_xlfn.XLOOKUP(F588,Data!$B$62:$B$88,Data!$A$62:$A$88)))</f>
        <v xml:space="preserve"> </v>
      </c>
      <c r="J588" s="13" t="str" cm="1">
        <f t="array" ref="J588">_xlfn.IFS(ISBLANK(G588), "", NOT(ISNUMBER(G588)), "!!!",  G588&lt;Data!$D$293,"...",G588&lt;Data!$E$293,"L1",G588&lt;Data!$F$293,"L2",G588&lt;Data!$G$293,"L3",G588&lt;Data!$H$293,"L4",G588&lt;Data!$I$293,"L5",G588&lt;Data!$J$293,"L6",G588&lt;Data!$K$293,"L7",G588&lt;Data!$L$293,"L8", G588&gt;=Data!$L$293,"L9")</f>
        <v/>
      </c>
      <c r="K588" s="8"/>
      <c r="L588" s="126" t="s">
        <v>33</v>
      </c>
      <c r="M588" s="126" t="s">
        <v>34</v>
      </c>
      <c r="N588" s="126">
        <f t="shared" si="127"/>
        <v>0</v>
      </c>
      <c r="O588" s="2"/>
      <c r="P588" s="6"/>
      <c r="Q588" s="6">
        <f>$N588</f>
        <v>0</v>
      </c>
      <c r="R588" s="6"/>
      <c r="S588" s="6"/>
      <c r="T588" s="6"/>
      <c r="U588" s="6"/>
      <c r="V588" s="6"/>
      <c r="W588" s="6"/>
      <c r="X588" s="2"/>
      <c r="Y588" s="8">
        <f>COUNTIF(F$578:F$585:F$587:F$594,F588)</f>
        <v>0</v>
      </c>
      <c r="Z588" s="8">
        <f t="shared" ref="Z588:Z594" si="128">IF(NOT(ISBLANK(F588)),COUNTIF(F$587:F$594,LEFT(F588,1)&amp;"*"),0)</f>
        <v>0</v>
      </c>
    </row>
    <row r="589" spans="1:26" s="12" customFormat="1" ht="20" customHeight="1">
      <c r="A589" s="13" t="s">
        <v>206</v>
      </c>
      <c r="B589" s="13" t="s">
        <v>30</v>
      </c>
      <c r="C589" s="13" t="s">
        <v>27</v>
      </c>
      <c r="D589" s="13" t="s">
        <v>1</v>
      </c>
      <c r="E589" s="155">
        <v>3</v>
      </c>
      <c r="F589" s="30"/>
      <c r="G589" s="139"/>
      <c r="H589" s="125" t="str">
        <f>IF(ISNA((IF(F589=0," ",VLOOKUP(F589,Data!$B$62:$B$88,1,FALSE)))),"WRONG LETTER",IF(F589=0," ",_xlfn.XLOOKUP(F589,Data!$B$62:$B$88,Data!$L$62:$L$88)))</f>
        <v xml:space="preserve"> </v>
      </c>
      <c r="I589" s="125" t="str">
        <f>IF(ISNA((IF(F589=0," ",VLOOKUP(F589,Data!$B$62:$B$88,1,FALSE)))),"WRONG LETTER",IF(F589=0," ",_xlfn.XLOOKUP(F589,Data!$B$62:$B$88,Data!$A$62:$A$88)))</f>
        <v xml:space="preserve"> </v>
      </c>
      <c r="J589" s="13" t="str" cm="1">
        <f t="array" ref="J589">_xlfn.IFS(ISBLANK(G589), "", NOT(ISNUMBER(G589)), "!!!",  G589&lt;Data!$D$293,"...",G589&lt;Data!$E$293,"L1",G589&lt;Data!$F$293,"L2",G589&lt;Data!$G$293,"L3",G589&lt;Data!$H$293,"L4",G589&lt;Data!$I$293,"L5",G589&lt;Data!$J$293,"L6",G589&lt;Data!$K$293,"L7",G589&lt;Data!$L$293,"L8", G589&gt;=Data!$L$293,"L9")</f>
        <v/>
      </c>
      <c r="K589" s="8"/>
      <c r="L589" s="126" t="s">
        <v>1</v>
      </c>
      <c r="M589" s="126" t="s">
        <v>46</v>
      </c>
      <c r="N589" s="126">
        <f t="shared" si="127"/>
        <v>0</v>
      </c>
      <c r="O589" s="2"/>
      <c r="P589" s="6"/>
      <c r="Q589" s="6"/>
      <c r="R589" s="6">
        <f>$N589</f>
        <v>0</v>
      </c>
      <c r="S589" s="6"/>
      <c r="T589" s="6"/>
      <c r="U589" s="6"/>
      <c r="V589" s="6"/>
      <c r="W589" s="6"/>
      <c r="X589" s="2"/>
      <c r="Y589" s="8">
        <f>COUNTIF(F$578:F$585:F$587:F$594,F589)</f>
        <v>0</v>
      </c>
      <c r="Z589" s="8">
        <f t="shared" si="128"/>
        <v>0</v>
      </c>
    </row>
    <row r="590" spans="1:26" s="12" customFormat="1" ht="20" customHeight="1">
      <c r="A590" s="13" t="s">
        <v>206</v>
      </c>
      <c r="B590" s="13" t="s">
        <v>30</v>
      </c>
      <c r="C590" s="13" t="s">
        <v>27</v>
      </c>
      <c r="D590" s="13" t="s">
        <v>1</v>
      </c>
      <c r="E590" s="155">
        <v>4</v>
      </c>
      <c r="F590" s="30"/>
      <c r="G590" s="139"/>
      <c r="H590" s="125" t="str">
        <f>IF(ISNA((IF(F590=0," ",VLOOKUP(F590,Data!$B$62:$B$88,1,FALSE)))),"WRONG LETTER",IF(F590=0," ",_xlfn.XLOOKUP(F590,Data!$B$62:$B$88,Data!$L$62:$L$88)))</f>
        <v xml:space="preserve"> </v>
      </c>
      <c r="I590" s="125" t="str">
        <f>IF(ISNA((IF(F590=0," ",VLOOKUP(F590,Data!$B$62:$B$88,1,FALSE)))),"WRONG LETTER",IF(F590=0," ",_xlfn.XLOOKUP(F590,Data!$B$62:$B$88,Data!$A$62:$A$88)))</f>
        <v xml:space="preserve"> </v>
      </c>
      <c r="J590" s="13" t="str" cm="1">
        <f t="array" ref="J590">_xlfn.IFS(ISBLANK(G590), "", NOT(ISNUMBER(G590)), "!!!",  G590&lt;Data!$D$293,"...",G590&lt;Data!$E$293,"L1",G590&lt;Data!$F$293,"L2",G590&lt;Data!$G$293,"L3",G590&lt;Data!$H$293,"L4",G590&lt;Data!$I$293,"L5",G590&lt;Data!$J$293,"L6",G590&lt;Data!$K$293,"L7",G590&lt;Data!$L$293,"L8", G590&gt;=Data!$L$293,"L9")</f>
        <v/>
      </c>
      <c r="K590" s="8"/>
      <c r="L590" s="126" t="s">
        <v>18</v>
      </c>
      <c r="M590" s="126" t="s">
        <v>17</v>
      </c>
      <c r="N590" s="126">
        <f t="shared" si="127"/>
        <v>0</v>
      </c>
      <c r="O590" s="2"/>
      <c r="P590" s="6"/>
      <c r="Q590" s="6"/>
      <c r="R590" s="6"/>
      <c r="S590" s="6">
        <f>$N590</f>
        <v>0</v>
      </c>
      <c r="T590" s="6"/>
      <c r="U590" s="6"/>
      <c r="V590" s="6"/>
      <c r="W590" s="6"/>
      <c r="X590" s="2"/>
      <c r="Y590" s="8">
        <f>COUNTIF(F$578:F$585:F$587:F$594,F590)</f>
        <v>0</v>
      </c>
      <c r="Z590" s="8">
        <f t="shared" si="128"/>
        <v>0</v>
      </c>
    </row>
    <row r="591" spans="1:26" s="12" customFormat="1" ht="20" customHeight="1">
      <c r="A591" s="13" t="s">
        <v>206</v>
      </c>
      <c r="B591" s="13" t="s">
        <v>30</v>
      </c>
      <c r="C591" s="13" t="s">
        <v>27</v>
      </c>
      <c r="D591" s="13" t="s">
        <v>1</v>
      </c>
      <c r="E591" s="155">
        <v>5</v>
      </c>
      <c r="F591" s="30"/>
      <c r="G591" s="139"/>
      <c r="H591" s="125" t="str">
        <f>IF(ISNA((IF(F591=0," ",VLOOKUP(F591,Data!$B$62:$B$88,1,FALSE)))),"WRONG LETTER",IF(F591=0," ",_xlfn.XLOOKUP(F591,Data!$B$62:$B$88,Data!$L$62:$L$88)))</f>
        <v xml:space="preserve"> </v>
      </c>
      <c r="I591" s="125" t="str">
        <f>IF(ISNA((IF(F591=0," ",VLOOKUP(F591,Data!$B$62:$B$88,1,FALSE)))),"WRONG LETTER",IF(F591=0," ",_xlfn.XLOOKUP(F591,Data!$B$62:$B$88,Data!$A$62:$A$88)))</f>
        <v xml:space="preserve"> </v>
      </c>
      <c r="J591" s="13" t="str" cm="1">
        <f t="array" ref="J591">_xlfn.IFS(ISBLANK(G591), "", NOT(ISNUMBER(G591)), "!!!",  G591&lt;Data!$D$293,"...",G591&lt;Data!$E$293,"L1",G591&lt;Data!$F$293,"L2",G591&lt;Data!$G$293,"L3",G591&lt;Data!$H$293,"L4",G591&lt;Data!$I$293,"L5",G591&lt;Data!$J$293,"L6",G591&lt;Data!$K$293,"L7",G591&lt;Data!$L$293,"L8", G591&gt;=Data!$L$293,"L9")</f>
        <v/>
      </c>
      <c r="K591" s="8"/>
      <c r="L591" s="126" t="s">
        <v>31</v>
      </c>
      <c r="M591" s="126" t="s">
        <v>32</v>
      </c>
      <c r="N591" s="126">
        <f t="shared" si="127"/>
        <v>0</v>
      </c>
      <c r="O591" s="2"/>
      <c r="P591" s="6"/>
      <c r="Q591" s="6"/>
      <c r="R591" s="6"/>
      <c r="S591" s="6"/>
      <c r="T591" s="6">
        <f>$N591</f>
        <v>0</v>
      </c>
      <c r="U591" s="6"/>
      <c r="V591" s="6"/>
      <c r="W591" s="6"/>
      <c r="X591" s="2"/>
      <c r="Y591" s="8">
        <f>COUNTIF(F$578:F$585:F$587:F$594,F591)</f>
        <v>0</v>
      </c>
      <c r="Z591" s="8">
        <f t="shared" si="128"/>
        <v>0</v>
      </c>
    </row>
    <row r="592" spans="1:26" s="12" customFormat="1" ht="20" customHeight="1">
      <c r="A592" s="13" t="s">
        <v>206</v>
      </c>
      <c r="B592" s="13" t="s">
        <v>30</v>
      </c>
      <c r="C592" s="13" t="s">
        <v>27</v>
      </c>
      <c r="D592" s="13" t="s">
        <v>1</v>
      </c>
      <c r="E592" s="155">
        <v>6</v>
      </c>
      <c r="F592" s="30"/>
      <c r="G592" s="139"/>
      <c r="H592" s="125" t="str">
        <f>IF(ISNA((IF(F592=0," ",VLOOKUP(F592,Data!$B$62:$B$88,1,FALSE)))),"WRONG LETTER",IF(F592=0," ",_xlfn.XLOOKUP(F592,Data!$B$62:$B$88,Data!$L$62:$L$88)))</f>
        <v xml:space="preserve"> </v>
      </c>
      <c r="I592" s="125" t="str">
        <f>IF(ISNA((IF(F592=0," ",VLOOKUP(F592,Data!$B$62:$B$88,1,FALSE)))),"WRONG LETTER",IF(F592=0," ",_xlfn.XLOOKUP(F592,Data!$B$62:$B$88,Data!$A$62:$A$88)))</f>
        <v xml:space="preserve"> </v>
      </c>
      <c r="J592" s="13" t="str" cm="1">
        <f t="array" ref="J592">_xlfn.IFS(ISBLANK(G592), "", NOT(ISNUMBER(G592)), "!!!",  G592&lt;Data!$D$293,"...",G592&lt;Data!$E$293,"L1",G592&lt;Data!$F$293,"L2",G592&lt;Data!$G$293,"L3",G592&lt;Data!$H$293,"L4",G592&lt;Data!$I$293,"L5",G592&lt;Data!$J$293,"L6",G592&lt;Data!$K$293,"L7",G592&lt;Data!$L$293,"L8", G592&gt;=Data!$L$293,"L9")</f>
        <v/>
      </c>
      <c r="K592" s="131"/>
      <c r="L592" s="126" t="s">
        <v>44</v>
      </c>
      <c r="M592" s="126" t="s">
        <v>48</v>
      </c>
      <c r="N592" s="126">
        <f t="shared" si="127"/>
        <v>0</v>
      </c>
      <c r="O592" s="2"/>
      <c r="P592" s="6"/>
      <c r="Q592" s="6"/>
      <c r="R592" s="6"/>
      <c r="S592" s="6"/>
      <c r="T592" s="6"/>
      <c r="U592" s="6">
        <f>$N592</f>
        <v>0</v>
      </c>
      <c r="V592" s="6"/>
      <c r="W592" s="6"/>
      <c r="X592" s="2"/>
      <c r="Y592" s="8">
        <f>COUNTIF(F$578:F$585:F$587:F$594,F592)</f>
        <v>0</v>
      </c>
      <c r="Z592" s="8">
        <f t="shared" si="128"/>
        <v>0</v>
      </c>
    </row>
    <row r="593" spans="1:26" s="11" customFormat="1" ht="20" customHeight="1">
      <c r="A593" s="13" t="s">
        <v>206</v>
      </c>
      <c r="B593" s="13" t="s">
        <v>30</v>
      </c>
      <c r="C593" s="13" t="s">
        <v>27</v>
      </c>
      <c r="D593" s="13" t="s">
        <v>1</v>
      </c>
      <c r="E593" s="25">
        <v>7</v>
      </c>
      <c r="F593" s="30"/>
      <c r="G593" s="139"/>
      <c r="H593" s="125" t="str">
        <f>IF(ISNA((IF(F593=0," ",VLOOKUP(F593,Data!$B$62:$B$88,1,FALSE)))),"WRONG LETTER",IF(F593=0," ",_xlfn.XLOOKUP(F593,Data!$B$62:$B$88,Data!$L$62:$L$88)))</f>
        <v xml:space="preserve"> </v>
      </c>
      <c r="I593" s="125" t="str">
        <f>IF(ISNA((IF(F593=0," ",VLOOKUP(F593,Data!$B$62:$B$88,1,FALSE)))),"WRONG LETTER",IF(F593=0," ",_xlfn.XLOOKUP(F593,Data!$B$62:$B$88,Data!$A$62:$A$88)))</f>
        <v xml:space="preserve"> </v>
      </c>
      <c r="J593" s="13" t="str" cm="1">
        <f t="array" ref="J593">_xlfn.IFS(ISBLANK(G593), "", NOT(ISNUMBER(G593)), "!!!",  G593&lt;Data!$D$293,"...",G593&lt;Data!$E$293,"L1",G593&lt;Data!$F$293,"L2",G593&lt;Data!$G$293,"L3",G593&lt;Data!$H$293,"L4",G593&lt;Data!$I$293,"L5",G593&lt;Data!$J$293,"L6",G593&lt;Data!$K$293,"L7",G593&lt;Data!$L$293,"L8", G593&gt;=Data!$L$293,"L9")</f>
        <v/>
      </c>
      <c r="K593" s="8"/>
      <c r="L593" s="126" t="s">
        <v>72</v>
      </c>
      <c r="M593" s="126" t="s">
        <v>73</v>
      </c>
      <c r="N593" s="126">
        <f t="shared" si="127"/>
        <v>0</v>
      </c>
      <c r="O593" s="2"/>
      <c r="P593" s="6"/>
      <c r="Q593" s="6"/>
      <c r="R593" s="6"/>
      <c r="S593" s="6"/>
      <c r="T593" s="6"/>
      <c r="U593" s="6"/>
      <c r="V593" s="6">
        <f>$N593</f>
        <v>0</v>
      </c>
      <c r="W593" s="6"/>
      <c r="X593" s="2"/>
      <c r="Y593" s="8">
        <f>COUNTIF(F$578:F$585:F$587:F$594,F593)</f>
        <v>0</v>
      </c>
      <c r="Z593" s="8">
        <f t="shared" si="128"/>
        <v>0</v>
      </c>
    </row>
    <row r="594" spans="1:26" s="11" customFormat="1" ht="20" customHeight="1">
      <c r="A594" s="13" t="s">
        <v>206</v>
      </c>
      <c r="B594" s="13" t="s">
        <v>30</v>
      </c>
      <c r="C594" s="13" t="s">
        <v>27</v>
      </c>
      <c r="D594" s="13" t="s">
        <v>1</v>
      </c>
      <c r="E594" s="25">
        <v>8</v>
      </c>
      <c r="F594" s="30"/>
      <c r="G594" s="139"/>
      <c r="H594" s="125" t="str">
        <f>IF(ISNA((IF(F594=0," ",VLOOKUP(F594,Data!$B$62:$B$88,1,FALSE)))),"WRONG LETTER",IF(F594=0," ",_xlfn.XLOOKUP(F594,Data!$B$62:$B$88,Data!$L$62:$L$88)))</f>
        <v xml:space="preserve"> </v>
      </c>
      <c r="I594" s="125" t="str">
        <f>IF(ISNA((IF(F594=0," ",VLOOKUP(F594,Data!$B$62:$B$88,1,FALSE)))),"WRONG LETTER",IF(F594=0," ",_xlfn.XLOOKUP(F594,Data!$B$62:$B$88,Data!$A$62:$A$88)))</f>
        <v xml:space="preserve"> </v>
      </c>
      <c r="J594" s="13" t="str" cm="1">
        <f t="array" ref="J594">_xlfn.IFS(ISBLANK(G594), "", NOT(ISNUMBER(G594)), "!!!",  G594&lt;Data!$D$293,"...",G594&lt;Data!$E$293,"L1",G594&lt;Data!$F$293,"L2",G594&lt;Data!$G$293,"L3",G594&lt;Data!$H$293,"L4",G594&lt;Data!$I$293,"L5",G594&lt;Data!$J$293,"L6",G594&lt;Data!$K$293,"L7",G594&lt;Data!$L$293,"L8", G594&gt;=Data!$L$293,"L9")</f>
        <v/>
      </c>
      <c r="K594" s="8"/>
      <c r="L594" s="126" t="s">
        <v>45</v>
      </c>
      <c r="M594" s="126" t="s">
        <v>49</v>
      </c>
      <c r="N594" s="126">
        <f t="shared" si="127"/>
        <v>0</v>
      </c>
      <c r="O594" s="2"/>
      <c r="P594" s="6"/>
      <c r="Q594" s="6"/>
      <c r="R594" s="6"/>
      <c r="S594" s="6"/>
      <c r="T594" s="6"/>
      <c r="U594" s="6"/>
      <c r="V594" s="6"/>
      <c r="W594" s="6">
        <f>$N594</f>
        <v>0</v>
      </c>
      <c r="X594" s="8"/>
      <c r="Y594" s="8">
        <f>COUNTIF(F$578:F$585:F$587:F$594,F594)</f>
        <v>0</v>
      </c>
      <c r="Z594" s="8">
        <f t="shared" si="128"/>
        <v>0</v>
      </c>
    </row>
    <row r="595" spans="1:26" s="11" customFormat="1" ht="20" customHeight="1">
      <c r="A595" s="13" t="s">
        <v>206</v>
      </c>
      <c r="B595" s="13" t="s">
        <v>30</v>
      </c>
      <c r="C595" s="13" t="s">
        <v>208</v>
      </c>
      <c r="D595" s="13"/>
      <c r="E595" s="438" t="s">
        <v>444</v>
      </c>
      <c r="F595" s="46"/>
      <c r="G595" s="46"/>
      <c r="H595" s="120"/>
      <c r="I595" s="127" t="s">
        <v>59</v>
      </c>
      <c r="J595" s="128">
        <f>Data!$M$294</f>
        <v>12.01</v>
      </c>
      <c r="K595" s="22"/>
      <c r="L595" s="16"/>
      <c r="M595" s="16"/>
      <c r="O595" s="8"/>
      <c r="P595" s="8"/>
      <c r="Q595" s="8"/>
      <c r="R595" s="8"/>
      <c r="S595" s="8"/>
      <c r="T595" s="8"/>
      <c r="U595" s="8"/>
      <c r="V595" s="8"/>
      <c r="W595" s="8"/>
      <c r="X595" s="2"/>
      <c r="Y595" s="123"/>
      <c r="Z595" s="124"/>
    </row>
    <row r="596" spans="1:26" s="11" customFormat="1" ht="20" customHeight="1">
      <c r="A596" s="13" t="s">
        <v>206</v>
      </c>
      <c r="B596" s="13" t="s">
        <v>30</v>
      </c>
      <c r="C596" s="13" t="s">
        <v>208</v>
      </c>
      <c r="D596" s="13" t="s">
        <v>0</v>
      </c>
      <c r="E596" s="155">
        <v>1</v>
      </c>
      <c r="F596" s="30"/>
      <c r="G596" s="139"/>
      <c r="H596" s="329" t="str">
        <f>IF(ISNA((IF(F596=0," ",VLOOKUP(F596,Data!$B$62:$B$88,1,FALSE)))),"WRONG LETTER",IF(F596=0," ",_xlfn.XLOOKUP(F596,Data!$B$62:$B$88,Data!$D$62:$D$88)))</f>
        <v xml:space="preserve"> </v>
      </c>
      <c r="I596" s="329" t="str">
        <f>IF(ISNA((IF(F596=0," ",VLOOKUP(F596,Data!$B$62:$B$88,1,FALSE)))),"WRONG LETTER",IF(F596=0," ",_xlfn.XLOOKUP(F596,Data!$B$62:$B$88,Data!$A$62:$A$88)))</f>
        <v xml:space="preserve"> </v>
      </c>
      <c r="J596" s="330" t="str" cm="1">
        <f t="array" ref="J596">_xlfn.IFS(ISBLANK(G596), "", NOT(ISNUMBER(G596)), "!!!",  G596&lt;Data!$D$294,"...",G596&lt;Data!$E$294,"L1",G596&lt;Data!$F$294,"L2",G596&lt;Data!$G$294,"L3",G596&lt;Data!$H$294,"L4",G596&lt;Data!$I$294,"L5",G596&lt;Data!$J$294,"L6",G596&lt;Data!$K$294,"L7",G596&lt;Data!$L$294,"L8", G596&gt;=Data!$L$294,"L9")</f>
        <v/>
      </c>
      <c r="K596" s="2"/>
      <c r="L596" s="126" t="s">
        <v>0</v>
      </c>
      <c r="M596" s="126" t="s">
        <v>47</v>
      </c>
      <c r="N596" s="165" t="s">
        <v>139</v>
      </c>
      <c r="O596" s="2"/>
      <c r="P596" s="150" t="str">
        <f>$N596</f>
        <v>N/S</v>
      </c>
      <c r="Q596" s="150"/>
      <c r="R596" s="150"/>
      <c r="S596" s="150"/>
      <c r="T596" s="150"/>
      <c r="U596" s="150"/>
      <c r="V596" s="150"/>
      <c r="W596" s="150"/>
      <c r="X596" s="2"/>
      <c r="Y596" s="8">
        <f>COUNTIF(F$596:F$603:F$605:F$612,F596)</f>
        <v>0</v>
      </c>
      <c r="Z596" s="8">
        <f>IF(NOT(ISBLANK(F596)),COUNTIF(F$596:F$603,LEFT(F596,1)&amp;"*"),0)</f>
        <v>0</v>
      </c>
    </row>
    <row r="597" spans="1:26" s="11" customFormat="1" ht="20" customHeight="1">
      <c r="A597" s="13" t="s">
        <v>206</v>
      </c>
      <c r="B597" s="13" t="s">
        <v>30</v>
      </c>
      <c r="C597" s="13" t="s">
        <v>208</v>
      </c>
      <c r="D597" s="13" t="s">
        <v>0</v>
      </c>
      <c r="E597" s="155">
        <v>2</v>
      </c>
      <c r="F597" s="30"/>
      <c r="G597" s="139"/>
      <c r="H597" s="329" t="str">
        <f>IF(ISNA((IF(F597=0," ",VLOOKUP(F597,Data!$B$62:$B$88,1,FALSE)))),"WRONG LETTER",IF(F597=0," ",_xlfn.XLOOKUP(F597,Data!$B$62:$B$88,Data!$D$62:$D$88)))</f>
        <v xml:space="preserve"> </v>
      </c>
      <c r="I597" s="329" t="str">
        <f>IF(ISNA((IF(F597=0," ",VLOOKUP(F597,Data!$B$62:$B$88,1,FALSE)))),"WRONG LETTER",IF(F597=0," ",_xlfn.XLOOKUP(F597,Data!$B$62:$B$88,Data!$A$62:$A$88)))</f>
        <v xml:space="preserve"> </v>
      </c>
      <c r="J597" s="330" t="str" cm="1">
        <f t="array" ref="J597">_xlfn.IFS(ISBLANK(G597), "", NOT(ISNUMBER(G597)), "!!!",  G597&lt;Data!$D$294,"...",G597&lt;Data!$E$294,"L1",G597&lt;Data!$F$294,"L2",G597&lt;Data!$G$294,"L3",G597&lt;Data!$H$294,"L4",G597&lt;Data!$I$294,"L5",G597&lt;Data!$J$294,"L6",G597&lt;Data!$K$294,"L7",G597&lt;Data!$L$294,"L8", G597&gt;=Data!$L$294,"L9")</f>
        <v/>
      </c>
      <c r="K597" s="2"/>
      <c r="L597" s="126" t="s">
        <v>33</v>
      </c>
      <c r="M597" s="126" t="s">
        <v>34</v>
      </c>
      <c r="N597" s="165" t="s">
        <v>139</v>
      </c>
      <c r="O597" s="2"/>
      <c r="P597" s="150"/>
      <c r="Q597" s="150" t="str">
        <f>$N597</f>
        <v>N/S</v>
      </c>
      <c r="R597" s="150"/>
      <c r="S597" s="150"/>
      <c r="T597" s="150"/>
      <c r="U597" s="150"/>
      <c r="V597" s="150"/>
      <c r="W597" s="150"/>
      <c r="X597" s="2"/>
      <c r="Y597" s="8">
        <f>COUNTIF(F$596:F$603:F$605:F$612,F597)</f>
        <v>0</v>
      </c>
      <c r="Z597" s="8">
        <f t="shared" ref="Z597:Z603" si="129">IF(NOT(ISBLANK(F597)),COUNTIF(F$596:F$603,LEFT(F597,1)&amp;"*"),0)</f>
        <v>0</v>
      </c>
    </row>
    <row r="598" spans="1:26" s="11" customFormat="1" ht="20" customHeight="1">
      <c r="A598" s="13" t="s">
        <v>206</v>
      </c>
      <c r="B598" s="13" t="s">
        <v>30</v>
      </c>
      <c r="C598" s="13" t="s">
        <v>208</v>
      </c>
      <c r="D598" s="13" t="s">
        <v>0</v>
      </c>
      <c r="E598" s="155">
        <v>3</v>
      </c>
      <c r="F598" s="30"/>
      <c r="G598" s="139"/>
      <c r="H598" s="329" t="str">
        <f>IF(ISNA((IF(F598=0," ",VLOOKUP(F598,Data!$B$62:$B$88,1,FALSE)))),"WRONG LETTER",IF(F598=0," ",_xlfn.XLOOKUP(F598,Data!$B$62:$B$88,Data!$D$62:$D$88)))</f>
        <v xml:space="preserve"> </v>
      </c>
      <c r="I598" s="329" t="str">
        <f>IF(ISNA((IF(F598=0," ",VLOOKUP(F598,Data!$B$62:$B$88,1,FALSE)))),"WRONG LETTER",IF(F598=0," ",_xlfn.XLOOKUP(F598,Data!$B$62:$B$88,Data!$A$62:$A$88)))</f>
        <v xml:space="preserve"> </v>
      </c>
      <c r="J598" s="330" t="str" cm="1">
        <f t="array" ref="J598">_xlfn.IFS(ISBLANK(G598), "", NOT(ISNUMBER(G598)), "!!!",  G598&lt;Data!$D$294,"...",G598&lt;Data!$E$294,"L1",G598&lt;Data!$F$294,"L2",G598&lt;Data!$G$294,"L3",G598&lt;Data!$H$294,"L4",G598&lt;Data!$I$294,"L5",G598&lt;Data!$J$294,"L6",G598&lt;Data!$K$294,"L7",G598&lt;Data!$L$294,"L8", G598&gt;=Data!$L$294,"L9")</f>
        <v/>
      </c>
      <c r="K598" s="2"/>
      <c r="L598" s="126" t="s">
        <v>1</v>
      </c>
      <c r="M598" s="126" t="s">
        <v>46</v>
      </c>
      <c r="N598" s="165" t="s">
        <v>139</v>
      </c>
      <c r="O598" s="2"/>
      <c r="P598" s="150"/>
      <c r="Q598" s="150"/>
      <c r="R598" s="150" t="str">
        <f>$N598</f>
        <v>N/S</v>
      </c>
      <c r="S598" s="150"/>
      <c r="T598" s="150"/>
      <c r="U598" s="150"/>
      <c r="V598" s="150"/>
      <c r="W598" s="150"/>
      <c r="X598" s="2"/>
      <c r="Y598" s="8">
        <f>COUNTIF(F$596:F$603:F$605:F$612,F598)</f>
        <v>0</v>
      </c>
      <c r="Z598" s="8">
        <f t="shared" si="129"/>
        <v>0</v>
      </c>
    </row>
    <row r="599" spans="1:26" s="11" customFormat="1" ht="20" customHeight="1">
      <c r="A599" s="13" t="s">
        <v>206</v>
      </c>
      <c r="B599" s="13" t="s">
        <v>30</v>
      </c>
      <c r="C599" s="13" t="s">
        <v>208</v>
      </c>
      <c r="D599" s="13" t="s">
        <v>0</v>
      </c>
      <c r="E599" s="155">
        <v>4</v>
      </c>
      <c r="F599" s="30"/>
      <c r="G599" s="139"/>
      <c r="H599" s="329" t="str">
        <f>IF(ISNA((IF(F599=0," ",VLOOKUP(F599,Data!$B$62:$B$88,1,FALSE)))),"WRONG LETTER",IF(F599=0," ",_xlfn.XLOOKUP(F599,Data!$B$62:$B$88,Data!$D$62:$D$88)))</f>
        <v xml:space="preserve"> </v>
      </c>
      <c r="I599" s="329" t="str">
        <f>IF(ISNA((IF(F599=0," ",VLOOKUP(F599,Data!$B$62:$B$88,1,FALSE)))),"WRONG LETTER",IF(F599=0," ",_xlfn.XLOOKUP(F599,Data!$B$62:$B$88,Data!$A$62:$A$88)))</f>
        <v xml:space="preserve"> </v>
      </c>
      <c r="J599" s="330" t="str" cm="1">
        <f t="array" ref="J599">_xlfn.IFS(ISBLANK(G599), "", NOT(ISNUMBER(G599)), "!!!",  G599&lt;Data!$D$294,"...",G599&lt;Data!$E$294,"L1",G599&lt;Data!$F$294,"L2",G599&lt;Data!$G$294,"L3",G599&lt;Data!$H$294,"L4",G599&lt;Data!$I$294,"L5",G599&lt;Data!$J$294,"L6",G599&lt;Data!$K$294,"L7",G599&lt;Data!$L$294,"L8", G599&gt;=Data!$L$294,"L9")</f>
        <v/>
      </c>
      <c r="K599" s="2"/>
      <c r="L599" s="126" t="s">
        <v>18</v>
      </c>
      <c r="M599" s="126" t="s">
        <v>17</v>
      </c>
      <c r="N599" s="165" t="s">
        <v>139</v>
      </c>
      <c r="O599" s="2"/>
      <c r="P599" s="150"/>
      <c r="Q599" s="150"/>
      <c r="R599" s="150"/>
      <c r="S599" s="150" t="str">
        <f>$N599</f>
        <v>N/S</v>
      </c>
      <c r="T599" s="150"/>
      <c r="U599" s="150"/>
      <c r="V599" s="150"/>
      <c r="W599" s="150"/>
      <c r="X599" s="2"/>
      <c r="Y599" s="8">
        <f>COUNTIF(F$596:F$603:F$605:F$612,F599)</f>
        <v>0</v>
      </c>
      <c r="Z599" s="8">
        <f t="shared" si="129"/>
        <v>0</v>
      </c>
    </row>
    <row r="600" spans="1:26" s="11" customFormat="1" ht="20" customHeight="1">
      <c r="A600" s="13" t="s">
        <v>206</v>
      </c>
      <c r="B600" s="13" t="s">
        <v>30</v>
      </c>
      <c r="C600" s="13" t="s">
        <v>208</v>
      </c>
      <c r="D600" s="13" t="s">
        <v>0</v>
      </c>
      <c r="E600" s="155">
        <v>5</v>
      </c>
      <c r="F600" s="30"/>
      <c r="G600" s="139"/>
      <c r="H600" s="329" t="str">
        <f>IF(ISNA((IF(F600=0," ",VLOOKUP(F600,Data!$B$62:$B$88,1,FALSE)))),"WRONG LETTER",IF(F600=0," ",_xlfn.XLOOKUP(F600,Data!$B$62:$B$88,Data!$D$62:$D$88)))</f>
        <v xml:space="preserve"> </v>
      </c>
      <c r="I600" s="329" t="str">
        <f>IF(ISNA((IF(F600=0," ",VLOOKUP(F600,Data!$B$62:$B$88,1,FALSE)))),"WRONG LETTER",IF(F600=0," ",_xlfn.XLOOKUP(F600,Data!$B$62:$B$88,Data!$A$62:$A$88)))</f>
        <v xml:space="preserve"> </v>
      </c>
      <c r="J600" s="330" t="str" cm="1">
        <f t="array" ref="J600">_xlfn.IFS(ISBLANK(G600), "", NOT(ISNUMBER(G600)), "!!!",  G600&lt;Data!$D$294,"...",G600&lt;Data!$E$294,"L1",G600&lt;Data!$F$294,"L2",G600&lt;Data!$G$294,"L3",G600&lt;Data!$H$294,"L4",G600&lt;Data!$I$294,"L5",G600&lt;Data!$J$294,"L6",G600&lt;Data!$K$294,"L7",G600&lt;Data!$L$294,"L8", G600&gt;=Data!$L$294,"L9")</f>
        <v/>
      </c>
      <c r="K600" s="2"/>
      <c r="L600" s="126" t="s">
        <v>31</v>
      </c>
      <c r="M600" s="126" t="s">
        <v>32</v>
      </c>
      <c r="N600" s="165" t="s">
        <v>139</v>
      </c>
      <c r="O600" s="2"/>
      <c r="P600" s="150"/>
      <c r="Q600" s="150"/>
      <c r="R600" s="150"/>
      <c r="S600" s="150"/>
      <c r="T600" s="150" t="str">
        <f>$N600</f>
        <v>N/S</v>
      </c>
      <c r="U600" s="150"/>
      <c r="V600" s="150"/>
      <c r="W600" s="150"/>
      <c r="X600" s="2"/>
      <c r="Y600" s="8">
        <f>COUNTIF(F$596:F$603:F$605:F$612,F600)</f>
        <v>0</v>
      </c>
      <c r="Z600" s="8">
        <f t="shared" si="129"/>
        <v>0</v>
      </c>
    </row>
    <row r="601" spans="1:26" s="11" customFormat="1" ht="20" customHeight="1">
      <c r="A601" s="13" t="s">
        <v>206</v>
      </c>
      <c r="B601" s="13" t="s">
        <v>30</v>
      </c>
      <c r="C601" s="13" t="s">
        <v>208</v>
      </c>
      <c r="D601" s="13" t="s">
        <v>0</v>
      </c>
      <c r="E601" s="155">
        <v>6</v>
      </c>
      <c r="F601" s="30"/>
      <c r="G601" s="139"/>
      <c r="H601" s="329" t="str">
        <f>IF(ISNA((IF(F601=0," ",VLOOKUP(F601,Data!$B$62:$B$88,1,FALSE)))),"WRONG LETTER",IF(F601=0," ",_xlfn.XLOOKUP(F601,Data!$B$62:$B$88,Data!$D$62:$D$88)))</f>
        <v xml:space="preserve"> </v>
      </c>
      <c r="I601" s="329" t="str">
        <f>IF(ISNA((IF(F601=0," ",VLOOKUP(F601,Data!$B$62:$B$88,1,FALSE)))),"WRONG LETTER",IF(F601=0," ",_xlfn.XLOOKUP(F601,Data!$B$62:$B$88,Data!$A$62:$A$88)))</f>
        <v xml:space="preserve"> </v>
      </c>
      <c r="J601" s="330" t="str" cm="1">
        <f t="array" ref="J601">_xlfn.IFS(ISBLANK(G601), "", NOT(ISNUMBER(G601)), "!!!",  G601&lt;Data!$D$294,"...",G601&lt;Data!$E$294,"L1",G601&lt;Data!$F$294,"L2",G601&lt;Data!$G$294,"L3",G601&lt;Data!$H$294,"L4",G601&lt;Data!$I$294,"L5",G601&lt;Data!$J$294,"L6",G601&lt;Data!$K$294,"L7",G601&lt;Data!$L$294,"L8", G601&gt;=Data!$L$294,"L9")</f>
        <v/>
      </c>
      <c r="K601" s="2"/>
      <c r="L601" s="126" t="s">
        <v>44</v>
      </c>
      <c r="M601" s="126" t="s">
        <v>48</v>
      </c>
      <c r="N601" s="165" t="s">
        <v>139</v>
      </c>
      <c r="O601" s="2"/>
      <c r="P601" s="150"/>
      <c r="Q601" s="150"/>
      <c r="R601" s="150"/>
      <c r="S601" s="150"/>
      <c r="T601" s="150"/>
      <c r="U601" s="150" t="str">
        <f>$N601</f>
        <v>N/S</v>
      </c>
      <c r="V601" s="150"/>
      <c r="W601" s="150"/>
      <c r="X601" s="2"/>
      <c r="Y601" s="8">
        <f>COUNTIF(F$596:F$603:F$605:F$612,F601)</f>
        <v>0</v>
      </c>
      <c r="Z601" s="8">
        <f t="shared" si="129"/>
        <v>0</v>
      </c>
    </row>
    <row r="602" spans="1:26" s="11" customFormat="1" ht="20" customHeight="1">
      <c r="A602" s="13" t="s">
        <v>206</v>
      </c>
      <c r="B602" s="13" t="s">
        <v>30</v>
      </c>
      <c r="C602" s="13" t="s">
        <v>208</v>
      </c>
      <c r="D602" s="13" t="s">
        <v>0</v>
      </c>
      <c r="E602" s="25">
        <v>7</v>
      </c>
      <c r="F602" s="30"/>
      <c r="G602" s="139"/>
      <c r="H602" s="329" t="str">
        <f>IF(ISNA((IF(F602=0," ",VLOOKUP(F602,Data!$B$62:$B$88,1,FALSE)))),"WRONG LETTER",IF(F602=0," ",_xlfn.XLOOKUP(F602,Data!$B$62:$B$88,Data!$D$62:$D$88)))</f>
        <v xml:space="preserve"> </v>
      </c>
      <c r="I602" s="329" t="str">
        <f>IF(ISNA((IF(F602=0," ",VLOOKUP(F602,Data!$B$62:$B$88,1,FALSE)))),"WRONG LETTER",IF(F602=0," ",_xlfn.XLOOKUP(F602,Data!$B$62:$B$88,Data!$A$62:$A$88)))</f>
        <v xml:space="preserve"> </v>
      </c>
      <c r="J602" s="330" t="str" cm="1">
        <f t="array" ref="J602">_xlfn.IFS(ISBLANK(G602), "", NOT(ISNUMBER(G602)), "!!!",  G602&lt;Data!$D$294,"...",G602&lt;Data!$E$294,"L1",G602&lt;Data!$F$294,"L2",G602&lt;Data!$G$294,"L3",G602&lt;Data!$H$294,"L4",G602&lt;Data!$I$294,"L5",G602&lt;Data!$J$294,"L6",G602&lt;Data!$K$294,"L7",G602&lt;Data!$L$294,"L8", G602&gt;=Data!$L$294,"L9")</f>
        <v/>
      </c>
      <c r="K602" s="2"/>
      <c r="L602" s="126" t="s">
        <v>72</v>
      </c>
      <c r="M602" s="126" t="s">
        <v>73</v>
      </c>
      <c r="N602" s="165" t="s">
        <v>139</v>
      </c>
      <c r="O602" s="2"/>
      <c r="P602" s="150"/>
      <c r="Q602" s="150"/>
      <c r="R602" s="150"/>
      <c r="S602" s="150"/>
      <c r="T602" s="150"/>
      <c r="U602" s="150"/>
      <c r="V602" s="150" t="str">
        <f>$N602</f>
        <v>N/S</v>
      </c>
      <c r="W602" s="150"/>
      <c r="X602" s="2"/>
      <c r="Y602" s="8">
        <f>COUNTIF(F$596:F$603:F$605:F$612,F602)</f>
        <v>0</v>
      </c>
      <c r="Z602" s="8">
        <f t="shared" si="129"/>
        <v>0</v>
      </c>
    </row>
    <row r="603" spans="1:26" s="12" customFormat="1" ht="20" customHeight="1">
      <c r="A603" s="13" t="s">
        <v>206</v>
      </c>
      <c r="B603" s="13" t="s">
        <v>30</v>
      </c>
      <c r="C603" s="13" t="s">
        <v>208</v>
      </c>
      <c r="D603" s="13" t="s">
        <v>0</v>
      </c>
      <c r="E603" s="25">
        <v>8</v>
      </c>
      <c r="F603" s="30"/>
      <c r="G603" s="139"/>
      <c r="H603" s="329" t="str">
        <f>IF(ISNA((IF(F603=0," ",VLOOKUP(F603,Data!$B$62:$B$88,1,FALSE)))),"WRONG LETTER",IF(F603=0," ",_xlfn.XLOOKUP(F603,Data!$B$62:$B$88,Data!$D$62:$D$88)))</f>
        <v xml:space="preserve"> </v>
      </c>
      <c r="I603" s="329" t="str">
        <f>IF(ISNA((IF(F603=0," ",VLOOKUP(F603,Data!$B$62:$B$88,1,FALSE)))),"WRONG LETTER",IF(F603=0," ",_xlfn.XLOOKUP(F603,Data!$B$62:$B$88,Data!$A$62:$A$88)))</f>
        <v xml:space="preserve"> </v>
      </c>
      <c r="J603" s="330" t="str" cm="1">
        <f t="array" ref="J603">_xlfn.IFS(ISBLANK(G603), "", NOT(ISNUMBER(G603)), "!!!",  G603&lt;Data!$D$294,"...",G603&lt;Data!$E$294,"L1",G603&lt;Data!$F$294,"L2",G603&lt;Data!$G$294,"L3",G603&lt;Data!$H$294,"L4",G603&lt;Data!$I$294,"L5",G603&lt;Data!$J$294,"L6",G603&lt;Data!$K$294,"L7",G603&lt;Data!$L$294,"L8", G603&gt;=Data!$L$294,"L9")</f>
        <v/>
      </c>
      <c r="K603" s="8"/>
      <c r="L603" s="126" t="s">
        <v>45</v>
      </c>
      <c r="M603" s="126" t="s">
        <v>49</v>
      </c>
      <c r="N603" s="165" t="s">
        <v>139</v>
      </c>
      <c r="O603" s="2"/>
      <c r="P603" s="150"/>
      <c r="Q603" s="150"/>
      <c r="R603" s="150"/>
      <c r="S603" s="150"/>
      <c r="T603" s="150"/>
      <c r="U603" s="150"/>
      <c r="V603" s="150"/>
      <c r="W603" s="150" t="str">
        <f>$N603</f>
        <v>N/S</v>
      </c>
      <c r="X603" s="8"/>
      <c r="Y603" s="8">
        <f>COUNTIF(F$596:F$603:F$605:F$612,F603)</f>
        <v>0</v>
      </c>
      <c r="Z603" s="8">
        <f t="shared" si="129"/>
        <v>0</v>
      </c>
    </row>
    <row r="604" spans="1:26" s="12" customFormat="1" ht="20" customHeight="1">
      <c r="A604" s="13" t="s">
        <v>206</v>
      </c>
      <c r="B604" s="13" t="s">
        <v>30</v>
      </c>
      <c r="C604" s="13" t="s">
        <v>208</v>
      </c>
      <c r="D604" s="13"/>
      <c r="E604" s="438" t="s">
        <v>445</v>
      </c>
      <c r="F604" s="46"/>
      <c r="G604" s="46"/>
      <c r="H604" s="120"/>
      <c r="I604" s="127"/>
      <c r="J604" s="128"/>
      <c r="K604" s="8"/>
      <c r="L604" s="129"/>
      <c r="M604" s="129"/>
      <c r="N604" s="130"/>
      <c r="O604" s="8"/>
      <c r="P604" s="8"/>
      <c r="Q604" s="8"/>
      <c r="R604" s="8"/>
      <c r="S604" s="8"/>
      <c r="T604" s="8"/>
      <c r="U604" s="8"/>
      <c r="V604" s="8"/>
      <c r="W604" s="8"/>
      <c r="X604" s="8"/>
      <c r="Y604" s="8"/>
      <c r="Z604" s="3"/>
    </row>
    <row r="605" spans="1:26" s="12" customFormat="1" ht="20" customHeight="1">
      <c r="A605" s="13" t="s">
        <v>206</v>
      </c>
      <c r="B605" s="13" t="s">
        <v>30</v>
      </c>
      <c r="C605" s="13" t="s">
        <v>208</v>
      </c>
      <c r="D605" s="13" t="s">
        <v>1</v>
      </c>
      <c r="E605" s="155">
        <v>1</v>
      </c>
      <c r="F605" s="30"/>
      <c r="G605" s="139"/>
      <c r="H605" s="329" t="str">
        <f>IF(ISNA((IF(F605=0," ",VLOOKUP(F605,Data!$B$62:$B$88,1,FALSE)))),"WRONG LETTER",IF(F605=0," ",_xlfn.XLOOKUP(F605,Data!$B$62:$B$88,Data!$D$62:$D$88)))</f>
        <v xml:space="preserve"> </v>
      </c>
      <c r="I605" s="329" t="str">
        <f>IF(ISNA((IF(F605=0," ",VLOOKUP(F605,Data!$B$62:$B$88,1,FALSE)))),"WRONG LETTER",IF(F605=0," ",_xlfn.XLOOKUP(F605,Data!$B$62:$B$88,Data!$A$62:$A$88)))</f>
        <v xml:space="preserve"> </v>
      </c>
      <c r="J605" s="330" t="str" cm="1">
        <f t="array" ref="J605">_xlfn.IFS(ISBLANK(G605), "", NOT(ISNUMBER(G605)), "!!!",  G605&lt;Data!$D$294,"...",G605&lt;Data!$E$294,"L1",G605&lt;Data!$F$294,"L2",G605&lt;Data!$G$294,"L3",G605&lt;Data!$H$294,"L4",G605&lt;Data!$I$294,"L5",G605&lt;Data!$J$294,"L6",G605&lt;Data!$K$294,"L7",G605&lt;Data!$L$294,"L8", G605&gt;=Data!$L$294,"L9")</f>
        <v/>
      </c>
      <c r="K605" s="2"/>
      <c r="L605" s="126" t="s">
        <v>0</v>
      </c>
      <c r="M605" s="126" t="s">
        <v>47</v>
      </c>
      <c r="N605" s="165" t="s">
        <v>139</v>
      </c>
      <c r="O605" s="2"/>
      <c r="P605" s="150" t="str">
        <f>$N605</f>
        <v>N/S</v>
      </c>
      <c r="Q605" s="150"/>
      <c r="R605" s="150"/>
      <c r="S605" s="150"/>
      <c r="T605" s="150"/>
      <c r="U605" s="150"/>
      <c r="V605" s="150"/>
      <c r="W605" s="150"/>
      <c r="X605" s="2"/>
      <c r="Y605" s="8">
        <f>COUNTIF(F$596:F$603:F$605:F$612,F605)</f>
        <v>0</v>
      </c>
      <c r="Z605" s="8">
        <f>IF(NOT(ISBLANK(F605)),COUNTIF(F$605:F$612,LEFT(F605,1)&amp;"*"),0)</f>
        <v>0</v>
      </c>
    </row>
    <row r="606" spans="1:26" s="12" customFormat="1" ht="20" customHeight="1">
      <c r="A606" s="13" t="s">
        <v>206</v>
      </c>
      <c r="B606" s="13" t="s">
        <v>30</v>
      </c>
      <c r="C606" s="13" t="s">
        <v>208</v>
      </c>
      <c r="D606" s="13" t="s">
        <v>1</v>
      </c>
      <c r="E606" s="155">
        <v>2</v>
      </c>
      <c r="F606" s="30"/>
      <c r="G606" s="139"/>
      <c r="H606" s="329" t="str">
        <f>IF(ISNA((IF(F606=0," ",VLOOKUP(F606,Data!$B$62:$B$88,1,FALSE)))),"WRONG LETTER",IF(F606=0," ",_xlfn.XLOOKUP(F606,Data!$B$62:$B$88,Data!$D$62:$D$88)))</f>
        <v xml:space="preserve"> </v>
      </c>
      <c r="I606" s="329" t="str">
        <f>IF(ISNA((IF(F606=0," ",VLOOKUP(F606,Data!$B$62:$B$88,1,FALSE)))),"WRONG LETTER",IF(F606=0," ",_xlfn.XLOOKUP(F606,Data!$B$62:$B$88,Data!$A$62:$A$88)))</f>
        <v xml:space="preserve"> </v>
      </c>
      <c r="J606" s="330" t="str" cm="1">
        <f t="array" ref="J606">_xlfn.IFS(ISBLANK(G606), "", NOT(ISNUMBER(G606)), "!!!",  G606&lt;Data!$D$294,"...",G606&lt;Data!$E$294,"L1",G606&lt;Data!$F$294,"L2",G606&lt;Data!$G$294,"L3",G606&lt;Data!$H$294,"L4",G606&lt;Data!$I$294,"L5",G606&lt;Data!$J$294,"L6",G606&lt;Data!$K$294,"L7",G606&lt;Data!$L$294,"L8", G606&gt;=Data!$L$294,"L9")</f>
        <v/>
      </c>
      <c r="K606" s="8"/>
      <c r="L606" s="126" t="s">
        <v>33</v>
      </c>
      <c r="M606" s="126" t="s">
        <v>34</v>
      </c>
      <c r="N606" s="165" t="s">
        <v>139</v>
      </c>
      <c r="O606" s="2"/>
      <c r="P606" s="150"/>
      <c r="Q606" s="150" t="str">
        <f>$N606</f>
        <v>N/S</v>
      </c>
      <c r="R606" s="150"/>
      <c r="S606" s="150"/>
      <c r="T606" s="150"/>
      <c r="U606" s="150"/>
      <c r="V606" s="150"/>
      <c r="W606" s="150"/>
      <c r="X606" s="2"/>
      <c r="Y606" s="8">
        <f>COUNTIF(F$596:F$603:F$605:F$612,F606)</f>
        <v>0</v>
      </c>
      <c r="Z606" s="8">
        <f t="shared" ref="Z606:Z612" si="130">IF(NOT(ISBLANK(F606)),COUNTIF(F$605:F$612,LEFT(F606,1)&amp;"*"),0)</f>
        <v>0</v>
      </c>
    </row>
    <row r="607" spans="1:26" s="12" customFormat="1" ht="20" customHeight="1">
      <c r="A607" s="13" t="s">
        <v>206</v>
      </c>
      <c r="B607" s="13" t="s">
        <v>30</v>
      </c>
      <c r="C607" s="13" t="s">
        <v>208</v>
      </c>
      <c r="D607" s="13" t="s">
        <v>1</v>
      </c>
      <c r="E607" s="155">
        <v>3</v>
      </c>
      <c r="F607" s="30"/>
      <c r="G607" s="139"/>
      <c r="H607" s="329" t="str">
        <f>IF(ISNA((IF(F607=0," ",VLOOKUP(F607,Data!$B$62:$B$88,1,FALSE)))),"WRONG LETTER",IF(F607=0," ",_xlfn.XLOOKUP(F607,Data!$B$62:$B$88,Data!$D$62:$D$88)))</f>
        <v xml:space="preserve"> </v>
      </c>
      <c r="I607" s="329" t="str">
        <f>IF(ISNA((IF(F607=0," ",VLOOKUP(F607,Data!$B$62:$B$88,1,FALSE)))),"WRONG LETTER",IF(F607=0," ",_xlfn.XLOOKUP(F607,Data!$B$62:$B$88,Data!$A$62:$A$88)))</f>
        <v xml:space="preserve"> </v>
      </c>
      <c r="J607" s="330" t="str" cm="1">
        <f t="array" ref="J607">_xlfn.IFS(ISBLANK(G607), "", NOT(ISNUMBER(G607)), "!!!",  G607&lt;Data!$D$294,"...",G607&lt;Data!$E$294,"L1",G607&lt;Data!$F$294,"L2",G607&lt;Data!$G$294,"L3",G607&lt;Data!$H$294,"L4",G607&lt;Data!$I$294,"L5",G607&lt;Data!$J$294,"L6",G607&lt;Data!$K$294,"L7",G607&lt;Data!$L$294,"L8", G607&gt;=Data!$L$294,"L9")</f>
        <v/>
      </c>
      <c r="K607" s="8"/>
      <c r="L607" s="126" t="s">
        <v>1</v>
      </c>
      <c r="M607" s="126" t="s">
        <v>46</v>
      </c>
      <c r="N607" s="165" t="s">
        <v>139</v>
      </c>
      <c r="O607" s="2"/>
      <c r="P607" s="150"/>
      <c r="Q607" s="150"/>
      <c r="R607" s="150" t="str">
        <f>$N607</f>
        <v>N/S</v>
      </c>
      <c r="S607" s="150"/>
      <c r="T607" s="150"/>
      <c r="U607" s="150"/>
      <c r="V607" s="150"/>
      <c r="W607" s="150"/>
      <c r="X607" s="2"/>
      <c r="Y607" s="8">
        <f>COUNTIF(F$596:F$603:F$605:F$612,F607)</f>
        <v>0</v>
      </c>
      <c r="Z607" s="8">
        <f t="shared" si="130"/>
        <v>0</v>
      </c>
    </row>
    <row r="608" spans="1:26" s="12" customFormat="1" ht="20" customHeight="1">
      <c r="A608" s="13" t="s">
        <v>206</v>
      </c>
      <c r="B608" s="13" t="s">
        <v>30</v>
      </c>
      <c r="C608" s="13" t="s">
        <v>208</v>
      </c>
      <c r="D608" s="13" t="s">
        <v>1</v>
      </c>
      <c r="E608" s="155">
        <v>4</v>
      </c>
      <c r="F608" s="30"/>
      <c r="G608" s="139"/>
      <c r="H608" s="329" t="str">
        <f>IF(ISNA((IF(F608=0," ",VLOOKUP(F608,Data!$B$62:$B$88,1,FALSE)))),"WRONG LETTER",IF(F608=0," ",_xlfn.XLOOKUP(F608,Data!$B$62:$B$88,Data!$D$62:$D$88)))</f>
        <v xml:space="preserve"> </v>
      </c>
      <c r="I608" s="329" t="str">
        <f>IF(ISNA((IF(F608=0," ",VLOOKUP(F608,Data!$B$62:$B$88,1,FALSE)))),"WRONG LETTER",IF(F608=0," ",_xlfn.XLOOKUP(F608,Data!$B$62:$B$88,Data!$A$62:$A$88)))</f>
        <v xml:space="preserve"> </v>
      </c>
      <c r="J608" s="330" t="str" cm="1">
        <f t="array" ref="J608">_xlfn.IFS(ISBLANK(G608), "", NOT(ISNUMBER(G608)), "!!!",  G608&lt;Data!$D$294,"...",G608&lt;Data!$E$294,"L1",G608&lt;Data!$F$294,"L2",G608&lt;Data!$G$294,"L3",G608&lt;Data!$H$294,"L4",G608&lt;Data!$I$294,"L5",G608&lt;Data!$J$294,"L6",G608&lt;Data!$K$294,"L7",G608&lt;Data!$L$294,"L8", G608&gt;=Data!$L$294,"L9")</f>
        <v/>
      </c>
      <c r="K608" s="8"/>
      <c r="L608" s="126" t="s">
        <v>18</v>
      </c>
      <c r="M608" s="126" t="s">
        <v>17</v>
      </c>
      <c r="N608" s="165" t="s">
        <v>139</v>
      </c>
      <c r="O608" s="2"/>
      <c r="P608" s="150"/>
      <c r="Q608" s="150"/>
      <c r="R608" s="150"/>
      <c r="S608" s="150" t="str">
        <f>$N608</f>
        <v>N/S</v>
      </c>
      <c r="T608" s="150"/>
      <c r="U608" s="150"/>
      <c r="V608" s="150"/>
      <c r="W608" s="150"/>
      <c r="X608" s="2"/>
      <c r="Y608" s="8">
        <f>COUNTIF(F$596:F$603:F$605:F$612,F608)</f>
        <v>0</v>
      </c>
      <c r="Z608" s="8">
        <f t="shared" si="130"/>
        <v>0</v>
      </c>
    </row>
    <row r="609" spans="1:26" s="12" customFormat="1" ht="20" customHeight="1">
      <c r="A609" s="13" t="s">
        <v>206</v>
      </c>
      <c r="B609" s="13" t="s">
        <v>30</v>
      </c>
      <c r="C609" s="13" t="s">
        <v>208</v>
      </c>
      <c r="D609" s="13" t="s">
        <v>1</v>
      </c>
      <c r="E609" s="155">
        <v>5</v>
      </c>
      <c r="F609" s="30"/>
      <c r="G609" s="139"/>
      <c r="H609" s="329" t="str">
        <f>IF(ISNA((IF(F609=0," ",VLOOKUP(F609,Data!$B$62:$B$88,1,FALSE)))),"WRONG LETTER",IF(F609=0," ",_xlfn.XLOOKUP(F609,Data!$B$62:$B$88,Data!$D$62:$D$88)))</f>
        <v xml:space="preserve"> </v>
      </c>
      <c r="I609" s="329" t="str">
        <f>IF(ISNA((IF(F609=0," ",VLOOKUP(F609,Data!$B$62:$B$88,1,FALSE)))),"WRONG LETTER",IF(F609=0," ",_xlfn.XLOOKUP(F609,Data!$B$62:$B$88,Data!$A$62:$A$88)))</f>
        <v xml:space="preserve"> </v>
      </c>
      <c r="J609" s="330" t="str" cm="1">
        <f t="array" ref="J609">_xlfn.IFS(ISBLANK(G609), "", NOT(ISNUMBER(G609)), "!!!",  G609&lt;Data!$D$294,"...",G609&lt;Data!$E$294,"L1",G609&lt;Data!$F$294,"L2",G609&lt;Data!$G$294,"L3",G609&lt;Data!$H$294,"L4",G609&lt;Data!$I$294,"L5",G609&lt;Data!$J$294,"L6",G609&lt;Data!$K$294,"L7",G609&lt;Data!$L$294,"L8", G609&gt;=Data!$L$294,"L9")</f>
        <v/>
      </c>
      <c r="K609" s="8"/>
      <c r="L609" s="126" t="s">
        <v>31</v>
      </c>
      <c r="M609" s="126" t="s">
        <v>32</v>
      </c>
      <c r="N609" s="165" t="s">
        <v>139</v>
      </c>
      <c r="O609" s="2"/>
      <c r="P609" s="150"/>
      <c r="Q609" s="150"/>
      <c r="R609" s="150"/>
      <c r="S609" s="150"/>
      <c r="T609" s="150" t="str">
        <f>$N609</f>
        <v>N/S</v>
      </c>
      <c r="U609" s="150"/>
      <c r="V609" s="150"/>
      <c r="W609" s="150"/>
      <c r="X609" s="2"/>
      <c r="Y609" s="8">
        <f>COUNTIF(F$596:F$603:F$605:F$612,F609)</f>
        <v>0</v>
      </c>
      <c r="Z609" s="8">
        <f t="shared" si="130"/>
        <v>0</v>
      </c>
    </row>
    <row r="610" spans="1:26" s="12" customFormat="1" ht="20" customHeight="1">
      <c r="A610" s="13" t="s">
        <v>206</v>
      </c>
      <c r="B610" s="13" t="s">
        <v>30</v>
      </c>
      <c r="C610" s="13" t="s">
        <v>208</v>
      </c>
      <c r="D610" s="13" t="s">
        <v>1</v>
      </c>
      <c r="E610" s="155">
        <v>6</v>
      </c>
      <c r="F610" s="30"/>
      <c r="G610" s="139"/>
      <c r="H610" s="329" t="str">
        <f>IF(ISNA((IF(F610=0," ",VLOOKUP(F610,Data!$B$62:$B$88,1,FALSE)))),"WRONG LETTER",IF(F610=0," ",_xlfn.XLOOKUP(F610,Data!$B$62:$B$88,Data!$D$62:$D$88)))</f>
        <v xml:space="preserve"> </v>
      </c>
      <c r="I610" s="329" t="str">
        <f>IF(ISNA((IF(F610=0," ",VLOOKUP(F610,Data!$B$62:$B$88,1,FALSE)))),"WRONG LETTER",IF(F610=0," ",_xlfn.XLOOKUP(F610,Data!$B$62:$B$88,Data!$A$62:$A$88)))</f>
        <v xml:space="preserve"> </v>
      </c>
      <c r="J610" s="330" t="str" cm="1">
        <f t="array" ref="J610">_xlfn.IFS(ISBLANK(G610), "", NOT(ISNUMBER(G610)), "!!!",  G610&lt;Data!$D$294,"...",G610&lt;Data!$E$294,"L1",G610&lt;Data!$F$294,"L2",G610&lt;Data!$G$294,"L3",G610&lt;Data!$H$294,"L4",G610&lt;Data!$I$294,"L5",G610&lt;Data!$J$294,"L6",G610&lt;Data!$K$294,"L7",G610&lt;Data!$L$294,"L8", G610&gt;=Data!$L$294,"L9")</f>
        <v/>
      </c>
      <c r="K610" s="131"/>
      <c r="L610" s="126" t="s">
        <v>44</v>
      </c>
      <c r="M610" s="126" t="s">
        <v>48</v>
      </c>
      <c r="N610" s="165" t="s">
        <v>139</v>
      </c>
      <c r="O610" s="2"/>
      <c r="P610" s="150"/>
      <c r="Q610" s="150"/>
      <c r="R610" s="150"/>
      <c r="S610" s="150"/>
      <c r="T610" s="150"/>
      <c r="U610" s="150" t="str">
        <f>$N610</f>
        <v>N/S</v>
      </c>
      <c r="V610" s="150"/>
      <c r="W610" s="150"/>
      <c r="X610" s="2"/>
      <c r="Y610" s="8">
        <f>COUNTIF(F$596:F$603:F$605:F$612,F610)</f>
        <v>0</v>
      </c>
      <c r="Z610" s="8">
        <f t="shared" si="130"/>
        <v>0</v>
      </c>
    </row>
    <row r="611" spans="1:26" s="11" customFormat="1" ht="20" customHeight="1">
      <c r="A611" s="13" t="s">
        <v>206</v>
      </c>
      <c r="B611" s="13" t="s">
        <v>30</v>
      </c>
      <c r="C611" s="13" t="s">
        <v>208</v>
      </c>
      <c r="D611" s="13" t="s">
        <v>1</v>
      </c>
      <c r="E611" s="25">
        <v>7</v>
      </c>
      <c r="F611" s="30"/>
      <c r="G611" s="139"/>
      <c r="H611" s="329" t="str">
        <f>IF(ISNA((IF(F611=0," ",VLOOKUP(F611,Data!$B$62:$B$88,1,FALSE)))),"WRONG LETTER",IF(F611=0," ",_xlfn.XLOOKUP(F611,Data!$B$62:$B$88,Data!$D$62:$D$88)))</f>
        <v xml:space="preserve"> </v>
      </c>
      <c r="I611" s="329" t="str">
        <f>IF(ISNA((IF(F611=0," ",VLOOKUP(F611,Data!$B$62:$B$88,1,FALSE)))),"WRONG LETTER",IF(F611=0," ",_xlfn.XLOOKUP(F611,Data!$B$62:$B$88,Data!$A$62:$A$88)))</f>
        <v xml:space="preserve"> </v>
      </c>
      <c r="J611" s="330" t="str" cm="1">
        <f t="array" ref="J611">_xlfn.IFS(ISBLANK(G611), "", NOT(ISNUMBER(G611)), "!!!",  G611&lt;Data!$D$294,"...",G611&lt;Data!$E$294,"L1",G611&lt;Data!$F$294,"L2",G611&lt;Data!$G$294,"L3",G611&lt;Data!$H$294,"L4",G611&lt;Data!$I$294,"L5",G611&lt;Data!$J$294,"L6",G611&lt;Data!$K$294,"L7",G611&lt;Data!$L$294,"L8", G611&gt;=Data!$L$294,"L9")</f>
        <v/>
      </c>
      <c r="K611" s="8"/>
      <c r="L611" s="126" t="s">
        <v>72</v>
      </c>
      <c r="M611" s="126" t="s">
        <v>73</v>
      </c>
      <c r="N611" s="165" t="s">
        <v>139</v>
      </c>
      <c r="O611" s="2"/>
      <c r="P611" s="150"/>
      <c r="Q611" s="150"/>
      <c r="R611" s="150"/>
      <c r="S611" s="150"/>
      <c r="T611" s="150"/>
      <c r="U611" s="150"/>
      <c r="V611" s="150" t="str">
        <f>$N611</f>
        <v>N/S</v>
      </c>
      <c r="W611" s="150"/>
      <c r="X611" s="2"/>
      <c r="Y611" s="8">
        <f>COUNTIF(F$596:F$603:F$605:F$612,F611)</f>
        <v>0</v>
      </c>
      <c r="Z611" s="8">
        <f t="shared" si="130"/>
        <v>0</v>
      </c>
    </row>
    <row r="612" spans="1:26" s="11" customFormat="1" ht="20" customHeight="1">
      <c r="A612" s="13" t="s">
        <v>206</v>
      </c>
      <c r="B612" s="13" t="s">
        <v>30</v>
      </c>
      <c r="C612" s="13" t="s">
        <v>208</v>
      </c>
      <c r="D612" s="13" t="s">
        <v>1</v>
      </c>
      <c r="E612" s="25">
        <v>8</v>
      </c>
      <c r="F612" s="30"/>
      <c r="G612" s="139"/>
      <c r="H612" s="329" t="str">
        <f>IF(ISNA((IF(F612=0," ",VLOOKUP(F612,Data!$B$62:$B$88,1,FALSE)))),"WRONG LETTER",IF(F612=0," ",_xlfn.XLOOKUP(F612,Data!$B$62:$B$88,Data!$D$62:$D$88)))</f>
        <v xml:space="preserve"> </v>
      </c>
      <c r="I612" s="329" t="str">
        <f>IF(ISNA((IF(F612=0," ",VLOOKUP(F612,Data!$B$62:$B$88,1,FALSE)))),"WRONG LETTER",IF(F612=0," ",_xlfn.XLOOKUP(F612,Data!$B$62:$B$88,Data!$A$62:$A$88)))</f>
        <v xml:space="preserve"> </v>
      </c>
      <c r="J612" s="330" t="str" cm="1">
        <f t="array" ref="J612">_xlfn.IFS(ISBLANK(G612), "", NOT(ISNUMBER(G612)), "!!!",  G612&lt;Data!$D$294,"...",G612&lt;Data!$E$294,"L1",G612&lt;Data!$F$294,"L2",G612&lt;Data!$G$294,"L3",G612&lt;Data!$H$294,"L4",G612&lt;Data!$I$294,"L5",G612&lt;Data!$J$294,"L6",G612&lt;Data!$K$294,"L7",G612&lt;Data!$L$294,"L8", G612&gt;=Data!$L$294,"L9")</f>
        <v/>
      </c>
      <c r="K612" s="8"/>
      <c r="L612" s="126" t="s">
        <v>45</v>
      </c>
      <c r="M612" s="126" t="s">
        <v>49</v>
      </c>
      <c r="N612" s="165" t="s">
        <v>139</v>
      </c>
      <c r="O612" s="2"/>
      <c r="P612" s="150"/>
      <c r="Q612" s="150"/>
      <c r="R612" s="150"/>
      <c r="S612" s="150"/>
      <c r="T612" s="150"/>
      <c r="U612" s="150"/>
      <c r="V612" s="150"/>
      <c r="W612" s="150" t="str">
        <f>$N612</f>
        <v>N/S</v>
      </c>
      <c r="X612" s="8"/>
      <c r="Y612" s="8">
        <f>COUNTIF(F$596:F$603:F$605:F$612,F612)</f>
        <v>0</v>
      </c>
      <c r="Z612" s="8">
        <f t="shared" si="130"/>
        <v>0</v>
      </c>
    </row>
    <row r="613" spans="1:26" s="11" customFormat="1" ht="20" customHeight="1">
      <c r="A613" s="13" t="s">
        <v>206</v>
      </c>
      <c r="B613" s="13" t="s">
        <v>30</v>
      </c>
      <c r="C613" s="13" t="s">
        <v>55</v>
      </c>
      <c r="D613" s="13"/>
      <c r="E613" s="120" t="s">
        <v>227</v>
      </c>
      <c r="F613" s="46"/>
      <c r="G613" s="46"/>
      <c r="H613" s="120"/>
      <c r="I613" s="127" t="s">
        <v>59</v>
      </c>
      <c r="J613" s="128">
        <f>Data!$M$295</f>
        <v>69.3</v>
      </c>
      <c r="K613" s="22"/>
      <c r="L613" s="16"/>
      <c r="M613" s="16"/>
      <c r="O613" s="8"/>
      <c r="P613" s="8"/>
      <c r="Q613" s="8"/>
      <c r="R613" s="8"/>
      <c r="S613" s="8"/>
      <c r="T613" s="8"/>
      <c r="U613" s="8"/>
      <c r="V613" s="8"/>
      <c r="W613" s="8"/>
      <c r="X613" s="2"/>
      <c r="Y613" s="123"/>
      <c r="Z613" s="124"/>
    </row>
    <row r="614" spans="1:26" s="11" customFormat="1" ht="20" customHeight="1">
      <c r="A614" s="13" t="s">
        <v>206</v>
      </c>
      <c r="B614" s="13" t="s">
        <v>30</v>
      </c>
      <c r="C614" s="13" t="s">
        <v>55</v>
      </c>
      <c r="D614" s="13" t="s">
        <v>0</v>
      </c>
      <c r="E614" s="155">
        <v>1</v>
      </c>
      <c r="F614" s="30"/>
      <c r="G614" s="139"/>
      <c r="H614" s="125" t="str">
        <f>IF(ISNA((IF(F614=0," ",VLOOKUP(F614,Data!$B$62:$B$88,1,FALSE)))),"WRONG LETTER",IF(F614=0," ",_xlfn.XLOOKUP(F614,Data!$B$62:$B$88,Data!$I$62:$I$88)))</f>
        <v xml:space="preserve"> </v>
      </c>
      <c r="I614" s="125" t="str">
        <f>IF(ISNA((IF(F614=0," ",VLOOKUP(F614,Data!$B$62:$B$88,1,FALSE)))),"WRONG LETTER",IF(F614=0," ",_xlfn.XLOOKUP(F614,Data!$B$62:$B$88,Data!$A$62:$A$88)))</f>
        <v xml:space="preserve"> </v>
      </c>
      <c r="J614" s="13" t="str" cm="1">
        <f t="array" ref="J614">_xlfn.IFS(ISBLANK(G614), "", NOT(ISNUMBER(G614)), "!!!",  G614&lt;Data!$D$295,"...",G614&lt;Data!$E$295,"L1",G614&lt;Data!$F$295,"L2",G614&lt;Data!$G$295,"L3",G614&lt;Data!$H$295,"L4",G614&lt;Data!$I$295,"L5",G614&lt;Data!$J$295,"L6",G614&lt;Data!$K$295,"L7",G614&lt;Data!$L$295,"L8", G614&gt;=Data!$L$295,"L9")</f>
        <v/>
      </c>
      <c r="K614" s="2"/>
      <c r="L614" s="126" t="s">
        <v>0</v>
      </c>
      <c r="M614" s="126" t="s">
        <v>47</v>
      </c>
      <c r="N614" s="126">
        <f t="shared" ref="N614:N621" si="131">(9-_xlfn.XLOOKUP(L614,F$614:F$621,E$614:E$621, 9))+(9-_xlfn.XLOOKUP(M614,F$614:F$621,E$614:E$621, 9))</f>
        <v>0</v>
      </c>
      <c r="O614" s="2"/>
      <c r="P614" s="6">
        <f>$N614</f>
        <v>0</v>
      </c>
      <c r="Q614" s="6"/>
      <c r="R614" s="6"/>
      <c r="S614" s="6"/>
      <c r="T614" s="6"/>
      <c r="U614" s="6"/>
      <c r="V614" s="6"/>
      <c r="W614" s="6"/>
      <c r="X614" s="2"/>
      <c r="Y614" s="8">
        <f>COUNTIF(F$614:F$621:F$623:F$630,F614)</f>
        <v>0</v>
      </c>
      <c r="Z614" s="8">
        <f t="shared" ref="Z614:Z621" si="132">IF(NOT(ISBLANK(F614)),COUNTIF(F$614:F$621,LEFT(F614,1)&amp;"*"),0)</f>
        <v>0</v>
      </c>
    </row>
    <row r="615" spans="1:26" s="11" customFormat="1" ht="20" customHeight="1">
      <c r="A615" s="13" t="s">
        <v>206</v>
      </c>
      <c r="B615" s="13" t="s">
        <v>30</v>
      </c>
      <c r="C615" s="13" t="s">
        <v>55</v>
      </c>
      <c r="D615" s="13" t="s">
        <v>0</v>
      </c>
      <c r="E615" s="155">
        <v>2</v>
      </c>
      <c r="F615" s="30"/>
      <c r="G615" s="139"/>
      <c r="H615" s="125" t="str">
        <f>IF(ISNA((IF(F615=0," ",VLOOKUP(F615,Data!$B$62:$B$88,1,FALSE)))),"WRONG LETTER",IF(F615=0," ",_xlfn.XLOOKUP(F615,Data!$B$62:$B$88,Data!$I$62:$I$88)))</f>
        <v xml:space="preserve"> </v>
      </c>
      <c r="I615" s="125" t="str">
        <f>IF(ISNA((IF(F615=0," ",VLOOKUP(F615,Data!$B$62:$B$88,1,FALSE)))),"WRONG LETTER",IF(F615=0," ",_xlfn.XLOOKUP(F615,Data!$B$62:$B$88,Data!$A$62:$A$88)))</f>
        <v xml:space="preserve"> </v>
      </c>
      <c r="J615" s="13" t="str" cm="1">
        <f t="array" ref="J615">_xlfn.IFS(ISBLANK(G615), "", NOT(ISNUMBER(G615)), "!!!",  G615&lt;Data!$D$295,"...",G615&lt;Data!$E$295,"L1",G615&lt;Data!$F$295,"L2",G615&lt;Data!$G$295,"L3",G615&lt;Data!$H$295,"L4",G615&lt;Data!$I$295,"L5",G615&lt;Data!$J$295,"L6",G615&lt;Data!$K$295,"L7",G615&lt;Data!$L$295,"L8", G615&gt;=Data!$L$295,"L9")</f>
        <v/>
      </c>
      <c r="K615" s="2"/>
      <c r="L615" s="126" t="s">
        <v>33</v>
      </c>
      <c r="M615" s="126" t="s">
        <v>34</v>
      </c>
      <c r="N615" s="126">
        <f t="shared" si="131"/>
        <v>0</v>
      </c>
      <c r="O615" s="2"/>
      <c r="P615" s="6"/>
      <c r="Q615" s="6">
        <f>$N615</f>
        <v>0</v>
      </c>
      <c r="R615" s="6"/>
      <c r="S615" s="6"/>
      <c r="T615" s="6"/>
      <c r="U615" s="6"/>
      <c r="V615" s="6"/>
      <c r="W615" s="6"/>
      <c r="X615" s="2"/>
      <c r="Y615" s="8">
        <f>COUNTIF(F$614:F$621:F$623:F$630,F615)</f>
        <v>0</v>
      </c>
      <c r="Z615" s="8">
        <f t="shared" si="132"/>
        <v>0</v>
      </c>
    </row>
    <row r="616" spans="1:26" s="11" customFormat="1" ht="20" customHeight="1">
      <c r="A616" s="13" t="s">
        <v>206</v>
      </c>
      <c r="B616" s="13" t="s">
        <v>30</v>
      </c>
      <c r="C616" s="13" t="s">
        <v>55</v>
      </c>
      <c r="D616" s="13" t="s">
        <v>0</v>
      </c>
      <c r="E616" s="155">
        <v>3</v>
      </c>
      <c r="F616" s="30"/>
      <c r="G616" s="139"/>
      <c r="H616" s="125" t="str">
        <f>IF(ISNA((IF(F616=0," ",VLOOKUP(F616,Data!$B$62:$B$88,1,FALSE)))),"WRONG LETTER",IF(F616=0," ",_xlfn.XLOOKUP(F616,Data!$B$62:$B$88,Data!$I$62:$I$88)))</f>
        <v xml:space="preserve"> </v>
      </c>
      <c r="I616" s="125" t="str">
        <f>IF(ISNA((IF(F616=0," ",VLOOKUP(F616,Data!$B$62:$B$88,1,FALSE)))),"WRONG LETTER",IF(F616=0," ",_xlfn.XLOOKUP(F616,Data!$B$62:$B$88,Data!$A$62:$A$88)))</f>
        <v xml:space="preserve"> </v>
      </c>
      <c r="J616" s="13" t="str" cm="1">
        <f t="array" ref="J616">_xlfn.IFS(ISBLANK(G616), "", NOT(ISNUMBER(G616)), "!!!",  G616&lt;Data!$D$295,"...",G616&lt;Data!$E$295,"L1",G616&lt;Data!$F$295,"L2",G616&lt;Data!$G$295,"L3",G616&lt;Data!$H$295,"L4",G616&lt;Data!$I$295,"L5",G616&lt;Data!$J$295,"L6",G616&lt;Data!$K$295,"L7",G616&lt;Data!$L$295,"L8", G616&gt;=Data!$L$295,"L9")</f>
        <v/>
      </c>
      <c r="K616" s="2"/>
      <c r="L616" s="126" t="s">
        <v>1</v>
      </c>
      <c r="M616" s="126" t="s">
        <v>46</v>
      </c>
      <c r="N616" s="126">
        <f t="shared" si="131"/>
        <v>0</v>
      </c>
      <c r="O616" s="2"/>
      <c r="P616" s="6"/>
      <c r="Q616" s="6"/>
      <c r="R616" s="6">
        <f>$N616</f>
        <v>0</v>
      </c>
      <c r="S616" s="6"/>
      <c r="T616" s="6"/>
      <c r="U616" s="6"/>
      <c r="V616" s="6"/>
      <c r="W616" s="6"/>
      <c r="X616" s="2"/>
      <c r="Y616" s="8">
        <f>COUNTIF(F$614:F$621:F$623:F$630,F616)</f>
        <v>0</v>
      </c>
      <c r="Z616" s="8">
        <f t="shared" si="132"/>
        <v>0</v>
      </c>
    </row>
    <row r="617" spans="1:26" s="11" customFormat="1" ht="20" customHeight="1">
      <c r="A617" s="13" t="s">
        <v>206</v>
      </c>
      <c r="B617" s="13" t="s">
        <v>30</v>
      </c>
      <c r="C617" s="13" t="s">
        <v>55</v>
      </c>
      <c r="D617" s="13" t="s">
        <v>0</v>
      </c>
      <c r="E617" s="155">
        <v>4</v>
      </c>
      <c r="F617" s="30"/>
      <c r="G617" s="139"/>
      <c r="H617" s="125" t="str">
        <f>IF(ISNA((IF(F617=0," ",VLOOKUP(F617,Data!$B$62:$B$88,1,FALSE)))),"WRONG LETTER",IF(F617=0," ",_xlfn.XLOOKUP(F617,Data!$B$62:$B$88,Data!$I$62:$I$88)))</f>
        <v xml:space="preserve"> </v>
      </c>
      <c r="I617" s="125" t="str">
        <f>IF(ISNA((IF(F617=0," ",VLOOKUP(F617,Data!$B$62:$B$88,1,FALSE)))),"WRONG LETTER",IF(F617=0," ",_xlfn.XLOOKUP(F617,Data!$B$62:$B$88,Data!$A$62:$A$88)))</f>
        <v xml:space="preserve"> </v>
      </c>
      <c r="J617" s="13" t="str" cm="1">
        <f t="array" ref="J617">_xlfn.IFS(ISBLANK(G617), "", NOT(ISNUMBER(G617)), "!!!",  G617&lt;Data!$D$295,"...",G617&lt;Data!$E$295,"L1",G617&lt;Data!$F$295,"L2",G617&lt;Data!$G$295,"L3",G617&lt;Data!$H$295,"L4",G617&lt;Data!$I$295,"L5",G617&lt;Data!$J$295,"L6",G617&lt;Data!$K$295,"L7",G617&lt;Data!$L$295,"L8", G617&gt;=Data!$L$295,"L9")</f>
        <v/>
      </c>
      <c r="K617" s="2"/>
      <c r="L617" s="126" t="s">
        <v>18</v>
      </c>
      <c r="M617" s="126" t="s">
        <v>17</v>
      </c>
      <c r="N617" s="126">
        <f t="shared" si="131"/>
        <v>0</v>
      </c>
      <c r="O617" s="2"/>
      <c r="P617" s="6"/>
      <c r="Q617" s="6"/>
      <c r="R617" s="6"/>
      <c r="S617" s="6">
        <f>$N617</f>
        <v>0</v>
      </c>
      <c r="T617" s="6"/>
      <c r="U617" s="6"/>
      <c r="V617" s="6"/>
      <c r="W617" s="6"/>
      <c r="X617" s="2"/>
      <c r="Y617" s="8">
        <f>COUNTIF(F$614:F$621:F$623:F$630,F617)</f>
        <v>0</v>
      </c>
      <c r="Z617" s="8">
        <f t="shared" si="132"/>
        <v>0</v>
      </c>
    </row>
    <row r="618" spans="1:26" s="11" customFormat="1" ht="20" customHeight="1">
      <c r="A618" s="13" t="s">
        <v>206</v>
      </c>
      <c r="B618" s="13" t="s">
        <v>30</v>
      </c>
      <c r="C618" s="13" t="s">
        <v>55</v>
      </c>
      <c r="D618" s="13" t="s">
        <v>0</v>
      </c>
      <c r="E618" s="155">
        <v>5</v>
      </c>
      <c r="F618" s="30"/>
      <c r="G618" s="139"/>
      <c r="H618" s="125" t="str">
        <f>IF(ISNA((IF(F618=0," ",VLOOKUP(F618,Data!$B$62:$B$88,1,FALSE)))),"WRONG LETTER",IF(F618=0," ",_xlfn.XLOOKUP(F618,Data!$B$62:$B$88,Data!$I$62:$I$88)))</f>
        <v xml:space="preserve"> </v>
      </c>
      <c r="I618" s="125" t="str">
        <f>IF(ISNA((IF(F618=0," ",VLOOKUP(F618,Data!$B$62:$B$88,1,FALSE)))),"WRONG LETTER",IF(F618=0," ",_xlfn.XLOOKUP(F618,Data!$B$62:$B$88,Data!$A$62:$A$88)))</f>
        <v xml:space="preserve"> </v>
      </c>
      <c r="J618" s="13" t="str" cm="1">
        <f t="array" ref="J618">_xlfn.IFS(ISBLANK(G618), "", NOT(ISNUMBER(G618)), "!!!",  G618&lt;Data!$D$295,"...",G618&lt;Data!$E$295,"L1",G618&lt;Data!$F$295,"L2",G618&lt;Data!$G$295,"L3",G618&lt;Data!$H$295,"L4",G618&lt;Data!$I$295,"L5",G618&lt;Data!$J$295,"L6",G618&lt;Data!$K$295,"L7",G618&lt;Data!$L$295,"L8", G618&gt;=Data!$L$295,"L9")</f>
        <v/>
      </c>
      <c r="K618" s="2"/>
      <c r="L618" s="126" t="s">
        <v>31</v>
      </c>
      <c r="M618" s="126" t="s">
        <v>32</v>
      </c>
      <c r="N618" s="126">
        <f t="shared" si="131"/>
        <v>0</v>
      </c>
      <c r="O618" s="2"/>
      <c r="P618" s="6"/>
      <c r="Q618" s="6"/>
      <c r="R618" s="6"/>
      <c r="S618" s="6"/>
      <c r="T618" s="6">
        <f>$N618</f>
        <v>0</v>
      </c>
      <c r="U618" s="6"/>
      <c r="V618" s="6"/>
      <c r="W618" s="6"/>
      <c r="X618" s="2"/>
      <c r="Y618" s="8">
        <f>COUNTIF(F$614:F$621:F$623:F$630,F618)</f>
        <v>0</v>
      </c>
      <c r="Z618" s="8">
        <f t="shared" si="132"/>
        <v>0</v>
      </c>
    </row>
    <row r="619" spans="1:26" s="11" customFormat="1" ht="20" customHeight="1">
      <c r="A619" s="13" t="s">
        <v>206</v>
      </c>
      <c r="B619" s="13" t="s">
        <v>30</v>
      </c>
      <c r="C619" s="13" t="s">
        <v>55</v>
      </c>
      <c r="D619" s="13" t="s">
        <v>0</v>
      </c>
      <c r="E619" s="155">
        <v>6</v>
      </c>
      <c r="F619" s="30"/>
      <c r="G619" s="139"/>
      <c r="H619" s="125" t="str">
        <f>IF(ISNA((IF(F619=0," ",VLOOKUP(F619,Data!$B$62:$B$88,1,FALSE)))),"WRONG LETTER",IF(F619=0," ",_xlfn.XLOOKUP(F619,Data!$B$62:$B$88,Data!$I$62:$I$88)))</f>
        <v xml:space="preserve"> </v>
      </c>
      <c r="I619" s="125" t="str">
        <f>IF(ISNA((IF(F619=0," ",VLOOKUP(F619,Data!$B$62:$B$88,1,FALSE)))),"WRONG LETTER",IF(F619=0," ",_xlfn.XLOOKUP(F619,Data!$B$62:$B$88,Data!$A$62:$A$88)))</f>
        <v xml:space="preserve"> </v>
      </c>
      <c r="J619" s="13" t="str" cm="1">
        <f t="array" ref="J619">_xlfn.IFS(ISBLANK(G619), "", NOT(ISNUMBER(G619)), "!!!",  G619&lt;Data!$D$295,"...",G619&lt;Data!$E$295,"L1",G619&lt;Data!$F$295,"L2",G619&lt;Data!$G$295,"L3",G619&lt;Data!$H$295,"L4",G619&lt;Data!$I$295,"L5",G619&lt;Data!$J$295,"L6",G619&lt;Data!$K$295,"L7",G619&lt;Data!$L$295,"L8", G619&gt;=Data!$L$295,"L9")</f>
        <v/>
      </c>
      <c r="K619" s="2"/>
      <c r="L619" s="126" t="s">
        <v>44</v>
      </c>
      <c r="M619" s="126" t="s">
        <v>48</v>
      </c>
      <c r="N619" s="126">
        <f t="shared" si="131"/>
        <v>0</v>
      </c>
      <c r="O619" s="2"/>
      <c r="P619" s="6"/>
      <c r="Q619" s="6"/>
      <c r="R619" s="6"/>
      <c r="S619" s="6"/>
      <c r="T619" s="6"/>
      <c r="U619" s="6">
        <f>$N619</f>
        <v>0</v>
      </c>
      <c r="V619" s="6"/>
      <c r="W619" s="6"/>
      <c r="X619" s="2"/>
      <c r="Y619" s="8">
        <f>COUNTIF(F$614:F$621:F$623:F$630,F619)</f>
        <v>0</v>
      </c>
      <c r="Z619" s="8">
        <f t="shared" si="132"/>
        <v>0</v>
      </c>
    </row>
    <row r="620" spans="1:26" s="11" customFormat="1" ht="20" customHeight="1">
      <c r="A620" s="13" t="s">
        <v>206</v>
      </c>
      <c r="B620" s="13" t="s">
        <v>30</v>
      </c>
      <c r="C620" s="13" t="s">
        <v>55</v>
      </c>
      <c r="D620" s="13" t="s">
        <v>0</v>
      </c>
      <c r="E620" s="25">
        <v>7</v>
      </c>
      <c r="F620" s="30"/>
      <c r="G620" s="139"/>
      <c r="H620" s="125" t="str">
        <f>IF(ISNA((IF(F620=0," ",VLOOKUP(F620,Data!$B$62:$B$88,1,FALSE)))),"WRONG LETTER",IF(F620=0," ",_xlfn.XLOOKUP(F620,Data!$B$62:$B$88,Data!$I$62:$I$88)))</f>
        <v xml:space="preserve"> </v>
      </c>
      <c r="I620" s="125" t="str">
        <f>IF(ISNA((IF(F620=0," ",VLOOKUP(F620,Data!$B$62:$B$88,1,FALSE)))),"WRONG LETTER",IF(F620=0," ",_xlfn.XLOOKUP(F620,Data!$B$62:$B$88,Data!$A$62:$A$88)))</f>
        <v xml:space="preserve"> </v>
      </c>
      <c r="J620" s="13" t="str" cm="1">
        <f t="array" ref="J620">_xlfn.IFS(ISBLANK(G620), "", NOT(ISNUMBER(G620)), "!!!",  G620&lt;Data!$D$295,"...",G620&lt;Data!$E$295,"L1",G620&lt;Data!$F$295,"L2",G620&lt;Data!$G$295,"L3",G620&lt;Data!$H$295,"L4",G620&lt;Data!$I$295,"L5",G620&lt;Data!$J$295,"L6",G620&lt;Data!$K$295,"L7",G620&lt;Data!$L$295,"L8", G620&gt;=Data!$L$295,"L9")</f>
        <v/>
      </c>
      <c r="K620" s="2"/>
      <c r="L620" s="126" t="s">
        <v>72</v>
      </c>
      <c r="M620" s="126" t="s">
        <v>73</v>
      </c>
      <c r="N620" s="126">
        <f t="shared" si="131"/>
        <v>0</v>
      </c>
      <c r="O620" s="2"/>
      <c r="P620" s="6"/>
      <c r="Q620" s="6"/>
      <c r="R620" s="6"/>
      <c r="S620" s="6"/>
      <c r="T620" s="6"/>
      <c r="U620" s="6"/>
      <c r="V620" s="6">
        <f>$N620</f>
        <v>0</v>
      </c>
      <c r="W620" s="6"/>
      <c r="X620" s="2"/>
      <c r="Y620" s="8">
        <f>COUNTIF(F$614:F$621:F$623:F$630,F620)</f>
        <v>0</v>
      </c>
      <c r="Z620" s="8">
        <f t="shared" si="132"/>
        <v>0</v>
      </c>
    </row>
    <row r="621" spans="1:26" s="12" customFormat="1" ht="20" customHeight="1">
      <c r="A621" s="13" t="s">
        <v>206</v>
      </c>
      <c r="B621" s="13" t="s">
        <v>30</v>
      </c>
      <c r="C621" s="13" t="s">
        <v>55</v>
      </c>
      <c r="D621" s="13" t="s">
        <v>0</v>
      </c>
      <c r="E621" s="25">
        <v>8</v>
      </c>
      <c r="F621" s="30"/>
      <c r="G621" s="139"/>
      <c r="H621" s="125" t="str">
        <f>IF(ISNA((IF(F621=0," ",VLOOKUP(F621,Data!$B$62:$B$88,1,FALSE)))),"WRONG LETTER",IF(F621=0," ",_xlfn.XLOOKUP(F621,Data!$B$62:$B$88,Data!$I$62:$I$88)))</f>
        <v xml:space="preserve"> </v>
      </c>
      <c r="I621" s="125" t="str">
        <f>IF(ISNA((IF(F621=0," ",VLOOKUP(F621,Data!$B$62:$B$88,1,FALSE)))),"WRONG LETTER",IF(F621=0," ",_xlfn.XLOOKUP(F621,Data!$B$62:$B$88,Data!$A$62:$A$88)))</f>
        <v xml:space="preserve"> </v>
      </c>
      <c r="J621" s="13" t="str" cm="1">
        <f t="array" ref="J621">_xlfn.IFS(ISBLANK(G621), "", NOT(ISNUMBER(G621)), "!!!",  G621&lt;Data!$D$295,"...",G621&lt;Data!$E$295,"L1",G621&lt;Data!$F$295,"L2",G621&lt;Data!$G$295,"L3",G621&lt;Data!$H$295,"L4",G621&lt;Data!$I$295,"L5",G621&lt;Data!$J$295,"L6",G621&lt;Data!$K$295,"L7",G621&lt;Data!$L$295,"L8", G621&gt;=Data!$L$295,"L9")</f>
        <v/>
      </c>
      <c r="K621" s="8"/>
      <c r="L621" s="126" t="s">
        <v>45</v>
      </c>
      <c r="M621" s="126" t="s">
        <v>49</v>
      </c>
      <c r="N621" s="126">
        <f t="shared" si="131"/>
        <v>0</v>
      </c>
      <c r="O621" s="2"/>
      <c r="P621" s="6"/>
      <c r="Q621" s="6"/>
      <c r="R621" s="6"/>
      <c r="S621" s="6"/>
      <c r="T621" s="6"/>
      <c r="U621" s="6"/>
      <c r="V621" s="6"/>
      <c r="W621" s="6">
        <f>$N621</f>
        <v>0</v>
      </c>
      <c r="X621" s="8"/>
      <c r="Y621" s="8">
        <f>COUNTIF(F$614:F$621:F$623:F$630,F621)</f>
        <v>0</v>
      </c>
      <c r="Z621" s="8">
        <f t="shared" si="132"/>
        <v>0</v>
      </c>
    </row>
    <row r="622" spans="1:26" s="12" customFormat="1" ht="20" customHeight="1">
      <c r="A622" s="13" t="s">
        <v>206</v>
      </c>
      <c r="B622" s="13" t="s">
        <v>30</v>
      </c>
      <c r="C622" s="13" t="s">
        <v>55</v>
      </c>
      <c r="D622" s="13"/>
      <c r="E622" s="120" t="s">
        <v>228</v>
      </c>
      <c r="F622" s="46"/>
      <c r="G622" s="46"/>
      <c r="H622" s="120"/>
      <c r="I622" s="127"/>
      <c r="J622" s="128"/>
      <c r="K622" s="8"/>
      <c r="L622" s="129"/>
      <c r="M622" s="129"/>
      <c r="N622" s="130"/>
      <c r="O622" s="8"/>
      <c r="P622" s="8"/>
      <c r="Q622" s="8"/>
      <c r="R622" s="8"/>
      <c r="S622" s="8"/>
      <c r="T622" s="8"/>
      <c r="U622" s="8"/>
      <c r="V622" s="8"/>
      <c r="W622" s="8"/>
      <c r="X622" s="8"/>
      <c r="Y622" s="8"/>
      <c r="Z622" s="3"/>
    </row>
    <row r="623" spans="1:26" s="12" customFormat="1" ht="20" customHeight="1">
      <c r="A623" s="13" t="s">
        <v>206</v>
      </c>
      <c r="B623" s="13" t="s">
        <v>30</v>
      </c>
      <c r="C623" s="13" t="s">
        <v>55</v>
      </c>
      <c r="D623" s="13" t="s">
        <v>1</v>
      </c>
      <c r="E623" s="155">
        <v>1</v>
      </c>
      <c r="F623" s="30"/>
      <c r="G623" s="139"/>
      <c r="H623" s="125" t="str">
        <f>IF(ISNA((IF(F623=0," ",VLOOKUP(F623,Data!$B$62:$B$88,1,FALSE)))),"WRONG LETTER",IF(F623=0," ",_xlfn.XLOOKUP(F623,Data!$B$62:$B$88,Data!$I$62:$I$88)))</f>
        <v xml:space="preserve"> </v>
      </c>
      <c r="I623" s="125" t="str">
        <f>IF(ISNA((IF(F623=0," ",VLOOKUP(F623,Data!$B$62:$B$88,1,FALSE)))),"WRONG LETTER",IF(F623=0," ",_xlfn.XLOOKUP(F623,Data!$B$62:$B$88,Data!$A$62:$A$88)))</f>
        <v xml:space="preserve"> </v>
      </c>
      <c r="J623" s="13" t="str" cm="1">
        <f t="array" ref="J623">_xlfn.IFS(ISBLANK(G623), "", NOT(ISNUMBER(G623)), "!!!",  G623&lt;Data!$D$295,"...",G623&lt;Data!$E$295,"L1",G623&lt;Data!$F$295,"L2",G623&lt;Data!$G$295,"L3",G623&lt;Data!$H$295,"L4",G623&lt;Data!$I$295,"L5",G623&lt;Data!$J$295,"L6",G623&lt;Data!$K$295,"L7",G623&lt;Data!$L$295,"L8", G623&gt;=Data!$L$295,"L9")</f>
        <v/>
      </c>
      <c r="K623" s="2"/>
      <c r="L623" s="126" t="s">
        <v>0</v>
      </c>
      <c r="M623" s="126" t="s">
        <v>47</v>
      </c>
      <c r="N623" s="126">
        <f>(9-_xlfn.XLOOKUP(L623,F$623:F$630,E$623:E$630, 9))+(9-_xlfn.XLOOKUP(M623,F$623:F$630,E$623:E$630, 9))</f>
        <v>0</v>
      </c>
      <c r="O623" s="2"/>
      <c r="P623" s="6">
        <f>$N623</f>
        <v>0</v>
      </c>
      <c r="Q623" s="6"/>
      <c r="R623" s="6"/>
      <c r="S623" s="6"/>
      <c r="T623" s="6"/>
      <c r="U623" s="6"/>
      <c r="V623" s="6"/>
      <c r="W623" s="6"/>
      <c r="X623" s="2"/>
      <c r="Y623" s="8">
        <f>COUNTIF(F$614:F$621:F$623:F$630,F623)</f>
        <v>0</v>
      </c>
      <c r="Z623" s="8">
        <f>IF(NOT(ISBLANK(F623)),COUNTIF(F$623:F$630,LEFT(F623,1)&amp;"*"),0)</f>
        <v>0</v>
      </c>
    </row>
    <row r="624" spans="1:26" s="12" customFormat="1" ht="20" customHeight="1">
      <c r="A624" s="13" t="s">
        <v>206</v>
      </c>
      <c r="B624" s="13" t="s">
        <v>30</v>
      </c>
      <c r="C624" s="13" t="s">
        <v>55</v>
      </c>
      <c r="D624" s="13" t="s">
        <v>1</v>
      </c>
      <c r="E624" s="155">
        <v>2</v>
      </c>
      <c r="F624" s="30"/>
      <c r="G624" s="139"/>
      <c r="H624" s="125" t="str">
        <f>IF(ISNA((IF(F624=0," ",VLOOKUP(F624,Data!$B$62:$B$88,1,FALSE)))),"WRONG LETTER",IF(F624=0," ",_xlfn.XLOOKUP(F624,Data!$B$62:$B$88,Data!$I$62:$I$88)))</f>
        <v xml:space="preserve"> </v>
      </c>
      <c r="I624" s="125" t="str">
        <f>IF(ISNA((IF(F624=0," ",VLOOKUP(F624,Data!$B$62:$B$88,1,FALSE)))),"WRONG LETTER",IF(F624=0," ",_xlfn.XLOOKUP(F624,Data!$B$62:$B$88,Data!$A$62:$A$88)))</f>
        <v xml:space="preserve"> </v>
      </c>
      <c r="J624" s="13" t="str" cm="1">
        <f t="array" ref="J624">_xlfn.IFS(ISBLANK(G624), "", NOT(ISNUMBER(G624)), "!!!",  G624&lt;Data!$D$295,"...",G624&lt;Data!$E$295,"L1",G624&lt;Data!$F$295,"L2",G624&lt;Data!$G$295,"L3",G624&lt;Data!$H$295,"L4",G624&lt;Data!$I$295,"L5",G624&lt;Data!$J$295,"L6",G624&lt;Data!$K$295,"L7",G624&lt;Data!$L$295,"L8", G624&gt;=Data!$L$295,"L9")</f>
        <v/>
      </c>
      <c r="K624" s="8"/>
      <c r="L624" s="126" t="s">
        <v>33</v>
      </c>
      <c r="M624" s="126" t="s">
        <v>34</v>
      </c>
      <c r="N624" s="126">
        <f t="shared" ref="N624:N630" si="133">(9-_xlfn.XLOOKUP(L624,F$623:F$630,E$623:E$630, 9))+(9-_xlfn.XLOOKUP(M624,F$623:F$630,E$623:E$630, 9))</f>
        <v>0</v>
      </c>
      <c r="O624" s="2"/>
      <c r="P624" s="6"/>
      <c r="Q624" s="6">
        <f>$N624</f>
        <v>0</v>
      </c>
      <c r="R624" s="6"/>
      <c r="S624" s="6"/>
      <c r="T624" s="6"/>
      <c r="U624" s="6"/>
      <c r="V624" s="6"/>
      <c r="W624" s="6"/>
      <c r="X624" s="2"/>
      <c r="Y624" s="8">
        <f>COUNTIF(F$614:F$621:F$623:F$630,F624)</f>
        <v>0</v>
      </c>
      <c r="Z624" s="8">
        <f t="shared" ref="Z624:Z630" si="134">IF(NOT(ISBLANK(F624)),COUNTIF(F$623:F$630,LEFT(F624,1)&amp;"*"),0)</f>
        <v>0</v>
      </c>
    </row>
    <row r="625" spans="1:26" s="12" customFormat="1" ht="20" customHeight="1">
      <c r="A625" s="13" t="s">
        <v>206</v>
      </c>
      <c r="B625" s="13" t="s">
        <v>30</v>
      </c>
      <c r="C625" s="13" t="s">
        <v>55</v>
      </c>
      <c r="D625" s="13" t="s">
        <v>1</v>
      </c>
      <c r="E625" s="155">
        <v>3</v>
      </c>
      <c r="F625" s="30"/>
      <c r="G625" s="139"/>
      <c r="H625" s="125" t="str">
        <f>IF(ISNA((IF(F625=0," ",VLOOKUP(F625,Data!$B$62:$B$88,1,FALSE)))),"WRONG LETTER",IF(F625=0," ",_xlfn.XLOOKUP(F625,Data!$B$62:$B$88,Data!$I$62:$I$88)))</f>
        <v xml:space="preserve"> </v>
      </c>
      <c r="I625" s="125" t="str">
        <f>IF(ISNA((IF(F625=0," ",VLOOKUP(F625,Data!$B$62:$B$88,1,FALSE)))),"WRONG LETTER",IF(F625=0," ",_xlfn.XLOOKUP(F625,Data!$B$62:$B$88,Data!$A$62:$A$88)))</f>
        <v xml:space="preserve"> </v>
      </c>
      <c r="J625" s="13" t="str" cm="1">
        <f t="array" ref="J625">_xlfn.IFS(ISBLANK(G625), "", NOT(ISNUMBER(G625)), "!!!",  G625&lt;Data!$D$295,"...",G625&lt;Data!$E$295,"L1",G625&lt;Data!$F$295,"L2",G625&lt;Data!$G$295,"L3",G625&lt;Data!$H$295,"L4",G625&lt;Data!$I$295,"L5",G625&lt;Data!$J$295,"L6",G625&lt;Data!$K$295,"L7",G625&lt;Data!$L$295,"L8", G625&gt;=Data!$L$295,"L9")</f>
        <v/>
      </c>
      <c r="K625" s="8"/>
      <c r="L625" s="126" t="s">
        <v>1</v>
      </c>
      <c r="M625" s="126" t="s">
        <v>46</v>
      </c>
      <c r="N625" s="126">
        <f t="shared" si="133"/>
        <v>0</v>
      </c>
      <c r="O625" s="2"/>
      <c r="P625" s="6"/>
      <c r="Q625" s="6"/>
      <c r="R625" s="6">
        <f>$N625</f>
        <v>0</v>
      </c>
      <c r="S625" s="6"/>
      <c r="T625" s="6"/>
      <c r="U625" s="6"/>
      <c r="V625" s="6"/>
      <c r="W625" s="6"/>
      <c r="X625" s="2"/>
      <c r="Y625" s="8">
        <f>COUNTIF(F$614:F$621:F$623:F$630,F625)</f>
        <v>0</v>
      </c>
      <c r="Z625" s="8">
        <f t="shared" si="134"/>
        <v>0</v>
      </c>
    </row>
    <row r="626" spans="1:26" s="12" customFormat="1" ht="20" customHeight="1">
      <c r="A626" s="13" t="s">
        <v>206</v>
      </c>
      <c r="B626" s="13" t="s">
        <v>30</v>
      </c>
      <c r="C626" s="13" t="s">
        <v>55</v>
      </c>
      <c r="D626" s="13" t="s">
        <v>1</v>
      </c>
      <c r="E626" s="155">
        <v>4</v>
      </c>
      <c r="F626" s="30"/>
      <c r="G626" s="139"/>
      <c r="H626" s="125" t="str">
        <f>IF(ISNA((IF(F626=0," ",VLOOKUP(F626,Data!$B$62:$B$88,1,FALSE)))),"WRONG LETTER",IF(F626=0," ",_xlfn.XLOOKUP(F626,Data!$B$62:$B$88,Data!$I$62:$I$88)))</f>
        <v xml:space="preserve"> </v>
      </c>
      <c r="I626" s="125" t="str">
        <f>IF(ISNA((IF(F626=0," ",VLOOKUP(F626,Data!$B$62:$B$88,1,FALSE)))),"WRONG LETTER",IF(F626=0," ",_xlfn.XLOOKUP(F626,Data!$B$62:$B$88,Data!$A$62:$A$88)))</f>
        <v xml:space="preserve"> </v>
      </c>
      <c r="J626" s="13" t="str" cm="1">
        <f t="array" ref="J626">_xlfn.IFS(ISBLANK(G626), "", NOT(ISNUMBER(G626)), "!!!",  G626&lt;Data!$D$295,"...",G626&lt;Data!$E$295,"L1",G626&lt;Data!$F$295,"L2",G626&lt;Data!$G$295,"L3",G626&lt;Data!$H$295,"L4",G626&lt;Data!$I$295,"L5",G626&lt;Data!$J$295,"L6",G626&lt;Data!$K$295,"L7",G626&lt;Data!$L$295,"L8", G626&gt;=Data!$L$295,"L9")</f>
        <v/>
      </c>
      <c r="K626" s="8"/>
      <c r="L626" s="126" t="s">
        <v>18</v>
      </c>
      <c r="M626" s="126" t="s">
        <v>17</v>
      </c>
      <c r="N626" s="126">
        <f t="shared" si="133"/>
        <v>0</v>
      </c>
      <c r="O626" s="2"/>
      <c r="P626" s="6"/>
      <c r="Q626" s="6"/>
      <c r="R626" s="6"/>
      <c r="S626" s="6">
        <f>$N626</f>
        <v>0</v>
      </c>
      <c r="T626" s="6"/>
      <c r="U626" s="6"/>
      <c r="V626" s="6"/>
      <c r="W626" s="6"/>
      <c r="X626" s="2"/>
      <c r="Y626" s="8">
        <f>COUNTIF(F$614:F$621:F$623:F$630,F626)</f>
        <v>0</v>
      </c>
      <c r="Z626" s="8">
        <f t="shared" si="134"/>
        <v>0</v>
      </c>
    </row>
    <row r="627" spans="1:26" s="12" customFormat="1" ht="20" customHeight="1">
      <c r="A627" s="13" t="s">
        <v>206</v>
      </c>
      <c r="B627" s="13" t="s">
        <v>30</v>
      </c>
      <c r="C627" s="13" t="s">
        <v>55</v>
      </c>
      <c r="D627" s="13" t="s">
        <v>1</v>
      </c>
      <c r="E627" s="155">
        <v>5</v>
      </c>
      <c r="F627" s="30"/>
      <c r="G627" s="139"/>
      <c r="H627" s="125" t="str">
        <f>IF(ISNA((IF(F627=0," ",VLOOKUP(F627,Data!$B$62:$B$88,1,FALSE)))),"WRONG LETTER",IF(F627=0," ",_xlfn.XLOOKUP(F627,Data!$B$62:$B$88,Data!$I$62:$I$88)))</f>
        <v xml:space="preserve"> </v>
      </c>
      <c r="I627" s="125" t="str">
        <f>IF(ISNA((IF(F627=0," ",VLOOKUP(F627,Data!$B$62:$B$88,1,FALSE)))),"WRONG LETTER",IF(F627=0," ",_xlfn.XLOOKUP(F627,Data!$B$62:$B$88,Data!$A$62:$A$88)))</f>
        <v xml:space="preserve"> </v>
      </c>
      <c r="J627" s="13" t="str" cm="1">
        <f t="array" ref="J627">_xlfn.IFS(ISBLANK(G627), "", NOT(ISNUMBER(G627)), "!!!",  G627&lt;Data!$D$295,"...",G627&lt;Data!$E$295,"L1",G627&lt;Data!$F$295,"L2",G627&lt;Data!$G$295,"L3",G627&lt;Data!$H$295,"L4",G627&lt;Data!$I$295,"L5",G627&lt;Data!$J$295,"L6",G627&lt;Data!$K$295,"L7",G627&lt;Data!$L$295,"L8", G627&gt;=Data!$L$295,"L9")</f>
        <v/>
      </c>
      <c r="K627" s="8"/>
      <c r="L627" s="126" t="s">
        <v>31</v>
      </c>
      <c r="M627" s="126" t="s">
        <v>32</v>
      </c>
      <c r="N627" s="126">
        <f t="shared" si="133"/>
        <v>0</v>
      </c>
      <c r="O627" s="2"/>
      <c r="P627" s="6"/>
      <c r="Q627" s="6"/>
      <c r="R627" s="6"/>
      <c r="S627" s="6"/>
      <c r="T627" s="6">
        <f>$N627</f>
        <v>0</v>
      </c>
      <c r="U627" s="6"/>
      <c r="V627" s="6"/>
      <c r="W627" s="6"/>
      <c r="X627" s="2"/>
      <c r="Y627" s="8">
        <f>COUNTIF(F$614:F$621:F$623:F$630,F627)</f>
        <v>0</v>
      </c>
      <c r="Z627" s="8">
        <f t="shared" si="134"/>
        <v>0</v>
      </c>
    </row>
    <row r="628" spans="1:26" s="12" customFormat="1" ht="20" customHeight="1">
      <c r="A628" s="13" t="s">
        <v>206</v>
      </c>
      <c r="B628" s="13" t="s">
        <v>30</v>
      </c>
      <c r="C628" s="13" t="s">
        <v>55</v>
      </c>
      <c r="D628" s="13" t="s">
        <v>1</v>
      </c>
      <c r="E628" s="155">
        <v>6</v>
      </c>
      <c r="F628" s="30"/>
      <c r="G628" s="139"/>
      <c r="H628" s="125" t="str">
        <f>IF(ISNA((IF(F628=0," ",VLOOKUP(F628,Data!$B$62:$B$88,1,FALSE)))),"WRONG LETTER",IF(F628=0," ",_xlfn.XLOOKUP(F628,Data!$B$62:$B$88,Data!$I$62:$I$88)))</f>
        <v xml:space="preserve"> </v>
      </c>
      <c r="I628" s="125" t="str">
        <f>IF(ISNA((IF(F628=0," ",VLOOKUP(F628,Data!$B$62:$B$88,1,FALSE)))),"WRONG LETTER",IF(F628=0," ",_xlfn.XLOOKUP(F628,Data!$B$62:$B$88,Data!$A$62:$A$88)))</f>
        <v xml:space="preserve"> </v>
      </c>
      <c r="J628" s="13" t="str" cm="1">
        <f t="array" ref="J628">_xlfn.IFS(ISBLANK(G628), "", NOT(ISNUMBER(G628)), "!!!",  G628&lt;Data!$D$295,"...",G628&lt;Data!$E$295,"L1",G628&lt;Data!$F$295,"L2",G628&lt;Data!$G$295,"L3",G628&lt;Data!$H$295,"L4",G628&lt;Data!$I$295,"L5",G628&lt;Data!$J$295,"L6",G628&lt;Data!$K$295,"L7",G628&lt;Data!$L$295,"L8", G628&gt;=Data!$L$295,"L9")</f>
        <v/>
      </c>
      <c r="K628" s="131"/>
      <c r="L628" s="126" t="s">
        <v>44</v>
      </c>
      <c r="M628" s="126" t="s">
        <v>48</v>
      </c>
      <c r="N628" s="126">
        <f t="shared" si="133"/>
        <v>0</v>
      </c>
      <c r="O628" s="2"/>
      <c r="P628" s="6"/>
      <c r="Q628" s="6"/>
      <c r="R628" s="6"/>
      <c r="S628" s="6"/>
      <c r="T628" s="6"/>
      <c r="U628" s="6">
        <f>$N628</f>
        <v>0</v>
      </c>
      <c r="V628" s="6"/>
      <c r="W628" s="6"/>
      <c r="X628" s="2"/>
      <c r="Y628" s="8">
        <f>COUNTIF(F$614:F$621:F$623:F$630,F628)</f>
        <v>0</v>
      </c>
      <c r="Z628" s="8">
        <f t="shared" si="134"/>
        <v>0</v>
      </c>
    </row>
    <row r="629" spans="1:26" s="11" customFormat="1" ht="20" customHeight="1">
      <c r="A629" s="13" t="s">
        <v>206</v>
      </c>
      <c r="B629" s="13" t="s">
        <v>30</v>
      </c>
      <c r="C629" s="13" t="s">
        <v>55</v>
      </c>
      <c r="D629" s="13" t="s">
        <v>1</v>
      </c>
      <c r="E629" s="25">
        <v>7</v>
      </c>
      <c r="F629" s="30"/>
      <c r="G629" s="139"/>
      <c r="H629" s="125" t="str">
        <f>IF(ISNA((IF(F629=0," ",VLOOKUP(F629,Data!$B$62:$B$88,1,FALSE)))),"WRONG LETTER",IF(F629=0," ",_xlfn.XLOOKUP(F629,Data!$B$62:$B$88,Data!$I$62:$I$88)))</f>
        <v xml:space="preserve"> </v>
      </c>
      <c r="I629" s="125" t="str">
        <f>IF(ISNA((IF(F629=0," ",VLOOKUP(F629,Data!$B$62:$B$88,1,FALSE)))),"WRONG LETTER",IF(F629=0," ",_xlfn.XLOOKUP(F629,Data!$B$62:$B$88,Data!$A$62:$A$88)))</f>
        <v xml:space="preserve"> </v>
      </c>
      <c r="J629" s="13" t="str" cm="1">
        <f t="array" ref="J629">_xlfn.IFS(ISBLANK(G629), "", NOT(ISNUMBER(G629)), "!!!",  G629&lt;Data!$D$295,"...",G629&lt;Data!$E$295,"L1",G629&lt;Data!$F$295,"L2",G629&lt;Data!$G$295,"L3",G629&lt;Data!$H$295,"L4",G629&lt;Data!$I$295,"L5",G629&lt;Data!$J$295,"L6",G629&lt;Data!$K$295,"L7",G629&lt;Data!$L$295,"L8", G629&gt;=Data!$L$295,"L9")</f>
        <v/>
      </c>
      <c r="K629" s="8"/>
      <c r="L629" s="126" t="s">
        <v>72</v>
      </c>
      <c r="M629" s="126" t="s">
        <v>73</v>
      </c>
      <c r="N629" s="126">
        <f t="shared" si="133"/>
        <v>0</v>
      </c>
      <c r="O629" s="2"/>
      <c r="P629" s="6"/>
      <c r="Q629" s="6"/>
      <c r="R629" s="6"/>
      <c r="S629" s="6"/>
      <c r="T629" s="6"/>
      <c r="U629" s="6"/>
      <c r="V629" s="6">
        <f>$N629</f>
        <v>0</v>
      </c>
      <c r="W629" s="6"/>
      <c r="X629" s="2"/>
      <c r="Y629" s="8">
        <f>COUNTIF(F$614:F$621:F$623:F$630,F629)</f>
        <v>0</v>
      </c>
      <c r="Z629" s="8">
        <f t="shared" si="134"/>
        <v>0</v>
      </c>
    </row>
    <row r="630" spans="1:26" s="11" customFormat="1" ht="20" customHeight="1">
      <c r="A630" s="13" t="s">
        <v>206</v>
      </c>
      <c r="B630" s="13" t="s">
        <v>30</v>
      </c>
      <c r="C630" s="13" t="s">
        <v>55</v>
      </c>
      <c r="D630" s="13" t="s">
        <v>1</v>
      </c>
      <c r="E630" s="25">
        <v>8</v>
      </c>
      <c r="F630" s="30"/>
      <c r="G630" s="139"/>
      <c r="H630" s="125" t="str">
        <f>IF(ISNA((IF(F630=0," ",VLOOKUP(F630,Data!$B$62:$B$88,1,FALSE)))),"WRONG LETTER",IF(F630=0," ",_xlfn.XLOOKUP(F630,Data!$B$62:$B$88,Data!$I$62:$I$88)))</f>
        <v xml:space="preserve"> </v>
      </c>
      <c r="I630" s="125" t="str">
        <f>IF(ISNA((IF(F630=0," ",VLOOKUP(F630,Data!$B$62:$B$88,1,FALSE)))),"WRONG LETTER",IF(F630=0," ",_xlfn.XLOOKUP(F630,Data!$B$62:$B$88,Data!$A$62:$A$88)))</f>
        <v xml:space="preserve"> </v>
      </c>
      <c r="J630" s="13" t="str" cm="1">
        <f t="array" ref="J630">_xlfn.IFS(ISBLANK(G630), "", NOT(ISNUMBER(G630)), "!!!",  G630&lt;Data!$D$295,"...",G630&lt;Data!$E$295,"L1",G630&lt;Data!$F$295,"L2",G630&lt;Data!$G$295,"L3",G630&lt;Data!$H$295,"L4",G630&lt;Data!$I$295,"L5",G630&lt;Data!$J$295,"L6",G630&lt;Data!$K$295,"L7",G630&lt;Data!$L$295,"L8", G630&gt;=Data!$L$295,"L9")</f>
        <v/>
      </c>
      <c r="K630" s="8"/>
      <c r="L630" s="126" t="s">
        <v>45</v>
      </c>
      <c r="M630" s="126" t="s">
        <v>49</v>
      </c>
      <c r="N630" s="126">
        <f t="shared" si="133"/>
        <v>0</v>
      </c>
      <c r="O630" s="2"/>
      <c r="P630" s="6"/>
      <c r="Q630" s="6"/>
      <c r="R630" s="6"/>
      <c r="S630" s="6"/>
      <c r="T630" s="6"/>
      <c r="U630" s="6"/>
      <c r="V630" s="6"/>
      <c r="W630" s="6">
        <f>$N630</f>
        <v>0</v>
      </c>
      <c r="X630" s="8"/>
      <c r="Y630" s="8">
        <f>COUNTIF(F$614:F$621:F$623:F$630,F630)</f>
        <v>0</v>
      </c>
      <c r="Z630" s="8">
        <f t="shared" si="134"/>
        <v>0</v>
      </c>
    </row>
    <row r="631" spans="1:26" s="11" customFormat="1" ht="20" customHeight="1">
      <c r="A631" s="13" t="s">
        <v>206</v>
      </c>
      <c r="B631" s="13" t="s">
        <v>30</v>
      </c>
      <c r="C631" s="13" t="s">
        <v>51</v>
      </c>
      <c r="D631" s="13"/>
      <c r="E631" s="120" t="s">
        <v>229</v>
      </c>
      <c r="F631" s="46"/>
      <c r="G631" s="46"/>
      <c r="H631" s="120"/>
      <c r="I631" s="127" t="s">
        <v>59</v>
      </c>
      <c r="J631" s="128">
        <f>Data!$M$296</f>
        <v>44.3</v>
      </c>
      <c r="K631" s="22"/>
      <c r="L631" s="16"/>
      <c r="M631" s="16"/>
      <c r="O631" s="8"/>
      <c r="P631" s="8"/>
      <c r="Q631" s="8"/>
      <c r="R631" s="8"/>
      <c r="S631" s="8"/>
      <c r="T631" s="8"/>
      <c r="U631" s="8"/>
      <c r="V631" s="8"/>
      <c r="W631" s="8"/>
      <c r="X631" s="2"/>
      <c r="Y631" s="123"/>
      <c r="Z631" s="124"/>
    </row>
    <row r="632" spans="1:26" s="11" customFormat="1" ht="20" customHeight="1">
      <c r="A632" s="13" t="s">
        <v>206</v>
      </c>
      <c r="B632" s="13" t="s">
        <v>30</v>
      </c>
      <c r="C632" s="13" t="s">
        <v>51</v>
      </c>
      <c r="D632" s="13" t="s">
        <v>0</v>
      </c>
      <c r="E632" s="155">
        <v>1</v>
      </c>
      <c r="F632" s="30"/>
      <c r="G632" s="139"/>
      <c r="H632" s="125" t="str">
        <f>IF(ISNA((IF(F632=0," ",VLOOKUP(F632,Data!$B$62:$B$88,1,FALSE)))),"WRONG LETTER",IF(F632=0," ",_xlfn.XLOOKUP(F632,Data!$B$62:$B$88,Data!$E$62:$E$88)))</f>
        <v xml:space="preserve"> </v>
      </c>
      <c r="I632" s="125" t="str">
        <f>IF(ISNA((IF(F632=0," ",VLOOKUP(F632,Data!$B$62:$B$88,1,FALSE)))),"WRONG LETTER",IF(F632=0," ",_xlfn.XLOOKUP(F632,Data!$B$62:$B$88,Data!$A$62:$A$88)))</f>
        <v xml:space="preserve"> </v>
      </c>
      <c r="J632" s="13" t="str" cm="1">
        <f t="array" ref="J632">_xlfn.IFS(ISBLANK(G632), "", NOT(ISNUMBER(G632)), "!!!",  G632&lt;Data!$D$296,"...",G632&lt;Data!$E$296,"L1",G632&lt;Data!$F$296,"L2",G632&lt;Data!$G$296,"L3",G632&lt;Data!$H$296,"L4",G632&lt;Data!$I$296,"L5",G632&lt;Data!$J$296,"L6",G632&lt;Data!$K$296,"L7",G632&lt;Data!$L$296,"L8", G632&gt;=Data!$L$296,"L9")</f>
        <v/>
      </c>
      <c r="K632" s="2"/>
      <c r="L632" s="126" t="s">
        <v>0</v>
      </c>
      <c r="M632" s="126" t="s">
        <v>47</v>
      </c>
      <c r="N632" s="126">
        <f>(9-_xlfn.XLOOKUP(L632,F$632:F$639,E$632:E$639, 9))+(9-_xlfn.XLOOKUP(M632,F$632:F$639,E$632:E$639, 9))</f>
        <v>0</v>
      </c>
      <c r="O632" s="2"/>
      <c r="P632" s="6">
        <f>$N632</f>
        <v>0</v>
      </c>
      <c r="Q632" s="6"/>
      <c r="R632" s="6"/>
      <c r="S632" s="6"/>
      <c r="T632" s="6"/>
      <c r="U632" s="6"/>
      <c r="V632" s="6"/>
      <c r="W632" s="6"/>
      <c r="X632" s="2"/>
      <c r="Y632" s="8">
        <f>COUNTIF(F$632:F$639:F$641:F$648,F632)</f>
        <v>0</v>
      </c>
      <c r="Z632" s="8">
        <f>IF(NOT(ISBLANK(F632)),COUNTIF(F$632:F$639,LEFT(F632,1)&amp;"*"),0)</f>
        <v>0</v>
      </c>
    </row>
    <row r="633" spans="1:26" s="11" customFormat="1" ht="20" customHeight="1">
      <c r="A633" s="13" t="s">
        <v>206</v>
      </c>
      <c r="B633" s="13" t="s">
        <v>30</v>
      </c>
      <c r="C633" s="13" t="s">
        <v>51</v>
      </c>
      <c r="D633" s="13" t="s">
        <v>0</v>
      </c>
      <c r="E633" s="155">
        <v>2</v>
      </c>
      <c r="F633" s="30"/>
      <c r="G633" s="139"/>
      <c r="H633" s="125" t="str">
        <f>IF(ISNA((IF(F633=0," ",VLOOKUP(F633,Data!$B$62:$B$88,1,FALSE)))),"WRONG LETTER",IF(F633=0," ",_xlfn.XLOOKUP(F633,Data!$B$62:$B$88,Data!$E$62:$E$88)))</f>
        <v xml:space="preserve"> </v>
      </c>
      <c r="I633" s="125" t="str">
        <f>IF(ISNA((IF(F633=0," ",VLOOKUP(F633,Data!$B$62:$B$88,1,FALSE)))),"WRONG LETTER",IF(F633=0," ",_xlfn.XLOOKUP(F633,Data!$B$62:$B$88,Data!$A$62:$A$88)))</f>
        <v xml:space="preserve"> </v>
      </c>
      <c r="J633" s="13" t="str" cm="1">
        <f t="array" ref="J633">_xlfn.IFS(ISBLANK(G633), "", NOT(ISNUMBER(G633)), "!!!",  G633&lt;Data!$D$296,"...",G633&lt;Data!$E$296,"L1",G633&lt;Data!$F$296,"L2",G633&lt;Data!$G$296,"L3",G633&lt;Data!$H$296,"L4",G633&lt;Data!$I$296,"L5",G633&lt;Data!$J$296,"L6",G633&lt;Data!$K$296,"L7",G633&lt;Data!$L$296,"L8", G633&gt;=Data!$L$296,"L9")</f>
        <v/>
      </c>
      <c r="K633" s="2"/>
      <c r="L633" s="126" t="s">
        <v>33</v>
      </c>
      <c r="M633" s="126" t="s">
        <v>34</v>
      </c>
      <c r="N633" s="126">
        <f t="shared" ref="N633:N639" si="135">(9-_xlfn.XLOOKUP(L633,F$632:F$639,E$632:E$639, 9))+(9-_xlfn.XLOOKUP(M633,F$632:F$639,E$632:E$639, 9))</f>
        <v>0</v>
      </c>
      <c r="O633" s="2"/>
      <c r="P633" s="6"/>
      <c r="Q633" s="6">
        <f>$N633</f>
        <v>0</v>
      </c>
      <c r="R633" s="6"/>
      <c r="S633" s="6"/>
      <c r="T633" s="6"/>
      <c r="U633" s="6"/>
      <c r="V633" s="6"/>
      <c r="W633" s="6"/>
      <c r="X633" s="2"/>
      <c r="Y633" s="8">
        <f>COUNTIF(F$632:F$639:F$641:F$648,F633)</f>
        <v>0</v>
      </c>
      <c r="Z633" s="8">
        <f t="shared" ref="Z633:Z639" si="136">IF(NOT(ISBLANK(F633)),COUNTIF(F$632:F$639,LEFT(F633,1)&amp;"*"),0)</f>
        <v>0</v>
      </c>
    </row>
    <row r="634" spans="1:26" s="11" customFormat="1" ht="20" customHeight="1">
      <c r="A634" s="13" t="s">
        <v>206</v>
      </c>
      <c r="B634" s="13" t="s">
        <v>30</v>
      </c>
      <c r="C634" s="13" t="s">
        <v>51</v>
      </c>
      <c r="D634" s="13" t="s">
        <v>0</v>
      </c>
      <c r="E634" s="155">
        <v>3</v>
      </c>
      <c r="F634" s="30"/>
      <c r="G634" s="139"/>
      <c r="H634" s="125" t="str">
        <f>IF(ISNA((IF(F634=0," ",VLOOKUP(F634,Data!$B$62:$B$88,1,FALSE)))),"WRONG LETTER",IF(F634=0," ",_xlfn.XLOOKUP(F634,Data!$B$62:$B$88,Data!$E$62:$E$88)))</f>
        <v xml:space="preserve"> </v>
      </c>
      <c r="I634" s="125" t="str">
        <f>IF(ISNA((IF(F634=0," ",VLOOKUP(F634,Data!$B$62:$B$88,1,FALSE)))),"WRONG LETTER",IF(F634=0," ",_xlfn.XLOOKUP(F634,Data!$B$62:$B$88,Data!$A$62:$A$88)))</f>
        <v xml:space="preserve"> </v>
      </c>
      <c r="J634" s="13" t="str" cm="1">
        <f t="array" ref="J634">_xlfn.IFS(ISBLANK(G634), "", NOT(ISNUMBER(G634)), "!!!",  G634&lt;Data!$D$296,"...",G634&lt;Data!$E$296,"L1",G634&lt;Data!$F$296,"L2",G634&lt;Data!$G$296,"L3",G634&lt;Data!$H$296,"L4",G634&lt;Data!$I$296,"L5",G634&lt;Data!$J$296,"L6",G634&lt;Data!$K$296,"L7",G634&lt;Data!$L$296,"L8", G634&gt;=Data!$L$296,"L9")</f>
        <v/>
      </c>
      <c r="K634" s="2"/>
      <c r="L634" s="126" t="s">
        <v>1</v>
      </c>
      <c r="M634" s="126" t="s">
        <v>46</v>
      </c>
      <c r="N634" s="126">
        <f t="shared" si="135"/>
        <v>0</v>
      </c>
      <c r="O634" s="2"/>
      <c r="P634" s="6"/>
      <c r="Q634" s="6"/>
      <c r="R634" s="6">
        <f>$N634</f>
        <v>0</v>
      </c>
      <c r="S634" s="6"/>
      <c r="T634" s="6"/>
      <c r="U634" s="6"/>
      <c r="V634" s="6"/>
      <c r="W634" s="6"/>
      <c r="X634" s="2"/>
      <c r="Y634" s="8">
        <f>COUNTIF(F$632:F$639:F$641:F$648,F634)</f>
        <v>0</v>
      </c>
      <c r="Z634" s="8">
        <f t="shared" si="136"/>
        <v>0</v>
      </c>
    </row>
    <row r="635" spans="1:26" s="11" customFormat="1" ht="20" customHeight="1">
      <c r="A635" s="13" t="s">
        <v>206</v>
      </c>
      <c r="B635" s="13" t="s">
        <v>30</v>
      </c>
      <c r="C635" s="13" t="s">
        <v>51</v>
      </c>
      <c r="D635" s="13" t="s">
        <v>0</v>
      </c>
      <c r="E635" s="155">
        <v>4</v>
      </c>
      <c r="F635" s="30"/>
      <c r="G635" s="139"/>
      <c r="H635" s="125" t="str">
        <f>IF(ISNA((IF(F635=0," ",VLOOKUP(F635,Data!$B$62:$B$88,1,FALSE)))),"WRONG LETTER",IF(F635=0," ",_xlfn.XLOOKUP(F635,Data!$B$62:$B$88,Data!$E$62:$E$88)))</f>
        <v xml:space="preserve"> </v>
      </c>
      <c r="I635" s="125" t="str">
        <f>IF(ISNA((IF(F635=0," ",VLOOKUP(F635,Data!$B$62:$B$88,1,FALSE)))),"WRONG LETTER",IF(F635=0," ",_xlfn.XLOOKUP(F635,Data!$B$62:$B$88,Data!$A$62:$A$88)))</f>
        <v xml:space="preserve"> </v>
      </c>
      <c r="J635" s="13" t="str" cm="1">
        <f t="array" ref="J635">_xlfn.IFS(ISBLANK(G635), "", NOT(ISNUMBER(G635)), "!!!",  G635&lt;Data!$D$296,"...",G635&lt;Data!$E$296,"L1",G635&lt;Data!$F$296,"L2",G635&lt;Data!$G$296,"L3",G635&lt;Data!$H$296,"L4",G635&lt;Data!$I$296,"L5",G635&lt;Data!$J$296,"L6",G635&lt;Data!$K$296,"L7",G635&lt;Data!$L$296,"L8", G635&gt;=Data!$L$296,"L9")</f>
        <v/>
      </c>
      <c r="K635" s="2"/>
      <c r="L635" s="126" t="s">
        <v>18</v>
      </c>
      <c r="M635" s="126" t="s">
        <v>17</v>
      </c>
      <c r="N635" s="126">
        <f t="shared" si="135"/>
        <v>0</v>
      </c>
      <c r="O635" s="2"/>
      <c r="P635" s="6"/>
      <c r="Q635" s="6"/>
      <c r="R635" s="6"/>
      <c r="S635" s="6">
        <f>$N635</f>
        <v>0</v>
      </c>
      <c r="T635" s="6"/>
      <c r="U635" s="6"/>
      <c r="V635" s="6"/>
      <c r="W635" s="6"/>
      <c r="X635" s="2"/>
      <c r="Y635" s="8">
        <f>COUNTIF(F$632:F$639:F$641:F$648,F635)</f>
        <v>0</v>
      </c>
      <c r="Z635" s="8">
        <f t="shared" si="136"/>
        <v>0</v>
      </c>
    </row>
    <row r="636" spans="1:26" s="11" customFormat="1" ht="20" customHeight="1">
      <c r="A636" s="13" t="s">
        <v>206</v>
      </c>
      <c r="B636" s="13" t="s">
        <v>30</v>
      </c>
      <c r="C636" s="13" t="s">
        <v>51</v>
      </c>
      <c r="D636" s="13" t="s">
        <v>0</v>
      </c>
      <c r="E636" s="155">
        <v>5</v>
      </c>
      <c r="F636" s="30"/>
      <c r="G636" s="139"/>
      <c r="H636" s="125" t="str">
        <f>IF(ISNA((IF(F636=0," ",VLOOKUP(F636,Data!$B$62:$B$88,1,FALSE)))),"WRONG LETTER",IF(F636=0," ",_xlfn.XLOOKUP(F636,Data!$B$62:$B$88,Data!$E$62:$E$88)))</f>
        <v xml:space="preserve"> </v>
      </c>
      <c r="I636" s="125" t="str">
        <f>IF(ISNA((IF(F636=0," ",VLOOKUP(F636,Data!$B$62:$B$88,1,FALSE)))),"WRONG LETTER",IF(F636=0," ",_xlfn.XLOOKUP(F636,Data!$B$62:$B$88,Data!$A$62:$A$88)))</f>
        <v xml:space="preserve"> </v>
      </c>
      <c r="J636" s="13" t="str" cm="1">
        <f t="array" ref="J636">_xlfn.IFS(ISBLANK(G636), "", NOT(ISNUMBER(G636)), "!!!",  G636&lt;Data!$D$296,"...",G636&lt;Data!$E$296,"L1",G636&lt;Data!$F$296,"L2",G636&lt;Data!$G$296,"L3",G636&lt;Data!$H$296,"L4",G636&lt;Data!$I$296,"L5",G636&lt;Data!$J$296,"L6",G636&lt;Data!$K$296,"L7",G636&lt;Data!$L$296,"L8", G636&gt;=Data!$L$296,"L9")</f>
        <v/>
      </c>
      <c r="K636" s="2"/>
      <c r="L636" s="126" t="s">
        <v>31</v>
      </c>
      <c r="M636" s="126" t="s">
        <v>32</v>
      </c>
      <c r="N636" s="126">
        <f t="shared" si="135"/>
        <v>0</v>
      </c>
      <c r="O636" s="2"/>
      <c r="P636" s="6"/>
      <c r="Q636" s="6"/>
      <c r="R636" s="6"/>
      <c r="S636" s="6"/>
      <c r="T636" s="6">
        <f>$N636</f>
        <v>0</v>
      </c>
      <c r="U636" s="6"/>
      <c r="V636" s="6"/>
      <c r="W636" s="6"/>
      <c r="X636" s="2"/>
      <c r="Y636" s="8">
        <f>COUNTIF(F$632:F$639:F$641:F$648,F636)</f>
        <v>0</v>
      </c>
      <c r="Z636" s="8">
        <f t="shared" si="136"/>
        <v>0</v>
      </c>
    </row>
    <row r="637" spans="1:26" s="11" customFormat="1" ht="20" customHeight="1">
      <c r="A637" s="13" t="s">
        <v>206</v>
      </c>
      <c r="B637" s="13" t="s">
        <v>30</v>
      </c>
      <c r="C637" s="13" t="s">
        <v>51</v>
      </c>
      <c r="D637" s="13" t="s">
        <v>0</v>
      </c>
      <c r="E637" s="155">
        <v>6</v>
      </c>
      <c r="F637" s="30"/>
      <c r="G637" s="139"/>
      <c r="H637" s="125" t="str">
        <f>IF(ISNA((IF(F637=0," ",VLOOKUP(F637,Data!$B$62:$B$88,1,FALSE)))),"WRONG LETTER",IF(F637=0," ",_xlfn.XLOOKUP(F637,Data!$B$62:$B$88,Data!$E$62:$E$88)))</f>
        <v xml:space="preserve"> </v>
      </c>
      <c r="I637" s="125" t="str">
        <f>IF(ISNA((IF(F637=0," ",VLOOKUP(F637,Data!$B$62:$B$88,1,FALSE)))),"WRONG LETTER",IF(F637=0," ",_xlfn.XLOOKUP(F637,Data!$B$62:$B$88,Data!$A$62:$A$88)))</f>
        <v xml:space="preserve"> </v>
      </c>
      <c r="J637" s="13" t="str" cm="1">
        <f t="array" ref="J637">_xlfn.IFS(ISBLANK(G637), "", NOT(ISNUMBER(G637)), "!!!",  G637&lt;Data!$D$296,"...",G637&lt;Data!$E$296,"L1",G637&lt;Data!$F$296,"L2",G637&lt;Data!$G$296,"L3",G637&lt;Data!$H$296,"L4",G637&lt;Data!$I$296,"L5",G637&lt;Data!$J$296,"L6",G637&lt;Data!$K$296,"L7",G637&lt;Data!$L$296,"L8", G637&gt;=Data!$L$296,"L9")</f>
        <v/>
      </c>
      <c r="K637" s="2"/>
      <c r="L637" s="126" t="s">
        <v>44</v>
      </c>
      <c r="M637" s="126" t="s">
        <v>48</v>
      </c>
      <c r="N637" s="126">
        <f t="shared" si="135"/>
        <v>0</v>
      </c>
      <c r="O637" s="2"/>
      <c r="P637" s="6"/>
      <c r="Q637" s="6"/>
      <c r="R637" s="6"/>
      <c r="S637" s="6"/>
      <c r="T637" s="6"/>
      <c r="U637" s="6">
        <f>$N637</f>
        <v>0</v>
      </c>
      <c r="V637" s="6"/>
      <c r="W637" s="6"/>
      <c r="X637" s="2"/>
      <c r="Y637" s="8">
        <f>COUNTIF(F$632:F$639:F$641:F$648,F637)</f>
        <v>0</v>
      </c>
      <c r="Z637" s="8">
        <f t="shared" si="136"/>
        <v>0</v>
      </c>
    </row>
    <row r="638" spans="1:26" s="11" customFormat="1" ht="20" customHeight="1">
      <c r="A638" s="13" t="s">
        <v>206</v>
      </c>
      <c r="B638" s="13" t="s">
        <v>30</v>
      </c>
      <c r="C638" s="13" t="s">
        <v>51</v>
      </c>
      <c r="D638" s="13" t="s">
        <v>0</v>
      </c>
      <c r="E638" s="25">
        <v>7</v>
      </c>
      <c r="F638" s="30"/>
      <c r="G638" s="139"/>
      <c r="H638" s="125" t="str">
        <f>IF(ISNA((IF(F638=0," ",VLOOKUP(F638,Data!$B$62:$B$88,1,FALSE)))),"WRONG LETTER",IF(F638=0," ",_xlfn.XLOOKUP(F638,Data!$B$62:$B$88,Data!$E$62:$E$88)))</f>
        <v xml:space="preserve"> </v>
      </c>
      <c r="I638" s="125" t="str">
        <f>IF(ISNA((IF(F638=0," ",VLOOKUP(F638,Data!$B$62:$B$88,1,FALSE)))),"WRONG LETTER",IF(F638=0," ",_xlfn.XLOOKUP(F638,Data!$B$62:$B$88,Data!$A$62:$A$88)))</f>
        <v xml:space="preserve"> </v>
      </c>
      <c r="J638" s="13" t="str" cm="1">
        <f t="array" ref="J638">_xlfn.IFS(ISBLANK(G638), "", NOT(ISNUMBER(G638)), "!!!",  G638&lt;Data!$D$296,"...",G638&lt;Data!$E$296,"L1",G638&lt;Data!$F$296,"L2",G638&lt;Data!$G$296,"L3",G638&lt;Data!$H$296,"L4",G638&lt;Data!$I$296,"L5",G638&lt;Data!$J$296,"L6",G638&lt;Data!$K$296,"L7",G638&lt;Data!$L$296,"L8", G638&gt;=Data!$L$296,"L9")</f>
        <v/>
      </c>
      <c r="K638" s="2"/>
      <c r="L638" s="126" t="s">
        <v>72</v>
      </c>
      <c r="M638" s="126" t="s">
        <v>73</v>
      </c>
      <c r="N638" s="126">
        <f t="shared" si="135"/>
        <v>0</v>
      </c>
      <c r="O638" s="2"/>
      <c r="P638" s="6"/>
      <c r="Q638" s="6"/>
      <c r="R638" s="6"/>
      <c r="S638" s="6"/>
      <c r="T638" s="6"/>
      <c r="U638" s="6"/>
      <c r="V638" s="6">
        <f>$N638</f>
        <v>0</v>
      </c>
      <c r="W638" s="6"/>
      <c r="X638" s="2"/>
      <c r="Y638" s="8">
        <f>COUNTIF(F$632:F$639:F$641:F$648,F638)</f>
        <v>0</v>
      </c>
      <c r="Z638" s="8">
        <f t="shared" si="136"/>
        <v>0</v>
      </c>
    </row>
    <row r="639" spans="1:26" s="12" customFormat="1" ht="20" customHeight="1">
      <c r="A639" s="13" t="s">
        <v>206</v>
      </c>
      <c r="B639" s="13" t="s">
        <v>30</v>
      </c>
      <c r="C639" s="13" t="s">
        <v>51</v>
      </c>
      <c r="D639" s="13" t="s">
        <v>0</v>
      </c>
      <c r="E639" s="25">
        <v>8</v>
      </c>
      <c r="F639" s="30"/>
      <c r="G639" s="139"/>
      <c r="H639" s="125" t="str">
        <f>IF(ISNA((IF(F639=0," ",VLOOKUP(F639,Data!$B$62:$B$88,1,FALSE)))),"WRONG LETTER",IF(F639=0," ",_xlfn.XLOOKUP(F639,Data!$B$62:$B$88,Data!$E$62:$E$88)))</f>
        <v xml:space="preserve"> </v>
      </c>
      <c r="I639" s="125" t="str">
        <f>IF(ISNA((IF(F639=0," ",VLOOKUP(F639,Data!$B$62:$B$88,1,FALSE)))),"WRONG LETTER",IF(F639=0," ",_xlfn.XLOOKUP(F639,Data!$B$62:$B$88,Data!$A$62:$A$88)))</f>
        <v xml:space="preserve"> </v>
      </c>
      <c r="J639" s="13" t="str" cm="1">
        <f t="array" ref="J639">_xlfn.IFS(ISBLANK(G639), "", NOT(ISNUMBER(G639)), "!!!",  G639&lt;Data!$D$296,"...",G639&lt;Data!$E$296,"L1",G639&lt;Data!$F$296,"L2",G639&lt;Data!$G$296,"L3",G639&lt;Data!$H$296,"L4",G639&lt;Data!$I$296,"L5",G639&lt;Data!$J$296,"L6",G639&lt;Data!$K$296,"L7",G639&lt;Data!$L$296,"L8", G639&gt;=Data!$L$296,"L9")</f>
        <v/>
      </c>
      <c r="K639" s="8"/>
      <c r="L639" s="126" t="s">
        <v>45</v>
      </c>
      <c r="M639" s="126" t="s">
        <v>49</v>
      </c>
      <c r="N639" s="126">
        <f t="shared" si="135"/>
        <v>0</v>
      </c>
      <c r="O639" s="2"/>
      <c r="P639" s="6"/>
      <c r="Q639" s="6"/>
      <c r="R639" s="6"/>
      <c r="S639" s="6"/>
      <c r="T639" s="6"/>
      <c r="U639" s="6"/>
      <c r="V639" s="6"/>
      <c r="W639" s="6">
        <f>$N639</f>
        <v>0</v>
      </c>
      <c r="X639" s="8"/>
      <c r="Y639" s="8">
        <f>COUNTIF(F$632:F$639:F$641:F$648,F639)</f>
        <v>0</v>
      </c>
      <c r="Z639" s="8">
        <f t="shared" si="136"/>
        <v>0</v>
      </c>
    </row>
    <row r="640" spans="1:26" s="12" customFormat="1" ht="20" customHeight="1">
      <c r="A640" s="13" t="s">
        <v>206</v>
      </c>
      <c r="B640" s="13" t="s">
        <v>30</v>
      </c>
      <c r="C640" s="13" t="s">
        <v>51</v>
      </c>
      <c r="D640" s="13"/>
      <c r="E640" s="120" t="s">
        <v>230</v>
      </c>
      <c r="F640" s="46"/>
      <c r="G640" s="46"/>
      <c r="H640" s="120"/>
      <c r="I640" s="127"/>
      <c r="J640" s="128"/>
      <c r="K640" s="8"/>
      <c r="L640" s="129"/>
      <c r="M640" s="129"/>
      <c r="N640" s="130"/>
      <c r="O640" s="8"/>
      <c r="P640" s="8"/>
      <c r="Q640" s="8"/>
      <c r="R640" s="8"/>
      <c r="S640" s="8"/>
      <c r="T640" s="8"/>
      <c r="U640" s="8"/>
      <c r="V640" s="8"/>
      <c r="W640" s="8"/>
      <c r="X640" s="8"/>
      <c r="Y640" s="8"/>
      <c r="Z640" s="3"/>
    </row>
    <row r="641" spans="1:26" s="12" customFormat="1" ht="20" customHeight="1">
      <c r="A641" s="13" t="s">
        <v>206</v>
      </c>
      <c r="B641" s="13" t="s">
        <v>30</v>
      </c>
      <c r="C641" s="13" t="s">
        <v>51</v>
      </c>
      <c r="D641" s="13" t="s">
        <v>1</v>
      </c>
      <c r="E641" s="155">
        <v>1</v>
      </c>
      <c r="F641" s="30"/>
      <c r="G641" s="139"/>
      <c r="H641" s="125" t="str">
        <f>IF(ISNA((IF(F641=0," ",VLOOKUP(F641,Data!$B$62:$B$88,1,FALSE)))),"WRONG LETTER",IF(F641=0," ",_xlfn.XLOOKUP(F641,Data!$B$62:$B$88,Data!$E$62:$E$88)))</f>
        <v xml:space="preserve"> </v>
      </c>
      <c r="I641" s="125" t="str">
        <f>IF(ISNA((IF(F641=0," ",VLOOKUP(F641,Data!$B$62:$B$88,1,FALSE)))),"WRONG LETTER",IF(F641=0," ",_xlfn.XLOOKUP(F641,Data!$B$62:$B$88,Data!$A$62:$A$88)))</f>
        <v xml:space="preserve"> </v>
      </c>
      <c r="J641" s="13" t="str" cm="1">
        <f t="array" ref="J641">_xlfn.IFS(ISBLANK(G641), "", NOT(ISNUMBER(G641)), "!!!",  G641&lt;Data!$D$296,"...",G641&lt;Data!$E$296,"L1",G641&lt;Data!$F$296,"L2",G641&lt;Data!$G$296,"L3",G641&lt;Data!$H$296,"L4",G641&lt;Data!$I$296,"L5",G641&lt;Data!$J$296,"L6",G641&lt;Data!$K$296,"L7",G641&lt;Data!$L$296,"L8", G641&gt;=Data!$L$296,"L9")</f>
        <v/>
      </c>
      <c r="K641" s="2"/>
      <c r="L641" s="126" t="s">
        <v>0</v>
      </c>
      <c r="M641" s="126" t="s">
        <v>47</v>
      </c>
      <c r="N641" s="126">
        <f>(9-_xlfn.XLOOKUP(L641,F$641:F$648,E$641:E$648, 9))+(9-_xlfn.XLOOKUP(M641,F$641:F$648,E$641:E$648, 9))</f>
        <v>0</v>
      </c>
      <c r="O641" s="2"/>
      <c r="P641" s="6">
        <f>$N641</f>
        <v>0</v>
      </c>
      <c r="Q641" s="6"/>
      <c r="R641" s="6"/>
      <c r="S641" s="6"/>
      <c r="T641" s="6"/>
      <c r="U641" s="6"/>
      <c r="V641" s="6"/>
      <c r="W641" s="6"/>
      <c r="X641" s="2"/>
      <c r="Y641" s="8">
        <f>COUNTIF(F$632:F$639:F$641:F$648,F641)</f>
        <v>0</v>
      </c>
      <c r="Z641" s="8">
        <f>IF(NOT(ISBLANK(F641)),COUNTIF(F$641:F$648,LEFT(F641,1)&amp;"*"),0)</f>
        <v>0</v>
      </c>
    </row>
    <row r="642" spans="1:26" s="12" customFormat="1" ht="20" customHeight="1">
      <c r="A642" s="13" t="s">
        <v>206</v>
      </c>
      <c r="B642" s="13" t="s">
        <v>30</v>
      </c>
      <c r="C642" s="13" t="s">
        <v>51</v>
      </c>
      <c r="D642" s="13" t="s">
        <v>1</v>
      </c>
      <c r="E642" s="155">
        <v>2</v>
      </c>
      <c r="F642" s="30"/>
      <c r="G642" s="139"/>
      <c r="H642" s="125" t="str">
        <f>IF(ISNA((IF(F642=0," ",VLOOKUP(F642,Data!$B$62:$B$88,1,FALSE)))),"WRONG LETTER",IF(F642=0," ",_xlfn.XLOOKUP(F642,Data!$B$62:$B$88,Data!$E$62:$E$88)))</f>
        <v xml:space="preserve"> </v>
      </c>
      <c r="I642" s="125" t="str">
        <f>IF(ISNA((IF(F642=0," ",VLOOKUP(F642,Data!$B$62:$B$88,1,FALSE)))),"WRONG LETTER",IF(F642=0," ",_xlfn.XLOOKUP(F642,Data!$B$62:$B$88,Data!$A$62:$A$88)))</f>
        <v xml:space="preserve"> </v>
      </c>
      <c r="J642" s="13" t="str" cm="1">
        <f t="array" ref="J642">_xlfn.IFS(ISBLANK(G642), "", NOT(ISNUMBER(G642)), "!!!",  G642&lt;Data!$D$296,"...",G642&lt;Data!$E$296,"L1",G642&lt;Data!$F$296,"L2",G642&lt;Data!$G$296,"L3",G642&lt;Data!$H$296,"L4",G642&lt;Data!$I$296,"L5",G642&lt;Data!$J$296,"L6",G642&lt;Data!$K$296,"L7",G642&lt;Data!$L$296,"L8", G642&gt;=Data!$L$296,"L9")</f>
        <v/>
      </c>
      <c r="K642" s="8"/>
      <c r="L642" s="126" t="s">
        <v>33</v>
      </c>
      <c r="M642" s="126" t="s">
        <v>34</v>
      </c>
      <c r="N642" s="126">
        <f t="shared" ref="N642:N648" si="137">(9-_xlfn.XLOOKUP(L642,F$641:F$648,E$641:E$648, 9))+(9-_xlfn.XLOOKUP(M642,F$641:F$648,E$641:E$648, 9))</f>
        <v>0</v>
      </c>
      <c r="O642" s="2"/>
      <c r="P642" s="6"/>
      <c r="Q642" s="6">
        <f>$N642</f>
        <v>0</v>
      </c>
      <c r="R642" s="6"/>
      <c r="S642" s="6"/>
      <c r="T642" s="6"/>
      <c r="U642" s="6"/>
      <c r="V642" s="6"/>
      <c r="W642" s="6"/>
      <c r="X642" s="2"/>
      <c r="Y642" s="8">
        <f>COUNTIF(F$632:F$639:F$641:F$648,F642)</f>
        <v>0</v>
      </c>
      <c r="Z642" s="8">
        <f t="shared" ref="Z642:Z648" si="138">IF(NOT(ISBLANK(F642)),COUNTIF(F$641:F$648,LEFT(F642,1)&amp;"*"),0)</f>
        <v>0</v>
      </c>
    </row>
    <row r="643" spans="1:26" s="12" customFormat="1" ht="20" customHeight="1">
      <c r="A643" s="13" t="s">
        <v>206</v>
      </c>
      <c r="B643" s="13" t="s">
        <v>30</v>
      </c>
      <c r="C643" s="13" t="s">
        <v>51</v>
      </c>
      <c r="D643" s="13" t="s">
        <v>1</v>
      </c>
      <c r="E643" s="155">
        <v>3</v>
      </c>
      <c r="F643" s="30"/>
      <c r="G643" s="139"/>
      <c r="H643" s="125" t="str">
        <f>IF(ISNA((IF(F643=0," ",VLOOKUP(F643,Data!$B$62:$B$88,1,FALSE)))),"WRONG LETTER",IF(F643=0," ",_xlfn.XLOOKUP(F643,Data!$B$62:$B$88,Data!$E$62:$E$88)))</f>
        <v xml:space="preserve"> </v>
      </c>
      <c r="I643" s="125" t="str">
        <f>IF(ISNA((IF(F643=0," ",VLOOKUP(F643,Data!$B$62:$B$88,1,FALSE)))),"WRONG LETTER",IF(F643=0," ",_xlfn.XLOOKUP(F643,Data!$B$62:$B$88,Data!$A$62:$A$88)))</f>
        <v xml:space="preserve"> </v>
      </c>
      <c r="J643" s="13" t="str" cm="1">
        <f t="array" ref="J643">_xlfn.IFS(ISBLANK(G643), "", NOT(ISNUMBER(G643)), "!!!",  G643&lt;Data!$D$296,"...",G643&lt;Data!$E$296,"L1",G643&lt;Data!$F$296,"L2",G643&lt;Data!$G$296,"L3",G643&lt;Data!$H$296,"L4",G643&lt;Data!$I$296,"L5",G643&lt;Data!$J$296,"L6",G643&lt;Data!$K$296,"L7",G643&lt;Data!$L$296,"L8", G643&gt;=Data!$L$296,"L9")</f>
        <v/>
      </c>
      <c r="K643" s="8"/>
      <c r="L643" s="126" t="s">
        <v>1</v>
      </c>
      <c r="M643" s="126" t="s">
        <v>46</v>
      </c>
      <c r="N643" s="126">
        <f t="shared" si="137"/>
        <v>0</v>
      </c>
      <c r="O643" s="2"/>
      <c r="P643" s="6"/>
      <c r="Q643" s="6"/>
      <c r="R643" s="6">
        <f>$N643</f>
        <v>0</v>
      </c>
      <c r="S643" s="6"/>
      <c r="T643" s="6"/>
      <c r="U643" s="6"/>
      <c r="V643" s="6"/>
      <c r="W643" s="6"/>
      <c r="X643" s="2"/>
      <c r="Y643" s="8">
        <f>COUNTIF(F$632:F$639:F$641:F$648,F643)</f>
        <v>0</v>
      </c>
      <c r="Z643" s="8">
        <f t="shared" si="138"/>
        <v>0</v>
      </c>
    </row>
    <row r="644" spans="1:26" s="12" customFormat="1" ht="20" customHeight="1">
      <c r="A644" s="13" t="s">
        <v>206</v>
      </c>
      <c r="B644" s="13" t="s">
        <v>30</v>
      </c>
      <c r="C644" s="13" t="s">
        <v>51</v>
      </c>
      <c r="D644" s="13" t="s">
        <v>1</v>
      </c>
      <c r="E644" s="155">
        <v>4</v>
      </c>
      <c r="F644" s="30"/>
      <c r="G644" s="139"/>
      <c r="H644" s="125" t="str">
        <f>IF(ISNA((IF(F644=0," ",VLOOKUP(F644,Data!$B$62:$B$88,1,FALSE)))),"WRONG LETTER",IF(F644=0," ",_xlfn.XLOOKUP(F644,Data!$B$62:$B$88,Data!$E$62:$E$88)))</f>
        <v xml:space="preserve"> </v>
      </c>
      <c r="I644" s="125" t="str">
        <f>IF(ISNA((IF(F644=0," ",VLOOKUP(F644,Data!$B$62:$B$88,1,FALSE)))),"WRONG LETTER",IF(F644=0," ",_xlfn.XLOOKUP(F644,Data!$B$62:$B$88,Data!$A$62:$A$88)))</f>
        <v xml:space="preserve"> </v>
      </c>
      <c r="J644" s="13" t="str" cm="1">
        <f t="array" ref="J644">_xlfn.IFS(ISBLANK(G644), "", NOT(ISNUMBER(G644)), "!!!",  G644&lt;Data!$D$296,"...",G644&lt;Data!$E$296,"L1",G644&lt;Data!$F$296,"L2",G644&lt;Data!$G$296,"L3",G644&lt;Data!$H$296,"L4",G644&lt;Data!$I$296,"L5",G644&lt;Data!$J$296,"L6",G644&lt;Data!$K$296,"L7",G644&lt;Data!$L$296,"L8", G644&gt;=Data!$L$296,"L9")</f>
        <v/>
      </c>
      <c r="K644" s="8"/>
      <c r="L644" s="126" t="s">
        <v>18</v>
      </c>
      <c r="M644" s="126" t="s">
        <v>17</v>
      </c>
      <c r="N644" s="126">
        <f t="shared" si="137"/>
        <v>0</v>
      </c>
      <c r="O644" s="2"/>
      <c r="P644" s="6"/>
      <c r="Q644" s="6"/>
      <c r="R644" s="6"/>
      <c r="S644" s="6">
        <f>$N644</f>
        <v>0</v>
      </c>
      <c r="T644" s="6"/>
      <c r="U644" s="6"/>
      <c r="V644" s="6"/>
      <c r="W644" s="6"/>
      <c r="X644" s="2"/>
      <c r="Y644" s="8">
        <f>COUNTIF(F$632:F$639:F$641:F$648,F644)</f>
        <v>0</v>
      </c>
      <c r="Z644" s="8">
        <f t="shared" si="138"/>
        <v>0</v>
      </c>
    </row>
    <row r="645" spans="1:26" s="12" customFormat="1" ht="20" customHeight="1">
      <c r="A645" s="13" t="s">
        <v>206</v>
      </c>
      <c r="B645" s="13" t="s">
        <v>30</v>
      </c>
      <c r="C645" s="13" t="s">
        <v>51</v>
      </c>
      <c r="D645" s="13" t="s">
        <v>1</v>
      </c>
      <c r="E645" s="155">
        <v>5</v>
      </c>
      <c r="F645" s="30"/>
      <c r="G645" s="139"/>
      <c r="H645" s="125" t="str">
        <f>IF(ISNA((IF(F645=0," ",VLOOKUP(F645,Data!$B$62:$B$88,1,FALSE)))),"WRONG LETTER",IF(F645=0," ",_xlfn.XLOOKUP(F645,Data!$B$62:$B$88,Data!$E$62:$E$88)))</f>
        <v xml:space="preserve"> </v>
      </c>
      <c r="I645" s="125" t="str">
        <f>IF(ISNA((IF(F645=0," ",VLOOKUP(F645,Data!$B$62:$B$88,1,FALSE)))),"WRONG LETTER",IF(F645=0," ",_xlfn.XLOOKUP(F645,Data!$B$62:$B$88,Data!$A$62:$A$88)))</f>
        <v xml:space="preserve"> </v>
      </c>
      <c r="J645" s="13" t="str" cm="1">
        <f t="array" ref="J645">_xlfn.IFS(ISBLANK(G645), "", NOT(ISNUMBER(G645)), "!!!",  G645&lt;Data!$D$296,"...",G645&lt;Data!$E$296,"L1",G645&lt;Data!$F$296,"L2",G645&lt;Data!$G$296,"L3",G645&lt;Data!$H$296,"L4",G645&lt;Data!$I$296,"L5",G645&lt;Data!$J$296,"L6",G645&lt;Data!$K$296,"L7",G645&lt;Data!$L$296,"L8", G645&gt;=Data!$L$296,"L9")</f>
        <v/>
      </c>
      <c r="K645" s="8"/>
      <c r="L645" s="126" t="s">
        <v>31</v>
      </c>
      <c r="M645" s="126" t="s">
        <v>32</v>
      </c>
      <c r="N645" s="126">
        <f t="shared" si="137"/>
        <v>0</v>
      </c>
      <c r="O645" s="2"/>
      <c r="P645" s="6"/>
      <c r="Q645" s="6"/>
      <c r="R645" s="6"/>
      <c r="S645" s="6"/>
      <c r="T645" s="6">
        <f>$N645</f>
        <v>0</v>
      </c>
      <c r="U645" s="6"/>
      <c r="V645" s="6"/>
      <c r="W645" s="6"/>
      <c r="X645" s="2"/>
      <c r="Y645" s="8">
        <f>COUNTIF(F$632:F$639:F$641:F$648,F645)</f>
        <v>0</v>
      </c>
      <c r="Z645" s="8">
        <f t="shared" si="138"/>
        <v>0</v>
      </c>
    </row>
    <row r="646" spans="1:26" s="12" customFormat="1" ht="20" customHeight="1">
      <c r="A646" s="13" t="s">
        <v>206</v>
      </c>
      <c r="B646" s="13" t="s">
        <v>30</v>
      </c>
      <c r="C646" s="13" t="s">
        <v>51</v>
      </c>
      <c r="D646" s="13" t="s">
        <v>1</v>
      </c>
      <c r="E646" s="155">
        <v>6</v>
      </c>
      <c r="F646" s="30"/>
      <c r="G646" s="139"/>
      <c r="H646" s="125" t="str">
        <f>IF(ISNA((IF(F646=0," ",VLOOKUP(F646,Data!$B$62:$B$88,1,FALSE)))),"WRONG LETTER",IF(F646=0," ",_xlfn.XLOOKUP(F646,Data!$B$62:$B$88,Data!$E$62:$E$88)))</f>
        <v xml:space="preserve"> </v>
      </c>
      <c r="I646" s="125" t="str">
        <f>IF(ISNA((IF(F646=0," ",VLOOKUP(F646,Data!$B$62:$B$88,1,FALSE)))),"WRONG LETTER",IF(F646=0," ",_xlfn.XLOOKUP(F646,Data!$B$62:$B$88,Data!$A$62:$A$88)))</f>
        <v xml:space="preserve"> </v>
      </c>
      <c r="J646" s="13" t="str" cm="1">
        <f t="array" ref="J646">_xlfn.IFS(ISBLANK(G646), "", NOT(ISNUMBER(G646)), "!!!",  G646&lt;Data!$D$296,"...",G646&lt;Data!$E$296,"L1",G646&lt;Data!$F$296,"L2",G646&lt;Data!$G$296,"L3",G646&lt;Data!$H$296,"L4",G646&lt;Data!$I$296,"L5",G646&lt;Data!$J$296,"L6",G646&lt;Data!$K$296,"L7",G646&lt;Data!$L$296,"L8", G646&gt;=Data!$L$296,"L9")</f>
        <v/>
      </c>
      <c r="K646" s="131"/>
      <c r="L646" s="126" t="s">
        <v>44</v>
      </c>
      <c r="M646" s="126" t="s">
        <v>48</v>
      </c>
      <c r="N646" s="126">
        <f t="shared" si="137"/>
        <v>0</v>
      </c>
      <c r="O646" s="2"/>
      <c r="P646" s="6"/>
      <c r="Q646" s="6"/>
      <c r="R646" s="6"/>
      <c r="S646" s="6"/>
      <c r="T646" s="6"/>
      <c r="U646" s="6">
        <f>$N646</f>
        <v>0</v>
      </c>
      <c r="V646" s="6"/>
      <c r="W646" s="6"/>
      <c r="X646" s="2"/>
      <c r="Y646" s="8">
        <f>COUNTIF(F$632:F$639:F$641:F$648,F646)</f>
        <v>0</v>
      </c>
      <c r="Z646" s="8">
        <f t="shared" si="138"/>
        <v>0</v>
      </c>
    </row>
    <row r="647" spans="1:26" s="11" customFormat="1" ht="20" customHeight="1">
      <c r="A647" s="13" t="s">
        <v>206</v>
      </c>
      <c r="B647" s="13" t="s">
        <v>30</v>
      </c>
      <c r="C647" s="13" t="s">
        <v>51</v>
      </c>
      <c r="D647" s="13" t="s">
        <v>1</v>
      </c>
      <c r="E647" s="25">
        <v>7</v>
      </c>
      <c r="F647" s="30"/>
      <c r="G647" s="139"/>
      <c r="H647" s="125" t="str">
        <f>IF(ISNA((IF(F647=0," ",VLOOKUP(F647,Data!$B$62:$B$88,1,FALSE)))),"WRONG LETTER",IF(F647=0," ",_xlfn.XLOOKUP(F647,Data!$B$62:$B$88,Data!$E$62:$E$88)))</f>
        <v xml:space="preserve"> </v>
      </c>
      <c r="I647" s="125" t="str">
        <f>IF(ISNA((IF(F647=0," ",VLOOKUP(F647,Data!$B$62:$B$88,1,FALSE)))),"WRONG LETTER",IF(F647=0," ",_xlfn.XLOOKUP(F647,Data!$B$62:$B$88,Data!$A$62:$A$88)))</f>
        <v xml:space="preserve"> </v>
      </c>
      <c r="J647" s="13" t="str" cm="1">
        <f t="array" ref="J647">_xlfn.IFS(ISBLANK(G647), "", NOT(ISNUMBER(G647)), "!!!",  G647&lt;Data!$D$296,"...",G647&lt;Data!$E$296,"L1",G647&lt;Data!$F$296,"L2",G647&lt;Data!$G$296,"L3",G647&lt;Data!$H$296,"L4",G647&lt;Data!$I$296,"L5",G647&lt;Data!$J$296,"L6",G647&lt;Data!$K$296,"L7",G647&lt;Data!$L$296,"L8", G647&gt;=Data!$L$296,"L9")</f>
        <v/>
      </c>
      <c r="K647" s="8"/>
      <c r="L647" s="126" t="s">
        <v>72</v>
      </c>
      <c r="M647" s="126" t="s">
        <v>73</v>
      </c>
      <c r="N647" s="126">
        <f t="shared" si="137"/>
        <v>0</v>
      </c>
      <c r="O647" s="2"/>
      <c r="P647" s="6"/>
      <c r="Q647" s="6"/>
      <c r="R647" s="6"/>
      <c r="S647" s="6"/>
      <c r="T647" s="6"/>
      <c r="U647" s="6"/>
      <c r="V647" s="6">
        <f>$N647</f>
        <v>0</v>
      </c>
      <c r="W647" s="6"/>
      <c r="X647" s="2"/>
      <c r="Y647" s="8">
        <f>COUNTIF(F$632:F$639:F$641:F$648,F647)</f>
        <v>0</v>
      </c>
      <c r="Z647" s="8">
        <f t="shared" si="138"/>
        <v>0</v>
      </c>
    </row>
    <row r="648" spans="1:26" s="11" customFormat="1" ht="20" customHeight="1">
      <c r="A648" s="13" t="s">
        <v>206</v>
      </c>
      <c r="B648" s="13" t="s">
        <v>30</v>
      </c>
      <c r="C648" s="13" t="s">
        <v>51</v>
      </c>
      <c r="D648" s="13" t="s">
        <v>1</v>
      </c>
      <c r="E648" s="25">
        <v>8</v>
      </c>
      <c r="F648" s="30"/>
      <c r="G648" s="139"/>
      <c r="H648" s="125" t="str">
        <f>IF(ISNA((IF(F648=0," ",VLOOKUP(F648,Data!$B$62:$B$88,1,FALSE)))),"WRONG LETTER",IF(F648=0," ",_xlfn.XLOOKUP(F648,Data!$B$62:$B$88,Data!$E$62:$E$88)))</f>
        <v xml:space="preserve"> </v>
      </c>
      <c r="I648" s="125" t="str">
        <f>IF(ISNA((IF(F648=0," ",VLOOKUP(F648,Data!$B$62:$B$88,1,FALSE)))),"WRONG LETTER",IF(F648=0," ",_xlfn.XLOOKUP(F648,Data!$B$62:$B$88,Data!$A$62:$A$88)))</f>
        <v xml:space="preserve"> </v>
      </c>
      <c r="J648" s="13" t="str" cm="1">
        <f t="array" ref="J648">_xlfn.IFS(ISBLANK(G648), "", NOT(ISNUMBER(G648)), "!!!",  G648&lt;Data!$D$296,"...",G648&lt;Data!$E$296,"L1",G648&lt;Data!$F$296,"L2",G648&lt;Data!$G$296,"L3",G648&lt;Data!$H$296,"L4",G648&lt;Data!$I$296,"L5",G648&lt;Data!$J$296,"L6",G648&lt;Data!$K$296,"L7",G648&lt;Data!$L$296,"L8", G648&gt;=Data!$L$296,"L9")</f>
        <v/>
      </c>
      <c r="K648" s="8"/>
      <c r="L648" s="126" t="s">
        <v>45</v>
      </c>
      <c r="M648" s="126" t="s">
        <v>49</v>
      </c>
      <c r="N648" s="126">
        <f t="shared" si="137"/>
        <v>0</v>
      </c>
      <c r="O648" s="2"/>
      <c r="P648" s="6"/>
      <c r="Q648" s="6"/>
      <c r="R648" s="6"/>
      <c r="S648" s="6"/>
      <c r="T648" s="6"/>
      <c r="U648" s="6"/>
      <c r="V648" s="6"/>
      <c r="W648" s="6">
        <f>$N648</f>
        <v>0</v>
      </c>
      <c r="X648" s="8"/>
      <c r="Y648" s="8">
        <f>COUNTIF(F$632:F$639:F$641:F$648,F648)</f>
        <v>0</v>
      </c>
      <c r="Z648" s="8">
        <f t="shared" si="138"/>
        <v>0</v>
      </c>
    </row>
    <row r="649" spans="1:26" s="11" customFormat="1" ht="20" customHeight="1">
      <c r="A649" s="13" t="s">
        <v>206</v>
      </c>
      <c r="B649" s="13" t="s">
        <v>30</v>
      </c>
      <c r="C649" s="13" t="s">
        <v>54</v>
      </c>
      <c r="D649" s="13"/>
      <c r="E649" s="120" t="s">
        <v>231</v>
      </c>
      <c r="F649" s="46"/>
      <c r="G649" s="46"/>
      <c r="H649" s="120"/>
      <c r="I649" s="127" t="s">
        <v>59</v>
      </c>
      <c r="J649" s="128">
        <f>Data!$M$297</f>
        <v>12.63</v>
      </c>
      <c r="K649" s="22"/>
      <c r="L649" s="16"/>
      <c r="M649" s="16"/>
      <c r="O649" s="8"/>
      <c r="P649" s="8"/>
      <c r="Q649" s="8"/>
      <c r="R649" s="8"/>
      <c r="S649" s="8"/>
      <c r="T649" s="8"/>
      <c r="U649" s="8"/>
      <c r="V649" s="8"/>
      <c r="W649" s="8"/>
      <c r="X649" s="2"/>
      <c r="Y649" s="123"/>
      <c r="Z649" s="124"/>
    </row>
    <row r="650" spans="1:26" s="11" customFormat="1" ht="20" customHeight="1">
      <c r="A650" s="13" t="s">
        <v>206</v>
      </c>
      <c r="B650" s="13" t="s">
        <v>30</v>
      </c>
      <c r="C650" s="13" t="s">
        <v>54</v>
      </c>
      <c r="D650" s="13" t="s">
        <v>0</v>
      </c>
      <c r="E650" s="155">
        <v>1</v>
      </c>
      <c r="F650" s="30"/>
      <c r="G650" s="139"/>
      <c r="H650" s="125" t="str">
        <f>IF(ISNA((IF(F650=0," ",VLOOKUP(F650,Data!$B$62:$B$88,1,FALSE)))),"WRONG LETTER",IF(F650=0," ",_xlfn.XLOOKUP(F650,Data!$B$62:$B$88,Data!$M$62:$M$88)))</f>
        <v xml:space="preserve"> </v>
      </c>
      <c r="I650" s="125" t="str">
        <f>IF(ISNA((IF(F650=0," ",VLOOKUP(F650,Data!$B$62:$B$88,1,FALSE)))),"WRONG LETTER",IF(F650=0," ",_xlfn.XLOOKUP(F650,Data!$B$62:$B$88,Data!$A$62:$A$88)))</f>
        <v xml:space="preserve"> </v>
      </c>
      <c r="J650" s="13" t="str" cm="1">
        <f t="array" ref="J650">_xlfn.IFS(ISBLANK(G650), "", NOT(ISNUMBER(G650)), "!!!",  G650&lt;Data!$D$297,"...",G650&lt;Data!$E$297,"L1",G650&lt;Data!$F$297,"L2",G650&lt;Data!$G$297,"L3",G650&lt;Data!$H$297,"L4",G650&lt;Data!$I$297,"L5",G650&lt;Data!$J$297,"L6",G650&lt;Data!$K$297,"L7",G650&lt;Data!$L$297,"L8", G650&gt;=Data!$L$297,"L9")</f>
        <v/>
      </c>
      <c r="K650" s="2"/>
      <c r="L650" s="126" t="s">
        <v>0</v>
      </c>
      <c r="M650" s="126" t="s">
        <v>47</v>
      </c>
      <c r="N650" s="126">
        <f>(9-_xlfn.XLOOKUP(L650,F$650:F$657,E$650:E$657, 9))+(9-_xlfn.XLOOKUP(M650,F$650:F$657,E$650:E$657, 9))</f>
        <v>0</v>
      </c>
      <c r="O650" s="2"/>
      <c r="P650" s="6">
        <f>$N650</f>
        <v>0</v>
      </c>
      <c r="Q650" s="6"/>
      <c r="R650" s="6"/>
      <c r="S650" s="6"/>
      <c r="T650" s="6"/>
      <c r="U650" s="6"/>
      <c r="V650" s="6"/>
      <c r="W650" s="6"/>
      <c r="X650" s="2"/>
      <c r="Y650" s="8">
        <f>COUNTIF(F$650:F$657:F$659:F$666,F650)</f>
        <v>0</v>
      </c>
      <c r="Z650" s="8">
        <f>IF(NOT(ISBLANK(F650)),COUNTIF(F$650:F$657,LEFT(F650,1)&amp;"*"),0)</f>
        <v>0</v>
      </c>
    </row>
    <row r="651" spans="1:26" s="11" customFormat="1" ht="20" customHeight="1">
      <c r="A651" s="13" t="s">
        <v>206</v>
      </c>
      <c r="B651" s="13" t="s">
        <v>30</v>
      </c>
      <c r="C651" s="13" t="s">
        <v>54</v>
      </c>
      <c r="D651" s="13" t="s">
        <v>0</v>
      </c>
      <c r="E651" s="155">
        <v>2</v>
      </c>
      <c r="F651" s="30"/>
      <c r="G651" s="139"/>
      <c r="H651" s="125" t="str">
        <f>IF(ISNA((IF(F651=0," ",VLOOKUP(F651,Data!$B$62:$B$88,1,FALSE)))),"WRONG LETTER",IF(F651=0," ",_xlfn.XLOOKUP(F651,Data!$B$62:$B$88,Data!$M$62:$M$88)))</f>
        <v xml:space="preserve"> </v>
      </c>
      <c r="I651" s="125" t="str">
        <f>IF(ISNA((IF(F651=0," ",VLOOKUP(F651,Data!$B$62:$B$88,1,FALSE)))),"WRONG LETTER",IF(F651=0," ",_xlfn.XLOOKUP(F651,Data!$B$62:$B$88,Data!$A$62:$A$88)))</f>
        <v xml:space="preserve"> </v>
      </c>
      <c r="J651" s="13" t="str" cm="1">
        <f t="array" ref="J651">_xlfn.IFS(ISBLANK(G651), "", NOT(ISNUMBER(G651)), "!!!",  G651&lt;Data!$D$297,"...",G651&lt;Data!$E$297,"L1",G651&lt;Data!$F$297,"L2",G651&lt;Data!$G$297,"L3",G651&lt;Data!$H$297,"L4",G651&lt;Data!$I$297,"L5",G651&lt;Data!$J$297,"L6",G651&lt;Data!$K$297,"L7",G651&lt;Data!$L$297,"L8", G651&gt;=Data!$L$297,"L9")</f>
        <v/>
      </c>
      <c r="K651" s="2"/>
      <c r="L651" s="126" t="s">
        <v>33</v>
      </c>
      <c r="M651" s="126" t="s">
        <v>34</v>
      </c>
      <c r="N651" s="126">
        <f t="shared" ref="N651:N657" si="139">(9-_xlfn.XLOOKUP(L651,F$650:F$657,E$650:E$657, 9))+(9-_xlfn.XLOOKUP(M651,F$650:F$657,E$650:E$657, 9))</f>
        <v>0</v>
      </c>
      <c r="O651" s="2"/>
      <c r="P651" s="6"/>
      <c r="Q651" s="6">
        <f>$N651</f>
        <v>0</v>
      </c>
      <c r="R651" s="6"/>
      <c r="S651" s="6"/>
      <c r="T651" s="6"/>
      <c r="U651" s="6"/>
      <c r="V651" s="6"/>
      <c r="W651" s="6"/>
      <c r="X651" s="2"/>
      <c r="Y651" s="8">
        <f>COUNTIF(F$650:F$657:F$659:F$666,F651)</f>
        <v>0</v>
      </c>
      <c r="Z651" s="8">
        <f t="shared" ref="Z651:Z657" si="140">IF(NOT(ISBLANK(F651)),COUNTIF(F$650:F$657,LEFT(F651,1)&amp;"*"),0)</f>
        <v>0</v>
      </c>
    </row>
    <row r="652" spans="1:26" s="11" customFormat="1" ht="20" customHeight="1">
      <c r="A652" s="13" t="s">
        <v>206</v>
      </c>
      <c r="B652" s="13" t="s">
        <v>30</v>
      </c>
      <c r="C652" s="13" t="s">
        <v>54</v>
      </c>
      <c r="D652" s="13" t="s">
        <v>0</v>
      </c>
      <c r="E652" s="155">
        <v>3</v>
      </c>
      <c r="F652" s="30"/>
      <c r="G652" s="139"/>
      <c r="H652" s="125" t="str">
        <f>IF(ISNA((IF(F652=0," ",VLOOKUP(F652,Data!$B$62:$B$88,1,FALSE)))),"WRONG LETTER",IF(F652=0," ",_xlfn.XLOOKUP(F652,Data!$B$62:$B$88,Data!$M$62:$M$88)))</f>
        <v xml:space="preserve"> </v>
      </c>
      <c r="I652" s="125" t="str">
        <f>IF(ISNA((IF(F652=0," ",VLOOKUP(F652,Data!$B$62:$B$88,1,FALSE)))),"WRONG LETTER",IF(F652=0," ",_xlfn.XLOOKUP(F652,Data!$B$62:$B$88,Data!$A$62:$A$88)))</f>
        <v xml:space="preserve"> </v>
      </c>
      <c r="J652" s="13" t="str" cm="1">
        <f t="array" ref="J652">_xlfn.IFS(ISBLANK(G652), "", NOT(ISNUMBER(G652)), "!!!",  G652&lt;Data!$D$297,"...",G652&lt;Data!$E$297,"L1",G652&lt;Data!$F$297,"L2",G652&lt;Data!$G$297,"L3",G652&lt;Data!$H$297,"L4",G652&lt;Data!$I$297,"L5",G652&lt;Data!$J$297,"L6",G652&lt;Data!$K$297,"L7",G652&lt;Data!$L$297,"L8", G652&gt;=Data!$L$297,"L9")</f>
        <v/>
      </c>
      <c r="K652" s="2"/>
      <c r="L652" s="126" t="s">
        <v>1</v>
      </c>
      <c r="M652" s="126" t="s">
        <v>46</v>
      </c>
      <c r="N652" s="126">
        <f t="shared" si="139"/>
        <v>0</v>
      </c>
      <c r="O652" s="2"/>
      <c r="P652" s="6"/>
      <c r="Q652" s="6"/>
      <c r="R652" s="6">
        <f>$N652</f>
        <v>0</v>
      </c>
      <c r="S652" s="6"/>
      <c r="T652" s="6"/>
      <c r="U652" s="6"/>
      <c r="V652" s="6"/>
      <c r="W652" s="6"/>
      <c r="X652" s="2"/>
      <c r="Y652" s="8">
        <f>COUNTIF(F$650:F$657:F$659:F$666,F652)</f>
        <v>0</v>
      </c>
      <c r="Z652" s="8">
        <f t="shared" si="140"/>
        <v>0</v>
      </c>
    </row>
    <row r="653" spans="1:26" s="11" customFormat="1" ht="20" customHeight="1">
      <c r="A653" s="13" t="s">
        <v>206</v>
      </c>
      <c r="B653" s="13" t="s">
        <v>30</v>
      </c>
      <c r="C653" s="13" t="s">
        <v>54</v>
      </c>
      <c r="D653" s="13" t="s">
        <v>0</v>
      </c>
      <c r="E653" s="155">
        <v>4</v>
      </c>
      <c r="F653" s="30"/>
      <c r="G653" s="139"/>
      <c r="H653" s="125" t="str">
        <f>IF(ISNA((IF(F653=0," ",VLOOKUP(F653,Data!$B$62:$B$88,1,FALSE)))),"WRONG LETTER",IF(F653=0," ",_xlfn.XLOOKUP(F653,Data!$B$62:$B$88,Data!$M$62:$M$88)))</f>
        <v xml:space="preserve"> </v>
      </c>
      <c r="I653" s="125" t="str">
        <f>IF(ISNA((IF(F653=0," ",VLOOKUP(F653,Data!$B$62:$B$88,1,FALSE)))),"WRONG LETTER",IF(F653=0," ",_xlfn.XLOOKUP(F653,Data!$B$62:$B$88,Data!$A$62:$A$88)))</f>
        <v xml:space="preserve"> </v>
      </c>
      <c r="J653" s="13" t="str" cm="1">
        <f t="array" ref="J653">_xlfn.IFS(ISBLANK(G653), "", NOT(ISNUMBER(G653)), "!!!",  G653&lt;Data!$D$297,"...",G653&lt;Data!$E$297,"L1",G653&lt;Data!$F$297,"L2",G653&lt;Data!$G$297,"L3",G653&lt;Data!$H$297,"L4",G653&lt;Data!$I$297,"L5",G653&lt;Data!$J$297,"L6",G653&lt;Data!$K$297,"L7",G653&lt;Data!$L$297,"L8", G653&gt;=Data!$L$297,"L9")</f>
        <v/>
      </c>
      <c r="K653" s="2"/>
      <c r="L653" s="126" t="s">
        <v>18</v>
      </c>
      <c r="M653" s="126" t="s">
        <v>17</v>
      </c>
      <c r="N653" s="126">
        <f t="shared" si="139"/>
        <v>0</v>
      </c>
      <c r="O653" s="2"/>
      <c r="P653" s="6"/>
      <c r="Q653" s="6"/>
      <c r="R653" s="6"/>
      <c r="S653" s="6">
        <f>$N653</f>
        <v>0</v>
      </c>
      <c r="T653" s="6"/>
      <c r="U653" s="6"/>
      <c r="V653" s="6"/>
      <c r="W653" s="6"/>
      <c r="X653" s="2"/>
      <c r="Y653" s="8">
        <f>COUNTIF(F$650:F$657:F$659:F$666,F653)</f>
        <v>0</v>
      </c>
      <c r="Z653" s="8">
        <f t="shared" si="140"/>
        <v>0</v>
      </c>
    </row>
    <row r="654" spans="1:26" s="11" customFormat="1" ht="20" customHeight="1">
      <c r="A654" s="13" t="s">
        <v>206</v>
      </c>
      <c r="B654" s="13" t="s">
        <v>30</v>
      </c>
      <c r="C654" s="13" t="s">
        <v>54</v>
      </c>
      <c r="D654" s="13" t="s">
        <v>0</v>
      </c>
      <c r="E654" s="155">
        <v>5</v>
      </c>
      <c r="F654" s="30"/>
      <c r="G654" s="139"/>
      <c r="H654" s="125" t="str">
        <f>IF(ISNA((IF(F654=0," ",VLOOKUP(F654,Data!$B$62:$B$88,1,FALSE)))),"WRONG LETTER",IF(F654=0," ",_xlfn.XLOOKUP(F654,Data!$B$62:$B$88,Data!$M$62:$M$88)))</f>
        <v xml:space="preserve"> </v>
      </c>
      <c r="I654" s="125" t="str">
        <f>IF(ISNA((IF(F654=0," ",VLOOKUP(F654,Data!$B$62:$B$88,1,FALSE)))),"WRONG LETTER",IF(F654=0," ",_xlfn.XLOOKUP(F654,Data!$B$62:$B$88,Data!$A$62:$A$88)))</f>
        <v xml:space="preserve"> </v>
      </c>
      <c r="J654" s="13" t="str" cm="1">
        <f t="array" ref="J654">_xlfn.IFS(ISBLANK(G654), "", NOT(ISNUMBER(G654)), "!!!",  G654&lt;Data!$D$297,"...",G654&lt;Data!$E$297,"L1",G654&lt;Data!$F$297,"L2",G654&lt;Data!$G$297,"L3",G654&lt;Data!$H$297,"L4",G654&lt;Data!$I$297,"L5",G654&lt;Data!$J$297,"L6",G654&lt;Data!$K$297,"L7",G654&lt;Data!$L$297,"L8", G654&gt;=Data!$L$297,"L9")</f>
        <v/>
      </c>
      <c r="K654" s="2"/>
      <c r="L654" s="126" t="s">
        <v>31</v>
      </c>
      <c r="M654" s="126" t="s">
        <v>32</v>
      </c>
      <c r="N654" s="126">
        <f t="shared" si="139"/>
        <v>0</v>
      </c>
      <c r="O654" s="2"/>
      <c r="P654" s="6"/>
      <c r="Q654" s="6"/>
      <c r="R654" s="6"/>
      <c r="S654" s="6"/>
      <c r="T654" s="6">
        <f>$N654</f>
        <v>0</v>
      </c>
      <c r="U654" s="6"/>
      <c r="V654" s="6"/>
      <c r="W654" s="6"/>
      <c r="X654" s="2"/>
      <c r="Y654" s="8">
        <f>COUNTIF(F$650:F$657:F$659:F$666,F654)</f>
        <v>0</v>
      </c>
      <c r="Z654" s="8">
        <f t="shared" si="140"/>
        <v>0</v>
      </c>
    </row>
    <row r="655" spans="1:26" s="11" customFormat="1" ht="20" customHeight="1">
      <c r="A655" s="13" t="s">
        <v>206</v>
      </c>
      <c r="B655" s="13" t="s">
        <v>30</v>
      </c>
      <c r="C655" s="13" t="s">
        <v>54</v>
      </c>
      <c r="D655" s="13" t="s">
        <v>0</v>
      </c>
      <c r="E655" s="155">
        <v>6</v>
      </c>
      <c r="F655" s="30"/>
      <c r="G655" s="139"/>
      <c r="H655" s="125" t="str">
        <f>IF(ISNA((IF(F655=0," ",VLOOKUP(F655,Data!$B$62:$B$88,1,FALSE)))),"WRONG LETTER",IF(F655=0," ",_xlfn.XLOOKUP(F655,Data!$B$62:$B$88,Data!$M$62:$M$88)))</f>
        <v xml:space="preserve"> </v>
      </c>
      <c r="I655" s="125" t="str">
        <f>IF(ISNA((IF(F655=0," ",VLOOKUP(F655,Data!$B$62:$B$88,1,FALSE)))),"WRONG LETTER",IF(F655=0," ",_xlfn.XLOOKUP(F655,Data!$B$62:$B$88,Data!$A$62:$A$88)))</f>
        <v xml:space="preserve"> </v>
      </c>
      <c r="J655" s="13" t="str" cm="1">
        <f t="array" ref="J655">_xlfn.IFS(ISBLANK(G655), "", NOT(ISNUMBER(G655)), "!!!",  G655&lt;Data!$D$297,"...",G655&lt;Data!$E$297,"L1",G655&lt;Data!$F$297,"L2",G655&lt;Data!$G$297,"L3",G655&lt;Data!$H$297,"L4",G655&lt;Data!$I$297,"L5",G655&lt;Data!$J$297,"L6",G655&lt;Data!$K$297,"L7",G655&lt;Data!$L$297,"L8", G655&gt;=Data!$L$297,"L9")</f>
        <v/>
      </c>
      <c r="K655" s="2"/>
      <c r="L655" s="126" t="s">
        <v>44</v>
      </c>
      <c r="M655" s="126" t="s">
        <v>48</v>
      </c>
      <c r="N655" s="126">
        <f t="shared" si="139"/>
        <v>0</v>
      </c>
      <c r="O655" s="2"/>
      <c r="P655" s="6"/>
      <c r="Q655" s="6"/>
      <c r="R655" s="6"/>
      <c r="S655" s="6"/>
      <c r="T655" s="6"/>
      <c r="U655" s="6">
        <f>$N655</f>
        <v>0</v>
      </c>
      <c r="V655" s="6"/>
      <c r="W655" s="6"/>
      <c r="X655" s="2"/>
      <c r="Y655" s="8">
        <f>COUNTIF(F$650:F$657:F$659:F$666,F655)</f>
        <v>0</v>
      </c>
      <c r="Z655" s="8">
        <f t="shared" si="140"/>
        <v>0</v>
      </c>
    </row>
    <row r="656" spans="1:26" s="11" customFormat="1" ht="20" customHeight="1">
      <c r="A656" s="13" t="s">
        <v>206</v>
      </c>
      <c r="B656" s="13" t="s">
        <v>30</v>
      </c>
      <c r="C656" s="13" t="s">
        <v>54</v>
      </c>
      <c r="D656" s="13" t="s">
        <v>0</v>
      </c>
      <c r="E656" s="25">
        <v>7</v>
      </c>
      <c r="F656" s="30"/>
      <c r="G656" s="139"/>
      <c r="H656" s="125" t="str">
        <f>IF(ISNA((IF(F656=0," ",VLOOKUP(F656,Data!$B$62:$B$88,1,FALSE)))),"WRONG LETTER",IF(F656=0," ",_xlfn.XLOOKUP(F656,Data!$B$62:$B$88,Data!$M$62:$M$88)))</f>
        <v xml:space="preserve"> </v>
      </c>
      <c r="I656" s="125" t="str">
        <f>IF(ISNA((IF(F656=0," ",VLOOKUP(F656,Data!$B$62:$B$88,1,FALSE)))),"WRONG LETTER",IF(F656=0," ",_xlfn.XLOOKUP(F656,Data!$B$62:$B$88,Data!$A$62:$A$88)))</f>
        <v xml:space="preserve"> </v>
      </c>
      <c r="J656" s="13" t="str" cm="1">
        <f t="array" ref="J656">_xlfn.IFS(ISBLANK(G656), "", NOT(ISNUMBER(G656)), "!!!",  G656&lt;Data!$D$297,"...",G656&lt;Data!$E$297,"L1",G656&lt;Data!$F$297,"L2",G656&lt;Data!$G$297,"L3",G656&lt;Data!$H$297,"L4",G656&lt;Data!$I$297,"L5",G656&lt;Data!$J$297,"L6",G656&lt;Data!$K$297,"L7",G656&lt;Data!$L$297,"L8", G656&gt;=Data!$L$297,"L9")</f>
        <v/>
      </c>
      <c r="K656" s="2"/>
      <c r="L656" s="126" t="s">
        <v>72</v>
      </c>
      <c r="M656" s="126" t="s">
        <v>73</v>
      </c>
      <c r="N656" s="126">
        <f t="shared" si="139"/>
        <v>0</v>
      </c>
      <c r="O656" s="2"/>
      <c r="P656" s="6"/>
      <c r="Q656" s="6"/>
      <c r="R656" s="6"/>
      <c r="S656" s="6"/>
      <c r="T656" s="6"/>
      <c r="U656" s="6"/>
      <c r="V656" s="6">
        <f>$N656</f>
        <v>0</v>
      </c>
      <c r="W656" s="6"/>
      <c r="X656" s="2"/>
      <c r="Y656" s="8">
        <f>COUNTIF(F$650:F$657:F$659:F$666,F656)</f>
        <v>0</v>
      </c>
      <c r="Z656" s="8">
        <f t="shared" si="140"/>
        <v>0</v>
      </c>
    </row>
    <row r="657" spans="1:26" s="12" customFormat="1" ht="20" customHeight="1">
      <c r="A657" s="13" t="s">
        <v>206</v>
      </c>
      <c r="B657" s="13" t="s">
        <v>30</v>
      </c>
      <c r="C657" s="13" t="s">
        <v>54</v>
      </c>
      <c r="D657" s="13" t="s">
        <v>0</v>
      </c>
      <c r="E657" s="25">
        <v>8</v>
      </c>
      <c r="F657" s="30"/>
      <c r="G657" s="139"/>
      <c r="H657" s="125" t="str">
        <f>IF(ISNA((IF(F657=0," ",VLOOKUP(F657,Data!$B$62:$B$88,1,FALSE)))),"WRONG LETTER",IF(F657=0," ",_xlfn.XLOOKUP(F657,Data!$B$62:$B$88,Data!$M$62:$M$88)))</f>
        <v xml:space="preserve"> </v>
      </c>
      <c r="I657" s="125" t="str">
        <f>IF(ISNA((IF(F657=0," ",VLOOKUP(F657,Data!$B$62:$B$88,1,FALSE)))),"WRONG LETTER",IF(F657=0," ",_xlfn.XLOOKUP(F657,Data!$B$62:$B$88,Data!$A$62:$A$88)))</f>
        <v xml:space="preserve"> </v>
      </c>
      <c r="J657" s="13" t="str" cm="1">
        <f t="array" ref="J657">_xlfn.IFS(ISBLANK(G657), "", NOT(ISNUMBER(G657)), "!!!",  G657&lt;Data!$D$297,"...",G657&lt;Data!$E$297,"L1",G657&lt;Data!$F$297,"L2",G657&lt;Data!$G$297,"L3",G657&lt;Data!$H$297,"L4",G657&lt;Data!$I$297,"L5",G657&lt;Data!$J$297,"L6",G657&lt;Data!$K$297,"L7",G657&lt;Data!$L$297,"L8", G657&gt;=Data!$L$297,"L9")</f>
        <v/>
      </c>
      <c r="K657" s="8"/>
      <c r="L657" s="126" t="s">
        <v>45</v>
      </c>
      <c r="M657" s="126" t="s">
        <v>49</v>
      </c>
      <c r="N657" s="126">
        <f t="shared" si="139"/>
        <v>0</v>
      </c>
      <c r="O657" s="2"/>
      <c r="P657" s="6"/>
      <c r="Q657" s="6"/>
      <c r="R657" s="6"/>
      <c r="S657" s="6"/>
      <c r="T657" s="6"/>
      <c r="U657" s="6"/>
      <c r="V657" s="6"/>
      <c r="W657" s="6">
        <f>$N657</f>
        <v>0</v>
      </c>
      <c r="X657" s="8"/>
      <c r="Y657" s="8">
        <f>COUNTIF(F$650:F$657:F$659:F$666,F657)</f>
        <v>0</v>
      </c>
      <c r="Z657" s="8">
        <f t="shared" si="140"/>
        <v>0</v>
      </c>
    </row>
    <row r="658" spans="1:26" s="12" customFormat="1" ht="20" customHeight="1">
      <c r="A658" s="13" t="s">
        <v>206</v>
      </c>
      <c r="B658" s="13" t="s">
        <v>30</v>
      </c>
      <c r="C658" s="13" t="s">
        <v>54</v>
      </c>
      <c r="D658" s="13"/>
      <c r="E658" s="120" t="s">
        <v>232</v>
      </c>
      <c r="F658" s="46"/>
      <c r="G658" s="46"/>
      <c r="H658" s="120"/>
      <c r="I658" s="127"/>
      <c r="J658" s="128"/>
      <c r="K658" s="8"/>
      <c r="L658" s="129"/>
      <c r="M658" s="129"/>
      <c r="N658" s="130"/>
      <c r="O658" s="8"/>
      <c r="P658" s="8"/>
      <c r="Q658" s="8"/>
      <c r="R658" s="8"/>
      <c r="S658" s="8"/>
      <c r="T658" s="8"/>
      <c r="U658" s="8"/>
      <c r="V658" s="8"/>
      <c r="W658" s="8"/>
      <c r="X658" s="8"/>
      <c r="Y658" s="8"/>
      <c r="Z658" s="3"/>
    </row>
    <row r="659" spans="1:26" s="12" customFormat="1" ht="20" customHeight="1">
      <c r="A659" s="13" t="s">
        <v>206</v>
      </c>
      <c r="B659" s="13" t="s">
        <v>30</v>
      </c>
      <c r="C659" s="13" t="s">
        <v>54</v>
      </c>
      <c r="D659" s="13" t="s">
        <v>1</v>
      </c>
      <c r="E659" s="155">
        <v>1</v>
      </c>
      <c r="F659" s="30"/>
      <c r="G659" s="139"/>
      <c r="H659" s="125" t="str">
        <f>IF(ISNA((IF(F659=0," ",VLOOKUP(F659,Data!$B$62:$B$88,1,FALSE)))),"WRONG LETTER",IF(F659=0," ",_xlfn.XLOOKUP(F659,Data!$B$62:$B$88,Data!$M$62:$M$88)))</f>
        <v xml:space="preserve"> </v>
      </c>
      <c r="I659" s="125" t="str">
        <f>IF(ISNA((IF(F659=0," ",VLOOKUP(F659,Data!$B$62:$B$88,1,FALSE)))),"WRONG LETTER",IF(F659=0," ",_xlfn.XLOOKUP(F659,Data!$B$62:$B$88,Data!$A$62:$A$88)))</f>
        <v xml:space="preserve"> </v>
      </c>
      <c r="J659" s="13" t="str" cm="1">
        <f t="array" ref="J659">_xlfn.IFS(ISBLANK(G659), "", NOT(ISNUMBER(G659)), "!!!",  G659&lt;Data!$D$297,"...",G659&lt;Data!$E$297,"L1",G659&lt;Data!$F$297,"L2",G659&lt;Data!$G$297,"L3",G659&lt;Data!$H$297,"L4",G659&lt;Data!$I$297,"L5",G659&lt;Data!$J$297,"L6",G659&lt;Data!$K$297,"L7",G659&lt;Data!$L$297,"L8", G659&gt;=Data!$L$297,"L9")</f>
        <v/>
      </c>
      <c r="K659" s="2"/>
      <c r="L659" s="126" t="s">
        <v>0</v>
      </c>
      <c r="M659" s="126" t="s">
        <v>47</v>
      </c>
      <c r="N659" s="126">
        <f>(9-_xlfn.XLOOKUP(L659,F$659:F$666,E$659:E$666, 9))+(9-_xlfn.XLOOKUP(M659,F$659:F$666,E$659:E$666, 9))</f>
        <v>0</v>
      </c>
      <c r="O659" s="2"/>
      <c r="P659" s="6">
        <f>$N659</f>
        <v>0</v>
      </c>
      <c r="Q659" s="6"/>
      <c r="R659" s="6"/>
      <c r="S659" s="6"/>
      <c r="T659" s="6"/>
      <c r="U659" s="6"/>
      <c r="V659" s="6"/>
      <c r="W659" s="6"/>
      <c r="X659" s="2"/>
      <c r="Y659" s="8">
        <f>COUNTIF(F$650:F$657:F$659:F$666,F659)</f>
        <v>0</v>
      </c>
      <c r="Z659" s="8">
        <f>IF(NOT(ISBLANK(F659)),COUNTIF(F$659:F$666,LEFT(F659,1)&amp;"*"),0)</f>
        <v>0</v>
      </c>
    </row>
    <row r="660" spans="1:26" s="12" customFormat="1" ht="20" customHeight="1">
      <c r="A660" s="13" t="s">
        <v>206</v>
      </c>
      <c r="B660" s="13" t="s">
        <v>30</v>
      </c>
      <c r="C660" s="13" t="s">
        <v>54</v>
      </c>
      <c r="D660" s="13" t="s">
        <v>1</v>
      </c>
      <c r="E660" s="155">
        <v>2</v>
      </c>
      <c r="F660" s="30"/>
      <c r="G660" s="139"/>
      <c r="H660" s="125" t="str">
        <f>IF(ISNA((IF(F660=0," ",VLOOKUP(F660,Data!$B$62:$B$88,1,FALSE)))),"WRONG LETTER",IF(F660=0," ",_xlfn.XLOOKUP(F660,Data!$B$62:$B$88,Data!$M$62:$M$88)))</f>
        <v xml:space="preserve"> </v>
      </c>
      <c r="I660" s="125" t="str">
        <f>IF(ISNA((IF(F660=0," ",VLOOKUP(F660,Data!$B$62:$B$88,1,FALSE)))),"WRONG LETTER",IF(F660=0," ",_xlfn.XLOOKUP(F660,Data!$B$62:$B$88,Data!$A$62:$A$88)))</f>
        <v xml:space="preserve"> </v>
      </c>
      <c r="J660" s="13" t="str" cm="1">
        <f t="array" ref="J660">_xlfn.IFS(ISBLANK(G660), "", NOT(ISNUMBER(G660)), "!!!",  G660&lt;Data!$D$297,"...",G660&lt;Data!$E$297,"L1",G660&lt;Data!$F$297,"L2",G660&lt;Data!$G$297,"L3",G660&lt;Data!$H$297,"L4",G660&lt;Data!$I$297,"L5",G660&lt;Data!$J$297,"L6",G660&lt;Data!$K$297,"L7",G660&lt;Data!$L$297,"L8", G660&gt;=Data!$L$297,"L9")</f>
        <v/>
      </c>
      <c r="K660" s="8"/>
      <c r="L660" s="126" t="s">
        <v>33</v>
      </c>
      <c r="M660" s="126" t="s">
        <v>34</v>
      </c>
      <c r="N660" s="126">
        <f t="shared" ref="N660:N666" si="141">(9-_xlfn.XLOOKUP(L660,F$659:F$666,E$659:E$666, 9))+(9-_xlfn.XLOOKUP(M660,F$659:F$666,E$659:E$666, 9))</f>
        <v>0</v>
      </c>
      <c r="O660" s="2"/>
      <c r="P660" s="6"/>
      <c r="Q660" s="6">
        <f>$N660</f>
        <v>0</v>
      </c>
      <c r="R660" s="6"/>
      <c r="S660" s="6"/>
      <c r="T660" s="6"/>
      <c r="U660" s="6"/>
      <c r="V660" s="6"/>
      <c r="W660" s="6"/>
      <c r="X660" s="2"/>
      <c r="Y660" s="8">
        <f>COUNTIF(F$650:F$657:F$659:F$666,F660)</f>
        <v>0</v>
      </c>
      <c r="Z660" s="8">
        <f t="shared" ref="Z660:Z666" si="142">IF(NOT(ISBLANK(F660)),COUNTIF(F$659:F$666,LEFT(F660,1)&amp;"*"),0)</f>
        <v>0</v>
      </c>
    </row>
    <row r="661" spans="1:26" s="12" customFormat="1" ht="20" customHeight="1">
      <c r="A661" s="13" t="s">
        <v>206</v>
      </c>
      <c r="B661" s="13" t="s">
        <v>30</v>
      </c>
      <c r="C661" s="13" t="s">
        <v>54</v>
      </c>
      <c r="D661" s="13" t="s">
        <v>1</v>
      </c>
      <c r="E661" s="155">
        <v>3</v>
      </c>
      <c r="F661" s="30"/>
      <c r="G661" s="139"/>
      <c r="H661" s="125" t="str">
        <f>IF(ISNA((IF(F661=0," ",VLOOKUP(F661,Data!$B$62:$B$88,1,FALSE)))),"WRONG LETTER",IF(F661=0," ",_xlfn.XLOOKUP(F661,Data!$B$62:$B$88,Data!$M$62:$M$88)))</f>
        <v xml:space="preserve"> </v>
      </c>
      <c r="I661" s="125" t="str">
        <f>IF(ISNA((IF(F661=0," ",VLOOKUP(F661,Data!$B$62:$B$88,1,FALSE)))),"WRONG LETTER",IF(F661=0," ",_xlfn.XLOOKUP(F661,Data!$B$62:$B$88,Data!$A$62:$A$88)))</f>
        <v xml:space="preserve"> </v>
      </c>
      <c r="J661" s="13" t="str" cm="1">
        <f t="array" ref="J661">_xlfn.IFS(ISBLANK(G661), "", NOT(ISNUMBER(G661)), "!!!",  G661&lt;Data!$D$297,"...",G661&lt;Data!$E$297,"L1",G661&lt;Data!$F$297,"L2",G661&lt;Data!$G$297,"L3",G661&lt;Data!$H$297,"L4",G661&lt;Data!$I$297,"L5",G661&lt;Data!$J$297,"L6",G661&lt;Data!$K$297,"L7",G661&lt;Data!$L$297,"L8", G661&gt;=Data!$L$297,"L9")</f>
        <v/>
      </c>
      <c r="K661" s="8"/>
      <c r="L661" s="126" t="s">
        <v>1</v>
      </c>
      <c r="M661" s="126" t="s">
        <v>46</v>
      </c>
      <c r="N661" s="126">
        <f t="shared" si="141"/>
        <v>0</v>
      </c>
      <c r="O661" s="2"/>
      <c r="P661" s="6"/>
      <c r="Q661" s="6"/>
      <c r="R661" s="6">
        <f>$N661</f>
        <v>0</v>
      </c>
      <c r="S661" s="6"/>
      <c r="T661" s="6"/>
      <c r="U661" s="6"/>
      <c r="V661" s="6"/>
      <c r="W661" s="6"/>
      <c r="X661" s="2"/>
      <c r="Y661" s="8">
        <f>COUNTIF(F$650:F$657:F$659:F$666,F661)</f>
        <v>0</v>
      </c>
      <c r="Z661" s="8">
        <f t="shared" si="142"/>
        <v>0</v>
      </c>
    </row>
    <row r="662" spans="1:26" s="12" customFormat="1" ht="20" customHeight="1">
      <c r="A662" s="13" t="s">
        <v>206</v>
      </c>
      <c r="B662" s="13" t="s">
        <v>30</v>
      </c>
      <c r="C662" s="13" t="s">
        <v>54</v>
      </c>
      <c r="D662" s="13" t="s">
        <v>1</v>
      </c>
      <c r="E662" s="155">
        <v>4</v>
      </c>
      <c r="F662" s="30"/>
      <c r="G662" s="139"/>
      <c r="H662" s="125" t="str">
        <f>IF(ISNA((IF(F662=0," ",VLOOKUP(F662,Data!$B$62:$B$88,1,FALSE)))),"WRONG LETTER",IF(F662=0," ",_xlfn.XLOOKUP(F662,Data!$B$62:$B$88,Data!$M$62:$M$88)))</f>
        <v xml:space="preserve"> </v>
      </c>
      <c r="I662" s="125" t="str">
        <f>IF(ISNA((IF(F662=0," ",VLOOKUP(F662,Data!$B$62:$B$88,1,FALSE)))),"WRONG LETTER",IF(F662=0," ",_xlfn.XLOOKUP(F662,Data!$B$62:$B$88,Data!$A$62:$A$88)))</f>
        <v xml:space="preserve"> </v>
      </c>
      <c r="J662" s="13" t="str" cm="1">
        <f t="array" ref="J662">_xlfn.IFS(ISBLANK(G662), "", NOT(ISNUMBER(G662)), "!!!",  G662&lt;Data!$D$297,"...",G662&lt;Data!$E$297,"L1",G662&lt;Data!$F$297,"L2",G662&lt;Data!$G$297,"L3",G662&lt;Data!$H$297,"L4",G662&lt;Data!$I$297,"L5",G662&lt;Data!$J$297,"L6",G662&lt;Data!$K$297,"L7",G662&lt;Data!$L$297,"L8", G662&gt;=Data!$L$297,"L9")</f>
        <v/>
      </c>
      <c r="K662" s="8"/>
      <c r="L662" s="126" t="s">
        <v>18</v>
      </c>
      <c r="M662" s="126" t="s">
        <v>17</v>
      </c>
      <c r="N662" s="126">
        <f t="shared" si="141"/>
        <v>0</v>
      </c>
      <c r="O662" s="2"/>
      <c r="P662" s="6"/>
      <c r="Q662" s="6"/>
      <c r="R662" s="6"/>
      <c r="S662" s="6">
        <f>$N662</f>
        <v>0</v>
      </c>
      <c r="T662" s="6"/>
      <c r="U662" s="6"/>
      <c r="V662" s="6"/>
      <c r="W662" s="6"/>
      <c r="X662" s="2"/>
      <c r="Y662" s="8">
        <f>COUNTIF(F$650:F$657:F$659:F$666,F662)</f>
        <v>0</v>
      </c>
      <c r="Z662" s="8">
        <f t="shared" si="142"/>
        <v>0</v>
      </c>
    </row>
    <row r="663" spans="1:26" s="12" customFormat="1" ht="20" customHeight="1">
      <c r="A663" s="13" t="s">
        <v>206</v>
      </c>
      <c r="B663" s="13" t="s">
        <v>30</v>
      </c>
      <c r="C663" s="13" t="s">
        <v>54</v>
      </c>
      <c r="D663" s="13" t="s">
        <v>1</v>
      </c>
      <c r="E663" s="155">
        <v>5</v>
      </c>
      <c r="F663" s="30"/>
      <c r="G663" s="139"/>
      <c r="H663" s="125" t="str">
        <f>IF(ISNA((IF(F663=0," ",VLOOKUP(F663,Data!$B$62:$B$88,1,FALSE)))),"WRONG LETTER",IF(F663=0," ",_xlfn.XLOOKUP(F663,Data!$B$62:$B$88,Data!$M$62:$M$88)))</f>
        <v xml:space="preserve"> </v>
      </c>
      <c r="I663" s="125" t="str">
        <f>IF(ISNA((IF(F663=0," ",VLOOKUP(F663,Data!$B$62:$B$88,1,FALSE)))),"WRONG LETTER",IF(F663=0," ",_xlfn.XLOOKUP(F663,Data!$B$62:$B$88,Data!$A$62:$A$88)))</f>
        <v xml:space="preserve"> </v>
      </c>
      <c r="J663" s="13" t="str" cm="1">
        <f t="array" ref="J663">_xlfn.IFS(ISBLANK(G663), "", NOT(ISNUMBER(G663)), "!!!",  G663&lt;Data!$D$297,"...",G663&lt;Data!$E$297,"L1",G663&lt;Data!$F$297,"L2",G663&lt;Data!$G$297,"L3",G663&lt;Data!$H$297,"L4",G663&lt;Data!$I$297,"L5",G663&lt;Data!$J$297,"L6",G663&lt;Data!$K$297,"L7",G663&lt;Data!$L$297,"L8", G663&gt;=Data!$L$297,"L9")</f>
        <v/>
      </c>
      <c r="K663" s="8"/>
      <c r="L663" s="126" t="s">
        <v>31</v>
      </c>
      <c r="M663" s="126" t="s">
        <v>32</v>
      </c>
      <c r="N663" s="126">
        <f t="shared" si="141"/>
        <v>0</v>
      </c>
      <c r="O663" s="2"/>
      <c r="P663" s="6"/>
      <c r="Q663" s="6"/>
      <c r="R663" s="6"/>
      <c r="S663" s="6"/>
      <c r="T663" s="6">
        <f>$N663</f>
        <v>0</v>
      </c>
      <c r="U663" s="6"/>
      <c r="V663" s="6"/>
      <c r="W663" s="6"/>
      <c r="X663" s="2"/>
      <c r="Y663" s="8">
        <f>COUNTIF(F$650:F$657:F$659:F$666,F663)</f>
        <v>0</v>
      </c>
      <c r="Z663" s="8">
        <f t="shared" si="142"/>
        <v>0</v>
      </c>
    </row>
    <row r="664" spans="1:26" s="12" customFormat="1" ht="20" customHeight="1">
      <c r="A664" s="13" t="s">
        <v>206</v>
      </c>
      <c r="B664" s="13" t="s">
        <v>30</v>
      </c>
      <c r="C664" s="13" t="s">
        <v>54</v>
      </c>
      <c r="D664" s="13" t="s">
        <v>1</v>
      </c>
      <c r="E664" s="155">
        <v>6</v>
      </c>
      <c r="F664" s="30"/>
      <c r="G664" s="139"/>
      <c r="H664" s="125" t="str">
        <f>IF(ISNA((IF(F664=0," ",VLOOKUP(F664,Data!$B$62:$B$88,1,FALSE)))),"WRONG LETTER",IF(F664=0," ",_xlfn.XLOOKUP(F664,Data!$B$62:$B$88,Data!$M$62:$M$88)))</f>
        <v xml:space="preserve"> </v>
      </c>
      <c r="I664" s="125" t="str">
        <f>IF(ISNA((IF(F664=0," ",VLOOKUP(F664,Data!$B$62:$B$88,1,FALSE)))),"WRONG LETTER",IF(F664=0," ",_xlfn.XLOOKUP(F664,Data!$B$62:$B$88,Data!$A$62:$A$88)))</f>
        <v xml:space="preserve"> </v>
      </c>
      <c r="J664" s="13" t="str" cm="1">
        <f t="array" ref="J664">_xlfn.IFS(ISBLANK(G664), "", NOT(ISNUMBER(G664)), "!!!",  G664&lt;Data!$D$297,"...",G664&lt;Data!$E$297,"L1",G664&lt;Data!$F$297,"L2",G664&lt;Data!$G$297,"L3",G664&lt;Data!$H$297,"L4",G664&lt;Data!$I$297,"L5",G664&lt;Data!$J$297,"L6",G664&lt;Data!$K$297,"L7",G664&lt;Data!$L$297,"L8", G664&gt;=Data!$L$297,"L9")</f>
        <v/>
      </c>
      <c r="K664" s="131"/>
      <c r="L664" s="126" t="s">
        <v>44</v>
      </c>
      <c r="M664" s="126" t="s">
        <v>48</v>
      </c>
      <c r="N664" s="126">
        <f t="shared" si="141"/>
        <v>0</v>
      </c>
      <c r="O664" s="2"/>
      <c r="P664" s="6"/>
      <c r="Q664" s="6"/>
      <c r="R664" s="6"/>
      <c r="S664" s="6"/>
      <c r="T664" s="6"/>
      <c r="U664" s="6">
        <f>$N664</f>
        <v>0</v>
      </c>
      <c r="V664" s="6"/>
      <c r="W664" s="6"/>
      <c r="X664" s="2"/>
      <c r="Y664" s="8">
        <f>COUNTIF(F$650:F$657:F$659:F$666,F664)</f>
        <v>0</v>
      </c>
      <c r="Z664" s="8">
        <f t="shared" si="142"/>
        <v>0</v>
      </c>
    </row>
    <row r="665" spans="1:26" s="11" customFormat="1" ht="20" customHeight="1">
      <c r="A665" s="13" t="s">
        <v>206</v>
      </c>
      <c r="B665" s="13" t="s">
        <v>30</v>
      </c>
      <c r="C665" s="13" t="s">
        <v>54</v>
      </c>
      <c r="D665" s="13" t="s">
        <v>1</v>
      </c>
      <c r="E665" s="25">
        <v>7</v>
      </c>
      <c r="F665" s="30"/>
      <c r="G665" s="139"/>
      <c r="H665" s="125" t="str">
        <f>IF(ISNA((IF(F665=0," ",VLOOKUP(F665,Data!$B$62:$B$88,1,FALSE)))),"WRONG LETTER",IF(F665=0," ",_xlfn.XLOOKUP(F665,Data!$B$62:$B$88,Data!$M$62:$M$88)))</f>
        <v xml:space="preserve"> </v>
      </c>
      <c r="I665" s="125" t="str">
        <f>IF(ISNA((IF(F665=0," ",VLOOKUP(F665,Data!$B$62:$B$88,1,FALSE)))),"WRONG LETTER",IF(F665=0," ",_xlfn.XLOOKUP(F665,Data!$B$62:$B$88,Data!$A$62:$A$88)))</f>
        <v xml:space="preserve"> </v>
      </c>
      <c r="J665" s="13" t="str" cm="1">
        <f t="array" ref="J665">_xlfn.IFS(ISBLANK(G665), "", NOT(ISNUMBER(G665)), "!!!",  G665&lt;Data!$D$297,"...",G665&lt;Data!$E$297,"L1",G665&lt;Data!$F$297,"L2",G665&lt;Data!$G$297,"L3",G665&lt;Data!$H$297,"L4",G665&lt;Data!$I$297,"L5",G665&lt;Data!$J$297,"L6",G665&lt;Data!$K$297,"L7",G665&lt;Data!$L$297,"L8", G665&gt;=Data!$L$297,"L9")</f>
        <v/>
      </c>
      <c r="K665" s="8"/>
      <c r="L665" s="126" t="s">
        <v>72</v>
      </c>
      <c r="M665" s="126" t="s">
        <v>73</v>
      </c>
      <c r="N665" s="126">
        <f t="shared" si="141"/>
        <v>0</v>
      </c>
      <c r="O665" s="2"/>
      <c r="P665" s="6"/>
      <c r="Q665" s="6"/>
      <c r="R665" s="6"/>
      <c r="S665" s="6"/>
      <c r="T665" s="6"/>
      <c r="U665" s="6"/>
      <c r="V665" s="6">
        <f>$N665</f>
        <v>0</v>
      </c>
      <c r="W665" s="6"/>
      <c r="X665" s="2"/>
      <c r="Y665" s="8">
        <f>COUNTIF(F$650:F$657:F$659:F$666,F665)</f>
        <v>0</v>
      </c>
      <c r="Z665" s="8">
        <f t="shared" si="142"/>
        <v>0</v>
      </c>
    </row>
    <row r="666" spans="1:26" s="11" customFormat="1" ht="20" customHeight="1">
      <c r="A666" s="13" t="s">
        <v>206</v>
      </c>
      <c r="B666" s="13" t="s">
        <v>30</v>
      </c>
      <c r="C666" s="13" t="s">
        <v>54</v>
      </c>
      <c r="D666" s="13" t="s">
        <v>1</v>
      </c>
      <c r="E666" s="25">
        <v>8</v>
      </c>
      <c r="F666" s="30"/>
      <c r="G666" s="139"/>
      <c r="H666" s="125" t="str">
        <f>IF(ISNA((IF(F666=0," ",VLOOKUP(F666,Data!$B$62:$B$88,1,FALSE)))),"WRONG LETTER",IF(F666=0," ",_xlfn.XLOOKUP(F666,Data!$B$62:$B$88,Data!$M$62:$M$88)))</f>
        <v xml:space="preserve"> </v>
      </c>
      <c r="I666" s="125" t="str">
        <f>IF(ISNA((IF(F666=0," ",VLOOKUP(F666,Data!$B$62:$B$88,1,FALSE)))),"WRONG LETTER",IF(F666=0," ",_xlfn.XLOOKUP(F666,Data!$B$62:$B$88,Data!$A$62:$A$88)))</f>
        <v xml:space="preserve"> </v>
      </c>
      <c r="J666" s="13" t="str" cm="1">
        <f t="array" ref="J666">_xlfn.IFS(ISBLANK(G666), "", NOT(ISNUMBER(G666)), "!!!",  G666&lt;Data!$D$297,"...",G666&lt;Data!$E$297,"L1",G666&lt;Data!$F$297,"L2",G666&lt;Data!$G$297,"L3",G666&lt;Data!$H$297,"L4",G666&lt;Data!$I$297,"L5",G666&lt;Data!$J$297,"L6",G666&lt;Data!$K$297,"L7",G666&lt;Data!$L$297,"L8", G666&gt;=Data!$L$297,"L9")</f>
        <v/>
      </c>
      <c r="K666" s="8"/>
      <c r="L666" s="126" t="s">
        <v>45</v>
      </c>
      <c r="M666" s="126" t="s">
        <v>49</v>
      </c>
      <c r="N666" s="126">
        <f t="shared" si="141"/>
        <v>0</v>
      </c>
      <c r="O666" s="2"/>
      <c r="P666" s="6"/>
      <c r="Q666" s="6"/>
      <c r="R666" s="6"/>
      <c r="S666" s="6"/>
      <c r="T666" s="6"/>
      <c r="U666" s="6"/>
      <c r="V666" s="6"/>
      <c r="W666" s="6">
        <f>$N666</f>
        <v>0</v>
      </c>
      <c r="X666" s="8"/>
      <c r="Y666" s="8">
        <f>COUNTIF(F$650:F$657:F$659:F$666,F666)</f>
        <v>0</v>
      </c>
      <c r="Z666" s="8">
        <f t="shared" si="142"/>
        <v>0</v>
      </c>
    </row>
    <row r="668" spans="1:26">
      <c r="H668" s="49" t="s">
        <v>209</v>
      </c>
      <c r="I668" s="50" t="s">
        <v>58</v>
      </c>
      <c r="J668" s="50" t="s">
        <v>173</v>
      </c>
    </row>
    <row r="669" spans="1:26">
      <c r="H669" s="37" t="s">
        <v>117</v>
      </c>
      <c r="I669" s="5" t="str">
        <f t="shared" ref="I669:I676" si="143">IF($J669=0,"",COUNTIFS($H$669:$H$676,"*",$J$669:$J$676,"&gt;"&amp;$J669)+1)</f>
        <v/>
      </c>
      <c r="J669" s="5">
        <f>SUM(P$443:P$666)</f>
        <v>0</v>
      </c>
    </row>
    <row r="670" spans="1:26">
      <c r="H670" s="37" t="s">
        <v>118</v>
      </c>
      <c r="I670" s="5" t="str">
        <f t="shared" si="143"/>
        <v/>
      </c>
      <c r="J670" s="5">
        <f>SUM(Q$443:Q$666)</f>
        <v>0</v>
      </c>
    </row>
    <row r="671" spans="1:26">
      <c r="H671" s="37" t="s">
        <v>119</v>
      </c>
      <c r="I671" s="5" t="str">
        <f t="shared" si="143"/>
        <v/>
      </c>
      <c r="J671" s="5">
        <f>SUM(R$443:R$666)</f>
        <v>0</v>
      </c>
    </row>
    <row r="672" spans="1:26">
      <c r="H672" s="37" t="s">
        <v>120</v>
      </c>
      <c r="I672" s="5" t="str">
        <f t="shared" si="143"/>
        <v/>
      </c>
      <c r="J672" s="5">
        <f>SUM(S$443:S$666)</f>
        <v>0</v>
      </c>
    </row>
    <row r="673" spans="8:27">
      <c r="H673" s="37" t="s">
        <v>121</v>
      </c>
      <c r="I673" s="5" t="str">
        <f t="shared" si="143"/>
        <v/>
      </c>
      <c r="J673" s="5">
        <f>SUM(T$443:T$666)</f>
        <v>0</v>
      </c>
    </row>
    <row r="674" spans="8:27">
      <c r="H674" s="37" t="s">
        <v>69</v>
      </c>
      <c r="I674" s="5" t="str">
        <f t="shared" si="143"/>
        <v/>
      </c>
      <c r="J674" s="5">
        <f>SUM(U$443:U$666)</f>
        <v>0</v>
      </c>
    </row>
    <row r="675" spans="8:27">
      <c r="H675" s="37" t="s">
        <v>122</v>
      </c>
      <c r="I675" s="5" t="str">
        <f t="shared" si="143"/>
        <v/>
      </c>
      <c r="J675" s="5">
        <f>SUM(V$443:V$666)</f>
        <v>0</v>
      </c>
    </row>
    <row r="676" spans="8:27">
      <c r="H676" s="37" t="s">
        <v>123</v>
      </c>
      <c r="I676" s="5" t="str">
        <f t="shared" si="143"/>
        <v/>
      </c>
      <c r="J676" s="5">
        <f>SUM(W$443:W$666)</f>
        <v>0</v>
      </c>
    </row>
    <row r="681" spans="8:27">
      <c r="H681" s="49" t="str">
        <f t="shared" ref="H681:I689" si="144">H195</f>
        <v>U13 Boys</v>
      </c>
      <c r="I681" s="134" t="str">
        <f t="shared" si="144"/>
        <v>Position</v>
      </c>
      <c r="J681" s="49" t="s">
        <v>461</v>
      </c>
      <c r="K681" s="49" t="str">
        <f t="shared" ref="K681:K689" si="145">J195</f>
        <v>Points</v>
      </c>
      <c r="L681" s="8"/>
      <c r="N681" s="16"/>
      <c r="O681" s="11"/>
      <c r="Z681" s="8"/>
      <c r="AA681" s="3"/>
    </row>
    <row r="682" spans="8:27">
      <c r="H682" s="37" t="str">
        <f t="shared" si="144"/>
        <v>Abingdon AC</v>
      </c>
      <c r="I682" s="5" t="str">
        <f t="shared" si="144"/>
        <v/>
      </c>
      <c r="J682" s="5" t="str">
        <f t="shared" ref="J682:J689" si="146">IFERROR(9-I682,"")</f>
        <v/>
      </c>
      <c r="K682" s="5">
        <f t="shared" si="145"/>
        <v>0</v>
      </c>
      <c r="L682" s="8"/>
      <c r="N682" s="16"/>
      <c r="O682" s="11"/>
      <c r="Z682" s="8"/>
      <c r="AA682" s="3"/>
    </row>
    <row r="683" spans="8:27">
      <c r="H683" s="37" t="str">
        <f t="shared" si="144"/>
        <v>Banbury Harriers AC</v>
      </c>
      <c r="I683" s="5" t="str">
        <f t="shared" si="144"/>
        <v/>
      </c>
      <c r="J683" s="5" t="str">
        <f t="shared" si="146"/>
        <v/>
      </c>
      <c r="K683" s="5">
        <f t="shared" si="145"/>
        <v>0</v>
      </c>
      <c r="L683" s="8"/>
      <c r="N683" s="16"/>
      <c r="O683" s="11"/>
      <c r="Z683" s="8"/>
      <c r="AA683" s="3"/>
    </row>
    <row r="684" spans="8:27">
      <c r="H684" s="37" t="str">
        <f t="shared" si="144"/>
        <v>Bicester AC</v>
      </c>
      <c r="I684" s="5" t="str">
        <f t="shared" si="144"/>
        <v/>
      </c>
      <c r="J684" s="5" t="str">
        <f t="shared" si="146"/>
        <v/>
      </c>
      <c r="K684" s="5">
        <f t="shared" si="145"/>
        <v>0</v>
      </c>
      <c r="L684" s="8"/>
      <c r="N684" s="16"/>
      <c r="O684" s="11"/>
      <c r="Z684" s="8"/>
      <c r="AA684" s="3"/>
    </row>
    <row r="685" spans="8:27">
      <c r="H685" s="37" t="str">
        <f t="shared" si="144"/>
        <v>Oxford City AC</v>
      </c>
      <c r="I685" s="5" t="str">
        <f t="shared" si="144"/>
        <v/>
      </c>
      <c r="J685" s="5" t="str">
        <f t="shared" si="146"/>
        <v/>
      </c>
      <c r="K685" s="5">
        <f t="shared" si="145"/>
        <v>0</v>
      </c>
      <c r="L685" s="8"/>
      <c r="N685" s="16"/>
      <c r="O685" s="11"/>
      <c r="Z685" s="8"/>
      <c r="AA685" s="3"/>
    </row>
    <row r="686" spans="8:27">
      <c r="H686" s="37" t="str">
        <f t="shared" si="144"/>
        <v>Radley AC</v>
      </c>
      <c r="I686" s="5" t="str">
        <f t="shared" si="144"/>
        <v/>
      </c>
      <c r="J686" s="5" t="str">
        <f t="shared" si="146"/>
        <v/>
      </c>
      <c r="K686" s="5">
        <f t="shared" si="145"/>
        <v>0</v>
      </c>
      <c r="L686" s="8"/>
      <c r="N686" s="16"/>
      <c r="O686" s="11"/>
      <c r="Z686" s="8"/>
      <c r="AA686" s="3"/>
    </row>
    <row r="687" spans="8:27">
      <c r="H687" s="37" t="str">
        <f t="shared" si="144"/>
        <v>Team Kennet</v>
      </c>
      <c r="I687" s="5" t="str">
        <f t="shared" si="144"/>
        <v/>
      </c>
      <c r="J687" s="5" t="str">
        <f t="shared" si="146"/>
        <v/>
      </c>
      <c r="K687" s="5">
        <f t="shared" si="145"/>
        <v>0</v>
      </c>
      <c r="L687" s="8"/>
      <c r="N687" s="16"/>
      <c r="O687" s="11"/>
      <c r="Z687" s="8"/>
      <c r="AA687" s="3"/>
    </row>
    <row r="688" spans="8:27">
      <c r="H688" s="37" t="str">
        <f t="shared" si="144"/>
        <v>White Horse Harriers</v>
      </c>
      <c r="I688" s="5" t="str">
        <f t="shared" si="144"/>
        <v/>
      </c>
      <c r="J688" s="5" t="str">
        <f t="shared" si="146"/>
        <v/>
      </c>
      <c r="K688" s="5">
        <f t="shared" si="145"/>
        <v>0</v>
      </c>
      <c r="L688" s="8"/>
      <c r="N688" s="16"/>
      <c r="O688" s="11"/>
      <c r="Z688" s="8"/>
      <c r="AA688" s="3"/>
    </row>
    <row r="689" spans="8:27">
      <c r="H689" s="37" t="str">
        <f t="shared" si="144"/>
        <v>Witney Road Runners</v>
      </c>
      <c r="I689" s="5" t="str">
        <f t="shared" si="144"/>
        <v/>
      </c>
      <c r="J689" s="5" t="str">
        <f t="shared" si="146"/>
        <v/>
      </c>
      <c r="K689" s="5">
        <f t="shared" si="145"/>
        <v>0</v>
      </c>
      <c r="L689" s="8"/>
      <c r="N689" s="16"/>
      <c r="O689" s="11"/>
      <c r="Z689" s="8"/>
      <c r="AA689" s="3"/>
    </row>
    <row r="690" spans="8:27">
      <c r="J690" s="21"/>
      <c r="K690" s="9"/>
      <c r="L690" s="8"/>
      <c r="N690" s="16"/>
      <c r="O690" s="11"/>
      <c r="Z690" s="8"/>
      <c r="AA690" s="3"/>
    </row>
    <row r="691" spans="8:27">
      <c r="H691" s="49" t="str">
        <f t="shared" ref="H691:I699" si="147">H431</f>
        <v>U15 Boys</v>
      </c>
      <c r="I691" s="50" t="str">
        <f t="shared" si="147"/>
        <v>Position</v>
      </c>
      <c r="J691" s="49" t="s">
        <v>461</v>
      </c>
      <c r="K691" s="50" t="str">
        <f t="shared" ref="K691:K699" si="148">J431</f>
        <v>Points</v>
      </c>
      <c r="L691" s="8"/>
      <c r="N691" s="16"/>
      <c r="O691" s="11"/>
      <c r="Z691" s="8"/>
      <c r="AA691" s="3"/>
    </row>
    <row r="692" spans="8:27">
      <c r="H692" s="37" t="str">
        <f t="shared" si="147"/>
        <v>Abingdon AC</v>
      </c>
      <c r="I692" s="5" t="str">
        <f t="shared" si="147"/>
        <v/>
      </c>
      <c r="J692" s="5" t="str">
        <f t="shared" ref="J692:J699" si="149">IFERROR(9-I692,"")</f>
        <v/>
      </c>
      <c r="K692" s="5">
        <f t="shared" si="148"/>
        <v>0</v>
      </c>
      <c r="L692" s="8"/>
      <c r="N692" s="16"/>
      <c r="O692" s="11"/>
      <c r="Z692" s="8"/>
      <c r="AA692" s="3"/>
    </row>
    <row r="693" spans="8:27">
      <c r="H693" s="37" t="str">
        <f t="shared" si="147"/>
        <v>Banbury Harriers AC</v>
      </c>
      <c r="I693" s="5" t="str">
        <f t="shared" si="147"/>
        <v/>
      </c>
      <c r="J693" s="5" t="str">
        <f t="shared" si="149"/>
        <v/>
      </c>
      <c r="K693" s="5">
        <f t="shared" si="148"/>
        <v>0</v>
      </c>
      <c r="L693" s="8"/>
      <c r="N693" s="16"/>
      <c r="O693" s="11"/>
      <c r="Z693" s="8"/>
      <c r="AA693" s="3"/>
    </row>
    <row r="694" spans="8:27">
      <c r="H694" s="37" t="str">
        <f t="shared" si="147"/>
        <v>Bicester AC</v>
      </c>
      <c r="I694" s="5" t="str">
        <f t="shared" si="147"/>
        <v/>
      </c>
      <c r="J694" s="5" t="str">
        <f t="shared" si="149"/>
        <v/>
      </c>
      <c r="K694" s="5">
        <f t="shared" si="148"/>
        <v>0</v>
      </c>
      <c r="L694" s="8"/>
      <c r="N694" s="16"/>
      <c r="O694" s="11"/>
      <c r="Z694" s="8"/>
      <c r="AA694" s="3"/>
    </row>
    <row r="695" spans="8:27">
      <c r="H695" s="37" t="str">
        <f t="shared" si="147"/>
        <v>Oxford City AC</v>
      </c>
      <c r="I695" s="5" t="str">
        <f t="shared" si="147"/>
        <v/>
      </c>
      <c r="J695" s="5" t="str">
        <f t="shared" si="149"/>
        <v/>
      </c>
      <c r="K695" s="5">
        <f t="shared" si="148"/>
        <v>0</v>
      </c>
      <c r="L695" s="8"/>
      <c r="N695" s="16"/>
      <c r="O695" s="11"/>
      <c r="Z695" s="8"/>
      <c r="AA695" s="3"/>
    </row>
    <row r="696" spans="8:27">
      <c r="H696" s="37" t="str">
        <f t="shared" si="147"/>
        <v>Radley AC</v>
      </c>
      <c r="I696" s="5" t="str">
        <f t="shared" si="147"/>
        <v/>
      </c>
      <c r="J696" s="5" t="str">
        <f t="shared" si="149"/>
        <v/>
      </c>
      <c r="K696" s="5">
        <f t="shared" si="148"/>
        <v>0</v>
      </c>
      <c r="L696" s="8"/>
      <c r="N696" s="16"/>
      <c r="O696" s="11"/>
      <c r="Z696" s="8"/>
      <c r="AA696" s="3"/>
    </row>
    <row r="697" spans="8:27">
      <c r="H697" s="37" t="str">
        <f t="shared" si="147"/>
        <v>Team Kennet</v>
      </c>
      <c r="I697" s="5" t="str">
        <f t="shared" si="147"/>
        <v/>
      </c>
      <c r="J697" s="5" t="str">
        <f t="shared" si="149"/>
        <v/>
      </c>
      <c r="K697" s="5">
        <f t="shared" si="148"/>
        <v>0</v>
      </c>
      <c r="L697" s="8"/>
      <c r="N697" s="16"/>
      <c r="O697" s="11"/>
      <c r="Z697" s="8"/>
      <c r="AA697" s="3"/>
    </row>
    <row r="698" spans="8:27">
      <c r="H698" s="37" t="str">
        <f t="shared" si="147"/>
        <v>White Horse Harriers</v>
      </c>
      <c r="I698" s="5" t="str">
        <f t="shared" si="147"/>
        <v/>
      </c>
      <c r="J698" s="5" t="str">
        <f t="shared" si="149"/>
        <v/>
      </c>
      <c r="K698" s="5">
        <f t="shared" si="148"/>
        <v>0</v>
      </c>
      <c r="L698" s="8"/>
      <c r="N698" s="16"/>
      <c r="O698" s="11"/>
      <c r="Z698" s="8"/>
      <c r="AA698" s="3"/>
    </row>
    <row r="699" spans="8:27">
      <c r="H699" s="37" t="str">
        <f t="shared" si="147"/>
        <v>Witney Road Runners</v>
      </c>
      <c r="I699" s="5" t="str">
        <f t="shared" si="147"/>
        <v/>
      </c>
      <c r="J699" s="5" t="str">
        <f t="shared" si="149"/>
        <v/>
      </c>
      <c r="K699" s="5">
        <f t="shared" si="148"/>
        <v>0</v>
      </c>
      <c r="L699" s="8"/>
      <c r="N699" s="16"/>
      <c r="O699" s="11"/>
      <c r="Z699" s="8"/>
      <c r="AA699" s="3"/>
    </row>
    <row r="700" spans="8:27">
      <c r="J700" s="21"/>
      <c r="K700" s="9"/>
      <c r="L700" s="8"/>
      <c r="N700" s="16"/>
      <c r="O700" s="11"/>
      <c r="Z700" s="8"/>
      <c r="AA700" s="3"/>
    </row>
    <row r="701" spans="8:27">
      <c r="H701" s="49" t="str">
        <f t="shared" ref="H701:I709" si="150">H668</f>
        <v>U17 Men</v>
      </c>
      <c r="I701" s="50" t="str">
        <f t="shared" si="150"/>
        <v>Position</v>
      </c>
      <c r="J701" s="49" t="s">
        <v>461</v>
      </c>
      <c r="K701" s="50" t="str">
        <f t="shared" ref="K701:K709" si="151">J668</f>
        <v>Points</v>
      </c>
      <c r="L701" s="8"/>
      <c r="N701" s="16"/>
      <c r="O701" s="11"/>
      <c r="Z701" s="8"/>
      <c r="AA701" s="3"/>
    </row>
    <row r="702" spans="8:27">
      <c r="H702" s="37" t="str">
        <f t="shared" si="150"/>
        <v>Abingdon AC</v>
      </c>
      <c r="I702" s="5" t="str">
        <f t="shared" si="150"/>
        <v/>
      </c>
      <c r="J702" s="5" t="str">
        <f t="shared" ref="J702:J709" si="152">IFERROR(9-I702,"")</f>
        <v/>
      </c>
      <c r="K702" s="5">
        <f t="shared" si="151"/>
        <v>0</v>
      </c>
      <c r="L702" s="8"/>
      <c r="N702" s="16"/>
      <c r="O702" s="11"/>
      <c r="Z702" s="8"/>
      <c r="AA702" s="3"/>
    </row>
    <row r="703" spans="8:27">
      <c r="H703" s="37" t="str">
        <f t="shared" si="150"/>
        <v>Banbury Harriers AC</v>
      </c>
      <c r="I703" s="5" t="str">
        <f t="shared" si="150"/>
        <v/>
      </c>
      <c r="J703" s="5" t="str">
        <f t="shared" si="152"/>
        <v/>
      </c>
      <c r="K703" s="5">
        <f t="shared" si="151"/>
        <v>0</v>
      </c>
      <c r="L703" s="8"/>
      <c r="N703" s="16"/>
      <c r="O703" s="11"/>
      <c r="Z703" s="8"/>
      <c r="AA703" s="3"/>
    </row>
    <row r="704" spans="8:27">
      <c r="H704" s="37" t="str">
        <f t="shared" si="150"/>
        <v>Bicester AC</v>
      </c>
      <c r="I704" s="5" t="str">
        <f t="shared" si="150"/>
        <v/>
      </c>
      <c r="J704" s="5" t="str">
        <f t="shared" si="152"/>
        <v/>
      </c>
      <c r="K704" s="5">
        <f t="shared" si="151"/>
        <v>0</v>
      </c>
      <c r="L704" s="8"/>
      <c r="N704" s="16"/>
      <c r="O704" s="11"/>
      <c r="Z704" s="8"/>
      <c r="AA704" s="3"/>
    </row>
    <row r="705" spans="8:27">
      <c r="H705" s="37" t="str">
        <f t="shared" si="150"/>
        <v>Oxford City AC</v>
      </c>
      <c r="I705" s="5" t="str">
        <f t="shared" si="150"/>
        <v/>
      </c>
      <c r="J705" s="5" t="str">
        <f t="shared" si="152"/>
        <v/>
      </c>
      <c r="K705" s="5">
        <f t="shared" si="151"/>
        <v>0</v>
      </c>
      <c r="L705" s="8"/>
      <c r="N705" s="16"/>
      <c r="O705" s="11"/>
      <c r="Z705" s="8"/>
      <c r="AA705" s="3"/>
    </row>
    <row r="706" spans="8:27">
      <c r="H706" s="37" t="str">
        <f t="shared" si="150"/>
        <v>Radley AC</v>
      </c>
      <c r="I706" s="5" t="str">
        <f t="shared" si="150"/>
        <v/>
      </c>
      <c r="J706" s="5" t="str">
        <f t="shared" si="152"/>
        <v/>
      </c>
      <c r="K706" s="5">
        <f t="shared" si="151"/>
        <v>0</v>
      </c>
      <c r="L706" s="8"/>
      <c r="N706" s="16"/>
      <c r="O706" s="11"/>
      <c r="Z706" s="8"/>
      <c r="AA706" s="3"/>
    </row>
    <row r="707" spans="8:27">
      <c r="H707" s="37" t="str">
        <f t="shared" si="150"/>
        <v>Team Kennet</v>
      </c>
      <c r="I707" s="5" t="str">
        <f t="shared" si="150"/>
        <v/>
      </c>
      <c r="J707" s="5" t="str">
        <f t="shared" si="152"/>
        <v/>
      </c>
      <c r="K707" s="5">
        <f t="shared" si="151"/>
        <v>0</v>
      </c>
      <c r="L707" s="8"/>
      <c r="N707" s="16"/>
      <c r="O707" s="11"/>
      <c r="Z707" s="8"/>
      <c r="AA707" s="3"/>
    </row>
    <row r="708" spans="8:27">
      <c r="H708" s="37" t="str">
        <f t="shared" si="150"/>
        <v>White Horse Harriers</v>
      </c>
      <c r="I708" s="5" t="str">
        <f t="shared" si="150"/>
        <v/>
      </c>
      <c r="J708" s="5" t="str">
        <f t="shared" si="152"/>
        <v/>
      </c>
      <c r="K708" s="5">
        <f t="shared" si="151"/>
        <v>0</v>
      </c>
      <c r="L708" s="8"/>
      <c r="N708" s="16"/>
      <c r="O708" s="11"/>
      <c r="Z708" s="8"/>
      <c r="AA708" s="3"/>
    </row>
    <row r="709" spans="8:27">
      <c r="H709" s="37" t="str">
        <f t="shared" si="150"/>
        <v>Witney Road Runners</v>
      </c>
      <c r="I709" s="5" t="str">
        <f t="shared" si="150"/>
        <v/>
      </c>
      <c r="J709" s="5" t="str">
        <f t="shared" si="152"/>
        <v/>
      </c>
      <c r="K709" s="5">
        <f t="shared" si="151"/>
        <v>0</v>
      </c>
      <c r="L709" s="8"/>
      <c r="N709" s="16"/>
      <c r="O709" s="11"/>
      <c r="Z709" s="8"/>
      <c r="AA709" s="3"/>
    </row>
  </sheetData>
  <sheetProtection sheet="1" objects="1" scenarios="1"/>
  <mergeCells count="53">
    <mergeCell ref="P250:T250"/>
    <mergeCell ref="U250:W250"/>
    <mergeCell ref="P451:T451"/>
    <mergeCell ref="U451:W451"/>
    <mergeCell ref="P32:T32"/>
    <mergeCell ref="U32:W32"/>
    <mergeCell ref="P50:T50"/>
    <mergeCell ref="U50:W50"/>
    <mergeCell ref="P214:T214"/>
    <mergeCell ref="U214:W214"/>
    <mergeCell ref="P41:T41"/>
    <mergeCell ref="U41:W41"/>
    <mergeCell ref="P205:T205"/>
    <mergeCell ref="U205:W205"/>
    <mergeCell ref="P487:T487"/>
    <mergeCell ref="U487:W487"/>
    <mergeCell ref="P442:T442"/>
    <mergeCell ref="U442:W442"/>
    <mergeCell ref="P223:T223"/>
    <mergeCell ref="U223:W223"/>
    <mergeCell ref="P241:T241"/>
    <mergeCell ref="U241:W241"/>
    <mergeCell ref="P460:T460"/>
    <mergeCell ref="U460:W460"/>
    <mergeCell ref="P478:T478"/>
    <mergeCell ref="U478:W478"/>
    <mergeCell ref="P469:T469"/>
    <mergeCell ref="U469:W469"/>
    <mergeCell ref="P232:T232"/>
    <mergeCell ref="U232:W232"/>
    <mergeCell ref="E1:J1"/>
    <mergeCell ref="L1:M3"/>
    <mergeCell ref="N1:N3"/>
    <mergeCell ref="P1:P3"/>
    <mergeCell ref="Q1:Q3"/>
    <mergeCell ref="E2:F2"/>
    <mergeCell ref="G2:H2"/>
    <mergeCell ref="I2:J2"/>
    <mergeCell ref="E3:F3"/>
    <mergeCell ref="G3:H3"/>
    <mergeCell ref="I3:J3"/>
    <mergeCell ref="T1:T3"/>
    <mergeCell ref="P5:T5"/>
    <mergeCell ref="U5:W5"/>
    <mergeCell ref="P23:T23"/>
    <mergeCell ref="U23:W23"/>
    <mergeCell ref="U1:U3"/>
    <mergeCell ref="W1:W3"/>
    <mergeCell ref="R1:R3"/>
    <mergeCell ref="V1:V3"/>
    <mergeCell ref="S1:S3"/>
    <mergeCell ref="P14:T14"/>
    <mergeCell ref="U14:W14"/>
  </mergeCells>
  <phoneticPr fontId="4" type="noConversion"/>
  <conditionalFormatting sqref="F6:F13">
    <cfRule type="expression" dxfId="1213" priority="247">
      <formula>Z6&gt;1</formula>
    </cfRule>
    <cfRule type="expression" dxfId="1212" priority="248">
      <formula>Y6&gt;1</formula>
    </cfRule>
  </conditionalFormatting>
  <conditionalFormatting sqref="F15:F22">
    <cfRule type="expression" dxfId="1211" priority="286">
      <formula>Y15&gt;1</formula>
    </cfRule>
    <cfRule type="expression" dxfId="1210" priority="285">
      <formula>Z15&gt;1</formula>
    </cfRule>
  </conditionalFormatting>
  <conditionalFormatting sqref="F24:F31">
    <cfRule type="expression" dxfId="1209" priority="278">
      <formula>Y24&gt;1</formula>
    </cfRule>
    <cfRule type="expression" dxfId="1208" priority="277">
      <formula>Z24&gt;1</formula>
    </cfRule>
  </conditionalFormatting>
  <conditionalFormatting sqref="F33:F40">
    <cfRule type="expression" dxfId="1207" priority="275">
      <formula>Z33&gt;1</formula>
    </cfRule>
    <cfRule type="expression" dxfId="1206" priority="276">
      <formula>Y33&gt;1</formula>
    </cfRule>
  </conditionalFormatting>
  <conditionalFormatting sqref="F42:F49">
    <cfRule type="expression" dxfId="1205" priority="271">
      <formula>Z42&gt;1</formula>
    </cfRule>
    <cfRule type="expression" dxfId="1204" priority="272">
      <formula>Y42&gt;1</formula>
    </cfRule>
  </conditionalFormatting>
  <conditionalFormatting sqref="F51:F58">
    <cfRule type="expression" dxfId="1203" priority="269">
      <formula>Z51&gt;1</formula>
    </cfRule>
    <cfRule type="expression" dxfId="1202" priority="270">
      <formula>Y51&gt;1</formula>
    </cfRule>
  </conditionalFormatting>
  <conditionalFormatting sqref="F60:F67">
    <cfRule type="expression" dxfId="1201" priority="244">
      <formula>Y60&gt;1</formula>
    </cfRule>
    <cfRule type="expression" dxfId="1200" priority="243">
      <formula>Z60&gt;1</formula>
    </cfRule>
  </conditionalFormatting>
  <conditionalFormatting sqref="F69:F76">
    <cfRule type="expression" dxfId="1199" priority="239">
      <formula>Z69&gt;1</formula>
    </cfRule>
    <cfRule type="expression" dxfId="1198" priority="240">
      <formula>Y69&gt;1</formula>
    </cfRule>
  </conditionalFormatting>
  <conditionalFormatting sqref="F78:F85">
    <cfRule type="expression" dxfId="1197" priority="235">
      <formula>Z78&gt;1</formula>
    </cfRule>
    <cfRule type="expression" dxfId="1196" priority="236">
      <formula>Y78&gt;1</formula>
    </cfRule>
  </conditionalFormatting>
  <conditionalFormatting sqref="F87:F94">
    <cfRule type="expression" dxfId="1195" priority="224">
      <formula>Y87&gt;1</formula>
    </cfRule>
    <cfRule type="expression" dxfId="1194" priority="223">
      <formula>Z87&gt;1</formula>
    </cfRule>
  </conditionalFormatting>
  <conditionalFormatting sqref="F96:F103">
    <cfRule type="expression" dxfId="1193" priority="220">
      <formula>Y96&gt;1</formula>
    </cfRule>
    <cfRule type="expression" dxfId="1192" priority="219">
      <formula>Z96&gt;1</formula>
    </cfRule>
  </conditionalFormatting>
  <conditionalFormatting sqref="F105:F112">
    <cfRule type="expression" dxfId="1191" priority="207">
      <formula>Z105&gt;1</formula>
    </cfRule>
    <cfRule type="expression" dxfId="1190" priority="208">
      <formula>Y105&gt;1</formula>
    </cfRule>
  </conditionalFormatting>
  <conditionalFormatting sqref="F114:F121">
    <cfRule type="expression" dxfId="1189" priority="211">
      <formula>Z114&gt;1</formula>
    </cfRule>
    <cfRule type="expression" dxfId="1188" priority="212">
      <formula>Y114&gt;1</formula>
    </cfRule>
  </conditionalFormatting>
  <conditionalFormatting sqref="F123:F130">
    <cfRule type="expression" dxfId="1187" priority="203">
      <formula>Y123&gt;1</formula>
    </cfRule>
    <cfRule type="expression" dxfId="1186" priority="202">
      <formula>Z123&gt;1</formula>
    </cfRule>
  </conditionalFormatting>
  <conditionalFormatting sqref="F132:F139">
    <cfRule type="expression" dxfId="1185" priority="206">
      <formula>Y132&gt;1</formula>
    </cfRule>
    <cfRule type="expression" dxfId="1184" priority="205">
      <formula>Z132&gt;1</formula>
    </cfRule>
  </conditionalFormatting>
  <conditionalFormatting sqref="F141:F148">
    <cfRule type="expression" dxfId="1183" priority="198">
      <formula>Y141&gt;1</formula>
    </cfRule>
    <cfRule type="expression" dxfId="1182" priority="197">
      <formula>Z141&gt;1</formula>
    </cfRule>
  </conditionalFormatting>
  <conditionalFormatting sqref="F150:F157">
    <cfRule type="expression" dxfId="1181" priority="201">
      <formula>Y150&gt;1</formula>
    </cfRule>
    <cfRule type="expression" dxfId="1180" priority="200">
      <formula>Z150&gt;1</formula>
    </cfRule>
  </conditionalFormatting>
  <conditionalFormatting sqref="F159:F166">
    <cfRule type="expression" dxfId="1179" priority="193">
      <formula>Y159&gt;1</formula>
    </cfRule>
    <cfRule type="expression" dxfId="1178" priority="192">
      <formula>Z159&gt;1</formula>
    </cfRule>
  </conditionalFormatting>
  <conditionalFormatting sqref="F168:F175 F186:F193">
    <cfRule type="expression" dxfId="1177" priority="196">
      <formula>Y168&gt;1</formula>
    </cfRule>
    <cfRule type="expression" dxfId="1176" priority="195">
      <formula>Z168&gt;1</formula>
    </cfRule>
  </conditionalFormatting>
  <conditionalFormatting sqref="F177:F184">
    <cfRule type="expression" dxfId="1175" priority="191">
      <formula>Y177&gt;1</formula>
    </cfRule>
    <cfRule type="expression" dxfId="1174" priority="190">
      <formula>Z177&gt;1</formula>
    </cfRule>
  </conditionalFormatting>
  <conditionalFormatting sqref="F206:F213">
    <cfRule type="expression" dxfId="1173" priority="163">
      <formula>Z206&gt;1</formula>
    </cfRule>
    <cfRule type="expression" dxfId="1172" priority="164">
      <formula>Y206&gt;1</formula>
    </cfRule>
  </conditionalFormatting>
  <conditionalFormatting sqref="F215:F222">
    <cfRule type="expression" dxfId="1171" priority="180">
      <formula>Y215&gt;1</formula>
    </cfRule>
    <cfRule type="expression" dxfId="1170" priority="179">
      <formula>Z215&gt;1</formula>
    </cfRule>
  </conditionalFormatting>
  <conditionalFormatting sqref="F224:F231">
    <cfRule type="expression" dxfId="1169" priority="175">
      <formula>Z224&gt;1</formula>
    </cfRule>
    <cfRule type="expression" dxfId="1168" priority="176">
      <formula>Y224&gt;1</formula>
    </cfRule>
  </conditionalFormatting>
  <conditionalFormatting sqref="F233:F240">
    <cfRule type="expression" dxfId="1167" priority="174">
      <formula>Y233&gt;1</formula>
    </cfRule>
    <cfRule type="expression" dxfId="1166" priority="173">
      <formula>Z233&gt;1</formula>
    </cfRule>
  </conditionalFormatting>
  <conditionalFormatting sqref="F242:F249">
    <cfRule type="expression" dxfId="1165" priority="170">
      <formula>Y242&gt;1</formula>
    </cfRule>
    <cfRule type="expression" dxfId="1164" priority="169">
      <formula>Z242&gt;1</formula>
    </cfRule>
  </conditionalFormatting>
  <conditionalFormatting sqref="F251:F258 F269:F276">
    <cfRule type="expression" dxfId="1163" priority="168">
      <formula>Y251&gt;1</formula>
    </cfRule>
    <cfRule type="expression" dxfId="1162" priority="167">
      <formula>Z251&gt;1</formula>
    </cfRule>
  </conditionalFormatting>
  <conditionalFormatting sqref="F260:F267">
    <cfRule type="expression" dxfId="1161" priority="119">
      <formula>Z260&gt;1</formula>
    </cfRule>
    <cfRule type="expression" dxfId="1160" priority="120">
      <formula>Y260&gt;1</formula>
    </cfRule>
  </conditionalFormatting>
  <conditionalFormatting sqref="F278:F285">
    <cfRule type="expression" dxfId="1159" priority="161">
      <formula>Z278&gt;1</formula>
    </cfRule>
    <cfRule type="expression" dxfId="1158" priority="162">
      <formula>Y278&gt;1</formula>
    </cfRule>
  </conditionalFormatting>
  <conditionalFormatting sqref="F287:F294">
    <cfRule type="expression" dxfId="1157" priority="157">
      <formula>Z287&gt;1</formula>
    </cfRule>
    <cfRule type="expression" dxfId="1156" priority="158">
      <formula>Y287&gt;1</formula>
    </cfRule>
  </conditionalFormatting>
  <conditionalFormatting sqref="F296:F303">
    <cfRule type="expression" dxfId="1155" priority="154">
      <formula>Y296&gt;1</formula>
    </cfRule>
    <cfRule type="expression" dxfId="1154" priority="153">
      <formula>Z296&gt;1</formula>
    </cfRule>
  </conditionalFormatting>
  <conditionalFormatting sqref="F305:F312">
    <cfRule type="expression" dxfId="1153" priority="150">
      <formula>Y305&gt;1</formula>
    </cfRule>
    <cfRule type="expression" dxfId="1152" priority="149">
      <formula>Z305&gt;1</formula>
    </cfRule>
  </conditionalFormatting>
  <conditionalFormatting sqref="F314:F321">
    <cfRule type="expression" dxfId="1151" priority="146">
      <formula>Y314&gt;1</formula>
    </cfRule>
    <cfRule type="expression" dxfId="1150" priority="145">
      <formula>Z314&gt;1</formula>
    </cfRule>
  </conditionalFormatting>
  <conditionalFormatting sqref="F323:F330">
    <cfRule type="expression" dxfId="1149" priority="138">
      <formula>Z323&gt;1</formula>
    </cfRule>
    <cfRule type="expression" dxfId="1148" priority="139">
      <formula>Y323&gt;1</formula>
    </cfRule>
  </conditionalFormatting>
  <conditionalFormatting sqref="F332:F339">
    <cfRule type="expression" dxfId="1147" priority="32">
      <formula>Y332&gt;1</formula>
    </cfRule>
    <cfRule type="expression" dxfId="1146" priority="31">
      <formula>Z332&gt;1</formula>
    </cfRule>
  </conditionalFormatting>
  <conditionalFormatting sqref="F341:F348">
    <cfRule type="expression" dxfId="1145" priority="29">
      <formula>Y341&gt;1</formula>
    </cfRule>
    <cfRule type="expression" dxfId="1144" priority="28">
      <formula>Z341&gt;1</formula>
    </cfRule>
  </conditionalFormatting>
  <conditionalFormatting sqref="F350:F375">
    <cfRule type="expression" dxfId="1143" priority="137">
      <formula>Y350&gt;1</formula>
    </cfRule>
    <cfRule type="expression" dxfId="1142" priority="136">
      <formula>Z350&gt;1</formula>
    </cfRule>
  </conditionalFormatting>
  <conditionalFormatting sqref="F377:F384">
    <cfRule type="expression" dxfId="1141" priority="128">
      <formula>Z377&gt;1</formula>
    </cfRule>
    <cfRule type="expression" dxfId="1140" priority="129">
      <formula>Y377&gt;1</formula>
    </cfRule>
  </conditionalFormatting>
  <conditionalFormatting sqref="F386:F393">
    <cfRule type="expression" dxfId="1139" priority="131">
      <formula>Z386&gt;1</formula>
    </cfRule>
    <cfRule type="expression" dxfId="1138" priority="132">
      <formula>Y386&gt;1</formula>
    </cfRule>
  </conditionalFormatting>
  <conditionalFormatting sqref="F395:F402">
    <cfRule type="expression" dxfId="1137" priority="123">
      <formula>Z395&gt;1</formula>
    </cfRule>
    <cfRule type="expression" dxfId="1136" priority="124">
      <formula>Y395&gt;1</formula>
    </cfRule>
  </conditionalFormatting>
  <conditionalFormatting sqref="F404:F411 F422:F429">
    <cfRule type="expression" dxfId="1135" priority="126">
      <formula>Z404&gt;1</formula>
    </cfRule>
    <cfRule type="expression" dxfId="1134" priority="127">
      <formula>Y404&gt;1</formula>
    </cfRule>
  </conditionalFormatting>
  <conditionalFormatting sqref="F413:F420">
    <cfRule type="expression" dxfId="1133" priority="122">
      <formula>Y413&gt;1</formula>
    </cfRule>
    <cfRule type="expression" dxfId="1132" priority="121">
      <formula>Z413&gt;1</formula>
    </cfRule>
  </conditionalFormatting>
  <conditionalFormatting sqref="F443:F450">
    <cfRule type="expression" dxfId="1131" priority="90">
      <formula>Z443&gt;1</formula>
    </cfRule>
    <cfRule type="expression" dxfId="1130" priority="91">
      <formula>Y443&gt;1</formula>
    </cfRule>
  </conditionalFormatting>
  <conditionalFormatting sqref="F452:F459">
    <cfRule type="expression" dxfId="1129" priority="107">
      <formula>Y452&gt;1</formula>
    </cfRule>
    <cfRule type="expression" dxfId="1128" priority="106">
      <formula>Z452&gt;1</formula>
    </cfRule>
  </conditionalFormatting>
  <conditionalFormatting sqref="F461:F468">
    <cfRule type="expression" dxfId="1127" priority="103">
      <formula>Y461&gt;1</formula>
    </cfRule>
    <cfRule type="expression" dxfId="1126" priority="102">
      <formula>Z461&gt;1</formula>
    </cfRule>
  </conditionalFormatting>
  <conditionalFormatting sqref="F470:F477">
    <cfRule type="expression" dxfId="1125" priority="101">
      <formula>Y470&gt;1</formula>
    </cfRule>
    <cfRule type="expression" dxfId="1124" priority="100">
      <formula>Z470&gt;1</formula>
    </cfRule>
  </conditionalFormatting>
  <conditionalFormatting sqref="F479:F486">
    <cfRule type="expression" dxfId="1123" priority="97">
      <formula>Y479&gt;1</formula>
    </cfRule>
    <cfRule type="expression" dxfId="1122" priority="96">
      <formula>Z479&gt;1</formula>
    </cfRule>
  </conditionalFormatting>
  <conditionalFormatting sqref="F488:F495 F506:F513">
    <cfRule type="expression" dxfId="1121" priority="95">
      <formula>Y488&gt;1</formula>
    </cfRule>
    <cfRule type="expression" dxfId="1120" priority="94">
      <formula>Z488&gt;1</formula>
    </cfRule>
  </conditionalFormatting>
  <conditionalFormatting sqref="F497:F504">
    <cfRule type="expression" dxfId="1119" priority="51">
      <formula>Y497&gt;1</formula>
    </cfRule>
    <cfRule type="expression" dxfId="1118" priority="50">
      <formula>Z497&gt;1</formula>
    </cfRule>
  </conditionalFormatting>
  <conditionalFormatting sqref="F515:F522">
    <cfRule type="expression" dxfId="1117" priority="89">
      <formula>Y515&gt;1</formula>
    </cfRule>
    <cfRule type="expression" dxfId="1116" priority="88">
      <formula>Z515&gt;1</formula>
    </cfRule>
  </conditionalFormatting>
  <conditionalFormatting sqref="F524:F531">
    <cfRule type="expression" dxfId="1115" priority="85">
      <formula>Y524&gt;1</formula>
    </cfRule>
    <cfRule type="expression" dxfId="1114" priority="84">
      <formula>Z524&gt;1</formula>
    </cfRule>
  </conditionalFormatting>
  <conditionalFormatting sqref="F533:F540">
    <cfRule type="expression" dxfId="1113" priority="83">
      <formula>Y533&gt;1</formula>
    </cfRule>
    <cfRule type="expression" dxfId="1112" priority="82">
      <formula>Z533&gt;1</formula>
    </cfRule>
  </conditionalFormatting>
  <conditionalFormatting sqref="F542:F549">
    <cfRule type="expression" dxfId="1111" priority="79">
      <formula>Y542&gt;1</formula>
    </cfRule>
    <cfRule type="expression" dxfId="1110" priority="78">
      <formula>Z542&gt;1</formula>
    </cfRule>
  </conditionalFormatting>
  <conditionalFormatting sqref="F551:F558">
    <cfRule type="expression" dxfId="1109" priority="76">
      <formula>Z551&gt;1</formula>
    </cfRule>
    <cfRule type="expression" dxfId="1108" priority="77">
      <formula>Y551&gt;1</formula>
    </cfRule>
  </conditionalFormatting>
  <conditionalFormatting sqref="F560:F567">
    <cfRule type="expression" dxfId="1107" priority="69">
      <formula>Z560&gt;1</formula>
    </cfRule>
    <cfRule type="expression" dxfId="1106" priority="70">
      <formula>Y560&gt;1</formula>
    </cfRule>
  </conditionalFormatting>
  <conditionalFormatting sqref="F569:F576">
    <cfRule type="expression" dxfId="1105" priority="72">
      <formula>Z569&gt;1</formula>
    </cfRule>
    <cfRule type="expression" dxfId="1104" priority="73">
      <formula>Y569&gt;1</formula>
    </cfRule>
  </conditionalFormatting>
  <conditionalFormatting sqref="F578:F585">
    <cfRule type="expression" dxfId="1103" priority="65">
      <formula>Y578&gt;1</formula>
    </cfRule>
    <cfRule type="expression" dxfId="1102" priority="64">
      <formula>Z578&gt;1</formula>
    </cfRule>
  </conditionalFormatting>
  <conditionalFormatting sqref="F587:F594 F605:F612">
    <cfRule type="expression" dxfId="1101" priority="67">
      <formula>Z587&gt;1</formula>
    </cfRule>
    <cfRule type="expression" dxfId="1100" priority="68">
      <formula>Y587&gt;1</formula>
    </cfRule>
  </conditionalFormatting>
  <conditionalFormatting sqref="F596:F603">
    <cfRule type="expression" dxfId="1099" priority="36">
      <formula>Y596&gt;1</formula>
    </cfRule>
    <cfRule type="expression" dxfId="1098" priority="35">
      <formula>Z596&gt;1</formula>
    </cfRule>
  </conditionalFormatting>
  <conditionalFormatting sqref="F614:F621">
    <cfRule type="expression" dxfId="1097" priority="59">
      <formula>Z614&gt;1</formula>
    </cfRule>
    <cfRule type="expression" dxfId="1096" priority="60">
      <formula>Y614&gt;1</formula>
    </cfRule>
  </conditionalFormatting>
  <conditionalFormatting sqref="F623:F630">
    <cfRule type="expression" dxfId="1095" priority="63">
      <formula>Y623&gt;1</formula>
    </cfRule>
    <cfRule type="expression" dxfId="1094" priority="62">
      <formula>Z623&gt;1</formula>
    </cfRule>
  </conditionalFormatting>
  <conditionalFormatting sqref="F632:F639">
    <cfRule type="expression" dxfId="1093" priority="54">
      <formula>Z632&gt;1</formula>
    </cfRule>
    <cfRule type="expression" dxfId="1092" priority="55">
      <formula>Y632&gt;1</formula>
    </cfRule>
  </conditionalFormatting>
  <conditionalFormatting sqref="F641:F648 F659:F666">
    <cfRule type="expression" dxfId="1091" priority="57">
      <formula>Z641&gt;1</formula>
    </cfRule>
    <cfRule type="expression" dxfId="1090" priority="58">
      <formula>Y641&gt;1</formula>
    </cfRule>
  </conditionalFormatting>
  <conditionalFormatting sqref="F650:F657">
    <cfRule type="expression" dxfId="1089" priority="52">
      <formula>Z650&gt;1</formula>
    </cfRule>
    <cfRule type="expression" dxfId="1088" priority="53">
      <formula>Y650&gt;1</formula>
    </cfRule>
  </conditionalFormatting>
  <conditionalFormatting sqref="G6:G13 G15:G22">
    <cfRule type="cellIs" dxfId="1087" priority="279" operator="between">
      <formula>0.1</formula>
      <formula>$J$5</formula>
    </cfRule>
    <cfRule type="cellIs" dxfId="1086" priority="280" operator="equal">
      <formula>$J$5</formula>
    </cfRule>
  </conditionalFormatting>
  <conditionalFormatting sqref="G24:G31 G33:G40">
    <cfRule type="cellIs" dxfId="1085" priority="273" operator="between">
      <formula>0.1</formula>
      <formula>$J$23</formula>
    </cfRule>
    <cfRule type="cellIs" dxfId="1084" priority="274" operator="equal">
      <formula>$J$23</formula>
    </cfRule>
  </conditionalFormatting>
  <conditionalFormatting sqref="G42:G49 G51:G58">
    <cfRule type="cellIs" dxfId="1083" priority="268" operator="equal">
      <formula>$J$41</formula>
    </cfRule>
    <cfRule type="cellIs" dxfId="1082" priority="267" operator="between">
      <formula>10.1</formula>
      <formula>$J$41</formula>
    </cfRule>
  </conditionalFormatting>
  <conditionalFormatting sqref="G60:G67">
    <cfRule type="cellIs" dxfId="1081" priority="242" operator="equal">
      <formula>$J$59</formula>
    </cfRule>
    <cfRule type="cellIs" dxfId="1080" priority="241" operator="between">
      <formula>0.00001</formula>
      <formula>$J$59</formula>
    </cfRule>
  </conditionalFormatting>
  <conditionalFormatting sqref="G69:G76">
    <cfRule type="cellIs" dxfId="1079" priority="237" operator="between">
      <formula>0.00001</formula>
      <formula>$J$59</formula>
    </cfRule>
    <cfRule type="cellIs" dxfId="1078" priority="238" operator="equal">
      <formula>$J$59</formula>
    </cfRule>
  </conditionalFormatting>
  <conditionalFormatting sqref="G78:G85">
    <cfRule type="cellIs" dxfId="1077" priority="233" stopIfTrue="1" operator="between">
      <formula>0.00001</formula>
      <formula>$J$77</formula>
    </cfRule>
    <cfRule type="cellIs" dxfId="1076" priority="234" stopIfTrue="1" operator="equal">
      <formula>$J$77</formula>
    </cfRule>
  </conditionalFormatting>
  <conditionalFormatting sqref="G87:G94">
    <cfRule type="cellIs" dxfId="1075" priority="221" stopIfTrue="1" operator="between">
      <formula>0.00001</formula>
      <formula>$J$77</formula>
    </cfRule>
    <cfRule type="cellIs" dxfId="1074" priority="222" stopIfTrue="1" operator="equal">
      <formula>$J$77</formula>
    </cfRule>
  </conditionalFormatting>
  <conditionalFormatting sqref="G96:G103">
    <cfRule type="cellIs" dxfId="1073" priority="217" stopIfTrue="1" operator="between">
      <formula>0.00001</formula>
      <formula>$J$95</formula>
    </cfRule>
    <cfRule type="cellIs" dxfId="1072" priority="218" stopIfTrue="1" operator="equal">
      <formula>$J$95</formula>
    </cfRule>
  </conditionalFormatting>
  <conditionalFormatting sqref="G105:G112 G114:G121">
    <cfRule type="cellIs" dxfId="1071" priority="210" stopIfTrue="1" operator="greaterThanOrEqual">
      <formula>$J$104</formula>
    </cfRule>
  </conditionalFormatting>
  <conditionalFormatting sqref="G123:G130 G132:G139">
    <cfRule type="cellIs" dxfId="1070" priority="204" stopIfTrue="1" operator="greaterThanOrEqual">
      <formula>$J$122</formula>
    </cfRule>
  </conditionalFormatting>
  <conditionalFormatting sqref="G141:G148 G150:G157">
    <cfRule type="cellIs" dxfId="1069" priority="199" stopIfTrue="1" operator="greaterThanOrEqual">
      <formula>$J$140</formula>
    </cfRule>
  </conditionalFormatting>
  <conditionalFormatting sqref="G159:G166 G168:G175 G177:G184 G186:G193">
    <cfRule type="cellIs" dxfId="1068" priority="194" stopIfTrue="1" operator="greaterThanOrEqual">
      <formula>$J$158</formula>
    </cfRule>
  </conditionalFormatting>
  <conditionalFormatting sqref="G206:G213 G215:G222">
    <cfRule type="cellIs" dxfId="1067" priority="177" operator="between">
      <formula>0.1</formula>
      <formula>$J$205</formula>
    </cfRule>
    <cfRule type="cellIs" dxfId="1066" priority="178" operator="equal">
      <formula>$J$205</formula>
    </cfRule>
  </conditionalFormatting>
  <conditionalFormatting sqref="G224:G231 G233:G240">
    <cfRule type="cellIs" dxfId="1065" priority="172" operator="equal">
      <formula>$J$223</formula>
    </cfRule>
    <cfRule type="cellIs" dxfId="1064" priority="171" operator="between">
      <formula>0.1</formula>
      <formula>$J$223</formula>
    </cfRule>
  </conditionalFormatting>
  <conditionalFormatting sqref="G242:G249 G251:G258">
    <cfRule type="cellIs" dxfId="1063" priority="117" stopIfTrue="1" operator="equal">
      <formula>$J$241</formula>
    </cfRule>
    <cfRule type="cellIs" dxfId="1062" priority="165" operator="between">
      <formula>10.1</formula>
      <formula>$J$241</formula>
    </cfRule>
  </conditionalFormatting>
  <conditionalFormatting sqref="G260:G267 G269:G276">
    <cfRule type="cellIs" dxfId="1061" priority="166" operator="equal">
      <formula>$J$259</formula>
    </cfRule>
    <cfRule type="cellIs" dxfId="1060" priority="118" operator="between">
      <formula>10.1</formula>
      <formula>$J$259</formula>
    </cfRule>
  </conditionalFormatting>
  <conditionalFormatting sqref="G278:G285 G287:G294">
    <cfRule type="cellIs" dxfId="1059" priority="160" stopIfTrue="1" operator="equal">
      <formula>$J$277</formula>
    </cfRule>
    <cfRule type="cellIs" dxfId="1058" priority="159" operator="between">
      <formula>0.00001</formula>
      <formula>$J$277</formula>
    </cfRule>
  </conditionalFormatting>
  <conditionalFormatting sqref="G296:G303 G305:G312">
    <cfRule type="cellIs" dxfId="1057" priority="152" operator="equal">
      <formula>$J$295</formula>
    </cfRule>
    <cfRule type="cellIs" dxfId="1056" priority="151" operator="between">
      <formula>0.00001</formula>
      <formula>$J$295</formula>
    </cfRule>
  </conditionalFormatting>
  <conditionalFormatting sqref="G314:G321">
    <cfRule type="cellIs" dxfId="1055" priority="143" operator="between">
      <formula>0.00001</formula>
      <formula>$J$313</formula>
    </cfRule>
    <cfRule type="cellIs" dxfId="1054" priority="144" operator="equal">
      <formula>$J$313</formula>
    </cfRule>
  </conditionalFormatting>
  <conditionalFormatting sqref="G323:G330 G332:G333 G337:G339">
    <cfRule type="cellIs" dxfId="1053" priority="140" operator="greaterThanOrEqual">
      <formula>$J$322</formula>
    </cfRule>
  </conditionalFormatting>
  <conditionalFormatting sqref="G334:G336">
    <cfRule type="cellIs" dxfId="1052" priority="30" operator="greaterThanOrEqual">
      <formula>$J$340</formula>
    </cfRule>
  </conditionalFormatting>
  <conditionalFormatting sqref="G341:G348">
    <cfRule type="cellIs" dxfId="1051" priority="27" operator="greaterThanOrEqual">
      <formula>$J$340</formula>
    </cfRule>
  </conditionalFormatting>
  <conditionalFormatting sqref="G350:G357">
    <cfRule type="cellIs" dxfId="1050" priority="37" operator="greaterThanOrEqual">
      <formula>$J$340</formula>
    </cfRule>
  </conditionalFormatting>
  <conditionalFormatting sqref="G359:G366 G368:G375">
    <cfRule type="cellIs" dxfId="1049" priority="38" stopIfTrue="1" operator="greaterThanOrEqual">
      <formula>$J$358</formula>
    </cfRule>
  </conditionalFormatting>
  <conditionalFormatting sqref="G377:G384 G386:G393">
    <cfRule type="cellIs" dxfId="1048" priority="130" stopIfTrue="1" operator="greaterThanOrEqual">
      <formula>$J$376</formula>
    </cfRule>
  </conditionalFormatting>
  <conditionalFormatting sqref="G395:G402 G404:G411">
    <cfRule type="cellIs" dxfId="1047" priority="125" operator="greaterThanOrEqual">
      <formula>$J$394</formula>
    </cfRule>
  </conditionalFormatting>
  <conditionalFormatting sqref="G413:G420 G422:G429">
    <cfRule type="cellIs" dxfId="1046" priority="116" stopIfTrue="1" operator="greaterThanOrEqual">
      <formula>$J$412</formula>
    </cfRule>
  </conditionalFormatting>
  <conditionalFormatting sqref="G443:G450 G452:G459">
    <cfRule type="cellIs" dxfId="1045" priority="105" stopIfTrue="1" operator="equal">
      <formula>$J$442</formula>
    </cfRule>
    <cfRule type="cellIs" dxfId="1044" priority="104" stopIfTrue="1" operator="between">
      <formula>0.1</formula>
      <formula>$J$442</formula>
    </cfRule>
  </conditionalFormatting>
  <conditionalFormatting sqref="G461:G468 G470:G477">
    <cfRule type="cellIs" dxfId="1043" priority="98" operator="between">
      <formula>0.1</formula>
      <formula>$J$460</formula>
    </cfRule>
    <cfRule type="cellIs" dxfId="1042" priority="99" operator="equal">
      <formula>$J$460</formula>
    </cfRule>
  </conditionalFormatting>
  <conditionalFormatting sqref="G479:G486 G488:G495">
    <cfRule type="cellIs" dxfId="1041" priority="48" operator="equal">
      <formula>$J$478</formula>
    </cfRule>
    <cfRule type="cellIs" dxfId="1040" priority="92" stopIfTrue="1" operator="between">
      <formula>10.1</formula>
      <formula>$J$478</formula>
    </cfRule>
  </conditionalFormatting>
  <conditionalFormatting sqref="G497:G504 G506:G513">
    <cfRule type="cellIs" dxfId="1039" priority="93" stopIfTrue="1" operator="equal">
      <formula>$J$496</formula>
    </cfRule>
    <cfRule type="cellIs" dxfId="1038" priority="49" stopIfTrue="1" operator="between">
      <formula>10.1</formula>
      <formula>$J$496</formula>
    </cfRule>
  </conditionalFormatting>
  <conditionalFormatting sqref="G515:G522 G524:G531">
    <cfRule type="cellIs" dxfId="1037" priority="86" stopIfTrue="1" operator="between">
      <formula>0.00001</formula>
      <formula>$J$514</formula>
    </cfRule>
    <cfRule type="cellIs" dxfId="1036" priority="87" operator="equal">
      <formula>$J$514</formula>
    </cfRule>
  </conditionalFormatting>
  <conditionalFormatting sqref="G533:G540 G542:G549">
    <cfRule type="cellIs" dxfId="1035" priority="80" stopIfTrue="1" operator="between">
      <formula>0.00001</formula>
      <formula>$J$532</formula>
    </cfRule>
    <cfRule type="cellIs" dxfId="1034" priority="81" stopIfTrue="1" operator="equal">
      <formula>$J$532</formula>
    </cfRule>
  </conditionalFormatting>
  <conditionalFormatting sqref="G551:G558">
    <cfRule type="cellIs" dxfId="1033" priority="74" stopIfTrue="1" operator="between">
      <formula>0.00001</formula>
      <formula>$J$550</formula>
    </cfRule>
    <cfRule type="cellIs" dxfId="1032" priority="75" stopIfTrue="1" operator="equal">
      <formula>$J$550</formula>
    </cfRule>
  </conditionalFormatting>
  <conditionalFormatting sqref="G560:G567 G569:G576">
    <cfRule type="cellIs" dxfId="1031" priority="71" stopIfTrue="1" operator="greaterThanOrEqual">
      <formula>$J$559</formula>
    </cfRule>
  </conditionalFormatting>
  <conditionalFormatting sqref="G578:G585 G587:G594">
    <cfRule type="cellIs" dxfId="1030" priority="34" operator="greaterThanOrEqual">
      <formula>$J$577</formula>
    </cfRule>
  </conditionalFormatting>
  <conditionalFormatting sqref="G596:G603 G605:G612">
    <cfRule type="cellIs" dxfId="1029" priority="66" operator="greaterThanOrEqual">
      <formula>$J$595</formula>
    </cfRule>
  </conditionalFormatting>
  <conditionalFormatting sqref="G614:G621 G623:G630">
    <cfRule type="cellIs" dxfId="1028" priority="61" operator="greaterThanOrEqual">
      <formula>$J$613</formula>
    </cfRule>
  </conditionalFormatting>
  <conditionalFormatting sqref="G632:G639 G641:G648">
    <cfRule type="cellIs" dxfId="1027" priority="56" stopIfTrue="1" operator="greaterThanOrEqual">
      <formula>$J$631</formula>
    </cfRule>
  </conditionalFormatting>
  <conditionalFormatting sqref="G650:G657 G659:G666">
    <cfRule type="cellIs" dxfId="1026" priority="47" operator="greaterThanOrEqual">
      <formula>$J$649</formula>
    </cfRule>
  </conditionalFormatting>
  <conditionalFormatting sqref="H432 J682:J689">
    <cfRule type="expression" dxfId="1025" priority="115" stopIfTrue="1">
      <formula>$M$10=$I$8</formula>
    </cfRule>
  </conditionalFormatting>
  <conditionalFormatting sqref="H433">
    <cfRule type="expression" dxfId="1024" priority="114" stopIfTrue="1">
      <formula>$M$11=$I$8</formula>
    </cfRule>
  </conditionalFormatting>
  <conditionalFormatting sqref="H434">
    <cfRule type="expression" dxfId="1023" priority="113" stopIfTrue="1">
      <formula>$M$12=$I$8</formula>
    </cfRule>
  </conditionalFormatting>
  <conditionalFormatting sqref="H435">
    <cfRule type="expression" dxfId="1022" priority="112" stopIfTrue="1">
      <formula>$M$13=$I$8</formula>
    </cfRule>
  </conditionalFormatting>
  <conditionalFormatting sqref="H436">
    <cfRule type="expression" dxfId="1021" priority="111" stopIfTrue="1">
      <formula>$M$14=$I$8</formula>
    </cfRule>
  </conditionalFormatting>
  <conditionalFormatting sqref="H437">
    <cfRule type="expression" dxfId="1020" priority="110" stopIfTrue="1">
      <formula>$M$15=$I$8</formula>
    </cfRule>
  </conditionalFormatting>
  <conditionalFormatting sqref="H438">
    <cfRule type="expression" dxfId="1019" priority="109" stopIfTrue="1">
      <formula>$M$16=$I$8</formula>
    </cfRule>
  </conditionalFormatting>
  <conditionalFormatting sqref="H439">
    <cfRule type="expression" dxfId="1018" priority="108" stopIfTrue="1">
      <formula>$M$17=$I$8</formula>
    </cfRule>
  </conditionalFormatting>
  <conditionalFormatting sqref="H669">
    <cfRule type="expression" dxfId="1017" priority="46" stopIfTrue="1">
      <formula>$M$10=$I$8</formula>
    </cfRule>
  </conditionalFormatting>
  <conditionalFormatting sqref="H670">
    <cfRule type="expression" dxfId="1016" priority="45" stopIfTrue="1">
      <formula>$M$11=$I$8</formula>
    </cfRule>
  </conditionalFormatting>
  <conditionalFormatting sqref="H671">
    <cfRule type="expression" dxfId="1015" priority="44" stopIfTrue="1">
      <formula>$M$12=$I$8</formula>
    </cfRule>
  </conditionalFormatting>
  <conditionalFormatting sqref="H672">
    <cfRule type="expression" dxfId="1014" priority="43" stopIfTrue="1">
      <formula>$M$13=$I$8</formula>
    </cfRule>
  </conditionalFormatting>
  <conditionalFormatting sqref="H673">
    <cfRule type="expression" dxfId="1013" priority="42" stopIfTrue="1">
      <formula>$M$14=$I$8</formula>
    </cfRule>
  </conditionalFormatting>
  <conditionalFormatting sqref="H674">
    <cfRule type="expression" dxfId="1012" priority="41" stopIfTrue="1">
      <formula>$M$15=$I$8</formula>
    </cfRule>
  </conditionalFormatting>
  <conditionalFormatting sqref="H675">
    <cfRule type="expression" dxfId="1011" priority="40" stopIfTrue="1">
      <formula>$M$16=$I$8</formula>
    </cfRule>
  </conditionalFormatting>
  <conditionalFormatting sqref="H676">
    <cfRule type="expression" dxfId="1010" priority="39" stopIfTrue="1">
      <formula>$M$17=$I$8</formula>
    </cfRule>
  </conditionalFormatting>
  <conditionalFormatting sqref="H692">
    <cfRule type="expression" dxfId="1009" priority="18" stopIfTrue="1">
      <formula>$M$10=$I$8</formula>
    </cfRule>
  </conditionalFormatting>
  <conditionalFormatting sqref="H693">
    <cfRule type="expression" dxfId="1008" priority="17" stopIfTrue="1">
      <formula>$M$11=$I$8</formula>
    </cfRule>
  </conditionalFormatting>
  <conditionalFormatting sqref="H694">
    <cfRule type="expression" dxfId="1007" priority="16" stopIfTrue="1">
      <formula>$M$12=$I$8</formula>
    </cfRule>
  </conditionalFormatting>
  <conditionalFormatting sqref="H695">
    <cfRule type="expression" dxfId="1006" priority="15" stopIfTrue="1">
      <formula>$M$13=$I$8</formula>
    </cfRule>
  </conditionalFormatting>
  <conditionalFormatting sqref="H696">
    <cfRule type="expression" dxfId="1005" priority="14" stopIfTrue="1">
      <formula>$M$14=$I$8</formula>
    </cfRule>
  </conditionalFormatting>
  <conditionalFormatting sqref="H697">
    <cfRule type="expression" dxfId="1004" priority="13" stopIfTrue="1">
      <formula>$M$15=$I$8</formula>
    </cfRule>
  </conditionalFormatting>
  <conditionalFormatting sqref="H698">
    <cfRule type="expression" dxfId="1003" priority="12" stopIfTrue="1">
      <formula>$M$16=$I$8</formula>
    </cfRule>
  </conditionalFormatting>
  <conditionalFormatting sqref="H699">
    <cfRule type="expression" dxfId="1002" priority="11" stopIfTrue="1">
      <formula>$M$17=$I$8</formula>
    </cfRule>
  </conditionalFormatting>
  <conditionalFormatting sqref="H702">
    <cfRule type="expression" dxfId="1001" priority="10" stopIfTrue="1">
      <formula>$M$10=$I$8</formula>
    </cfRule>
  </conditionalFormatting>
  <conditionalFormatting sqref="H703">
    <cfRule type="expression" dxfId="1000" priority="9" stopIfTrue="1">
      <formula>$M$11=$I$8</formula>
    </cfRule>
  </conditionalFormatting>
  <conditionalFormatting sqref="H704">
    <cfRule type="expression" dxfId="999" priority="8" stopIfTrue="1">
      <formula>$M$12=$I$8</formula>
    </cfRule>
  </conditionalFormatting>
  <conditionalFormatting sqref="H705">
    <cfRule type="expression" dxfId="998" priority="7" stopIfTrue="1">
      <formula>$M$13=$I$8</formula>
    </cfRule>
  </conditionalFormatting>
  <conditionalFormatting sqref="H706">
    <cfRule type="expression" dxfId="997" priority="6" stopIfTrue="1">
      <formula>$M$14=$I$8</formula>
    </cfRule>
  </conditionalFormatting>
  <conditionalFormatting sqref="H707">
    <cfRule type="expression" dxfId="996" priority="5" stopIfTrue="1">
      <formula>$M$15=$I$8</formula>
    </cfRule>
  </conditionalFormatting>
  <conditionalFormatting sqref="H708">
    <cfRule type="expression" dxfId="995" priority="4" stopIfTrue="1">
      <formula>$M$16=$I$8</formula>
    </cfRule>
  </conditionalFormatting>
  <conditionalFormatting sqref="H709">
    <cfRule type="expression" dxfId="994" priority="3" stopIfTrue="1">
      <formula>$M$17=$I$8</formula>
    </cfRule>
  </conditionalFormatting>
  <conditionalFormatting sqref="H2:I194 H195:J195 J196:J203 H204:I430 H431:J431 J432:J439 H440:I667 H668:J668 J669:J676 H677:I680 H681:K681 K682:K689 H690:J691 K691:K699 H700:J701 K701:K709 H710:I1048576">
    <cfRule type="cellIs" dxfId="993" priority="300" stopIfTrue="1" operator="equal">
      <formula>"NOT DECLARED"</formula>
    </cfRule>
    <cfRule type="cellIs" dxfId="992" priority="301" operator="equal">
      <formula>"WRONG LETTER"</formula>
    </cfRule>
    <cfRule type="cellIs" dxfId="991" priority="284" stopIfTrue="1" operator="equal">
      <formula>"Missing name on declaration sheet"</formula>
    </cfRule>
  </conditionalFormatting>
  <conditionalFormatting sqref="H196:I196">
    <cfRule type="expression" dxfId="990" priority="189" stopIfTrue="1">
      <formula>$M$10=$I$8</formula>
    </cfRule>
  </conditionalFormatting>
  <conditionalFormatting sqref="H197:I197">
    <cfRule type="expression" dxfId="989" priority="188" stopIfTrue="1">
      <formula>$M$11=$I$8</formula>
    </cfRule>
  </conditionalFormatting>
  <conditionalFormatting sqref="H198:I198">
    <cfRule type="expression" dxfId="988" priority="187" stopIfTrue="1">
      <formula>$M$12=$I$8</formula>
    </cfRule>
  </conditionalFormatting>
  <conditionalFormatting sqref="H199:I199">
    <cfRule type="expression" dxfId="987" priority="186" stopIfTrue="1">
      <formula>$M$13=$I$8</formula>
    </cfRule>
  </conditionalFormatting>
  <conditionalFormatting sqref="H200:I200">
    <cfRule type="expression" dxfId="986" priority="185" stopIfTrue="1">
      <formula>$M$14=$I$8</formula>
    </cfRule>
  </conditionalFormatting>
  <conditionalFormatting sqref="H201:I201">
    <cfRule type="expression" dxfId="985" priority="184" stopIfTrue="1">
      <formula>$M$15=$I$8</formula>
    </cfRule>
  </conditionalFormatting>
  <conditionalFormatting sqref="H202:I202">
    <cfRule type="expression" dxfId="984" priority="183" stopIfTrue="1">
      <formula>$M$16=$I$8</formula>
    </cfRule>
  </conditionalFormatting>
  <conditionalFormatting sqref="H203:I203">
    <cfRule type="expression" dxfId="983" priority="182" stopIfTrue="1">
      <formula>$M$17=$I$8</formula>
    </cfRule>
  </conditionalFormatting>
  <conditionalFormatting sqref="H682:I682">
    <cfRule type="expression" dxfId="982" priority="26" stopIfTrue="1">
      <formula>$M$10=$I$8</formula>
    </cfRule>
  </conditionalFormatting>
  <conditionalFormatting sqref="H683:I683">
    <cfRule type="expression" dxfId="981" priority="25" stopIfTrue="1">
      <formula>$M$11=$I$8</formula>
    </cfRule>
  </conditionalFormatting>
  <conditionalFormatting sqref="H684:I684">
    <cfRule type="expression" dxfId="980" priority="24" stopIfTrue="1">
      <formula>$M$12=$I$8</formula>
    </cfRule>
  </conditionalFormatting>
  <conditionalFormatting sqref="H685:I685">
    <cfRule type="expression" dxfId="979" priority="23" stopIfTrue="1">
      <formula>$M$13=$I$8</formula>
    </cfRule>
  </conditionalFormatting>
  <conditionalFormatting sqref="H686:I686">
    <cfRule type="expression" dxfId="978" priority="22" stopIfTrue="1">
      <formula>$M$14=$I$8</formula>
    </cfRule>
  </conditionalFormatting>
  <conditionalFormatting sqref="H687:I687">
    <cfRule type="expression" dxfId="977" priority="21" stopIfTrue="1">
      <formula>$M$15=$I$8</formula>
    </cfRule>
  </conditionalFormatting>
  <conditionalFormatting sqref="H688:I688">
    <cfRule type="expression" dxfId="976" priority="20" stopIfTrue="1">
      <formula>$M$16=$I$8</formula>
    </cfRule>
  </conditionalFormatting>
  <conditionalFormatting sqref="H689:I689">
    <cfRule type="expression" dxfId="975" priority="19" stopIfTrue="1">
      <formula>$M$17=$I$8</formula>
    </cfRule>
  </conditionalFormatting>
  <conditionalFormatting sqref="J5:J193 J205:J429 J442:J666">
    <cfRule type="containsText" dxfId="974" priority="33" operator="containsText" text="!!!">
      <formula>NOT(ISERROR(SEARCH("!!!",J5)))</formula>
    </cfRule>
  </conditionalFormatting>
  <conditionalFormatting sqref="J692:J699">
    <cfRule type="expression" dxfId="973" priority="2" stopIfTrue="1">
      <formula>$M$10=$I$8</formula>
    </cfRule>
  </conditionalFormatting>
  <conditionalFormatting sqref="J702:J709">
    <cfRule type="expression" dxfId="972" priority="1" stopIfTrue="1">
      <formula>$M$10=$I$8</formula>
    </cfRule>
  </conditionalFormatting>
  <printOptions horizontalCentered="1"/>
  <pageMargins left="0.25" right="0.25" top="0.75" bottom="0.75" header="0.3" footer="0.3"/>
  <pageSetup paperSize="9" scale="74" fitToHeight="0" orientation="portrait" horizontalDpi="4294967295" r:id="rId1"/>
  <headerFooter alignWithMargins="0"/>
  <rowBreaks count="2" manualBreakCount="2">
    <brk id="204" max="16383" man="1"/>
    <brk id="44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6C826-7580-8A4C-A15A-109B96416A3C}">
  <sheetPr codeName="Sheet2">
    <tabColor rgb="FFFF99FF"/>
    <pageSetUpPr fitToPage="1"/>
  </sheetPr>
  <dimension ref="A1:AA712"/>
  <sheetViews>
    <sheetView zoomScaleNormal="100" zoomScaleSheetLayoutView="70" workbookViewId="0">
      <pane xSplit="25" ySplit="4" topLeftCell="Z5" activePane="bottomRight" state="frozen"/>
      <selection activeCell="C9" sqref="C9"/>
      <selection pane="topRight" activeCell="C9" sqref="C9"/>
      <selection pane="bottomLeft" activeCell="C9" sqref="C9"/>
      <selection pane="bottomRight" activeCell="C9" sqref="C9"/>
    </sheetView>
  </sheetViews>
  <sheetFormatPr baseColWidth="10" defaultColWidth="9.1640625" defaultRowHeight="18"/>
  <cols>
    <col min="1" max="1" width="5.5" style="11" bestFit="1" customWidth="1"/>
    <col min="2" max="2" width="3.1640625" style="11" bestFit="1" customWidth="1"/>
    <col min="3" max="3" width="9.6640625" style="11" bestFit="1" customWidth="1"/>
    <col min="4" max="4" width="2.6640625" style="11" bestFit="1" customWidth="1"/>
    <col min="5" max="5" width="9.6640625" style="4" customWidth="1"/>
    <col min="6" max="6" width="13.33203125" style="4" customWidth="1"/>
    <col min="7" max="7" width="13.33203125" style="15" customWidth="1"/>
    <col min="8" max="8" width="41.33203125" style="21" customWidth="1"/>
    <col min="9" max="9" width="33.33203125" style="21" customWidth="1"/>
    <col min="10" max="10" width="13.33203125" style="9" customWidth="1"/>
    <col min="11" max="11" width="3.6640625" style="8" customWidth="1"/>
    <col min="12" max="13" width="6.6640625" style="16" customWidth="1"/>
    <col min="14" max="14" width="13.33203125" style="11" customWidth="1"/>
    <col min="15" max="15" width="3.83203125" style="8" customWidth="1"/>
    <col min="16" max="23" width="4" style="8" customWidth="1"/>
    <col min="24" max="24" width="2.6640625" style="8" customWidth="1"/>
    <col min="25" max="25" width="2.1640625" style="8" bestFit="1" customWidth="1"/>
    <col min="26" max="26" width="2.1640625" style="3" bestFit="1" customWidth="1"/>
    <col min="27" max="16384" width="9.1640625" style="1"/>
  </cols>
  <sheetData>
    <row r="1" spans="1:26" ht="37" customHeight="1">
      <c r="E1" s="493" t="str">
        <f>"OXFORDSHIRE TRACK &amp; FIELD LEAGUE "&amp;YEAR($G$3)</f>
        <v>OXFORDSHIRE TRACK &amp; FIELD LEAGUE 2025</v>
      </c>
      <c r="F1" s="494"/>
      <c r="G1" s="494"/>
      <c r="H1" s="494"/>
      <c r="I1" s="494"/>
      <c r="J1" s="495"/>
      <c r="K1" s="116"/>
      <c r="L1" s="496" t="s">
        <v>29</v>
      </c>
      <c r="M1" s="496"/>
      <c r="N1" s="496" t="s">
        <v>28</v>
      </c>
      <c r="P1" s="485" t="s">
        <v>143</v>
      </c>
      <c r="Q1" s="485" t="s">
        <v>144</v>
      </c>
      <c r="R1" s="485" t="s">
        <v>145</v>
      </c>
      <c r="S1" s="485" t="s">
        <v>146</v>
      </c>
      <c r="T1" s="485" t="s">
        <v>147</v>
      </c>
      <c r="U1" s="485" t="s">
        <v>148</v>
      </c>
      <c r="V1" s="485" t="s">
        <v>149</v>
      </c>
      <c r="W1" s="485" t="s">
        <v>150</v>
      </c>
      <c r="Y1" s="1"/>
      <c r="Z1" s="1"/>
    </row>
    <row r="2" spans="1:26" s="12" customFormat="1">
      <c r="A2" s="11"/>
      <c r="B2" s="11"/>
      <c r="C2" s="11"/>
      <c r="D2" s="11"/>
      <c r="E2" s="497" t="s">
        <v>23</v>
      </c>
      <c r="F2" s="498"/>
      <c r="G2" s="497" t="s">
        <v>20</v>
      </c>
      <c r="H2" s="498"/>
      <c r="I2" s="497" t="s">
        <v>19</v>
      </c>
      <c r="J2" s="498"/>
      <c r="K2" s="17"/>
      <c r="L2" s="496"/>
      <c r="M2" s="496"/>
      <c r="N2" s="496"/>
      <c r="O2" s="8"/>
      <c r="P2" s="486"/>
      <c r="Q2" s="486"/>
      <c r="R2" s="486"/>
      <c r="S2" s="486"/>
      <c r="T2" s="486"/>
      <c r="U2" s="486"/>
      <c r="V2" s="486"/>
      <c r="W2" s="486"/>
      <c r="X2" s="10"/>
    </row>
    <row r="3" spans="1:26" s="12" customFormat="1">
      <c r="A3" s="11"/>
      <c r="B3" s="11"/>
      <c r="C3" s="11"/>
      <c r="D3" s="11"/>
      <c r="E3" s="499">
        <f>VLOOKUP('Read Me First'!I4,'Read Me First'!L5:L7,1,FALSE)</f>
        <v>1</v>
      </c>
      <c r="F3" s="500"/>
      <c r="G3" s="501">
        <f>VLOOKUP('Read Me First'!I4,'Read Me First'!L5:N7,3,FALSE)</f>
        <v>45774</v>
      </c>
      <c r="H3" s="502"/>
      <c r="I3" s="503" t="str">
        <f>VLOOKUP('Read Me First'!I4,'Read Me First'!L5:N7,2,FALSE)</f>
        <v>Horspath, Oxford</v>
      </c>
      <c r="J3" s="504"/>
      <c r="K3" s="117"/>
      <c r="L3" s="496"/>
      <c r="M3" s="496"/>
      <c r="N3" s="496"/>
      <c r="O3" s="8"/>
      <c r="P3" s="486"/>
      <c r="Q3" s="486"/>
      <c r="R3" s="486"/>
      <c r="S3" s="486"/>
      <c r="T3" s="486"/>
      <c r="U3" s="486"/>
      <c r="V3" s="486"/>
      <c r="W3" s="486"/>
      <c r="X3" s="10"/>
    </row>
    <row r="4" spans="1:26" ht="19">
      <c r="E4" s="118" t="s">
        <v>70</v>
      </c>
      <c r="F4" s="119" t="s">
        <v>140</v>
      </c>
      <c r="G4" s="119" t="s">
        <v>141</v>
      </c>
      <c r="H4" s="119" t="s">
        <v>142</v>
      </c>
      <c r="I4" s="119" t="s">
        <v>21</v>
      </c>
      <c r="J4" s="141" t="s">
        <v>84</v>
      </c>
      <c r="K4" s="4"/>
      <c r="Y4" s="1"/>
      <c r="Z4" s="1"/>
    </row>
    <row r="5" spans="1:26" s="11" customFormat="1" ht="20" customHeight="1">
      <c r="A5" s="13" t="s">
        <v>50</v>
      </c>
      <c r="B5" s="13" t="s">
        <v>24</v>
      </c>
      <c r="C5" s="13" t="s">
        <v>242</v>
      </c>
      <c r="D5" s="13"/>
      <c r="E5" s="156" t="s">
        <v>243</v>
      </c>
      <c r="F5" s="151"/>
      <c r="G5" s="151"/>
      <c r="H5" s="156"/>
      <c r="I5" s="157" t="s">
        <v>59</v>
      </c>
      <c r="J5" s="158">
        <f>Data!$M$312</f>
        <v>11.85</v>
      </c>
      <c r="K5" s="22"/>
      <c r="L5" s="16"/>
      <c r="M5" s="16"/>
      <c r="O5" s="8"/>
      <c r="P5" s="487" t="s">
        <v>83</v>
      </c>
      <c r="Q5" s="488"/>
      <c r="R5" s="488"/>
      <c r="S5" s="488"/>
      <c r="T5" s="489"/>
      <c r="U5" s="490"/>
      <c r="V5" s="491"/>
      <c r="W5" s="492"/>
      <c r="X5" s="2"/>
      <c r="Y5" s="123"/>
      <c r="Z5" s="124"/>
    </row>
    <row r="6" spans="1:26" s="11" customFormat="1" ht="20" customHeight="1">
      <c r="A6" s="13" t="s">
        <v>50</v>
      </c>
      <c r="B6" s="13" t="s">
        <v>24</v>
      </c>
      <c r="C6" s="13" t="s">
        <v>242</v>
      </c>
      <c r="D6" s="13" t="s">
        <v>0</v>
      </c>
      <c r="E6" s="155">
        <v>1</v>
      </c>
      <c r="F6" s="30"/>
      <c r="G6" s="325"/>
      <c r="H6" s="125" t="str">
        <f>IF(ISNA((IF(F6=0," ",VLOOKUP(F6,Data!$B$124:$B$150,1,FALSE)))),"WRONG LETTER",IF(F6=0," ",_xlfn.XLOOKUP(F6,Data!$B$124:$B$150,Data!$E$124:$E$150)))</f>
        <v xml:space="preserve"> </v>
      </c>
      <c r="I6" s="125" t="str">
        <f>IF(ISNA((IF(F6=0," ",VLOOKUP(F6,Data!$B$2:$B$28,1,FALSE)))),"WRONG LETTER",IF(F6=0," ",_xlfn.XLOOKUP(F6,Data!$B$2:$B$28,Data!$A$2:$A$28)))</f>
        <v xml:space="preserve"> </v>
      </c>
      <c r="J6" s="13" t="str" cm="1">
        <f t="array" ref="J6">_xlfn.IFS(ISBLANK(G6), "", NOT(ISNUMBER(G6)), "!!!",  G6&gt;Data!$D$312,"...",G6&gt;Data!$E$257,"L1",G6&gt;Data!$F$312,"L2",G6&gt;Data!$G$312,"L3",G6&gt;Data!$H$312,"L4",G6&gt;Data!$I$312,"L5",G6&gt;Data!$J$312,"L6",G6&gt;Data!$K$312,"L7",G6&gt;Data!$L$312,"L8", G6&lt;=Data!$L$312,"L9")</f>
        <v/>
      </c>
      <c r="K6" s="2"/>
      <c r="L6" s="126" t="s">
        <v>0</v>
      </c>
      <c r="M6" s="126" t="s">
        <v>47</v>
      </c>
      <c r="N6" s="126">
        <f>(9-_xlfn.XLOOKUP(L6,F$6:F$13,E$6:E$13, 9))+(9-_xlfn.XLOOKUP(M6,F$6:F$13,E$6:E$13, 9))</f>
        <v>0</v>
      </c>
      <c r="O6" s="2"/>
      <c r="P6" s="6">
        <f>$N6</f>
        <v>0</v>
      </c>
      <c r="Q6" s="6"/>
      <c r="R6" s="6"/>
      <c r="S6" s="6"/>
      <c r="T6" s="6"/>
      <c r="U6" s="6"/>
      <c r="V6" s="6"/>
      <c r="W6" s="6"/>
      <c r="X6" s="2"/>
      <c r="Y6" s="8">
        <f>COUNTIF(F$6:F$13:F$15:F$22,F6)</f>
        <v>0</v>
      </c>
      <c r="Z6" s="8">
        <f>IF(NOT(ISBLANK(F6)),COUNTIF(F$6:F$13,LEFT(F6,1)&amp;"*"),0)</f>
        <v>0</v>
      </c>
    </row>
    <row r="7" spans="1:26" s="11" customFormat="1" ht="20" customHeight="1">
      <c r="A7" s="13" t="s">
        <v>50</v>
      </c>
      <c r="B7" s="13" t="s">
        <v>24</v>
      </c>
      <c r="C7" s="13" t="s">
        <v>242</v>
      </c>
      <c r="D7" s="13" t="s">
        <v>0</v>
      </c>
      <c r="E7" s="155">
        <v>2</v>
      </c>
      <c r="F7" s="30"/>
      <c r="G7" s="325"/>
      <c r="H7" s="125" t="str">
        <f>IF(ISNA((IF(F7=0," ",VLOOKUP(F7,Data!$B$124:$B$150,1,FALSE)))),"WRONG LETTER",IF(F7=0," ",_xlfn.XLOOKUP(F7,Data!$B$124:$B$150,Data!$E$124:$E$150)))</f>
        <v xml:space="preserve"> </v>
      </c>
      <c r="I7" s="125" t="str">
        <f>IF(ISNA((IF(F7=0," ",VLOOKUP(F7,Data!$B$2:$B$28,1,FALSE)))),"WRONG LETTER",IF(F7=0," ",_xlfn.XLOOKUP(F7,Data!$B$2:$B$28,Data!$A$2:$A$28)))</f>
        <v xml:space="preserve"> </v>
      </c>
      <c r="J7" s="13" t="str" cm="1">
        <f t="array" ref="J7">_xlfn.IFS(ISBLANK(G7), "", NOT(ISNUMBER(G7)), "!!!",  G7&gt;Data!$D$312,"...",G7&gt;Data!$E$257,"L1",G7&gt;Data!$F$312,"L2",G7&gt;Data!$G$312,"L3",G7&gt;Data!$H$312,"L4",G7&gt;Data!$I$312,"L5",G7&gt;Data!$J$312,"L6",G7&gt;Data!$K$312,"L7",G7&gt;Data!$L$312,"L8", G7&lt;=Data!$L$312,"L9")</f>
        <v/>
      </c>
      <c r="K7" s="2"/>
      <c r="L7" s="126" t="s">
        <v>33</v>
      </c>
      <c r="M7" s="126" t="s">
        <v>34</v>
      </c>
      <c r="N7" s="126">
        <f t="shared" ref="N7:N13" si="0">(9-_xlfn.XLOOKUP(L7,F$6:F$13,E$6:E$13, 9))+(9-_xlfn.XLOOKUP(M7,F$6:F$13,E$6:E$13, 9))</f>
        <v>0</v>
      </c>
      <c r="O7" s="2"/>
      <c r="P7" s="6"/>
      <c r="Q7" s="6">
        <f>$N7</f>
        <v>0</v>
      </c>
      <c r="R7" s="6"/>
      <c r="S7" s="6"/>
      <c r="T7" s="6"/>
      <c r="U7" s="6"/>
      <c r="V7" s="6"/>
      <c r="W7" s="6"/>
      <c r="X7" s="2"/>
      <c r="Y7" s="8">
        <f>COUNTIF(F$6:F$13:F$15:F$22,F7)</f>
        <v>0</v>
      </c>
      <c r="Z7" s="8">
        <f t="shared" ref="Z7:Z13" si="1">IF(NOT(ISBLANK(F7)),COUNTIF(F$6:F$13,LEFT(F7,1)&amp;"*"),0)</f>
        <v>0</v>
      </c>
    </row>
    <row r="8" spans="1:26" s="11" customFormat="1" ht="20" customHeight="1">
      <c r="A8" s="13" t="s">
        <v>50</v>
      </c>
      <c r="B8" s="13" t="s">
        <v>24</v>
      </c>
      <c r="C8" s="13" t="s">
        <v>242</v>
      </c>
      <c r="D8" s="13" t="s">
        <v>0</v>
      </c>
      <c r="E8" s="155">
        <v>3</v>
      </c>
      <c r="F8" s="30"/>
      <c r="G8" s="325"/>
      <c r="H8" s="125" t="str">
        <f>IF(ISNA((IF(F8=0," ",VLOOKUP(F8,Data!$B$124:$B$150,1,FALSE)))),"WRONG LETTER",IF(F8=0," ",_xlfn.XLOOKUP(F8,Data!$B$124:$B$150,Data!$E$124:$E$150)))</f>
        <v xml:space="preserve"> </v>
      </c>
      <c r="I8" s="125" t="str">
        <f>IF(ISNA((IF(F8=0," ",VLOOKUP(F8,Data!$B$2:$B$28,1,FALSE)))),"WRONG LETTER",IF(F8=0," ",_xlfn.XLOOKUP(F8,Data!$B$2:$B$28,Data!$A$2:$A$28)))</f>
        <v xml:space="preserve"> </v>
      </c>
      <c r="J8" s="13" t="str" cm="1">
        <f t="array" ref="J8">_xlfn.IFS(ISBLANK(G8), "", NOT(ISNUMBER(G8)), "!!!",  G8&gt;Data!$D$312,"...",G8&gt;Data!$E$257,"L1",G8&gt;Data!$F$312,"L2",G8&gt;Data!$G$312,"L3",G8&gt;Data!$H$312,"L4",G8&gt;Data!$I$312,"L5",G8&gt;Data!$J$312,"L6",G8&gt;Data!$K$312,"L7",G8&gt;Data!$L$312,"L8", G8&lt;=Data!$L$312,"L9")</f>
        <v/>
      </c>
      <c r="K8" s="2"/>
      <c r="L8" s="126" t="s">
        <v>1</v>
      </c>
      <c r="M8" s="126" t="s">
        <v>46</v>
      </c>
      <c r="N8" s="126">
        <f t="shared" si="0"/>
        <v>0</v>
      </c>
      <c r="O8" s="2"/>
      <c r="P8" s="6"/>
      <c r="Q8" s="6"/>
      <c r="R8" s="6">
        <f>$N8</f>
        <v>0</v>
      </c>
      <c r="S8" s="6"/>
      <c r="T8" s="6"/>
      <c r="U8" s="6"/>
      <c r="V8" s="6"/>
      <c r="W8" s="6"/>
      <c r="X8" s="2"/>
      <c r="Y8" s="8">
        <f>COUNTIF(F$6:F$13:F$15:F$22,F8)</f>
        <v>0</v>
      </c>
      <c r="Z8" s="8">
        <f t="shared" si="1"/>
        <v>0</v>
      </c>
    </row>
    <row r="9" spans="1:26" s="11" customFormat="1" ht="20" customHeight="1">
      <c r="A9" s="13" t="s">
        <v>50</v>
      </c>
      <c r="B9" s="13" t="s">
        <v>24</v>
      </c>
      <c r="C9" s="13" t="s">
        <v>242</v>
      </c>
      <c r="D9" s="13" t="s">
        <v>0</v>
      </c>
      <c r="E9" s="155">
        <v>4</v>
      </c>
      <c r="F9" s="30"/>
      <c r="G9" s="325"/>
      <c r="H9" s="125" t="str">
        <f>IF(ISNA((IF(F9=0," ",VLOOKUP(F9,Data!$B$124:$B$150,1,FALSE)))),"WRONG LETTER",IF(F9=0," ",_xlfn.XLOOKUP(F9,Data!$B$124:$B$150,Data!$E$124:$E$150)))</f>
        <v xml:space="preserve"> </v>
      </c>
      <c r="I9" s="125" t="str">
        <f>IF(ISNA((IF(F9=0," ",VLOOKUP(F9,Data!$B$2:$B$28,1,FALSE)))),"WRONG LETTER",IF(F9=0," ",_xlfn.XLOOKUP(F9,Data!$B$2:$B$28,Data!$A$2:$A$28)))</f>
        <v xml:space="preserve"> </v>
      </c>
      <c r="J9" s="13" t="str" cm="1">
        <f t="array" ref="J9">_xlfn.IFS(ISBLANK(G9), "", NOT(ISNUMBER(G9)), "!!!",  G9&gt;Data!$D$312,"...",G9&gt;Data!$E$257,"L1",G9&gt;Data!$F$312,"L2",G9&gt;Data!$G$312,"L3",G9&gt;Data!$H$312,"L4",G9&gt;Data!$I$312,"L5",G9&gt;Data!$J$312,"L6",G9&gt;Data!$K$312,"L7",G9&gt;Data!$L$312,"L8", G9&lt;=Data!$L$312,"L9")</f>
        <v/>
      </c>
      <c r="K9" s="2"/>
      <c r="L9" s="126" t="s">
        <v>18</v>
      </c>
      <c r="M9" s="126" t="s">
        <v>17</v>
      </c>
      <c r="N9" s="126">
        <f t="shared" si="0"/>
        <v>0</v>
      </c>
      <c r="O9" s="2"/>
      <c r="P9" s="6"/>
      <c r="Q9" s="6"/>
      <c r="R9" s="6"/>
      <c r="S9" s="6">
        <f>$N9</f>
        <v>0</v>
      </c>
      <c r="T9" s="6"/>
      <c r="U9" s="6"/>
      <c r="V9" s="6"/>
      <c r="W9" s="6"/>
      <c r="X9" s="2"/>
      <c r="Y9" s="8">
        <f>COUNTIF(F$6:F$13:F$15:F$22,F9)</f>
        <v>0</v>
      </c>
      <c r="Z9" s="8">
        <f t="shared" si="1"/>
        <v>0</v>
      </c>
    </row>
    <row r="10" spans="1:26" s="11" customFormat="1" ht="20" customHeight="1">
      <c r="A10" s="13" t="s">
        <v>50</v>
      </c>
      <c r="B10" s="13" t="s">
        <v>24</v>
      </c>
      <c r="C10" s="13" t="s">
        <v>242</v>
      </c>
      <c r="D10" s="13" t="s">
        <v>0</v>
      </c>
      <c r="E10" s="155">
        <v>5</v>
      </c>
      <c r="F10" s="30"/>
      <c r="G10" s="325"/>
      <c r="H10" s="125" t="str">
        <f>IF(ISNA((IF(F10=0," ",VLOOKUP(F10,Data!$B$124:$B$150,1,FALSE)))),"WRONG LETTER",IF(F10=0," ",_xlfn.XLOOKUP(F10,Data!$B$124:$B$150,Data!$E$124:$E$150)))</f>
        <v xml:space="preserve"> </v>
      </c>
      <c r="I10" s="125" t="str">
        <f>IF(ISNA((IF(F10=0," ",VLOOKUP(F10,Data!$B$2:$B$28,1,FALSE)))),"WRONG LETTER",IF(F10=0," ",_xlfn.XLOOKUP(F10,Data!$B$2:$B$28,Data!$A$2:$A$28)))</f>
        <v xml:space="preserve"> </v>
      </c>
      <c r="J10" s="13" t="str" cm="1">
        <f t="array" ref="J10">_xlfn.IFS(ISBLANK(G10), "", NOT(ISNUMBER(G10)), "!!!",  G10&gt;Data!$D$312,"...",G10&gt;Data!$E$257,"L1",G10&gt;Data!$F$312,"L2",G10&gt;Data!$G$312,"L3",G10&gt;Data!$H$312,"L4",G10&gt;Data!$I$312,"L5",G10&gt;Data!$J$312,"L6",G10&gt;Data!$K$312,"L7",G10&gt;Data!$L$312,"L8", G10&lt;=Data!$L$312,"L9")</f>
        <v/>
      </c>
      <c r="K10" s="2"/>
      <c r="L10" s="126" t="s">
        <v>31</v>
      </c>
      <c r="M10" s="126" t="s">
        <v>32</v>
      </c>
      <c r="N10" s="126">
        <f t="shared" si="0"/>
        <v>0</v>
      </c>
      <c r="O10" s="2"/>
      <c r="P10" s="6"/>
      <c r="Q10" s="6"/>
      <c r="R10" s="6"/>
      <c r="S10" s="6"/>
      <c r="T10" s="6">
        <f>$N10</f>
        <v>0</v>
      </c>
      <c r="U10" s="6"/>
      <c r="V10" s="6"/>
      <c r="W10" s="6"/>
      <c r="X10" s="2"/>
      <c r="Y10" s="8">
        <f>COUNTIF(F$6:F$13:F$15:F$22,F10)</f>
        <v>0</v>
      </c>
      <c r="Z10" s="8">
        <f t="shared" si="1"/>
        <v>0</v>
      </c>
    </row>
    <row r="11" spans="1:26" s="11" customFormat="1" ht="20" customHeight="1">
      <c r="A11" s="13" t="s">
        <v>50</v>
      </c>
      <c r="B11" s="13" t="s">
        <v>24</v>
      </c>
      <c r="C11" s="13" t="s">
        <v>242</v>
      </c>
      <c r="D11" s="13" t="s">
        <v>0</v>
      </c>
      <c r="E11" s="155">
        <v>6</v>
      </c>
      <c r="F11" s="30"/>
      <c r="G11" s="325"/>
      <c r="H11" s="125" t="str">
        <f>IF(ISNA((IF(F11=0," ",VLOOKUP(F11,Data!$B$124:$B$150,1,FALSE)))),"WRONG LETTER",IF(F11=0," ",_xlfn.XLOOKUP(F11,Data!$B$124:$B$150,Data!$E$124:$E$150)))</f>
        <v xml:space="preserve"> </v>
      </c>
      <c r="I11" s="125" t="str">
        <f>IF(ISNA((IF(F11=0," ",VLOOKUP(F11,Data!$B$2:$B$28,1,FALSE)))),"WRONG LETTER",IF(F11=0," ",_xlfn.XLOOKUP(F11,Data!$B$2:$B$28,Data!$A$2:$A$28)))</f>
        <v xml:space="preserve"> </v>
      </c>
      <c r="J11" s="13" t="str" cm="1">
        <f t="array" ref="J11">_xlfn.IFS(ISBLANK(G11), "", NOT(ISNUMBER(G11)), "!!!",  G11&gt;Data!$D$312,"...",G11&gt;Data!$E$257,"L1",G11&gt;Data!$F$312,"L2",G11&gt;Data!$G$312,"L3",G11&gt;Data!$H$312,"L4",G11&gt;Data!$I$312,"L5",G11&gt;Data!$J$312,"L6",G11&gt;Data!$K$312,"L7",G11&gt;Data!$L$312,"L8", G11&lt;=Data!$L$312,"L9")</f>
        <v/>
      </c>
      <c r="K11" s="2"/>
      <c r="L11" s="126" t="s">
        <v>44</v>
      </c>
      <c r="M11" s="126" t="s">
        <v>48</v>
      </c>
      <c r="N11" s="126">
        <f t="shared" si="0"/>
        <v>0</v>
      </c>
      <c r="O11" s="2"/>
      <c r="P11" s="6"/>
      <c r="Q11" s="6"/>
      <c r="R11" s="6"/>
      <c r="S11" s="6"/>
      <c r="T11" s="6"/>
      <c r="U11" s="6">
        <f>$N11</f>
        <v>0</v>
      </c>
      <c r="V11" s="6"/>
      <c r="W11" s="6"/>
      <c r="X11" s="2"/>
      <c r="Y11" s="8">
        <f>COUNTIF(F$6:F$13:F$15:F$22,F11)</f>
        <v>0</v>
      </c>
      <c r="Z11" s="8">
        <f t="shared" si="1"/>
        <v>0</v>
      </c>
    </row>
    <row r="12" spans="1:26" s="11" customFormat="1" ht="20" customHeight="1">
      <c r="A12" s="13" t="s">
        <v>50</v>
      </c>
      <c r="B12" s="13" t="s">
        <v>24</v>
      </c>
      <c r="C12" s="13" t="s">
        <v>242</v>
      </c>
      <c r="D12" s="13" t="s">
        <v>0</v>
      </c>
      <c r="E12" s="25">
        <v>7</v>
      </c>
      <c r="F12" s="30"/>
      <c r="G12" s="325"/>
      <c r="H12" s="125" t="str">
        <f>IF(ISNA((IF(F12=0," ",VLOOKUP(F12,Data!$B$124:$B$150,1,FALSE)))),"WRONG LETTER",IF(F12=0," ",_xlfn.XLOOKUP(F12,Data!$B$124:$B$150,Data!$E$124:$E$150)))</f>
        <v xml:space="preserve"> </v>
      </c>
      <c r="I12" s="125" t="str">
        <f>IF(ISNA((IF(F12=0," ",VLOOKUP(F12,Data!$B$2:$B$28,1,FALSE)))),"WRONG LETTER",IF(F12=0," ",_xlfn.XLOOKUP(F12,Data!$B$2:$B$28,Data!$A$2:$A$28)))</f>
        <v xml:space="preserve"> </v>
      </c>
      <c r="J12" s="13" t="str" cm="1">
        <f t="array" ref="J12">_xlfn.IFS(ISBLANK(G12), "", NOT(ISNUMBER(G12)), "!!!",  G12&gt;Data!$D$312,"...",G12&gt;Data!$E$257,"L1",G12&gt;Data!$F$312,"L2",G12&gt;Data!$G$312,"L3",G12&gt;Data!$H$312,"L4",G12&gt;Data!$I$312,"L5",G12&gt;Data!$J$312,"L6",G12&gt;Data!$K$312,"L7",G12&gt;Data!$L$312,"L8", G12&lt;=Data!$L$312,"L9")</f>
        <v/>
      </c>
      <c r="K12" s="2"/>
      <c r="L12" s="126" t="s">
        <v>72</v>
      </c>
      <c r="M12" s="126" t="s">
        <v>73</v>
      </c>
      <c r="N12" s="126">
        <f t="shared" si="0"/>
        <v>0</v>
      </c>
      <c r="O12" s="2"/>
      <c r="P12" s="6"/>
      <c r="Q12" s="6"/>
      <c r="R12" s="6"/>
      <c r="S12" s="6"/>
      <c r="T12" s="6"/>
      <c r="U12" s="6"/>
      <c r="V12" s="6">
        <f>$N12</f>
        <v>0</v>
      </c>
      <c r="W12" s="6"/>
      <c r="X12" s="2"/>
      <c r="Y12" s="8">
        <f>COUNTIF(F$6:F$13:F$15:F$22,F12)</f>
        <v>0</v>
      </c>
      <c r="Z12" s="8">
        <f t="shared" si="1"/>
        <v>0</v>
      </c>
    </row>
    <row r="13" spans="1:26" s="12" customFormat="1" ht="20" customHeight="1">
      <c r="A13" s="13" t="s">
        <v>50</v>
      </c>
      <c r="B13" s="13" t="s">
        <v>24</v>
      </c>
      <c r="C13" s="13" t="s">
        <v>242</v>
      </c>
      <c r="D13" s="13" t="s">
        <v>0</v>
      </c>
      <c r="E13" s="25">
        <v>8</v>
      </c>
      <c r="F13" s="30"/>
      <c r="G13" s="325"/>
      <c r="H13" s="125" t="str">
        <f>IF(ISNA((IF(F13=0," ",VLOOKUP(F13,Data!$B$124:$B$150,1,FALSE)))),"WRONG LETTER",IF(F13=0," ",_xlfn.XLOOKUP(F13,Data!$B$124:$B$150,Data!$E$124:$E$150)))</f>
        <v xml:space="preserve"> </v>
      </c>
      <c r="I13" s="125" t="str">
        <f>IF(ISNA((IF(F13=0," ",VLOOKUP(F13,Data!$B$2:$B$28,1,FALSE)))),"WRONG LETTER",IF(F13=0," ",_xlfn.XLOOKUP(F13,Data!$B$2:$B$28,Data!$A$2:$A$28)))</f>
        <v xml:space="preserve"> </v>
      </c>
      <c r="J13" s="13" t="str" cm="1">
        <f t="array" ref="J13">_xlfn.IFS(ISBLANK(G13), "", NOT(ISNUMBER(G13)), "!!!",  G13&gt;Data!$D$312,"...",G13&gt;Data!$E$257,"L1",G13&gt;Data!$F$312,"L2",G13&gt;Data!$G$312,"L3",G13&gt;Data!$H$312,"L4",G13&gt;Data!$I$312,"L5",G13&gt;Data!$J$312,"L6",G13&gt;Data!$K$312,"L7",G13&gt;Data!$L$312,"L8", G13&lt;=Data!$L$312,"L9")</f>
        <v/>
      </c>
      <c r="K13" s="8"/>
      <c r="L13" s="126" t="s">
        <v>45</v>
      </c>
      <c r="M13" s="126" t="s">
        <v>49</v>
      </c>
      <c r="N13" s="126">
        <f t="shared" si="0"/>
        <v>0</v>
      </c>
      <c r="O13" s="2"/>
      <c r="P13" s="6"/>
      <c r="Q13" s="6"/>
      <c r="R13" s="6"/>
      <c r="S13" s="6"/>
      <c r="T13" s="6"/>
      <c r="U13" s="6"/>
      <c r="V13" s="6"/>
      <c r="W13" s="6">
        <f>$N13</f>
        <v>0</v>
      </c>
      <c r="X13" s="8"/>
      <c r="Y13" s="8">
        <f>COUNTIF(F$6:F$13:F$15:F$22,F13)</f>
        <v>0</v>
      </c>
      <c r="Z13" s="8">
        <f t="shared" si="1"/>
        <v>0</v>
      </c>
    </row>
    <row r="14" spans="1:26" s="12" customFormat="1" ht="20" customHeight="1">
      <c r="A14" s="13" t="s">
        <v>50</v>
      </c>
      <c r="B14" s="13" t="s">
        <v>24</v>
      </c>
      <c r="C14" s="13" t="s">
        <v>242</v>
      </c>
      <c r="D14" s="13"/>
      <c r="E14" s="156" t="s">
        <v>244</v>
      </c>
      <c r="F14" s="151"/>
      <c r="G14" s="151"/>
      <c r="H14" s="156"/>
      <c r="I14" s="159"/>
      <c r="J14" s="160"/>
      <c r="K14" s="8"/>
      <c r="L14" s="129"/>
      <c r="M14" s="129"/>
      <c r="N14" s="130"/>
      <c r="O14" s="8"/>
      <c r="P14" s="487" t="s">
        <v>83</v>
      </c>
      <c r="Q14" s="488"/>
      <c r="R14" s="488"/>
      <c r="S14" s="488"/>
      <c r="T14" s="489"/>
      <c r="U14" s="490"/>
      <c r="V14" s="491"/>
      <c r="W14" s="492"/>
      <c r="X14" s="8"/>
      <c r="Y14" s="8"/>
      <c r="Z14" s="3"/>
    </row>
    <row r="15" spans="1:26" s="12" customFormat="1" ht="20" customHeight="1">
      <c r="A15" s="13" t="s">
        <v>50</v>
      </c>
      <c r="B15" s="13" t="s">
        <v>24</v>
      </c>
      <c r="C15" s="13" t="s">
        <v>242</v>
      </c>
      <c r="D15" s="13" t="s">
        <v>1</v>
      </c>
      <c r="E15" s="155">
        <v>1</v>
      </c>
      <c r="F15" s="30"/>
      <c r="G15" s="325"/>
      <c r="H15" s="125" t="str">
        <f>IF(ISNA((IF(F15=0," ",VLOOKUP(F15,Data!$B$124:$B$150,1,FALSE)))),"WRONG LETTER",IF(F15=0," ",_xlfn.XLOOKUP(F15,Data!$B$124:$B$150,Data!$E$124:$E$150)))</f>
        <v xml:space="preserve"> </v>
      </c>
      <c r="I15" s="125" t="str">
        <f>IF(ISNA((IF(F15=0," ",VLOOKUP(F15,Data!$B$2:$B$28,1,FALSE)))),"WRONG LETTER",IF(F15=0," ",_xlfn.XLOOKUP(F15,Data!$B$2:$B$28,Data!$A$2:$A$28)))</f>
        <v xml:space="preserve"> </v>
      </c>
      <c r="J15" s="13" t="str" cm="1">
        <f t="array" ref="J15">_xlfn.IFS(ISBLANK(G15), "", NOT(ISNUMBER(G15)), "!!!",  G15&gt;Data!$D$312,"...",G15&gt;Data!$E$257,"L1",G15&gt;Data!$F$312,"L2",G15&gt;Data!$G$312,"L3",G15&gt;Data!$H$312,"L4",G15&gt;Data!$I$312,"L5",G15&gt;Data!$J$312,"L6",G15&gt;Data!$K$312,"L7",G15&gt;Data!$L$312,"L8", G15&lt;=Data!$L$312,"L9")</f>
        <v/>
      </c>
      <c r="K15" s="8"/>
      <c r="L15" s="126" t="s">
        <v>0</v>
      </c>
      <c r="M15" s="126" t="s">
        <v>47</v>
      </c>
      <c r="N15" s="126">
        <f>(9-_xlfn.XLOOKUP(L15,F$15:F$22,E$15:E$22, 9))+(9-_xlfn.XLOOKUP(M15,F$15:F$22,E$15:E$22, 9))</f>
        <v>0</v>
      </c>
      <c r="O15" s="2"/>
      <c r="P15" s="6">
        <f>$N15</f>
        <v>0</v>
      </c>
      <c r="Q15" s="6"/>
      <c r="R15" s="6"/>
      <c r="S15" s="6"/>
      <c r="T15" s="6"/>
      <c r="U15" s="6"/>
      <c r="V15" s="6"/>
      <c r="W15" s="6"/>
      <c r="X15" s="2"/>
      <c r="Y15" s="8">
        <f>COUNTIF(F$6:F$13:F$15:F$22,F15)</f>
        <v>0</v>
      </c>
      <c r="Z15" s="8">
        <f>IF(NOT(ISBLANK(F15)),COUNTIF(F$15:F$22,LEFT(F15,1)&amp;"*"),0)</f>
        <v>0</v>
      </c>
    </row>
    <row r="16" spans="1:26" s="12" customFormat="1" ht="20" customHeight="1">
      <c r="A16" s="13" t="s">
        <v>50</v>
      </c>
      <c r="B16" s="13" t="s">
        <v>24</v>
      </c>
      <c r="C16" s="13" t="s">
        <v>242</v>
      </c>
      <c r="D16" s="13" t="s">
        <v>1</v>
      </c>
      <c r="E16" s="155">
        <v>2</v>
      </c>
      <c r="F16" s="30"/>
      <c r="G16" s="325"/>
      <c r="H16" s="125" t="str">
        <f>IF(ISNA((IF(F16=0," ",VLOOKUP(F16,Data!$B$124:$B$150,1,FALSE)))),"WRONG LETTER",IF(F16=0," ",_xlfn.XLOOKUP(F16,Data!$B$124:$B$150,Data!$E$124:$E$150)))</f>
        <v xml:space="preserve"> </v>
      </c>
      <c r="I16" s="125" t="str">
        <f>IF(ISNA((IF(F16=0," ",VLOOKUP(F16,Data!$B$2:$B$28,1,FALSE)))),"WRONG LETTER",IF(F16=0," ",_xlfn.XLOOKUP(F16,Data!$B$2:$B$28,Data!$A$2:$A$28)))</f>
        <v xml:space="preserve"> </v>
      </c>
      <c r="J16" s="13" t="str" cm="1">
        <f t="array" ref="J16">_xlfn.IFS(ISBLANK(G16), "", NOT(ISNUMBER(G16)), "!!!",  G16&gt;Data!$D$312,"...",G16&gt;Data!$E$257,"L1",G16&gt;Data!$F$312,"L2",G16&gt;Data!$G$312,"L3",G16&gt;Data!$H$312,"L4",G16&gt;Data!$I$312,"L5",G16&gt;Data!$J$312,"L6",G16&gt;Data!$K$312,"L7",G16&gt;Data!$L$312,"L8", G16&lt;=Data!$L$312,"L9")</f>
        <v/>
      </c>
      <c r="K16" s="8"/>
      <c r="L16" s="126" t="s">
        <v>33</v>
      </c>
      <c r="M16" s="126" t="s">
        <v>34</v>
      </c>
      <c r="N16" s="126">
        <f t="shared" ref="N16:N22" si="2">(9-_xlfn.XLOOKUP(L16,F$15:F$22,E$15:E$22, 9))+(9-_xlfn.XLOOKUP(M16,F$15:F$22,E$15:E$22, 9))</f>
        <v>0</v>
      </c>
      <c r="O16" s="2"/>
      <c r="P16" s="6"/>
      <c r="Q16" s="6">
        <f>$N16</f>
        <v>0</v>
      </c>
      <c r="R16" s="6"/>
      <c r="S16" s="6"/>
      <c r="T16" s="6"/>
      <c r="U16" s="6"/>
      <c r="V16" s="6"/>
      <c r="W16" s="6"/>
      <c r="X16" s="2"/>
      <c r="Y16" s="8">
        <f>COUNTIF(F$6:F$13:F$15:F$22,F16)</f>
        <v>0</v>
      </c>
      <c r="Z16" s="8">
        <f t="shared" ref="Z16:Z22" si="3">IF(NOT(ISBLANK(F16)),COUNTIF(F$15:F$22,LEFT(F16,1)&amp;"*"),0)</f>
        <v>0</v>
      </c>
    </row>
    <row r="17" spans="1:26" s="12" customFormat="1" ht="20" customHeight="1">
      <c r="A17" s="13" t="s">
        <v>50</v>
      </c>
      <c r="B17" s="13" t="s">
        <v>24</v>
      </c>
      <c r="C17" s="13" t="s">
        <v>242</v>
      </c>
      <c r="D17" s="13" t="s">
        <v>1</v>
      </c>
      <c r="E17" s="155">
        <v>3</v>
      </c>
      <c r="F17" s="30"/>
      <c r="G17" s="325"/>
      <c r="H17" s="125" t="str">
        <f>IF(ISNA((IF(F17=0," ",VLOOKUP(F17,Data!$B$124:$B$150,1,FALSE)))),"WRONG LETTER",IF(F17=0," ",_xlfn.XLOOKUP(F17,Data!$B$124:$B$150,Data!$E$124:$E$150)))</f>
        <v xml:space="preserve"> </v>
      </c>
      <c r="I17" s="125" t="str">
        <f>IF(ISNA((IF(F17=0," ",VLOOKUP(F17,Data!$B$2:$B$28,1,FALSE)))),"WRONG LETTER",IF(F17=0," ",_xlfn.XLOOKUP(F17,Data!$B$2:$B$28,Data!$A$2:$A$28)))</f>
        <v xml:space="preserve"> </v>
      </c>
      <c r="J17" s="13" t="str" cm="1">
        <f t="array" ref="J17">_xlfn.IFS(ISBLANK(G17), "", NOT(ISNUMBER(G17)), "!!!",  G17&gt;Data!$D$312,"...",G17&gt;Data!$E$257,"L1",G17&gt;Data!$F$312,"L2",G17&gt;Data!$G$312,"L3",G17&gt;Data!$H$312,"L4",G17&gt;Data!$I$312,"L5",G17&gt;Data!$J$312,"L6",G17&gt;Data!$K$312,"L7",G17&gt;Data!$L$312,"L8", G17&lt;=Data!$L$312,"L9")</f>
        <v/>
      </c>
      <c r="K17" s="8"/>
      <c r="L17" s="126" t="s">
        <v>1</v>
      </c>
      <c r="M17" s="126" t="s">
        <v>46</v>
      </c>
      <c r="N17" s="126">
        <f t="shared" si="2"/>
        <v>0</v>
      </c>
      <c r="O17" s="2"/>
      <c r="P17" s="6"/>
      <c r="Q17" s="6"/>
      <c r="R17" s="6">
        <f>$N17</f>
        <v>0</v>
      </c>
      <c r="S17" s="6"/>
      <c r="T17" s="6"/>
      <c r="U17" s="6"/>
      <c r="V17" s="6"/>
      <c r="W17" s="6"/>
      <c r="X17" s="2"/>
      <c r="Y17" s="8">
        <f>COUNTIF(F$6:F$13:F$15:F$22,F17)</f>
        <v>0</v>
      </c>
      <c r="Z17" s="8">
        <f t="shared" si="3"/>
        <v>0</v>
      </c>
    </row>
    <row r="18" spans="1:26" s="12" customFormat="1" ht="20" customHeight="1">
      <c r="A18" s="13" t="s">
        <v>50</v>
      </c>
      <c r="B18" s="13" t="s">
        <v>24</v>
      </c>
      <c r="C18" s="13" t="s">
        <v>242</v>
      </c>
      <c r="D18" s="13" t="s">
        <v>1</v>
      </c>
      <c r="E18" s="155">
        <v>4</v>
      </c>
      <c r="F18" s="30"/>
      <c r="G18" s="325"/>
      <c r="H18" s="125" t="str">
        <f>IF(ISNA((IF(F18=0," ",VLOOKUP(F18,Data!$B$124:$B$150,1,FALSE)))),"WRONG LETTER",IF(F18=0," ",_xlfn.XLOOKUP(F18,Data!$B$124:$B$150,Data!$E$124:$E$150)))</f>
        <v xml:space="preserve"> </v>
      </c>
      <c r="I18" s="125" t="str">
        <f>IF(ISNA((IF(F18=0," ",VLOOKUP(F18,Data!$B$2:$B$28,1,FALSE)))),"WRONG LETTER",IF(F18=0," ",_xlfn.XLOOKUP(F18,Data!$B$2:$B$28,Data!$A$2:$A$28)))</f>
        <v xml:space="preserve"> </v>
      </c>
      <c r="J18" s="13" t="str" cm="1">
        <f t="array" ref="J18">_xlfn.IFS(ISBLANK(G18), "", NOT(ISNUMBER(G18)), "!!!",  G18&gt;Data!$D$312,"...",G18&gt;Data!$E$257,"L1",G18&gt;Data!$F$312,"L2",G18&gt;Data!$G$312,"L3",G18&gt;Data!$H$312,"L4",G18&gt;Data!$I$312,"L5",G18&gt;Data!$J$312,"L6",G18&gt;Data!$K$312,"L7",G18&gt;Data!$L$312,"L8", G18&lt;=Data!$L$312,"L9")</f>
        <v/>
      </c>
      <c r="K18" s="8"/>
      <c r="L18" s="126" t="s">
        <v>18</v>
      </c>
      <c r="M18" s="126" t="s">
        <v>17</v>
      </c>
      <c r="N18" s="126">
        <f t="shared" si="2"/>
        <v>0</v>
      </c>
      <c r="O18" s="2"/>
      <c r="P18" s="6"/>
      <c r="Q18" s="6"/>
      <c r="R18" s="6"/>
      <c r="S18" s="6">
        <f>$N18</f>
        <v>0</v>
      </c>
      <c r="T18" s="6"/>
      <c r="U18" s="6"/>
      <c r="V18" s="6"/>
      <c r="W18" s="6"/>
      <c r="X18" s="2"/>
      <c r="Y18" s="8">
        <f>COUNTIF(F$6:F$13:F$15:F$22,F18)</f>
        <v>0</v>
      </c>
      <c r="Z18" s="8">
        <f t="shared" si="3"/>
        <v>0</v>
      </c>
    </row>
    <row r="19" spans="1:26" s="12" customFormat="1" ht="20" customHeight="1">
      <c r="A19" s="13" t="s">
        <v>50</v>
      </c>
      <c r="B19" s="13" t="s">
        <v>24</v>
      </c>
      <c r="C19" s="13" t="s">
        <v>242</v>
      </c>
      <c r="D19" s="13" t="s">
        <v>1</v>
      </c>
      <c r="E19" s="155">
        <v>5</v>
      </c>
      <c r="F19" s="30"/>
      <c r="G19" s="325"/>
      <c r="H19" s="125" t="str">
        <f>IF(ISNA((IF(F19=0," ",VLOOKUP(F19,Data!$B$124:$B$150,1,FALSE)))),"WRONG LETTER",IF(F19=0," ",_xlfn.XLOOKUP(F19,Data!$B$124:$B$150,Data!$E$124:$E$150)))</f>
        <v xml:space="preserve"> </v>
      </c>
      <c r="I19" s="125" t="str">
        <f>IF(ISNA((IF(F19=0," ",VLOOKUP(F19,Data!$B$2:$B$28,1,FALSE)))),"WRONG LETTER",IF(F19=0," ",_xlfn.XLOOKUP(F19,Data!$B$2:$B$28,Data!$A$2:$A$28)))</f>
        <v xml:space="preserve"> </v>
      </c>
      <c r="J19" s="13" t="str" cm="1">
        <f t="array" ref="J19">_xlfn.IFS(ISBLANK(G19), "", NOT(ISNUMBER(G19)), "!!!",  G19&gt;Data!$D$312,"...",G19&gt;Data!$E$257,"L1",G19&gt;Data!$F$312,"L2",G19&gt;Data!$G$312,"L3",G19&gt;Data!$H$312,"L4",G19&gt;Data!$I$312,"L5",G19&gt;Data!$J$312,"L6",G19&gt;Data!$K$312,"L7",G19&gt;Data!$L$312,"L8", G19&lt;=Data!$L$312,"L9")</f>
        <v/>
      </c>
      <c r="K19" s="8"/>
      <c r="L19" s="126" t="s">
        <v>31</v>
      </c>
      <c r="M19" s="126" t="s">
        <v>32</v>
      </c>
      <c r="N19" s="126">
        <f t="shared" si="2"/>
        <v>0</v>
      </c>
      <c r="O19" s="2"/>
      <c r="P19" s="6"/>
      <c r="Q19" s="6"/>
      <c r="R19" s="6"/>
      <c r="S19" s="6"/>
      <c r="T19" s="6">
        <f>$N19</f>
        <v>0</v>
      </c>
      <c r="U19" s="6"/>
      <c r="V19" s="6"/>
      <c r="W19" s="6"/>
      <c r="X19" s="2"/>
      <c r="Y19" s="8">
        <f>COUNTIF(F$6:F$13:F$15:F$22,F19)</f>
        <v>0</v>
      </c>
      <c r="Z19" s="8">
        <f t="shared" si="3"/>
        <v>0</v>
      </c>
    </row>
    <row r="20" spans="1:26" s="12" customFormat="1" ht="20" customHeight="1">
      <c r="A20" s="13" t="s">
        <v>50</v>
      </c>
      <c r="B20" s="13" t="s">
        <v>24</v>
      </c>
      <c r="C20" s="13" t="s">
        <v>242</v>
      </c>
      <c r="D20" s="13" t="s">
        <v>1</v>
      </c>
      <c r="E20" s="155">
        <v>6</v>
      </c>
      <c r="F20" s="30"/>
      <c r="G20" s="325"/>
      <c r="H20" s="125" t="str">
        <f>IF(ISNA((IF(F20=0," ",VLOOKUP(F20,Data!$B$124:$B$150,1,FALSE)))),"WRONG LETTER",IF(F20=0," ",_xlfn.XLOOKUP(F20,Data!$B$124:$B$150,Data!$E$124:$E$150)))</f>
        <v xml:space="preserve"> </v>
      </c>
      <c r="I20" s="125" t="str">
        <f>IF(ISNA((IF(F20=0," ",VLOOKUP(F20,Data!$B$2:$B$28,1,FALSE)))),"WRONG LETTER",IF(F20=0," ",_xlfn.XLOOKUP(F20,Data!$B$2:$B$28,Data!$A$2:$A$28)))</f>
        <v xml:space="preserve"> </v>
      </c>
      <c r="J20" s="13" t="str" cm="1">
        <f t="array" ref="J20">_xlfn.IFS(ISBLANK(G20), "", NOT(ISNUMBER(G20)), "!!!",  G20&gt;Data!$D$312,"...",G20&gt;Data!$E$257,"L1",G20&gt;Data!$F$312,"L2",G20&gt;Data!$G$312,"L3",G20&gt;Data!$H$312,"L4",G20&gt;Data!$I$312,"L5",G20&gt;Data!$J$312,"L6",G20&gt;Data!$K$312,"L7",G20&gt;Data!$L$312,"L8", G20&lt;=Data!$L$312,"L9")</f>
        <v/>
      </c>
      <c r="K20" s="131"/>
      <c r="L20" s="126" t="s">
        <v>44</v>
      </c>
      <c r="M20" s="126" t="s">
        <v>48</v>
      </c>
      <c r="N20" s="126">
        <f t="shared" si="2"/>
        <v>0</v>
      </c>
      <c r="O20" s="2"/>
      <c r="P20" s="6"/>
      <c r="Q20" s="6"/>
      <c r="R20" s="6"/>
      <c r="S20" s="6"/>
      <c r="T20" s="6"/>
      <c r="U20" s="6">
        <f>$N20</f>
        <v>0</v>
      </c>
      <c r="V20" s="6"/>
      <c r="W20" s="6"/>
      <c r="X20" s="2"/>
      <c r="Y20" s="8">
        <f>COUNTIF(F$6:F$13:F$15:F$22,F20)</f>
        <v>0</v>
      </c>
      <c r="Z20" s="8">
        <f t="shared" si="3"/>
        <v>0</v>
      </c>
    </row>
    <row r="21" spans="1:26" s="11" customFormat="1" ht="20" customHeight="1">
      <c r="A21" s="13" t="s">
        <v>50</v>
      </c>
      <c r="B21" s="13" t="s">
        <v>24</v>
      </c>
      <c r="C21" s="13" t="s">
        <v>242</v>
      </c>
      <c r="D21" s="13" t="s">
        <v>1</v>
      </c>
      <c r="E21" s="25">
        <v>7</v>
      </c>
      <c r="F21" s="30"/>
      <c r="G21" s="325"/>
      <c r="H21" s="125" t="str">
        <f>IF(ISNA((IF(F21=0," ",VLOOKUP(F21,Data!$B$124:$B$150,1,FALSE)))),"WRONG LETTER",IF(F21=0," ",_xlfn.XLOOKUP(F21,Data!$B$124:$B$150,Data!$E$124:$E$150)))</f>
        <v xml:space="preserve"> </v>
      </c>
      <c r="I21" s="125" t="str">
        <f>IF(ISNA((IF(F21=0," ",VLOOKUP(F21,Data!$B$2:$B$28,1,FALSE)))),"WRONG LETTER",IF(F21=0," ",_xlfn.XLOOKUP(F21,Data!$B$2:$B$28,Data!$A$2:$A$28)))</f>
        <v xml:space="preserve"> </v>
      </c>
      <c r="J21" s="13" t="str" cm="1">
        <f t="array" ref="J21">_xlfn.IFS(ISBLANK(G21), "", NOT(ISNUMBER(G21)), "!!!",  G21&gt;Data!$D$312,"...",G21&gt;Data!$E$257,"L1",G21&gt;Data!$F$312,"L2",G21&gt;Data!$G$312,"L3",G21&gt;Data!$H$312,"L4",G21&gt;Data!$I$312,"L5",G21&gt;Data!$J$312,"L6",G21&gt;Data!$K$312,"L7",G21&gt;Data!$L$312,"L8", G21&lt;=Data!$L$312,"L9")</f>
        <v/>
      </c>
      <c r="K21" s="8"/>
      <c r="L21" s="126" t="s">
        <v>72</v>
      </c>
      <c r="M21" s="126" t="s">
        <v>73</v>
      </c>
      <c r="N21" s="126">
        <f t="shared" si="2"/>
        <v>0</v>
      </c>
      <c r="O21" s="2"/>
      <c r="P21" s="6"/>
      <c r="Q21" s="6"/>
      <c r="R21" s="6"/>
      <c r="S21" s="6"/>
      <c r="T21" s="6"/>
      <c r="U21" s="6"/>
      <c r="V21" s="6">
        <f>$N21</f>
        <v>0</v>
      </c>
      <c r="W21" s="6"/>
      <c r="X21" s="2"/>
      <c r="Y21" s="8">
        <f>COUNTIF(F$6:F$13:F$15:F$22,F21)</f>
        <v>0</v>
      </c>
      <c r="Z21" s="8">
        <f t="shared" si="3"/>
        <v>0</v>
      </c>
    </row>
    <row r="22" spans="1:26" s="11" customFormat="1" ht="20" customHeight="1">
      <c r="A22" s="13" t="s">
        <v>50</v>
      </c>
      <c r="B22" s="13" t="s">
        <v>24</v>
      </c>
      <c r="C22" s="13" t="s">
        <v>242</v>
      </c>
      <c r="D22" s="13" t="s">
        <v>1</v>
      </c>
      <c r="E22" s="25">
        <v>8</v>
      </c>
      <c r="F22" s="30"/>
      <c r="G22" s="325"/>
      <c r="H22" s="125" t="str">
        <f>IF(ISNA((IF(F22=0," ",VLOOKUP(F22,Data!$B$124:$B$150,1,FALSE)))),"WRONG LETTER",IF(F22=0," ",_xlfn.XLOOKUP(F22,Data!$B$124:$B$150,Data!$E$124:$E$150)))</f>
        <v xml:space="preserve"> </v>
      </c>
      <c r="I22" s="125" t="str">
        <f>IF(ISNA((IF(F22=0," ",VLOOKUP(F22,Data!$B$2:$B$28,1,FALSE)))),"WRONG LETTER",IF(F22=0," ",_xlfn.XLOOKUP(F22,Data!$B$2:$B$28,Data!$A$2:$A$28)))</f>
        <v xml:space="preserve"> </v>
      </c>
      <c r="J22" s="13" t="str" cm="1">
        <f t="array" ref="J22">_xlfn.IFS(ISBLANK(G22), "", NOT(ISNUMBER(G22)), "!!!",  G22&gt;Data!$D$312,"...",G22&gt;Data!$E$257,"L1",G22&gt;Data!$F$312,"L2",G22&gt;Data!$G$312,"L3",G22&gt;Data!$H$312,"L4",G22&gt;Data!$I$312,"L5",G22&gt;Data!$J$312,"L6",G22&gt;Data!$K$312,"L7",G22&gt;Data!$L$312,"L8", G22&lt;=Data!$L$312,"L9")</f>
        <v/>
      </c>
      <c r="K22" s="8"/>
      <c r="L22" s="126" t="s">
        <v>45</v>
      </c>
      <c r="M22" s="126" t="s">
        <v>49</v>
      </c>
      <c r="N22" s="126">
        <f t="shared" si="2"/>
        <v>0</v>
      </c>
      <c r="O22" s="2"/>
      <c r="P22" s="6"/>
      <c r="Q22" s="6"/>
      <c r="R22" s="6"/>
      <c r="S22" s="6"/>
      <c r="T22" s="6"/>
      <c r="U22" s="6"/>
      <c r="V22" s="6"/>
      <c r="W22" s="6">
        <f>$N22</f>
        <v>0</v>
      </c>
      <c r="X22" s="8"/>
      <c r="Y22" s="8">
        <f>COUNTIF(F$6:F$13:F$15:F$22,F22)</f>
        <v>0</v>
      </c>
      <c r="Z22" s="8">
        <f t="shared" si="3"/>
        <v>0</v>
      </c>
    </row>
    <row r="23" spans="1:26" s="11" customFormat="1" ht="20" customHeight="1">
      <c r="A23" s="13" t="s">
        <v>50</v>
      </c>
      <c r="B23" s="13" t="s">
        <v>24</v>
      </c>
      <c r="C23" s="13">
        <v>100</v>
      </c>
      <c r="D23" s="13"/>
      <c r="E23" s="156" t="s">
        <v>245</v>
      </c>
      <c r="F23" s="151"/>
      <c r="G23" s="151"/>
      <c r="H23" s="156"/>
      <c r="I23" s="159" t="s">
        <v>59</v>
      </c>
      <c r="J23" s="160">
        <f>Data!$M$313</f>
        <v>13.3</v>
      </c>
      <c r="K23" s="22"/>
      <c r="L23" s="16"/>
      <c r="M23" s="16"/>
      <c r="O23" s="8"/>
      <c r="P23" s="487" t="s">
        <v>83</v>
      </c>
      <c r="Q23" s="488"/>
      <c r="R23" s="488"/>
      <c r="S23" s="488"/>
      <c r="T23" s="489"/>
      <c r="U23" s="490"/>
      <c r="V23" s="491"/>
      <c r="W23" s="492"/>
      <c r="X23" s="2"/>
      <c r="Y23" s="123"/>
      <c r="Z23" s="3"/>
    </row>
    <row r="24" spans="1:26" s="11" customFormat="1" ht="20" customHeight="1">
      <c r="A24" s="13" t="s">
        <v>50</v>
      </c>
      <c r="B24" s="13" t="s">
        <v>24</v>
      </c>
      <c r="C24" s="13">
        <v>100</v>
      </c>
      <c r="D24" s="13" t="s">
        <v>0</v>
      </c>
      <c r="E24" s="155">
        <v>1</v>
      </c>
      <c r="F24" s="30"/>
      <c r="G24" s="325"/>
      <c r="H24" s="125" t="str">
        <f>IF(ISNA((IF(F24=0," ",VLOOKUP(F24,Data!$B$124:$B$150,1,FALSE)))),"WRONG LETTER",IF(F24=0," ",_xlfn.XLOOKUP(F24,Data!$B$124:$B$150,Data!$I$124:$I$150)))</f>
        <v xml:space="preserve"> </v>
      </c>
      <c r="I24" s="125" t="str">
        <f>IF(ISNA((IF(F24=0," ",VLOOKUP(F24,Data!$B$2:$B$28,1,FALSE)))),"WRONG LETTER",IF(F24=0," ",_xlfn.XLOOKUP(F24,Data!$B$2:$B$28,Data!$A$2:$A$28)))</f>
        <v xml:space="preserve"> </v>
      </c>
      <c r="J24" s="13" t="str" cm="1">
        <f t="array" ref="J24">_xlfn.IFS(ISBLANK(G24), "", NOT(ISNUMBER(G24)), "!!!",  G24&gt;Data!$D$313,"...",G24&gt;Data!$E$313,"L1",G24&gt;Data!$F$313,"L2",G24&gt;Data!$G$313,"L3",G24&gt;Data!$H$313,"L4",G24&gt;Data!$I$313,"L5",G24&gt;Data!$J$313,"L6",G24&gt;Data!$K$313,"L7",G24&gt;Data!$L$313,"L8", G24&lt;=Data!$L$313,"L9")</f>
        <v/>
      </c>
      <c r="K24" s="2"/>
      <c r="L24" s="126" t="s">
        <v>0</v>
      </c>
      <c r="M24" s="126" t="s">
        <v>47</v>
      </c>
      <c r="N24" s="126">
        <f>(9-_xlfn.XLOOKUP(L24,F$24:F$31,E$24:E$31, 9))+(9-_xlfn.XLOOKUP(M24,F$24:F$31,E$24:E$31, 9))</f>
        <v>0</v>
      </c>
      <c r="O24" s="2"/>
      <c r="P24" s="6">
        <f>$N24</f>
        <v>0</v>
      </c>
      <c r="Q24" s="6"/>
      <c r="R24" s="6"/>
      <c r="S24" s="6"/>
      <c r="T24" s="6"/>
      <c r="U24" s="6"/>
      <c r="V24" s="6"/>
      <c r="W24" s="6"/>
      <c r="X24" s="2"/>
      <c r="Y24" s="8">
        <f>COUNTIF(F$33:F$40:F$24:F$31,F24)</f>
        <v>0</v>
      </c>
      <c r="Z24" s="8">
        <f>IF(NOT(ISBLANK(F24)),COUNTIF(F$24:F$31,LEFT(F24,1)&amp;"*"),0)</f>
        <v>0</v>
      </c>
    </row>
    <row r="25" spans="1:26" s="11" customFormat="1" ht="20" customHeight="1">
      <c r="A25" s="13" t="s">
        <v>50</v>
      </c>
      <c r="B25" s="13" t="s">
        <v>24</v>
      </c>
      <c r="C25" s="13">
        <v>100</v>
      </c>
      <c r="D25" s="13" t="s">
        <v>0</v>
      </c>
      <c r="E25" s="155">
        <v>2</v>
      </c>
      <c r="F25" s="30"/>
      <c r="G25" s="325"/>
      <c r="H25" s="125" t="str">
        <f>IF(ISNA((IF(F25=0," ",VLOOKUP(F25,Data!$B$124:$B$150,1,FALSE)))),"WRONG LETTER",IF(F25=0," ",_xlfn.XLOOKUP(F25,Data!$B$124:$B$150,Data!$I$124:$I$150)))</f>
        <v xml:space="preserve"> </v>
      </c>
      <c r="I25" s="125" t="str">
        <f>IF(ISNA((IF(F25=0," ",VLOOKUP(F25,Data!$B$2:$B$28,1,FALSE)))),"WRONG LETTER",IF(F25=0," ",_xlfn.XLOOKUP(F25,Data!$B$2:$B$28,Data!$A$2:$A$28)))</f>
        <v xml:space="preserve"> </v>
      </c>
      <c r="J25" s="13" t="str" cm="1">
        <f t="array" ref="J25">_xlfn.IFS(ISBLANK(G25), "", NOT(ISNUMBER(G25)), "!!!",  G25&gt;Data!$D$313,"...",G25&gt;Data!$E$313,"L1",G25&gt;Data!$F$313,"L2",G25&gt;Data!$G$313,"L3",G25&gt;Data!$H$313,"L4",G25&gt;Data!$I$313,"L5",G25&gt;Data!$J$313,"L6",G25&gt;Data!$K$313,"L7",G25&gt;Data!$L$313,"L8", G25&lt;=Data!$L$313,"L9")</f>
        <v/>
      </c>
      <c r="K25" s="2"/>
      <c r="L25" s="126" t="s">
        <v>33</v>
      </c>
      <c r="M25" s="126" t="s">
        <v>34</v>
      </c>
      <c r="N25" s="126">
        <f t="shared" ref="N25:N31" si="4">(9-_xlfn.XLOOKUP(L25,F$24:F$31,E$24:E$31, 9))+(9-_xlfn.XLOOKUP(M25,F$24:F$31,E$24:E$31, 9))</f>
        <v>0</v>
      </c>
      <c r="O25" s="2"/>
      <c r="P25" s="6"/>
      <c r="Q25" s="6">
        <f>$N25</f>
        <v>0</v>
      </c>
      <c r="R25" s="6"/>
      <c r="S25" s="6"/>
      <c r="T25" s="6"/>
      <c r="U25" s="6"/>
      <c r="V25" s="6"/>
      <c r="W25" s="6"/>
      <c r="X25" s="2"/>
      <c r="Y25" s="8">
        <f>COUNTIF(F$33:F$40:F$24:F$31,F25)</f>
        <v>0</v>
      </c>
      <c r="Z25" s="8">
        <f t="shared" ref="Z25:Z31" si="5">IF(NOT(ISBLANK(F25)),COUNTIF(F$24:F$31,LEFT(F25,1)&amp;"*"),0)</f>
        <v>0</v>
      </c>
    </row>
    <row r="26" spans="1:26" s="11" customFormat="1" ht="20" customHeight="1">
      <c r="A26" s="13" t="s">
        <v>50</v>
      </c>
      <c r="B26" s="13" t="s">
        <v>24</v>
      </c>
      <c r="C26" s="13">
        <v>100</v>
      </c>
      <c r="D26" s="13" t="s">
        <v>0</v>
      </c>
      <c r="E26" s="155">
        <v>3</v>
      </c>
      <c r="F26" s="30"/>
      <c r="G26" s="325"/>
      <c r="H26" s="125" t="str">
        <f>IF(ISNA((IF(F26=0," ",VLOOKUP(F26,Data!$B$124:$B$150,1,FALSE)))),"WRONG LETTER",IF(F26=0," ",_xlfn.XLOOKUP(F26,Data!$B$124:$B$150,Data!$I$124:$I$150)))</f>
        <v xml:space="preserve"> </v>
      </c>
      <c r="I26" s="125" t="str">
        <f>IF(ISNA((IF(F26=0," ",VLOOKUP(F26,Data!$B$2:$B$28,1,FALSE)))),"WRONG LETTER",IF(F26=0," ",_xlfn.XLOOKUP(F26,Data!$B$2:$B$28,Data!$A$2:$A$28)))</f>
        <v xml:space="preserve"> </v>
      </c>
      <c r="J26" s="13" t="str" cm="1">
        <f t="array" ref="J26">_xlfn.IFS(ISBLANK(G26), "", NOT(ISNUMBER(G26)), "!!!",  G26&gt;Data!$D$313,"...",G26&gt;Data!$E$313,"L1",G26&gt;Data!$F$313,"L2",G26&gt;Data!$G$313,"L3",G26&gt;Data!$H$313,"L4",G26&gt;Data!$I$313,"L5",G26&gt;Data!$J$313,"L6",G26&gt;Data!$K$313,"L7",G26&gt;Data!$L$313,"L8", G26&lt;=Data!$L$313,"L9")</f>
        <v/>
      </c>
      <c r="K26" s="2"/>
      <c r="L26" s="126" t="s">
        <v>1</v>
      </c>
      <c r="M26" s="126" t="s">
        <v>46</v>
      </c>
      <c r="N26" s="126">
        <f t="shared" si="4"/>
        <v>0</v>
      </c>
      <c r="O26" s="2"/>
      <c r="P26" s="6"/>
      <c r="Q26" s="6"/>
      <c r="R26" s="6">
        <f>$N26</f>
        <v>0</v>
      </c>
      <c r="S26" s="6"/>
      <c r="T26" s="6"/>
      <c r="U26" s="6"/>
      <c r="V26" s="6"/>
      <c r="W26" s="6"/>
      <c r="X26" s="2"/>
      <c r="Y26" s="8">
        <f>COUNTIF(F$33:F$40:F$24:F$31,F26)</f>
        <v>0</v>
      </c>
      <c r="Z26" s="8">
        <f t="shared" si="5"/>
        <v>0</v>
      </c>
    </row>
    <row r="27" spans="1:26" s="11" customFormat="1" ht="20" customHeight="1">
      <c r="A27" s="13" t="s">
        <v>50</v>
      </c>
      <c r="B27" s="13" t="s">
        <v>24</v>
      </c>
      <c r="C27" s="13">
        <v>100</v>
      </c>
      <c r="D27" s="13" t="s">
        <v>0</v>
      </c>
      <c r="E27" s="155">
        <v>4</v>
      </c>
      <c r="F27" s="30"/>
      <c r="G27" s="325"/>
      <c r="H27" s="125" t="str">
        <f>IF(ISNA((IF(F27=0," ",VLOOKUP(F27,Data!$B$124:$B$150,1,FALSE)))),"WRONG LETTER",IF(F27=0," ",_xlfn.XLOOKUP(F27,Data!$B$124:$B$150,Data!$I$124:$I$150)))</f>
        <v xml:space="preserve"> </v>
      </c>
      <c r="I27" s="125" t="str">
        <f>IF(ISNA((IF(F27=0," ",VLOOKUP(F27,Data!$B$2:$B$28,1,FALSE)))),"WRONG LETTER",IF(F27=0," ",_xlfn.XLOOKUP(F27,Data!$B$2:$B$28,Data!$A$2:$A$28)))</f>
        <v xml:space="preserve"> </v>
      </c>
      <c r="J27" s="13" t="str" cm="1">
        <f t="array" ref="J27">_xlfn.IFS(ISBLANK(G27), "", NOT(ISNUMBER(G27)), "!!!",  G27&gt;Data!$D$313,"...",G27&gt;Data!$E$313,"L1",G27&gt;Data!$F$313,"L2",G27&gt;Data!$G$313,"L3",G27&gt;Data!$H$313,"L4",G27&gt;Data!$I$313,"L5",G27&gt;Data!$J$313,"L6",G27&gt;Data!$K$313,"L7",G27&gt;Data!$L$313,"L8", G27&lt;=Data!$L$313,"L9")</f>
        <v/>
      </c>
      <c r="K27" s="2"/>
      <c r="L27" s="126" t="s">
        <v>18</v>
      </c>
      <c r="M27" s="126" t="s">
        <v>17</v>
      </c>
      <c r="N27" s="126">
        <f t="shared" si="4"/>
        <v>0</v>
      </c>
      <c r="O27" s="2"/>
      <c r="P27" s="6"/>
      <c r="Q27" s="6"/>
      <c r="R27" s="6"/>
      <c r="S27" s="6">
        <f>$N27</f>
        <v>0</v>
      </c>
      <c r="T27" s="6"/>
      <c r="U27" s="6"/>
      <c r="V27" s="6"/>
      <c r="W27" s="6"/>
      <c r="X27" s="2"/>
      <c r="Y27" s="8">
        <f>COUNTIF(F$33:F$40:F$24:F$31,F27)</f>
        <v>0</v>
      </c>
      <c r="Z27" s="8">
        <f t="shared" si="5"/>
        <v>0</v>
      </c>
    </row>
    <row r="28" spans="1:26" s="11" customFormat="1" ht="20" customHeight="1">
      <c r="A28" s="13" t="s">
        <v>50</v>
      </c>
      <c r="B28" s="13" t="s">
        <v>24</v>
      </c>
      <c r="C28" s="13">
        <v>100</v>
      </c>
      <c r="D28" s="13" t="s">
        <v>0</v>
      </c>
      <c r="E28" s="155">
        <v>5</v>
      </c>
      <c r="F28" s="30"/>
      <c r="G28" s="325"/>
      <c r="H28" s="125" t="str">
        <f>IF(ISNA((IF(F28=0," ",VLOOKUP(F28,Data!$B$124:$B$150,1,FALSE)))),"WRONG LETTER",IF(F28=0," ",_xlfn.XLOOKUP(F28,Data!$B$124:$B$150,Data!$I$124:$I$150)))</f>
        <v xml:space="preserve"> </v>
      </c>
      <c r="I28" s="125" t="str">
        <f>IF(ISNA((IF(F28=0," ",VLOOKUP(F28,Data!$B$2:$B$28,1,FALSE)))),"WRONG LETTER",IF(F28=0," ",_xlfn.XLOOKUP(F28,Data!$B$2:$B$28,Data!$A$2:$A$28)))</f>
        <v xml:space="preserve"> </v>
      </c>
      <c r="J28" s="13" t="str" cm="1">
        <f t="array" ref="J28">_xlfn.IFS(ISBLANK(G28), "", NOT(ISNUMBER(G28)), "!!!",  G28&gt;Data!$D$313,"...",G28&gt;Data!$E$313,"L1",G28&gt;Data!$F$313,"L2",G28&gt;Data!$G$313,"L3",G28&gt;Data!$H$313,"L4",G28&gt;Data!$I$313,"L5",G28&gt;Data!$J$313,"L6",G28&gt;Data!$K$313,"L7",G28&gt;Data!$L$313,"L8", G28&lt;=Data!$L$313,"L9")</f>
        <v/>
      </c>
      <c r="K28" s="2"/>
      <c r="L28" s="126" t="s">
        <v>31</v>
      </c>
      <c r="M28" s="126" t="s">
        <v>32</v>
      </c>
      <c r="N28" s="126">
        <f t="shared" si="4"/>
        <v>0</v>
      </c>
      <c r="O28" s="2"/>
      <c r="P28" s="6"/>
      <c r="Q28" s="6"/>
      <c r="R28" s="6"/>
      <c r="S28" s="6"/>
      <c r="T28" s="6">
        <f>$N28</f>
        <v>0</v>
      </c>
      <c r="U28" s="6"/>
      <c r="V28" s="6"/>
      <c r="W28" s="6"/>
      <c r="X28" s="2"/>
      <c r="Y28" s="8">
        <f>COUNTIF(F$33:F$40:F$24:F$31,F28)</f>
        <v>0</v>
      </c>
      <c r="Z28" s="8">
        <f t="shared" si="5"/>
        <v>0</v>
      </c>
    </row>
    <row r="29" spans="1:26" s="11" customFormat="1" ht="20" customHeight="1">
      <c r="A29" s="13" t="s">
        <v>50</v>
      </c>
      <c r="B29" s="13" t="s">
        <v>24</v>
      </c>
      <c r="C29" s="13">
        <v>100</v>
      </c>
      <c r="D29" s="13" t="s">
        <v>0</v>
      </c>
      <c r="E29" s="155">
        <v>6</v>
      </c>
      <c r="F29" s="30"/>
      <c r="G29" s="325"/>
      <c r="H29" s="125" t="str">
        <f>IF(ISNA((IF(F29=0," ",VLOOKUP(F29,Data!$B$124:$B$150,1,FALSE)))),"WRONG LETTER",IF(F29=0," ",_xlfn.XLOOKUP(F29,Data!$B$124:$B$150,Data!$I$124:$I$150)))</f>
        <v xml:space="preserve"> </v>
      </c>
      <c r="I29" s="125" t="str">
        <f>IF(ISNA((IF(F29=0," ",VLOOKUP(F29,Data!$B$2:$B$28,1,FALSE)))),"WRONG LETTER",IF(F29=0," ",_xlfn.XLOOKUP(F29,Data!$B$2:$B$28,Data!$A$2:$A$28)))</f>
        <v xml:space="preserve"> </v>
      </c>
      <c r="J29" s="13" t="str" cm="1">
        <f t="array" ref="J29">_xlfn.IFS(ISBLANK(G29), "", NOT(ISNUMBER(G29)), "!!!",  G29&gt;Data!$D$313,"...",G29&gt;Data!$E$313,"L1",G29&gt;Data!$F$313,"L2",G29&gt;Data!$G$313,"L3",G29&gt;Data!$H$313,"L4",G29&gt;Data!$I$313,"L5",G29&gt;Data!$J$313,"L6",G29&gt;Data!$K$313,"L7",G29&gt;Data!$L$313,"L8", G29&lt;=Data!$L$313,"L9")</f>
        <v/>
      </c>
      <c r="K29" s="2"/>
      <c r="L29" s="126" t="s">
        <v>44</v>
      </c>
      <c r="M29" s="126" t="s">
        <v>48</v>
      </c>
      <c r="N29" s="126">
        <f t="shared" si="4"/>
        <v>0</v>
      </c>
      <c r="O29" s="2"/>
      <c r="P29" s="6"/>
      <c r="Q29" s="6"/>
      <c r="R29" s="6"/>
      <c r="S29" s="6"/>
      <c r="T29" s="6"/>
      <c r="U29" s="6">
        <f>$N29</f>
        <v>0</v>
      </c>
      <c r="V29" s="6"/>
      <c r="W29" s="6"/>
      <c r="X29" s="2"/>
      <c r="Y29" s="8">
        <f>COUNTIF(F$33:F$40:F$24:F$31,F29)</f>
        <v>0</v>
      </c>
      <c r="Z29" s="8">
        <f t="shared" si="5"/>
        <v>0</v>
      </c>
    </row>
    <row r="30" spans="1:26" s="11" customFormat="1" ht="20" customHeight="1">
      <c r="A30" s="13" t="s">
        <v>50</v>
      </c>
      <c r="B30" s="13" t="s">
        <v>24</v>
      </c>
      <c r="C30" s="13">
        <v>100</v>
      </c>
      <c r="D30" s="13" t="s">
        <v>0</v>
      </c>
      <c r="E30" s="25">
        <v>7</v>
      </c>
      <c r="F30" s="30"/>
      <c r="G30" s="325"/>
      <c r="H30" s="125" t="str">
        <f>IF(ISNA((IF(F30=0," ",VLOOKUP(F30,Data!$B$124:$B$150,1,FALSE)))),"WRONG LETTER",IF(F30=0," ",_xlfn.XLOOKUP(F30,Data!$B$124:$B$150,Data!$I$124:$I$150)))</f>
        <v xml:space="preserve"> </v>
      </c>
      <c r="I30" s="125" t="str">
        <f>IF(ISNA((IF(F30=0," ",VLOOKUP(F30,Data!$B$2:$B$28,1,FALSE)))),"WRONG LETTER",IF(F30=0," ",_xlfn.XLOOKUP(F30,Data!$B$2:$B$28,Data!$A$2:$A$28)))</f>
        <v xml:space="preserve"> </v>
      </c>
      <c r="J30" s="13" t="str" cm="1">
        <f t="array" ref="J30">_xlfn.IFS(ISBLANK(G30), "", NOT(ISNUMBER(G30)), "!!!",  G30&gt;Data!$D$313,"...",G30&gt;Data!$E$313,"L1",G30&gt;Data!$F$313,"L2",G30&gt;Data!$G$313,"L3",G30&gt;Data!$H$313,"L4",G30&gt;Data!$I$313,"L5",G30&gt;Data!$J$313,"L6",G30&gt;Data!$K$313,"L7",G30&gt;Data!$L$313,"L8", G30&lt;=Data!$L$313,"L9")</f>
        <v/>
      </c>
      <c r="K30" s="2"/>
      <c r="L30" s="126" t="s">
        <v>72</v>
      </c>
      <c r="M30" s="126" t="s">
        <v>73</v>
      </c>
      <c r="N30" s="126">
        <f t="shared" si="4"/>
        <v>0</v>
      </c>
      <c r="O30" s="2"/>
      <c r="P30" s="6"/>
      <c r="Q30" s="6"/>
      <c r="R30" s="6"/>
      <c r="S30" s="6"/>
      <c r="T30" s="6"/>
      <c r="U30" s="6"/>
      <c r="V30" s="6">
        <f>$N30</f>
        <v>0</v>
      </c>
      <c r="W30" s="6"/>
      <c r="X30" s="2"/>
      <c r="Y30" s="8">
        <f>COUNTIF(F$33:F$40:F$24:F$31,F30)</f>
        <v>0</v>
      </c>
      <c r="Z30" s="8">
        <f t="shared" si="5"/>
        <v>0</v>
      </c>
    </row>
    <row r="31" spans="1:26" s="12" customFormat="1" ht="20" customHeight="1">
      <c r="A31" s="13" t="s">
        <v>50</v>
      </c>
      <c r="B31" s="13" t="s">
        <v>24</v>
      </c>
      <c r="C31" s="13">
        <v>100</v>
      </c>
      <c r="D31" s="13" t="s">
        <v>0</v>
      </c>
      <c r="E31" s="25">
        <v>8</v>
      </c>
      <c r="F31" s="30"/>
      <c r="G31" s="325"/>
      <c r="H31" s="125" t="str">
        <f>IF(ISNA((IF(F31=0," ",VLOOKUP(F31,Data!$B$124:$B$150,1,FALSE)))),"WRONG LETTER",IF(F31=0," ",_xlfn.XLOOKUP(F31,Data!$B$124:$B$150,Data!$I$124:$I$150)))</f>
        <v xml:space="preserve"> </v>
      </c>
      <c r="I31" s="125" t="str">
        <f>IF(ISNA((IF(F31=0," ",VLOOKUP(F31,Data!$B$2:$B$28,1,FALSE)))),"WRONG LETTER",IF(F31=0," ",_xlfn.XLOOKUP(F31,Data!$B$2:$B$28,Data!$A$2:$A$28)))</f>
        <v xml:space="preserve"> </v>
      </c>
      <c r="J31" s="13" t="str" cm="1">
        <f t="array" ref="J31">_xlfn.IFS(ISBLANK(G31), "", NOT(ISNUMBER(G31)), "!!!",  G31&gt;Data!$D$313,"...",G31&gt;Data!$E$313,"L1",G31&gt;Data!$F$313,"L2",G31&gt;Data!$G$313,"L3",G31&gt;Data!$H$313,"L4",G31&gt;Data!$I$313,"L5",G31&gt;Data!$J$313,"L6",G31&gt;Data!$K$313,"L7",G31&gt;Data!$L$313,"L8", G31&lt;=Data!$L$313,"L9")</f>
        <v/>
      </c>
      <c r="K31" s="8"/>
      <c r="L31" s="126" t="s">
        <v>45</v>
      </c>
      <c r="M31" s="126" t="s">
        <v>49</v>
      </c>
      <c r="N31" s="126">
        <f t="shared" si="4"/>
        <v>0</v>
      </c>
      <c r="O31" s="2"/>
      <c r="P31" s="6"/>
      <c r="Q31" s="6"/>
      <c r="R31" s="6"/>
      <c r="S31" s="6"/>
      <c r="T31" s="6"/>
      <c r="U31" s="6"/>
      <c r="V31" s="6"/>
      <c r="W31" s="6">
        <f>$N31</f>
        <v>0</v>
      </c>
      <c r="X31" s="8"/>
      <c r="Y31" s="8">
        <f>COUNTIF(F$33:F$40:F$24:F$31,F31)</f>
        <v>0</v>
      </c>
      <c r="Z31" s="8">
        <f t="shared" si="5"/>
        <v>0</v>
      </c>
    </row>
    <row r="32" spans="1:26" s="12" customFormat="1" ht="20" customHeight="1">
      <c r="A32" s="13" t="s">
        <v>50</v>
      </c>
      <c r="B32" s="13" t="s">
        <v>24</v>
      </c>
      <c r="C32" s="13">
        <v>100</v>
      </c>
      <c r="D32" s="13"/>
      <c r="E32" s="156" t="s">
        <v>246</v>
      </c>
      <c r="F32" s="151"/>
      <c r="G32" s="151"/>
      <c r="H32" s="156"/>
      <c r="I32" s="159"/>
      <c r="J32" s="160"/>
      <c r="K32" s="8"/>
      <c r="L32" s="129"/>
      <c r="M32" s="129"/>
      <c r="N32" s="130"/>
      <c r="O32" s="8"/>
      <c r="P32" s="487" t="s">
        <v>83</v>
      </c>
      <c r="Q32" s="488"/>
      <c r="R32" s="488"/>
      <c r="S32" s="488"/>
      <c r="T32" s="489"/>
      <c r="U32" s="490"/>
      <c r="V32" s="491"/>
      <c r="W32" s="492"/>
      <c r="X32" s="8"/>
      <c r="Y32" s="8"/>
      <c r="Z32" s="3"/>
    </row>
    <row r="33" spans="1:26" s="12" customFormat="1" ht="20" customHeight="1">
      <c r="A33" s="13" t="s">
        <v>50</v>
      </c>
      <c r="B33" s="13" t="s">
        <v>24</v>
      </c>
      <c r="C33" s="13">
        <v>100</v>
      </c>
      <c r="D33" s="13" t="s">
        <v>1</v>
      </c>
      <c r="E33" s="155">
        <v>1</v>
      </c>
      <c r="F33" s="30"/>
      <c r="G33" s="325"/>
      <c r="H33" s="125" t="str">
        <f>IF(ISNA((IF(F33=0," ",VLOOKUP(F33,Data!$B$124:$B$150,1,FALSE)))),"WRONG LETTER",IF(F33=0," ",_xlfn.XLOOKUP(F33,Data!$B$124:$B$150,Data!$I$124:$I$150)))</f>
        <v xml:space="preserve"> </v>
      </c>
      <c r="I33" s="125" t="str">
        <f>IF(ISNA((IF(F33=0," ",VLOOKUP(F33,Data!$B$2:$B$28,1,FALSE)))),"WRONG LETTER",IF(F33=0," ",_xlfn.XLOOKUP(F33,Data!$B$2:$B$28,Data!$A$2:$A$28)))</f>
        <v xml:space="preserve"> </v>
      </c>
      <c r="J33" s="13" t="str" cm="1">
        <f t="array" ref="J33">_xlfn.IFS(ISBLANK(G33), "", NOT(ISNUMBER(G33)), "!!!",  G33&gt;Data!$D$313,"...",G33&gt;Data!$E$313,"L1",G33&gt;Data!$F$313,"L2",G33&gt;Data!$G$313,"L3",G33&gt;Data!$H$313,"L4",G33&gt;Data!$I$313,"L5",G33&gt;Data!$J$313,"L6",G33&gt;Data!$K$313,"L7",G33&gt;Data!$L$313,"L8", G33&lt;=Data!$L$313,"L9")</f>
        <v/>
      </c>
      <c r="K33" s="8"/>
      <c r="L33" s="126" t="s">
        <v>0</v>
      </c>
      <c r="M33" s="126" t="s">
        <v>47</v>
      </c>
      <c r="N33" s="126">
        <f>(9-_xlfn.XLOOKUP(L33,F$33:F$40,E$33:E$40, 9))+(9-_xlfn.XLOOKUP(M33,F$33:F$40,E$33:E$40, 9))</f>
        <v>0</v>
      </c>
      <c r="O33" s="2"/>
      <c r="P33" s="6">
        <f>$N33</f>
        <v>0</v>
      </c>
      <c r="Q33" s="6"/>
      <c r="R33" s="6"/>
      <c r="S33" s="6"/>
      <c r="T33" s="6"/>
      <c r="U33" s="6"/>
      <c r="V33" s="6"/>
      <c r="W33" s="6"/>
      <c r="X33" s="2"/>
      <c r="Y33" s="8">
        <f>COUNTIF(F$33:F$40:F$24:F$31,F33)</f>
        <v>0</v>
      </c>
      <c r="Z33" s="8">
        <f>IF(NOT(ISBLANK(F33)),COUNTIF(F$33:F$40,LEFT(F33,1)&amp;"*"),0)</f>
        <v>0</v>
      </c>
    </row>
    <row r="34" spans="1:26" s="12" customFormat="1" ht="20" customHeight="1">
      <c r="A34" s="13" t="s">
        <v>50</v>
      </c>
      <c r="B34" s="13" t="s">
        <v>24</v>
      </c>
      <c r="C34" s="13">
        <v>100</v>
      </c>
      <c r="D34" s="13" t="s">
        <v>1</v>
      </c>
      <c r="E34" s="155">
        <v>2</v>
      </c>
      <c r="F34" s="30"/>
      <c r="G34" s="325"/>
      <c r="H34" s="125" t="str">
        <f>IF(ISNA((IF(F34=0," ",VLOOKUP(F34,Data!$B$124:$B$150,1,FALSE)))),"WRONG LETTER",IF(F34=0," ",_xlfn.XLOOKUP(F34,Data!$B$124:$B$150,Data!$I$124:$I$150)))</f>
        <v xml:space="preserve"> </v>
      </c>
      <c r="I34" s="125" t="str">
        <f>IF(ISNA((IF(F34=0," ",VLOOKUP(F34,Data!$B$2:$B$28,1,FALSE)))),"WRONG LETTER",IF(F34=0," ",_xlfn.XLOOKUP(F34,Data!$B$2:$B$28,Data!$A$2:$A$28)))</f>
        <v xml:space="preserve"> </v>
      </c>
      <c r="J34" s="13" t="str" cm="1">
        <f t="array" ref="J34">_xlfn.IFS(ISBLANK(G34), "", NOT(ISNUMBER(G34)), "!!!",  G34&gt;Data!$D$313,"...",G34&gt;Data!$E$313,"L1",G34&gt;Data!$F$313,"L2",G34&gt;Data!$G$313,"L3",G34&gt;Data!$H$313,"L4",G34&gt;Data!$I$313,"L5",G34&gt;Data!$J$313,"L6",G34&gt;Data!$K$313,"L7",G34&gt;Data!$L$313,"L8", G34&lt;=Data!$L$313,"L9")</f>
        <v/>
      </c>
      <c r="K34" s="8"/>
      <c r="L34" s="126" t="s">
        <v>33</v>
      </c>
      <c r="M34" s="126" t="s">
        <v>34</v>
      </c>
      <c r="N34" s="126">
        <f t="shared" ref="N34:N40" si="6">(9-_xlfn.XLOOKUP(L34,F$33:F$40,E$33:E$40, 9))+(9-_xlfn.XLOOKUP(M34,F$33:F$40,E$33:E$40, 9))</f>
        <v>0</v>
      </c>
      <c r="O34" s="2"/>
      <c r="P34" s="6"/>
      <c r="Q34" s="6">
        <f>$N34</f>
        <v>0</v>
      </c>
      <c r="R34" s="6"/>
      <c r="S34" s="6"/>
      <c r="T34" s="6"/>
      <c r="U34" s="6"/>
      <c r="V34" s="6"/>
      <c r="W34" s="6"/>
      <c r="X34" s="2"/>
      <c r="Y34" s="8">
        <f>COUNTIF(F$33:F$40:F$24:F$31,F34)</f>
        <v>0</v>
      </c>
      <c r="Z34" s="8">
        <f t="shared" ref="Z34:Z40" si="7">IF(NOT(ISBLANK(F34)),COUNTIF(F$33:F$40,LEFT(F34,1)&amp;"*"),0)</f>
        <v>0</v>
      </c>
    </row>
    <row r="35" spans="1:26" s="12" customFormat="1" ht="20" customHeight="1">
      <c r="A35" s="13" t="s">
        <v>50</v>
      </c>
      <c r="B35" s="13" t="s">
        <v>24</v>
      </c>
      <c r="C35" s="13">
        <v>100</v>
      </c>
      <c r="D35" s="13" t="s">
        <v>1</v>
      </c>
      <c r="E35" s="155">
        <v>3</v>
      </c>
      <c r="F35" s="30"/>
      <c r="G35" s="325"/>
      <c r="H35" s="125" t="str">
        <f>IF(ISNA((IF(F35=0," ",VLOOKUP(F35,Data!$B$124:$B$150,1,FALSE)))),"WRONG LETTER",IF(F35=0," ",_xlfn.XLOOKUP(F35,Data!$B$124:$B$150,Data!$I$124:$I$150)))</f>
        <v xml:space="preserve"> </v>
      </c>
      <c r="I35" s="125" t="str">
        <f>IF(ISNA((IF(F35=0," ",VLOOKUP(F35,Data!$B$2:$B$28,1,FALSE)))),"WRONG LETTER",IF(F35=0," ",_xlfn.XLOOKUP(F35,Data!$B$2:$B$28,Data!$A$2:$A$28)))</f>
        <v xml:space="preserve"> </v>
      </c>
      <c r="J35" s="13" t="str" cm="1">
        <f t="array" ref="J35">_xlfn.IFS(ISBLANK(G35), "", NOT(ISNUMBER(G35)), "!!!",  G35&gt;Data!$D$313,"...",G35&gt;Data!$E$313,"L1",G35&gt;Data!$F$313,"L2",G35&gt;Data!$G$313,"L3",G35&gt;Data!$H$313,"L4",G35&gt;Data!$I$313,"L5",G35&gt;Data!$J$313,"L6",G35&gt;Data!$K$313,"L7",G35&gt;Data!$L$313,"L8", G35&lt;=Data!$L$313,"L9")</f>
        <v/>
      </c>
      <c r="K35" s="8"/>
      <c r="L35" s="126" t="s">
        <v>1</v>
      </c>
      <c r="M35" s="126" t="s">
        <v>46</v>
      </c>
      <c r="N35" s="126">
        <f t="shared" si="6"/>
        <v>0</v>
      </c>
      <c r="O35" s="2"/>
      <c r="P35" s="6"/>
      <c r="Q35" s="6"/>
      <c r="R35" s="6">
        <f>$N35</f>
        <v>0</v>
      </c>
      <c r="S35" s="6"/>
      <c r="T35" s="6"/>
      <c r="U35" s="6"/>
      <c r="V35" s="6"/>
      <c r="W35" s="6"/>
      <c r="X35" s="2"/>
      <c r="Y35" s="8">
        <f>COUNTIF(F$33:F$40:F$24:F$31,F35)</f>
        <v>0</v>
      </c>
      <c r="Z35" s="8">
        <f t="shared" si="7"/>
        <v>0</v>
      </c>
    </row>
    <row r="36" spans="1:26" s="12" customFormat="1" ht="20" customHeight="1">
      <c r="A36" s="13" t="s">
        <v>50</v>
      </c>
      <c r="B36" s="13" t="s">
        <v>24</v>
      </c>
      <c r="C36" s="13">
        <v>100</v>
      </c>
      <c r="D36" s="13" t="s">
        <v>1</v>
      </c>
      <c r="E36" s="155">
        <v>4</v>
      </c>
      <c r="F36" s="30"/>
      <c r="G36" s="325"/>
      <c r="H36" s="125" t="str">
        <f>IF(ISNA((IF(F36=0," ",VLOOKUP(F36,Data!$B$124:$B$150,1,FALSE)))),"WRONG LETTER",IF(F36=0," ",_xlfn.XLOOKUP(F36,Data!$B$124:$B$150,Data!$I$124:$I$150)))</f>
        <v xml:space="preserve"> </v>
      </c>
      <c r="I36" s="125" t="str">
        <f>IF(ISNA((IF(F36=0," ",VLOOKUP(F36,Data!$B$2:$B$28,1,FALSE)))),"WRONG LETTER",IF(F36=0," ",_xlfn.XLOOKUP(F36,Data!$B$2:$B$28,Data!$A$2:$A$28)))</f>
        <v xml:space="preserve"> </v>
      </c>
      <c r="J36" s="13" t="str" cm="1">
        <f t="array" ref="J36">_xlfn.IFS(ISBLANK(G36), "", NOT(ISNUMBER(G36)), "!!!",  G36&gt;Data!$D$313,"...",G36&gt;Data!$E$313,"L1",G36&gt;Data!$F$313,"L2",G36&gt;Data!$G$313,"L3",G36&gt;Data!$H$313,"L4",G36&gt;Data!$I$313,"L5",G36&gt;Data!$J$313,"L6",G36&gt;Data!$K$313,"L7",G36&gt;Data!$L$313,"L8", G36&lt;=Data!$L$313,"L9")</f>
        <v/>
      </c>
      <c r="K36" s="8"/>
      <c r="L36" s="126" t="s">
        <v>18</v>
      </c>
      <c r="M36" s="126" t="s">
        <v>17</v>
      </c>
      <c r="N36" s="126">
        <f t="shared" si="6"/>
        <v>0</v>
      </c>
      <c r="O36" s="2"/>
      <c r="P36" s="6"/>
      <c r="Q36" s="6"/>
      <c r="R36" s="6"/>
      <c r="S36" s="6">
        <f>$N36</f>
        <v>0</v>
      </c>
      <c r="T36" s="6"/>
      <c r="U36" s="6"/>
      <c r="V36" s="6"/>
      <c r="W36" s="6"/>
      <c r="X36" s="2"/>
      <c r="Y36" s="8">
        <f>COUNTIF(F$33:F$40:F$24:F$31,F36)</f>
        <v>0</v>
      </c>
      <c r="Z36" s="8">
        <f t="shared" si="7"/>
        <v>0</v>
      </c>
    </row>
    <row r="37" spans="1:26" s="12" customFormat="1" ht="20" customHeight="1">
      <c r="A37" s="13" t="s">
        <v>50</v>
      </c>
      <c r="B37" s="13" t="s">
        <v>24</v>
      </c>
      <c r="C37" s="13">
        <v>100</v>
      </c>
      <c r="D37" s="13" t="s">
        <v>1</v>
      </c>
      <c r="E37" s="155">
        <v>5</v>
      </c>
      <c r="F37" s="30"/>
      <c r="G37" s="325"/>
      <c r="H37" s="125" t="str">
        <f>IF(ISNA((IF(F37=0," ",VLOOKUP(F37,Data!$B$124:$B$150,1,FALSE)))),"WRONG LETTER",IF(F37=0," ",_xlfn.XLOOKUP(F37,Data!$B$124:$B$150,Data!$I$124:$I$150)))</f>
        <v xml:space="preserve"> </v>
      </c>
      <c r="I37" s="125" t="str">
        <f>IF(ISNA((IF(F37=0," ",VLOOKUP(F37,Data!$B$2:$B$28,1,FALSE)))),"WRONG LETTER",IF(F37=0," ",_xlfn.XLOOKUP(F37,Data!$B$2:$B$28,Data!$A$2:$A$28)))</f>
        <v xml:space="preserve"> </v>
      </c>
      <c r="J37" s="13" t="str" cm="1">
        <f t="array" ref="J37">_xlfn.IFS(ISBLANK(G37), "", NOT(ISNUMBER(G37)), "!!!",  G37&gt;Data!$D$313,"...",G37&gt;Data!$E$313,"L1",G37&gt;Data!$F$313,"L2",G37&gt;Data!$G$313,"L3",G37&gt;Data!$H$313,"L4",G37&gt;Data!$I$313,"L5",G37&gt;Data!$J$313,"L6",G37&gt;Data!$K$313,"L7",G37&gt;Data!$L$313,"L8", G37&lt;=Data!$L$313,"L9")</f>
        <v/>
      </c>
      <c r="K37" s="8"/>
      <c r="L37" s="126" t="s">
        <v>31</v>
      </c>
      <c r="M37" s="126" t="s">
        <v>32</v>
      </c>
      <c r="N37" s="126">
        <f t="shared" si="6"/>
        <v>0</v>
      </c>
      <c r="O37" s="2"/>
      <c r="P37" s="6"/>
      <c r="Q37" s="6"/>
      <c r="R37" s="6"/>
      <c r="S37" s="6"/>
      <c r="T37" s="6">
        <f>$N37</f>
        <v>0</v>
      </c>
      <c r="U37" s="6"/>
      <c r="V37" s="6"/>
      <c r="W37" s="6"/>
      <c r="X37" s="2"/>
      <c r="Y37" s="8">
        <f>COUNTIF(F$33:F$40:F$24:F$31,F37)</f>
        <v>0</v>
      </c>
      <c r="Z37" s="8">
        <f t="shared" si="7"/>
        <v>0</v>
      </c>
    </row>
    <row r="38" spans="1:26" s="12" customFormat="1" ht="20" customHeight="1">
      <c r="A38" s="13" t="s">
        <v>50</v>
      </c>
      <c r="B38" s="13" t="s">
        <v>24</v>
      </c>
      <c r="C38" s="13">
        <v>100</v>
      </c>
      <c r="D38" s="13" t="s">
        <v>1</v>
      </c>
      <c r="E38" s="155">
        <v>6</v>
      </c>
      <c r="F38" s="30"/>
      <c r="G38" s="325"/>
      <c r="H38" s="125" t="str">
        <f>IF(ISNA((IF(F38=0," ",VLOOKUP(F38,Data!$B$124:$B$150,1,FALSE)))),"WRONG LETTER",IF(F38=0," ",_xlfn.XLOOKUP(F38,Data!$B$124:$B$150,Data!$I$124:$I$150)))</f>
        <v xml:space="preserve"> </v>
      </c>
      <c r="I38" s="125" t="str">
        <f>IF(ISNA((IF(F38=0," ",VLOOKUP(F38,Data!$B$2:$B$28,1,FALSE)))),"WRONG LETTER",IF(F38=0," ",_xlfn.XLOOKUP(F38,Data!$B$2:$B$28,Data!$A$2:$A$28)))</f>
        <v xml:space="preserve"> </v>
      </c>
      <c r="J38" s="13" t="str" cm="1">
        <f t="array" ref="J38">_xlfn.IFS(ISBLANK(G38), "", NOT(ISNUMBER(G38)), "!!!",  G38&gt;Data!$D$313,"...",G38&gt;Data!$E$313,"L1",G38&gt;Data!$F$313,"L2",G38&gt;Data!$G$313,"L3",G38&gt;Data!$H$313,"L4",G38&gt;Data!$I$313,"L5",G38&gt;Data!$J$313,"L6",G38&gt;Data!$K$313,"L7",G38&gt;Data!$L$313,"L8", G38&lt;=Data!$L$313,"L9")</f>
        <v/>
      </c>
      <c r="K38" s="131"/>
      <c r="L38" s="126" t="s">
        <v>44</v>
      </c>
      <c r="M38" s="126" t="s">
        <v>48</v>
      </c>
      <c r="N38" s="126">
        <f t="shared" si="6"/>
        <v>0</v>
      </c>
      <c r="O38" s="2"/>
      <c r="P38" s="6"/>
      <c r="Q38" s="6"/>
      <c r="R38" s="6"/>
      <c r="S38" s="6"/>
      <c r="T38" s="6"/>
      <c r="U38" s="6">
        <f>$N38</f>
        <v>0</v>
      </c>
      <c r="V38" s="6"/>
      <c r="W38" s="6"/>
      <c r="X38" s="2"/>
      <c r="Y38" s="8">
        <f>COUNTIF(F$33:F$40:F$24:F$31,F38)</f>
        <v>0</v>
      </c>
      <c r="Z38" s="8">
        <f t="shared" si="7"/>
        <v>0</v>
      </c>
    </row>
    <row r="39" spans="1:26" s="11" customFormat="1" ht="20" customHeight="1">
      <c r="A39" s="13" t="s">
        <v>50</v>
      </c>
      <c r="B39" s="13" t="s">
        <v>24</v>
      </c>
      <c r="C39" s="13">
        <v>100</v>
      </c>
      <c r="D39" s="13" t="s">
        <v>1</v>
      </c>
      <c r="E39" s="25">
        <v>7</v>
      </c>
      <c r="F39" s="30"/>
      <c r="G39" s="325"/>
      <c r="H39" s="125" t="str">
        <f>IF(ISNA((IF(F39=0," ",VLOOKUP(F39,Data!$B$124:$B$150,1,FALSE)))),"WRONG LETTER",IF(F39=0," ",_xlfn.XLOOKUP(F39,Data!$B$124:$B$150,Data!$I$124:$I$150)))</f>
        <v xml:space="preserve"> </v>
      </c>
      <c r="I39" s="125" t="str">
        <f>IF(ISNA((IF(F39=0," ",VLOOKUP(F39,Data!$B$2:$B$28,1,FALSE)))),"WRONG LETTER",IF(F39=0," ",_xlfn.XLOOKUP(F39,Data!$B$2:$B$28,Data!$A$2:$A$28)))</f>
        <v xml:space="preserve"> </v>
      </c>
      <c r="J39" s="13" t="str" cm="1">
        <f t="array" ref="J39">_xlfn.IFS(ISBLANK(G39), "", NOT(ISNUMBER(G39)), "!!!",  G39&gt;Data!$D$313,"...",G39&gt;Data!$E$313,"L1",G39&gt;Data!$F$313,"L2",G39&gt;Data!$G$313,"L3",G39&gt;Data!$H$313,"L4",G39&gt;Data!$I$313,"L5",G39&gt;Data!$J$313,"L6",G39&gt;Data!$K$313,"L7",G39&gt;Data!$L$313,"L8", G39&lt;=Data!$L$313,"L9")</f>
        <v/>
      </c>
      <c r="K39" s="8"/>
      <c r="L39" s="126" t="s">
        <v>72</v>
      </c>
      <c r="M39" s="126" t="s">
        <v>73</v>
      </c>
      <c r="N39" s="126">
        <f t="shared" si="6"/>
        <v>0</v>
      </c>
      <c r="O39" s="2"/>
      <c r="P39" s="6"/>
      <c r="Q39" s="6"/>
      <c r="R39" s="6"/>
      <c r="S39" s="6"/>
      <c r="T39" s="6"/>
      <c r="U39" s="6"/>
      <c r="V39" s="6">
        <f>$N39</f>
        <v>0</v>
      </c>
      <c r="W39" s="6"/>
      <c r="X39" s="2"/>
      <c r="Y39" s="8">
        <f>COUNTIF(F$33:F$40:F$24:F$31,F39)</f>
        <v>0</v>
      </c>
      <c r="Z39" s="8">
        <f t="shared" si="7"/>
        <v>0</v>
      </c>
    </row>
    <row r="40" spans="1:26" s="11" customFormat="1" ht="20" customHeight="1">
      <c r="A40" s="13" t="s">
        <v>50</v>
      </c>
      <c r="B40" s="13" t="s">
        <v>24</v>
      </c>
      <c r="C40" s="13">
        <v>100</v>
      </c>
      <c r="D40" s="13" t="s">
        <v>1</v>
      </c>
      <c r="E40" s="25">
        <v>8</v>
      </c>
      <c r="F40" s="30"/>
      <c r="G40" s="325"/>
      <c r="H40" s="125" t="str">
        <f>IF(ISNA((IF(F40=0," ",VLOOKUP(F40,Data!$B$124:$B$150,1,FALSE)))),"WRONG LETTER",IF(F40=0," ",_xlfn.XLOOKUP(F40,Data!$B$124:$B$150,Data!$I$124:$I$150)))</f>
        <v xml:space="preserve"> </v>
      </c>
      <c r="I40" s="125" t="str">
        <f>IF(ISNA((IF(F40=0," ",VLOOKUP(F40,Data!$B$2:$B$28,1,FALSE)))),"WRONG LETTER",IF(F40=0," ",_xlfn.XLOOKUP(F40,Data!$B$2:$B$28,Data!$A$2:$A$28)))</f>
        <v xml:space="preserve"> </v>
      </c>
      <c r="J40" s="13" t="str" cm="1">
        <f t="array" ref="J40">_xlfn.IFS(ISBLANK(G40), "", NOT(ISNUMBER(G40)), "!!!",  G40&gt;Data!$D$313,"...",G40&gt;Data!$E$313,"L1",G40&gt;Data!$F$313,"L2",G40&gt;Data!$G$313,"L3",G40&gt;Data!$H$313,"L4",G40&gt;Data!$I$313,"L5",G40&gt;Data!$J$313,"L6",G40&gt;Data!$K$313,"L7",G40&gt;Data!$L$313,"L8", G40&lt;=Data!$L$313,"L9")</f>
        <v/>
      </c>
      <c r="K40" s="8"/>
      <c r="L40" s="126" t="s">
        <v>45</v>
      </c>
      <c r="M40" s="126" t="s">
        <v>49</v>
      </c>
      <c r="N40" s="126">
        <f t="shared" si="6"/>
        <v>0</v>
      </c>
      <c r="O40" s="2"/>
      <c r="P40" s="6"/>
      <c r="Q40" s="6"/>
      <c r="R40" s="6"/>
      <c r="S40" s="6"/>
      <c r="T40" s="6"/>
      <c r="U40" s="6"/>
      <c r="V40" s="6"/>
      <c r="W40" s="6">
        <f>$N40</f>
        <v>0</v>
      </c>
      <c r="X40" s="8"/>
      <c r="Y40" s="8">
        <f>COUNTIF(F$33:F$40:F$24:F$31,F40)</f>
        <v>0</v>
      </c>
      <c r="Z40" s="8">
        <f t="shared" si="7"/>
        <v>0</v>
      </c>
    </row>
    <row r="41" spans="1:26" s="11" customFormat="1" ht="20" customHeight="1">
      <c r="A41" s="13" t="s">
        <v>50</v>
      </c>
      <c r="B41" s="13" t="s">
        <v>24</v>
      </c>
      <c r="C41" s="13">
        <v>200</v>
      </c>
      <c r="D41" s="13"/>
      <c r="E41" s="156" t="s">
        <v>247</v>
      </c>
      <c r="F41" s="151"/>
      <c r="G41" s="151"/>
      <c r="H41" s="156"/>
      <c r="I41" s="159" t="s">
        <v>59</v>
      </c>
      <c r="J41" s="160">
        <f>Data!$M$314</f>
        <v>27.3</v>
      </c>
      <c r="K41" s="22"/>
      <c r="L41" s="16"/>
      <c r="M41" s="16"/>
      <c r="O41" s="8"/>
      <c r="P41" s="487" t="s">
        <v>83</v>
      </c>
      <c r="Q41" s="488"/>
      <c r="R41" s="488"/>
      <c r="S41" s="488"/>
      <c r="T41" s="489"/>
      <c r="U41" s="490"/>
      <c r="V41" s="491"/>
      <c r="W41" s="492"/>
      <c r="X41" s="2"/>
      <c r="Y41" s="123"/>
      <c r="Z41" s="3"/>
    </row>
    <row r="42" spans="1:26" s="11" customFormat="1" ht="20" customHeight="1">
      <c r="A42" s="13" t="s">
        <v>50</v>
      </c>
      <c r="B42" s="13" t="s">
        <v>24</v>
      </c>
      <c r="C42" s="13">
        <v>200</v>
      </c>
      <c r="D42" s="13" t="s">
        <v>0</v>
      </c>
      <c r="E42" s="155">
        <v>1</v>
      </c>
      <c r="F42" s="30"/>
      <c r="G42" s="325"/>
      <c r="H42" s="125" t="str">
        <f>IF(ISNA((IF(F42=0," ",VLOOKUP(F42,Data!$B$124:$B$150,1,FALSE)))),"WRONG LETTER",IF(F42=0," ",_xlfn.XLOOKUP(F42,Data!$B$124:$B$150,Data!$K$124:$K$150)))</f>
        <v xml:space="preserve"> </v>
      </c>
      <c r="I42" s="125" t="str">
        <f>IF(ISNA((IF(F42=0," ",VLOOKUP(F42,Data!$B$2:$B$28,1,FALSE)))),"WRONG LETTER",IF(F42=0," ",_xlfn.XLOOKUP(F42,Data!$B$2:$B$28,Data!$A$2:$A$28)))</f>
        <v xml:space="preserve"> </v>
      </c>
      <c r="J42" s="13" t="str" cm="1">
        <f t="array" ref="J42">_xlfn.IFS(ISBLANK(G42), "", NOT(ISNUMBER(G42)), "!!!",  G42&gt;Data!$D$314,"...",G42&gt;Data!$E$314,"L1",G42&gt;Data!$F$314,"L2",G42&gt;Data!$G$314,"L3",G42&gt;Data!$H$314,"L4",G42&gt;Data!$I$314,"L5",G42&gt;Data!$J$314,"L6",G42&gt;Data!$K$314,"L7",G42&gt;Data!$L$314,"L8", G42&lt;=Data!$L$314,"L9")</f>
        <v/>
      </c>
      <c r="K42" s="2"/>
      <c r="L42" s="126" t="s">
        <v>0</v>
      </c>
      <c r="M42" s="126" t="s">
        <v>47</v>
      </c>
      <c r="N42" s="126">
        <f>(9-_xlfn.XLOOKUP(L42,F$42:F$49,E$42:E$49, 9))+(9-_xlfn.XLOOKUP(M42,F$42:F$49,E$42:E$49, 9))</f>
        <v>0</v>
      </c>
      <c r="O42" s="2"/>
      <c r="P42" s="6">
        <f>$N42</f>
        <v>0</v>
      </c>
      <c r="Q42" s="6"/>
      <c r="R42" s="6"/>
      <c r="S42" s="6"/>
      <c r="T42" s="6"/>
      <c r="U42" s="6"/>
      <c r="V42" s="6"/>
      <c r="W42" s="6"/>
      <c r="X42" s="2"/>
      <c r="Y42" s="8">
        <f>COUNTIF(F$51:F$58:F$42:F$49,F42)</f>
        <v>0</v>
      </c>
      <c r="Z42" s="8">
        <f>IF(NOT(ISBLANK(F42)),COUNTIF(F$42:F$49,LEFT(F42,1)&amp;"*"),0)</f>
        <v>0</v>
      </c>
    </row>
    <row r="43" spans="1:26" s="11" customFormat="1" ht="20" customHeight="1">
      <c r="A43" s="13" t="s">
        <v>50</v>
      </c>
      <c r="B43" s="13" t="s">
        <v>24</v>
      </c>
      <c r="C43" s="13">
        <v>200</v>
      </c>
      <c r="D43" s="13" t="s">
        <v>0</v>
      </c>
      <c r="E43" s="155">
        <v>2</v>
      </c>
      <c r="F43" s="30"/>
      <c r="G43" s="325"/>
      <c r="H43" s="125" t="str">
        <f>IF(ISNA((IF(F43=0," ",VLOOKUP(F43,Data!$B$124:$B$150,1,FALSE)))),"WRONG LETTER",IF(F43=0," ",_xlfn.XLOOKUP(F43,Data!$B$124:$B$150,Data!$K$124:$K$150)))</f>
        <v xml:space="preserve"> </v>
      </c>
      <c r="I43" s="125" t="str">
        <f>IF(ISNA((IF(F43=0," ",VLOOKUP(F43,Data!$B$2:$B$28,1,FALSE)))),"WRONG LETTER",IF(F43=0," ",_xlfn.XLOOKUP(F43,Data!$B$2:$B$28,Data!$A$2:$A$28)))</f>
        <v xml:space="preserve"> </v>
      </c>
      <c r="J43" s="13" t="str" cm="1">
        <f t="array" ref="J43">_xlfn.IFS(ISBLANK(G43), "", NOT(ISNUMBER(G43)), "!!!",  G43&gt;Data!$D$314,"...",G43&gt;Data!$E$314,"L1",G43&gt;Data!$F$314,"L2",G43&gt;Data!$G$314,"L3",G43&gt;Data!$H$314,"L4",G43&gt;Data!$I$314,"L5",G43&gt;Data!$J$314,"L6",G43&gt;Data!$K$314,"L7",G43&gt;Data!$L$314,"L8", G43&lt;=Data!$L$314,"L9")</f>
        <v/>
      </c>
      <c r="K43" s="2"/>
      <c r="L43" s="126" t="s">
        <v>33</v>
      </c>
      <c r="M43" s="126" t="s">
        <v>34</v>
      </c>
      <c r="N43" s="126">
        <f t="shared" ref="N43:N49" si="8">(9-_xlfn.XLOOKUP(L43,F$42:F$49,E$42:E$49, 9))+(9-_xlfn.XLOOKUP(M43,F$42:F$49,E$42:E$49, 9))</f>
        <v>0</v>
      </c>
      <c r="O43" s="2"/>
      <c r="P43" s="6"/>
      <c r="Q43" s="6">
        <f>$N43</f>
        <v>0</v>
      </c>
      <c r="R43" s="6"/>
      <c r="S43" s="6"/>
      <c r="T43" s="6"/>
      <c r="U43" s="6"/>
      <c r="V43" s="6"/>
      <c r="W43" s="6"/>
      <c r="X43" s="2"/>
      <c r="Y43" s="8">
        <f>COUNTIF(F$51:F$58:F$42:F$49,F43)</f>
        <v>0</v>
      </c>
      <c r="Z43" s="8">
        <f t="shared" ref="Z43:Z49" si="9">IF(NOT(ISBLANK(F43)),COUNTIF(F$42:F$49,LEFT(F43,1)&amp;"*"),0)</f>
        <v>0</v>
      </c>
    </row>
    <row r="44" spans="1:26" s="11" customFormat="1" ht="20" customHeight="1">
      <c r="A44" s="13" t="s">
        <v>50</v>
      </c>
      <c r="B44" s="13" t="s">
        <v>24</v>
      </c>
      <c r="C44" s="13">
        <v>200</v>
      </c>
      <c r="D44" s="13" t="s">
        <v>0</v>
      </c>
      <c r="E44" s="155">
        <v>3</v>
      </c>
      <c r="F44" s="30"/>
      <c r="G44" s="325"/>
      <c r="H44" s="125" t="str">
        <f>IF(ISNA((IF(F44=0," ",VLOOKUP(F44,Data!$B$124:$B$150,1,FALSE)))),"WRONG LETTER",IF(F44=0," ",_xlfn.XLOOKUP(F44,Data!$B$124:$B$150,Data!$K$124:$K$150)))</f>
        <v xml:space="preserve"> </v>
      </c>
      <c r="I44" s="125" t="str">
        <f>IF(ISNA((IF(F44=0," ",VLOOKUP(F44,Data!$B$2:$B$28,1,FALSE)))),"WRONG LETTER",IF(F44=0," ",_xlfn.XLOOKUP(F44,Data!$B$2:$B$28,Data!$A$2:$A$28)))</f>
        <v xml:space="preserve"> </v>
      </c>
      <c r="J44" s="13" t="str" cm="1">
        <f t="array" ref="J44">_xlfn.IFS(ISBLANK(G44), "", NOT(ISNUMBER(G44)), "!!!",  G44&gt;Data!$D$314,"...",G44&gt;Data!$E$314,"L1",G44&gt;Data!$F$314,"L2",G44&gt;Data!$G$314,"L3",G44&gt;Data!$H$314,"L4",G44&gt;Data!$I$314,"L5",G44&gt;Data!$J$314,"L6",G44&gt;Data!$K$314,"L7",G44&gt;Data!$L$314,"L8", G44&lt;=Data!$L$314,"L9")</f>
        <v/>
      </c>
      <c r="K44" s="2"/>
      <c r="L44" s="126" t="s">
        <v>1</v>
      </c>
      <c r="M44" s="126" t="s">
        <v>46</v>
      </c>
      <c r="N44" s="126">
        <f t="shared" si="8"/>
        <v>0</v>
      </c>
      <c r="O44" s="2"/>
      <c r="P44" s="6"/>
      <c r="Q44" s="6"/>
      <c r="R44" s="6">
        <f>$N44</f>
        <v>0</v>
      </c>
      <c r="S44" s="6"/>
      <c r="T44" s="6"/>
      <c r="U44" s="6"/>
      <c r="V44" s="6"/>
      <c r="W44" s="6"/>
      <c r="X44" s="2"/>
      <c r="Y44" s="8">
        <f>COUNTIF(F$51:F$58:F$42:F$49,F44)</f>
        <v>0</v>
      </c>
      <c r="Z44" s="8">
        <f t="shared" si="9"/>
        <v>0</v>
      </c>
    </row>
    <row r="45" spans="1:26" s="11" customFormat="1" ht="20" customHeight="1">
      <c r="A45" s="13" t="s">
        <v>50</v>
      </c>
      <c r="B45" s="13" t="s">
        <v>24</v>
      </c>
      <c r="C45" s="13">
        <v>200</v>
      </c>
      <c r="D45" s="13" t="s">
        <v>0</v>
      </c>
      <c r="E45" s="155">
        <v>4</v>
      </c>
      <c r="F45" s="30"/>
      <c r="G45" s="325"/>
      <c r="H45" s="125" t="str">
        <f>IF(ISNA((IF(F45=0," ",VLOOKUP(F45,Data!$B$124:$B$150,1,FALSE)))),"WRONG LETTER",IF(F45=0," ",_xlfn.XLOOKUP(F45,Data!$B$124:$B$150,Data!$K$124:$K$150)))</f>
        <v xml:space="preserve"> </v>
      </c>
      <c r="I45" s="125" t="str">
        <f>IF(ISNA((IF(F45=0," ",VLOOKUP(F45,Data!$B$2:$B$28,1,FALSE)))),"WRONG LETTER",IF(F45=0," ",_xlfn.XLOOKUP(F45,Data!$B$2:$B$28,Data!$A$2:$A$28)))</f>
        <v xml:space="preserve"> </v>
      </c>
      <c r="J45" s="13" t="str" cm="1">
        <f t="array" ref="J45">_xlfn.IFS(ISBLANK(G45), "", NOT(ISNUMBER(G45)), "!!!",  G45&gt;Data!$D$314,"...",G45&gt;Data!$E$314,"L1",G45&gt;Data!$F$314,"L2",G45&gt;Data!$G$314,"L3",G45&gt;Data!$H$314,"L4",G45&gt;Data!$I$314,"L5",G45&gt;Data!$J$314,"L6",G45&gt;Data!$K$314,"L7",G45&gt;Data!$L$314,"L8", G45&lt;=Data!$L$314,"L9")</f>
        <v/>
      </c>
      <c r="K45" s="2"/>
      <c r="L45" s="126" t="s">
        <v>18</v>
      </c>
      <c r="M45" s="126" t="s">
        <v>17</v>
      </c>
      <c r="N45" s="126">
        <f t="shared" si="8"/>
        <v>0</v>
      </c>
      <c r="O45" s="2"/>
      <c r="P45" s="6"/>
      <c r="Q45" s="6"/>
      <c r="R45" s="6"/>
      <c r="S45" s="6">
        <f>$N45</f>
        <v>0</v>
      </c>
      <c r="T45" s="6"/>
      <c r="U45" s="6"/>
      <c r="V45" s="6"/>
      <c r="W45" s="6"/>
      <c r="X45" s="2"/>
      <c r="Y45" s="8">
        <f>COUNTIF(F$51:F$58:F$42:F$49,F45)</f>
        <v>0</v>
      </c>
      <c r="Z45" s="8">
        <f t="shared" si="9"/>
        <v>0</v>
      </c>
    </row>
    <row r="46" spans="1:26" s="11" customFormat="1" ht="20" customHeight="1">
      <c r="A46" s="13" t="s">
        <v>50</v>
      </c>
      <c r="B46" s="13" t="s">
        <v>24</v>
      </c>
      <c r="C46" s="13">
        <v>200</v>
      </c>
      <c r="D46" s="13" t="s">
        <v>0</v>
      </c>
      <c r="E46" s="155">
        <v>5</v>
      </c>
      <c r="F46" s="30"/>
      <c r="G46" s="325"/>
      <c r="H46" s="125" t="str">
        <f>IF(ISNA((IF(F46=0," ",VLOOKUP(F46,Data!$B$124:$B$150,1,FALSE)))),"WRONG LETTER",IF(F46=0," ",_xlfn.XLOOKUP(F46,Data!$B$124:$B$150,Data!$K$124:$K$150)))</f>
        <v xml:space="preserve"> </v>
      </c>
      <c r="I46" s="125" t="str">
        <f>IF(ISNA((IF(F46=0," ",VLOOKUP(F46,Data!$B$2:$B$28,1,FALSE)))),"WRONG LETTER",IF(F46=0," ",_xlfn.XLOOKUP(F46,Data!$B$2:$B$28,Data!$A$2:$A$28)))</f>
        <v xml:space="preserve"> </v>
      </c>
      <c r="J46" s="13" t="str" cm="1">
        <f t="array" ref="J46">_xlfn.IFS(ISBLANK(G46), "", NOT(ISNUMBER(G46)), "!!!",  G46&gt;Data!$D$314,"...",G46&gt;Data!$E$314,"L1",G46&gt;Data!$F$314,"L2",G46&gt;Data!$G$314,"L3",G46&gt;Data!$H$314,"L4",G46&gt;Data!$I$314,"L5",G46&gt;Data!$J$314,"L6",G46&gt;Data!$K$314,"L7",G46&gt;Data!$L$314,"L8", G46&lt;=Data!$L$314,"L9")</f>
        <v/>
      </c>
      <c r="K46" s="2"/>
      <c r="L46" s="126" t="s">
        <v>31</v>
      </c>
      <c r="M46" s="126" t="s">
        <v>32</v>
      </c>
      <c r="N46" s="126">
        <f t="shared" si="8"/>
        <v>0</v>
      </c>
      <c r="O46" s="2"/>
      <c r="P46" s="6"/>
      <c r="Q46" s="6"/>
      <c r="R46" s="6"/>
      <c r="S46" s="6"/>
      <c r="T46" s="6">
        <f>$N46</f>
        <v>0</v>
      </c>
      <c r="U46" s="6"/>
      <c r="V46" s="6"/>
      <c r="W46" s="6"/>
      <c r="X46" s="2"/>
      <c r="Y46" s="8">
        <f>COUNTIF(F$51:F$58:F$42:F$49,F46)</f>
        <v>0</v>
      </c>
      <c r="Z46" s="8">
        <f t="shared" si="9"/>
        <v>0</v>
      </c>
    </row>
    <row r="47" spans="1:26" s="11" customFormat="1" ht="20" customHeight="1">
      <c r="A47" s="13" t="s">
        <v>50</v>
      </c>
      <c r="B47" s="13" t="s">
        <v>24</v>
      </c>
      <c r="C47" s="13">
        <v>200</v>
      </c>
      <c r="D47" s="13" t="s">
        <v>0</v>
      </c>
      <c r="E47" s="155">
        <v>6</v>
      </c>
      <c r="F47" s="30"/>
      <c r="G47" s="325"/>
      <c r="H47" s="125" t="str">
        <f>IF(ISNA((IF(F47=0," ",VLOOKUP(F47,Data!$B$124:$B$150,1,FALSE)))),"WRONG LETTER",IF(F47=0," ",_xlfn.XLOOKUP(F47,Data!$B$124:$B$150,Data!$K$124:$K$150)))</f>
        <v xml:space="preserve"> </v>
      </c>
      <c r="I47" s="125" t="str">
        <f>IF(ISNA((IF(F47=0," ",VLOOKUP(F47,Data!$B$2:$B$28,1,FALSE)))),"WRONG LETTER",IF(F47=0," ",_xlfn.XLOOKUP(F47,Data!$B$2:$B$28,Data!$A$2:$A$28)))</f>
        <v xml:space="preserve"> </v>
      </c>
      <c r="J47" s="13" t="str" cm="1">
        <f t="array" ref="J47">_xlfn.IFS(ISBLANK(G47), "", NOT(ISNUMBER(G47)), "!!!",  G47&gt;Data!$D$314,"...",G47&gt;Data!$E$314,"L1",G47&gt;Data!$F$314,"L2",G47&gt;Data!$G$314,"L3",G47&gt;Data!$H$314,"L4",G47&gt;Data!$I$314,"L5",G47&gt;Data!$J$314,"L6",G47&gt;Data!$K$314,"L7",G47&gt;Data!$L$314,"L8", G47&lt;=Data!$L$314,"L9")</f>
        <v/>
      </c>
      <c r="K47" s="2"/>
      <c r="L47" s="126" t="s">
        <v>44</v>
      </c>
      <c r="M47" s="126" t="s">
        <v>48</v>
      </c>
      <c r="N47" s="126">
        <f t="shared" si="8"/>
        <v>0</v>
      </c>
      <c r="O47" s="2"/>
      <c r="P47" s="6"/>
      <c r="Q47" s="6"/>
      <c r="R47" s="6"/>
      <c r="S47" s="6"/>
      <c r="T47" s="6"/>
      <c r="U47" s="6">
        <f>$N47</f>
        <v>0</v>
      </c>
      <c r="V47" s="6"/>
      <c r="W47" s="6"/>
      <c r="X47" s="2"/>
      <c r="Y47" s="8">
        <f>COUNTIF(F$51:F$58:F$42:F$49,F47)</f>
        <v>0</v>
      </c>
      <c r="Z47" s="8">
        <f t="shared" si="9"/>
        <v>0</v>
      </c>
    </row>
    <row r="48" spans="1:26" s="11" customFormat="1" ht="20" customHeight="1">
      <c r="A48" s="13" t="s">
        <v>50</v>
      </c>
      <c r="B48" s="13" t="s">
        <v>24</v>
      </c>
      <c r="C48" s="13">
        <v>200</v>
      </c>
      <c r="D48" s="13" t="s">
        <v>0</v>
      </c>
      <c r="E48" s="25">
        <v>7</v>
      </c>
      <c r="F48" s="30"/>
      <c r="G48" s="325"/>
      <c r="H48" s="125" t="str">
        <f>IF(ISNA((IF(F48=0," ",VLOOKUP(F48,Data!$B$124:$B$150,1,FALSE)))),"WRONG LETTER",IF(F48=0," ",_xlfn.XLOOKUP(F48,Data!$B$124:$B$150,Data!$K$124:$K$150)))</f>
        <v xml:space="preserve"> </v>
      </c>
      <c r="I48" s="125" t="str">
        <f>IF(ISNA((IF(F48=0," ",VLOOKUP(F48,Data!$B$2:$B$28,1,FALSE)))),"WRONG LETTER",IF(F48=0," ",_xlfn.XLOOKUP(F48,Data!$B$2:$B$28,Data!$A$2:$A$28)))</f>
        <v xml:space="preserve"> </v>
      </c>
      <c r="J48" s="13" t="str" cm="1">
        <f t="array" ref="J48">_xlfn.IFS(ISBLANK(G48), "", NOT(ISNUMBER(G48)), "!!!",  G48&gt;Data!$D$314,"...",G48&gt;Data!$E$314,"L1",G48&gt;Data!$F$314,"L2",G48&gt;Data!$G$314,"L3",G48&gt;Data!$H$314,"L4",G48&gt;Data!$I$314,"L5",G48&gt;Data!$J$314,"L6",G48&gt;Data!$K$314,"L7",G48&gt;Data!$L$314,"L8", G48&lt;=Data!$L$314,"L9")</f>
        <v/>
      </c>
      <c r="K48" s="2"/>
      <c r="L48" s="126" t="s">
        <v>72</v>
      </c>
      <c r="M48" s="126" t="s">
        <v>73</v>
      </c>
      <c r="N48" s="126">
        <f t="shared" si="8"/>
        <v>0</v>
      </c>
      <c r="O48" s="2"/>
      <c r="P48" s="6"/>
      <c r="Q48" s="6"/>
      <c r="R48" s="6"/>
      <c r="S48" s="6"/>
      <c r="T48" s="6"/>
      <c r="U48" s="6"/>
      <c r="V48" s="6">
        <f>$N48</f>
        <v>0</v>
      </c>
      <c r="W48" s="6"/>
      <c r="X48" s="2"/>
      <c r="Y48" s="8">
        <f>COUNTIF(F$51:F$58:F$42:F$49,F48)</f>
        <v>0</v>
      </c>
      <c r="Z48" s="8">
        <f t="shared" si="9"/>
        <v>0</v>
      </c>
    </row>
    <row r="49" spans="1:26" s="12" customFormat="1" ht="20" customHeight="1">
      <c r="A49" s="13" t="s">
        <v>50</v>
      </c>
      <c r="B49" s="13" t="s">
        <v>24</v>
      </c>
      <c r="C49" s="13">
        <v>200</v>
      </c>
      <c r="D49" s="13" t="s">
        <v>0</v>
      </c>
      <c r="E49" s="25">
        <v>8</v>
      </c>
      <c r="F49" s="30"/>
      <c r="G49" s="325"/>
      <c r="H49" s="125" t="str">
        <f>IF(ISNA((IF(F49=0," ",VLOOKUP(F49,Data!$B$124:$B$150,1,FALSE)))),"WRONG LETTER",IF(F49=0," ",_xlfn.XLOOKUP(F49,Data!$B$124:$B$150,Data!$K$124:$K$150)))</f>
        <v xml:space="preserve"> </v>
      </c>
      <c r="I49" s="125" t="str">
        <f>IF(ISNA((IF(F49=0," ",VLOOKUP(F49,Data!$B$2:$B$28,1,FALSE)))),"WRONG LETTER",IF(F49=0," ",_xlfn.XLOOKUP(F49,Data!$B$2:$B$28,Data!$A$2:$A$28)))</f>
        <v xml:space="preserve"> </v>
      </c>
      <c r="J49" s="13" t="str" cm="1">
        <f t="array" ref="J49">_xlfn.IFS(ISBLANK(G49), "", NOT(ISNUMBER(G49)), "!!!",  G49&gt;Data!$D$314,"...",G49&gt;Data!$E$314,"L1",G49&gt;Data!$F$314,"L2",G49&gt;Data!$G$314,"L3",G49&gt;Data!$H$314,"L4",G49&gt;Data!$I$314,"L5",G49&gt;Data!$J$314,"L6",G49&gt;Data!$K$314,"L7",G49&gt;Data!$L$314,"L8", G49&lt;=Data!$L$314,"L9")</f>
        <v/>
      </c>
      <c r="K49" s="8"/>
      <c r="L49" s="126" t="s">
        <v>45</v>
      </c>
      <c r="M49" s="126" t="s">
        <v>49</v>
      </c>
      <c r="N49" s="126">
        <f t="shared" si="8"/>
        <v>0</v>
      </c>
      <c r="O49" s="2"/>
      <c r="P49" s="6"/>
      <c r="Q49" s="6"/>
      <c r="R49" s="6"/>
      <c r="S49" s="6"/>
      <c r="T49" s="6"/>
      <c r="U49" s="6"/>
      <c r="V49" s="6"/>
      <c r="W49" s="6">
        <f>$N49</f>
        <v>0</v>
      </c>
      <c r="X49" s="8"/>
      <c r="Y49" s="8">
        <f>COUNTIF(F$51:F$58:F$42:F$49,F49)</f>
        <v>0</v>
      </c>
      <c r="Z49" s="8">
        <f t="shared" si="9"/>
        <v>0</v>
      </c>
    </row>
    <row r="50" spans="1:26" s="12" customFormat="1" ht="20" customHeight="1">
      <c r="A50" s="13" t="s">
        <v>50</v>
      </c>
      <c r="B50" s="13" t="s">
        <v>24</v>
      </c>
      <c r="C50" s="13">
        <v>200</v>
      </c>
      <c r="D50" s="13"/>
      <c r="E50" s="156" t="s">
        <v>248</v>
      </c>
      <c r="F50" s="151"/>
      <c r="G50" s="151"/>
      <c r="H50" s="156"/>
      <c r="I50" s="159"/>
      <c r="J50" s="160"/>
      <c r="K50" s="8"/>
      <c r="L50" s="129"/>
      <c r="M50" s="129"/>
      <c r="N50" s="130"/>
      <c r="O50" s="8"/>
      <c r="P50" s="487" t="s">
        <v>83</v>
      </c>
      <c r="Q50" s="488"/>
      <c r="R50" s="488"/>
      <c r="S50" s="488"/>
      <c r="T50" s="489"/>
      <c r="U50" s="490"/>
      <c r="V50" s="491"/>
      <c r="W50" s="492"/>
      <c r="X50" s="8"/>
      <c r="Y50" s="8"/>
      <c r="Z50" s="3"/>
    </row>
    <row r="51" spans="1:26" s="12" customFormat="1" ht="20" customHeight="1">
      <c r="A51" s="13" t="s">
        <v>50</v>
      </c>
      <c r="B51" s="13" t="s">
        <v>24</v>
      </c>
      <c r="C51" s="13">
        <v>200</v>
      </c>
      <c r="D51" s="13" t="s">
        <v>1</v>
      </c>
      <c r="E51" s="155">
        <v>1</v>
      </c>
      <c r="F51" s="30"/>
      <c r="G51" s="325"/>
      <c r="H51" s="125" t="str">
        <f>IF(ISNA((IF(F51=0," ",VLOOKUP(F51,Data!$B$124:$B$150,1,FALSE)))),"WRONG LETTER",IF(F51=0," ",_xlfn.XLOOKUP(F51,Data!$B$124:$B$150,Data!$K$124:$K$150)))</f>
        <v xml:space="preserve"> </v>
      </c>
      <c r="I51" s="125" t="str">
        <f>IF(ISNA((IF(F51=0," ",VLOOKUP(F51,Data!$B$2:$B$28,1,FALSE)))),"WRONG LETTER",IF(F51=0," ",_xlfn.XLOOKUP(F51,Data!$B$2:$B$28,Data!$A$2:$A$28)))</f>
        <v xml:space="preserve"> </v>
      </c>
      <c r="J51" s="13" t="str" cm="1">
        <f t="array" ref="J51">_xlfn.IFS(ISBLANK(G51), "", NOT(ISNUMBER(G51)), "!!!",  G51&gt;Data!$D$314,"...",G51&gt;Data!$E$314,"L1",G51&gt;Data!$F$314,"L2",G51&gt;Data!$G$314,"L3",G51&gt;Data!$H$314,"L4",G51&gt;Data!$I$314,"L5",G51&gt;Data!$J$314,"L6",G51&gt;Data!$K$314,"L7",G51&gt;Data!$L$314,"L8", G51&lt;=Data!$L$314,"L9")</f>
        <v/>
      </c>
      <c r="K51" s="2"/>
      <c r="L51" s="126" t="s">
        <v>0</v>
      </c>
      <c r="M51" s="126" t="s">
        <v>47</v>
      </c>
      <c r="N51" s="126">
        <f>(9-_xlfn.XLOOKUP(L51,F$51:F$58,E$51:E$58, 9))+(9-_xlfn.XLOOKUP(M51,F$51:F$58,E$51:E$58, 9))</f>
        <v>0</v>
      </c>
      <c r="O51" s="2"/>
      <c r="P51" s="6">
        <f>$N51</f>
        <v>0</v>
      </c>
      <c r="Q51" s="6"/>
      <c r="R51" s="6"/>
      <c r="S51" s="6"/>
      <c r="T51" s="6"/>
      <c r="U51" s="6"/>
      <c r="V51" s="6"/>
      <c r="W51" s="6"/>
      <c r="X51" s="2"/>
      <c r="Y51" s="8">
        <f>COUNTIF(F$51:F$58:F$42:F$49,F51)</f>
        <v>0</v>
      </c>
      <c r="Z51" s="8">
        <f>IF(NOT(ISBLANK(F51)),COUNTIF(F$51:F$58,LEFT(F51,1)&amp;"*"),0)</f>
        <v>0</v>
      </c>
    </row>
    <row r="52" spans="1:26" s="12" customFormat="1" ht="20" customHeight="1">
      <c r="A52" s="13" t="s">
        <v>50</v>
      </c>
      <c r="B52" s="13" t="s">
        <v>24</v>
      </c>
      <c r="C52" s="13">
        <v>200</v>
      </c>
      <c r="D52" s="13" t="s">
        <v>1</v>
      </c>
      <c r="E52" s="155">
        <v>2</v>
      </c>
      <c r="F52" s="30"/>
      <c r="G52" s="325"/>
      <c r="H52" s="125" t="str">
        <f>IF(ISNA((IF(F52=0," ",VLOOKUP(F52,Data!$B$124:$B$150,1,FALSE)))),"WRONG LETTER",IF(F52=0," ",_xlfn.XLOOKUP(F52,Data!$B$124:$B$150,Data!$K$124:$K$150)))</f>
        <v xml:space="preserve"> </v>
      </c>
      <c r="I52" s="125" t="str">
        <f>IF(ISNA((IF(F52=0," ",VLOOKUP(F52,Data!$B$2:$B$28,1,FALSE)))),"WRONG LETTER",IF(F52=0," ",_xlfn.XLOOKUP(F52,Data!$B$2:$B$28,Data!$A$2:$A$28)))</f>
        <v xml:space="preserve"> </v>
      </c>
      <c r="J52" s="13" t="str" cm="1">
        <f t="array" ref="J52">_xlfn.IFS(ISBLANK(G52), "", NOT(ISNUMBER(G52)), "!!!",  G52&gt;Data!$D$314,"...",G52&gt;Data!$E$314,"L1",G52&gt;Data!$F$314,"L2",G52&gt;Data!$G$314,"L3",G52&gt;Data!$H$314,"L4",G52&gt;Data!$I$314,"L5",G52&gt;Data!$J$314,"L6",G52&gt;Data!$K$314,"L7",G52&gt;Data!$L$314,"L8", G52&lt;=Data!$L$314,"L9")</f>
        <v/>
      </c>
      <c r="K52" s="8"/>
      <c r="L52" s="126" t="s">
        <v>33</v>
      </c>
      <c r="M52" s="126" t="s">
        <v>34</v>
      </c>
      <c r="N52" s="126">
        <f t="shared" ref="N52:N58" si="10">(9-_xlfn.XLOOKUP(L52,F$51:F$58,E$51:E$58, 9))+(9-_xlfn.XLOOKUP(M52,F$51:F$58,E$51:E$58, 9))</f>
        <v>0</v>
      </c>
      <c r="O52" s="2"/>
      <c r="P52" s="6"/>
      <c r="Q52" s="6">
        <f>$N52</f>
        <v>0</v>
      </c>
      <c r="R52" s="6"/>
      <c r="S52" s="6"/>
      <c r="T52" s="6"/>
      <c r="U52" s="6"/>
      <c r="V52" s="6"/>
      <c r="W52" s="6"/>
      <c r="X52" s="2"/>
      <c r="Y52" s="8">
        <f>COUNTIF(F$51:F$58:F$42:F$49,F52)</f>
        <v>0</v>
      </c>
      <c r="Z52" s="8">
        <f t="shared" ref="Z52:Z58" si="11">IF(NOT(ISBLANK(F52)),COUNTIF(F$51:F$58,LEFT(F52,1)&amp;"*"),0)</f>
        <v>0</v>
      </c>
    </row>
    <row r="53" spans="1:26" s="12" customFormat="1" ht="20" customHeight="1">
      <c r="A53" s="13" t="s">
        <v>50</v>
      </c>
      <c r="B53" s="13" t="s">
        <v>24</v>
      </c>
      <c r="C53" s="13">
        <v>200</v>
      </c>
      <c r="D53" s="13" t="s">
        <v>1</v>
      </c>
      <c r="E53" s="155">
        <v>3</v>
      </c>
      <c r="F53" s="30"/>
      <c r="G53" s="325"/>
      <c r="H53" s="125" t="str">
        <f>IF(ISNA((IF(F53=0," ",VLOOKUP(F53,Data!$B$124:$B$150,1,FALSE)))),"WRONG LETTER",IF(F53=0," ",_xlfn.XLOOKUP(F53,Data!$B$124:$B$150,Data!$K$124:$K$150)))</f>
        <v xml:space="preserve"> </v>
      </c>
      <c r="I53" s="125" t="str">
        <f>IF(ISNA((IF(F53=0," ",VLOOKUP(F53,Data!$B$2:$B$28,1,FALSE)))),"WRONG LETTER",IF(F53=0," ",_xlfn.XLOOKUP(F53,Data!$B$2:$B$28,Data!$A$2:$A$28)))</f>
        <v xml:space="preserve"> </v>
      </c>
      <c r="J53" s="13" t="str" cm="1">
        <f t="array" ref="J53">_xlfn.IFS(ISBLANK(G53), "", NOT(ISNUMBER(G53)), "!!!",  G53&gt;Data!$D$314,"...",G53&gt;Data!$E$314,"L1",G53&gt;Data!$F$314,"L2",G53&gt;Data!$G$314,"L3",G53&gt;Data!$H$314,"L4",G53&gt;Data!$I$314,"L5",G53&gt;Data!$J$314,"L6",G53&gt;Data!$K$314,"L7",G53&gt;Data!$L$314,"L8", G53&lt;=Data!$L$314,"L9")</f>
        <v/>
      </c>
      <c r="K53" s="8"/>
      <c r="L53" s="126" t="s">
        <v>1</v>
      </c>
      <c r="M53" s="126" t="s">
        <v>46</v>
      </c>
      <c r="N53" s="126">
        <f t="shared" si="10"/>
        <v>0</v>
      </c>
      <c r="O53" s="2"/>
      <c r="P53" s="6"/>
      <c r="Q53" s="6"/>
      <c r="R53" s="6">
        <f>$N53</f>
        <v>0</v>
      </c>
      <c r="S53" s="6"/>
      <c r="T53" s="6"/>
      <c r="U53" s="6"/>
      <c r="V53" s="6"/>
      <c r="W53" s="6"/>
      <c r="X53" s="2"/>
      <c r="Y53" s="8">
        <f>COUNTIF(F$51:F$58:F$42:F$49,F53)</f>
        <v>0</v>
      </c>
      <c r="Z53" s="8">
        <f t="shared" si="11"/>
        <v>0</v>
      </c>
    </row>
    <row r="54" spans="1:26" s="12" customFormat="1" ht="20" customHeight="1">
      <c r="A54" s="13" t="s">
        <v>50</v>
      </c>
      <c r="B54" s="13" t="s">
        <v>24</v>
      </c>
      <c r="C54" s="13">
        <v>200</v>
      </c>
      <c r="D54" s="13" t="s">
        <v>1</v>
      </c>
      <c r="E54" s="155">
        <v>4</v>
      </c>
      <c r="F54" s="30"/>
      <c r="G54" s="325"/>
      <c r="H54" s="125" t="str">
        <f>IF(ISNA((IF(F54=0," ",VLOOKUP(F54,Data!$B$124:$B$150,1,FALSE)))),"WRONG LETTER",IF(F54=0," ",_xlfn.XLOOKUP(F54,Data!$B$124:$B$150,Data!$K$124:$K$150)))</f>
        <v xml:space="preserve"> </v>
      </c>
      <c r="I54" s="125" t="str">
        <f>IF(ISNA((IF(F54=0," ",VLOOKUP(F54,Data!$B$2:$B$28,1,FALSE)))),"WRONG LETTER",IF(F54=0," ",_xlfn.XLOOKUP(F54,Data!$B$2:$B$28,Data!$A$2:$A$28)))</f>
        <v xml:space="preserve"> </v>
      </c>
      <c r="J54" s="13" t="str" cm="1">
        <f t="array" ref="J54">_xlfn.IFS(ISBLANK(G54), "", NOT(ISNUMBER(G54)), "!!!",  G54&gt;Data!$D$314,"...",G54&gt;Data!$E$314,"L1",G54&gt;Data!$F$314,"L2",G54&gt;Data!$G$314,"L3",G54&gt;Data!$H$314,"L4",G54&gt;Data!$I$314,"L5",G54&gt;Data!$J$314,"L6",G54&gt;Data!$K$314,"L7",G54&gt;Data!$L$314,"L8", G54&lt;=Data!$L$314,"L9")</f>
        <v/>
      </c>
      <c r="K54" s="8"/>
      <c r="L54" s="126" t="s">
        <v>18</v>
      </c>
      <c r="M54" s="126" t="s">
        <v>17</v>
      </c>
      <c r="N54" s="126">
        <f t="shared" si="10"/>
        <v>0</v>
      </c>
      <c r="O54" s="2"/>
      <c r="P54" s="6"/>
      <c r="Q54" s="6"/>
      <c r="R54" s="6"/>
      <c r="S54" s="6">
        <f>$N54</f>
        <v>0</v>
      </c>
      <c r="T54" s="6"/>
      <c r="U54" s="6"/>
      <c r="V54" s="6"/>
      <c r="W54" s="6"/>
      <c r="X54" s="2"/>
      <c r="Y54" s="8">
        <f>COUNTIF(F$51:F$58:F$42:F$49,F54)</f>
        <v>0</v>
      </c>
      <c r="Z54" s="8">
        <f t="shared" si="11"/>
        <v>0</v>
      </c>
    </row>
    <row r="55" spans="1:26" s="12" customFormat="1" ht="20" customHeight="1">
      <c r="A55" s="13" t="s">
        <v>50</v>
      </c>
      <c r="B55" s="13" t="s">
        <v>24</v>
      </c>
      <c r="C55" s="13">
        <v>200</v>
      </c>
      <c r="D55" s="13" t="s">
        <v>1</v>
      </c>
      <c r="E55" s="155">
        <v>5</v>
      </c>
      <c r="F55" s="30"/>
      <c r="G55" s="325"/>
      <c r="H55" s="125" t="str">
        <f>IF(ISNA((IF(F55=0," ",VLOOKUP(F55,Data!$B$124:$B$150,1,FALSE)))),"WRONG LETTER",IF(F55=0," ",_xlfn.XLOOKUP(F55,Data!$B$124:$B$150,Data!$K$124:$K$150)))</f>
        <v xml:space="preserve"> </v>
      </c>
      <c r="I55" s="125" t="str">
        <f>IF(ISNA((IF(F55=0," ",VLOOKUP(F55,Data!$B$2:$B$28,1,FALSE)))),"WRONG LETTER",IF(F55=0," ",_xlfn.XLOOKUP(F55,Data!$B$2:$B$28,Data!$A$2:$A$28)))</f>
        <v xml:space="preserve"> </v>
      </c>
      <c r="J55" s="13" t="str" cm="1">
        <f t="array" ref="J55">_xlfn.IFS(ISBLANK(G55), "", NOT(ISNUMBER(G55)), "!!!",  G55&gt;Data!$D$314,"...",G55&gt;Data!$E$314,"L1",G55&gt;Data!$F$314,"L2",G55&gt;Data!$G$314,"L3",G55&gt;Data!$H$314,"L4",G55&gt;Data!$I$314,"L5",G55&gt;Data!$J$314,"L6",G55&gt;Data!$K$314,"L7",G55&gt;Data!$L$314,"L8", G55&lt;=Data!$L$314,"L9")</f>
        <v/>
      </c>
      <c r="K55" s="8"/>
      <c r="L55" s="126" t="s">
        <v>31</v>
      </c>
      <c r="M55" s="126" t="s">
        <v>32</v>
      </c>
      <c r="N55" s="126">
        <f t="shared" si="10"/>
        <v>0</v>
      </c>
      <c r="O55" s="2"/>
      <c r="P55" s="6"/>
      <c r="Q55" s="6"/>
      <c r="R55" s="6"/>
      <c r="S55" s="6"/>
      <c r="T55" s="6">
        <f>$N55</f>
        <v>0</v>
      </c>
      <c r="U55" s="6"/>
      <c r="V55" s="6"/>
      <c r="W55" s="6"/>
      <c r="X55" s="2"/>
      <c r="Y55" s="8">
        <f>COUNTIF(F$51:F$58:F$42:F$49,F55)</f>
        <v>0</v>
      </c>
      <c r="Z55" s="8">
        <f t="shared" si="11"/>
        <v>0</v>
      </c>
    </row>
    <row r="56" spans="1:26" s="12" customFormat="1" ht="20" customHeight="1">
      <c r="A56" s="13" t="s">
        <v>50</v>
      </c>
      <c r="B56" s="13" t="s">
        <v>24</v>
      </c>
      <c r="C56" s="13">
        <v>200</v>
      </c>
      <c r="D56" s="13" t="s">
        <v>1</v>
      </c>
      <c r="E56" s="155">
        <v>6</v>
      </c>
      <c r="F56" s="30"/>
      <c r="G56" s="325"/>
      <c r="H56" s="125" t="str">
        <f>IF(ISNA((IF(F56=0," ",VLOOKUP(F56,Data!$B$124:$B$150,1,FALSE)))),"WRONG LETTER",IF(F56=0," ",_xlfn.XLOOKUP(F56,Data!$B$124:$B$150,Data!$K$124:$K$150)))</f>
        <v xml:space="preserve"> </v>
      </c>
      <c r="I56" s="125" t="str">
        <f>IF(ISNA((IF(F56=0," ",VLOOKUP(F56,Data!$B$2:$B$28,1,FALSE)))),"WRONG LETTER",IF(F56=0," ",_xlfn.XLOOKUP(F56,Data!$B$2:$B$28,Data!$A$2:$A$28)))</f>
        <v xml:space="preserve"> </v>
      </c>
      <c r="J56" s="13" t="str" cm="1">
        <f t="array" ref="J56">_xlfn.IFS(ISBLANK(G56), "", NOT(ISNUMBER(G56)), "!!!",  G56&gt;Data!$D$314,"...",G56&gt;Data!$E$314,"L1",G56&gt;Data!$F$314,"L2",G56&gt;Data!$G$314,"L3",G56&gt;Data!$H$314,"L4",G56&gt;Data!$I$314,"L5",G56&gt;Data!$J$314,"L6",G56&gt;Data!$K$314,"L7",G56&gt;Data!$L$314,"L8", G56&lt;=Data!$L$314,"L9")</f>
        <v/>
      </c>
      <c r="K56" s="131"/>
      <c r="L56" s="126" t="s">
        <v>44</v>
      </c>
      <c r="M56" s="126" t="s">
        <v>48</v>
      </c>
      <c r="N56" s="126">
        <f t="shared" si="10"/>
        <v>0</v>
      </c>
      <c r="O56" s="2"/>
      <c r="P56" s="6"/>
      <c r="Q56" s="6"/>
      <c r="R56" s="6"/>
      <c r="S56" s="6"/>
      <c r="T56" s="6"/>
      <c r="U56" s="6">
        <f>$N56</f>
        <v>0</v>
      </c>
      <c r="V56" s="6"/>
      <c r="W56" s="6"/>
      <c r="X56" s="2"/>
      <c r="Y56" s="8">
        <f>COUNTIF(F$51:F$58:F$42:F$49,F56)</f>
        <v>0</v>
      </c>
      <c r="Z56" s="8">
        <f t="shared" si="11"/>
        <v>0</v>
      </c>
    </row>
    <row r="57" spans="1:26" s="11" customFormat="1" ht="20" customHeight="1">
      <c r="A57" s="13" t="s">
        <v>50</v>
      </c>
      <c r="B57" s="13" t="s">
        <v>24</v>
      </c>
      <c r="C57" s="13">
        <v>200</v>
      </c>
      <c r="D57" s="13" t="s">
        <v>1</v>
      </c>
      <c r="E57" s="25">
        <v>7</v>
      </c>
      <c r="F57" s="30"/>
      <c r="G57" s="325"/>
      <c r="H57" s="125" t="str">
        <f>IF(ISNA((IF(F57=0," ",VLOOKUP(F57,Data!$B$124:$B$150,1,FALSE)))),"WRONG LETTER",IF(F57=0," ",_xlfn.XLOOKUP(F57,Data!$B$124:$B$150,Data!$K$124:$K$150)))</f>
        <v xml:space="preserve"> </v>
      </c>
      <c r="I57" s="125" t="str">
        <f>IF(ISNA((IF(F57=0," ",VLOOKUP(F57,Data!$B$2:$B$28,1,FALSE)))),"WRONG LETTER",IF(F57=0," ",_xlfn.XLOOKUP(F57,Data!$B$2:$B$28,Data!$A$2:$A$28)))</f>
        <v xml:space="preserve"> </v>
      </c>
      <c r="J57" s="13" t="str" cm="1">
        <f t="array" ref="J57">_xlfn.IFS(ISBLANK(G57), "", NOT(ISNUMBER(G57)), "!!!",  G57&gt;Data!$D$314,"...",G57&gt;Data!$E$314,"L1",G57&gt;Data!$F$314,"L2",G57&gt;Data!$G$314,"L3",G57&gt;Data!$H$314,"L4",G57&gt;Data!$I$314,"L5",G57&gt;Data!$J$314,"L6",G57&gt;Data!$K$314,"L7",G57&gt;Data!$L$314,"L8", G57&lt;=Data!$L$314,"L9")</f>
        <v/>
      </c>
      <c r="K57" s="8"/>
      <c r="L57" s="126" t="s">
        <v>72</v>
      </c>
      <c r="M57" s="126" t="s">
        <v>73</v>
      </c>
      <c r="N57" s="126">
        <f t="shared" si="10"/>
        <v>0</v>
      </c>
      <c r="O57" s="2"/>
      <c r="P57" s="6"/>
      <c r="Q57" s="6"/>
      <c r="R57" s="6"/>
      <c r="S57" s="6"/>
      <c r="T57" s="6"/>
      <c r="U57" s="6"/>
      <c r="V57" s="6">
        <f>$N57</f>
        <v>0</v>
      </c>
      <c r="W57" s="6"/>
      <c r="X57" s="2"/>
      <c r="Y57" s="8">
        <f>COUNTIF(F$51:F$58:F$42:F$49,F57)</f>
        <v>0</v>
      </c>
      <c r="Z57" s="8">
        <f t="shared" si="11"/>
        <v>0</v>
      </c>
    </row>
    <row r="58" spans="1:26" s="11" customFormat="1" ht="20" customHeight="1">
      <c r="A58" s="13" t="s">
        <v>50</v>
      </c>
      <c r="B58" s="13" t="s">
        <v>24</v>
      </c>
      <c r="C58" s="13">
        <v>200</v>
      </c>
      <c r="D58" s="13" t="s">
        <v>1</v>
      </c>
      <c r="E58" s="25">
        <v>8</v>
      </c>
      <c r="F58" s="30"/>
      <c r="G58" s="325"/>
      <c r="H58" s="125" t="str">
        <f>IF(ISNA((IF(F58=0," ",VLOOKUP(F58,Data!$B$124:$B$150,1,FALSE)))),"WRONG LETTER",IF(F58=0," ",_xlfn.XLOOKUP(F58,Data!$B$124:$B$150,Data!$K$124:$K$150)))</f>
        <v xml:space="preserve"> </v>
      </c>
      <c r="I58" s="125" t="str">
        <f>IF(ISNA((IF(F58=0," ",VLOOKUP(F58,Data!$B$2:$B$28,1,FALSE)))),"WRONG LETTER",IF(F58=0," ",_xlfn.XLOOKUP(F58,Data!$B$2:$B$28,Data!$A$2:$A$28)))</f>
        <v xml:space="preserve"> </v>
      </c>
      <c r="J58" s="13" t="str" cm="1">
        <f t="array" ref="J58">_xlfn.IFS(ISBLANK(G58), "", NOT(ISNUMBER(G58)), "!!!",  G58&gt;Data!$D$314,"...",G58&gt;Data!$E$314,"L1",G58&gt;Data!$F$314,"L2",G58&gt;Data!$G$314,"L3",G58&gt;Data!$H$314,"L4",G58&gt;Data!$I$314,"L5",G58&gt;Data!$J$314,"L6",G58&gt;Data!$K$314,"L7",G58&gt;Data!$L$314,"L8", G58&lt;=Data!$L$314,"L9")</f>
        <v/>
      </c>
      <c r="K58" s="8"/>
      <c r="L58" s="126" t="s">
        <v>45</v>
      </c>
      <c r="M58" s="126" t="s">
        <v>49</v>
      </c>
      <c r="N58" s="126">
        <f t="shared" si="10"/>
        <v>0</v>
      </c>
      <c r="O58" s="2"/>
      <c r="P58" s="6"/>
      <c r="Q58" s="6"/>
      <c r="R58" s="6"/>
      <c r="S58" s="6"/>
      <c r="T58" s="6"/>
      <c r="U58" s="6"/>
      <c r="V58" s="6"/>
      <c r="W58" s="6">
        <f>$N58</f>
        <v>0</v>
      </c>
      <c r="X58" s="8"/>
      <c r="Y58" s="8">
        <f>COUNTIF(F$51:F$58:F$42:F$49,F58)</f>
        <v>0</v>
      </c>
      <c r="Z58" s="8">
        <f t="shared" si="11"/>
        <v>0</v>
      </c>
    </row>
    <row r="59" spans="1:26" s="11" customFormat="1" ht="20" customHeight="1">
      <c r="A59" s="13" t="s">
        <v>50</v>
      </c>
      <c r="B59" s="13" t="s">
        <v>24</v>
      </c>
      <c r="C59" s="13">
        <v>800</v>
      </c>
      <c r="D59" s="13"/>
      <c r="E59" s="156" t="s">
        <v>249</v>
      </c>
      <c r="F59" s="151"/>
      <c r="G59" s="151"/>
      <c r="H59" s="156"/>
      <c r="I59" s="159" t="s">
        <v>59</v>
      </c>
      <c r="J59" s="161">
        <f>Data!$M$315</f>
        <v>1.7094907407407406E-3</v>
      </c>
      <c r="K59" s="22"/>
      <c r="L59" s="16"/>
      <c r="M59" s="16"/>
      <c r="O59" s="8"/>
      <c r="P59" s="8"/>
      <c r="Q59" s="8"/>
      <c r="R59" s="8"/>
      <c r="S59" s="8"/>
      <c r="T59" s="8"/>
      <c r="U59" s="8"/>
      <c r="V59" s="8"/>
      <c r="W59" s="8"/>
      <c r="X59" s="2"/>
      <c r="Y59" s="123"/>
      <c r="Z59" s="3"/>
    </row>
    <row r="60" spans="1:26" s="11" customFormat="1" ht="20" customHeight="1">
      <c r="A60" s="13" t="s">
        <v>50</v>
      </c>
      <c r="B60" s="13" t="s">
        <v>24</v>
      </c>
      <c r="C60" s="13">
        <v>800</v>
      </c>
      <c r="D60" s="13" t="s">
        <v>0</v>
      </c>
      <c r="E60" s="155">
        <v>1</v>
      </c>
      <c r="F60" s="51"/>
      <c r="G60" s="51"/>
      <c r="H60" s="125" t="str">
        <f>IF(ISNA((IF(F60=0," ",VLOOKUP(F60,Data!$B$124:$B$150,1,FALSE)))),"WRONG LETTER",IF(F60=0," ",_xlfn.XLOOKUP(F60,Data!$B$124:$B$150,Data!$L$124:$L$150)))</f>
        <v xml:space="preserve"> </v>
      </c>
      <c r="I60" s="125" t="str">
        <f>IF(ISNA((IF(F60=0," ",VLOOKUP(F60,Data!$B$2:$B$28,1,FALSE)))),"WRONG LETTER",IF(F60=0," ",_xlfn.XLOOKUP(F60,Data!$B$2:$B$28,Data!$A$2:$A$28)))</f>
        <v xml:space="preserve"> </v>
      </c>
      <c r="J60" s="13" t="str" cm="1">
        <f t="array" ref="J60">_xlfn.IFS(ISBLANK(G60), "", NOT(ISNUMBER(G60)), "!!!",  G60&gt;Data!$D$315,"...",G60&gt;Data!$E$315,"L1",G60&gt;Data!$F$315,"L2",G60&gt;Data!$G$315,"L3",G60&gt;Data!$H$315,"L4",G60&gt;Data!$I$315,"L5",G60&gt;Data!$J$315,"L6",G60&gt;Data!$K$315,"L7",G60&gt;Data!$L$315,"L8", G60&lt;=Data!$L$315,"L9")</f>
        <v/>
      </c>
      <c r="K60" s="2"/>
      <c r="L60" s="126" t="s">
        <v>0</v>
      </c>
      <c r="M60" s="126" t="s">
        <v>47</v>
      </c>
      <c r="N60" s="126">
        <f>(9-_xlfn.XLOOKUP(L60,F$60:F$67,E$60:E$67, 9))+(9-_xlfn.XLOOKUP(M60,F$60:F$67,E$60:E$67, 9))</f>
        <v>0</v>
      </c>
      <c r="O60" s="2"/>
      <c r="P60" s="6">
        <f>$N60</f>
        <v>0</v>
      </c>
      <c r="Q60" s="6"/>
      <c r="R60" s="6"/>
      <c r="S60" s="6"/>
      <c r="T60" s="6"/>
      <c r="U60" s="6"/>
      <c r="V60" s="6"/>
      <c r="W60" s="6"/>
      <c r="X60" s="2"/>
      <c r="Y60" s="8">
        <f>COUNTIF(F$69:F$76:F$60:F$67,F60)</f>
        <v>0</v>
      </c>
      <c r="Z60" s="8">
        <f>IF(NOT(ISBLANK(F60)),COUNTIF(F$60:F$67,LEFT(F60,1)&amp;"*"),0)</f>
        <v>0</v>
      </c>
    </row>
    <row r="61" spans="1:26" s="11" customFormat="1" ht="20" customHeight="1">
      <c r="A61" s="13" t="s">
        <v>50</v>
      </c>
      <c r="B61" s="13" t="s">
        <v>24</v>
      </c>
      <c r="C61" s="13">
        <v>800</v>
      </c>
      <c r="D61" s="13" t="s">
        <v>0</v>
      </c>
      <c r="E61" s="155">
        <v>2</v>
      </c>
      <c r="F61" s="51"/>
      <c r="G61" s="51"/>
      <c r="H61" s="125" t="str">
        <f>IF(ISNA((IF(F61=0," ",VLOOKUP(F61,Data!$B$124:$B$150,1,FALSE)))),"WRONG LETTER",IF(F61=0," ",_xlfn.XLOOKUP(F61,Data!$B$124:$B$150,Data!$L$124:$L$150)))</f>
        <v xml:space="preserve"> </v>
      </c>
      <c r="I61" s="125" t="str">
        <f>IF(ISNA((IF(F61=0," ",VLOOKUP(F61,Data!$B$2:$B$28,1,FALSE)))),"WRONG LETTER",IF(F61=0," ",_xlfn.XLOOKUP(F61,Data!$B$2:$B$28,Data!$A$2:$A$28)))</f>
        <v xml:space="preserve"> </v>
      </c>
      <c r="J61" s="13" t="str" cm="1">
        <f t="array" ref="J61">_xlfn.IFS(ISBLANK(G61), "", NOT(ISNUMBER(G61)), "!!!",  G61&gt;Data!$D$315,"...",G61&gt;Data!$E$315,"L1",G61&gt;Data!$F$315,"L2",G61&gt;Data!$G$315,"L3",G61&gt;Data!$H$315,"L4",G61&gt;Data!$I$315,"L5",G61&gt;Data!$J$315,"L6",G61&gt;Data!$K$315,"L7",G61&gt;Data!$L$315,"L8", G61&lt;=Data!$L$315,"L9")</f>
        <v/>
      </c>
      <c r="K61" s="2"/>
      <c r="L61" s="126" t="s">
        <v>33</v>
      </c>
      <c r="M61" s="126" t="s">
        <v>34</v>
      </c>
      <c r="N61" s="126">
        <f t="shared" ref="N61:N67" si="12">(9-_xlfn.XLOOKUP(L61,F$60:F$67,E$60:E$67, 9))+(9-_xlfn.XLOOKUP(M61,F$60:F$67,E$60:E$67, 9))</f>
        <v>0</v>
      </c>
      <c r="O61" s="2"/>
      <c r="P61" s="6"/>
      <c r="Q61" s="6">
        <f>$N61</f>
        <v>0</v>
      </c>
      <c r="R61" s="6"/>
      <c r="S61" s="6"/>
      <c r="T61" s="6"/>
      <c r="U61" s="6"/>
      <c r="V61" s="6"/>
      <c r="W61" s="6"/>
      <c r="X61" s="2"/>
      <c r="Y61" s="8">
        <f>COUNTIF(F$69:F$76:F$60:F$67,F61)</f>
        <v>0</v>
      </c>
      <c r="Z61" s="8">
        <f t="shared" ref="Z61:Z67" si="13">IF(NOT(ISBLANK(F61)),COUNTIF(F$60:F$67,LEFT(F61,1)&amp;"*"),0)</f>
        <v>0</v>
      </c>
    </row>
    <row r="62" spans="1:26" s="11" customFormat="1" ht="20" customHeight="1">
      <c r="A62" s="13" t="s">
        <v>50</v>
      </c>
      <c r="B62" s="13" t="s">
        <v>24</v>
      </c>
      <c r="C62" s="13">
        <v>800</v>
      </c>
      <c r="D62" s="13" t="s">
        <v>0</v>
      </c>
      <c r="E62" s="155">
        <v>3</v>
      </c>
      <c r="F62" s="51"/>
      <c r="G62" s="51"/>
      <c r="H62" s="125" t="str">
        <f>IF(ISNA((IF(F62=0," ",VLOOKUP(F62,Data!$B$124:$B$150,1,FALSE)))),"WRONG LETTER",IF(F62=0," ",_xlfn.XLOOKUP(F62,Data!$B$124:$B$150,Data!$L$124:$L$150)))</f>
        <v xml:space="preserve"> </v>
      </c>
      <c r="I62" s="125" t="str">
        <f>IF(ISNA((IF(F62=0," ",VLOOKUP(F62,Data!$B$2:$B$28,1,FALSE)))),"WRONG LETTER",IF(F62=0," ",_xlfn.XLOOKUP(F62,Data!$B$2:$B$28,Data!$A$2:$A$28)))</f>
        <v xml:space="preserve"> </v>
      </c>
      <c r="J62" s="13" t="str" cm="1">
        <f t="array" ref="J62">_xlfn.IFS(ISBLANK(G62), "", NOT(ISNUMBER(G62)), "!!!",  G62&gt;Data!$D$315,"...",G62&gt;Data!$E$315,"L1",G62&gt;Data!$F$315,"L2",G62&gt;Data!$G$315,"L3",G62&gt;Data!$H$315,"L4",G62&gt;Data!$I$315,"L5",G62&gt;Data!$J$315,"L6",G62&gt;Data!$K$315,"L7",G62&gt;Data!$L$315,"L8", G62&lt;=Data!$L$315,"L9")</f>
        <v/>
      </c>
      <c r="K62" s="2"/>
      <c r="L62" s="126" t="s">
        <v>1</v>
      </c>
      <c r="M62" s="126" t="s">
        <v>46</v>
      </c>
      <c r="N62" s="126">
        <f t="shared" si="12"/>
        <v>0</v>
      </c>
      <c r="O62" s="2"/>
      <c r="P62" s="6"/>
      <c r="Q62" s="6"/>
      <c r="R62" s="6">
        <f>$N62</f>
        <v>0</v>
      </c>
      <c r="S62" s="6"/>
      <c r="T62" s="6"/>
      <c r="U62" s="6"/>
      <c r="V62" s="6"/>
      <c r="W62" s="6"/>
      <c r="X62" s="2"/>
      <c r="Y62" s="8">
        <f>COUNTIF(F$69:F$76:F$60:F$67,F62)</f>
        <v>0</v>
      </c>
      <c r="Z62" s="8">
        <f t="shared" si="13"/>
        <v>0</v>
      </c>
    </row>
    <row r="63" spans="1:26" s="11" customFormat="1" ht="20" customHeight="1">
      <c r="A63" s="13" t="s">
        <v>50</v>
      </c>
      <c r="B63" s="13" t="s">
        <v>24</v>
      </c>
      <c r="C63" s="13">
        <v>800</v>
      </c>
      <c r="D63" s="13" t="s">
        <v>0</v>
      </c>
      <c r="E63" s="155">
        <v>4</v>
      </c>
      <c r="F63" s="51"/>
      <c r="G63" s="51"/>
      <c r="H63" s="125" t="str">
        <f>IF(ISNA((IF(F63=0," ",VLOOKUP(F63,Data!$B$124:$B$150,1,FALSE)))),"WRONG LETTER",IF(F63=0," ",_xlfn.XLOOKUP(F63,Data!$B$124:$B$150,Data!$L$124:$L$150)))</f>
        <v xml:space="preserve"> </v>
      </c>
      <c r="I63" s="125" t="str">
        <f>IF(ISNA((IF(F63=0," ",VLOOKUP(F63,Data!$B$2:$B$28,1,FALSE)))),"WRONG LETTER",IF(F63=0," ",_xlfn.XLOOKUP(F63,Data!$B$2:$B$28,Data!$A$2:$A$28)))</f>
        <v xml:space="preserve"> </v>
      </c>
      <c r="J63" s="13" t="str" cm="1">
        <f t="array" ref="J63">_xlfn.IFS(ISBLANK(G63), "", NOT(ISNUMBER(G63)), "!!!",  G63&gt;Data!$D$315,"...",G63&gt;Data!$E$315,"L1",G63&gt;Data!$F$315,"L2",G63&gt;Data!$G$315,"L3",G63&gt;Data!$H$315,"L4",G63&gt;Data!$I$315,"L5",G63&gt;Data!$J$315,"L6",G63&gt;Data!$K$315,"L7",G63&gt;Data!$L$315,"L8", G63&lt;=Data!$L$315,"L9")</f>
        <v/>
      </c>
      <c r="K63" s="2"/>
      <c r="L63" s="126" t="s">
        <v>18</v>
      </c>
      <c r="M63" s="126" t="s">
        <v>17</v>
      </c>
      <c r="N63" s="126">
        <f t="shared" si="12"/>
        <v>0</v>
      </c>
      <c r="O63" s="2"/>
      <c r="P63" s="6"/>
      <c r="Q63" s="6"/>
      <c r="R63" s="6"/>
      <c r="S63" s="6">
        <f>$N63</f>
        <v>0</v>
      </c>
      <c r="T63" s="6"/>
      <c r="U63" s="6"/>
      <c r="V63" s="6"/>
      <c r="W63" s="6"/>
      <c r="X63" s="2"/>
      <c r="Y63" s="8">
        <f>COUNTIF(F$69:F$76:F$60:F$67,F63)</f>
        <v>0</v>
      </c>
      <c r="Z63" s="8">
        <f t="shared" si="13"/>
        <v>0</v>
      </c>
    </row>
    <row r="64" spans="1:26" s="11" customFormat="1" ht="20" customHeight="1">
      <c r="A64" s="13" t="s">
        <v>50</v>
      </c>
      <c r="B64" s="13" t="s">
        <v>24</v>
      </c>
      <c r="C64" s="13">
        <v>800</v>
      </c>
      <c r="D64" s="13" t="s">
        <v>0</v>
      </c>
      <c r="E64" s="155">
        <v>5</v>
      </c>
      <c r="F64" s="51"/>
      <c r="G64" s="51"/>
      <c r="H64" s="125" t="str">
        <f>IF(ISNA((IF(F64=0," ",VLOOKUP(F64,Data!$B$124:$B$150,1,FALSE)))),"WRONG LETTER",IF(F64=0," ",_xlfn.XLOOKUP(F64,Data!$B$124:$B$150,Data!$L$124:$L$150)))</f>
        <v xml:space="preserve"> </v>
      </c>
      <c r="I64" s="125" t="str">
        <f>IF(ISNA((IF(F64=0," ",VLOOKUP(F64,Data!$B$2:$B$28,1,FALSE)))),"WRONG LETTER",IF(F64=0," ",_xlfn.XLOOKUP(F64,Data!$B$2:$B$28,Data!$A$2:$A$28)))</f>
        <v xml:space="preserve"> </v>
      </c>
      <c r="J64" s="13" t="str" cm="1">
        <f t="array" ref="J64">_xlfn.IFS(ISBLANK(G64), "", NOT(ISNUMBER(G64)), "!!!",  G64&gt;Data!$D$315,"...",G64&gt;Data!$E$315,"L1",G64&gt;Data!$F$315,"L2",G64&gt;Data!$G$315,"L3",G64&gt;Data!$H$315,"L4",G64&gt;Data!$I$315,"L5",G64&gt;Data!$J$315,"L6",G64&gt;Data!$K$315,"L7",G64&gt;Data!$L$315,"L8", G64&lt;=Data!$L$315,"L9")</f>
        <v/>
      </c>
      <c r="K64" s="2"/>
      <c r="L64" s="126" t="s">
        <v>31</v>
      </c>
      <c r="M64" s="126" t="s">
        <v>32</v>
      </c>
      <c r="N64" s="126">
        <f t="shared" si="12"/>
        <v>0</v>
      </c>
      <c r="O64" s="2"/>
      <c r="P64" s="6"/>
      <c r="Q64" s="6"/>
      <c r="R64" s="6"/>
      <c r="S64" s="6"/>
      <c r="T64" s="6">
        <f>$N64</f>
        <v>0</v>
      </c>
      <c r="U64" s="6"/>
      <c r="V64" s="6"/>
      <c r="W64" s="6"/>
      <c r="X64" s="2"/>
      <c r="Y64" s="8">
        <f>COUNTIF(F$69:F$76:F$60:F$67,F64)</f>
        <v>0</v>
      </c>
      <c r="Z64" s="8">
        <f t="shared" si="13"/>
        <v>0</v>
      </c>
    </row>
    <row r="65" spans="1:26" s="11" customFormat="1" ht="20" customHeight="1">
      <c r="A65" s="13" t="s">
        <v>50</v>
      </c>
      <c r="B65" s="13" t="s">
        <v>24</v>
      </c>
      <c r="C65" s="13">
        <v>800</v>
      </c>
      <c r="D65" s="13" t="s">
        <v>0</v>
      </c>
      <c r="E65" s="155">
        <v>6</v>
      </c>
      <c r="F65" s="51"/>
      <c r="G65" s="51"/>
      <c r="H65" s="125" t="str">
        <f>IF(ISNA((IF(F65=0," ",VLOOKUP(F65,Data!$B$124:$B$150,1,FALSE)))),"WRONG LETTER",IF(F65=0," ",_xlfn.XLOOKUP(F65,Data!$B$124:$B$150,Data!$L$124:$L$150)))</f>
        <v xml:space="preserve"> </v>
      </c>
      <c r="I65" s="125" t="str">
        <f>IF(ISNA((IF(F65=0," ",VLOOKUP(F65,Data!$B$2:$B$28,1,FALSE)))),"WRONG LETTER",IF(F65=0," ",_xlfn.XLOOKUP(F65,Data!$B$2:$B$28,Data!$A$2:$A$28)))</f>
        <v xml:space="preserve"> </v>
      </c>
      <c r="J65" s="13" t="str" cm="1">
        <f t="array" ref="J65">_xlfn.IFS(ISBLANK(G65), "", NOT(ISNUMBER(G65)), "!!!",  G65&gt;Data!$D$315,"...",G65&gt;Data!$E$315,"L1",G65&gt;Data!$F$315,"L2",G65&gt;Data!$G$315,"L3",G65&gt;Data!$H$315,"L4",G65&gt;Data!$I$315,"L5",G65&gt;Data!$J$315,"L6",G65&gt;Data!$K$315,"L7",G65&gt;Data!$L$315,"L8", G65&lt;=Data!$L$315,"L9")</f>
        <v/>
      </c>
      <c r="K65" s="2"/>
      <c r="L65" s="126" t="s">
        <v>44</v>
      </c>
      <c r="M65" s="126" t="s">
        <v>48</v>
      </c>
      <c r="N65" s="126">
        <f t="shared" si="12"/>
        <v>0</v>
      </c>
      <c r="O65" s="2"/>
      <c r="P65" s="6"/>
      <c r="Q65" s="6"/>
      <c r="R65" s="6"/>
      <c r="S65" s="6"/>
      <c r="T65" s="6"/>
      <c r="U65" s="6">
        <f>$N65</f>
        <v>0</v>
      </c>
      <c r="V65" s="6"/>
      <c r="W65" s="6"/>
      <c r="X65" s="2"/>
      <c r="Y65" s="8">
        <f>COUNTIF(F$69:F$76:F$60:F$67,F65)</f>
        <v>0</v>
      </c>
      <c r="Z65" s="8">
        <f t="shared" si="13"/>
        <v>0</v>
      </c>
    </row>
    <row r="66" spans="1:26" s="11" customFormat="1" ht="20" customHeight="1">
      <c r="A66" s="13" t="s">
        <v>50</v>
      </c>
      <c r="B66" s="13" t="s">
        <v>24</v>
      </c>
      <c r="C66" s="13">
        <v>800</v>
      </c>
      <c r="D66" s="13" t="s">
        <v>0</v>
      </c>
      <c r="E66" s="25">
        <v>7</v>
      </c>
      <c r="F66" s="51"/>
      <c r="G66" s="51"/>
      <c r="H66" s="125" t="str">
        <f>IF(ISNA((IF(F66=0," ",VLOOKUP(F66,Data!$B$124:$B$150,1,FALSE)))),"WRONG LETTER",IF(F66=0," ",_xlfn.XLOOKUP(F66,Data!$B$124:$B$150,Data!$L$124:$L$150)))</f>
        <v xml:space="preserve"> </v>
      </c>
      <c r="I66" s="125" t="str">
        <f>IF(ISNA((IF(F66=0," ",VLOOKUP(F66,Data!$B$2:$B$28,1,FALSE)))),"WRONG LETTER",IF(F66=0," ",_xlfn.XLOOKUP(F66,Data!$B$2:$B$28,Data!$A$2:$A$28)))</f>
        <v xml:space="preserve"> </v>
      </c>
      <c r="J66" s="13" t="str" cm="1">
        <f t="array" ref="J66">_xlfn.IFS(ISBLANK(G66), "", NOT(ISNUMBER(G66)), "!!!",  G66&gt;Data!$D$315,"...",G66&gt;Data!$E$315,"L1",G66&gt;Data!$F$315,"L2",G66&gt;Data!$G$315,"L3",G66&gt;Data!$H$315,"L4",G66&gt;Data!$I$315,"L5",G66&gt;Data!$J$315,"L6",G66&gt;Data!$K$315,"L7",G66&gt;Data!$L$315,"L8", G66&lt;=Data!$L$315,"L9")</f>
        <v/>
      </c>
      <c r="K66" s="2"/>
      <c r="L66" s="126" t="s">
        <v>72</v>
      </c>
      <c r="M66" s="126" t="s">
        <v>73</v>
      </c>
      <c r="N66" s="126">
        <f t="shared" si="12"/>
        <v>0</v>
      </c>
      <c r="O66" s="2"/>
      <c r="P66" s="6"/>
      <c r="Q66" s="6"/>
      <c r="R66" s="6"/>
      <c r="S66" s="6"/>
      <c r="T66" s="6"/>
      <c r="U66" s="6"/>
      <c r="V66" s="6">
        <f>$N66</f>
        <v>0</v>
      </c>
      <c r="W66" s="6"/>
      <c r="X66" s="2"/>
      <c r="Y66" s="8">
        <f>COUNTIF(F$69:F$76:F$60:F$67,F66)</f>
        <v>0</v>
      </c>
      <c r="Z66" s="8">
        <f t="shared" si="13"/>
        <v>0</v>
      </c>
    </row>
    <row r="67" spans="1:26" s="12" customFormat="1" ht="20" customHeight="1">
      <c r="A67" s="13" t="s">
        <v>50</v>
      </c>
      <c r="B67" s="13" t="s">
        <v>24</v>
      </c>
      <c r="C67" s="13">
        <v>800</v>
      </c>
      <c r="D67" s="13" t="s">
        <v>0</v>
      </c>
      <c r="E67" s="25">
        <v>8</v>
      </c>
      <c r="F67" s="51"/>
      <c r="G67" s="51"/>
      <c r="H67" s="125" t="str">
        <f>IF(ISNA((IF(F67=0," ",VLOOKUP(F67,Data!$B$124:$B$150,1,FALSE)))),"WRONG LETTER",IF(F67=0," ",_xlfn.XLOOKUP(F67,Data!$B$124:$B$150,Data!$L$124:$L$150)))</f>
        <v xml:space="preserve"> </v>
      </c>
      <c r="I67" s="125" t="str">
        <f>IF(ISNA((IF(F67=0," ",VLOOKUP(F67,Data!$B$2:$B$28,1,FALSE)))),"WRONG LETTER",IF(F67=0," ",_xlfn.XLOOKUP(F67,Data!$B$2:$B$28,Data!$A$2:$A$28)))</f>
        <v xml:space="preserve"> </v>
      </c>
      <c r="J67" s="13" t="str" cm="1">
        <f t="array" ref="J67">_xlfn.IFS(ISBLANK(G67), "", NOT(ISNUMBER(G67)), "!!!",  G67&gt;Data!$D$315,"...",G67&gt;Data!$E$315,"L1",G67&gt;Data!$F$315,"L2",G67&gt;Data!$G$315,"L3",G67&gt;Data!$H$315,"L4",G67&gt;Data!$I$315,"L5",G67&gt;Data!$J$315,"L6",G67&gt;Data!$K$315,"L7",G67&gt;Data!$L$315,"L8", G67&lt;=Data!$L$315,"L9")</f>
        <v/>
      </c>
      <c r="K67" s="8"/>
      <c r="L67" s="126" t="s">
        <v>45</v>
      </c>
      <c r="M67" s="126" t="s">
        <v>49</v>
      </c>
      <c r="N67" s="126">
        <f t="shared" si="12"/>
        <v>0</v>
      </c>
      <c r="O67" s="2"/>
      <c r="P67" s="6"/>
      <c r="Q67" s="6"/>
      <c r="R67" s="6"/>
      <c r="S67" s="6"/>
      <c r="T67" s="6"/>
      <c r="U67" s="6"/>
      <c r="V67" s="6"/>
      <c r="W67" s="6">
        <f>$N67</f>
        <v>0</v>
      </c>
      <c r="X67" s="8"/>
      <c r="Y67" s="8">
        <f>COUNTIF(F$69:F$76:F$60:F$67,F67)</f>
        <v>0</v>
      </c>
      <c r="Z67" s="8">
        <f t="shared" si="13"/>
        <v>0</v>
      </c>
    </row>
    <row r="68" spans="1:26" s="12" customFormat="1" ht="20" customHeight="1">
      <c r="A68" s="13" t="s">
        <v>50</v>
      </c>
      <c r="B68" s="13" t="s">
        <v>24</v>
      </c>
      <c r="C68" s="13">
        <v>800</v>
      </c>
      <c r="D68" s="13"/>
      <c r="E68" s="156" t="s">
        <v>250</v>
      </c>
      <c r="F68" s="151"/>
      <c r="G68" s="151"/>
      <c r="H68" s="156"/>
      <c r="I68" s="159"/>
      <c r="J68" s="161"/>
      <c r="K68" s="8"/>
      <c r="L68" s="129"/>
      <c r="M68" s="129"/>
      <c r="N68" s="130"/>
      <c r="O68" s="8"/>
      <c r="P68" s="8"/>
      <c r="Q68" s="8"/>
      <c r="R68" s="8"/>
      <c r="S68" s="8"/>
      <c r="T68" s="8"/>
      <c r="U68" s="8"/>
      <c r="V68" s="8"/>
      <c r="W68" s="8"/>
      <c r="X68" s="8"/>
      <c r="Y68" s="8"/>
      <c r="Z68" s="3"/>
    </row>
    <row r="69" spans="1:26" s="12" customFormat="1" ht="20" customHeight="1">
      <c r="A69" s="13" t="s">
        <v>50</v>
      </c>
      <c r="B69" s="13" t="s">
        <v>24</v>
      </c>
      <c r="C69" s="13">
        <v>800</v>
      </c>
      <c r="D69" s="13" t="s">
        <v>1</v>
      </c>
      <c r="E69" s="155">
        <v>1</v>
      </c>
      <c r="F69" s="51"/>
      <c r="G69" s="51"/>
      <c r="H69" s="125" t="str">
        <f>IF(ISNA((IF(F69=0," ",VLOOKUP(F69,Data!$B$124:$B$150,1,FALSE)))),"WRONG LETTER",IF(F69=0," ",_xlfn.XLOOKUP(F69,Data!$B$124:$B$150,Data!$L$124:$L$150)))</f>
        <v xml:space="preserve"> </v>
      </c>
      <c r="I69" s="125" t="str">
        <f>IF(ISNA((IF(F69=0," ",VLOOKUP(F69,Data!$B$2:$B$28,1,FALSE)))),"WRONG LETTER",IF(F69=0," ",_xlfn.XLOOKUP(F69,Data!$B$2:$B$28,Data!$A$2:$A$28)))</f>
        <v xml:space="preserve"> </v>
      </c>
      <c r="J69" s="13" t="str" cm="1">
        <f t="array" ref="J69">_xlfn.IFS(ISBLANK(G69), "", NOT(ISNUMBER(G69)), "!!!",  G69&gt;Data!$D$315,"...",G69&gt;Data!$E$315,"L1",G69&gt;Data!$F$315,"L2",G69&gt;Data!$G$315,"L3",G69&gt;Data!$H$315,"L4",G69&gt;Data!$I$315,"L5",G69&gt;Data!$J$315,"L6",G69&gt;Data!$K$315,"L7",G69&gt;Data!$L$315,"L8", G69&lt;=Data!$L$315,"L9")</f>
        <v/>
      </c>
      <c r="K69" s="8"/>
      <c r="L69" s="126" t="s">
        <v>0</v>
      </c>
      <c r="M69" s="126" t="s">
        <v>47</v>
      </c>
      <c r="N69" s="126">
        <f>(9-_xlfn.XLOOKUP(L69,F$69:F$76,E$69:E$76, 9))+(9-_xlfn.XLOOKUP(M69,F$69:F$76,E$69:E$76, 9))</f>
        <v>0</v>
      </c>
      <c r="O69" s="2"/>
      <c r="P69" s="6">
        <f>$N69</f>
        <v>0</v>
      </c>
      <c r="Q69" s="6"/>
      <c r="R69" s="6"/>
      <c r="S69" s="6"/>
      <c r="T69" s="6"/>
      <c r="U69" s="6"/>
      <c r="V69" s="6"/>
      <c r="W69" s="6"/>
      <c r="X69" s="2"/>
      <c r="Y69" s="8">
        <f>COUNTIF(F$69:F$76:F$60:F$67,F69)</f>
        <v>0</v>
      </c>
      <c r="Z69" s="8">
        <f>IF(NOT(ISBLANK(F69)),COUNTIF(F$69:F$76,LEFT(F69,1)&amp;"*"),0)</f>
        <v>0</v>
      </c>
    </row>
    <row r="70" spans="1:26" s="12" customFormat="1" ht="20" customHeight="1">
      <c r="A70" s="13" t="s">
        <v>50</v>
      </c>
      <c r="B70" s="13" t="s">
        <v>24</v>
      </c>
      <c r="C70" s="13">
        <v>800</v>
      </c>
      <c r="D70" s="13" t="s">
        <v>1</v>
      </c>
      <c r="E70" s="155">
        <v>2</v>
      </c>
      <c r="F70" s="51"/>
      <c r="G70" s="51"/>
      <c r="H70" s="125" t="str">
        <f>IF(ISNA((IF(F70=0," ",VLOOKUP(F70,Data!$B$124:$B$150,1,FALSE)))),"WRONG LETTER",IF(F70=0," ",_xlfn.XLOOKUP(F70,Data!$B$124:$B$150,Data!$L$124:$L$150)))</f>
        <v xml:space="preserve"> </v>
      </c>
      <c r="I70" s="125" t="str">
        <f>IF(ISNA((IF(F70=0," ",VLOOKUP(F70,Data!$B$2:$B$28,1,FALSE)))),"WRONG LETTER",IF(F70=0," ",_xlfn.XLOOKUP(F70,Data!$B$2:$B$28,Data!$A$2:$A$28)))</f>
        <v xml:space="preserve"> </v>
      </c>
      <c r="J70" s="13" t="str" cm="1">
        <f t="array" ref="J70">_xlfn.IFS(ISBLANK(G70), "", NOT(ISNUMBER(G70)), "!!!",  G70&gt;Data!$D$315,"...",G70&gt;Data!$E$315,"L1",G70&gt;Data!$F$315,"L2",G70&gt;Data!$G$315,"L3",G70&gt;Data!$H$315,"L4",G70&gt;Data!$I$315,"L5",G70&gt;Data!$J$315,"L6",G70&gt;Data!$K$315,"L7",G70&gt;Data!$L$315,"L8", G70&lt;=Data!$L$315,"L9")</f>
        <v/>
      </c>
      <c r="K70" s="8"/>
      <c r="L70" s="126" t="s">
        <v>33</v>
      </c>
      <c r="M70" s="126" t="s">
        <v>34</v>
      </c>
      <c r="N70" s="126">
        <f t="shared" ref="N70:N76" si="14">(9-_xlfn.XLOOKUP(L70,F$69:F$76,E$69:E$76, 9))+(9-_xlfn.XLOOKUP(M70,F$69:F$76,E$69:E$76, 9))</f>
        <v>0</v>
      </c>
      <c r="O70" s="2"/>
      <c r="P70" s="6"/>
      <c r="Q70" s="6">
        <f>$N70</f>
        <v>0</v>
      </c>
      <c r="R70" s="6"/>
      <c r="S70" s="6"/>
      <c r="T70" s="6"/>
      <c r="U70" s="6"/>
      <c r="V70" s="6"/>
      <c r="W70" s="6"/>
      <c r="X70" s="2"/>
      <c r="Y70" s="8">
        <f>COUNTIF(F$69:F$76:F$60:F$67,F70)</f>
        <v>0</v>
      </c>
      <c r="Z70" s="8">
        <f t="shared" ref="Z70:Z76" si="15">IF(NOT(ISBLANK(F70)),COUNTIF(F$69:F$76,LEFT(F70,1)&amp;"*"),0)</f>
        <v>0</v>
      </c>
    </row>
    <row r="71" spans="1:26" s="12" customFormat="1" ht="20" customHeight="1">
      <c r="A71" s="13" t="s">
        <v>50</v>
      </c>
      <c r="B71" s="13" t="s">
        <v>24</v>
      </c>
      <c r="C71" s="13">
        <v>800</v>
      </c>
      <c r="D71" s="13" t="s">
        <v>1</v>
      </c>
      <c r="E71" s="155">
        <v>3</v>
      </c>
      <c r="F71" s="51"/>
      <c r="G71" s="51"/>
      <c r="H71" s="125" t="str">
        <f>IF(ISNA((IF(F71=0," ",VLOOKUP(F71,Data!$B$124:$B$150,1,FALSE)))),"WRONG LETTER",IF(F71=0," ",_xlfn.XLOOKUP(F71,Data!$B$124:$B$150,Data!$L$124:$L$150)))</f>
        <v xml:space="preserve"> </v>
      </c>
      <c r="I71" s="125" t="str">
        <f>IF(ISNA((IF(F71=0," ",VLOOKUP(F71,Data!$B$2:$B$28,1,FALSE)))),"WRONG LETTER",IF(F71=0," ",_xlfn.XLOOKUP(F71,Data!$B$2:$B$28,Data!$A$2:$A$28)))</f>
        <v xml:space="preserve"> </v>
      </c>
      <c r="J71" s="13" t="str" cm="1">
        <f t="array" ref="J71">_xlfn.IFS(ISBLANK(G71), "", NOT(ISNUMBER(G71)), "!!!",  G71&gt;Data!$D$315,"...",G71&gt;Data!$E$315,"L1",G71&gt;Data!$F$315,"L2",G71&gt;Data!$G$315,"L3",G71&gt;Data!$H$315,"L4",G71&gt;Data!$I$315,"L5",G71&gt;Data!$J$315,"L6",G71&gt;Data!$K$315,"L7",G71&gt;Data!$L$315,"L8", G71&lt;=Data!$L$315,"L9")</f>
        <v/>
      </c>
      <c r="K71" s="8"/>
      <c r="L71" s="126" t="s">
        <v>1</v>
      </c>
      <c r="M71" s="126" t="s">
        <v>46</v>
      </c>
      <c r="N71" s="126">
        <f t="shared" si="14"/>
        <v>0</v>
      </c>
      <c r="O71" s="2"/>
      <c r="P71" s="6"/>
      <c r="Q71" s="6"/>
      <c r="R71" s="6">
        <f>$N71</f>
        <v>0</v>
      </c>
      <c r="S71" s="6"/>
      <c r="T71" s="6"/>
      <c r="U71" s="6"/>
      <c r="V71" s="6"/>
      <c r="W71" s="6"/>
      <c r="X71" s="2"/>
      <c r="Y71" s="8">
        <f>COUNTIF(F$69:F$76:F$60:F$67,F71)</f>
        <v>0</v>
      </c>
      <c r="Z71" s="8">
        <f t="shared" si="15"/>
        <v>0</v>
      </c>
    </row>
    <row r="72" spans="1:26" s="12" customFormat="1" ht="20" customHeight="1">
      <c r="A72" s="13" t="s">
        <v>50</v>
      </c>
      <c r="B72" s="13" t="s">
        <v>24</v>
      </c>
      <c r="C72" s="13">
        <v>800</v>
      </c>
      <c r="D72" s="13" t="s">
        <v>1</v>
      </c>
      <c r="E72" s="155">
        <v>4</v>
      </c>
      <c r="F72" s="51"/>
      <c r="G72" s="51"/>
      <c r="H72" s="125" t="str">
        <f>IF(ISNA((IF(F72=0," ",VLOOKUP(F72,Data!$B$124:$B$150,1,FALSE)))),"WRONG LETTER",IF(F72=0," ",_xlfn.XLOOKUP(F72,Data!$B$124:$B$150,Data!$L$124:$L$150)))</f>
        <v xml:space="preserve"> </v>
      </c>
      <c r="I72" s="125" t="str">
        <f>IF(ISNA((IF(F72=0," ",VLOOKUP(F72,Data!$B$2:$B$28,1,FALSE)))),"WRONG LETTER",IF(F72=0," ",_xlfn.XLOOKUP(F72,Data!$B$2:$B$28,Data!$A$2:$A$28)))</f>
        <v xml:space="preserve"> </v>
      </c>
      <c r="J72" s="13" t="str" cm="1">
        <f t="array" ref="J72">_xlfn.IFS(ISBLANK(G72), "", NOT(ISNUMBER(G72)), "!!!",  G72&gt;Data!$D$315,"...",G72&gt;Data!$E$315,"L1",G72&gt;Data!$F$315,"L2",G72&gt;Data!$G$315,"L3",G72&gt;Data!$H$315,"L4",G72&gt;Data!$I$315,"L5",G72&gt;Data!$J$315,"L6",G72&gt;Data!$K$315,"L7",G72&gt;Data!$L$315,"L8", G72&lt;=Data!$L$315,"L9")</f>
        <v/>
      </c>
      <c r="K72" s="8"/>
      <c r="L72" s="126" t="s">
        <v>18</v>
      </c>
      <c r="M72" s="126" t="s">
        <v>17</v>
      </c>
      <c r="N72" s="126">
        <f t="shared" si="14"/>
        <v>0</v>
      </c>
      <c r="O72" s="2"/>
      <c r="P72" s="6"/>
      <c r="Q72" s="6"/>
      <c r="R72" s="6"/>
      <c r="S72" s="6">
        <f>$N72</f>
        <v>0</v>
      </c>
      <c r="T72" s="6"/>
      <c r="U72" s="6"/>
      <c r="V72" s="6"/>
      <c r="W72" s="6"/>
      <c r="X72" s="2"/>
      <c r="Y72" s="8">
        <f>COUNTIF(F$69:F$76:F$60:F$67,F72)</f>
        <v>0</v>
      </c>
      <c r="Z72" s="8">
        <f t="shared" si="15"/>
        <v>0</v>
      </c>
    </row>
    <row r="73" spans="1:26" s="12" customFormat="1" ht="20" customHeight="1">
      <c r="A73" s="13" t="s">
        <v>50</v>
      </c>
      <c r="B73" s="13" t="s">
        <v>24</v>
      </c>
      <c r="C73" s="13">
        <v>800</v>
      </c>
      <c r="D73" s="13" t="s">
        <v>1</v>
      </c>
      <c r="E73" s="155">
        <v>5</v>
      </c>
      <c r="F73" s="51"/>
      <c r="G73" s="51"/>
      <c r="H73" s="125" t="str">
        <f>IF(ISNA((IF(F73=0," ",VLOOKUP(F73,Data!$B$124:$B$150,1,FALSE)))),"WRONG LETTER",IF(F73=0," ",_xlfn.XLOOKUP(F73,Data!$B$124:$B$150,Data!$L$124:$L$150)))</f>
        <v xml:space="preserve"> </v>
      </c>
      <c r="I73" s="125" t="str">
        <f>IF(ISNA((IF(F73=0," ",VLOOKUP(F73,Data!$B$2:$B$28,1,FALSE)))),"WRONG LETTER",IF(F73=0," ",_xlfn.XLOOKUP(F73,Data!$B$2:$B$28,Data!$A$2:$A$28)))</f>
        <v xml:space="preserve"> </v>
      </c>
      <c r="J73" s="13" t="str" cm="1">
        <f t="array" ref="J73">_xlfn.IFS(ISBLANK(G73), "", NOT(ISNUMBER(G73)), "!!!",  G73&gt;Data!$D$315,"...",G73&gt;Data!$E$315,"L1",G73&gt;Data!$F$315,"L2",G73&gt;Data!$G$315,"L3",G73&gt;Data!$H$315,"L4",G73&gt;Data!$I$315,"L5",G73&gt;Data!$J$315,"L6",G73&gt;Data!$K$315,"L7",G73&gt;Data!$L$315,"L8", G73&lt;=Data!$L$315,"L9")</f>
        <v/>
      </c>
      <c r="K73" s="8"/>
      <c r="L73" s="126" t="s">
        <v>31</v>
      </c>
      <c r="M73" s="126" t="s">
        <v>32</v>
      </c>
      <c r="N73" s="126">
        <f t="shared" si="14"/>
        <v>0</v>
      </c>
      <c r="O73" s="2"/>
      <c r="P73" s="6"/>
      <c r="Q73" s="6"/>
      <c r="R73" s="6"/>
      <c r="S73" s="6"/>
      <c r="T73" s="6">
        <f>$N73</f>
        <v>0</v>
      </c>
      <c r="U73" s="6"/>
      <c r="V73" s="6"/>
      <c r="W73" s="6"/>
      <c r="X73" s="2"/>
      <c r="Y73" s="8">
        <f>COUNTIF(F$69:F$76:F$60:F$67,F73)</f>
        <v>0</v>
      </c>
      <c r="Z73" s="8">
        <f t="shared" si="15"/>
        <v>0</v>
      </c>
    </row>
    <row r="74" spans="1:26" s="12" customFormat="1" ht="20" customHeight="1">
      <c r="A74" s="13" t="s">
        <v>50</v>
      </c>
      <c r="B74" s="13" t="s">
        <v>24</v>
      </c>
      <c r="C74" s="13">
        <v>800</v>
      </c>
      <c r="D74" s="13" t="s">
        <v>1</v>
      </c>
      <c r="E74" s="155">
        <v>6</v>
      </c>
      <c r="F74" s="51"/>
      <c r="G74" s="51"/>
      <c r="H74" s="125" t="str">
        <f>IF(ISNA((IF(F74=0," ",VLOOKUP(F74,Data!$B$124:$B$150,1,FALSE)))),"WRONG LETTER",IF(F74=0," ",_xlfn.XLOOKUP(F74,Data!$B$124:$B$150,Data!$L$124:$L$150)))</f>
        <v xml:space="preserve"> </v>
      </c>
      <c r="I74" s="125" t="str">
        <f>IF(ISNA((IF(F74=0," ",VLOOKUP(F74,Data!$B$2:$B$28,1,FALSE)))),"WRONG LETTER",IF(F74=0," ",_xlfn.XLOOKUP(F74,Data!$B$2:$B$28,Data!$A$2:$A$28)))</f>
        <v xml:space="preserve"> </v>
      </c>
      <c r="J74" s="13" t="str" cm="1">
        <f t="array" ref="J74">_xlfn.IFS(ISBLANK(G74), "", NOT(ISNUMBER(G74)), "!!!",  G74&gt;Data!$D$315,"...",G74&gt;Data!$E$315,"L1",G74&gt;Data!$F$315,"L2",G74&gt;Data!$G$315,"L3",G74&gt;Data!$H$315,"L4",G74&gt;Data!$I$315,"L5",G74&gt;Data!$J$315,"L6",G74&gt;Data!$K$315,"L7",G74&gt;Data!$L$315,"L8", G74&lt;=Data!$L$315,"L9")</f>
        <v/>
      </c>
      <c r="K74" s="131"/>
      <c r="L74" s="126" t="s">
        <v>44</v>
      </c>
      <c r="M74" s="126" t="s">
        <v>48</v>
      </c>
      <c r="N74" s="126">
        <f t="shared" si="14"/>
        <v>0</v>
      </c>
      <c r="O74" s="2"/>
      <c r="P74" s="6"/>
      <c r="Q74" s="6"/>
      <c r="R74" s="6"/>
      <c r="S74" s="6"/>
      <c r="T74" s="6"/>
      <c r="U74" s="6">
        <f>$N74</f>
        <v>0</v>
      </c>
      <c r="V74" s="6"/>
      <c r="W74" s="6"/>
      <c r="X74" s="2"/>
      <c r="Y74" s="8">
        <f>COUNTIF(F$69:F$76:F$60:F$67,F74)</f>
        <v>0</v>
      </c>
      <c r="Z74" s="8">
        <f t="shared" si="15"/>
        <v>0</v>
      </c>
    </row>
    <row r="75" spans="1:26" s="11" customFormat="1" ht="20" customHeight="1">
      <c r="A75" s="13" t="s">
        <v>50</v>
      </c>
      <c r="B75" s="13" t="s">
        <v>24</v>
      </c>
      <c r="C75" s="13">
        <v>800</v>
      </c>
      <c r="D75" s="13" t="s">
        <v>1</v>
      </c>
      <c r="E75" s="25">
        <v>7</v>
      </c>
      <c r="F75" s="51"/>
      <c r="G75" s="51"/>
      <c r="H75" s="125" t="str">
        <f>IF(ISNA((IF(F75=0," ",VLOOKUP(F75,Data!$B$124:$B$150,1,FALSE)))),"WRONG LETTER",IF(F75=0," ",_xlfn.XLOOKUP(F75,Data!$B$124:$B$150,Data!$L$124:$L$150)))</f>
        <v xml:space="preserve"> </v>
      </c>
      <c r="I75" s="125" t="str">
        <f>IF(ISNA((IF(F75=0," ",VLOOKUP(F75,Data!$B$2:$B$28,1,FALSE)))),"WRONG LETTER",IF(F75=0," ",_xlfn.XLOOKUP(F75,Data!$B$2:$B$28,Data!$A$2:$A$28)))</f>
        <v xml:space="preserve"> </v>
      </c>
      <c r="J75" s="13" t="str" cm="1">
        <f t="array" ref="J75">_xlfn.IFS(ISBLANK(G75), "", NOT(ISNUMBER(G75)), "!!!",  G75&gt;Data!$D$315,"...",G75&gt;Data!$E$315,"L1",G75&gt;Data!$F$315,"L2",G75&gt;Data!$G$315,"L3",G75&gt;Data!$H$315,"L4",G75&gt;Data!$I$315,"L5",G75&gt;Data!$J$315,"L6",G75&gt;Data!$K$315,"L7",G75&gt;Data!$L$315,"L8", G75&lt;=Data!$L$315,"L9")</f>
        <v/>
      </c>
      <c r="K75" s="8"/>
      <c r="L75" s="126" t="s">
        <v>72</v>
      </c>
      <c r="M75" s="126" t="s">
        <v>73</v>
      </c>
      <c r="N75" s="126">
        <f t="shared" si="14"/>
        <v>0</v>
      </c>
      <c r="O75" s="2"/>
      <c r="P75" s="6"/>
      <c r="Q75" s="6"/>
      <c r="R75" s="6"/>
      <c r="S75" s="6"/>
      <c r="T75" s="6"/>
      <c r="U75" s="6"/>
      <c r="V75" s="6">
        <f>$N75</f>
        <v>0</v>
      </c>
      <c r="W75" s="6"/>
      <c r="X75" s="2"/>
      <c r="Y75" s="8">
        <f>COUNTIF(F$69:F$76:F$60:F$67,F75)</f>
        <v>0</v>
      </c>
      <c r="Z75" s="8">
        <f t="shared" si="15"/>
        <v>0</v>
      </c>
    </row>
    <row r="76" spans="1:26" s="11" customFormat="1" ht="20" customHeight="1">
      <c r="A76" s="13" t="s">
        <v>50</v>
      </c>
      <c r="B76" s="13" t="s">
        <v>24</v>
      </c>
      <c r="C76" s="13">
        <v>800</v>
      </c>
      <c r="D76" s="13" t="s">
        <v>1</v>
      </c>
      <c r="E76" s="25">
        <v>8</v>
      </c>
      <c r="F76" s="51"/>
      <c r="G76" s="51"/>
      <c r="H76" s="125" t="str">
        <f>IF(ISNA((IF(F76=0," ",VLOOKUP(F76,Data!$B$124:$B$150,1,FALSE)))),"WRONG LETTER",IF(F76=0," ",_xlfn.XLOOKUP(F76,Data!$B$124:$B$150,Data!$L$124:$L$150)))</f>
        <v xml:space="preserve"> </v>
      </c>
      <c r="I76" s="125" t="str">
        <f>IF(ISNA((IF(F76=0," ",VLOOKUP(F76,Data!$B$2:$B$28,1,FALSE)))),"WRONG LETTER",IF(F76=0," ",_xlfn.XLOOKUP(F76,Data!$B$2:$B$28,Data!$A$2:$A$28)))</f>
        <v xml:space="preserve"> </v>
      </c>
      <c r="J76" s="13" t="str" cm="1">
        <f t="array" ref="J76">_xlfn.IFS(ISBLANK(G76), "", NOT(ISNUMBER(G76)), "!!!",  G76&gt;Data!$D$315,"...",G76&gt;Data!$E$315,"L1",G76&gt;Data!$F$315,"L2",G76&gt;Data!$G$315,"L3",G76&gt;Data!$H$315,"L4",G76&gt;Data!$I$315,"L5",G76&gt;Data!$J$315,"L6",G76&gt;Data!$K$315,"L7",G76&gt;Data!$L$315,"L8", G76&lt;=Data!$L$315,"L9")</f>
        <v/>
      </c>
      <c r="K76" s="8"/>
      <c r="L76" s="126" t="s">
        <v>45</v>
      </c>
      <c r="M76" s="126" t="s">
        <v>49</v>
      </c>
      <c r="N76" s="126">
        <f t="shared" si="14"/>
        <v>0</v>
      </c>
      <c r="O76" s="2"/>
      <c r="P76" s="6"/>
      <c r="Q76" s="6"/>
      <c r="R76" s="6"/>
      <c r="S76" s="6"/>
      <c r="T76" s="6"/>
      <c r="U76" s="6"/>
      <c r="V76" s="6"/>
      <c r="W76" s="6">
        <f>$N76</f>
        <v>0</v>
      </c>
      <c r="X76" s="8"/>
      <c r="Y76" s="8">
        <f>COUNTIF(F$69:F$76:F$60:F$67,F76)</f>
        <v>0</v>
      </c>
      <c r="Z76" s="8">
        <f t="shared" si="15"/>
        <v>0</v>
      </c>
    </row>
    <row r="77" spans="1:26" s="11" customFormat="1" ht="20" customHeight="1">
      <c r="A77" s="13" t="s">
        <v>50</v>
      </c>
      <c r="B77" s="13" t="s">
        <v>24</v>
      </c>
      <c r="C77" s="13">
        <v>1500</v>
      </c>
      <c r="D77" s="13"/>
      <c r="E77" s="156" t="s">
        <v>251</v>
      </c>
      <c r="F77" s="151"/>
      <c r="G77" s="151"/>
      <c r="H77" s="156"/>
      <c r="I77" s="159" t="s">
        <v>59</v>
      </c>
      <c r="J77" s="161">
        <f>Data!$M$316</f>
        <v>3.5856481481481481E-3</v>
      </c>
      <c r="K77" s="22"/>
      <c r="L77" s="16"/>
      <c r="M77" s="16"/>
      <c r="O77" s="8"/>
      <c r="P77" s="8"/>
      <c r="Q77" s="8"/>
      <c r="R77" s="8"/>
      <c r="S77" s="8"/>
      <c r="T77" s="8"/>
      <c r="U77" s="8"/>
      <c r="V77" s="8"/>
      <c r="W77" s="8"/>
      <c r="X77" s="2"/>
      <c r="Y77" s="123"/>
      <c r="Z77" s="3"/>
    </row>
    <row r="78" spans="1:26" s="11" customFormat="1" ht="20" customHeight="1">
      <c r="A78" s="13" t="s">
        <v>50</v>
      </c>
      <c r="B78" s="13" t="s">
        <v>24</v>
      </c>
      <c r="C78" s="13">
        <v>1500</v>
      </c>
      <c r="D78" s="13" t="s">
        <v>0</v>
      </c>
      <c r="E78" s="155">
        <v>1</v>
      </c>
      <c r="F78" s="51"/>
      <c r="G78" s="51"/>
      <c r="H78" s="125" t="str">
        <f>IF(ISNA((IF(F78=0," ",VLOOKUP(F78,Data!$B$124:$B$150,1,FALSE)))),"WRONG LETTER",IF(F78=0," ",_xlfn.XLOOKUP(F78,Data!$B$124:$B$150,Data!$F$124:$F$150)))</f>
        <v xml:space="preserve"> </v>
      </c>
      <c r="I78" s="125" t="str">
        <f>IF(ISNA((IF(F78=0," ",VLOOKUP(F78,Data!$B$2:$B$28,1,FALSE)))),"WRONG LETTER",IF(F78=0," ",_xlfn.XLOOKUP(F78,Data!$B$2:$B$28,Data!$A$2:$A$28)))</f>
        <v xml:space="preserve"> </v>
      </c>
      <c r="J78" s="13" t="str" cm="1">
        <f t="array" ref="J78">_xlfn.IFS(ISBLANK(G78), "", NOT(ISNUMBER(G78)), "!!!",  G78&gt;Data!$D$316,"...",G78&gt;Data!$E$316,"L1",G78&gt;Data!$F$316,"L2",G78&gt;Data!$G$316,"L3",G78&gt;Data!$H$316,"L4",G78&gt;Data!$I$316,"L5",G78&gt;Data!$J$316,"L6",G78&gt;Data!$K$316,"L7",G78&gt;Data!$L$316,"L8", G78&lt;=Data!$L$316,"L9")</f>
        <v/>
      </c>
      <c r="K78" s="2"/>
      <c r="L78" s="126" t="s">
        <v>0</v>
      </c>
      <c r="M78" s="126" t="s">
        <v>47</v>
      </c>
      <c r="N78" s="126">
        <f>(9-_xlfn.XLOOKUP(L78,F$78:F$85,E$78:E$85, 9))+(9-_xlfn.XLOOKUP(M78,F$78:F$85,E$78:E$85, 9))</f>
        <v>0</v>
      </c>
      <c r="O78" s="2"/>
      <c r="P78" s="6">
        <f>$N78</f>
        <v>0</v>
      </c>
      <c r="Q78" s="6"/>
      <c r="R78" s="6"/>
      <c r="S78" s="6"/>
      <c r="T78" s="6"/>
      <c r="U78" s="6"/>
      <c r="V78" s="6"/>
      <c r="W78" s="6"/>
      <c r="X78" s="2"/>
      <c r="Y78" s="8">
        <f>COUNTIF(F$87:F$94:F$78:F$85,F78)</f>
        <v>0</v>
      </c>
      <c r="Z78" s="8">
        <f>IF(NOT(ISBLANK(F78)),COUNTIF(F$78:F$85,LEFT(F78,1)&amp;"*"),0)</f>
        <v>0</v>
      </c>
    </row>
    <row r="79" spans="1:26" s="11" customFormat="1" ht="20" customHeight="1">
      <c r="A79" s="13" t="s">
        <v>50</v>
      </c>
      <c r="B79" s="13" t="s">
        <v>24</v>
      </c>
      <c r="C79" s="13">
        <v>1500</v>
      </c>
      <c r="D79" s="13" t="s">
        <v>0</v>
      </c>
      <c r="E79" s="155">
        <v>2</v>
      </c>
      <c r="F79" s="51"/>
      <c r="G79" s="51"/>
      <c r="H79" s="125" t="str">
        <f>IF(ISNA((IF(F79=0," ",VLOOKUP(F79,Data!$B$124:$B$150,1,FALSE)))),"WRONG LETTER",IF(F79=0," ",_xlfn.XLOOKUP(F79,Data!$B$124:$B$150,Data!$F$124:$F$150)))</f>
        <v xml:space="preserve"> </v>
      </c>
      <c r="I79" s="125" t="str">
        <f>IF(ISNA((IF(F79=0," ",VLOOKUP(F79,Data!$B$2:$B$28,1,FALSE)))),"WRONG LETTER",IF(F79=0," ",_xlfn.XLOOKUP(F79,Data!$B$2:$B$28,Data!$A$2:$A$28)))</f>
        <v xml:space="preserve"> </v>
      </c>
      <c r="J79" s="13" t="str" cm="1">
        <f t="array" ref="J79">_xlfn.IFS(ISBLANK(G79), "", NOT(ISNUMBER(G79)), "!!!",  G79&gt;Data!$D$316,"...",G79&gt;Data!$E$316,"L1",G79&gt;Data!$F$316,"L2",G79&gt;Data!$G$316,"L3",G79&gt;Data!$H$316,"L4",G79&gt;Data!$I$316,"L5",G79&gt;Data!$J$316,"L6",G79&gt;Data!$K$316,"L7",G79&gt;Data!$L$316,"L8", G79&lt;=Data!$L$316,"L9")</f>
        <v/>
      </c>
      <c r="K79" s="2"/>
      <c r="L79" s="126" t="s">
        <v>33</v>
      </c>
      <c r="M79" s="126" t="s">
        <v>34</v>
      </c>
      <c r="N79" s="126">
        <f t="shared" ref="N79:N85" si="16">(9-_xlfn.XLOOKUP(L79,F$78:F$85,E$78:E$85, 9))+(9-_xlfn.XLOOKUP(M79,F$78:F$85,E$78:E$85, 9))</f>
        <v>0</v>
      </c>
      <c r="O79" s="2"/>
      <c r="P79" s="6"/>
      <c r="Q79" s="6">
        <f>$N79</f>
        <v>0</v>
      </c>
      <c r="R79" s="6"/>
      <c r="S79" s="6"/>
      <c r="T79" s="6"/>
      <c r="U79" s="6"/>
      <c r="V79" s="6"/>
      <c r="W79" s="6"/>
      <c r="X79" s="2"/>
      <c r="Y79" s="8">
        <f>COUNTIF(F$87:F$94:F$78:F$85,F79)</f>
        <v>0</v>
      </c>
      <c r="Z79" s="8">
        <f t="shared" ref="Z79:Z85" si="17">IF(NOT(ISBLANK(F79)),COUNTIF(F$78:F$85,LEFT(F79,1)&amp;"*"),0)</f>
        <v>0</v>
      </c>
    </row>
    <row r="80" spans="1:26" s="11" customFormat="1" ht="20" customHeight="1">
      <c r="A80" s="13" t="s">
        <v>50</v>
      </c>
      <c r="B80" s="13" t="s">
        <v>24</v>
      </c>
      <c r="C80" s="13">
        <v>1500</v>
      </c>
      <c r="D80" s="13" t="s">
        <v>0</v>
      </c>
      <c r="E80" s="155">
        <v>3</v>
      </c>
      <c r="F80" s="51"/>
      <c r="G80" s="51"/>
      <c r="H80" s="125" t="str">
        <f>IF(ISNA((IF(F80=0," ",VLOOKUP(F80,Data!$B$124:$B$150,1,FALSE)))),"WRONG LETTER",IF(F80=0," ",_xlfn.XLOOKUP(F80,Data!$B$124:$B$150,Data!$F$124:$F$150)))</f>
        <v xml:space="preserve"> </v>
      </c>
      <c r="I80" s="125" t="str">
        <f>IF(ISNA((IF(F80=0," ",VLOOKUP(F80,Data!$B$2:$B$28,1,FALSE)))),"WRONG LETTER",IF(F80=0," ",_xlfn.XLOOKUP(F80,Data!$B$2:$B$28,Data!$A$2:$A$28)))</f>
        <v xml:space="preserve"> </v>
      </c>
      <c r="J80" s="13" t="str" cm="1">
        <f t="array" ref="J80">_xlfn.IFS(ISBLANK(G80), "", NOT(ISNUMBER(G80)), "!!!",  G80&gt;Data!$D$316,"...",G80&gt;Data!$E$316,"L1",G80&gt;Data!$F$316,"L2",G80&gt;Data!$G$316,"L3",G80&gt;Data!$H$316,"L4",G80&gt;Data!$I$316,"L5",G80&gt;Data!$J$316,"L6",G80&gt;Data!$K$316,"L7",G80&gt;Data!$L$316,"L8", G80&lt;=Data!$L$316,"L9")</f>
        <v/>
      </c>
      <c r="K80" s="2"/>
      <c r="L80" s="126" t="s">
        <v>1</v>
      </c>
      <c r="M80" s="126" t="s">
        <v>46</v>
      </c>
      <c r="N80" s="126">
        <f t="shared" si="16"/>
        <v>0</v>
      </c>
      <c r="O80" s="2"/>
      <c r="P80" s="6"/>
      <c r="Q80" s="6"/>
      <c r="R80" s="6">
        <f>$N80</f>
        <v>0</v>
      </c>
      <c r="S80" s="6"/>
      <c r="T80" s="6"/>
      <c r="U80" s="6"/>
      <c r="V80" s="6"/>
      <c r="W80" s="6"/>
      <c r="X80" s="2"/>
      <c r="Y80" s="8">
        <f>COUNTIF(F$87:F$94:F$78:F$85,F80)</f>
        <v>0</v>
      </c>
      <c r="Z80" s="8">
        <f t="shared" si="17"/>
        <v>0</v>
      </c>
    </row>
    <row r="81" spans="1:26" s="11" customFormat="1" ht="20" customHeight="1">
      <c r="A81" s="13" t="s">
        <v>50</v>
      </c>
      <c r="B81" s="13" t="s">
        <v>24</v>
      </c>
      <c r="C81" s="13">
        <v>1500</v>
      </c>
      <c r="D81" s="13" t="s">
        <v>0</v>
      </c>
      <c r="E81" s="155">
        <v>4</v>
      </c>
      <c r="F81" s="51"/>
      <c r="G81" s="51"/>
      <c r="H81" s="125" t="str">
        <f>IF(ISNA((IF(F81=0," ",VLOOKUP(F81,Data!$B$124:$B$150,1,FALSE)))),"WRONG LETTER",IF(F81=0," ",_xlfn.XLOOKUP(F81,Data!$B$124:$B$150,Data!$F$124:$F$150)))</f>
        <v xml:space="preserve"> </v>
      </c>
      <c r="I81" s="125" t="str">
        <f>IF(ISNA((IF(F81=0," ",VLOOKUP(F81,Data!$B$2:$B$28,1,FALSE)))),"WRONG LETTER",IF(F81=0," ",_xlfn.XLOOKUP(F81,Data!$B$2:$B$28,Data!$A$2:$A$28)))</f>
        <v xml:space="preserve"> </v>
      </c>
      <c r="J81" s="13" t="str" cm="1">
        <f t="array" ref="J81">_xlfn.IFS(ISBLANK(G81), "", NOT(ISNUMBER(G81)), "!!!",  G81&gt;Data!$D$316,"...",G81&gt;Data!$E$316,"L1",G81&gt;Data!$F$316,"L2",G81&gt;Data!$G$316,"L3",G81&gt;Data!$H$316,"L4",G81&gt;Data!$I$316,"L5",G81&gt;Data!$J$316,"L6",G81&gt;Data!$K$316,"L7",G81&gt;Data!$L$316,"L8", G81&lt;=Data!$L$316,"L9")</f>
        <v/>
      </c>
      <c r="K81" s="2"/>
      <c r="L81" s="126" t="s">
        <v>18</v>
      </c>
      <c r="M81" s="126" t="s">
        <v>17</v>
      </c>
      <c r="N81" s="126">
        <f t="shared" si="16"/>
        <v>0</v>
      </c>
      <c r="O81" s="2"/>
      <c r="P81" s="6"/>
      <c r="Q81" s="6"/>
      <c r="R81" s="6"/>
      <c r="S81" s="6">
        <f>$N81</f>
        <v>0</v>
      </c>
      <c r="T81" s="6"/>
      <c r="U81" s="6"/>
      <c r="V81" s="6"/>
      <c r="W81" s="6"/>
      <c r="X81" s="2"/>
      <c r="Y81" s="8">
        <f>COUNTIF(F$87:F$94:F$78:F$85,F81)</f>
        <v>0</v>
      </c>
      <c r="Z81" s="8">
        <f t="shared" si="17"/>
        <v>0</v>
      </c>
    </row>
    <row r="82" spans="1:26" s="11" customFormat="1" ht="20" customHeight="1">
      <c r="A82" s="13" t="s">
        <v>50</v>
      </c>
      <c r="B82" s="13" t="s">
        <v>24</v>
      </c>
      <c r="C82" s="13">
        <v>1500</v>
      </c>
      <c r="D82" s="13" t="s">
        <v>0</v>
      </c>
      <c r="E82" s="155">
        <v>5</v>
      </c>
      <c r="F82" s="51"/>
      <c r="G82" s="51"/>
      <c r="H82" s="125" t="str">
        <f>IF(ISNA((IF(F82=0," ",VLOOKUP(F82,Data!$B$124:$B$150,1,FALSE)))),"WRONG LETTER",IF(F82=0," ",_xlfn.XLOOKUP(F82,Data!$B$124:$B$150,Data!$F$124:$F$150)))</f>
        <v xml:space="preserve"> </v>
      </c>
      <c r="I82" s="125" t="str">
        <f>IF(ISNA((IF(F82=0," ",VLOOKUP(F82,Data!$B$2:$B$28,1,FALSE)))),"WRONG LETTER",IF(F82=0," ",_xlfn.XLOOKUP(F82,Data!$B$2:$B$28,Data!$A$2:$A$28)))</f>
        <v xml:space="preserve"> </v>
      </c>
      <c r="J82" s="13" t="str" cm="1">
        <f t="array" ref="J82">_xlfn.IFS(ISBLANK(G82), "", NOT(ISNUMBER(G82)), "!!!",  G82&gt;Data!$D$316,"...",G82&gt;Data!$E$316,"L1",G82&gt;Data!$F$316,"L2",G82&gt;Data!$G$316,"L3",G82&gt;Data!$H$316,"L4",G82&gt;Data!$I$316,"L5",G82&gt;Data!$J$316,"L6",G82&gt;Data!$K$316,"L7",G82&gt;Data!$L$316,"L8", G82&lt;=Data!$L$316,"L9")</f>
        <v/>
      </c>
      <c r="K82" s="2"/>
      <c r="L82" s="126" t="s">
        <v>31</v>
      </c>
      <c r="M82" s="126" t="s">
        <v>32</v>
      </c>
      <c r="N82" s="126">
        <f t="shared" si="16"/>
        <v>0</v>
      </c>
      <c r="O82" s="2"/>
      <c r="P82" s="6"/>
      <c r="Q82" s="6"/>
      <c r="R82" s="6"/>
      <c r="S82" s="6"/>
      <c r="T82" s="6">
        <f>$N82</f>
        <v>0</v>
      </c>
      <c r="U82" s="6"/>
      <c r="V82" s="6"/>
      <c r="W82" s="6"/>
      <c r="X82" s="2"/>
      <c r="Y82" s="8">
        <f>COUNTIF(F$87:F$94:F$78:F$85,F82)</f>
        <v>0</v>
      </c>
      <c r="Z82" s="8">
        <f t="shared" si="17"/>
        <v>0</v>
      </c>
    </row>
    <row r="83" spans="1:26" s="11" customFormat="1" ht="20" customHeight="1">
      <c r="A83" s="13" t="s">
        <v>50</v>
      </c>
      <c r="B83" s="13" t="s">
        <v>24</v>
      </c>
      <c r="C83" s="13">
        <v>1500</v>
      </c>
      <c r="D83" s="13" t="s">
        <v>0</v>
      </c>
      <c r="E83" s="155">
        <v>6</v>
      </c>
      <c r="F83" s="51"/>
      <c r="G83" s="51"/>
      <c r="H83" s="125" t="str">
        <f>IF(ISNA((IF(F83=0," ",VLOOKUP(F83,Data!$B$124:$B$150,1,FALSE)))),"WRONG LETTER",IF(F83=0," ",_xlfn.XLOOKUP(F83,Data!$B$124:$B$150,Data!$F$124:$F$150)))</f>
        <v xml:space="preserve"> </v>
      </c>
      <c r="I83" s="125" t="str">
        <f>IF(ISNA((IF(F83=0," ",VLOOKUP(F83,Data!$B$2:$B$28,1,FALSE)))),"WRONG LETTER",IF(F83=0," ",_xlfn.XLOOKUP(F83,Data!$B$2:$B$28,Data!$A$2:$A$28)))</f>
        <v xml:space="preserve"> </v>
      </c>
      <c r="J83" s="13" t="str" cm="1">
        <f t="array" ref="J83">_xlfn.IFS(ISBLANK(G83), "", NOT(ISNUMBER(G83)), "!!!",  G83&gt;Data!$D$316,"...",G83&gt;Data!$E$316,"L1",G83&gt;Data!$F$316,"L2",G83&gt;Data!$G$316,"L3",G83&gt;Data!$H$316,"L4",G83&gt;Data!$I$316,"L5",G83&gt;Data!$J$316,"L6",G83&gt;Data!$K$316,"L7",G83&gt;Data!$L$316,"L8", G83&lt;=Data!$L$316,"L9")</f>
        <v/>
      </c>
      <c r="K83" s="2"/>
      <c r="L83" s="126" t="s">
        <v>44</v>
      </c>
      <c r="M83" s="126" t="s">
        <v>48</v>
      </c>
      <c r="N83" s="126">
        <f t="shared" si="16"/>
        <v>0</v>
      </c>
      <c r="O83" s="2"/>
      <c r="P83" s="6"/>
      <c r="Q83" s="6"/>
      <c r="R83" s="6"/>
      <c r="S83" s="6"/>
      <c r="T83" s="6"/>
      <c r="U83" s="6">
        <f>$N83</f>
        <v>0</v>
      </c>
      <c r="V83" s="6"/>
      <c r="W83" s="6"/>
      <c r="X83" s="2"/>
      <c r="Y83" s="8">
        <f>COUNTIF(F$87:F$94:F$78:F$85,F83)</f>
        <v>0</v>
      </c>
      <c r="Z83" s="8">
        <f t="shared" si="17"/>
        <v>0</v>
      </c>
    </row>
    <row r="84" spans="1:26" s="11" customFormat="1" ht="20" customHeight="1">
      <c r="A84" s="13" t="s">
        <v>50</v>
      </c>
      <c r="B84" s="13" t="s">
        <v>24</v>
      </c>
      <c r="C84" s="13">
        <v>1500</v>
      </c>
      <c r="D84" s="13" t="s">
        <v>0</v>
      </c>
      <c r="E84" s="25">
        <v>7</v>
      </c>
      <c r="F84" s="51"/>
      <c r="G84" s="51"/>
      <c r="H84" s="125" t="str">
        <f>IF(ISNA((IF(F84=0," ",VLOOKUP(F84,Data!$B$124:$B$150,1,FALSE)))),"WRONG LETTER",IF(F84=0," ",_xlfn.XLOOKUP(F84,Data!$B$124:$B$150,Data!$F$124:$F$150)))</f>
        <v xml:space="preserve"> </v>
      </c>
      <c r="I84" s="125" t="str">
        <f>IF(ISNA((IF(F84=0," ",VLOOKUP(F84,Data!$B$2:$B$28,1,FALSE)))),"WRONG LETTER",IF(F84=0," ",_xlfn.XLOOKUP(F84,Data!$B$2:$B$28,Data!$A$2:$A$28)))</f>
        <v xml:space="preserve"> </v>
      </c>
      <c r="J84" s="13" t="str" cm="1">
        <f t="array" ref="J84">_xlfn.IFS(ISBLANK(G84), "", NOT(ISNUMBER(G84)), "!!!",  G84&gt;Data!$D$316,"...",G84&gt;Data!$E$316,"L1",G84&gt;Data!$F$316,"L2",G84&gt;Data!$G$316,"L3",G84&gt;Data!$H$316,"L4",G84&gt;Data!$I$316,"L5",G84&gt;Data!$J$316,"L6",G84&gt;Data!$K$316,"L7",G84&gt;Data!$L$316,"L8", G84&lt;=Data!$L$316,"L9")</f>
        <v/>
      </c>
      <c r="K84" s="2"/>
      <c r="L84" s="126" t="s">
        <v>72</v>
      </c>
      <c r="M84" s="126" t="s">
        <v>73</v>
      </c>
      <c r="N84" s="126">
        <f t="shared" si="16"/>
        <v>0</v>
      </c>
      <c r="O84" s="2"/>
      <c r="P84" s="6"/>
      <c r="Q84" s="6"/>
      <c r="R84" s="6"/>
      <c r="S84" s="6"/>
      <c r="T84" s="6"/>
      <c r="U84" s="6"/>
      <c r="V84" s="6">
        <f>$N84</f>
        <v>0</v>
      </c>
      <c r="W84" s="6"/>
      <c r="X84" s="2"/>
      <c r="Y84" s="8">
        <f>COUNTIF(F$87:F$94:F$78:F$85,F84)</f>
        <v>0</v>
      </c>
      <c r="Z84" s="8">
        <f t="shared" si="17"/>
        <v>0</v>
      </c>
    </row>
    <row r="85" spans="1:26" s="12" customFormat="1" ht="20" customHeight="1">
      <c r="A85" s="13" t="s">
        <v>50</v>
      </c>
      <c r="B85" s="13" t="s">
        <v>24</v>
      </c>
      <c r="C85" s="13">
        <v>1500</v>
      </c>
      <c r="D85" s="13" t="s">
        <v>0</v>
      </c>
      <c r="E85" s="25">
        <v>8</v>
      </c>
      <c r="F85" s="51"/>
      <c r="G85" s="51"/>
      <c r="H85" s="125" t="str">
        <f>IF(ISNA((IF(F85=0," ",VLOOKUP(F85,Data!$B$124:$B$150,1,FALSE)))),"WRONG LETTER",IF(F85=0," ",_xlfn.XLOOKUP(F85,Data!$B$124:$B$150,Data!$F$124:$F$150)))</f>
        <v xml:space="preserve"> </v>
      </c>
      <c r="I85" s="125" t="str">
        <f>IF(ISNA((IF(F85=0," ",VLOOKUP(F85,Data!$B$2:$B$28,1,FALSE)))),"WRONG LETTER",IF(F85=0," ",_xlfn.XLOOKUP(F85,Data!$B$2:$B$28,Data!$A$2:$A$28)))</f>
        <v xml:space="preserve"> </v>
      </c>
      <c r="J85" s="13" t="str" cm="1">
        <f t="array" ref="J85">_xlfn.IFS(ISBLANK(G85), "", NOT(ISNUMBER(G85)), "!!!",  G85&gt;Data!$D$316,"...",G85&gt;Data!$E$316,"L1",G85&gt;Data!$F$316,"L2",G85&gt;Data!$G$316,"L3",G85&gt;Data!$H$316,"L4",G85&gt;Data!$I$316,"L5",G85&gt;Data!$J$316,"L6",G85&gt;Data!$K$316,"L7",G85&gt;Data!$L$316,"L8", G85&lt;=Data!$L$316,"L9")</f>
        <v/>
      </c>
      <c r="K85" s="8"/>
      <c r="L85" s="126" t="s">
        <v>45</v>
      </c>
      <c r="M85" s="126" t="s">
        <v>49</v>
      </c>
      <c r="N85" s="126">
        <f t="shared" si="16"/>
        <v>0</v>
      </c>
      <c r="O85" s="2"/>
      <c r="P85" s="6"/>
      <c r="Q85" s="6"/>
      <c r="R85" s="6"/>
      <c r="S85" s="6"/>
      <c r="T85" s="6"/>
      <c r="U85" s="6"/>
      <c r="V85" s="6"/>
      <c r="W85" s="6">
        <f>$N85</f>
        <v>0</v>
      </c>
      <c r="X85" s="8"/>
      <c r="Y85" s="8">
        <f>COUNTIF(F$87:F$94:F$78:F$85,F85)</f>
        <v>0</v>
      </c>
      <c r="Z85" s="8">
        <f t="shared" si="17"/>
        <v>0</v>
      </c>
    </row>
    <row r="86" spans="1:26" s="12" customFormat="1" ht="20" customHeight="1">
      <c r="A86" s="13" t="s">
        <v>50</v>
      </c>
      <c r="B86" s="13" t="s">
        <v>24</v>
      </c>
      <c r="C86" s="13">
        <v>1500</v>
      </c>
      <c r="D86" s="13"/>
      <c r="E86" s="156" t="s">
        <v>252</v>
      </c>
      <c r="F86" s="151"/>
      <c r="G86" s="151"/>
      <c r="H86" s="156"/>
      <c r="I86" s="159"/>
      <c r="J86" s="161"/>
      <c r="K86" s="8"/>
      <c r="L86" s="129"/>
      <c r="M86" s="129"/>
      <c r="N86" s="130"/>
      <c r="O86" s="8"/>
      <c r="P86" s="8"/>
      <c r="Q86" s="8"/>
      <c r="R86" s="8"/>
      <c r="S86" s="8"/>
      <c r="T86" s="8"/>
      <c r="U86" s="8"/>
      <c r="V86" s="8"/>
      <c r="W86" s="8"/>
      <c r="X86" s="8"/>
      <c r="Y86" s="8"/>
      <c r="Z86" s="3"/>
    </row>
    <row r="87" spans="1:26" s="12" customFormat="1" ht="20" customHeight="1">
      <c r="A87" s="13" t="s">
        <v>50</v>
      </c>
      <c r="B87" s="13" t="s">
        <v>24</v>
      </c>
      <c r="C87" s="13">
        <v>1500</v>
      </c>
      <c r="D87" s="13" t="s">
        <v>1</v>
      </c>
      <c r="E87" s="155">
        <v>1</v>
      </c>
      <c r="F87" s="51"/>
      <c r="G87" s="51"/>
      <c r="H87" s="125" t="str">
        <f>IF(ISNA((IF(F87=0," ",VLOOKUP(F87,Data!$B$124:$B$150,1,FALSE)))),"WRONG LETTER",IF(F87=0," ",_xlfn.XLOOKUP(F87,Data!$B$124:$B$150,Data!$F$124:$F$150)))</f>
        <v xml:space="preserve"> </v>
      </c>
      <c r="I87" s="125" t="str">
        <f>IF(ISNA((IF(F87=0," ",VLOOKUP(F87,Data!$B$2:$B$28,1,FALSE)))),"WRONG LETTER",IF(F87=0," ",_xlfn.XLOOKUP(F87,Data!$B$2:$B$28,Data!$A$2:$A$28)))</f>
        <v xml:space="preserve"> </v>
      </c>
      <c r="J87" s="13" t="str" cm="1">
        <f t="array" ref="J87">_xlfn.IFS(ISBLANK(G87), "", NOT(ISNUMBER(G87)), "!!!",  G87&gt;Data!$D$316,"...",G87&gt;Data!$E$316,"L1",G87&gt;Data!$F$316,"L2",G87&gt;Data!$G$316,"L3",G87&gt;Data!$H$316,"L4",G87&gt;Data!$I$316,"L5",G87&gt;Data!$J$316,"L6",G87&gt;Data!$K$316,"L7",G87&gt;Data!$L$316,"L8", G87&lt;=Data!$L$316,"L9")</f>
        <v/>
      </c>
      <c r="K87" s="2"/>
      <c r="L87" s="126" t="s">
        <v>0</v>
      </c>
      <c r="M87" s="126" t="s">
        <v>47</v>
      </c>
      <c r="N87" s="126">
        <f>(9-_xlfn.XLOOKUP(L87,F$87:F$94,E$87:E$94, 9))+(9-_xlfn.XLOOKUP(M87,F$87:F$94,E$87:E$94, 9))</f>
        <v>0</v>
      </c>
      <c r="O87" s="2"/>
      <c r="P87" s="6">
        <f>$N87</f>
        <v>0</v>
      </c>
      <c r="Q87" s="6"/>
      <c r="R87" s="6"/>
      <c r="S87" s="6"/>
      <c r="T87" s="6"/>
      <c r="U87" s="6"/>
      <c r="V87" s="6"/>
      <c r="W87" s="6"/>
      <c r="X87" s="2"/>
      <c r="Y87" s="8">
        <f>COUNTIF(F$87:F$94:F$78:F$85,F87)</f>
        <v>0</v>
      </c>
      <c r="Z87" s="8">
        <f>IF(NOT(ISBLANK(F87)),COUNTIF(F$87:F$94,LEFT(F87,1)&amp;"*"),0)</f>
        <v>0</v>
      </c>
    </row>
    <row r="88" spans="1:26" s="12" customFormat="1" ht="20" customHeight="1">
      <c r="A88" s="13" t="s">
        <v>50</v>
      </c>
      <c r="B88" s="13" t="s">
        <v>24</v>
      </c>
      <c r="C88" s="13">
        <v>1500</v>
      </c>
      <c r="D88" s="13" t="s">
        <v>1</v>
      </c>
      <c r="E88" s="155">
        <v>2</v>
      </c>
      <c r="F88" s="51"/>
      <c r="G88" s="51"/>
      <c r="H88" s="125" t="str">
        <f>IF(ISNA((IF(F88=0," ",VLOOKUP(F88,Data!$B$124:$B$150,1,FALSE)))),"WRONG LETTER",IF(F88=0," ",_xlfn.XLOOKUP(F88,Data!$B$124:$B$150,Data!$F$124:$F$150)))</f>
        <v xml:space="preserve"> </v>
      </c>
      <c r="I88" s="125" t="str">
        <f>IF(ISNA((IF(F88=0," ",VLOOKUP(F88,Data!$B$2:$B$28,1,FALSE)))),"WRONG LETTER",IF(F88=0," ",_xlfn.XLOOKUP(F88,Data!$B$2:$B$28,Data!$A$2:$A$28)))</f>
        <v xml:space="preserve"> </v>
      </c>
      <c r="J88" s="13" t="str" cm="1">
        <f t="array" ref="J88">_xlfn.IFS(ISBLANK(G88), "", NOT(ISNUMBER(G88)), "!!!",  G88&gt;Data!$D$316,"...",G88&gt;Data!$E$316,"L1",G88&gt;Data!$F$316,"L2",G88&gt;Data!$G$316,"L3",G88&gt;Data!$H$316,"L4",G88&gt;Data!$I$316,"L5",G88&gt;Data!$J$316,"L6",G88&gt;Data!$K$316,"L7",G88&gt;Data!$L$316,"L8", G88&lt;=Data!$L$316,"L9")</f>
        <v/>
      </c>
      <c r="K88" s="8"/>
      <c r="L88" s="126" t="s">
        <v>33</v>
      </c>
      <c r="M88" s="126" t="s">
        <v>34</v>
      </c>
      <c r="N88" s="126">
        <f t="shared" ref="N88:N94" si="18">(9-_xlfn.XLOOKUP(L88,F$87:F$94,E$87:E$94, 9))+(9-_xlfn.XLOOKUP(M88,F$87:F$94,E$87:E$94, 9))</f>
        <v>0</v>
      </c>
      <c r="O88" s="2"/>
      <c r="P88" s="6"/>
      <c r="Q88" s="6">
        <f>$N88</f>
        <v>0</v>
      </c>
      <c r="R88" s="6"/>
      <c r="S88" s="6"/>
      <c r="T88" s="6"/>
      <c r="U88" s="6"/>
      <c r="V88" s="6"/>
      <c r="W88" s="6"/>
      <c r="X88" s="2"/>
      <c r="Y88" s="8">
        <f>COUNTIF(F$87:F$94:F$78:F$85,F88)</f>
        <v>0</v>
      </c>
      <c r="Z88" s="8">
        <f t="shared" ref="Z88:Z94" si="19">IF(NOT(ISBLANK(F88)),COUNTIF(F$87:F$94,LEFT(F88,1)&amp;"*"),0)</f>
        <v>0</v>
      </c>
    </row>
    <row r="89" spans="1:26" s="12" customFormat="1" ht="20" customHeight="1">
      <c r="A89" s="13" t="s">
        <v>50</v>
      </c>
      <c r="B89" s="13" t="s">
        <v>24</v>
      </c>
      <c r="C89" s="13">
        <v>1500</v>
      </c>
      <c r="D89" s="13" t="s">
        <v>1</v>
      </c>
      <c r="E89" s="155">
        <v>3</v>
      </c>
      <c r="F89" s="51"/>
      <c r="G89" s="51"/>
      <c r="H89" s="125" t="str">
        <f>IF(ISNA((IF(F89=0," ",VLOOKUP(F89,Data!$B$124:$B$150,1,FALSE)))),"WRONG LETTER",IF(F89=0," ",_xlfn.XLOOKUP(F89,Data!$B$124:$B$150,Data!$F$124:$F$150)))</f>
        <v xml:space="preserve"> </v>
      </c>
      <c r="I89" s="125" t="str">
        <f>IF(ISNA((IF(F89=0," ",VLOOKUP(F89,Data!$B$2:$B$28,1,FALSE)))),"WRONG LETTER",IF(F89=0," ",_xlfn.XLOOKUP(F89,Data!$B$2:$B$28,Data!$A$2:$A$28)))</f>
        <v xml:space="preserve"> </v>
      </c>
      <c r="J89" s="13" t="str" cm="1">
        <f t="array" ref="J89">_xlfn.IFS(ISBLANK(G89), "", NOT(ISNUMBER(G89)), "!!!",  G89&gt;Data!$D$316,"...",G89&gt;Data!$E$316,"L1",G89&gt;Data!$F$316,"L2",G89&gt;Data!$G$316,"L3",G89&gt;Data!$H$316,"L4",G89&gt;Data!$I$316,"L5",G89&gt;Data!$J$316,"L6",G89&gt;Data!$K$316,"L7",G89&gt;Data!$L$316,"L8", G89&lt;=Data!$L$316,"L9")</f>
        <v/>
      </c>
      <c r="K89" s="8"/>
      <c r="L89" s="126" t="s">
        <v>1</v>
      </c>
      <c r="M89" s="126" t="s">
        <v>46</v>
      </c>
      <c r="N89" s="126">
        <f t="shared" si="18"/>
        <v>0</v>
      </c>
      <c r="O89" s="2"/>
      <c r="P89" s="6"/>
      <c r="Q89" s="6"/>
      <c r="R89" s="6">
        <f>$N89</f>
        <v>0</v>
      </c>
      <c r="S89" s="6"/>
      <c r="T89" s="6"/>
      <c r="U89" s="6"/>
      <c r="V89" s="6"/>
      <c r="W89" s="6"/>
      <c r="X89" s="2"/>
      <c r="Y89" s="8">
        <f>COUNTIF(F$87:F$94:F$78:F$85,F89)</f>
        <v>0</v>
      </c>
      <c r="Z89" s="8">
        <f t="shared" si="19"/>
        <v>0</v>
      </c>
    </row>
    <row r="90" spans="1:26" s="12" customFormat="1" ht="20" customHeight="1">
      <c r="A90" s="13" t="s">
        <v>50</v>
      </c>
      <c r="B90" s="13" t="s">
        <v>24</v>
      </c>
      <c r="C90" s="13">
        <v>1500</v>
      </c>
      <c r="D90" s="13" t="s">
        <v>1</v>
      </c>
      <c r="E90" s="155">
        <v>4</v>
      </c>
      <c r="F90" s="51"/>
      <c r="G90" s="51"/>
      <c r="H90" s="125" t="str">
        <f>IF(ISNA((IF(F90=0," ",VLOOKUP(F90,Data!$B$124:$B$150,1,FALSE)))),"WRONG LETTER",IF(F90=0," ",_xlfn.XLOOKUP(F90,Data!$B$124:$B$150,Data!$F$124:$F$150)))</f>
        <v xml:space="preserve"> </v>
      </c>
      <c r="I90" s="125" t="str">
        <f>IF(ISNA((IF(F90=0," ",VLOOKUP(F90,Data!$B$2:$B$28,1,FALSE)))),"WRONG LETTER",IF(F90=0," ",_xlfn.XLOOKUP(F90,Data!$B$2:$B$28,Data!$A$2:$A$28)))</f>
        <v xml:space="preserve"> </v>
      </c>
      <c r="J90" s="13" t="str" cm="1">
        <f t="array" ref="J90">_xlfn.IFS(ISBLANK(G90), "", NOT(ISNUMBER(G90)), "!!!",  G90&gt;Data!$D$316,"...",G90&gt;Data!$E$316,"L1",G90&gt;Data!$F$316,"L2",G90&gt;Data!$G$316,"L3",G90&gt;Data!$H$316,"L4",G90&gt;Data!$I$316,"L5",G90&gt;Data!$J$316,"L6",G90&gt;Data!$K$316,"L7",G90&gt;Data!$L$316,"L8", G90&lt;=Data!$L$316,"L9")</f>
        <v/>
      </c>
      <c r="K90" s="8"/>
      <c r="L90" s="126" t="s">
        <v>18</v>
      </c>
      <c r="M90" s="126" t="s">
        <v>17</v>
      </c>
      <c r="N90" s="126">
        <f t="shared" si="18"/>
        <v>0</v>
      </c>
      <c r="O90" s="2"/>
      <c r="P90" s="6"/>
      <c r="Q90" s="6"/>
      <c r="R90" s="6"/>
      <c r="S90" s="6">
        <f>$N90</f>
        <v>0</v>
      </c>
      <c r="T90" s="6"/>
      <c r="U90" s="6"/>
      <c r="V90" s="6"/>
      <c r="W90" s="6"/>
      <c r="X90" s="2"/>
      <c r="Y90" s="8">
        <f>COUNTIF(F$87:F$94:F$78:F$85,F90)</f>
        <v>0</v>
      </c>
      <c r="Z90" s="8">
        <f t="shared" si="19"/>
        <v>0</v>
      </c>
    </row>
    <row r="91" spans="1:26" s="12" customFormat="1" ht="20" customHeight="1">
      <c r="A91" s="13" t="s">
        <v>50</v>
      </c>
      <c r="B91" s="13" t="s">
        <v>24</v>
      </c>
      <c r="C91" s="13">
        <v>1500</v>
      </c>
      <c r="D91" s="13" t="s">
        <v>1</v>
      </c>
      <c r="E91" s="155">
        <v>5</v>
      </c>
      <c r="F91" s="51"/>
      <c r="G91" s="51"/>
      <c r="H91" s="125" t="str">
        <f>IF(ISNA((IF(F91=0," ",VLOOKUP(F91,Data!$B$124:$B$150,1,FALSE)))),"WRONG LETTER",IF(F91=0," ",_xlfn.XLOOKUP(F91,Data!$B$124:$B$150,Data!$F$124:$F$150)))</f>
        <v xml:space="preserve"> </v>
      </c>
      <c r="I91" s="125" t="str">
        <f>IF(ISNA((IF(F91=0," ",VLOOKUP(F91,Data!$B$2:$B$28,1,FALSE)))),"WRONG LETTER",IF(F91=0," ",_xlfn.XLOOKUP(F91,Data!$B$2:$B$28,Data!$A$2:$A$28)))</f>
        <v xml:space="preserve"> </v>
      </c>
      <c r="J91" s="13" t="str" cm="1">
        <f t="array" ref="J91">_xlfn.IFS(ISBLANK(G91), "", NOT(ISNUMBER(G91)), "!!!",  G91&gt;Data!$D$316,"...",G91&gt;Data!$E$316,"L1",G91&gt;Data!$F$316,"L2",G91&gt;Data!$G$316,"L3",G91&gt;Data!$H$316,"L4",G91&gt;Data!$I$316,"L5",G91&gt;Data!$J$316,"L6",G91&gt;Data!$K$316,"L7",G91&gt;Data!$L$316,"L8", G91&lt;=Data!$L$316,"L9")</f>
        <v/>
      </c>
      <c r="K91" s="8"/>
      <c r="L91" s="126" t="s">
        <v>31</v>
      </c>
      <c r="M91" s="126" t="s">
        <v>32</v>
      </c>
      <c r="N91" s="126">
        <f t="shared" si="18"/>
        <v>0</v>
      </c>
      <c r="O91" s="2"/>
      <c r="P91" s="6"/>
      <c r="Q91" s="6"/>
      <c r="R91" s="6"/>
      <c r="S91" s="6"/>
      <c r="T91" s="6">
        <f>$N91</f>
        <v>0</v>
      </c>
      <c r="U91" s="6"/>
      <c r="V91" s="6"/>
      <c r="W91" s="6"/>
      <c r="X91" s="2"/>
      <c r="Y91" s="8">
        <f>COUNTIF(F$87:F$94:F$78:F$85,F91)</f>
        <v>0</v>
      </c>
      <c r="Z91" s="8">
        <f t="shared" si="19"/>
        <v>0</v>
      </c>
    </row>
    <row r="92" spans="1:26" s="12" customFormat="1" ht="20" customHeight="1">
      <c r="A92" s="13" t="s">
        <v>50</v>
      </c>
      <c r="B92" s="13" t="s">
        <v>24</v>
      </c>
      <c r="C92" s="13">
        <v>1500</v>
      </c>
      <c r="D92" s="13" t="s">
        <v>1</v>
      </c>
      <c r="E92" s="155">
        <v>6</v>
      </c>
      <c r="F92" s="51"/>
      <c r="G92" s="51"/>
      <c r="H92" s="125" t="str">
        <f>IF(ISNA((IF(F92=0," ",VLOOKUP(F92,Data!$B$124:$B$150,1,FALSE)))),"WRONG LETTER",IF(F92=0," ",_xlfn.XLOOKUP(F92,Data!$B$124:$B$150,Data!$F$124:$F$150)))</f>
        <v xml:space="preserve"> </v>
      </c>
      <c r="I92" s="125" t="str">
        <f>IF(ISNA((IF(F92=0," ",VLOOKUP(F92,Data!$B$2:$B$28,1,FALSE)))),"WRONG LETTER",IF(F92=0," ",_xlfn.XLOOKUP(F92,Data!$B$2:$B$28,Data!$A$2:$A$28)))</f>
        <v xml:space="preserve"> </v>
      </c>
      <c r="J92" s="13" t="str" cm="1">
        <f t="array" ref="J92">_xlfn.IFS(ISBLANK(G92), "", NOT(ISNUMBER(G92)), "!!!",  G92&gt;Data!$D$316,"...",G92&gt;Data!$E$316,"L1",G92&gt;Data!$F$316,"L2",G92&gt;Data!$G$316,"L3",G92&gt;Data!$H$316,"L4",G92&gt;Data!$I$316,"L5",G92&gt;Data!$J$316,"L6",G92&gt;Data!$K$316,"L7",G92&gt;Data!$L$316,"L8", G92&lt;=Data!$L$316,"L9")</f>
        <v/>
      </c>
      <c r="K92" s="131"/>
      <c r="L92" s="126" t="s">
        <v>44</v>
      </c>
      <c r="M92" s="126" t="s">
        <v>48</v>
      </c>
      <c r="N92" s="126">
        <f t="shared" si="18"/>
        <v>0</v>
      </c>
      <c r="O92" s="2"/>
      <c r="P92" s="6"/>
      <c r="Q92" s="6"/>
      <c r="R92" s="6"/>
      <c r="S92" s="6"/>
      <c r="T92" s="6"/>
      <c r="U92" s="6">
        <f>$N92</f>
        <v>0</v>
      </c>
      <c r="V92" s="6"/>
      <c r="W92" s="6"/>
      <c r="X92" s="2"/>
      <c r="Y92" s="8">
        <f>COUNTIF(F$87:F$94:F$78:F$85,F92)</f>
        <v>0</v>
      </c>
      <c r="Z92" s="8">
        <f t="shared" si="19"/>
        <v>0</v>
      </c>
    </row>
    <row r="93" spans="1:26" s="11" customFormat="1" ht="20" customHeight="1">
      <c r="A93" s="13" t="s">
        <v>50</v>
      </c>
      <c r="B93" s="13" t="s">
        <v>24</v>
      </c>
      <c r="C93" s="13">
        <v>1500</v>
      </c>
      <c r="D93" s="13" t="s">
        <v>1</v>
      </c>
      <c r="E93" s="25">
        <v>7</v>
      </c>
      <c r="F93" s="51"/>
      <c r="G93" s="51"/>
      <c r="H93" s="125" t="str">
        <f>IF(ISNA((IF(F93=0," ",VLOOKUP(F93,Data!$B$124:$B$150,1,FALSE)))),"WRONG LETTER",IF(F93=0," ",_xlfn.XLOOKUP(F93,Data!$B$124:$B$150,Data!$F$124:$F$150)))</f>
        <v xml:space="preserve"> </v>
      </c>
      <c r="I93" s="125" t="str">
        <f>IF(ISNA((IF(F93=0," ",VLOOKUP(F93,Data!$B$2:$B$28,1,FALSE)))),"WRONG LETTER",IF(F93=0," ",_xlfn.XLOOKUP(F93,Data!$B$2:$B$28,Data!$A$2:$A$28)))</f>
        <v xml:space="preserve"> </v>
      </c>
      <c r="J93" s="13" t="str" cm="1">
        <f t="array" ref="J93">_xlfn.IFS(ISBLANK(G93), "", NOT(ISNUMBER(G93)), "!!!",  G93&gt;Data!$D$316,"...",G93&gt;Data!$E$316,"L1",G93&gt;Data!$F$316,"L2",G93&gt;Data!$G$316,"L3",G93&gt;Data!$H$316,"L4",G93&gt;Data!$I$316,"L5",G93&gt;Data!$J$316,"L6",G93&gt;Data!$K$316,"L7",G93&gt;Data!$L$316,"L8", G93&lt;=Data!$L$316,"L9")</f>
        <v/>
      </c>
      <c r="K93" s="8"/>
      <c r="L93" s="126" t="s">
        <v>72</v>
      </c>
      <c r="M93" s="126" t="s">
        <v>73</v>
      </c>
      <c r="N93" s="126">
        <f t="shared" si="18"/>
        <v>0</v>
      </c>
      <c r="O93" s="2"/>
      <c r="P93" s="6"/>
      <c r="Q93" s="6"/>
      <c r="R93" s="6"/>
      <c r="S93" s="6"/>
      <c r="T93" s="6"/>
      <c r="U93" s="6"/>
      <c r="V93" s="6">
        <f>$N93</f>
        <v>0</v>
      </c>
      <c r="W93" s="6"/>
      <c r="X93" s="2"/>
      <c r="Y93" s="8">
        <f>COUNTIF(F$87:F$94:F$78:F$85,F93)</f>
        <v>0</v>
      </c>
      <c r="Z93" s="8">
        <f t="shared" si="19"/>
        <v>0</v>
      </c>
    </row>
    <row r="94" spans="1:26" s="11" customFormat="1" ht="20" customHeight="1">
      <c r="A94" s="13" t="s">
        <v>50</v>
      </c>
      <c r="B94" s="13" t="s">
        <v>24</v>
      </c>
      <c r="C94" s="13">
        <v>1500</v>
      </c>
      <c r="D94" s="13" t="s">
        <v>1</v>
      </c>
      <c r="E94" s="25">
        <v>8</v>
      </c>
      <c r="F94" s="51"/>
      <c r="G94" s="51"/>
      <c r="H94" s="125" t="str">
        <f>IF(ISNA((IF(F94=0," ",VLOOKUP(F94,Data!$B$124:$B$150,1,FALSE)))),"WRONG LETTER",IF(F94=0," ",_xlfn.XLOOKUP(F94,Data!$B$124:$B$150,Data!$F$124:$F$150)))</f>
        <v xml:space="preserve"> </v>
      </c>
      <c r="I94" s="125" t="str">
        <f>IF(ISNA((IF(F94=0," ",VLOOKUP(F94,Data!$B$2:$B$28,1,FALSE)))),"WRONG LETTER",IF(F94=0," ",_xlfn.XLOOKUP(F94,Data!$B$2:$B$28,Data!$A$2:$A$28)))</f>
        <v xml:space="preserve"> </v>
      </c>
      <c r="J94" s="13" t="str" cm="1">
        <f t="array" ref="J94">_xlfn.IFS(ISBLANK(G94), "", NOT(ISNUMBER(G94)), "!!!",  G94&gt;Data!$D$316,"...",G94&gt;Data!$E$316,"L1",G94&gt;Data!$F$316,"L2",G94&gt;Data!$G$316,"L3",G94&gt;Data!$H$316,"L4",G94&gt;Data!$I$316,"L5",G94&gt;Data!$J$316,"L6",G94&gt;Data!$K$316,"L7",G94&gt;Data!$L$316,"L8", G94&lt;=Data!$L$316,"L9")</f>
        <v/>
      </c>
      <c r="K94" s="8"/>
      <c r="L94" s="126" t="s">
        <v>45</v>
      </c>
      <c r="M94" s="126" t="s">
        <v>49</v>
      </c>
      <c r="N94" s="126">
        <f t="shared" si="18"/>
        <v>0</v>
      </c>
      <c r="O94" s="2"/>
      <c r="P94" s="6"/>
      <c r="Q94" s="6"/>
      <c r="R94" s="6"/>
      <c r="S94" s="6"/>
      <c r="T94" s="6"/>
      <c r="U94" s="6"/>
      <c r="V94" s="6"/>
      <c r="W94" s="6">
        <f>$N94</f>
        <v>0</v>
      </c>
      <c r="X94" s="8"/>
      <c r="Y94" s="8">
        <f>COUNTIF(F$87:F$94:F$78:F$85,F94)</f>
        <v>0</v>
      </c>
      <c r="Z94" s="8">
        <f t="shared" si="19"/>
        <v>0</v>
      </c>
    </row>
    <row r="95" spans="1:26" s="11" customFormat="1" ht="20" customHeight="1">
      <c r="A95" s="13" t="s">
        <v>50</v>
      </c>
      <c r="B95" s="13" t="s">
        <v>24</v>
      </c>
      <c r="C95" s="13" t="s">
        <v>158</v>
      </c>
      <c r="D95" s="13"/>
      <c r="E95" s="156" t="s">
        <v>253</v>
      </c>
      <c r="F95" s="151"/>
      <c r="G95" s="151"/>
      <c r="H95" s="156"/>
      <c r="I95" s="159" t="s">
        <v>59</v>
      </c>
      <c r="J95" s="160">
        <f>Data!$M$317</f>
        <v>56.6</v>
      </c>
      <c r="K95" s="22"/>
      <c r="L95" s="16"/>
      <c r="M95" s="16"/>
      <c r="O95" s="8"/>
      <c r="P95" s="8"/>
      <c r="Q95" s="8"/>
      <c r="R95" s="8"/>
      <c r="S95" s="8"/>
      <c r="T95" s="8"/>
      <c r="U95" s="8"/>
      <c r="V95" s="8"/>
      <c r="W95" s="8"/>
      <c r="X95" s="2"/>
      <c r="Y95" s="123"/>
      <c r="Z95" s="3"/>
    </row>
    <row r="96" spans="1:26" s="11" customFormat="1" ht="40" customHeight="1">
      <c r="A96" s="13" t="s">
        <v>50</v>
      </c>
      <c r="B96" s="13" t="s">
        <v>24</v>
      </c>
      <c r="C96" s="13" t="s">
        <v>158</v>
      </c>
      <c r="D96" s="13" t="s">
        <v>0</v>
      </c>
      <c r="E96" s="155">
        <v>1</v>
      </c>
      <c r="F96" s="51"/>
      <c r="G96" s="325"/>
      <c r="H96" s="133" t="str">
        <f>IF(ISNA((IF(F96=0," ",VLOOKUP(F96,Data!$B$124:$B$150,1,FALSE)))),"WRONG LETTER",IF(F96=0," ",_xlfn.XLOOKUP(F96,Data!$B$124:$B$150,Data!$X$124:$X$150)))</f>
        <v xml:space="preserve"> </v>
      </c>
      <c r="I96" s="125" t="str">
        <f>IF(ISNA((IF(F96=0," ",VLOOKUP(F96,Data!$B$2:$B$28,1,FALSE)))),"WRONG LETTER",IF(F96=0," ",_xlfn.XLOOKUP(F96,Data!$B$2:$B$28,Data!$A$2:$A$28)))</f>
        <v xml:space="preserve"> </v>
      </c>
      <c r="J96" s="13" t="s">
        <v>159</v>
      </c>
      <c r="K96" s="2"/>
      <c r="L96" s="126" t="s">
        <v>0</v>
      </c>
      <c r="M96" s="126" t="s">
        <v>47</v>
      </c>
      <c r="N96" s="126">
        <f>(9-_xlfn.XLOOKUP(L96,F$96:F$103,E$96:E$103, 9))</f>
        <v>0</v>
      </c>
      <c r="O96" s="2"/>
      <c r="P96" s="6">
        <f>$N96</f>
        <v>0</v>
      </c>
      <c r="Q96" s="6"/>
      <c r="R96" s="6"/>
      <c r="S96" s="6"/>
      <c r="T96" s="6"/>
      <c r="U96" s="6"/>
      <c r="V96" s="6"/>
      <c r="W96" s="6"/>
      <c r="X96" s="2"/>
      <c r="Y96" s="8">
        <f>COUNTIF(F$96:F$103,F96)</f>
        <v>0</v>
      </c>
      <c r="Z96" s="8">
        <f>IF(NOT(ISBLANK(F96)),COUNTIF(F$96:F$103,LEFT(F96,1)&amp;"*"),0)</f>
        <v>0</v>
      </c>
    </row>
    <row r="97" spans="1:26" s="11" customFormat="1" ht="40" customHeight="1">
      <c r="A97" s="13" t="s">
        <v>50</v>
      </c>
      <c r="B97" s="13" t="s">
        <v>24</v>
      </c>
      <c r="C97" s="13" t="s">
        <v>158</v>
      </c>
      <c r="D97" s="13" t="s">
        <v>0</v>
      </c>
      <c r="E97" s="155">
        <v>2</v>
      </c>
      <c r="F97" s="51"/>
      <c r="G97" s="325"/>
      <c r="H97" s="133" t="str">
        <f>IF(ISNA((IF(F97=0," ",VLOOKUP(F97,Data!$B$124:$B$150,1,FALSE)))),"WRONG LETTER",IF(F97=0," ",_xlfn.XLOOKUP(F97,Data!$B$124:$B$150,Data!$X$124:$X$150)))</f>
        <v xml:space="preserve"> </v>
      </c>
      <c r="I97" s="125" t="str">
        <f>IF(ISNA((IF(F97=0," ",VLOOKUP(F97,Data!$B$2:$B$28,1,FALSE)))),"WRONG LETTER",IF(F97=0," ",_xlfn.XLOOKUP(F97,Data!$B$2:$B$28,Data!$A$2:$A$28)))</f>
        <v xml:space="preserve"> </v>
      </c>
      <c r="J97" s="13" t="s">
        <v>159</v>
      </c>
      <c r="K97" s="2"/>
      <c r="L97" s="126" t="s">
        <v>33</v>
      </c>
      <c r="M97" s="126" t="s">
        <v>34</v>
      </c>
      <c r="N97" s="126">
        <f t="shared" ref="N97:N103" si="20">(9-_xlfn.XLOOKUP(L97,F$96:F$103,E$96:E$103, 9))</f>
        <v>0</v>
      </c>
      <c r="O97" s="2"/>
      <c r="P97" s="6"/>
      <c r="Q97" s="6">
        <f>$N97</f>
        <v>0</v>
      </c>
      <c r="R97" s="6"/>
      <c r="S97" s="6"/>
      <c r="T97" s="6"/>
      <c r="U97" s="6"/>
      <c r="V97" s="6"/>
      <c r="W97" s="6"/>
      <c r="X97" s="2"/>
      <c r="Y97" s="8">
        <f t="shared" ref="Y97:Y103" si="21">COUNTIF(F$96:F$103,F97)</f>
        <v>0</v>
      </c>
      <c r="Z97" s="8">
        <f t="shared" ref="Z97:Z103" si="22">IF(NOT(ISBLANK(F97)),COUNTIF(F$96:F$103,LEFT(F97,1)&amp;"*"),0)</f>
        <v>0</v>
      </c>
    </row>
    <row r="98" spans="1:26" s="11" customFormat="1" ht="40" customHeight="1">
      <c r="A98" s="13" t="s">
        <v>50</v>
      </c>
      <c r="B98" s="13" t="s">
        <v>24</v>
      </c>
      <c r="C98" s="13" t="s">
        <v>158</v>
      </c>
      <c r="D98" s="13" t="s">
        <v>0</v>
      </c>
      <c r="E98" s="155">
        <v>3</v>
      </c>
      <c r="F98" s="51"/>
      <c r="G98" s="325"/>
      <c r="H98" s="133" t="str">
        <f>IF(ISNA((IF(F98=0," ",VLOOKUP(F98,Data!$B$124:$B$150,1,FALSE)))),"WRONG LETTER",IF(F98=0," ",_xlfn.XLOOKUP(F98,Data!$B$124:$B$150,Data!$X$124:$X$150)))</f>
        <v xml:space="preserve"> </v>
      </c>
      <c r="I98" s="125" t="str">
        <f>IF(ISNA((IF(F98=0," ",VLOOKUP(F98,Data!$B$2:$B$28,1,FALSE)))),"WRONG LETTER",IF(F98=0," ",_xlfn.XLOOKUP(F98,Data!$B$2:$B$28,Data!$A$2:$A$28)))</f>
        <v xml:space="preserve"> </v>
      </c>
      <c r="J98" s="13" t="s">
        <v>159</v>
      </c>
      <c r="K98" s="2"/>
      <c r="L98" s="126" t="s">
        <v>1</v>
      </c>
      <c r="M98" s="126" t="s">
        <v>46</v>
      </c>
      <c r="N98" s="126">
        <f t="shared" si="20"/>
        <v>0</v>
      </c>
      <c r="O98" s="2"/>
      <c r="P98" s="6"/>
      <c r="Q98" s="6"/>
      <c r="R98" s="6">
        <f>$N98</f>
        <v>0</v>
      </c>
      <c r="S98" s="6"/>
      <c r="T98" s="6"/>
      <c r="U98" s="6"/>
      <c r="V98" s="6"/>
      <c r="W98" s="6"/>
      <c r="X98" s="2"/>
      <c r="Y98" s="8">
        <f t="shared" si="21"/>
        <v>0</v>
      </c>
      <c r="Z98" s="8">
        <f t="shared" si="22"/>
        <v>0</v>
      </c>
    </row>
    <row r="99" spans="1:26" s="11" customFormat="1" ht="40" customHeight="1">
      <c r="A99" s="13" t="s">
        <v>50</v>
      </c>
      <c r="B99" s="13" t="s">
        <v>24</v>
      </c>
      <c r="C99" s="13" t="s">
        <v>158</v>
      </c>
      <c r="D99" s="13" t="s">
        <v>0</v>
      </c>
      <c r="E99" s="155">
        <v>4</v>
      </c>
      <c r="F99" s="51"/>
      <c r="G99" s="325"/>
      <c r="H99" s="133" t="str">
        <f>IF(ISNA((IF(F99=0," ",VLOOKUP(F99,Data!$B$124:$B$150,1,FALSE)))),"WRONG LETTER",IF(F99=0," ",_xlfn.XLOOKUP(F99,Data!$B$124:$B$150,Data!$X$124:$X$150)))</f>
        <v xml:space="preserve"> </v>
      </c>
      <c r="I99" s="125" t="str">
        <f>IF(ISNA((IF(F99=0," ",VLOOKUP(F99,Data!$B$2:$B$28,1,FALSE)))),"WRONG LETTER",IF(F99=0," ",_xlfn.XLOOKUP(F99,Data!$B$2:$B$28,Data!$A$2:$A$28)))</f>
        <v xml:space="preserve"> </v>
      </c>
      <c r="J99" s="13" t="s">
        <v>159</v>
      </c>
      <c r="K99" s="2"/>
      <c r="L99" s="126" t="s">
        <v>18</v>
      </c>
      <c r="M99" s="126" t="s">
        <v>17</v>
      </c>
      <c r="N99" s="126">
        <f t="shared" si="20"/>
        <v>0</v>
      </c>
      <c r="O99" s="2"/>
      <c r="P99" s="6"/>
      <c r="Q99" s="6"/>
      <c r="R99" s="6"/>
      <c r="S99" s="6">
        <f>$N99</f>
        <v>0</v>
      </c>
      <c r="T99" s="6"/>
      <c r="U99" s="6"/>
      <c r="V99" s="6"/>
      <c r="W99" s="6"/>
      <c r="X99" s="2"/>
      <c r="Y99" s="8">
        <f t="shared" si="21"/>
        <v>0</v>
      </c>
      <c r="Z99" s="8">
        <f t="shared" si="22"/>
        <v>0</v>
      </c>
    </row>
    <row r="100" spans="1:26" s="11" customFormat="1" ht="40" customHeight="1">
      <c r="A100" s="13" t="s">
        <v>50</v>
      </c>
      <c r="B100" s="13" t="s">
        <v>24</v>
      </c>
      <c r="C100" s="13" t="s">
        <v>158</v>
      </c>
      <c r="D100" s="13" t="s">
        <v>0</v>
      </c>
      <c r="E100" s="155">
        <v>5</v>
      </c>
      <c r="F100" s="51"/>
      <c r="G100" s="325"/>
      <c r="H100" s="133" t="str">
        <f>IF(ISNA((IF(F100=0," ",VLOOKUP(F100,Data!$B$124:$B$150,1,FALSE)))),"WRONG LETTER",IF(F100=0," ",_xlfn.XLOOKUP(F100,Data!$B$124:$B$150,Data!$X$124:$X$150)))</f>
        <v xml:space="preserve"> </v>
      </c>
      <c r="I100" s="125" t="str">
        <f>IF(ISNA((IF(F100=0," ",VLOOKUP(F100,Data!$B$2:$B$28,1,FALSE)))),"WRONG LETTER",IF(F100=0," ",_xlfn.XLOOKUP(F100,Data!$B$2:$B$28,Data!$A$2:$A$28)))</f>
        <v xml:space="preserve"> </v>
      </c>
      <c r="J100" s="13" t="s">
        <v>159</v>
      </c>
      <c r="K100" s="2"/>
      <c r="L100" s="126" t="s">
        <v>31</v>
      </c>
      <c r="M100" s="126" t="s">
        <v>32</v>
      </c>
      <c r="N100" s="126">
        <f t="shared" si="20"/>
        <v>0</v>
      </c>
      <c r="O100" s="2"/>
      <c r="P100" s="6"/>
      <c r="Q100" s="6"/>
      <c r="R100" s="6"/>
      <c r="S100" s="6"/>
      <c r="T100" s="6">
        <f>$N100</f>
        <v>0</v>
      </c>
      <c r="U100" s="6"/>
      <c r="V100" s="6"/>
      <c r="W100" s="6"/>
      <c r="X100" s="2"/>
      <c r="Y100" s="8">
        <f t="shared" si="21"/>
        <v>0</v>
      </c>
      <c r="Z100" s="8">
        <f t="shared" si="22"/>
        <v>0</v>
      </c>
    </row>
    <row r="101" spans="1:26" s="11" customFormat="1" ht="40" customHeight="1">
      <c r="A101" s="13" t="s">
        <v>50</v>
      </c>
      <c r="B101" s="13" t="s">
        <v>24</v>
      </c>
      <c r="C101" s="13" t="s">
        <v>158</v>
      </c>
      <c r="D101" s="13" t="s">
        <v>0</v>
      </c>
      <c r="E101" s="155">
        <v>6</v>
      </c>
      <c r="F101" s="51"/>
      <c r="G101" s="325"/>
      <c r="H101" s="133" t="str">
        <f>IF(ISNA((IF(F101=0," ",VLOOKUP(F101,Data!$B$124:$B$150,1,FALSE)))),"WRONG LETTER",IF(F101=0," ",_xlfn.XLOOKUP(F101,Data!$B$124:$B$150,Data!$X$124:$X$150)))</f>
        <v xml:space="preserve"> </v>
      </c>
      <c r="I101" s="125" t="str">
        <f>IF(ISNA((IF(F101=0," ",VLOOKUP(F101,Data!$B$2:$B$28,1,FALSE)))),"WRONG LETTER",IF(F101=0," ",_xlfn.XLOOKUP(F101,Data!$B$2:$B$28,Data!$A$2:$A$28)))</f>
        <v xml:space="preserve"> </v>
      </c>
      <c r="J101" s="13" t="s">
        <v>159</v>
      </c>
      <c r="K101" s="2"/>
      <c r="L101" s="126" t="s">
        <v>44</v>
      </c>
      <c r="M101" s="126" t="s">
        <v>48</v>
      </c>
      <c r="N101" s="126">
        <f t="shared" si="20"/>
        <v>0</v>
      </c>
      <c r="O101" s="2"/>
      <c r="P101" s="6"/>
      <c r="Q101" s="6"/>
      <c r="R101" s="6"/>
      <c r="S101" s="6"/>
      <c r="T101" s="6"/>
      <c r="U101" s="6">
        <f>$N101</f>
        <v>0</v>
      </c>
      <c r="V101" s="6"/>
      <c r="W101" s="6"/>
      <c r="X101" s="2"/>
      <c r="Y101" s="8">
        <f t="shared" si="21"/>
        <v>0</v>
      </c>
      <c r="Z101" s="8">
        <f t="shared" si="22"/>
        <v>0</v>
      </c>
    </row>
    <row r="102" spans="1:26" s="11" customFormat="1" ht="40" customHeight="1">
      <c r="A102" s="13" t="s">
        <v>50</v>
      </c>
      <c r="B102" s="13" t="s">
        <v>24</v>
      </c>
      <c r="C102" s="13" t="s">
        <v>158</v>
      </c>
      <c r="D102" s="13" t="s">
        <v>0</v>
      </c>
      <c r="E102" s="25">
        <v>7</v>
      </c>
      <c r="F102" s="51"/>
      <c r="G102" s="325"/>
      <c r="H102" s="133" t="str">
        <f>IF(ISNA((IF(F102=0," ",VLOOKUP(F102,Data!$B$124:$B$150,1,FALSE)))),"WRONG LETTER",IF(F102=0," ",_xlfn.XLOOKUP(F102,Data!$B$124:$B$150,Data!$X$124:$X$150)))</f>
        <v xml:space="preserve"> </v>
      </c>
      <c r="I102" s="125" t="str">
        <f>IF(ISNA((IF(F102=0," ",VLOOKUP(F102,Data!$B$2:$B$28,1,FALSE)))),"WRONG LETTER",IF(F102=0," ",_xlfn.XLOOKUP(F102,Data!$B$2:$B$28,Data!$A$2:$A$28)))</f>
        <v xml:space="preserve"> </v>
      </c>
      <c r="J102" s="13" t="s">
        <v>159</v>
      </c>
      <c r="K102" s="2"/>
      <c r="L102" s="126" t="s">
        <v>72</v>
      </c>
      <c r="M102" s="126" t="s">
        <v>73</v>
      </c>
      <c r="N102" s="126">
        <f t="shared" si="20"/>
        <v>0</v>
      </c>
      <c r="O102" s="2"/>
      <c r="P102" s="6"/>
      <c r="Q102" s="6"/>
      <c r="R102" s="6"/>
      <c r="S102" s="6"/>
      <c r="T102" s="6"/>
      <c r="U102" s="6"/>
      <c r="V102" s="6">
        <f>$N102</f>
        <v>0</v>
      </c>
      <c r="W102" s="6"/>
      <c r="X102" s="2"/>
      <c r="Y102" s="8">
        <f t="shared" si="21"/>
        <v>0</v>
      </c>
      <c r="Z102" s="8">
        <f t="shared" si="22"/>
        <v>0</v>
      </c>
    </row>
    <row r="103" spans="1:26" s="12" customFormat="1" ht="40" customHeight="1">
      <c r="A103" s="13" t="s">
        <v>50</v>
      </c>
      <c r="B103" s="13" t="s">
        <v>24</v>
      </c>
      <c r="C103" s="13" t="s">
        <v>158</v>
      </c>
      <c r="D103" s="13" t="s">
        <v>0</v>
      </c>
      <c r="E103" s="25">
        <v>8</v>
      </c>
      <c r="F103" s="51"/>
      <c r="G103" s="325"/>
      <c r="H103" s="133" t="str">
        <f>IF(ISNA((IF(F103=0," ",VLOOKUP(F103,Data!$B$124:$B$150,1,FALSE)))),"WRONG LETTER",IF(F103=0," ",_xlfn.XLOOKUP(F103,Data!$B$124:$B$150,Data!$X$124:$X$150)))</f>
        <v xml:space="preserve"> </v>
      </c>
      <c r="I103" s="125" t="str">
        <f>IF(ISNA((IF(F103=0," ",VLOOKUP(F103,Data!$B$2:$B$28,1,FALSE)))),"WRONG LETTER",IF(F103=0," ",_xlfn.XLOOKUP(F103,Data!$B$2:$B$28,Data!$A$2:$A$28)))</f>
        <v xml:space="preserve"> </v>
      </c>
      <c r="J103" s="13" t="s">
        <v>159</v>
      </c>
      <c r="K103" s="8"/>
      <c r="L103" s="126" t="s">
        <v>45</v>
      </c>
      <c r="M103" s="126" t="s">
        <v>49</v>
      </c>
      <c r="N103" s="126">
        <f t="shared" si="20"/>
        <v>0</v>
      </c>
      <c r="O103" s="2"/>
      <c r="P103" s="6"/>
      <c r="Q103" s="6"/>
      <c r="R103" s="6"/>
      <c r="S103" s="6"/>
      <c r="T103" s="6"/>
      <c r="U103" s="6"/>
      <c r="V103" s="6"/>
      <c r="W103" s="6">
        <f>$N103</f>
        <v>0</v>
      </c>
      <c r="X103" s="8"/>
      <c r="Y103" s="8">
        <f t="shared" si="21"/>
        <v>0</v>
      </c>
      <c r="Z103" s="8">
        <f t="shared" si="22"/>
        <v>0</v>
      </c>
    </row>
    <row r="104" spans="1:26" s="11" customFormat="1" ht="20" customHeight="1">
      <c r="A104" s="13" t="s">
        <v>50</v>
      </c>
      <c r="B104" s="13" t="s">
        <v>24</v>
      </c>
      <c r="C104" s="13" t="s">
        <v>26</v>
      </c>
      <c r="D104" s="13"/>
      <c r="E104" s="156" t="s">
        <v>254</v>
      </c>
      <c r="F104" s="151"/>
      <c r="G104" s="151"/>
      <c r="H104" s="156"/>
      <c r="I104" s="159" t="s">
        <v>59</v>
      </c>
      <c r="J104" s="160">
        <f>Data!$M$318</f>
        <v>1.52</v>
      </c>
      <c r="K104" s="22"/>
      <c r="L104" s="16"/>
      <c r="M104" s="16"/>
      <c r="O104" s="8"/>
      <c r="P104" s="8"/>
      <c r="Q104" s="8"/>
      <c r="R104" s="8"/>
      <c r="S104" s="8"/>
      <c r="T104" s="8"/>
      <c r="U104" s="8"/>
      <c r="V104" s="8"/>
      <c r="W104" s="8"/>
      <c r="X104" s="2"/>
      <c r="Y104" s="123"/>
      <c r="Z104" s="124"/>
    </row>
    <row r="105" spans="1:26" s="11" customFormat="1" ht="20" customHeight="1">
      <c r="A105" s="13" t="s">
        <v>50</v>
      </c>
      <c r="B105" s="13" t="s">
        <v>24</v>
      </c>
      <c r="C105" s="13" t="s">
        <v>26</v>
      </c>
      <c r="D105" s="13" t="s">
        <v>0</v>
      </c>
      <c r="E105" s="155">
        <v>1</v>
      </c>
      <c r="F105" s="30"/>
      <c r="G105" s="139"/>
      <c r="H105" s="125" t="str">
        <f>IF(ISNA((IF(F105=0," ",VLOOKUP(F105,Data!$B$124:$B$150,1,FALSE)))),"WRONG LETTER",IF(F105=0," ",_xlfn.XLOOKUP(F105,Data!$B$124:$B$150,Data!$H$124:$H$150)))</f>
        <v xml:space="preserve"> </v>
      </c>
      <c r="I105" s="125" t="str">
        <f>IF(ISNA((IF(F105=0," ",VLOOKUP(F105,Data!$B$2:$B$28,1,FALSE)))),"WRONG LETTER",IF(F105=0," ",_xlfn.XLOOKUP(F105,Data!$B$2:$B$28,Data!$A$2:$A$28)))</f>
        <v xml:space="preserve"> </v>
      </c>
      <c r="J105" s="13" t="str" cm="1">
        <f t="array" ref="J105">_xlfn.IFS(ISBLANK(G105), "", NOT(ISNUMBER(G105)), "!!!",  G105&lt;Data!$D$318,"...",G105&lt;Data!$E$318,"L1",G105&lt;Data!$F$318,"L2",G105&lt;Data!$G$318,"L3",G105&lt;Data!$H$318,"L4",G105&lt;Data!$I$318,"L5",G105&lt;Data!$J$318,"L6",G105&lt;Data!$K$318,"L7",G105&lt;Data!$L$318,"L8", G105&gt;=Data!$L$318,"L9")</f>
        <v/>
      </c>
      <c r="K105" s="2"/>
      <c r="L105" s="126" t="s">
        <v>0</v>
      </c>
      <c r="M105" s="126" t="s">
        <v>47</v>
      </c>
      <c r="N105" s="126">
        <f>(9-_xlfn.XLOOKUP(L105,F$105:F$112,E$105:E$112, 9))+(9-_xlfn.XLOOKUP(M105,F$105:F$112,E$105:E$112, 9))</f>
        <v>0</v>
      </c>
      <c r="O105" s="2"/>
      <c r="P105" s="6">
        <f>$N105</f>
        <v>0</v>
      </c>
      <c r="Q105" s="6"/>
      <c r="R105" s="6"/>
      <c r="S105" s="6"/>
      <c r="T105" s="6"/>
      <c r="U105" s="6"/>
      <c r="V105" s="6"/>
      <c r="W105" s="6"/>
      <c r="X105" s="2"/>
      <c r="Y105" s="8">
        <f>COUNTIF(F$105:F$112:F$114:F$121,F105)</f>
        <v>0</v>
      </c>
      <c r="Z105" s="8">
        <f>IF(NOT(ISBLANK(F105)),COUNTIF(F$105:F$112,LEFT(F105,1)&amp;"*"),0)</f>
        <v>0</v>
      </c>
    </row>
    <row r="106" spans="1:26" s="11" customFormat="1" ht="20" customHeight="1">
      <c r="A106" s="13" t="s">
        <v>50</v>
      </c>
      <c r="B106" s="13" t="s">
        <v>24</v>
      </c>
      <c r="C106" s="13" t="s">
        <v>26</v>
      </c>
      <c r="D106" s="13" t="s">
        <v>0</v>
      </c>
      <c r="E106" s="340">
        <v>2</v>
      </c>
      <c r="F106" s="30"/>
      <c r="G106" s="139"/>
      <c r="H106" s="125" t="str">
        <f>IF(ISNA((IF(F106=0," ",VLOOKUP(F106,Data!$B$124:$B$150,1,FALSE)))),"WRONG LETTER",IF(F106=0," ",_xlfn.XLOOKUP(F106,Data!$B$124:$B$150,Data!$H$124:$H$150)))</f>
        <v xml:space="preserve"> </v>
      </c>
      <c r="I106" s="125" t="str">
        <f>IF(ISNA((IF(F106=0," ",VLOOKUP(F106,Data!$B$2:$B$28,1,FALSE)))),"WRONG LETTER",IF(F106=0," ",_xlfn.XLOOKUP(F106,Data!$B$2:$B$28,Data!$A$2:$A$28)))</f>
        <v xml:space="preserve"> </v>
      </c>
      <c r="J106" s="13" t="str" cm="1">
        <f t="array" ref="J106">_xlfn.IFS(ISBLANK(G106), "", NOT(ISNUMBER(G106)), "!!!",  G106&lt;Data!$D$318,"...",G106&lt;Data!$E$318,"L1",G106&lt;Data!$F$318,"L2",G106&lt;Data!$G$318,"L3",G106&lt;Data!$H$318,"L4",G106&lt;Data!$I$318,"L5",G106&lt;Data!$J$318,"L6",G106&lt;Data!$K$318,"L7",G106&lt;Data!$L$318,"L8", G106&gt;=Data!$L$318,"L9")</f>
        <v/>
      </c>
      <c r="K106" s="2"/>
      <c r="L106" s="126" t="s">
        <v>33</v>
      </c>
      <c r="M106" s="126" t="s">
        <v>34</v>
      </c>
      <c r="N106" s="126">
        <f t="shared" ref="N106:N112" si="23">(9-_xlfn.XLOOKUP(L106,F$105:F$112,E$105:E$112, 9))+(9-_xlfn.XLOOKUP(M106,F$105:F$112,E$105:E$112, 9))</f>
        <v>0</v>
      </c>
      <c r="O106" s="2"/>
      <c r="P106" s="6"/>
      <c r="Q106" s="6">
        <f>$N106</f>
        <v>0</v>
      </c>
      <c r="R106" s="6"/>
      <c r="S106" s="6"/>
      <c r="T106" s="6"/>
      <c r="U106" s="6"/>
      <c r="V106" s="6"/>
      <c r="W106" s="6"/>
      <c r="X106" s="2"/>
      <c r="Y106" s="8">
        <f>COUNTIF(F$105:F$112:F$114:F$121,F106)</f>
        <v>0</v>
      </c>
      <c r="Z106" s="8">
        <f t="shared" ref="Z106:Z112" si="24">IF(NOT(ISBLANK(F106)),COUNTIF(F$105:F$112,LEFT(F106,1)&amp;"*"),0)</f>
        <v>0</v>
      </c>
    </row>
    <row r="107" spans="1:26" s="11" customFormat="1" ht="20" customHeight="1">
      <c r="A107" s="13" t="s">
        <v>50</v>
      </c>
      <c r="B107" s="13" t="s">
        <v>24</v>
      </c>
      <c r="C107" s="13" t="s">
        <v>26</v>
      </c>
      <c r="D107" s="13" t="s">
        <v>0</v>
      </c>
      <c r="E107" s="340">
        <v>2</v>
      </c>
      <c r="F107" s="30"/>
      <c r="G107" s="139"/>
      <c r="H107" s="125" t="str">
        <f>IF(ISNA((IF(F107=0," ",VLOOKUP(F107,Data!$B$124:$B$150,1,FALSE)))),"WRONG LETTER",IF(F107=0," ",_xlfn.XLOOKUP(F107,Data!$B$124:$B$150,Data!$H$124:$H$150)))</f>
        <v xml:space="preserve"> </v>
      </c>
      <c r="I107" s="125" t="str">
        <f>IF(ISNA((IF(F107=0," ",VLOOKUP(F107,Data!$B$2:$B$28,1,FALSE)))),"WRONG LETTER",IF(F107=0," ",_xlfn.XLOOKUP(F107,Data!$B$2:$B$28,Data!$A$2:$A$28)))</f>
        <v xml:space="preserve"> </v>
      </c>
      <c r="J107" s="13" t="str" cm="1">
        <f t="array" ref="J107">_xlfn.IFS(ISBLANK(G107), "", NOT(ISNUMBER(G107)), "!!!",  G107&lt;Data!$D$318,"...",G107&lt;Data!$E$318,"L1",G107&lt;Data!$F$318,"L2",G107&lt;Data!$G$318,"L3",G107&lt;Data!$H$318,"L4",G107&lt;Data!$I$318,"L5",G107&lt;Data!$J$318,"L6",G107&lt;Data!$K$318,"L7",G107&lt;Data!$L$318,"L8", G107&gt;=Data!$L$318,"L9")</f>
        <v/>
      </c>
      <c r="K107" s="2"/>
      <c r="L107" s="126" t="s">
        <v>1</v>
      </c>
      <c r="M107" s="126" t="s">
        <v>46</v>
      </c>
      <c r="N107" s="126">
        <f t="shared" si="23"/>
        <v>0</v>
      </c>
      <c r="O107" s="2"/>
      <c r="P107" s="6"/>
      <c r="Q107" s="6"/>
      <c r="R107" s="6">
        <f>$N107</f>
        <v>0</v>
      </c>
      <c r="S107" s="6"/>
      <c r="T107" s="6"/>
      <c r="U107" s="6"/>
      <c r="V107" s="6"/>
      <c r="W107" s="6"/>
      <c r="X107" s="2"/>
      <c r="Y107" s="8">
        <f>COUNTIF(F$105:F$112:F$114:F$121,F107)</f>
        <v>0</v>
      </c>
      <c r="Z107" s="8">
        <f t="shared" si="24"/>
        <v>0</v>
      </c>
    </row>
    <row r="108" spans="1:26" s="11" customFormat="1" ht="20" customHeight="1">
      <c r="A108" s="13" t="s">
        <v>50</v>
      </c>
      <c r="B108" s="13" t="s">
        <v>24</v>
      </c>
      <c r="C108" s="13" t="s">
        <v>26</v>
      </c>
      <c r="D108" s="13" t="s">
        <v>0</v>
      </c>
      <c r="E108" s="155">
        <v>4</v>
      </c>
      <c r="F108" s="30"/>
      <c r="G108" s="139"/>
      <c r="H108" s="125" t="str">
        <f>IF(ISNA((IF(F108=0," ",VLOOKUP(F108,Data!$B$124:$B$150,1,FALSE)))),"WRONG LETTER",IF(F108=0," ",_xlfn.XLOOKUP(F108,Data!$B$124:$B$150,Data!$H$124:$H$150)))</f>
        <v xml:space="preserve"> </v>
      </c>
      <c r="I108" s="125" t="str">
        <f>IF(ISNA((IF(F108=0," ",VLOOKUP(F108,Data!$B$2:$B$28,1,FALSE)))),"WRONG LETTER",IF(F108=0," ",_xlfn.XLOOKUP(F108,Data!$B$2:$B$28,Data!$A$2:$A$28)))</f>
        <v xml:space="preserve"> </v>
      </c>
      <c r="J108" s="13" t="str" cm="1">
        <f t="array" ref="J108">_xlfn.IFS(ISBLANK(G108), "", NOT(ISNUMBER(G108)), "!!!",  G108&lt;Data!$D$318,"...",G108&lt;Data!$E$318,"L1",G108&lt;Data!$F$318,"L2",G108&lt;Data!$G$318,"L3",G108&lt;Data!$H$318,"L4",G108&lt;Data!$I$318,"L5",G108&lt;Data!$J$318,"L6",G108&lt;Data!$K$318,"L7",G108&lt;Data!$L$318,"L8", G108&gt;=Data!$L$318,"L9")</f>
        <v/>
      </c>
      <c r="K108" s="2"/>
      <c r="L108" s="126" t="s">
        <v>18</v>
      </c>
      <c r="M108" s="126" t="s">
        <v>17</v>
      </c>
      <c r="N108" s="126">
        <f t="shared" si="23"/>
        <v>0</v>
      </c>
      <c r="O108" s="2"/>
      <c r="P108" s="6"/>
      <c r="Q108" s="6"/>
      <c r="R108" s="6"/>
      <c r="S108" s="6">
        <f>$N108</f>
        <v>0</v>
      </c>
      <c r="T108" s="6"/>
      <c r="U108" s="6"/>
      <c r="V108" s="6"/>
      <c r="W108" s="6"/>
      <c r="X108" s="2"/>
      <c r="Y108" s="8">
        <f>COUNTIF(F$105:F$112:F$114:F$121,F108)</f>
        <v>0</v>
      </c>
      <c r="Z108" s="8">
        <f t="shared" si="24"/>
        <v>0</v>
      </c>
    </row>
    <row r="109" spans="1:26" s="11" customFormat="1" ht="20" customHeight="1">
      <c r="A109" s="13" t="s">
        <v>50</v>
      </c>
      <c r="B109" s="13" t="s">
        <v>24</v>
      </c>
      <c r="C109" s="13" t="s">
        <v>26</v>
      </c>
      <c r="D109" s="13" t="s">
        <v>0</v>
      </c>
      <c r="E109" s="155">
        <v>5</v>
      </c>
      <c r="F109" s="30"/>
      <c r="G109" s="139"/>
      <c r="H109" s="125" t="str">
        <f>IF(ISNA((IF(F109=0," ",VLOOKUP(F109,Data!$B$124:$B$150,1,FALSE)))),"WRONG LETTER",IF(F109=0," ",_xlfn.XLOOKUP(F109,Data!$B$124:$B$150,Data!$H$124:$H$150)))</f>
        <v xml:space="preserve"> </v>
      </c>
      <c r="I109" s="125" t="str">
        <f>IF(ISNA((IF(F109=0," ",VLOOKUP(F109,Data!$B$2:$B$28,1,FALSE)))),"WRONG LETTER",IF(F109=0," ",_xlfn.XLOOKUP(F109,Data!$B$2:$B$28,Data!$A$2:$A$28)))</f>
        <v xml:space="preserve"> </v>
      </c>
      <c r="J109" s="13" t="str" cm="1">
        <f t="array" ref="J109">_xlfn.IFS(ISBLANK(G109), "", NOT(ISNUMBER(G109)), "!!!",  G109&lt;Data!$D$318,"...",G109&lt;Data!$E$318,"L1",G109&lt;Data!$F$318,"L2",G109&lt;Data!$G$318,"L3",G109&lt;Data!$H$318,"L4",G109&lt;Data!$I$318,"L5",G109&lt;Data!$J$318,"L6",G109&lt;Data!$K$318,"L7",G109&lt;Data!$L$318,"L8", G109&gt;=Data!$L$318,"L9")</f>
        <v/>
      </c>
      <c r="K109" s="2"/>
      <c r="L109" s="126" t="s">
        <v>31</v>
      </c>
      <c r="M109" s="126" t="s">
        <v>32</v>
      </c>
      <c r="N109" s="126">
        <f t="shared" si="23"/>
        <v>0</v>
      </c>
      <c r="O109" s="2"/>
      <c r="P109" s="6"/>
      <c r="Q109" s="6"/>
      <c r="R109" s="6"/>
      <c r="S109" s="6"/>
      <c r="T109" s="6">
        <f>$N109</f>
        <v>0</v>
      </c>
      <c r="U109" s="6"/>
      <c r="V109" s="6"/>
      <c r="W109" s="6"/>
      <c r="X109" s="2"/>
      <c r="Y109" s="8">
        <f>COUNTIF(F$105:F$112:F$114:F$121,F109)</f>
        <v>0</v>
      </c>
      <c r="Z109" s="8">
        <f t="shared" si="24"/>
        <v>0</v>
      </c>
    </row>
    <row r="110" spans="1:26" s="11" customFormat="1" ht="20" customHeight="1">
      <c r="A110" s="13" t="s">
        <v>50</v>
      </c>
      <c r="B110" s="13" t="s">
        <v>24</v>
      </c>
      <c r="C110" s="13" t="s">
        <v>26</v>
      </c>
      <c r="D110" s="13" t="s">
        <v>0</v>
      </c>
      <c r="E110" s="155">
        <v>6</v>
      </c>
      <c r="F110" s="30"/>
      <c r="G110" s="139"/>
      <c r="H110" s="125" t="str">
        <f>IF(ISNA((IF(F110=0," ",VLOOKUP(F110,Data!$B$124:$B$150,1,FALSE)))),"WRONG LETTER",IF(F110=0," ",_xlfn.XLOOKUP(F110,Data!$B$124:$B$150,Data!$H$124:$H$150)))</f>
        <v xml:space="preserve"> </v>
      </c>
      <c r="I110" s="125" t="str">
        <f>IF(ISNA((IF(F110=0," ",VLOOKUP(F110,Data!$B$2:$B$28,1,FALSE)))),"WRONG LETTER",IF(F110=0," ",_xlfn.XLOOKUP(F110,Data!$B$2:$B$28,Data!$A$2:$A$28)))</f>
        <v xml:space="preserve"> </v>
      </c>
      <c r="J110" s="13" t="str" cm="1">
        <f t="array" ref="J110">_xlfn.IFS(ISBLANK(G110), "", NOT(ISNUMBER(G110)), "!!!",  G110&lt;Data!$D$318,"...",G110&lt;Data!$E$318,"L1",G110&lt;Data!$F$318,"L2",G110&lt;Data!$G$318,"L3",G110&lt;Data!$H$318,"L4",G110&lt;Data!$I$318,"L5",G110&lt;Data!$J$318,"L6",G110&lt;Data!$K$318,"L7",G110&lt;Data!$L$318,"L8", G110&gt;=Data!$L$318,"L9")</f>
        <v/>
      </c>
      <c r="K110" s="2"/>
      <c r="L110" s="126" t="s">
        <v>44</v>
      </c>
      <c r="M110" s="126" t="s">
        <v>48</v>
      </c>
      <c r="N110" s="126">
        <f t="shared" si="23"/>
        <v>0</v>
      </c>
      <c r="O110" s="2"/>
      <c r="P110" s="6"/>
      <c r="Q110" s="6"/>
      <c r="R110" s="6"/>
      <c r="S110" s="6"/>
      <c r="T110" s="6"/>
      <c r="U110" s="6">
        <f>$N110</f>
        <v>0</v>
      </c>
      <c r="V110" s="6"/>
      <c r="W110" s="6"/>
      <c r="X110" s="2"/>
      <c r="Y110" s="8">
        <f>COUNTIF(F$105:F$112:F$114:F$121,F110)</f>
        <v>0</v>
      </c>
      <c r="Z110" s="8">
        <f t="shared" si="24"/>
        <v>0</v>
      </c>
    </row>
    <row r="111" spans="1:26" s="11" customFormat="1" ht="20" customHeight="1">
      <c r="A111" s="13" t="s">
        <v>50</v>
      </c>
      <c r="B111" s="13" t="s">
        <v>24</v>
      </c>
      <c r="C111" s="13" t="s">
        <v>26</v>
      </c>
      <c r="D111" s="13" t="s">
        <v>0</v>
      </c>
      <c r="E111" s="25">
        <v>7</v>
      </c>
      <c r="F111" s="30"/>
      <c r="G111" s="139"/>
      <c r="H111" s="125" t="str">
        <f>IF(ISNA((IF(F111=0," ",VLOOKUP(F111,Data!$B$124:$B$150,1,FALSE)))),"WRONG LETTER",IF(F111=0," ",_xlfn.XLOOKUP(F111,Data!$B$124:$B$150,Data!$H$124:$H$150)))</f>
        <v xml:space="preserve"> </v>
      </c>
      <c r="I111" s="125" t="str">
        <f>IF(ISNA((IF(F111=0," ",VLOOKUP(F111,Data!$B$2:$B$28,1,FALSE)))),"WRONG LETTER",IF(F111=0," ",_xlfn.XLOOKUP(F111,Data!$B$2:$B$28,Data!$A$2:$A$28)))</f>
        <v xml:space="preserve"> </v>
      </c>
      <c r="J111" s="13" t="str" cm="1">
        <f t="array" ref="J111">_xlfn.IFS(ISBLANK(G111), "", NOT(ISNUMBER(G111)), "!!!",  G111&lt;Data!$D$318,"...",G111&lt;Data!$E$318,"L1",G111&lt;Data!$F$318,"L2",G111&lt;Data!$G$318,"L3",G111&lt;Data!$H$318,"L4",G111&lt;Data!$I$318,"L5",G111&lt;Data!$J$318,"L6",G111&lt;Data!$K$318,"L7",G111&lt;Data!$L$318,"L8", G111&gt;=Data!$L$318,"L9")</f>
        <v/>
      </c>
      <c r="K111" s="2"/>
      <c r="L111" s="126" t="s">
        <v>72</v>
      </c>
      <c r="M111" s="126" t="s">
        <v>73</v>
      </c>
      <c r="N111" s="126">
        <f t="shared" si="23"/>
        <v>0</v>
      </c>
      <c r="O111" s="2"/>
      <c r="P111" s="6"/>
      <c r="Q111" s="6"/>
      <c r="R111" s="6"/>
      <c r="S111" s="6"/>
      <c r="T111" s="6"/>
      <c r="U111" s="6"/>
      <c r="V111" s="6">
        <f>$N111</f>
        <v>0</v>
      </c>
      <c r="W111" s="6"/>
      <c r="X111" s="2"/>
      <c r="Y111" s="8">
        <f>COUNTIF(F$105:F$112:F$114:F$121,F111)</f>
        <v>0</v>
      </c>
      <c r="Z111" s="8">
        <f t="shared" si="24"/>
        <v>0</v>
      </c>
    </row>
    <row r="112" spans="1:26" s="12" customFormat="1" ht="20" customHeight="1">
      <c r="A112" s="13" t="s">
        <v>50</v>
      </c>
      <c r="B112" s="13" t="s">
        <v>24</v>
      </c>
      <c r="C112" s="13" t="s">
        <v>26</v>
      </c>
      <c r="D112" s="13" t="s">
        <v>0</v>
      </c>
      <c r="E112" s="25">
        <v>8</v>
      </c>
      <c r="F112" s="30"/>
      <c r="G112" s="139"/>
      <c r="H112" s="125" t="str">
        <f>IF(ISNA((IF(F112=0," ",VLOOKUP(F112,Data!$B$124:$B$150,1,FALSE)))),"WRONG LETTER",IF(F112=0," ",_xlfn.XLOOKUP(F112,Data!$B$124:$B$150,Data!$H$124:$H$150)))</f>
        <v xml:space="preserve"> </v>
      </c>
      <c r="I112" s="125" t="str">
        <f>IF(ISNA((IF(F112=0," ",VLOOKUP(F112,Data!$B$2:$B$28,1,FALSE)))),"WRONG LETTER",IF(F112=0," ",_xlfn.XLOOKUP(F112,Data!$B$2:$B$28,Data!$A$2:$A$28)))</f>
        <v xml:space="preserve"> </v>
      </c>
      <c r="J112" s="13" t="str" cm="1">
        <f t="array" ref="J112">_xlfn.IFS(ISBLANK(G112), "", NOT(ISNUMBER(G112)), "!!!",  G112&lt;Data!$D$318,"...",G112&lt;Data!$E$318,"L1",G112&lt;Data!$F$318,"L2",G112&lt;Data!$G$318,"L3",G112&lt;Data!$H$318,"L4",G112&lt;Data!$I$318,"L5",G112&lt;Data!$J$318,"L6",G112&lt;Data!$K$318,"L7",G112&lt;Data!$L$318,"L8", G112&gt;=Data!$L$318,"L9")</f>
        <v/>
      </c>
      <c r="K112" s="8"/>
      <c r="L112" s="126" t="s">
        <v>45</v>
      </c>
      <c r="M112" s="126" t="s">
        <v>49</v>
      </c>
      <c r="N112" s="126">
        <f t="shared" si="23"/>
        <v>0</v>
      </c>
      <c r="O112" s="2"/>
      <c r="P112" s="6"/>
      <c r="Q112" s="6"/>
      <c r="R112" s="6"/>
      <c r="S112" s="6"/>
      <c r="T112" s="6"/>
      <c r="U112" s="6"/>
      <c r="V112" s="6"/>
      <c r="W112" s="6">
        <f>$N112</f>
        <v>0</v>
      </c>
      <c r="X112" s="8"/>
      <c r="Y112" s="8">
        <f>COUNTIF(F$105:F$112:F$114:F$121,F112)</f>
        <v>0</v>
      </c>
      <c r="Z112" s="8">
        <f t="shared" si="24"/>
        <v>0</v>
      </c>
    </row>
    <row r="113" spans="1:26" s="12" customFormat="1" ht="20" customHeight="1">
      <c r="A113" s="13" t="s">
        <v>50</v>
      </c>
      <c r="B113" s="13" t="s">
        <v>24</v>
      </c>
      <c r="C113" s="13" t="s">
        <v>26</v>
      </c>
      <c r="D113" s="13"/>
      <c r="E113" s="156" t="s">
        <v>255</v>
      </c>
      <c r="F113" s="151"/>
      <c r="G113" s="151"/>
      <c r="H113" s="156"/>
      <c r="I113" s="159"/>
      <c r="J113" s="160"/>
      <c r="K113" s="8"/>
      <c r="L113" s="129"/>
      <c r="M113" s="129"/>
      <c r="N113" s="130"/>
      <c r="O113" s="8"/>
      <c r="P113" s="8"/>
      <c r="Q113" s="8"/>
      <c r="R113" s="8"/>
      <c r="S113" s="8"/>
      <c r="T113" s="8"/>
      <c r="U113" s="8"/>
      <c r="V113" s="8"/>
      <c r="W113" s="8"/>
      <c r="X113" s="8"/>
      <c r="Y113" s="8"/>
      <c r="Z113" s="3"/>
    </row>
    <row r="114" spans="1:26" s="12" customFormat="1" ht="20" customHeight="1">
      <c r="A114" s="13" t="s">
        <v>50</v>
      </c>
      <c r="B114" s="13" t="s">
        <v>24</v>
      </c>
      <c r="C114" s="13" t="s">
        <v>26</v>
      </c>
      <c r="D114" s="13" t="s">
        <v>1</v>
      </c>
      <c r="E114" s="155">
        <v>1</v>
      </c>
      <c r="F114" s="30"/>
      <c r="G114" s="139"/>
      <c r="H114" s="125" t="str">
        <f>IF(ISNA((IF(F114=0," ",VLOOKUP(F114,Data!$B$124:$B$150,1,FALSE)))),"WRONG LETTER",IF(F114=0," ",_xlfn.XLOOKUP(F114,Data!$B$124:$B$150,Data!$H$124:$H$150)))</f>
        <v xml:space="preserve"> </v>
      </c>
      <c r="I114" s="125" t="str">
        <f>IF(ISNA((IF(F114=0," ",VLOOKUP(F114,Data!$B$2:$B$28,1,FALSE)))),"WRONG LETTER",IF(F114=0," ",_xlfn.XLOOKUP(F114,Data!$B$2:$B$28,Data!$A$2:$A$28)))</f>
        <v xml:space="preserve"> </v>
      </c>
      <c r="J114" s="13" t="str" cm="1">
        <f t="array" ref="J114">_xlfn.IFS(ISBLANK(G114), "", NOT(ISNUMBER(G114)), "!!!",  G114&lt;Data!$D$318,"...",G114&lt;Data!$E$318,"L1",G114&lt;Data!$F$318,"L2",G114&lt;Data!$G$318,"L3",G114&lt;Data!$H$318,"L4",G114&lt;Data!$I$318,"L5",G114&lt;Data!$J$318,"L6",G114&lt;Data!$K$318,"L7",G114&lt;Data!$L$318,"L8", G114&gt;=Data!$L$318,"L9")</f>
        <v/>
      </c>
      <c r="K114" s="2"/>
      <c r="L114" s="126" t="s">
        <v>0</v>
      </c>
      <c r="M114" s="126" t="s">
        <v>47</v>
      </c>
      <c r="N114" s="126">
        <f>(9-_xlfn.XLOOKUP(L114,F$114:F$121,E$114:E$121, 9))+(9-_xlfn.XLOOKUP(M114,F$114:F$121,E$114:E$121, 9))</f>
        <v>0</v>
      </c>
      <c r="O114" s="2"/>
      <c r="P114" s="6">
        <f>$N114</f>
        <v>0</v>
      </c>
      <c r="Q114" s="6"/>
      <c r="R114" s="6"/>
      <c r="S114" s="6"/>
      <c r="T114" s="6"/>
      <c r="U114" s="6"/>
      <c r="V114" s="6"/>
      <c r="W114" s="6"/>
      <c r="X114" s="2"/>
      <c r="Y114" s="8">
        <f>COUNTIF(F$105:F$112:F$114:F$121,F114)</f>
        <v>0</v>
      </c>
      <c r="Z114" s="8">
        <f>IF(NOT(ISBLANK(F114)),COUNTIF(F$114:F$121,LEFT(F114,1)&amp;"*"),0)</f>
        <v>0</v>
      </c>
    </row>
    <row r="115" spans="1:26" s="12" customFormat="1" ht="20" customHeight="1">
      <c r="A115" s="13" t="s">
        <v>50</v>
      </c>
      <c r="B115" s="13" t="s">
        <v>24</v>
      </c>
      <c r="C115" s="13" t="s">
        <v>26</v>
      </c>
      <c r="D115" s="13" t="s">
        <v>1</v>
      </c>
      <c r="E115" s="155">
        <v>2</v>
      </c>
      <c r="F115" s="30"/>
      <c r="G115" s="139"/>
      <c r="H115" s="125" t="str">
        <f>IF(ISNA((IF(F115=0," ",VLOOKUP(F115,Data!$B$124:$B$150,1,FALSE)))),"WRONG LETTER",IF(F115=0," ",_xlfn.XLOOKUP(F115,Data!$B$124:$B$150,Data!$H$124:$H$150)))</f>
        <v xml:space="preserve"> </v>
      </c>
      <c r="I115" s="125" t="str">
        <f>IF(ISNA((IF(F115=0," ",VLOOKUP(F115,Data!$B$2:$B$28,1,FALSE)))),"WRONG LETTER",IF(F115=0," ",_xlfn.XLOOKUP(F115,Data!$B$2:$B$28,Data!$A$2:$A$28)))</f>
        <v xml:space="preserve"> </v>
      </c>
      <c r="J115" s="13" t="str" cm="1">
        <f t="array" ref="J115">_xlfn.IFS(ISBLANK(G115), "", NOT(ISNUMBER(G115)), "!!!",  G115&lt;Data!$D$318,"...",G115&lt;Data!$E$318,"L1",G115&lt;Data!$F$318,"L2",G115&lt;Data!$G$318,"L3",G115&lt;Data!$H$318,"L4",G115&lt;Data!$I$318,"L5",G115&lt;Data!$J$318,"L6",G115&lt;Data!$K$318,"L7",G115&lt;Data!$L$318,"L8", G115&gt;=Data!$L$318,"L9")</f>
        <v/>
      </c>
      <c r="K115" s="8"/>
      <c r="L115" s="126" t="s">
        <v>33</v>
      </c>
      <c r="M115" s="126" t="s">
        <v>34</v>
      </c>
      <c r="N115" s="126">
        <f t="shared" ref="N115:N121" si="25">(9-_xlfn.XLOOKUP(L115,F$114:F$121,E$114:E$121, 9))+(9-_xlfn.XLOOKUP(M115,F$114:F$121,E$114:E$121, 9))</f>
        <v>0</v>
      </c>
      <c r="O115" s="2"/>
      <c r="P115" s="6"/>
      <c r="Q115" s="6">
        <f>$N115</f>
        <v>0</v>
      </c>
      <c r="R115" s="6"/>
      <c r="S115" s="6"/>
      <c r="T115" s="6"/>
      <c r="U115" s="6"/>
      <c r="V115" s="6"/>
      <c r="W115" s="6"/>
      <c r="X115" s="2"/>
      <c r="Y115" s="8">
        <f>COUNTIF(F$105:F$112:F$114:F$121,F115)</f>
        <v>0</v>
      </c>
      <c r="Z115" s="8">
        <f t="shared" ref="Z115:Z121" si="26">IF(NOT(ISBLANK(F115)),COUNTIF(F$114:F$121,LEFT(F115,1)&amp;"*"),0)</f>
        <v>0</v>
      </c>
    </row>
    <row r="116" spans="1:26" s="12" customFormat="1" ht="20" customHeight="1">
      <c r="A116" s="13" t="s">
        <v>50</v>
      </c>
      <c r="B116" s="13" t="s">
        <v>24</v>
      </c>
      <c r="C116" s="13" t="s">
        <v>26</v>
      </c>
      <c r="D116" s="13" t="s">
        <v>1</v>
      </c>
      <c r="E116" s="155">
        <v>3</v>
      </c>
      <c r="F116" s="30"/>
      <c r="G116" s="139"/>
      <c r="H116" s="125" t="str">
        <f>IF(ISNA((IF(F116=0," ",VLOOKUP(F116,Data!$B$124:$B$150,1,FALSE)))),"WRONG LETTER",IF(F116=0," ",_xlfn.XLOOKUP(F116,Data!$B$124:$B$150,Data!$H$124:$H$150)))</f>
        <v xml:space="preserve"> </v>
      </c>
      <c r="I116" s="125" t="str">
        <f>IF(ISNA((IF(F116=0," ",VLOOKUP(F116,Data!$B$2:$B$28,1,FALSE)))),"WRONG LETTER",IF(F116=0," ",_xlfn.XLOOKUP(F116,Data!$B$2:$B$28,Data!$A$2:$A$28)))</f>
        <v xml:space="preserve"> </v>
      </c>
      <c r="J116" s="13" t="str" cm="1">
        <f t="array" ref="J116">_xlfn.IFS(ISBLANK(G116), "", NOT(ISNUMBER(G116)), "!!!",  G116&lt;Data!$D$318,"...",G116&lt;Data!$E$318,"L1",G116&lt;Data!$F$318,"L2",G116&lt;Data!$G$318,"L3",G116&lt;Data!$H$318,"L4",G116&lt;Data!$I$318,"L5",G116&lt;Data!$J$318,"L6",G116&lt;Data!$K$318,"L7",G116&lt;Data!$L$318,"L8", G116&gt;=Data!$L$318,"L9")</f>
        <v/>
      </c>
      <c r="K116" s="8"/>
      <c r="L116" s="126" t="s">
        <v>1</v>
      </c>
      <c r="M116" s="126" t="s">
        <v>46</v>
      </c>
      <c r="N116" s="126">
        <f t="shared" si="25"/>
        <v>0</v>
      </c>
      <c r="O116" s="2"/>
      <c r="P116" s="6"/>
      <c r="Q116" s="6"/>
      <c r="R116" s="6">
        <f>$N116</f>
        <v>0</v>
      </c>
      <c r="S116" s="6"/>
      <c r="T116" s="6"/>
      <c r="U116" s="6"/>
      <c r="V116" s="6"/>
      <c r="W116" s="6"/>
      <c r="X116" s="2"/>
      <c r="Y116" s="8">
        <f>COUNTIF(F$105:F$112:F$114:F$121,F116)</f>
        <v>0</v>
      </c>
      <c r="Z116" s="8">
        <f t="shared" si="26"/>
        <v>0</v>
      </c>
    </row>
    <row r="117" spans="1:26" s="12" customFormat="1" ht="20" customHeight="1">
      <c r="A117" s="13" t="s">
        <v>50</v>
      </c>
      <c r="B117" s="13" t="s">
        <v>24</v>
      </c>
      <c r="C117" s="13" t="s">
        <v>26</v>
      </c>
      <c r="D117" s="13" t="s">
        <v>1</v>
      </c>
      <c r="E117" s="155">
        <v>4</v>
      </c>
      <c r="F117" s="30"/>
      <c r="G117" s="139"/>
      <c r="H117" s="125" t="str">
        <f>IF(ISNA((IF(F117=0," ",VLOOKUP(F117,Data!$B$124:$B$150,1,FALSE)))),"WRONG LETTER",IF(F117=0," ",_xlfn.XLOOKUP(F117,Data!$B$124:$B$150,Data!$H$124:$H$150)))</f>
        <v xml:space="preserve"> </v>
      </c>
      <c r="I117" s="125" t="str">
        <f>IF(ISNA((IF(F117=0," ",VLOOKUP(F117,Data!$B$2:$B$28,1,FALSE)))),"WRONG LETTER",IF(F117=0," ",_xlfn.XLOOKUP(F117,Data!$B$2:$B$28,Data!$A$2:$A$28)))</f>
        <v xml:space="preserve"> </v>
      </c>
      <c r="J117" s="13" t="str" cm="1">
        <f t="array" ref="J117">_xlfn.IFS(ISBLANK(G117), "", NOT(ISNUMBER(G117)), "!!!",  G117&lt;Data!$D$318,"...",G117&lt;Data!$E$318,"L1",G117&lt;Data!$F$318,"L2",G117&lt;Data!$G$318,"L3",G117&lt;Data!$H$318,"L4",G117&lt;Data!$I$318,"L5",G117&lt;Data!$J$318,"L6",G117&lt;Data!$K$318,"L7",G117&lt;Data!$L$318,"L8", G117&gt;=Data!$L$318,"L9")</f>
        <v/>
      </c>
      <c r="K117" s="8"/>
      <c r="L117" s="126" t="s">
        <v>18</v>
      </c>
      <c r="M117" s="126" t="s">
        <v>17</v>
      </c>
      <c r="N117" s="126">
        <f t="shared" si="25"/>
        <v>0</v>
      </c>
      <c r="O117" s="2"/>
      <c r="P117" s="6"/>
      <c r="Q117" s="6"/>
      <c r="R117" s="6"/>
      <c r="S117" s="6">
        <f>$N117</f>
        <v>0</v>
      </c>
      <c r="T117" s="6"/>
      <c r="U117" s="6"/>
      <c r="V117" s="6"/>
      <c r="W117" s="6"/>
      <c r="X117" s="2"/>
      <c r="Y117" s="8">
        <f>COUNTIF(F$105:F$112:F$114:F$121,F117)</f>
        <v>0</v>
      </c>
      <c r="Z117" s="8">
        <f t="shared" si="26"/>
        <v>0</v>
      </c>
    </row>
    <row r="118" spans="1:26" s="12" customFormat="1" ht="20" customHeight="1">
      <c r="A118" s="13" t="s">
        <v>50</v>
      </c>
      <c r="B118" s="13" t="s">
        <v>24</v>
      </c>
      <c r="C118" s="13" t="s">
        <v>26</v>
      </c>
      <c r="D118" s="13" t="s">
        <v>1</v>
      </c>
      <c r="E118" s="155">
        <v>5</v>
      </c>
      <c r="F118" s="30"/>
      <c r="G118" s="139"/>
      <c r="H118" s="125" t="str">
        <f>IF(ISNA((IF(F118=0," ",VLOOKUP(F118,Data!$B$124:$B$150,1,FALSE)))),"WRONG LETTER",IF(F118=0," ",_xlfn.XLOOKUP(F118,Data!$B$124:$B$150,Data!$H$124:$H$150)))</f>
        <v xml:space="preserve"> </v>
      </c>
      <c r="I118" s="125" t="str">
        <f>IF(ISNA((IF(F118=0," ",VLOOKUP(F118,Data!$B$2:$B$28,1,FALSE)))),"WRONG LETTER",IF(F118=0," ",_xlfn.XLOOKUP(F118,Data!$B$2:$B$28,Data!$A$2:$A$28)))</f>
        <v xml:space="preserve"> </v>
      </c>
      <c r="J118" s="13" t="str" cm="1">
        <f t="array" ref="J118">_xlfn.IFS(ISBLANK(G118), "", NOT(ISNUMBER(G118)), "!!!",  G118&lt;Data!$D$318,"...",G118&lt;Data!$E$318,"L1",G118&lt;Data!$F$318,"L2",G118&lt;Data!$G$318,"L3",G118&lt;Data!$H$318,"L4",G118&lt;Data!$I$318,"L5",G118&lt;Data!$J$318,"L6",G118&lt;Data!$K$318,"L7",G118&lt;Data!$L$318,"L8", G118&gt;=Data!$L$318,"L9")</f>
        <v/>
      </c>
      <c r="K118" s="8"/>
      <c r="L118" s="126" t="s">
        <v>31</v>
      </c>
      <c r="M118" s="126" t="s">
        <v>32</v>
      </c>
      <c r="N118" s="126">
        <f t="shared" si="25"/>
        <v>0</v>
      </c>
      <c r="O118" s="2"/>
      <c r="P118" s="6"/>
      <c r="Q118" s="6"/>
      <c r="R118" s="6"/>
      <c r="S118" s="6"/>
      <c r="T118" s="6">
        <f>$N118</f>
        <v>0</v>
      </c>
      <c r="U118" s="6"/>
      <c r="V118" s="6"/>
      <c r="W118" s="6"/>
      <c r="X118" s="2"/>
      <c r="Y118" s="8">
        <f>COUNTIF(F$105:F$112:F$114:F$121,F118)</f>
        <v>0</v>
      </c>
      <c r="Z118" s="8">
        <f t="shared" si="26"/>
        <v>0</v>
      </c>
    </row>
    <row r="119" spans="1:26" s="12" customFormat="1" ht="20" customHeight="1">
      <c r="A119" s="13" t="s">
        <v>50</v>
      </c>
      <c r="B119" s="13" t="s">
        <v>24</v>
      </c>
      <c r="C119" s="13" t="s">
        <v>26</v>
      </c>
      <c r="D119" s="13" t="s">
        <v>1</v>
      </c>
      <c r="E119" s="155">
        <v>6</v>
      </c>
      <c r="F119" s="30"/>
      <c r="G119" s="139"/>
      <c r="H119" s="125" t="str">
        <f>IF(ISNA((IF(F119=0," ",VLOOKUP(F119,Data!$B$124:$B$150,1,FALSE)))),"WRONG LETTER",IF(F119=0," ",_xlfn.XLOOKUP(F119,Data!$B$124:$B$150,Data!$H$124:$H$150)))</f>
        <v xml:space="preserve"> </v>
      </c>
      <c r="I119" s="125" t="str">
        <f>IF(ISNA((IF(F119=0," ",VLOOKUP(F119,Data!$B$2:$B$28,1,FALSE)))),"WRONG LETTER",IF(F119=0," ",_xlfn.XLOOKUP(F119,Data!$B$2:$B$28,Data!$A$2:$A$28)))</f>
        <v xml:space="preserve"> </v>
      </c>
      <c r="J119" s="13" t="str" cm="1">
        <f t="array" ref="J119">_xlfn.IFS(ISBLANK(G119), "", NOT(ISNUMBER(G119)), "!!!",  G119&lt;Data!$D$318,"...",G119&lt;Data!$E$318,"L1",G119&lt;Data!$F$318,"L2",G119&lt;Data!$G$318,"L3",G119&lt;Data!$H$318,"L4",G119&lt;Data!$I$318,"L5",G119&lt;Data!$J$318,"L6",G119&lt;Data!$K$318,"L7",G119&lt;Data!$L$318,"L8", G119&gt;=Data!$L$318,"L9")</f>
        <v/>
      </c>
      <c r="K119" s="131"/>
      <c r="L119" s="126" t="s">
        <v>44</v>
      </c>
      <c r="M119" s="126" t="s">
        <v>48</v>
      </c>
      <c r="N119" s="126">
        <f t="shared" si="25"/>
        <v>0</v>
      </c>
      <c r="O119" s="2"/>
      <c r="P119" s="6"/>
      <c r="Q119" s="6"/>
      <c r="R119" s="6"/>
      <c r="S119" s="6"/>
      <c r="T119" s="6"/>
      <c r="U119" s="6">
        <f>$N119</f>
        <v>0</v>
      </c>
      <c r="V119" s="6"/>
      <c r="W119" s="6"/>
      <c r="X119" s="2"/>
      <c r="Y119" s="8">
        <f>COUNTIF(F$105:F$112:F$114:F$121,F119)</f>
        <v>0</v>
      </c>
      <c r="Z119" s="8">
        <f t="shared" si="26"/>
        <v>0</v>
      </c>
    </row>
    <row r="120" spans="1:26" s="11" customFormat="1" ht="20" customHeight="1">
      <c r="A120" s="13" t="s">
        <v>50</v>
      </c>
      <c r="B120" s="13" t="s">
        <v>24</v>
      </c>
      <c r="C120" s="13" t="s">
        <v>26</v>
      </c>
      <c r="D120" s="13" t="s">
        <v>1</v>
      </c>
      <c r="E120" s="25">
        <v>7</v>
      </c>
      <c r="F120" s="30"/>
      <c r="G120" s="139"/>
      <c r="H120" s="125" t="str">
        <f>IF(ISNA((IF(F120=0," ",VLOOKUP(F120,Data!$B$124:$B$150,1,FALSE)))),"WRONG LETTER",IF(F120=0," ",_xlfn.XLOOKUP(F120,Data!$B$124:$B$150,Data!$H$124:$H$150)))</f>
        <v xml:space="preserve"> </v>
      </c>
      <c r="I120" s="125" t="str">
        <f>IF(ISNA((IF(F120=0," ",VLOOKUP(F120,Data!$B$2:$B$28,1,FALSE)))),"WRONG LETTER",IF(F120=0," ",_xlfn.XLOOKUP(F120,Data!$B$2:$B$28,Data!$A$2:$A$28)))</f>
        <v xml:space="preserve"> </v>
      </c>
      <c r="J120" s="13" t="str" cm="1">
        <f t="array" ref="J120">_xlfn.IFS(ISBLANK(G120), "", NOT(ISNUMBER(G120)), "!!!",  G120&lt;Data!$D$318,"...",G120&lt;Data!$E$318,"L1",G120&lt;Data!$F$318,"L2",G120&lt;Data!$G$318,"L3",G120&lt;Data!$H$318,"L4",G120&lt;Data!$I$318,"L5",G120&lt;Data!$J$318,"L6",G120&lt;Data!$K$318,"L7",G120&lt;Data!$L$318,"L8", G120&gt;=Data!$L$318,"L9")</f>
        <v/>
      </c>
      <c r="K120" s="8"/>
      <c r="L120" s="126" t="s">
        <v>72</v>
      </c>
      <c r="M120" s="126" t="s">
        <v>73</v>
      </c>
      <c r="N120" s="126">
        <f t="shared" si="25"/>
        <v>0</v>
      </c>
      <c r="O120" s="2"/>
      <c r="P120" s="6"/>
      <c r="Q120" s="6"/>
      <c r="R120" s="6"/>
      <c r="S120" s="6"/>
      <c r="T120" s="6"/>
      <c r="U120" s="6"/>
      <c r="V120" s="6">
        <f>$N120</f>
        <v>0</v>
      </c>
      <c r="W120" s="6"/>
      <c r="X120" s="2"/>
      <c r="Y120" s="8">
        <f>COUNTIF(F$105:F$112:F$114:F$121,F120)</f>
        <v>0</v>
      </c>
      <c r="Z120" s="8">
        <f t="shared" si="26"/>
        <v>0</v>
      </c>
    </row>
    <row r="121" spans="1:26" s="11" customFormat="1" ht="20" customHeight="1">
      <c r="A121" s="13" t="s">
        <v>50</v>
      </c>
      <c r="B121" s="13" t="s">
        <v>24</v>
      </c>
      <c r="C121" s="13" t="s">
        <v>26</v>
      </c>
      <c r="D121" s="13" t="s">
        <v>1</v>
      </c>
      <c r="E121" s="25">
        <v>8</v>
      </c>
      <c r="F121" s="30"/>
      <c r="G121" s="139"/>
      <c r="H121" s="125" t="str">
        <f>IF(ISNA((IF(F121=0," ",VLOOKUP(F121,Data!$B$124:$B$150,1,FALSE)))),"WRONG LETTER",IF(F121=0," ",_xlfn.XLOOKUP(F121,Data!$B$124:$B$150,Data!$H$124:$H$150)))</f>
        <v xml:space="preserve"> </v>
      </c>
      <c r="I121" s="125" t="str">
        <f>IF(ISNA((IF(F121=0," ",VLOOKUP(F121,Data!$B$2:$B$28,1,FALSE)))),"WRONG LETTER",IF(F121=0," ",_xlfn.XLOOKUP(F121,Data!$B$2:$B$28,Data!$A$2:$A$28)))</f>
        <v xml:space="preserve"> </v>
      </c>
      <c r="J121" s="13" t="str" cm="1">
        <f t="array" ref="J121">_xlfn.IFS(ISBLANK(G121), "", NOT(ISNUMBER(G121)), "!!!",  G121&lt;Data!$D$318,"...",G121&lt;Data!$E$318,"L1",G121&lt;Data!$F$318,"L2",G121&lt;Data!$G$318,"L3",G121&lt;Data!$H$318,"L4",G121&lt;Data!$I$318,"L5",G121&lt;Data!$J$318,"L6",G121&lt;Data!$K$318,"L7",G121&lt;Data!$L$318,"L8", G121&gt;=Data!$L$318,"L9")</f>
        <v/>
      </c>
      <c r="K121" s="8"/>
      <c r="L121" s="126" t="s">
        <v>45</v>
      </c>
      <c r="M121" s="126" t="s">
        <v>49</v>
      </c>
      <c r="N121" s="126">
        <f t="shared" si="25"/>
        <v>0</v>
      </c>
      <c r="O121" s="2"/>
      <c r="P121" s="6"/>
      <c r="Q121" s="6"/>
      <c r="R121" s="6"/>
      <c r="S121" s="6"/>
      <c r="T121" s="6"/>
      <c r="U121" s="6"/>
      <c r="V121" s="6"/>
      <c r="W121" s="6">
        <f>$N121</f>
        <v>0</v>
      </c>
      <c r="X121" s="8"/>
      <c r="Y121" s="8">
        <f>COUNTIF(F$105:F$112:F$114:F$121,F121)</f>
        <v>0</v>
      </c>
      <c r="Z121" s="8">
        <f t="shared" si="26"/>
        <v>0</v>
      </c>
    </row>
    <row r="122" spans="1:26" s="11" customFormat="1" ht="20" customHeight="1">
      <c r="A122" s="13" t="s">
        <v>50</v>
      </c>
      <c r="B122" s="13" t="s">
        <v>24</v>
      </c>
      <c r="C122" s="13" t="s">
        <v>27</v>
      </c>
      <c r="D122" s="13"/>
      <c r="E122" s="156" t="s">
        <v>256</v>
      </c>
      <c r="F122" s="151"/>
      <c r="G122" s="151"/>
      <c r="H122" s="156"/>
      <c r="I122" s="159" t="s">
        <v>59</v>
      </c>
      <c r="J122" s="160">
        <f>Data!$M$319</f>
        <v>4.91</v>
      </c>
      <c r="K122" s="22"/>
      <c r="L122" s="16"/>
      <c r="M122" s="16"/>
      <c r="O122" s="8"/>
      <c r="P122" s="8"/>
      <c r="Q122" s="8"/>
      <c r="R122" s="8"/>
      <c r="S122" s="8"/>
      <c r="T122" s="8"/>
      <c r="U122" s="8"/>
      <c r="V122" s="8"/>
      <c r="W122" s="8"/>
      <c r="X122" s="2"/>
      <c r="Y122" s="123"/>
      <c r="Z122" s="124"/>
    </row>
    <row r="123" spans="1:26" s="11" customFormat="1" ht="20" customHeight="1">
      <c r="A123" s="13" t="s">
        <v>50</v>
      </c>
      <c r="B123" s="13" t="s">
        <v>24</v>
      </c>
      <c r="C123" s="13" t="s">
        <v>27</v>
      </c>
      <c r="D123" s="13" t="s">
        <v>0</v>
      </c>
      <c r="E123" s="155">
        <v>1</v>
      </c>
      <c r="F123" s="30"/>
      <c r="G123" s="139"/>
      <c r="H123" s="125" t="str">
        <f>IF(ISNA((IF(F123=0," ",VLOOKUP(F123,Data!$B$124:$B$150,1,FALSE)))),"WRONG LETTER",IF(F123=0," ",_xlfn.XLOOKUP(F123,Data!$B$124:$B$150,Data!$D$124:$D$150)))</f>
        <v xml:space="preserve"> </v>
      </c>
      <c r="I123" s="125" t="str">
        <f>IF(ISNA((IF(F123=0," ",VLOOKUP(F123,Data!$B$2:$B$28,1,FALSE)))),"WRONG LETTER",IF(F123=0," ",_xlfn.XLOOKUP(F123,Data!$B$2:$B$28,Data!$A$2:$A$28)))</f>
        <v xml:space="preserve"> </v>
      </c>
      <c r="J123" s="13" t="str" cm="1">
        <f t="array" ref="J123">_xlfn.IFS(ISBLANK(G123), "", NOT(ISNUMBER(G123)), "!!!",  G123&lt;Data!$D$319,"...",G123&lt;Data!$E$319,"L1",G123&lt;Data!$F$319,"L2",G123&lt;Data!$G$319,"L3",G123&lt;Data!$H$319,"L4",G123&lt;Data!$I$319,"L5",G123&lt;Data!$J$319,"L6",G123&lt;Data!$K$319,"L7",G123&lt;Data!$L$319,"L8", G123&gt;=Data!$L$319,"L9")</f>
        <v/>
      </c>
      <c r="K123" s="2"/>
      <c r="L123" s="126" t="s">
        <v>0</v>
      </c>
      <c r="M123" s="126" t="s">
        <v>47</v>
      </c>
      <c r="N123" s="126">
        <f>(9-_xlfn.XLOOKUP(L123,F$123:F$130,E$123:E$130, 9))+(9-_xlfn.XLOOKUP(M123,F$123:F$130,E$123:E$130, 9))</f>
        <v>0</v>
      </c>
      <c r="O123" s="2"/>
      <c r="P123" s="6">
        <f>$N123</f>
        <v>0</v>
      </c>
      <c r="Q123" s="6"/>
      <c r="R123" s="6"/>
      <c r="S123" s="6"/>
      <c r="T123" s="6"/>
      <c r="U123" s="6"/>
      <c r="V123" s="6"/>
      <c r="W123" s="6"/>
      <c r="X123" s="2"/>
      <c r="Y123" s="8">
        <f>COUNTIF(F$123:F$130:F$132:F$139,F123)</f>
        <v>0</v>
      </c>
      <c r="Z123" s="8">
        <f>IF(NOT(ISBLANK(F123)),COUNTIF(F$123:F$130,LEFT(F123,1)&amp;"*"),0)</f>
        <v>0</v>
      </c>
    </row>
    <row r="124" spans="1:26" s="11" customFormat="1" ht="20" customHeight="1">
      <c r="A124" s="13" t="s">
        <v>50</v>
      </c>
      <c r="B124" s="13" t="s">
        <v>24</v>
      </c>
      <c r="C124" s="13" t="s">
        <v>27</v>
      </c>
      <c r="D124" s="13" t="s">
        <v>0</v>
      </c>
      <c r="E124" s="155">
        <v>2</v>
      </c>
      <c r="F124" s="30"/>
      <c r="G124" s="139"/>
      <c r="H124" s="125" t="str">
        <f>IF(ISNA((IF(F124=0," ",VLOOKUP(F124,Data!$B$124:$B$150,1,FALSE)))),"WRONG LETTER",IF(F124=0," ",_xlfn.XLOOKUP(F124,Data!$B$124:$B$150,Data!$D$124:$D$150)))</f>
        <v xml:space="preserve"> </v>
      </c>
      <c r="I124" s="125" t="str">
        <f>IF(ISNA((IF(F124=0," ",VLOOKUP(F124,Data!$B$2:$B$28,1,FALSE)))),"WRONG LETTER",IF(F124=0," ",_xlfn.XLOOKUP(F124,Data!$B$2:$B$28,Data!$A$2:$A$28)))</f>
        <v xml:space="preserve"> </v>
      </c>
      <c r="J124" s="13" t="str" cm="1">
        <f t="array" ref="J124">_xlfn.IFS(ISBLANK(G124), "", NOT(ISNUMBER(G124)), "!!!",  G124&lt;Data!$D$319,"...",G124&lt;Data!$E$319,"L1",G124&lt;Data!$F$319,"L2",G124&lt;Data!$G$319,"L3",G124&lt;Data!$H$319,"L4",G124&lt;Data!$I$319,"L5",G124&lt;Data!$J$319,"L6",G124&lt;Data!$K$319,"L7",G124&lt;Data!$L$319,"L8", G124&gt;=Data!$L$319,"L9")</f>
        <v/>
      </c>
      <c r="K124" s="2"/>
      <c r="L124" s="126" t="s">
        <v>33</v>
      </c>
      <c r="M124" s="126" t="s">
        <v>34</v>
      </c>
      <c r="N124" s="126">
        <f t="shared" ref="N124:N130" si="27">(9-_xlfn.XLOOKUP(L124,F$123:F$130,E$123:E$130, 9))+(9-_xlfn.XLOOKUP(M124,F$123:F$130,E$123:E$130, 9))</f>
        <v>0</v>
      </c>
      <c r="O124" s="2"/>
      <c r="P124" s="6"/>
      <c r="Q124" s="6">
        <f>$N124</f>
        <v>0</v>
      </c>
      <c r="R124" s="6"/>
      <c r="S124" s="6"/>
      <c r="T124" s="6"/>
      <c r="U124" s="6"/>
      <c r="V124" s="6"/>
      <c r="W124" s="6"/>
      <c r="X124" s="2"/>
      <c r="Y124" s="8">
        <f>COUNTIF(F$123:F$130:F$132:F$139,F124)</f>
        <v>0</v>
      </c>
      <c r="Z124" s="8">
        <f t="shared" ref="Z124:Z130" si="28">IF(NOT(ISBLANK(F124)),COUNTIF(F$123:F$130,LEFT(F124,1)&amp;"*"),0)</f>
        <v>0</v>
      </c>
    </row>
    <row r="125" spans="1:26" s="11" customFormat="1" ht="20" customHeight="1">
      <c r="A125" s="13" t="s">
        <v>50</v>
      </c>
      <c r="B125" s="13" t="s">
        <v>24</v>
      </c>
      <c r="C125" s="13" t="s">
        <v>27</v>
      </c>
      <c r="D125" s="13" t="s">
        <v>0</v>
      </c>
      <c r="E125" s="155">
        <v>3</v>
      </c>
      <c r="F125" s="30"/>
      <c r="G125" s="139"/>
      <c r="H125" s="125" t="str">
        <f>IF(ISNA((IF(F125=0," ",VLOOKUP(F125,Data!$B$124:$B$150,1,FALSE)))),"WRONG LETTER",IF(F125=0," ",_xlfn.XLOOKUP(F125,Data!$B$124:$B$150,Data!$D$124:$D$150)))</f>
        <v xml:space="preserve"> </v>
      </c>
      <c r="I125" s="125" t="str">
        <f>IF(ISNA((IF(F125=0," ",VLOOKUP(F125,Data!$B$2:$B$28,1,FALSE)))),"WRONG LETTER",IF(F125=0," ",_xlfn.XLOOKUP(F125,Data!$B$2:$B$28,Data!$A$2:$A$28)))</f>
        <v xml:space="preserve"> </v>
      </c>
      <c r="J125" s="13" t="str" cm="1">
        <f t="array" ref="J125">_xlfn.IFS(ISBLANK(G125), "", NOT(ISNUMBER(G125)), "!!!",  G125&lt;Data!$D$319,"...",G125&lt;Data!$E$319,"L1",G125&lt;Data!$F$319,"L2",G125&lt;Data!$G$319,"L3",G125&lt;Data!$H$319,"L4",G125&lt;Data!$I$319,"L5",G125&lt;Data!$J$319,"L6",G125&lt;Data!$K$319,"L7",G125&lt;Data!$L$319,"L8", G125&gt;=Data!$L$319,"L9")</f>
        <v/>
      </c>
      <c r="K125" s="2"/>
      <c r="L125" s="126" t="s">
        <v>1</v>
      </c>
      <c r="M125" s="126" t="s">
        <v>46</v>
      </c>
      <c r="N125" s="126">
        <f t="shared" si="27"/>
        <v>0</v>
      </c>
      <c r="O125" s="2"/>
      <c r="P125" s="6"/>
      <c r="Q125" s="6"/>
      <c r="R125" s="6">
        <f>$N125</f>
        <v>0</v>
      </c>
      <c r="S125" s="6"/>
      <c r="T125" s="6"/>
      <c r="U125" s="6"/>
      <c r="V125" s="6"/>
      <c r="W125" s="6"/>
      <c r="X125" s="2"/>
      <c r="Y125" s="8">
        <f>COUNTIF(F$123:F$130:F$132:F$139,F125)</f>
        <v>0</v>
      </c>
      <c r="Z125" s="8">
        <f t="shared" si="28"/>
        <v>0</v>
      </c>
    </row>
    <row r="126" spans="1:26" s="11" customFormat="1" ht="20" customHeight="1">
      <c r="A126" s="13" t="s">
        <v>50</v>
      </c>
      <c r="B126" s="13" t="s">
        <v>24</v>
      </c>
      <c r="C126" s="13" t="s">
        <v>27</v>
      </c>
      <c r="D126" s="13" t="s">
        <v>0</v>
      </c>
      <c r="E126" s="155">
        <v>4</v>
      </c>
      <c r="F126" s="30"/>
      <c r="G126" s="139"/>
      <c r="H126" s="125" t="str">
        <f>IF(ISNA((IF(F126=0," ",VLOOKUP(F126,Data!$B$124:$B$150,1,FALSE)))),"WRONG LETTER",IF(F126=0," ",_xlfn.XLOOKUP(F126,Data!$B$124:$B$150,Data!$D$124:$D$150)))</f>
        <v xml:space="preserve"> </v>
      </c>
      <c r="I126" s="125" t="str">
        <f>IF(ISNA((IF(F126=0," ",VLOOKUP(F126,Data!$B$2:$B$28,1,FALSE)))),"WRONG LETTER",IF(F126=0," ",_xlfn.XLOOKUP(F126,Data!$B$2:$B$28,Data!$A$2:$A$28)))</f>
        <v xml:space="preserve"> </v>
      </c>
      <c r="J126" s="13" t="str" cm="1">
        <f t="array" ref="J126">_xlfn.IFS(ISBLANK(G126), "", NOT(ISNUMBER(G126)), "!!!",  G126&lt;Data!$D$319,"...",G126&lt;Data!$E$319,"L1",G126&lt;Data!$F$319,"L2",G126&lt;Data!$G$319,"L3",G126&lt;Data!$H$319,"L4",G126&lt;Data!$I$319,"L5",G126&lt;Data!$J$319,"L6",G126&lt;Data!$K$319,"L7",G126&lt;Data!$L$319,"L8", G126&gt;=Data!$L$319,"L9")</f>
        <v/>
      </c>
      <c r="K126" s="2"/>
      <c r="L126" s="126" t="s">
        <v>18</v>
      </c>
      <c r="M126" s="126" t="s">
        <v>17</v>
      </c>
      <c r="N126" s="126">
        <f t="shared" si="27"/>
        <v>0</v>
      </c>
      <c r="O126" s="2"/>
      <c r="P126" s="6"/>
      <c r="Q126" s="6"/>
      <c r="R126" s="6"/>
      <c r="S126" s="6">
        <f>$N126</f>
        <v>0</v>
      </c>
      <c r="T126" s="6"/>
      <c r="U126" s="6"/>
      <c r="V126" s="6"/>
      <c r="W126" s="6"/>
      <c r="X126" s="2"/>
      <c r="Y126" s="8">
        <f>COUNTIF(F$123:F$130:F$132:F$139,F126)</f>
        <v>0</v>
      </c>
      <c r="Z126" s="8">
        <f t="shared" si="28"/>
        <v>0</v>
      </c>
    </row>
    <row r="127" spans="1:26" s="11" customFormat="1" ht="20" customHeight="1">
      <c r="A127" s="13" t="s">
        <v>50</v>
      </c>
      <c r="B127" s="13" t="s">
        <v>24</v>
      </c>
      <c r="C127" s="13" t="s">
        <v>27</v>
      </c>
      <c r="D127" s="13" t="s">
        <v>0</v>
      </c>
      <c r="E127" s="155">
        <v>5</v>
      </c>
      <c r="F127" s="30"/>
      <c r="G127" s="139"/>
      <c r="H127" s="125" t="str">
        <f>IF(ISNA((IF(F127=0," ",VLOOKUP(F127,Data!$B$124:$B$150,1,FALSE)))),"WRONG LETTER",IF(F127=0," ",_xlfn.XLOOKUP(F127,Data!$B$124:$B$150,Data!$D$124:$D$150)))</f>
        <v xml:space="preserve"> </v>
      </c>
      <c r="I127" s="125" t="str">
        <f>IF(ISNA((IF(F127=0," ",VLOOKUP(F127,Data!$B$2:$B$28,1,FALSE)))),"WRONG LETTER",IF(F127=0," ",_xlfn.XLOOKUP(F127,Data!$B$2:$B$28,Data!$A$2:$A$28)))</f>
        <v xml:space="preserve"> </v>
      </c>
      <c r="J127" s="13" t="str" cm="1">
        <f t="array" ref="J127">_xlfn.IFS(ISBLANK(G127), "", NOT(ISNUMBER(G127)), "!!!",  G127&lt;Data!$D$319,"...",G127&lt;Data!$E$319,"L1",G127&lt;Data!$F$319,"L2",G127&lt;Data!$G$319,"L3",G127&lt;Data!$H$319,"L4",G127&lt;Data!$I$319,"L5",G127&lt;Data!$J$319,"L6",G127&lt;Data!$K$319,"L7",G127&lt;Data!$L$319,"L8", G127&gt;=Data!$L$319,"L9")</f>
        <v/>
      </c>
      <c r="K127" s="2"/>
      <c r="L127" s="126" t="s">
        <v>31</v>
      </c>
      <c r="M127" s="126" t="s">
        <v>32</v>
      </c>
      <c r="N127" s="126">
        <f t="shared" si="27"/>
        <v>0</v>
      </c>
      <c r="O127" s="2"/>
      <c r="P127" s="6"/>
      <c r="Q127" s="6"/>
      <c r="R127" s="6"/>
      <c r="S127" s="6"/>
      <c r="T127" s="6">
        <f>$N127</f>
        <v>0</v>
      </c>
      <c r="U127" s="6"/>
      <c r="V127" s="6"/>
      <c r="W127" s="6"/>
      <c r="X127" s="2"/>
      <c r="Y127" s="8">
        <f>COUNTIF(F$123:F$130:F$132:F$139,F127)</f>
        <v>0</v>
      </c>
      <c r="Z127" s="8">
        <f t="shared" si="28"/>
        <v>0</v>
      </c>
    </row>
    <row r="128" spans="1:26" s="11" customFormat="1" ht="20" customHeight="1">
      <c r="A128" s="13" t="s">
        <v>50</v>
      </c>
      <c r="B128" s="13" t="s">
        <v>24</v>
      </c>
      <c r="C128" s="13" t="s">
        <v>27</v>
      </c>
      <c r="D128" s="13" t="s">
        <v>0</v>
      </c>
      <c r="E128" s="155">
        <v>6</v>
      </c>
      <c r="F128" s="30"/>
      <c r="G128" s="139"/>
      <c r="H128" s="125" t="str">
        <f>IF(ISNA((IF(F128=0," ",VLOOKUP(F128,Data!$B$124:$B$150,1,FALSE)))),"WRONG LETTER",IF(F128=0," ",_xlfn.XLOOKUP(F128,Data!$B$124:$B$150,Data!$D$124:$D$150)))</f>
        <v xml:space="preserve"> </v>
      </c>
      <c r="I128" s="125" t="str">
        <f>IF(ISNA((IF(F128=0," ",VLOOKUP(F128,Data!$B$2:$B$28,1,FALSE)))),"WRONG LETTER",IF(F128=0," ",_xlfn.XLOOKUP(F128,Data!$B$2:$B$28,Data!$A$2:$A$28)))</f>
        <v xml:space="preserve"> </v>
      </c>
      <c r="J128" s="13" t="str" cm="1">
        <f t="array" ref="J128">_xlfn.IFS(ISBLANK(G128), "", NOT(ISNUMBER(G128)), "!!!",  G128&lt;Data!$D$319,"...",G128&lt;Data!$E$319,"L1",G128&lt;Data!$F$319,"L2",G128&lt;Data!$G$319,"L3",G128&lt;Data!$H$319,"L4",G128&lt;Data!$I$319,"L5",G128&lt;Data!$J$319,"L6",G128&lt;Data!$K$319,"L7",G128&lt;Data!$L$319,"L8", G128&gt;=Data!$L$319,"L9")</f>
        <v/>
      </c>
      <c r="K128" s="2"/>
      <c r="L128" s="126" t="s">
        <v>44</v>
      </c>
      <c r="M128" s="126" t="s">
        <v>48</v>
      </c>
      <c r="N128" s="126">
        <f t="shared" si="27"/>
        <v>0</v>
      </c>
      <c r="O128" s="2"/>
      <c r="P128" s="6"/>
      <c r="Q128" s="6"/>
      <c r="R128" s="6"/>
      <c r="S128" s="6"/>
      <c r="T128" s="6"/>
      <c r="U128" s="6">
        <f>$N128</f>
        <v>0</v>
      </c>
      <c r="V128" s="6"/>
      <c r="W128" s="6"/>
      <c r="X128" s="2"/>
      <c r="Y128" s="8">
        <f>COUNTIF(F$123:F$130:F$132:F$139,F128)</f>
        <v>0</v>
      </c>
      <c r="Z128" s="8">
        <f t="shared" si="28"/>
        <v>0</v>
      </c>
    </row>
    <row r="129" spans="1:26" s="11" customFormat="1" ht="20" customHeight="1">
      <c r="A129" s="13" t="s">
        <v>50</v>
      </c>
      <c r="B129" s="13" t="s">
        <v>24</v>
      </c>
      <c r="C129" s="13" t="s">
        <v>27</v>
      </c>
      <c r="D129" s="13" t="s">
        <v>0</v>
      </c>
      <c r="E129" s="25">
        <v>7</v>
      </c>
      <c r="F129" s="30"/>
      <c r="G129" s="139"/>
      <c r="H129" s="125" t="str">
        <f>IF(ISNA((IF(F129=0," ",VLOOKUP(F129,Data!$B$124:$B$150,1,FALSE)))),"WRONG LETTER",IF(F129=0," ",_xlfn.XLOOKUP(F129,Data!$B$124:$B$150,Data!$D$124:$D$150)))</f>
        <v xml:space="preserve"> </v>
      </c>
      <c r="I129" s="125" t="str">
        <f>IF(ISNA((IF(F129=0," ",VLOOKUP(F129,Data!$B$2:$B$28,1,FALSE)))),"WRONG LETTER",IF(F129=0," ",_xlfn.XLOOKUP(F129,Data!$B$2:$B$28,Data!$A$2:$A$28)))</f>
        <v xml:space="preserve"> </v>
      </c>
      <c r="J129" s="13" t="str" cm="1">
        <f t="array" ref="J129">_xlfn.IFS(ISBLANK(G129), "", NOT(ISNUMBER(G129)), "!!!",  G129&lt;Data!$D$319,"...",G129&lt;Data!$E$319,"L1",G129&lt;Data!$F$319,"L2",G129&lt;Data!$G$319,"L3",G129&lt;Data!$H$319,"L4",G129&lt;Data!$I$319,"L5",G129&lt;Data!$J$319,"L6",G129&lt;Data!$K$319,"L7",G129&lt;Data!$L$319,"L8", G129&gt;=Data!$L$319,"L9")</f>
        <v/>
      </c>
      <c r="K129" s="2"/>
      <c r="L129" s="126" t="s">
        <v>72</v>
      </c>
      <c r="M129" s="126" t="s">
        <v>73</v>
      </c>
      <c r="N129" s="126">
        <f t="shared" si="27"/>
        <v>0</v>
      </c>
      <c r="O129" s="2"/>
      <c r="P129" s="6"/>
      <c r="Q129" s="6"/>
      <c r="R129" s="6"/>
      <c r="S129" s="6"/>
      <c r="T129" s="6"/>
      <c r="U129" s="6"/>
      <c r="V129" s="6">
        <f>$N129</f>
        <v>0</v>
      </c>
      <c r="W129" s="6"/>
      <c r="X129" s="2"/>
      <c r="Y129" s="8">
        <f>COUNTIF(F$123:F$130:F$132:F$139,F129)</f>
        <v>0</v>
      </c>
      <c r="Z129" s="8">
        <f t="shared" si="28"/>
        <v>0</v>
      </c>
    </row>
    <row r="130" spans="1:26" s="12" customFormat="1" ht="20" customHeight="1">
      <c r="A130" s="13" t="s">
        <v>50</v>
      </c>
      <c r="B130" s="13" t="s">
        <v>24</v>
      </c>
      <c r="C130" s="13" t="s">
        <v>27</v>
      </c>
      <c r="D130" s="13" t="s">
        <v>0</v>
      </c>
      <c r="E130" s="25">
        <v>8</v>
      </c>
      <c r="F130" s="30"/>
      <c r="G130" s="139"/>
      <c r="H130" s="125" t="str">
        <f>IF(ISNA((IF(F130=0," ",VLOOKUP(F130,Data!$B$124:$B$150,1,FALSE)))),"WRONG LETTER",IF(F130=0," ",_xlfn.XLOOKUP(F130,Data!$B$124:$B$150,Data!$D$124:$D$150)))</f>
        <v xml:space="preserve"> </v>
      </c>
      <c r="I130" s="125" t="str">
        <f>IF(ISNA((IF(F130=0," ",VLOOKUP(F130,Data!$B$2:$B$28,1,FALSE)))),"WRONG LETTER",IF(F130=0," ",_xlfn.XLOOKUP(F130,Data!$B$2:$B$28,Data!$A$2:$A$28)))</f>
        <v xml:space="preserve"> </v>
      </c>
      <c r="J130" s="13" t="str" cm="1">
        <f t="array" ref="J130">_xlfn.IFS(ISBLANK(G130), "", NOT(ISNUMBER(G130)), "!!!",  G130&lt;Data!$D$319,"...",G130&lt;Data!$E$319,"L1",G130&lt;Data!$F$319,"L2",G130&lt;Data!$G$319,"L3",G130&lt;Data!$H$319,"L4",G130&lt;Data!$I$319,"L5",G130&lt;Data!$J$319,"L6",G130&lt;Data!$K$319,"L7",G130&lt;Data!$L$319,"L8", G130&gt;=Data!$L$319,"L9")</f>
        <v/>
      </c>
      <c r="K130" s="8"/>
      <c r="L130" s="126" t="s">
        <v>45</v>
      </c>
      <c r="M130" s="126" t="s">
        <v>49</v>
      </c>
      <c r="N130" s="126">
        <f t="shared" si="27"/>
        <v>0</v>
      </c>
      <c r="O130" s="2"/>
      <c r="P130" s="6"/>
      <c r="Q130" s="6"/>
      <c r="R130" s="6"/>
      <c r="S130" s="6"/>
      <c r="T130" s="6"/>
      <c r="U130" s="6"/>
      <c r="V130" s="6"/>
      <c r="W130" s="6">
        <f>$N130</f>
        <v>0</v>
      </c>
      <c r="X130" s="8"/>
      <c r="Y130" s="8">
        <f>COUNTIF(F$123:F$130:F$132:F$139,F130)</f>
        <v>0</v>
      </c>
      <c r="Z130" s="8">
        <f t="shared" si="28"/>
        <v>0</v>
      </c>
    </row>
    <row r="131" spans="1:26" s="12" customFormat="1" ht="20" customHeight="1">
      <c r="A131" s="13" t="s">
        <v>50</v>
      </c>
      <c r="B131" s="13" t="s">
        <v>24</v>
      </c>
      <c r="C131" s="13" t="s">
        <v>27</v>
      </c>
      <c r="D131" s="13"/>
      <c r="E131" s="156" t="s">
        <v>257</v>
      </c>
      <c r="F131" s="151"/>
      <c r="G131" s="151"/>
      <c r="H131" s="156"/>
      <c r="I131" s="159"/>
      <c r="J131" s="160"/>
      <c r="K131" s="8"/>
      <c r="L131" s="129"/>
      <c r="M131" s="129"/>
      <c r="N131" s="130"/>
      <c r="O131" s="8"/>
      <c r="P131" s="8"/>
      <c r="Q131" s="8"/>
      <c r="R131" s="8"/>
      <c r="S131" s="8"/>
      <c r="T131" s="8"/>
      <c r="U131" s="8"/>
      <c r="V131" s="8"/>
      <c r="W131" s="8"/>
      <c r="X131" s="8"/>
      <c r="Y131" s="8"/>
      <c r="Z131" s="3"/>
    </row>
    <row r="132" spans="1:26" s="12" customFormat="1" ht="20" customHeight="1">
      <c r="A132" s="13" t="s">
        <v>50</v>
      </c>
      <c r="B132" s="13" t="s">
        <v>24</v>
      </c>
      <c r="C132" s="13" t="s">
        <v>27</v>
      </c>
      <c r="D132" s="13" t="s">
        <v>1</v>
      </c>
      <c r="E132" s="155">
        <v>1</v>
      </c>
      <c r="F132" s="30"/>
      <c r="G132" s="139"/>
      <c r="H132" s="125" t="str">
        <f>IF(ISNA((IF(F132=0," ",VLOOKUP(F132,Data!$B$124:$B$150,1,FALSE)))),"WRONG LETTER",IF(F132=0," ",_xlfn.XLOOKUP(F132,Data!$B$124:$B$150,Data!$D$124:$D$150)))</f>
        <v xml:space="preserve"> </v>
      </c>
      <c r="I132" s="125" t="str">
        <f>IF(ISNA((IF(F132=0," ",VLOOKUP(F132,Data!$B$2:$B$28,1,FALSE)))),"WRONG LETTER",IF(F132=0," ",_xlfn.XLOOKUP(F132,Data!$B$2:$B$28,Data!$A$2:$A$28)))</f>
        <v xml:space="preserve"> </v>
      </c>
      <c r="J132" s="13" t="str" cm="1">
        <f t="array" ref="J132">_xlfn.IFS(ISBLANK(G132), "", NOT(ISNUMBER(G132)), "!!!",  G132&lt;Data!$D$319,"...",G132&lt;Data!$E$319,"L1",G132&lt;Data!$F$319,"L2",G132&lt;Data!$G$319,"L3",G132&lt;Data!$H$319,"L4",G132&lt;Data!$I$319,"L5",G132&lt;Data!$J$319,"L6",G132&lt;Data!$K$319,"L7",G132&lt;Data!$L$319,"L8", G132&gt;=Data!$L$319,"L9")</f>
        <v/>
      </c>
      <c r="K132" s="2"/>
      <c r="L132" s="126" t="s">
        <v>0</v>
      </c>
      <c r="M132" s="126" t="s">
        <v>47</v>
      </c>
      <c r="N132" s="126">
        <f>(9-_xlfn.XLOOKUP(L132,F$132:F$139,E$132:E$139, 9))+(9-_xlfn.XLOOKUP(M132,F$132:F$139,E$132:E$139, 9))</f>
        <v>0</v>
      </c>
      <c r="O132" s="2"/>
      <c r="P132" s="6">
        <f>$N132</f>
        <v>0</v>
      </c>
      <c r="Q132" s="6"/>
      <c r="R132" s="6"/>
      <c r="S132" s="6"/>
      <c r="T132" s="6"/>
      <c r="U132" s="6"/>
      <c r="V132" s="6"/>
      <c r="W132" s="6"/>
      <c r="X132" s="2"/>
      <c r="Y132" s="8">
        <f>COUNTIF(F$123:F$130:F$132:F$139,F132)</f>
        <v>0</v>
      </c>
      <c r="Z132" s="8">
        <f>IF(NOT(ISBLANK(F132)),COUNTIF(F$132:F$139,LEFT(F132,1)&amp;"*"),0)</f>
        <v>0</v>
      </c>
    </row>
    <row r="133" spans="1:26" s="12" customFormat="1" ht="20" customHeight="1">
      <c r="A133" s="13" t="s">
        <v>50</v>
      </c>
      <c r="B133" s="13" t="s">
        <v>24</v>
      </c>
      <c r="C133" s="13" t="s">
        <v>27</v>
      </c>
      <c r="D133" s="13" t="s">
        <v>1</v>
      </c>
      <c r="E133" s="155">
        <v>2</v>
      </c>
      <c r="F133" s="30"/>
      <c r="G133" s="139"/>
      <c r="H133" s="125" t="str">
        <f>IF(ISNA((IF(F133=0," ",VLOOKUP(F133,Data!$B$124:$B$150,1,FALSE)))),"WRONG LETTER",IF(F133=0," ",_xlfn.XLOOKUP(F133,Data!$B$124:$B$150,Data!$D$124:$D$150)))</f>
        <v xml:space="preserve"> </v>
      </c>
      <c r="I133" s="125" t="str">
        <f>IF(ISNA((IF(F133=0," ",VLOOKUP(F133,Data!$B$2:$B$28,1,FALSE)))),"WRONG LETTER",IF(F133=0," ",_xlfn.XLOOKUP(F133,Data!$B$2:$B$28,Data!$A$2:$A$28)))</f>
        <v xml:space="preserve"> </v>
      </c>
      <c r="J133" s="13" t="str" cm="1">
        <f t="array" ref="J133">_xlfn.IFS(ISBLANK(G133), "", NOT(ISNUMBER(G133)), "!!!",  G133&lt;Data!$D$319,"...",G133&lt;Data!$E$319,"L1",G133&lt;Data!$F$319,"L2",G133&lt;Data!$G$319,"L3",G133&lt;Data!$H$319,"L4",G133&lt;Data!$I$319,"L5",G133&lt;Data!$J$319,"L6",G133&lt;Data!$K$319,"L7",G133&lt;Data!$L$319,"L8", G133&gt;=Data!$L$319,"L9")</f>
        <v/>
      </c>
      <c r="K133" s="8"/>
      <c r="L133" s="126" t="s">
        <v>33</v>
      </c>
      <c r="M133" s="126" t="s">
        <v>34</v>
      </c>
      <c r="N133" s="126">
        <f t="shared" ref="N133:N139" si="29">(9-_xlfn.XLOOKUP(L133,F$132:F$139,E$132:E$139, 9))+(9-_xlfn.XLOOKUP(M133,F$132:F$139,E$132:E$139, 9))</f>
        <v>0</v>
      </c>
      <c r="O133" s="2"/>
      <c r="P133" s="6"/>
      <c r="Q133" s="6">
        <f>$N133</f>
        <v>0</v>
      </c>
      <c r="R133" s="6"/>
      <c r="S133" s="6"/>
      <c r="T133" s="6"/>
      <c r="U133" s="6"/>
      <c r="V133" s="6"/>
      <c r="W133" s="6"/>
      <c r="X133" s="2"/>
      <c r="Y133" s="8">
        <f>COUNTIF(F$123:F$130:F$132:F$139,F133)</f>
        <v>0</v>
      </c>
      <c r="Z133" s="8">
        <f t="shared" ref="Z133:Z139" si="30">IF(NOT(ISBLANK(F133)),COUNTIF(F$132:F$139,LEFT(F133,1)&amp;"*"),0)</f>
        <v>0</v>
      </c>
    </row>
    <row r="134" spans="1:26" s="12" customFormat="1" ht="20" customHeight="1">
      <c r="A134" s="13" t="s">
        <v>50</v>
      </c>
      <c r="B134" s="13" t="s">
        <v>24</v>
      </c>
      <c r="C134" s="13" t="s">
        <v>27</v>
      </c>
      <c r="D134" s="13" t="s">
        <v>1</v>
      </c>
      <c r="E134" s="155">
        <v>3</v>
      </c>
      <c r="F134" s="30"/>
      <c r="G134" s="139"/>
      <c r="H134" s="125" t="str">
        <f>IF(ISNA((IF(F134=0," ",VLOOKUP(F134,Data!$B$124:$B$150,1,FALSE)))),"WRONG LETTER",IF(F134=0," ",_xlfn.XLOOKUP(F134,Data!$B$124:$B$150,Data!$D$124:$D$150)))</f>
        <v xml:space="preserve"> </v>
      </c>
      <c r="I134" s="125" t="str">
        <f>IF(ISNA((IF(F134=0," ",VLOOKUP(F134,Data!$B$2:$B$28,1,FALSE)))),"WRONG LETTER",IF(F134=0," ",_xlfn.XLOOKUP(F134,Data!$B$2:$B$28,Data!$A$2:$A$28)))</f>
        <v xml:space="preserve"> </v>
      </c>
      <c r="J134" s="13" t="str" cm="1">
        <f t="array" ref="J134">_xlfn.IFS(ISBLANK(G134), "", NOT(ISNUMBER(G134)), "!!!",  G134&lt;Data!$D$319,"...",G134&lt;Data!$E$319,"L1",G134&lt;Data!$F$319,"L2",G134&lt;Data!$G$319,"L3",G134&lt;Data!$H$319,"L4",G134&lt;Data!$I$319,"L5",G134&lt;Data!$J$319,"L6",G134&lt;Data!$K$319,"L7",G134&lt;Data!$L$319,"L8", G134&gt;=Data!$L$319,"L9")</f>
        <v/>
      </c>
      <c r="K134" s="8"/>
      <c r="L134" s="126" t="s">
        <v>1</v>
      </c>
      <c r="M134" s="126" t="s">
        <v>46</v>
      </c>
      <c r="N134" s="126">
        <f t="shared" si="29"/>
        <v>0</v>
      </c>
      <c r="O134" s="2"/>
      <c r="P134" s="6"/>
      <c r="Q134" s="6"/>
      <c r="R134" s="6">
        <f>$N134</f>
        <v>0</v>
      </c>
      <c r="S134" s="6"/>
      <c r="T134" s="6"/>
      <c r="U134" s="6"/>
      <c r="V134" s="6"/>
      <c r="W134" s="6"/>
      <c r="X134" s="2"/>
      <c r="Y134" s="8">
        <f>COUNTIF(F$123:F$130:F$132:F$139,F134)</f>
        <v>0</v>
      </c>
      <c r="Z134" s="8">
        <f t="shared" si="30"/>
        <v>0</v>
      </c>
    </row>
    <row r="135" spans="1:26" s="12" customFormat="1" ht="20" customHeight="1">
      <c r="A135" s="13" t="s">
        <v>50</v>
      </c>
      <c r="B135" s="13" t="s">
        <v>24</v>
      </c>
      <c r="C135" s="13" t="s">
        <v>27</v>
      </c>
      <c r="D135" s="13" t="s">
        <v>1</v>
      </c>
      <c r="E135" s="155">
        <v>4</v>
      </c>
      <c r="F135" s="30"/>
      <c r="G135" s="139"/>
      <c r="H135" s="125" t="str">
        <f>IF(ISNA((IF(F135=0," ",VLOOKUP(F135,Data!$B$124:$B$150,1,FALSE)))),"WRONG LETTER",IF(F135=0," ",_xlfn.XLOOKUP(F135,Data!$B$124:$B$150,Data!$D$124:$D$150)))</f>
        <v xml:space="preserve"> </v>
      </c>
      <c r="I135" s="125" t="str">
        <f>IF(ISNA((IF(F135=0," ",VLOOKUP(F135,Data!$B$2:$B$28,1,FALSE)))),"WRONG LETTER",IF(F135=0," ",_xlfn.XLOOKUP(F135,Data!$B$2:$B$28,Data!$A$2:$A$28)))</f>
        <v xml:space="preserve"> </v>
      </c>
      <c r="J135" s="13" t="str" cm="1">
        <f t="array" ref="J135">_xlfn.IFS(ISBLANK(G135), "", NOT(ISNUMBER(G135)), "!!!",  G135&lt;Data!$D$319,"...",G135&lt;Data!$E$319,"L1",G135&lt;Data!$F$319,"L2",G135&lt;Data!$G$319,"L3",G135&lt;Data!$H$319,"L4",G135&lt;Data!$I$319,"L5",G135&lt;Data!$J$319,"L6",G135&lt;Data!$K$319,"L7",G135&lt;Data!$L$319,"L8", G135&gt;=Data!$L$319,"L9")</f>
        <v/>
      </c>
      <c r="K135" s="8"/>
      <c r="L135" s="126" t="s">
        <v>18</v>
      </c>
      <c r="M135" s="126" t="s">
        <v>17</v>
      </c>
      <c r="N135" s="126">
        <f t="shared" si="29"/>
        <v>0</v>
      </c>
      <c r="O135" s="2"/>
      <c r="P135" s="6"/>
      <c r="Q135" s="6"/>
      <c r="R135" s="6"/>
      <c r="S135" s="6">
        <f>$N135</f>
        <v>0</v>
      </c>
      <c r="T135" s="6"/>
      <c r="U135" s="6"/>
      <c r="V135" s="6"/>
      <c r="W135" s="6"/>
      <c r="X135" s="2"/>
      <c r="Y135" s="8">
        <f>COUNTIF(F$123:F$130:F$132:F$139,F135)</f>
        <v>0</v>
      </c>
      <c r="Z135" s="8">
        <f t="shared" si="30"/>
        <v>0</v>
      </c>
    </row>
    <row r="136" spans="1:26" s="12" customFormat="1" ht="20" customHeight="1">
      <c r="A136" s="13" t="s">
        <v>50</v>
      </c>
      <c r="B136" s="13" t="s">
        <v>24</v>
      </c>
      <c r="C136" s="13" t="s">
        <v>27</v>
      </c>
      <c r="D136" s="13" t="s">
        <v>1</v>
      </c>
      <c r="E136" s="155">
        <v>5</v>
      </c>
      <c r="F136" s="30"/>
      <c r="G136" s="139"/>
      <c r="H136" s="125" t="str">
        <f>IF(ISNA((IF(F136=0," ",VLOOKUP(F136,Data!$B$124:$B$150,1,FALSE)))),"WRONG LETTER",IF(F136=0," ",_xlfn.XLOOKUP(F136,Data!$B$124:$B$150,Data!$D$124:$D$150)))</f>
        <v xml:space="preserve"> </v>
      </c>
      <c r="I136" s="125" t="str">
        <f>IF(ISNA((IF(F136=0," ",VLOOKUP(F136,Data!$B$2:$B$28,1,FALSE)))),"WRONG LETTER",IF(F136=0," ",_xlfn.XLOOKUP(F136,Data!$B$2:$B$28,Data!$A$2:$A$28)))</f>
        <v xml:space="preserve"> </v>
      </c>
      <c r="J136" s="13" t="str" cm="1">
        <f t="array" ref="J136">_xlfn.IFS(ISBLANK(G136), "", NOT(ISNUMBER(G136)), "!!!",  G136&lt;Data!$D$319,"...",G136&lt;Data!$E$319,"L1",G136&lt;Data!$F$319,"L2",G136&lt;Data!$G$319,"L3",G136&lt;Data!$H$319,"L4",G136&lt;Data!$I$319,"L5",G136&lt;Data!$J$319,"L6",G136&lt;Data!$K$319,"L7",G136&lt;Data!$L$319,"L8", G136&gt;=Data!$L$319,"L9")</f>
        <v/>
      </c>
      <c r="K136" s="8"/>
      <c r="L136" s="126" t="s">
        <v>31</v>
      </c>
      <c r="M136" s="126" t="s">
        <v>32</v>
      </c>
      <c r="N136" s="126">
        <f t="shared" si="29"/>
        <v>0</v>
      </c>
      <c r="O136" s="2"/>
      <c r="P136" s="6"/>
      <c r="Q136" s="6"/>
      <c r="R136" s="6"/>
      <c r="S136" s="6"/>
      <c r="T136" s="6">
        <f>$N136</f>
        <v>0</v>
      </c>
      <c r="U136" s="6"/>
      <c r="V136" s="6"/>
      <c r="W136" s="6"/>
      <c r="X136" s="2"/>
      <c r="Y136" s="8">
        <f>COUNTIF(F$123:F$130:F$132:F$139,F136)</f>
        <v>0</v>
      </c>
      <c r="Z136" s="8">
        <f t="shared" si="30"/>
        <v>0</v>
      </c>
    </row>
    <row r="137" spans="1:26" s="12" customFormat="1" ht="20" customHeight="1">
      <c r="A137" s="13" t="s">
        <v>50</v>
      </c>
      <c r="B137" s="13" t="s">
        <v>24</v>
      </c>
      <c r="C137" s="13" t="s">
        <v>27</v>
      </c>
      <c r="D137" s="13" t="s">
        <v>1</v>
      </c>
      <c r="E137" s="155">
        <v>6</v>
      </c>
      <c r="F137" s="30"/>
      <c r="G137" s="139"/>
      <c r="H137" s="125" t="str">
        <f>IF(ISNA((IF(F137=0," ",VLOOKUP(F137,Data!$B$124:$B$150,1,FALSE)))),"WRONG LETTER",IF(F137=0," ",_xlfn.XLOOKUP(F137,Data!$B$124:$B$150,Data!$D$124:$D$150)))</f>
        <v xml:space="preserve"> </v>
      </c>
      <c r="I137" s="125" t="str">
        <f>IF(ISNA((IF(F137=0," ",VLOOKUP(F137,Data!$B$2:$B$28,1,FALSE)))),"WRONG LETTER",IF(F137=0," ",_xlfn.XLOOKUP(F137,Data!$B$2:$B$28,Data!$A$2:$A$28)))</f>
        <v xml:space="preserve"> </v>
      </c>
      <c r="J137" s="13" t="str" cm="1">
        <f t="array" ref="J137">_xlfn.IFS(ISBLANK(G137), "", NOT(ISNUMBER(G137)), "!!!",  G137&lt;Data!$D$319,"...",G137&lt;Data!$E$319,"L1",G137&lt;Data!$F$319,"L2",G137&lt;Data!$G$319,"L3",G137&lt;Data!$H$319,"L4",G137&lt;Data!$I$319,"L5",G137&lt;Data!$J$319,"L6",G137&lt;Data!$K$319,"L7",G137&lt;Data!$L$319,"L8", G137&gt;=Data!$L$319,"L9")</f>
        <v/>
      </c>
      <c r="K137" s="131"/>
      <c r="L137" s="126" t="s">
        <v>44</v>
      </c>
      <c r="M137" s="126" t="s">
        <v>48</v>
      </c>
      <c r="N137" s="126">
        <f t="shared" si="29"/>
        <v>0</v>
      </c>
      <c r="O137" s="2"/>
      <c r="P137" s="6"/>
      <c r="Q137" s="6"/>
      <c r="R137" s="6"/>
      <c r="S137" s="6"/>
      <c r="T137" s="6"/>
      <c r="U137" s="6">
        <f>$N137</f>
        <v>0</v>
      </c>
      <c r="V137" s="6"/>
      <c r="W137" s="6"/>
      <c r="X137" s="2"/>
      <c r="Y137" s="8">
        <f>COUNTIF(F$123:F$130:F$132:F$139,F137)</f>
        <v>0</v>
      </c>
      <c r="Z137" s="8">
        <f t="shared" si="30"/>
        <v>0</v>
      </c>
    </row>
    <row r="138" spans="1:26" s="11" customFormat="1" ht="20" customHeight="1">
      <c r="A138" s="13" t="s">
        <v>50</v>
      </c>
      <c r="B138" s="13" t="s">
        <v>24</v>
      </c>
      <c r="C138" s="13" t="s">
        <v>27</v>
      </c>
      <c r="D138" s="13" t="s">
        <v>1</v>
      </c>
      <c r="E138" s="25">
        <v>7</v>
      </c>
      <c r="F138" s="30"/>
      <c r="G138" s="139"/>
      <c r="H138" s="125" t="str">
        <f>IF(ISNA((IF(F138=0," ",VLOOKUP(F138,Data!$B$124:$B$150,1,FALSE)))),"WRONG LETTER",IF(F138=0," ",_xlfn.XLOOKUP(F138,Data!$B$124:$B$150,Data!$D$124:$D$150)))</f>
        <v xml:space="preserve"> </v>
      </c>
      <c r="I138" s="125" t="str">
        <f>IF(ISNA((IF(F138=0," ",VLOOKUP(F138,Data!$B$2:$B$28,1,FALSE)))),"WRONG LETTER",IF(F138=0," ",_xlfn.XLOOKUP(F138,Data!$B$2:$B$28,Data!$A$2:$A$28)))</f>
        <v xml:space="preserve"> </v>
      </c>
      <c r="J138" s="13" t="str" cm="1">
        <f t="array" ref="J138">_xlfn.IFS(ISBLANK(G138), "", NOT(ISNUMBER(G138)), "!!!",  G138&lt;Data!$D$319,"...",G138&lt;Data!$E$319,"L1",G138&lt;Data!$F$319,"L2",G138&lt;Data!$G$319,"L3",G138&lt;Data!$H$319,"L4",G138&lt;Data!$I$319,"L5",G138&lt;Data!$J$319,"L6",G138&lt;Data!$K$319,"L7",G138&lt;Data!$L$319,"L8", G138&gt;=Data!$L$319,"L9")</f>
        <v/>
      </c>
      <c r="K138" s="8"/>
      <c r="L138" s="126" t="s">
        <v>72</v>
      </c>
      <c r="M138" s="126" t="s">
        <v>73</v>
      </c>
      <c r="N138" s="126">
        <f t="shared" si="29"/>
        <v>0</v>
      </c>
      <c r="O138" s="2"/>
      <c r="P138" s="6"/>
      <c r="Q138" s="6"/>
      <c r="R138" s="6"/>
      <c r="S138" s="6"/>
      <c r="T138" s="6"/>
      <c r="U138" s="6"/>
      <c r="V138" s="6">
        <f>$N138</f>
        <v>0</v>
      </c>
      <c r="W138" s="6"/>
      <c r="X138" s="2"/>
      <c r="Y138" s="8">
        <f>COUNTIF(F$123:F$130:F$132:F$139,F138)</f>
        <v>0</v>
      </c>
      <c r="Z138" s="8">
        <f t="shared" si="30"/>
        <v>0</v>
      </c>
    </row>
    <row r="139" spans="1:26" s="11" customFormat="1" ht="20" customHeight="1">
      <c r="A139" s="13" t="s">
        <v>50</v>
      </c>
      <c r="B139" s="13" t="s">
        <v>24</v>
      </c>
      <c r="C139" s="13" t="s">
        <v>27</v>
      </c>
      <c r="D139" s="13" t="s">
        <v>1</v>
      </c>
      <c r="E139" s="25">
        <v>8</v>
      </c>
      <c r="F139" s="30"/>
      <c r="G139" s="139"/>
      <c r="H139" s="125" t="str">
        <f>IF(ISNA((IF(F139=0," ",VLOOKUP(F139,Data!$B$124:$B$150,1,FALSE)))),"WRONG LETTER",IF(F139=0," ",_xlfn.XLOOKUP(F139,Data!$B$124:$B$150,Data!$D$124:$D$150)))</f>
        <v xml:space="preserve"> </v>
      </c>
      <c r="I139" s="125" t="str">
        <f>IF(ISNA((IF(F139=0," ",VLOOKUP(F139,Data!$B$2:$B$28,1,FALSE)))),"WRONG LETTER",IF(F139=0," ",_xlfn.XLOOKUP(F139,Data!$B$2:$B$28,Data!$A$2:$A$28)))</f>
        <v xml:space="preserve"> </v>
      </c>
      <c r="J139" s="13" t="str" cm="1">
        <f t="array" ref="J139">_xlfn.IFS(ISBLANK(G139), "", NOT(ISNUMBER(G139)), "!!!",  G139&lt;Data!$D$319,"...",G139&lt;Data!$E$319,"L1",G139&lt;Data!$F$319,"L2",G139&lt;Data!$G$319,"L3",G139&lt;Data!$H$319,"L4",G139&lt;Data!$I$319,"L5",G139&lt;Data!$J$319,"L6",G139&lt;Data!$K$319,"L7",G139&lt;Data!$L$319,"L8", G139&gt;=Data!$L$319,"L9")</f>
        <v/>
      </c>
      <c r="K139" s="8"/>
      <c r="L139" s="126" t="s">
        <v>45</v>
      </c>
      <c r="M139" s="126" t="s">
        <v>49</v>
      </c>
      <c r="N139" s="126">
        <f t="shared" si="29"/>
        <v>0</v>
      </c>
      <c r="O139" s="2"/>
      <c r="P139" s="6"/>
      <c r="Q139" s="6"/>
      <c r="R139" s="6"/>
      <c r="S139" s="6"/>
      <c r="T139" s="6"/>
      <c r="U139" s="6"/>
      <c r="V139" s="6"/>
      <c r="W139" s="6">
        <f>$N139</f>
        <v>0</v>
      </c>
      <c r="X139" s="8"/>
      <c r="Y139" s="8">
        <f>COUNTIF(F$123:F$130:F$132:F$139,F139)</f>
        <v>0</v>
      </c>
      <c r="Z139" s="8">
        <f t="shared" si="30"/>
        <v>0</v>
      </c>
    </row>
    <row r="140" spans="1:26" s="11" customFormat="1" ht="20" customHeight="1">
      <c r="A140" s="13" t="s">
        <v>50</v>
      </c>
      <c r="B140" s="13" t="s">
        <v>24</v>
      </c>
      <c r="C140" s="13" t="s">
        <v>55</v>
      </c>
      <c r="D140" s="13"/>
      <c r="E140" s="156" t="s">
        <v>258</v>
      </c>
      <c r="F140" s="151"/>
      <c r="G140" s="151"/>
      <c r="H140" s="156"/>
      <c r="I140" s="159" t="s">
        <v>59</v>
      </c>
      <c r="J140" s="160">
        <f>Data!$M$320</f>
        <v>28.59</v>
      </c>
      <c r="K140" s="22"/>
      <c r="L140" s="16"/>
      <c r="M140" s="16"/>
      <c r="O140" s="8"/>
      <c r="P140" s="8"/>
      <c r="Q140" s="8"/>
      <c r="R140" s="8"/>
      <c r="S140" s="8"/>
      <c r="T140" s="8"/>
      <c r="U140" s="8"/>
      <c r="V140" s="8"/>
      <c r="W140" s="8"/>
      <c r="X140" s="2"/>
      <c r="Y140" s="123"/>
      <c r="Z140" s="124"/>
    </row>
    <row r="141" spans="1:26" s="11" customFormat="1" ht="20" customHeight="1">
      <c r="A141" s="13" t="s">
        <v>50</v>
      </c>
      <c r="B141" s="13" t="s">
        <v>24</v>
      </c>
      <c r="C141" s="13" t="s">
        <v>55</v>
      </c>
      <c r="D141" s="13" t="s">
        <v>0</v>
      </c>
      <c r="E141" s="155">
        <v>1</v>
      </c>
      <c r="F141" s="30"/>
      <c r="G141" s="139"/>
      <c r="H141" s="125" t="str">
        <f>IF(ISNA((IF(F141=0," ",VLOOKUP(F141,Data!$B$124:$B$150,1,FALSE)))),"WRONG LETTER",IF(F141=0," ",_xlfn.XLOOKUP(F141,Data!$B$124:$B$150,Data!$M$124:$M$150)))</f>
        <v xml:space="preserve"> </v>
      </c>
      <c r="I141" s="125" t="str">
        <f>IF(ISNA((IF(F141=0," ",VLOOKUP(F141,Data!$B$2:$B$28,1,FALSE)))),"WRONG LETTER",IF(F141=0," ",_xlfn.XLOOKUP(F141,Data!$B$2:$B$28,Data!$A$2:$A$28)))</f>
        <v xml:space="preserve"> </v>
      </c>
      <c r="J141" s="13" t="str" cm="1">
        <f t="array" ref="J141">_xlfn.IFS(ISBLANK(G141), "", NOT(ISNUMBER(G141)), "!!!",  G141&lt;Data!$D$320,"...",G141&lt;Data!$E$320,"L1",G141&lt;Data!$F$320,"L2",G141&lt;Data!$G$320,"L3",G141&lt;Data!$H$320,"L4",G141&lt;Data!$I$320,"L5",G141&lt;Data!$J$320,"L6",G141&lt;Data!$K$320,"L7",G141&lt;Data!$L$320,"L8", G141&gt;=Data!$L$320,"L9")</f>
        <v/>
      </c>
      <c r="K141" s="2"/>
      <c r="L141" s="126" t="s">
        <v>0</v>
      </c>
      <c r="M141" s="126" t="s">
        <v>47</v>
      </c>
      <c r="N141" s="126">
        <f>(9-_xlfn.XLOOKUP(L141,F$141:F$148,E$141:E$148, 9))+(9-_xlfn.XLOOKUP(M141,F$141:F$148,E$141:E$148, 9))</f>
        <v>0</v>
      </c>
      <c r="O141" s="2"/>
      <c r="P141" s="6">
        <f>$N141</f>
        <v>0</v>
      </c>
      <c r="Q141" s="6"/>
      <c r="R141" s="6"/>
      <c r="S141" s="6"/>
      <c r="T141" s="6"/>
      <c r="U141" s="6"/>
      <c r="V141" s="6"/>
      <c r="W141" s="6"/>
      <c r="X141" s="2"/>
      <c r="Y141" s="8">
        <f>COUNTIF(F$141:F$148:F$150:F$157,F141)</f>
        <v>0</v>
      </c>
      <c r="Z141" s="8">
        <f>IF(NOT(ISBLANK(F141)),COUNTIF(F$141:F$148,LEFT(F141,1)&amp;"*"),0)</f>
        <v>0</v>
      </c>
    </row>
    <row r="142" spans="1:26" s="11" customFormat="1" ht="20" customHeight="1">
      <c r="A142" s="13" t="s">
        <v>50</v>
      </c>
      <c r="B142" s="13" t="s">
        <v>24</v>
      </c>
      <c r="C142" s="13" t="s">
        <v>55</v>
      </c>
      <c r="D142" s="13" t="s">
        <v>0</v>
      </c>
      <c r="E142" s="155">
        <v>2</v>
      </c>
      <c r="F142" s="30"/>
      <c r="G142" s="139"/>
      <c r="H142" s="125" t="str">
        <f>IF(ISNA((IF(F142=0," ",VLOOKUP(F142,Data!$B$124:$B$150,1,FALSE)))),"WRONG LETTER",IF(F142=0," ",_xlfn.XLOOKUP(F142,Data!$B$124:$B$150,Data!$M$124:$M$150)))</f>
        <v xml:space="preserve"> </v>
      </c>
      <c r="I142" s="125" t="str">
        <f>IF(ISNA((IF(F142=0," ",VLOOKUP(F142,Data!$B$2:$B$28,1,FALSE)))),"WRONG LETTER",IF(F142=0," ",_xlfn.XLOOKUP(F142,Data!$B$2:$B$28,Data!$A$2:$A$28)))</f>
        <v xml:space="preserve"> </v>
      </c>
      <c r="J142" s="13" t="str" cm="1">
        <f t="array" ref="J142">_xlfn.IFS(ISBLANK(G142), "", NOT(ISNUMBER(G142)), "!!!",  G142&lt;Data!$D$320,"...",G142&lt;Data!$E$320,"L1",G142&lt;Data!$F$320,"L2",G142&lt;Data!$G$320,"L3",G142&lt;Data!$H$320,"L4",G142&lt;Data!$I$320,"L5",G142&lt;Data!$J$320,"L6",G142&lt;Data!$K$320,"L7",G142&lt;Data!$L$320,"L8", G142&gt;=Data!$L$320,"L9")</f>
        <v/>
      </c>
      <c r="K142" s="2"/>
      <c r="L142" s="126" t="s">
        <v>33</v>
      </c>
      <c r="M142" s="126" t="s">
        <v>34</v>
      </c>
      <c r="N142" s="126">
        <f t="shared" ref="N142:N148" si="31">(9-_xlfn.XLOOKUP(L142,F$141:F$148,E$141:E$148, 9))+(9-_xlfn.XLOOKUP(M142,F$141:F$148,E$141:E$148, 9))</f>
        <v>0</v>
      </c>
      <c r="O142" s="2"/>
      <c r="P142" s="6"/>
      <c r="Q142" s="6">
        <f>$N142</f>
        <v>0</v>
      </c>
      <c r="R142" s="6"/>
      <c r="S142" s="6"/>
      <c r="T142" s="6"/>
      <c r="U142" s="6"/>
      <c r="V142" s="6"/>
      <c r="W142" s="6"/>
      <c r="X142" s="2"/>
      <c r="Y142" s="8">
        <f>COUNTIF(F$141:F$148:F$150:F$157,F142)</f>
        <v>0</v>
      </c>
      <c r="Z142" s="8">
        <f t="shared" ref="Z142:Z148" si="32">IF(NOT(ISBLANK(F142)),COUNTIF(F$141:F$148,LEFT(F142,1)&amp;"*"),0)</f>
        <v>0</v>
      </c>
    </row>
    <row r="143" spans="1:26" s="11" customFormat="1" ht="20" customHeight="1">
      <c r="A143" s="13" t="s">
        <v>50</v>
      </c>
      <c r="B143" s="13" t="s">
        <v>24</v>
      </c>
      <c r="C143" s="13" t="s">
        <v>55</v>
      </c>
      <c r="D143" s="13" t="s">
        <v>0</v>
      </c>
      <c r="E143" s="155">
        <v>3</v>
      </c>
      <c r="F143" s="30"/>
      <c r="G143" s="139"/>
      <c r="H143" s="125" t="str">
        <f>IF(ISNA((IF(F143=0," ",VLOOKUP(F143,Data!$B$124:$B$150,1,FALSE)))),"WRONG LETTER",IF(F143=0," ",_xlfn.XLOOKUP(F143,Data!$B$124:$B$150,Data!$M$124:$M$150)))</f>
        <v xml:space="preserve"> </v>
      </c>
      <c r="I143" s="125" t="str">
        <f>IF(ISNA((IF(F143=0," ",VLOOKUP(F143,Data!$B$2:$B$28,1,FALSE)))),"WRONG LETTER",IF(F143=0," ",_xlfn.XLOOKUP(F143,Data!$B$2:$B$28,Data!$A$2:$A$28)))</f>
        <v xml:space="preserve"> </v>
      </c>
      <c r="J143" s="13" t="str" cm="1">
        <f t="array" ref="J143">_xlfn.IFS(ISBLANK(G143), "", NOT(ISNUMBER(G143)), "!!!",  G143&lt;Data!$D$320,"...",G143&lt;Data!$E$320,"L1",G143&lt;Data!$F$320,"L2",G143&lt;Data!$G$320,"L3",G143&lt;Data!$H$320,"L4",G143&lt;Data!$I$320,"L5",G143&lt;Data!$J$320,"L6",G143&lt;Data!$K$320,"L7",G143&lt;Data!$L$320,"L8", G143&gt;=Data!$L$320,"L9")</f>
        <v/>
      </c>
      <c r="K143" s="2"/>
      <c r="L143" s="126" t="s">
        <v>1</v>
      </c>
      <c r="M143" s="126" t="s">
        <v>46</v>
      </c>
      <c r="N143" s="126">
        <f t="shared" si="31"/>
        <v>0</v>
      </c>
      <c r="O143" s="2"/>
      <c r="P143" s="6"/>
      <c r="Q143" s="6"/>
      <c r="R143" s="6">
        <f>$N143</f>
        <v>0</v>
      </c>
      <c r="S143" s="6"/>
      <c r="T143" s="6"/>
      <c r="U143" s="6"/>
      <c r="V143" s="6"/>
      <c r="W143" s="6"/>
      <c r="X143" s="2"/>
      <c r="Y143" s="8">
        <f>COUNTIF(F$141:F$148:F$150:F$157,F143)</f>
        <v>0</v>
      </c>
      <c r="Z143" s="8">
        <f t="shared" si="32"/>
        <v>0</v>
      </c>
    </row>
    <row r="144" spans="1:26" s="11" customFormat="1" ht="20" customHeight="1">
      <c r="A144" s="13" t="s">
        <v>50</v>
      </c>
      <c r="B144" s="13" t="s">
        <v>24</v>
      </c>
      <c r="C144" s="13" t="s">
        <v>55</v>
      </c>
      <c r="D144" s="13" t="s">
        <v>0</v>
      </c>
      <c r="E144" s="155">
        <v>4</v>
      </c>
      <c r="F144" s="30"/>
      <c r="G144" s="139"/>
      <c r="H144" s="125" t="str">
        <f>IF(ISNA((IF(F144=0," ",VLOOKUP(F144,Data!$B$124:$B$150,1,FALSE)))),"WRONG LETTER",IF(F144=0," ",_xlfn.XLOOKUP(F144,Data!$B$124:$B$150,Data!$M$124:$M$150)))</f>
        <v xml:space="preserve"> </v>
      </c>
      <c r="I144" s="125" t="str">
        <f>IF(ISNA((IF(F144=0," ",VLOOKUP(F144,Data!$B$2:$B$28,1,FALSE)))),"WRONG LETTER",IF(F144=0," ",_xlfn.XLOOKUP(F144,Data!$B$2:$B$28,Data!$A$2:$A$28)))</f>
        <v xml:space="preserve"> </v>
      </c>
      <c r="J144" s="13" t="str" cm="1">
        <f t="array" ref="J144">_xlfn.IFS(ISBLANK(G144), "", NOT(ISNUMBER(G144)), "!!!",  G144&lt;Data!$D$320,"...",G144&lt;Data!$E$320,"L1",G144&lt;Data!$F$320,"L2",G144&lt;Data!$G$320,"L3",G144&lt;Data!$H$320,"L4",G144&lt;Data!$I$320,"L5",G144&lt;Data!$J$320,"L6",G144&lt;Data!$K$320,"L7",G144&lt;Data!$L$320,"L8", G144&gt;=Data!$L$320,"L9")</f>
        <v/>
      </c>
      <c r="K144" s="2"/>
      <c r="L144" s="126" t="s">
        <v>18</v>
      </c>
      <c r="M144" s="126" t="s">
        <v>17</v>
      </c>
      <c r="N144" s="126">
        <f t="shared" si="31"/>
        <v>0</v>
      </c>
      <c r="O144" s="2"/>
      <c r="P144" s="6"/>
      <c r="Q144" s="6"/>
      <c r="R144" s="6"/>
      <c r="S144" s="6">
        <f>$N144</f>
        <v>0</v>
      </c>
      <c r="T144" s="6"/>
      <c r="U144" s="6"/>
      <c r="V144" s="6"/>
      <c r="W144" s="6"/>
      <c r="X144" s="2"/>
      <c r="Y144" s="8">
        <f>COUNTIF(F$141:F$148:F$150:F$157,F144)</f>
        <v>0</v>
      </c>
      <c r="Z144" s="8">
        <f t="shared" si="32"/>
        <v>0</v>
      </c>
    </row>
    <row r="145" spans="1:26" s="11" customFormat="1" ht="20" customHeight="1">
      <c r="A145" s="13" t="s">
        <v>50</v>
      </c>
      <c r="B145" s="13" t="s">
        <v>24</v>
      </c>
      <c r="C145" s="13" t="s">
        <v>55</v>
      </c>
      <c r="D145" s="13" t="s">
        <v>0</v>
      </c>
      <c r="E145" s="155">
        <v>5</v>
      </c>
      <c r="F145" s="30"/>
      <c r="G145" s="139"/>
      <c r="H145" s="125" t="str">
        <f>IF(ISNA((IF(F145=0," ",VLOOKUP(F145,Data!$B$124:$B$150,1,FALSE)))),"WRONG LETTER",IF(F145=0," ",_xlfn.XLOOKUP(F145,Data!$B$124:$B$150,Data!$M$124:$M$150)))</f>
        <v xml:space="preserve"> </v>
      </c>
      <c r="I145" s="125" t="str">
        <f>IF(ISNA((IF(F145=0," ",VLOOKUP(F145,Data!$B$2:$B$28,1,FALSE)))),"WRONG LETTER",IF(F145=0," ",_xlfn.XLOOKUP(F145,Data!$B$2:$B$28,Data!$A$2:$A$28)))</f>
        <v xml:space="preserve"> </v>
      </c>
      <c r="J145" s="13" t="str" cm="1">
        <f t="array" ref="J145">_xlfn.IFS(ISBLANK(G145), "", NOT(ISNUMBER(G145)), "!!!",  G145&lt;Data!$D$320,"...",G145&lt;Data!$E$320,"L1",G145&lt;Data!$F$320,"L2",G145&lt;Data!$G$320,"L3",G145&lt;Data!$H$320,"L4",G145&lt;Data!$I$320,"L5",G145&lt;Data!$J$320,"L6",G145&lt;Data!$K$320,"L7",G145&lt;Data!$L$320,"L8", G145&gt;=Data!$L$320,"L9")</f>
        <v/>
      </c>
      <c r="K145" s="2"/>
      <c r="L145" s="126" t="s">
        <v>31</v>
      </c>
      <c r="M145" s="126" t="s">
        <v>32</v>
      </c>
      <c r="N145" s="126">
        <f t="shared" si="31"/>
        <v>0</v>
      </c>
      <c r="O145" s="2"/>
      <c r="P145" s="6"/>
      <c r="Q145" s="6"/>
      <c r="R145" s="6"/>
      <c r="S145" s="6"/>
      <c r="T145" s="6">
        <f>$N145</f>
        <v>0</v>
      </c>
      <c r="U145" s="6"/>
      <c r="V145" s="6"/>
      <c r="W145" s="6"/>
      <c r="X145" s="2"/>
      <c r="Y145" s="8">
        <f>COUNTIF(F$141:F$148:F$150:F$157,F145)</f>
        <v>0</v>
      </c>
      <c r="Z145" s="8">
        <f t="shared" si="32"/>
        <v>0</v>
      </c>
    </row>
    <row r="146" spans="1:26" s="11" customFormat="1" ht="20" customHeight="1">
      <c r="A146" s="13" t="s">
        <v>50</v>
      </c>
      <c r="B146" s="13" t="s">
        <v>24</v>
      </c>
      <c r="C146" s="13" t="s">
        <v>55</v>
      </c>
      <c r="D146" s="13" t="s">
        <v>0</v>
      </c>
      <c r="E146" s="155">
        <v>6</v>
      </c>
      <c r="F146" s="30"/>
      <c r="G146" s="139"/>
      <c r="H146" s="125" t="str">
        <f>IF(ISNA((IF(F146=0," ",VLOOKUP(F146,Data!$B$124:$B$150,1,FALSE)))),"WRONG LETTER",IF(F146=0," ",_xlfn.XLOOKUP(F146,Data!$B$124:$B$150,Data!$M$124:$M$150)))</f>
        <v xml:space="preserve"> </v>
      </c>
      <c r="I146" s="125" t="str">
        <f>IF(ISNA((IF(F146=0," ",VLOOKUP(F146,Data!$B$2:$B$28,1,FALSE)))),"WRONG LETTER",IF(F146=0," ",_xlfn.XLOOKUP(F146,Data!$B$2:$B$28,Data!$A$2:$A$28)))</f>
        <v xml:space="preserve"> </v>
      </c>
      <c r="J146" s="13" t="str" cm="1">
        <f t="array" ref="J146">_xlfn.IFS(ISBLANK(G146), "", NOT(ISNUMBER(G146)), "!!!",  G146&lt;Data!$D$320,"...",G146&lt;Data!$E$320,"L1",G146&lt;Data!$F$320,"L2",G146&lt;Data!$G$320,"L3",G146&lt;Data!$H$320,"L4",G146&lt;Data!$I$320,"L5",G146&lt;Data!$J$320,"L6",G146&lt;Data!$K$320,"L7",G146&lt;Data!$L$320,"L8", G146&gt;=Data!$L$320,"L9")</f>
        <v/>
      </c>
      <c r="K146" s="2"/>
      <c r="L146" s="126" t="s">
        <v>44</v>
      </c>
      <c r="M146" s="126" t="s">
        <v>48</v>
      </c>
      <c r="N146" s="126">
        <f t="shared" si="31"/>
        <v>0</v>
      </c>
      <c r="O146" s="2"/>
      <c r="P146" s="6"/>
      <c r="Q146" s="6"/>
      <c r="R146" s="6"/>
      <c r="S146" s="6"/>
      <c r="T146" s="6"/>
      <c r="U146" s="6">
        <f>$N146</f>
        <v>0</v>
      </c>
      <c r="V146" s="6"/>
      <c r="W146" s="6"/>
      <c r="X146" s="2"/>
      <c r="Y146" s="8">
        <f>COUNTIF(F$141:F$148:F$150:F$157,F146)</f>
        <v>0</v>
      </c>
      <c r="Z146" s="8">
        <f t="shared" si="32"/>
        <v>0</v>
      </c>
    </row>
    <row r="147" spans="1:26" s="11" customFormat="1" ht="20" customHeight="1">
      <c r="A147" s="13" t="s">
        <v>50</v>
      </c>
      <c r="B147" s="13" t="s">
        <v>24</v>
      </c>
      <c r="C147" s="13" t="s">
        <v>55</v>
      </c>
      <c r="D147" s="13" t="s">
        <v>0</v>
      </c>
      <c r="E147" s="25">
        <v>7</v>
      </c>
      <c r="F147" s="30"/>
      <c r="G147" s="139"/>
      <c r="H147" s="125" t="str">
        <f>IF(ISNA((IF(F147=0," ",VLOOKUP(F147,Data!$B$124:$B$150,1,FALSE)))),"WRONG LETTER",IF(F147=0," ",_xlfn.XLOOKUP(F147,Data!$B$124:$B$150,Data!$M$124:$M$150)))</f>
        <v xml:space="preserve"> </v>
      </c>
      <c r="I147" s="125" t="str">
        <f>IF(ISNA((IF(F147=0," ",VLOOKUP(F147,Data!$B$2:$B$28,1,FALSE)))),"WRONG LETTER",IF(F147=0," ",_xlfn.XLOOKUP(F147,Data!$B$2:$B$28,Data!$A$2:$A$28)))</f>
        <v xml:space="preserve"> </v>
      </c>
      <c r="J147" s="13" t="str" cm="1">
        <f t="array" ref="J147">_xlfn.IFS(ISBLANK(G147), "", NOT(ISNUMBER(G147)), "!!!",  G147&lt;Data!$D$320,"...",G147&lt;Data!$E$320,"L1",G147&lt;Data!$F$320,"L2",G147&lt;Data!$G$320,"L3",G147&lt;Data!$H$320,"L4",G147&lt;Data!$I$320,"L5",G147&lt;Data!$J$320,"L6",G147&lt;Data!$K$320,"L7",G147&lt;Data!$L$320,"L8", G147&gt;=Data!$L$320,"L9")</f>
        <v/>
      </c>
      <c r="K147" s="2"/>
      <c r="L147" s="126" t="s">
        <v>72</v>
      </c>
      <c r="M147" s="126" t="s">
        <v>73</v>
      </c>
      <c r="N147" s="126">
        <f t="shared" si="31"/>
        <v>0</v>
      </c>
      <c r="O147" s="2"/>
      <c r="P147" s="6"/>
      <c r="Q147" s="6"/>
      <c r="R147" s="6"/>
      <c r="S147" s="6"/>
      <c r="T147" s="6"/>
      <c r="U147" s="6"/>
      <c r="V147" s="6">
        <f>$N147</f>
        <v>0</v>
      </c>
      <c r="W147" s="6"/>
      <c r="X147" s="2"/>
      <c r="Y147" s="8">
        <f>COUNTIF(F$141:F$148:F$150:F$157,F147)</f>
        <v>0</v>
      </c>
      <c r="Z147" s="8">
        <f t="shared" si="32"/>
        <v>0</v>
      </c>
    </row>
    <row r="148" spans="1:26" s="12" customFormat="1" ht="20" customHeight="1">
      <c r="A148" s="13" t="s">
        <v>50</v>
      </c>
      <c r="B148" s="13" t="s">
        <v>24</v>
      </c>
      <c r="C148" s="13" t="s">
        <v>55</v>
      </c>
      <c r="D148" s="13" t="s">
        <v>0</v>
      </c>
      <c r="E148" s="25">
        <v>8</v>
      </c>
      <c r="F148" s="30"/>
      <c r="G148" s="139"/>
      <c r="H148" s="125" t="str">
        <f>IF(ISNA((IF(F148=0," ",VLOOKUP(F148,Data!$B$124:$B$150,1,FALSE)))),"WRONG LETTER",IF(F148=0," ",_xlfn.XLOOKUP(F148,Data!$B$124:$B$150,Data!$M$124:$M$150)))</f>
        <v xml:space="preserve"> </v>
      </c>
      <c r="I148" s="125" t="str">
        <f>IF(ISNA((IF(F148=0," ",VLOOKUP(F148,Data!$B$2:$B$28,1,FALSE)))),"WRONG LETTER",IF(F148=0," ",_xlfn.XLOOKUP(F148,Data!$B$2:$B$28,Data!$A$2:$A$28)))</f>
        <v xml:space="preserve"> </v>
      </c>
      <c r="J148" s="13" t="str" cm="1">
        <f t="array" ref="J148">_xlfn.IFS(ISBLANK(G148), "", NOT(ISNUMBER(G148)), "!!!",  G148&lt;Data!$D$320,"...",G148&lt;Data!$E$320,"L1",G148&lt;Data!$F$320,"L2",G148&lt;Data!$G$320,"L3",G148&lt;Data!$H$320,"L4",G148&lt;Data!$I$320,"L5",G148&lt;Data!$J$320,"L6",G148&lt;Data!$K$320,"L7",G148&lt;Data!$L$320,"L8", G148&gt;=Data!$L$320,"L9")</f>
        <v/>
      </c>
      <c r="K148" s="8"/>
      <c r="L148" s="126" t="s">
        <v>45</v>
      </c>
      <c r="M148" s="126" t="s">
        <v>49</v>
      </c>
      <c r="N148" s="126">
        <f t="shared" si="31"/>
        <v>0</v>
      </c>
      <c r="O148" s="2"/>
      <c r="P148" s="6"/>
      <c r="Q148" s="6"/>
      <c r="R148" s="6"/>
      <c r="S148" s="6"/>
      <c r="T148" s="6"/>
      <c r="U148" s="6"/>
      <c r="V148" s="6"/>
      <c r="W148" s="6">
        <f>$N148</f>
        <v>0</v>
      </c>
      <c r="X148" s="8"/>
      <c r="Y148" s="8">
        <f>COUNTIF(F$141:F$148:F$150:F$157,F148)</f>
        <v>0</v>
      </c>
      <c r="Z148" s="8">
        <f t="shared" si="32"/>
        <v>0</v>
      </c>
    </row>
    <row r="149" spans="1:26" s="12" customFormat="1" ht="20" customHeight="1">
      <c r="A149" s="13" t="s">
        <v>50</v>
      </c>
      <c r="B149" s="13" t="s">
        <v>24</v>
      </c>
      <c r="C149" s="13" t="s">
        <v>55</v>
      </c>
      <c r="D149" s="13"/>
      <c r="E149" s="156" t="s">
        <v>259</v>
      </c>
      <c r="F149" s="151"/>
      <c r="G149" s="151"/>
      <c r="H149" s="156"/>
      <c r="I149" s="159"/>
      <c r="J149" s="160"/>
      <c r="K149" s="8"/>
      <c r="L149" s="129"/>
      <c r="M149" s="129"/>
      <c r="N149" s="130"/>
      <c r="O149" s="8"/>
      <c r="P149" s="8"/>
      <c r="Q149" s="8"/>
      <c r="R149" s="8"/>
      <c r="S149" s="8"/>
      <c r="T149" s="8"/>
      <c r="U149" s="8"/>
      <c r="V149" s="8"/>
      <c r="W149" s="8"/>
      <c r="X149" s="8"/>
      <c r="Y149" s="8"/>
      <c r="Z149" s="3"/>
    </row>
    <row r="150" spans="1:26" s="12" customFormat="1" ht="20" customHeight="1">
      <c r="A150" s="13" t="s">
        <v>50</v>
      </c>
      <c r="B150" s="13" t="s">
        <v>24</v>
      </c>
      <c r="C150" s="13" t="s">
        <v>55</v>
      </c>
      <c r="D150" s="13" t="s">
        <v>1</v>
      </c>
      <c r="E150" s="155">
        <v>1</v>
      </c>
      <c r="F150" s="30"/>
      <c r="G150" s="139"/>
      <c r="H150" s="125" t="str">
        <f>IF(ISNA((IF(F150=0," ",VLOOKUP(F150,Data!$B$124:$B$150,1,FALSE)))),"WRONG LETTER",IF(F150=0," ",_xlfn.XLOOKUP(F150,Data!$B$124:$B$150,Data!$M$124:$M$150)))</f>
        <v xml:space="preserve"> </v>
      </c>
      <c r="I150" s="125" t="str">
        <f>IF(ISNA((IF(F150=0," ",VLOOKUP(F150,Data!$B$2:$B$28,1,FALSE)))),"WRONG LETTER",IF(F150=0," ",_xlfn.XLOOKUP(F150,Data!$B$2:$B$28,Data!$A$2:$A$28)))</f>
        <v xml:space="preserve"> </v>
      </c>
      <c r="J150" s="13" t="str" cm="1">
        <f t="array" ref="J150">_xlfn.IFS(ISBLANK(G150), "", NOT(ISNUMBER(G150)), "!!!",  G150&lt;Data!$D$320,"...",G150&lt;Data!$E$320,"L1",G150&lt;Data!$F$320,"L2",G150&lt;Data!$G$320,"L3",G150&lt;Data!$H$320,"L4",G150&lt;Data!$I$320,"L5",G150&lt;Data!$J$320,"L6",G150&lt;Data!$K$320,"L7",G150&lt;Data!$L$320,"L8", G150&gt;=Data!$L$320,"L9")</f>
        <v/>
      </c>
      <c r="K150" s="2"/>
      <c r="L150" s="126" t="s">
        <v>0</v>
      </c>
      <c r="M150" s="126" t="s">
        <v>47</v>
      </c>
      <c r="N150" s="126">
        <f>(9-_xlfn.XLOOKUP(L150,F$150:F$157,E$150:E$157, 9))+(9-_xlfn.XLOOKUP(M150,F$150:F$157,E$150:E$157, 9))</f>
        <v>0</v>
      </c>
      <c r="O150" s="2"/>
      <c r="P150" s="6">
        <f>$N150</f>
        <v>0</v>
      </c>
      <c r="Q150" s="6"/>
      <c r="R150" s="6"/>
      <c r="S150" s="6"/>
      <c r="T150" s="6"/>
      <c r="U150" s="6"/>
      <c r="V150" s="6"/>
      <c r="W150" s="6"/>
      <c r="X150" s="2"/>
      <c r="Y150" s="8">
        <f>COUNTIF(F$141:F$148:F$150:F$157,F150)</f>
        <v>0</v>
      </c>
      <c r="Z150" s="8">
        <f>IF(NOT(ISBLANK(F150)),COUNTIF(F$150:F$157,LEFT(F150,1)&amp;"*"),0)</f>
        <v>0</v>
      </c>
    </row>
    <row r="151" spans="1:26" s="12" customFormat="1" ht="20" customHeight="1">
      <c r="A151" s="13" t="s">
        <v>50</v>
      </c>
      <c r="B151" s="13" t="s">
        <v>24</v>
      </c>
      <c r="C151" s="13" t="s">
        <v>55</v>
      </c>
      <c r="D151" s="13" t="s">
        <v>1</v>
      </c>
      <c r="E151" s="155">
        <v>2</v>
      </c>
      <c r="F151" s="30"/>
      <c r="G151" s="139"/>
      <c r="H151" s="125" t="str">
        <f>IF(ISNA((IF(F151=0," ",VLOOKUP(F151,Data!$B$124:$B$150,1,FALSE)))),"WRONG LETTER",IF(F151=0," ",_xlfn.XLOOKUP(F151,Data!$B$124:$B$150,Data!$M$124:$M$150)))</f>
        <v xml:space="preserve"> </v>
      </c>
      <c r="I151" s="125" t="str">
        <f>IF(ISNA((IF(F151=0," ",VLOOKUP(F151,Data!$B$2:$B$28,1,FALSE)))),"WRONG LETTER",IF(F151=0," ",_xlfn.XLOOKUP(F151,Data!$B$2:$B$28,Data!$A$2:$A$28)))</f>
        <v xml:space="preserve"> </v>
      </c>
      <c r="J151" s="13" t="str" cm="1">
        <f t="array" ref="J151">_xlfn.IFS(ISBLANK(G151), "", NOT(ISNUMBER(G151)), "!!!",  G151&lt;Data!$D$320,"...",G151&lt;Data!$E$320,"L1",G151&lt;Data!$F$320,"L2",G151&lt;Data!$G$320,"L3",G151&lt;Data!$H$320,"L4",G151&lt;Data!$I$320,"L5",G151&lt;Data!$J$320,"L6",G151&lt;Data!$K$320,"L7",G151&lt;Data!$L$320,"L8", G151&gt;=Data!$L$320,"L9")</f>
        <v/>
      </c>
      <c r="K151" s="8"/>
      <c r="L151" s="126" t="s">
        <v>33</v>
      </c>
      <c r="M151" s="126" t="s">
        <v>34</v>
      </c>
      <c r="N151" s="126">
        <f t="shared" ref="N151:N157" si="33">(9-_xlfn.XLOOKUP(L151,F$150:F$157,E$150:E$157, 9))+(9-_xlfn.XLOOKUP(M151,F$150:F$157,E$150:E$157, 9))</f>
        <v>0</v>
      </c>
      <c r="O151" s="2"/>
      <c r="P151" s="6"/>
      <c r="Q151" s="6">
        <f>$N151</f>
        <v>0</v>
      </c>
      <c r="R151" s="6"/>
      <c r="S151" s="6"/>
      <c r="T151" s="6"/>
      <c r="U151" s="6"/>
      <c r="V151" s="6"/>
      <c r="W151" s="6"/>
      <c r="X151" s="2"/>
      <c r="Y151" s="8">
        <f>COUNTIF(F$141:F$148:F$150:F$157,F151)</f>
        <v>0</v>
      </c>
      <c r="Z151" s="8">
        <f t="shared" ref="Z151:Z157" si="34">IF(NOT(ISBLANK(F151)),COUNTIF(F$150:F$157,LEFT(F151,1)&amp;"*"),0)</f>
        <v>0</v>
      </c>
    </row>
    <row r="152" spans="1:26" s="12" customFormat="1" ht="20" customHeight="1">
      <c r="A152" s="13" t="s">
        <v>50</v>
      </c>
      <c r="B152" s="13" t="s">
        <v>24</v>
      </c>
      <c r="C152" s="13" t="s">
        <v>55</v>
      </c>
      <c r="D152" s="13" t="s">
        <v>1</v>
      </c>
      <c r="E152" s="155">
        <v>3</v>
      </c>
      <c r="F152" s="30"/>
      <c r="G152" s="139"/>
      <c r="H152" s="125" t="str">
        <f>IF(ISNA((IF(F152=0," ",VLOOKUP(F152,Data!$B$124:$B$150,1,FALSE)))),"WRONG LETTER",IF(F152=0," ",_xlfn.XLOOKUP(F152,Data!$B$124:$B$150,Data!$M$124:$M$150)))</f>
        <v xml:space="preserve"> </v>
      </c>
      <c r="I152" s="125" t="str">
        <f>IF(ISNA((IF(F152=0," ",VLOOKUP(F152,Data!$B$2:$B$28,1,FALSE)))),"WRONG LETTER",IF(F152=0," ",_xlfn.XLOOKUP(F152,Data!$B$2:$B$28,Data!$A$2:$A$28)))</f>
        <v xml:space="preserve"> </v>
      </c>
      <c r="J152" s="13" t="str" cm="1">
        <f t="array" ref="J152">_xlfn.IFS(ISBLANK(G152), "", NOT(ISNUMBER(G152)), "!!!",  G152&lt;Data!$D$320,"...",G152&lt;Data!$E$320,"L1",G152&lt;Data!$F$320,"L2",G152&lt;Data!$G$320,"L3",G152&lt;Data!$H$320,"L4",G152&lt;Data!$I$320,"L5",G152&lt;Data!$J$320,"L6",G152&lt;Data!$K$320,"L7",G152&lt;Data!$L$320,"L8", G152&gt;=Data!$L$320,"L9")</f>
        <v/>
      </c>
      <c r="K152" s="8"/>
      <c r="L152" s="126" t="s">
        <v>1</v>
      </c>
      <c r="M152" s="126" t="s">
        <v>46</v>
      </c>
      <c r="N152" s="126">
        <f t="shared" si="33"/>
        <v>0</v>
      </c>
      <c r="O152" s="2"/>
      <c r="P152" s="6"/>
      <c r="Q152" s="6"/>
      <c r="R152" s="6">
        <f>$N152</f>
        <v>0</v>
      </c>
      <c r="S152" s="6"/>
      <c r="T152" s="6"/>
      <c r="U152" s="6"/>
      <c r="V152" s="6"/>
      <c r="W152" s="6"/>
      <c r="X152" s="2"/>
      <c r="Y152" s="8">
        <f>COUNTIF(F$141:F$148:F$150:F$157,F152)</f>
        <v>0</v>
      </c>
      <c r="Z152" s="8">
        <f t="shared" si="34"/>
        <v>0</v>
      </c>
    </row>
    <row r="153" spans="1:26" s="12" customFormat="1" ht="20" customHeight="1">
      <c r="A153" s="13" t="s">
        <v>50</v>
      </c>
      <c r="B153" s="13" t="s">
        <v>24</v>
      </c>
      <c r="C153" s="13" t="s">
        <v>55</v>
      </c>
      <c r="D153" s="13" t="s">
        <v>1</v>
      </c>
      <c r="E153" s="155">
        <v>4</v>
      </c>
      <c r="F153" s="30"/>
      <c r="G153" s="139"/>
      <c r="H153" s="125" t="str">
        <f>IF(ISNA((IF(F153=0," ",VLOOKUP(F153,Data!$B$124:$B$150,1,FALSE)))),"WRONG LETTER",IF(F153=0," ",_xlfn.XLOOKUP(F153,Data!$B$124:$B$150,Data!$M$124:$M$150)))</f>
        <v xml:space="preserve"> </v>
      </c>
      <c r="I153" s="125" t="str">
        <f>IF(ISNA((IF(F153=0," ",VLOOKUP(F153,Data!$B$2:$B$28,1,FALSE)))),"WRONG LETTER",IF(F153=0," ",_xlfn.XLOOKUP(F153,Data!$B$2:$B$28,Data!$A$2:$A$28)))</f>
        <v xml:space="preserve"> </v>
      </c>
      <c r="J153" s="13" t="str" cm="1">
        <f t="array" ref="J153">_xlfn.IFS(ISBLANK(G153), "", NOT(ISNUMBER(G153)), "!!!",  G153&lt;Data!$D$320,"...",G153&lt;Data!$E$320,"L1",G153&lt;Data!$F$320,"L2",G153&lt;Data!$G$320,"L3",G153&lt;Data!$H$320,"L4",G153&lt;Data!$I$320,"L5",G153&lt;Data!$J$320,"L6",G153&lt;Data!$K$320,"L7",G153&lt;Data!$L$320,"L8", G153&gt;=Data!$L$320,"L9")</f>
        <v/>
      </c>
      <c r="K153" s="8"/>
      <c r="L153" s="126" t="s">
        <v>18</v>
      </c>
      <c r="M153" s="126" t="s">
        <v>17</v>
      </c>
      <c r="N153" s="126">
        <f t="shared" si="33"/>
        <v>0</v>
      </c>
      <c r="O153" s="2"/>
      <c r="P153" s="6"/>
      <c r="Q153" s="6"/>
      <c r="R153" s="6"/>
      <c r="S153" s="6">
        <f>$N153</f>
        <v>0</v>
      </c>
      <c r="T153" s="6"/>
      <c r="U153" s="6"/>
      <c r="V153" s="6"/>
      <c r="W153" s="6"/>
      <c r="X153" s="2"/>
      <c r="Y153" s="8">
        <f>COUNTIF(F$141:F$148:F$150:F$157,F153)</f>
        <v>0</v>
      </c>
      <c r="Z153" s="8">
        <f t="shared" si="34"/>
        <v>0</v>
      </c>
    </row>
    <row r="154" spans="1:26" s="12" customFormat="1" ht="20" customHeight="1">
      <c r="A154" s="13" t="s">
        <v>50</v>
      </c>
      <c r="B154" s="13" t="s">
        <v>24</v>
      </c>
      <c r="C154" s="13" t="s">
        <v>55</v>
      </c>
      <c r="D154" s="13" t="s">
        <v>1</v>
      </c>
      <c r="E154" s="155">
        <v>5</v>
      </c>
      <c r="F154" s="30"/>
      <c r="G154" s="139"/>
      <c r="H154" s="125" t="str">
        <f>IF(ISNA((IF(F154=0," ",VLOOKUP(F154,Data!$B$124:$B$150,1,FALSE)))),"WRONG LETTER",IF(F154=0," ",_xlfn.XLOOKUP(F154,Data!$B$124:$B$150,Data!$M$124:$M$150)))</f>
        <v xml:space="preserve"> </v>
      </c>
      <c r="I154" s="125" t="str">
        <f>IF(ISNA((IF(F154=0," ",VLOOKUP(F154,Data!$B$2:$B$28,1,FALSE)))),"WRONG LETTER",IF(F154=0," ",_xlfn.XLOOKUP(F154,Data!$B$2:$B$28,Data!$A$2:$A$28)))</f>
        <v xml:space="preserve"> </v>
      </c>
      <c r="J154" s="13" t="str" cm="1">
        <f t="array" ref="J154">_xlfn.IFS(ISBLANK(G154), "", NOT(ISNUMBER(G154)), "!!!",  G154&lt;Data!$D$320,"...",G154&lt;Data!$E$320,"L1",G154&lt;Data!$F$320,"L2",G154&lt;Data!$G$320,"L3",G154&lt;Data!$H$320,"L4",G154&lt;Data!$I$320,"L5",G154&lt;Data!$J$320,"L6",G154&lt;Data!$K$320,"L7",G154&lt;Data!$L$320,"L8", G154&gt;=Data!$L$320,"L9")</f>
        <v/>
      </c>
      <c r="K154" s="8"/>
      <c r="L154" s="126" t="s">
        <v>31</v>
      </c>
      <c r="M154" s="126" t="s">
        <v>32</v>
      </c>
      <c r="N154" s="126">
        <f t="shared" si="33"/>
        <v>0</v>
      </c>
      <c r="O154" s="2"/>
      <c r="P154" s="6"/>
      <c r="Q154" s="6"/>
      <c r="R154" s="6"/>
      <c r="S154" s="6"/>
      <c r="T154" s="6">
        <f>$N154</f>
        <v>0</v>
      </c>
      <c r="U154" s="6"/>
      <c r="V154" s="6"/>
      <c r="W154" s="6"/>
      <c r="X154" s="2"/>
      <c r="Y154" s="8">
        <f>COUNTIF(F$141:F$148:F$150:F$157,F154)</f>
        <v>0</v>
      </c>
      <c r="Z154" s="8">
        <f t="shared" si="34"/>
        <v>0</v>
      </c>
    </row>
    <row r="155" spans="1:26" s="12" customFormat="1" ht="20" customHeight="1">
      <c r="A155" s="13" t="s">
        <v>50</v>
      </c>
      <c r="B155" s="13" t="s">
        <v>24</v>
      </c>
      <c r="C155" s="13" t="s">
        <v>55</v>
      </c>
      <c r="D155" s="13" t="s">
        <v>1</v>
      </c>
      <c r="E155" s="155">
        <v>6</v>
      </c>
      <c r="F155" s="30"/>
      <c r="G155" s="139"/>
      <c r="H155" s="125" t="str">
        <f>IF(ISNA((IF(F155=0," ",VLOOKUP(F155,Data!$B$124:$B$150,1,FALSE)))),"WRONG LETTER",IF(F155=0," ",_xlfn.XLOOKUP(F155,Data!$B$124:$B$150,Data!$M$124:$M$150)))</f>
        <v xml:space="preserve"> </v>
      </c>
      <c r="I155" s="125" t="str">
        <f>IF(ISNA((IF(F155=0," ",VLOOKUP(F155,Data!$B$2:$B$28,1,FALSE)))),"WRONG LETTER",IF(F155=0," ",_xlfn.XLOOKUP(F155,Data!$B$2:$B$28,Data!$A$2:$A$28)))</f>
        <v xml:space="preserve"> </v>
      </c>
      <c r="J155" s="13" t="str" cm="1">
        <f t="array" ref="J155">_xlfn.IFS(ISBLANK(G155), "", NOT(ISNUMBER(G155)), "!!!",  G155&lt;Data!$D$320,"...",G155&lt;Data!$E$320,"L1",G155&lt;Data!$F$320,"L2",G155&lt;Data!$G$320,"L3",G155&lt;Data!$H$320,"L4",G155&lt;Data!$I$320,"L5",G155&lt;Data!$J$320,"L6",G155&lt;Data!$K$320,"L7",G155&lt;Data!$L$320,"L8", G155&gt;=Data!$L$320,"L9")</f>
        <v/>
      </c>
      <c r="K155" s="131"/>
      <c r="L155" s="126" t="s">
        <v>44</v>
      </c>
      <c r="M155" s="126" t="s">
        <v>48</v>
      </c>
      <c r="N155" s="126">
        <f t="shared" si="33"/>
        <v>0</v>
      </c>
      <c r="O155" s="2"/>
      <c r="P155" s="6"/>
      <c r="Q155" s="6"/>
      <c r="R155" s="6"/>
      <c r="S155" s="6"/>
      <c r="T155" s="6"/>
      <c r="U155" s="6">
        <f>$N155</f>
        <v>0</v>
      </c>
      <c r="V155" s="6"/>
      <c r="W155" s="6"/>
      <c r="X155" s="2"/>
      <c r="Y155" s="8">
        <f>COUNTIF(F$141:F$148:F$150:F$157,F155)</f>
        <v>0</v>
      </c>
      <c r="Z155" s="8">
        <f t="shared" si="34"/>
        <v>0</v>
      </c>
    </row>
    <row r="156" spans="1:26" s="11" customFormat="1" ht="20" customHeight="1">
      <c r="A156" s="13" t="s">
        <v>50</v>
      </c>
      <c r="B156" s="13" t="s">
        <v>24</v>
      </c>
      <c r="C156" s="13" t="s">
        <v>55</v>
      </c>
      <c r="D156" s="13" t="s">
        <v>1</v>
      </c>
      <c r="E156" s="25">
        <v>7</v>
      </c>
      <c r="F156" s="30"/>
      <c r="G156" s="139"/>
      <c r="H156" s="125" t="str">
        <f>IF(ISNA((IF(F156=0," ",VLOOKUP(F156,Data!$B$124:$B$150,1,FALSE)))),"WRONG LETTER",IF(F156=0," ",_xlfn.XLOOKUP(F156,Data!$B$124:$B$150,Data!$M$124:$M$150)))</f>
        <v xml:space="preserve"> </v>
      </c>
      <c r="I156" s="125" t="str">
        <f>IF(ISNA((IF(F156=0," ",VLOOKUP(F156,Data!$B$2:$B$28,1,FALSE)))),"WRONG LETTER",IF(F156=0," ",_xlfn.XLOOKUP(F156,Data!$B$2:$B$28,Data!$A$2:$A$28)))</f>
        <v xml:space="preserve"> </v>
      </c>
      <c r="J156" s="13" t="str" cm="1">
        <f t="array" ref="J156">_xlfn.IFS(ISBLANK(G156), "", NOT(ISNUMBER(G156)), "!!!",  G156&lt;Data!$D$320,"...",G156&lt;Data!$E$320,"L1",G156&lt;Data!$F$320,"L2",G156&lt;Data!$G$320,"L3",G156&lt;Data!$H$320,"L4",G156&lt;Data!$I$320,"L5",G156&lt;Data!$J$320,"L6",G156&lt;Data!$K$320,"L7",G156&lt;Data!$L$320,"L8", G156&gt;=Data!$L$320,"L9")</f>
        <v/>
      </c>
      <c r="K156" s="8"/>
      <c r="L156" s="126" t="s">
        <v>72</v>
      </c>
      <c r="M156" s="126" t="s">
        <v>73</v>
      </c>
      <c r="N156" s="126">
        <f t="shared" si="33"/>
        <v>0</v>
      </c>
      <c r="O156" s="2"/>
      <c r="P156" s="6"/>
      <c r="Q156" s="6"/>
      <c r="R156" s="6"/>
      <c r="S156" s="6"/>
      <c r="T156" s="6"/>
      <c r="U156" s="6"/>
      <c r="V156" s="6">
        <f>$N156</f>
        <v>0</v>
      </c>
      <c r="W156" s="6"/>
      <c r="X156" s="2"/>
      <c r="Y156" s="8">
        <f>COUNTIF(F$141:F$148:F$150:F$157,F156)</f>
        <v>0</v>
      </c>
      <c r="Z156" s="8">
        <f t="shared" si="34"/>
        <v>0</v>
      </c>
    </row>
    <row r="157" spans="1:26" s="11" customFormat="1" ht="20" customHeight="1">
      <c r="A157" s="13" t="s">
        <v>50</v>
      </c>
      <c r="B157" s="13" t="s">
        <v>24</v>
      </c>
      <c r="C157" s="13" t="s">
        <v>55</v>
      </c>
      <c r="D157" s="13" t="s">
        <v>1</v>
      </c>
      <c r="E157" s="25">
        <v>8</v>
      </c>
      <c r="F157" s="30"/>
      <c r="G157" s="139"/>
      <c r="H157" s="125" t="str">
        <f>IF(ISNA((IF(F157=0," ",VLOOKUP(F157,Data!$B$124:$B$150,1,FALSE)))),"WRONG LETTER",IF(F157=0," ",_xlfn.XLOOKUP(F157,Data!$B$124:$B$150,Data!$M$124:$M$150)))</f>
        <v xml:space="preserve"> </v>
      </c>
      <c r="I157" s="125" t="str">
        <f>IF(ISNA((IF(F157=0," ",VLOOKUP(F157,Data!$B$2:$B$28,1,FALSE)))),"WRONG LETTER",IF(F157=0," ",_xlfn.XLOOKUP(F157,Data!$B$2:$B$28,Data!$A$2:$A$28)))</f>
        <v xml:space="preserve"> </v>
      </c>
      <c r="J157" s="13" t="str" cm="1">
        <f t="array" ref="J157">_xlfn.IFS(ISBLANK(G157), "", NOT(ISNUMBER(G157)), "!!!",  G157&lt;Data!$D$320,"...",G157&lt;Data!$E$320,"L1",G157&lt;Data!$F$320,"L2",G157&lt;Data!$G$320,"L3",G157&lt;Data!$H$320,"L4",G157&lt;Data!$I$320,"L5",G157&lt;Data!$J$320,"L6",G157&lt;Data!$K$320,"L7",G157&lt;Data!$L$320,"L8", G157&gt;=Data!$L$320,"L9")</f>
        <v/>
      </c>
      <c r="K157" s="8"/>
      <c r="L157" s="126" t="s">
        <v>45</v>
      </c>
      <c r="M157" s="126" t="s">
        <v>49</v>
      </c>
      <c r="N157" s="126">
        <f t="shared" si="33"/>
        <v>0</v>
      </c>
      <c r="O157" s="2"/>
      <c r="P157" s="6"/>
      <c r="Q157" s="6"/>
      <c r="R157" s="6"/>
      <c r="S157" s="6"/>
      <c r="T157" s="6"/>
      <c r="U157" s="6"/>
      <c r="V157" s="6"/>
      <c r="W157" s="6">
        <f>$N157</f>
        <v>0</v>
      </c>
      <c r="X157" s="8"/>
      <c r="Y157" s="8">
        <f>COUNTIF(F$141:F$148:F$150:F$157,F157)</f>
        <v>0</v>
      </c>
      <c r="Z157" s="8">
        <f t="shared" si="34"/>
        <v>0</v>
      </c>
    </row>
    <row r="158" spans="1:26" s="11" customFormat="1" ht="20" customHeight="1">
      <c r="A158" s="13" t="s">
        <v>50</v>
      </c>
      <c r="B158" s="13" t="s">
        <v>24</v>
      </c>
      <c r="C158" s="13" t="s">
        <v>51</v>
      </c>
      <c r="D158" s="13"/>
      <c r="E158" s="156" t="s">
        <v>260</v>
      </c>
      <c r="F158" s="151"/>
      <c r="G158" s="151"/>
      <c r="H158" s="156"/>
      <c r="I158" s="159" t="s">
        <v>59</v>
      </c>
      <c r="J158" s="160">
        <f>Data!$M$321</f>
        <v>27.91</v>
      </c>
      <c r="K158" s="22"/>
      <c r="L158" s="16"/>
      <c r="M158" s="16"/>
      <c r="O158" s="8"/>
      <c r="P158" s="8"/>
      <c r="Q158" s="8"/>
      <c r="R158" s="8"/>
      <c r="S158" s="8"/>
      <c r="T158" s="8"/>
      <c r="U158" s="8"/>
      <c r="V158" s="8"/>
      <c r="W158" s="8"/>
      <c r="X158" s="2"/>
      <c r="Y158" s="123"/>
      <c r="Z158" s="124"/>
    </row>
    <row r="159" spans="1:26" s="11" customFormat="1" ht="20" customHeight="1">
      <c r="A159" s="13" t="s">
        <v>50</v>
      </c>
      <c r="B159" s="13" t="s">
        <v>24</v>
      </c>
      <c r="C159" s="13" t="s">
        <v>51</v>
      </c>
      <c r="D159" s="13" t="s">
        <v>0</v>
      </c>
      <c r="E159" s="155">
        <v>1</v>
      </c>
      <c r="F159" s="30"/>
      <c r="G159" s="139"/>
      <c r="H159" s="125" t="str">
        <f>IF(ISNA((IF(F159=0," ",VLOOKUP(F159,Data!$B$124:$B$150,1,FALSE)))),"WRONG LETTER",IF(F159=0," ",_xlfn.XLOOKUP(F159,Data!$B$124:$B$150,Data!$G$124:$G$150)))</f>
        <v xml:space="preserve"> </v>
      </c>
      <c r="I159" s="125" t="str">
        <f>IF(ISNA((IF(F159=0," ",VLOOKUP(F159,Data!$B$2:$B$28,1,FALSE)))),"WRONG LETTER",IF(F159=0," ",_xlfn.XLOOKUP(F159,Data!$B$2:$B$28,Data!$A$2:$A$28)))</f>
        <v xml:space="preserve"> </v>
      </c>
      <c r="J159" s="13" t="str" cm="1">
        <f t="array" ref="J159">_xlfn.IFS(ISBLANK(G159), "", NOT(ISNUMBER(G159)), "!!!",  G159&lt;Data!$D$321,"...",G159&lt;Data!$E$321,"L1",G159&lt;Data!$F$321,"L2",G159&lt;Data!$G$321,"L3",G159&lt;Data!$H$321,"L4",G159&lt;Data!$I$321,"L5",G159&lt;Data!$J$321,"L6",G159&lt;Data!$K$321,"L7",G159&lt;Data!$L$321,"L8", G159&gt;=Data!$L$321,"L9")</f>
        <v/>
      </c>
      <c r="K159" s="2"/>
      <c r="L159" s="126" t="s">
        <v>0</v>
      </c>
      <c r="M159" s="126" t="s">
        <v>47</v>
      </c>
      <c r="N159" s="126">
        <f>(9-_xlfn.XLOOKUP(L159,F$159:F$166,E$159:E$166, 9))+(9-_xlfn.XLOOKUP(M159,F$159:F$166,E$159:E$166, 9))</f>
        <v>0</v>
      </c>
      <c r="O159" s="2"/>
      <c r="P159" s="6">
        <f>$N159</f>
        <v>0</v>
      </c>
      <c r="Q159" s="6"/>
      <c r="R159" s="6"/>
      <c r="S159" s="6"/>
      <c r="T159" s="6"/>
      <c r="U159" s="6"/>
      <c r="V159" s="6"/>
      <c r="W159" s="6"/>
      <c r="X159" s="2"/>
      <c r="Y159" s="8">
        <f>COUNTIF(F$159:F$166:F$168:F$175,F159)</f>
        <v>0</v>
      </c>
      <c r="Z159" s="8">
        <f>IF(NOT(ISBLANK(F159)),COUNTIF(F$159:F$166,LEFT(F159,1)&amp;"*"),0)</f>
        <v>0</v>
      </c>
    </row>
    <row r="160" spans="1:26" s="11" customFormat="1" ht="20" customHeight="1">
      <c r="A160" s="13" t="s">
        <v>50</v>
      </c>
      <c r="B160" s="13" t="s">
        <v>24</v>
      </c>
      <c r="C160" s="13" t="s">
        <v>51</v>
      </c>
      <c r="D160" s="13" t="s">
        <v>0</v>
      </c>
      <c r="E160" s="155">
        <v>2</v>
      </c>
      <c r="F160" s="30"/>
      <c r="G160" s="139"/>
      <c r="H160" s="125" t="str">
        <f>IF(ISNA((IF(F160=0," ",VLOOKUP(F160,Data!$B$124:$B$150,1,FALSE)))),"WRONG LETTER",IF(F160=0," ",_xlfn.XLOOKUP(F160,Data!$B$124:$B$150,Data!$G$124:$G$150)))</f>
        <v xml:space="preserve"> </v>
      </c>
      <c r="I160" s="125" t="str">
        <f>IF(ISNA((IF(F160=0," ",VLOOKUP(F160,Data!$B$2:$B$28,1,FALSE)))),"WRONG LETTER",IF(F160=0," ",_xlfn.XLOOKUP(F160,Data!$B$2:$B$28,Data!$A$2:$A$28)))</f>
        <v xml:space="preserve"> </v>
      </c>
      <c r="J160" s="13" t="str" cm="1">
        <f t="array" ref="J160">_xlfn.IFS(ISBLANK(G160), "", NOT(ISNUMBER(G160)), "!!!",  G160&lt;Data!$D$321,"...",G160&lt;Data!$E$321,"L1",G160&lt;Data!$F$321,"L2",G160&lt;Data!$G$321,"L3",G160&lt;Data!$H$321,"L4",G160&lt;Data!$I$321,"L5",G160&lt;Data!$J$321,"L6",G160&lt;Data!$K$321,"L7",G160&lt;Data!$L$321,"L8", G160&gt;=Data!$L$321,"L9")</f>
        <v/>
      </c>
      <c r="K160" s="2"/>
      <c r="L160" s="126" t="s">
        <v>33</v>
      </c>
      <c r="M160" s="126" t="s">
        <v>34</v>
      </c>
      <c r="N160" s="126">
        <f t="shared" ref="N160:N166" si="35">(9-_xlfn.XLOOKUP(L160,F$159:F$166,E$159:E$166, 9))+(9-_xlfn.XLOOKUP(M160,F$159:F$166,E$159:E$166, 9))</f>
        <v>0</v>
      </c>
      <c r="O160" s="2"/>
      <c r="P160" s="6"/>
      <c r="Q160" s="6">
        <f>$N160</f>
        <v>0</v>
      </c>
      <c r="R160" s="6"/>
      <c r="S160" s="6"/>
      <c r="T160" s="6"/>
      <c r="U160" s="6"/>
      <c r="V160" s="6"/>
      <c r="W160" s="6"/>
      <c r="X160" s="2"/>
      <c r="Y160" s="8">
        <f>COUNTIF(F$159:F$166:F$168:F$175,F160)</f>
        <v>0</v>
      </c>
      <c r="Z160" s="8">
        <f t="shared" ref="Z160:Z166" si="36">IF(NOT(ISBLANK(F160)),COUNTIF(F$159:F$166,LEFT(F160,1)&amp;"*"),0)</f>
        <v>0</v>
      </c>
    </row>
    <row r="161" spans="1:26" s="11" customFormat="1" ht="20" customHeight="1">
      <c r="A161" s="13" t="s">
        <v>50</v>
      </c>
      <c r="B161" s="13" t="s">
        <v>24</v>
      </c>
      <c r="C161" s="13" t="s">
        <v>51</v>
      </c>
      <c r="D161" s="13" t="s">
        <v>0</v>
      </c>
      <c r="E161" s="155">
        <v>3</v>
      </c>
      <c r="F161" s="30"/>
      <c r="G161" s="139"/>
      <c r="H161" s="125" t="str">
        <f>IF(ISNA((IF(F161=0," ",VLOOKUP(F161,Data!$B$124:$B$150,1,FALSE)))),"WRONG LETTER",IF(F161=0," ",_xlfn.XLOOKUP(F161,Data!$B$124:$B$150,Data!$G$124:$G$150)))</f>
        <v xml:space="preserve"> </v>
      </c>
      <c r="I161" s="125" t="str">
        <f>IF(ISNA((IF(F161=0," ",VLOOKUP(F161,Data!$B$2:$B$28,1,FALSE)))),"WRONG LETTER",IF(F161=0," ",_xlfn.XLOOKUP(F161,Data!$B$2:$B$28,Data!$A$2:$A$28)))</f>
        <v xml:space="preserve"> </v>
      </c>
      <c r="J161" s="13" t="str" cm="1">
        <f t="array" ref="J161">_xlfn.IFS(ISBLANK(G161), "", NOT(ISNUMBER(G161)), "!!!",  G161&lt;Data!$D$321,"...",G161&lt;Data!$E$321,"L1",G161&lt;Data!$F$321,"L2",G161&lt;Data!$G$321,"L3",G161&lt;Data!$H$321,"L4",G161&lt;Data!$I$321,"L5",G161&lt;Data!$J$321,"L6",G161&lt;Data!$K$321,"L7",G161&lt;Data!$L$321,"L8", G161&gt;=Data!$L$321,"L9")</f>
        <v/>
      </c>
      <c r="K161" s="2"/>
      <c r="L161" s="126" t="s">
        <v>1</v>
      </c>
      <c r="M161" s="126" t="s">
        <v>46</v>
      </c>
      <c r="N161" s="126">
        <f t="shared" si="35"/>
        <v>0</v>
      </c>
      <c r="O161" s="2"/>
      <c r="P161" s="6"/>
      <c r="Q161" s="6"/>
      <c r="R161" s="6">
        <f>$N161</f>
        <v>0</v>
      </c>
      <c r="S161" s="6"/>
      <c r="T161" s="6"/>
      <c r="U161" s="6"/>
      <c r="V161" s="6"/>
      <c r="W161" s="6"/>
      <c r="X161" s="2"/>
      <c r="Y161" s="8">
        <f>COUNTIF(F$159:F$166:F$168:F$175,F161)</f>
        <v>0</v>
      </c>
      <c r="Z161" s="8">
        <f t="shared" si="36"/>
        <v>0</v>
      </c>
    </row>
    <row r="162" spans="1:26" s="11" customFormat="1" ht="20" customHeight="1">
      <c r="A162" s="13" t="s">
        <v>50</v>
      </c>
      <c r="B162" s="13" t="s">
        <v>24</v>
      </c>
      <c r="C162" s="13" t="s">
        <v>51</v>
      </c>
      <c r="D162" s="13" t="s">
        <v>0</v>
      </c>
      <c r="E162" s="155">
        <v>4</v>
      </c>
      <c r="F162" s="30"/>
      <c r="G162" s="139"/>
      <c r="H162" s="125" t="str">
        <f>IF(ISNA((IF(F162=0," ",VLOOKUP(F162,Data!$B$124:$B$150,1,FALSE)))),"WRONG LETTER",IF(F162=0," ",_xlfn.XLOOKUP(F162,Data!$B$124:$B$150,Data!$G$124:$G$150)))</f>
        <v xml:space="preserve"> </v>
      </c>
      <c r="I162" s="125" t="str">
        <f>IF(ISNA((IF(F162=0," ",VLOOKUP(F162,Data!$B$2:$B$28,1,FALSE)))),"WRONG LETTER",IF(F162=0," ",_xlfn.XLOOKUP(F162,Data!$B$2:$B$28,Data!$A$2:$A$28)))</f>
        <v xml:space="preserve"> </v>
      </c>
      <c r="J162" s="13" t="str" cm="1">
        <f t="array" ref="J162">_xlfn.IFS(ISBLANK(G162), "", NOT(ISNUMBER(G162)), "!!!",  G162&lt;Data!$D$321,"...",G162&lt;Data!$E$321,"L1",G162&lt;Data!$F$321,"L2",G162&lt;Data!$G$321,"L3",G162&lt;Data!$H$321,"L4",G162&lt;Data!$I$321,"L5",G162&lt;Data!$J$321,"L6",G162&lt;Data!$K$321,"L7",G162&lt;Data!$L$321,"L8", G162&gt;=Data!$L$321,"L9")</f>
        <v/>
      </c>
      <c r="K162" s="2"/>
      <c r="L162" s="126" t="s">
        <v>18</v>
      </c>
      <c r="M162" s="126" t="s">
        <v>17</v>
      </c>
      <c r="N162" s="126">
        <f t="shared" si="35"/>
        <v>0</v>
      </c>
      <c r="O162" s="2"/>
      <c r="P162" s="6"/>
      <c r="Q162" s="6"/>
      <c r="R162" s="6"/>
      <c r="S162" s="6">
        <f>$N162</f>
        <v>0</v>
      </c>
      <c r="T162" s="6"/>
      <c r="U162" s="6"/>
      <c r="V162" s="6"/>
      <c r="W162" s="6"/>
      <c r="X162" s="2"/>
      <c r="Y162" s="8">
        <f>COUNTIF(F$159:F$166:F$168:F$175,F162)</f>
        <v>0</v>
      </c>
      <c r="Z162" s="8">
        <f t="shared" si="36"/>
        <v>0</v>
      </c>
    </row>
    <row r="163" spans="1:26" s="11" customFormat="1" ht="20" customHeight="1">
      <c r="A163" s="13" t="s">
        <v>50</v>
      </c>
      <c r="B163" s="13" t="s">
        <v>24</v>
      </c>
      <c r="C163" s="13" t="s">
        <v>51</v>
      </c>
      <c r="D163" s="13" t="s">
        <v>0</v>
      </c>
      <c r="E163" s="155">
        <v>5</v>
      </c>
      <c r="F163" s="30"/>
      <c r="G163" s="139"/>
      <c r="H163" s="125" t="str">
        <f>IF(ISNA((IF(F163=0," ",VLOOKUP(F163,Data!$B$124:$B$150,1,FALSE)))),"WRONG LETTER",IF(F163=0," ",_xlfn.XLOOKUP(F163,Data!$B$124:$B$150,Data!$G$124:$G$150)))</f>
        <v xml:space="preserve"> </v>
      </c>
      <c r="I163" s="125" t="str">
        <f>IF(ISNA((IF(F163=0," ",VLOOKUP(F163,Data!$B$2:$B$28,1,FALSE)))),"WRONG LETTER",IF(F163=0," ",_xlfn.XLOOKUP(F163,Data!$B$2:$B$28,Data!$A$2:$A$28)))</f>
        <v xml:space="preserve"> </v>
      </c>
      <c r="J163" s="13" t="str" cm="1">
        <f t="array" ref="J163">_xlfn.IFS(ISBLANK(G163), "", NOT(ISNUMBER(G163)), "!!!",  G163&lt;Data!$D$321,"...",G163&lt;Data!$E$321,"L1",G163&lt;Data!$F$321,"L2",G163&lt;Data!$G$321,"L3",G163&lt;Data!$H$321,"L4",G163&lt;Data!$I$321,"L5",G163&lt;Data!$J$321,"L6",G163&lt;Data!$K$321,"L7",G163&lt;Data!$L$321,"L8", G163&gt;=Data!$L$321,"L9")</f>
        <v/>
      </c>
      <c r="K163" s="2"/>
      <c r="L163" s="126" t="s">
        <v>31</v>
      </c>
      <c r="M163" s="126" t="s">
        <v>32</v>
      </c>
      <c r="N163" s="126">
        <f t="shared" si="35"/>
        <v>0</v>
      </c>
      <c r="O163" s="2"/>
      <c r="P163" s="6"/>
      <c r="Q163" s="6"/>
      <c r="R163" s="6"/>
      <c r="S163" s="6"/>
      <c r="T163" s="6">
        <f>$N163</f>
        <v>0</v>
      </c>
      <c r="U163" s="6"/>
      <c r="V163" s="6"/>
      <c r="W163" s="6"/>
      <c r="X163" s="2"/>
      <c r="Y163" s="8">
        <f>COUNTIF(F$159:F$166:F$168:F$175,F163)</f>
        <v>0</v>
      </c>
      <c r="Z163" s="8">
        <f t="shared" si="36"/>
        <v>0</v>
      </c>
    </row>
    <row r="164" spans="1:26" s="11" customFormat="1" ht="20" customHeight="1">
      <c r="A164" s="13" t="s">
        <v>50</v>
      </c>
      <c r="B164" s="13" t="s">
        <v>24</v>
      </c>
      <c r="C164" s="13" t="s">
        <v>51</v>
      </c>
      <c r="D164" s="13" t="s">
        <v>0</v>
      </c>
      <c r="E164" s="155">
        <v>6</v>
      </c>
      <c r="F164" s="30"/>
      <c r="G164" s="139"/>
      <c r="H164" s="125" t="str">
        <f>IF(ISNA((IF(F164=0," ",VLOOKUP(F164,Data!$B$124:$B$150,1,FALSE)))),"WRONG LETTER",IF(F164=0," ",_xlfn.XLOOKUP(F164,Data!$B$124:$B$150,Data!$G$124:$G$150)))</f>
        <v xml:space="preserve"> </v>
      </c>
      <c r="I164" s="125" t="str">
        <f>IF(ISNA((IF(F164=0," ",VLOOKUP(F164,Data!$B$2:$B$28,1,FALSE)))),"WRONG LETTER",IF(F164=0," ",_xlfn.XLOOKUP(F164,Data!$B$2:$B$28,Data!$A$2:$A$28)))</f>
        <v xml:space="preserve"> </v>
      </c>
      <c r="J164" s="13" t="str" cm="1">
        <f t="array" ref="J164">_xlfn.IFS(ISBLANK(G164), "", NOT(ISNUMBER(G164)), "!!!",  G164&lt;Data!$D$321,"...",G164&lt;Data!$E$321,"L1",G164&lt;Data!$F$321,"L2",G164&lt;Data!$G$321,"L3",G164&lt;Data!$H$321,"L4",G164&lt;Data!$I$321,"L5",G164&lt;Data!$J$321,"L6",G164&lt;Data!$K$321,"L7",G164&lt;Data!$L$321,"L8", G164&gt;=Data!$L$321,"L9")</f>
        <v/>
      </c>
      <c r="K164" s="2"/>
      <c r="L164" s="126" t="s">
        <v>44</v>
      </c>
      <c r="M164" s="126" t="s">
        <v>48</v>
      </c>
      <c r="N164" s="126">
        <f t="shared" si="35"/>
        <v>0</v>
      </c>
      <c r="O164" s="2"/>
      <c r="P164" s="6"/>
      <c r="Q164" s="6"/>
      <c r="R164" s="6"/>
      <c r="S164" s="6"/>
      <c r="T164" s="6"/>
      <c r="U164" s="6">
        <f>$N164</f>
        <v>0</v>
      </c>
      <c r="V164" s="6"/>
      <c r="W164" s="6"/>
      <c r="X164" s="2"/>
      <c r="Y164" s="8">
        <f>COUNTIF(F$159:F$166:F$168:F$175,F164)</f>
        <v>0</v>
      </c>
      <c r="Z164" s="8">
        <f t="shared" si="36"/>
        <v>0</v>
      </c>
    </row>
    <row r="165" spans="1:26" s="11" customFormat="1" ht="20" customHeight="1">
      <c r="A165" s="13" t="s">
        <v>50</v>
      </c>
      <c r="B165" s="13" t="s">
        <v>24</v>
      </c>
      <c r="C165" s="13" t="s">
        <v>51</v>
      </c>
      <c r="D165" s="13" t="s">
        <v>0</v>
      </c>
      <c r="E165" s="25">
        <v>7</v>
      </c>
      <c r="F165" s="30"/>
      <c r="G165" s="139"/>
      <c r="H165" s="125" t="str">
        <f>IF(ISNA((IF(F165=0," ",VLOOKUP(F165,Data!$B$124:$B$150,1,FALSE)))),"WRONG LETTER",IF(F165=0," ",_xlfn.XLOOKUP(F165,Data!$B$124:$B$150,Data!$G$124:$G$150)))</f>
        <v xml:space="preserve"> </v>
      </c>
      <c r="I165" s="125" t="str">
        <f>IF(ISNA((IF(F165=0," ",VLOOKUP(F165,Data!$B$2:$B$28,1,FALSE)))),"WRONG LETTER",IF(F165=0," ",_xlfn.XLOOKUP(F165,Data!$B$2:$B$28,Data!$A$2:$A$28)))</f>
        <v xml:space="preserve"> </v>
      </c>
      <c r="J165" s="13" t="str" cm="1">
        <f t="array" ref="J165">_xlfn.IFS(ISBLANK(G165), "", NOT(ISNUMBER(G165)), "!!!",  G165&lt;Data!$D$321,"...",G165&lt;Data!$E$321,"L1",G165&lt;Data!$F$321,"L2",G165&lt;Data!$G$321,"L3",G165&lt;Data!$H$321,"L4",G165&lt;Data!$I$321,"L5",G165&lt;Data!$J$321,"L6",G165&lt;Data!$K$321,"L7",G165&lt;Data!$L$321,"L8", G165&gt;=Data!$L$321,"L9")</f>
        <v/>
      </c>
      <c r="K165" s="2"/>
      <c r="L165" s="126" t="s">
        <v>72</v>
      </c>
      <c r="M165" s="126" t="s">
        <v>73</v>
      </c>
      <c r="N165" s="126">
        <f t="shared" si="35"/>
        <v>0</v>
      </c>
      <c r="O165" s="2"/>
      <c r="P165" s="6"/>
      <c r="Q165" s="6"/>
      <c r="R165" s="6"/>
      <c r="S165" s="6"/>
      <c r="T165" s="6"/>
      <c r="U165" s="6"/>
      <c r="V165" s="6">
        <f>$N165</f>
        <v>0</v>
      </c>
      <c r="W165" s="6"/>
      <c r="X165" s="2"/>
      <c r="Y165" s="8">
        <f>COUNTIF(F$159:F$166:F$168:F$175,F165)</f>
        <v>0</v>
      </c>
      <c r="Z165" s="8">
        <f t="shared" si="36"/>
        <v>0</v>
      </c>
    </row>
    <row r="166" spans="1:26" s="12" customFormat="1" ht="20" customHeight="1">
      <c r="A166" s="13" t="s">
        <v>50</v>
      </c>
      <c r="B166" s="13" t="s">
        <v>24</v>
      </c>
      <c r="C166" s="13" t="s">
        <v>51</v>
      </c>
      <c r="D166" s="13" t="s">
        <v>0</v>
      </c>
      <c r="E166" s="25">
        <v>8</v>
      </c>
      <c r="F166" s="30"/>
      <c r="G166" s="139"/>
      <c r="H166" s="125" t="str">
        <f>IF(ISNA((IF(F166=0," ",VLOOKUP(F166,Data!$B$124:$B$150,1,FALSE)))),"WRONG LETTER",IF(F166=0," ",_xlfn.XLOOKUP(F166,Data!$B$124:$B$150,Data!$G$124:$G$150)))</f>
        <v xml:space="preserve"> </v>
      </c>
      <c r="I166" s="125" t="str">
        <f>IF(ISNA((IF(F166=0," ",VLOOKUP(F166,Data!$B$2:$B$28,1,FALSE)))),"WRONG LETTER",IF(F166=0," ",_xlfn.XLOOKUP(F166,Data!$B$2:$B$28,Data!$A$2:$A$28)))</f>
        <v xml:space="preserve"> </v>
      </c>
      <c r="J166" s="13" t="str" cm="1">
        <f t="array" ref="J166">_xlfn.IFS(ISBLANK(G166), "", NOT(ISNUMBER(G166)), "!!!",  G166&lt;Data!$D$321,"...",G166&lt;Data!$E$321,"L1",G166&lt;Data!$F$321,"L2",G166&lt;Data!$G$321,"L3",G166&lt;Data!$H$321,"L4",G166&lt;Data!$I$321,"L5",G166&lt;Data!$J$321,"L6",G166&lt;Data!$K$321,"L7",G166&lt;Data!$L$321,"L8", G166&gt;=Data!$L$321,"L9")</f>
        <v/>
      </c>
      <c r="K166" s="8"/>
      <c r="L166" s="126" t="s">
        <v>45</v>
      </c>
      <c r="M166" s="126" t="s">
        <v>49</v>
      </c>
      <c r="N166" s="126">
        <f t="shared" si="35"/>
        <v>0</v>
      </c>
      <c r="O166" s="2"/>
      <c r="P166" s="6"/>
      <c r="Q166" s="6"/>
      <c r="R166" s="6"/>
      <c r="S166" s="6"/>
      <c r="T166" s="6"/>
      <c r="U166" s="6"/>
      <c r="V166" s="6"/>
      <c r="W166" s="6">
        <f>$N166</f>
        <v>0</v>
      </c>
      <c r="X166" s="8"/>
      <c r="Y166" s="8">
        <f>COUNTIF(F$159:F$166:F$168:F$175,F166)</f>
        <v>0</v>
      </c>
      <c r="Z166" s="8">
        <f t="shared" si="36"/>
        <v>0</v>
      </c>
    </row>
    <row r="167" spans="1:26" s="12" customFormat="1" ht="20" customHeight="1">
      <c r="A167" s="13" t="s">
        <v>50</v>
      </c>
      <c r="B167" s="13" t="s">
        <v>24</v>
      </c>
      <c r="C167" s="13" t="s">
        <v>51</v>
      </c>
      <c r="D167" s="13"/>
      <c r="E167" s="156" t="s">
        <v>261</v>
      </c>
      <c r="F167" s="151"/>
      <c r="G167" s="151"/>
      <c r="H167" s="156"/>
      <c r="I167" s="159"/>
      <c r="J167" s="160"/>
      <c r="K167" s="8"/>
      <c r="L167" s="129"/>
      <c r="M167" s="129"/>
      <c r="N167" s="130"/>
      <c r="O167" s="8"/>
      <c r="P167" s="8"/>
      <c r="Q167" s="8"/>
      <c r="R167" s="8"/>
      <c r="S167" s="8"/>
      <c r="T167" s="8"/>
      <c r="U167" s="8"/>
      <c r="V167" s="8"/>
      <c r="W167" s="8"/>
      <c r="X167" s="8"/>
      <c r="Y167" s="8"/>
      <c r="Z167" s="3"/>
    </row>
    <row r="168" spans="1:26" s="12" customFormat="1" ht="20" customHeight="1">
      <c r="A168" s="13" t="s">
        <v>50</v>
      </c>
      <c r="B168" s="13" t="s">
        <v>24</v>
      </c>
      <c r="C168" s="13" t="s">
        <v>51</v>
      </c>
      <c r="D168" s="13" t="s">
        <v>1</v>
      </c>
      <c r="E168" s="155">
        <v>1</v>
      </c>
      <c r="F168" s="30"/>
      <c r="G168" s="139"/>
      <c r="H168" s="125" t="str">
        <f>IF(ISNA((IF(F168=0," ",VLOOKUP(F168,Data!$B$124:$B$150,1,FALSE)))),"WRONG LETTER",IF(F168=0," ",_xlfn.XLOOKUP(F168,Data!$B$124:$B$150,Data!$G$124:$G$150)))</f>
        <v xml:space="preserve"> </v>
      </c>
      <c r="I168" s="125" t="str">
        <f>IF(ISNA((IF(F168=0," ",VLOOKUP(F168,Data!$B$2:$B$28,1,FALSE)))),"WRONG LETTER",IF(F168=0," ",_xlfn.XLOOKUP(F168,Data!$B$2:$B$28,Data!$A$2:$A$28)))</f>
        <v xml:space="preserve"> </v>
      </c>
      <c r="J168" s="13" t="str" cm="1">
        <f t="array" ref="J168">_xlfn.IFS(ISBLANK(G168), "", NOT(ISNUMBER(G168)), "!!!",  G168&lt;Data!$D$321,"...",G168&lt;Data!$E$321,"L1",G168&lt;Data!$F$321,"L2",G168&lt;Data!$G$321,"L3",G168&lt;Data!$H$321,"L4",G168&lt;Data!$I$321,"L5",G168&lt;Data!$J$321,"L6",G168&lt;Data!$K$321,"L7",G168&lt;Data!$L$321,"L8", G168&gt;=Data!$L$321,"L9")</f>
        <v/>
      </c>
      <c r="K168" s="2"/>
      <c r="L168" s="126" t="s">
        <v>0</v>
      </c>
      <c r="M168" s="126" t="s">
        <v>47</v>
      </c>
      <c r="N168" s="126">
        <f>(9-_xlfn.XLOOKUP(L168,F$168:F$175,E$168:E$175, 9))+(9-_xlfn.XLOOKUP(M168,F$168:F$175,E$168:E$175, 9))</f>
        <v>0</v>
      </c>
      <c r="O168" s="2"/>
      <c r="P168" s="6">
        <f>$N168</f>
        <v>0</v>
      </c>
      <c r="Q168" s="6"/>
      <c r="R168" s="6"/>
      <c r="S168" s="6"/>
      <c r="T168" s="6"/>
      <c r="U168" s="6"/>
      <c r="V168" s="6"/>
      <c r="W168" s="6"/>
      <c r="X168" s="2"/>
      <c r="Y168" s="8">
        <f>COUNTIF(F$159:F$166:F$168:F$175,F168)</f>
        <v>0</v>
      </c>
      <c r="Z168" s="8">
        <f>IF(NOT(ISBLANK(F168)),COUNTIF(F$168:F$175,LEFT(F168,1)&amp;"*"),0)</f>
        <v>0</v>
      </c>
    </row>
    <row r="169" spans="1:26" s="12" customFormat="1" ht="20" customHeight="1">
      <c r="A169" s="13" t="s">
        <v>50</v>
      </c>
      <c r="B169" s="13" t="s">
        <v>24</v>
      </c>
      <c r="C169" s="13" t="s">
        <v>51</v>
      </c>
      <c r="D169" s="13" t="s">
        <v>1</v>
      </c>
      <c r="E169" s="155">
        <v>2</v>
      </c>
      <c r="F169" s="30"/>
      <c r="G169" s="139"/>
      <c r="H169" s="125" t="str">
        <f>IF(ISNA((IF(F169=0," ",VLOOKUP(F169,Data!$B$124:$B$150,1,FALSE)))),"WRONG LETTER",IF(F169=0," ",_xlfn.XLOOKUP(F169,Data!$B$124:$B$150,Data!$G$124:$G$150)))</f>
        <v xml:space="preserve"> </v>
      </c>
      <c r="I169" s="125" t="str">
        <f>IF(ISNA((IF(F169=0," ",VLOOKUP(F169,Data!$B$2:$B$28,1,FALSE)))),"WRONG LETTER",IF(F169=0," ",_xlfn.XLOOKUP(F169,Data!$B$2:$B$28,Data!$A$2:$A$28)))</f>
        <v xml:space="preserve"> </v>
      </c>
      <c r="J169" s="13" t="str" cm="1">
        <f t="array" ref="J169">_xlfn.IFS(ISBLANK(G169), "", NOT(ISNUMBER(G169)), "!!!",  G169&lt;Data!$D$321,"...",G169&lt;Data!$E$321,"L1",G169&lt;Data!$F$321,"L2",G169&lt;Data!$G$321,"L3",G169&lt;Data!$H$321,"L4",G169&lt;Data!$I$321,"L5",G169&lt;Data!$J$321,"L6",G169&lt;Data!$K$321,"L7",G169&lt;Data!$L$321,"L8", G169&gt;=Data!$L$321,"L9")</f>
        <v/>
      </c>
      <c r="K169" s="8"/>
      <c r="L169" s="126" t="s">
        <v>33</v>
      </c>
      <c r="M169" s="126" t="s">
        <v>34</v>
      </c>
      <c r="N169" s="126">
        <f t="shared" ref="N169:N175" si="37">(9-_xlfn.XLOOKUP(L169,F$168:F$175,E$168:E$175, 9))+(9-_xlfn.XLOOKUP(M169,F$168:F$175,E$168:E$175, 9))</f>
        <v>0</v>
      </c>
      <c r="O169" s="2"/>
      <c r="P169" s="6"/>
      <c r="Q169" s="6">
        <f>$N169</f>
        <v>0</v>
      </c>
      <c r="R169" s="6"/>
      <c r="S169" s="6"/>
      <c r="T169" s="6"/>
      <c r="U169" s="6"/>
      <c r="V169" s="6"/>
      <c r="W169" s="6"/>
      <c r="X169" s="2"/>
      <c r="Y169" s="8">
        <f>COUNTIF(F$159:F$166:F$168:F$175,F169)</f>
        <v>0</v>
      </c>
      <c r="Z169" s="8">
        <f t="shared" ref="Z169:Z175" si="38">IF(NOT(ISBLANK(F169)),COUNTIF(F$168:F$175,LEFT(F169,1)&amp;"*"),0)</f>
        <v>0</v>
      </c>
    </row>
    <row r="170" spans="1:26" s="12" customFormat="1" ht="20" customHeight="1">
      <c r="A170" s="13" t="s">
        <v>50</v>
      </c>
      <c r="B170" s="13" t="s">
        <v>24</v>
      </c>
      <c r="C170" s="13" t="s">
        <v>51</v>
      </c>
      <c r="D170" s="13" t="s">
        <v>1</v>
      </c>
      <c r="E170" s="155">
        <v>3</v>
      </c>
      <c r="F170" s="30"/>
      <c r="G170" s="139"/>
      <c r="H170" s="125" t="str">
        <f>IF(ISNA((IF(F170=0," ",VLOOKUP(F170,Data!$B$124:$B$150,1,FALSE)))),"WRONG LETTER",IF(F170=0," ",_xlfn.XLOOKUP(F170,Data!$B$124:$B$150,Data!$G$124:$G$150)))</f>
        <v xml:space="preserve"> </v>
      </c>
      <c r="I170" s="125" t="str">
        <f>IF(ISNA((IF(F170=0," ",VLOOKUP(F170,Data!$B$2:$B$28,1,FALSE)))),"WRONG LETTER",IF(F170=0," ",_xlfn.XLOOKUP(F170,Data!$B$2:$B$28,Data!$A$2:$A$28)))</f>
        <v xml:space="preserve"> </v>
      </c>
      <c r="J170" s="13" t="str" cm="1">
        <f t="array" ref="J170">_xlfn.IFS(ISBLANK(G170), "", NOT(ISNUMBER(G170)), "!!!",  G170&lt;Data!$D$321,"...",G170&lt;Data!$E$321,"L1",G170&lt;Data!$F$321,"L2",G170&lt;Data!$G$321,"L3",G170&lt;Data!$H$321,"L4",G170&lt;Data!$I$321,"L5",G170&lt;Data!$J$321,"L6",G170&lt;Data!$K$321,"L7",G170&lt;Data!$L$321,"L8", G170&gt;=Data!$L$321,"L9")</f>
        <v/>
      </c>
      <c r="K170" s="8"/>
      <c r="L170" s="126" t="s">
        <v>1</v>
      </c>
      <c r="M170" s="126" t="s">
        <v>46</v>
      </c>
      <c r="N170" s="126">
        <f t="shared" si="37"/>
        <v>0</v>
      </c>
      <c r="O170" s="2"/>
      <c r="P170" s="6"/>
      <c r="Q170" s="6"/>
      <c r="R170" s="6">
        <f>$N170</f>
        <v>0</v>
      </c>
      <c r="S170" s="6"/>
      <c r="T170" s="6"/>
      <c r="U170" s="6"/>
      <c r="V170" s="6"/>
      <c r="W170" s="6"/>
      <c r="X170" s="2"/>
      <c r="Y170" s="8">
        <f>COUNTIF(F$159:F$166:F$168:F$175,F170)</f>
        <v>0</v>
      </c>
      <c r="Z170" s="8">
        <f t="shared" si="38"/>
        <v>0</v>
      </c>
    </row>
    <row r="171" spans="1:26" s="12" customFormat="1" ht="20" customHeight="1">
      <c r="A171" s="13" t="s">
        <v>50</v>
      </c>
      <c r="B171" s="13" t="s">
        <v>24</v>
      </c>
      <c r="C171" s="13" t="s">
        <v>51</v>
      </c>
      <c r="D171" s="13" t="s">
        <v>1</v>
      </c>
      <c r="E171" s="155">
        <v>4</v>
      </c>
      <c r="F171" s="30"/>
      <c r="G171" s="139"/>
      <c r="H171" s="125" t="str">
        <f>IF(ISNA((IF(F171=0," ",VLOOKUP(F171,Data!$B$124:$B$150,1,FALSE)))),"WRONG LETTER",IF(F171=0," ",_xlfn.XLOOKUP(F171,Data!$B$124:$B$150,Data!$G$124:$G$150)))</f>
        <v xml:space="preserve"> </v>
      </c>
      <c r="I171" s="125" t="str">
        <f>IF(ISNA((IF(F171=0," ",VLOOKUP(F171,Data!$B$2:$B$28,1,FALSE)))),"WRONG LETTER",IF(F171=0," ",_xlfn.XLOOKUP(F171,Data!$B$2:$B$28,Data!$A$2:$A$28)))</f>
        <v xml:space="preserve"> </v>
      </c>
      <c r="J171" s="13" t="str" cm="1">
        <f t="array" ref="J171">_xlfn.IFS(ISBLANK(G171), "", NOT(ISNUMBER(G171)), "!!!",  G171&lt;Data!$D$321,"...",G171&lt;Data!$E$321,"L1",G171&lt;Data!$F$321,"L2",G171&lt;Data!$G$321,"L3",G171&lt;Data!$H$321,"L4",G171&lt;Data!$I$321,"L5",G171&lt;Data!$J$321,"L6",G171&lt;Data!$K$321,"L7",G171&lt;Data!$L$321,"L8", G171&gt;=Data!$L$321,"L9")</f>
        <v/>
      </c>
      <c r="K171" s="8"/>
      <c r="L171" s="126" t="s">
        <v>18</v>
      </c>
      <c r="M171" s="126" t="s">
        <v>17</v>
      </c>
      <c r="N171" s="126">
        <f t="shared" si="37"/>
        <v>0</v>
      </c>
      <c r="O171" s="2"/>
      <c r="P171" s="6"/>
      <c r="Q171" s="6"/>
      <c r="R171" s="6"/>
      <c r="S171" s="6">
        <f>$N171</f>
        <v>0</v>
      </c>
      <c r="T171" s="6"/>
      <c r="U171" s="6"/>
      <c r="V171" s="6"/>
      <c r="W171" s="6"/>
      <c r="X171" s="2"/>
      <c r="Y171" s="8">
        <f>COUNTIF(F$159:F$166:F$168:F$175,F171)</f>
        <v>0</v>
      </c>
      <c r="Z171" s="8">
        <f t="shared" si="38"/>
        <v>0</v>
      </c>
    </row>
    <row r="172" spans="1:26" s="12" customFormat="1" ht="20" customHeight="1">
      <c r="A172" s="13" t="s">
        <v>50</v>
      </c>
      <c r="B172" s="13" t="s">
        <v>24</v>
      </c>
      <c r="C172" s="13" t="s">
        <v>51</v>
      </c>
      <c r="D172" s="13" t="s">
        <v>1</v>
      </c>
      <c r="E172" s="155">
        <v>5</v>
      </c>
      <c r="F172" s="30"/>
      <c r="G172" s="139"/>
      <c r="H172" s="125" t="str">
        <f>IF(ISNA((IF(F172=0," ",VLOOKUP(F172,Data!$B$124:$B$150,1,FALSE)))),"WRONG LETTER",IF(F172=0," ",_xlfn.XLOOKUP(F172,Data!$B$124:$B$150,Data!$G$124:$G$150)))</f>
        <v xml:space="preserve"> </v>
      </c>
      <c r="I172" s="125" t="str">
        <f>IF(ISNA((IF(F172=0," ",VLOOKUP(F172,Data!$B$2:$B$28,1,FALSE)))),"WRONG LETTER",IF(F172=0," ",_xlfn.XLOOKUP(F172,Data!$B$2:$B$28,Data!$A$2:$A$28)))</f>
        <v xml:space="preserve"> </v>
      </c>
      <c r="J172" s="13" t="str" cm="1">
        <f t="array" ref="J172">_xlfn.IFS(ISBLANK(G172), "", NOT(ISNUMBER(G172)), "!!!",  G172&lt;Data!$D$321,"...",G172&lt;Data!$E$321,"L1",G172&lt;Data!$F$321,"L2",G172&lt;Data!$G$321,"L3",G172&lt;Data!$H$321,"L4",G172&lt;Data!$I$321,"L5",G172&lt;Data!$J$321,"L6",G172&lt;Data!$K$321,"L7",G172&lt;Data!$L$321,"L8", G172&gt;=Data!$L$321,"L9")</f>
        <v/>
      </c>
      <c r="K172" s="8"/>
      <c r="L172" s="126" t="s">
        <v>31</v>
      </c>
      <c r="M172" s="126" t="s">
        <v>32</v>
      </c>
      <c r="N172" s="126">
        <f t="shared" si="37"/>
        <v>0</v>
      </c>
      <c r="O172" s="2"/>
      <c r="P172" s="6"/>
      <c r="Q172" s="6"/>
      <c r="R172" s="6"/>
      <c r="S172" s="6"/>
      <c r="T172" s="6">
        <f>$N172</f>
        <v>0</v>
      </c>
      <c r="U172" s="6"/>
      <c r="V172" s="6"/>
      <c r="W172" s="6"/>
      <c r="X172" s="2"/>
      <c r="Y172" s="8">
        <f>COUNTIF(F$159:F$166:F$168:F$175,F172)</f>
        <v>0</v>
      </c>
      <c r="Z172" s="8">
        <f t="shared" si="38"/>
        <v>0</v>
      </c>
    </row>
    <row r="173" spans="1:26" s="12" customFormat="1" ht="20" customHeight="1">
      <c r="A173" s="13" t="s">
        <v>50</v>
      </c>
      <c r="B173" s="13" t="s">
        <v>24</v>
      </c>
      <c r="C173" s="13" t="s">
        <v>51</v>
      </c>
      <c r="D173" s="13" t="s">
        <v>1</v>
      </c>
      <c r="E173" s="155">
        <v>6</v>
      </c>
      <c r="F173" s="30"/>
      <c r="G173" s="139"/>
      <c r="H173" s="125" t="str">
        <f>IF(ISNA((IF(F173=0," ",VLOOKUP(F173,Data!$B$124:$B$150,1,FALSE)))),"WRONG LETTER",IF(F173=0," ",_xlfn.XLOOKUP(F173,Data!$B$124:$B$150,Data!$G$124:$G$150)))</f>
        <v xml:space="preserve"> </v>
      </c>
      <c r="I173" s="125" t="str">
        <f>IF(ISNA((IF(F173=0," ",VLOOKUP(F173,Data!$B$2:$B$28,1,FALSE)))),"WRONG LETTER",IF(F173=0," ",_xlfn.XLOOKUP(F173,Data!$B$2:$B$28,Data!$A$2:$A$28)))</f>
        <v xml:space="preserve"> </v>
      </c>
      <c r="J173" s="13" t="str" cm="1">
        <f t="array" ref="J173">_xlfn.IFS(ISBLANK(G173), "", NOT(ISNUMBER(G173)), "!!!",  G173&lt;Data!$D$321,"...",G173&lt;Data!$E$321,"L1",G173&lt;Data!$F$321,"L2",G173&lt;Data!$G$321,"L3",G173&lt;Data!$H$321,"L4",G173&lt;Data!$I$321,"L5",G173&lt;Data!$J$321,"L6",G173&lt;Data!$K$321,"L7",G173&lt;Data!$L$321,"L8", G173&gt;=Data!$L$321,"L9")</f>
        <v/>
      </c>
      <c r="K173" s="131"/>
      <c r="L173" s="126" t="s">
        <v>44</v>
      </c>
      <c r="M173" s="126" t="s">
        <v>48</v>
      </c>
      <c r="N173" s="126">
        <f t="shared" si="37"/>
        <v>0</v>
      </c>
      <c r="O173" s="2"/>
      <c r="P173" s="6"/>
      <c r="Q173" s="6"/>
      <c r="R173" s="6"/>
      <c r="S173" s="6"/>
      <c r="T173" s="6"/>
      <c r="U173" s="6">
        <f>$N173</f>
        <v>0</v>
      </c>
      <c r="V173" s="6"/>
      <c r="W173" s="6"/>
      <c r="X173" s="2"/>
      <c r="Y173" s="8">
        <f>COUNTIF(F$159:F$166:F$168:F$175,F173)</f>
        <v>0</v>
      </c>
      <c r="Z173" s="8">
        <f t="shared" si="38"/>
        <v>0</v>
      </c>
    </row>
    <row r="174" spans="1:26" s="11" customFormat="1" ht="20" customHeight="1">
      <c r="A174" s="13" t="s">
        <v>50</v>
      </c>
      <c r="B174" s="13" t="s">
        <v>24</v>
      </c>
      <c r="C174" s="13" t="s">
        <v>51</v>
      </c>
      <c r="D174" s="13" t="s">
        <v>1</v>
      </c>
      <c r="E174" s="25">
        <v>7</v>
      </c>
      <c r="F174" s="30"/>
      <c r="G174" s="139"/>
      <c r="H174" s="125" t="str">
        <f>IF(ISNA((IF(F174=0," ",VLOOKUP(F174,Data!$B$124:$B$150,1,FALSE)))),"WRONG LETTER",IF(F174=0," ",_xlfn.XLOOKUP(F174,Data!$B$124:$B$150,Data!$G$124:$G$150)))</f>
        <v xml:space="preserve"> </v>
      </c>
      <c r="I174" s="125" t="str">
        <f>IF(ISNA((IF(F174=0," ",VLOOKUP(F174,Data!$B$2:$B$28,1,FALSE)))),"WRONG LETTER",IF(F174=0," ",_xlfn.XLOOKUP(F174,Data!$B$2:$B$28,Data!$A$2:$A$28)))</f>
        <v xml:space="preserve"> </v>
      </c>
      <c r="J174" s="13" t="str" cm="1">
        <f t="array" ref="J174">_xlfn.IFS(ISBLANK(G174), "", NOT(ISNUMBER(G174)), "!!!",  G174&lt;Data!$D$321,"...",G174&lt;Data!$E$321,"L1",G174&lt;Data!$F$321,"L2",G174&lt;Data!$G$321,"L3",G174&lt;Data!$H$321,"L4",G174&lt;Data!$I$321,"L5",G174&lt;Data!$J$321,"L6",G174&lt;Data!$K$321,"L7",G174&lt;Data!$L$321,"L8", G174&gt;=Data!$L$321,"L9")</f>
        <v/>
      </c>
      <c r="K174" s="8"/>
      <c r="L174" s="126" t="s">
        <v>72</v>
      </c>
      <c r="M174" s="126" t="s">
        <v>73</v>
      </c>
      <c r="N174" s="126">
        <f t="shared" si="37"/>
        <v>0</v>
      </c>
      <c r="O174" s="2"/>
      <c r="P174" s="6"/>
      <c r="Q174" s="6"/>
      <c r="R174" s="6"/>
      <c r="S174" s="6"/>
      <c r="T174" s="6"/>
      <c r="U174" s="6"/>
      <c r="V174" s="6">
        <f>$N174</f>
        <v>0</v>
      </c>
      <c r="W174" s="6"/>
      <c r="X174" s="2"/>
      <c r="Y174" s="8">
        <f>COUNTIF(F$159:F$166:F$168:F$175,F174)</f>
        <v>0</v>
      </c>
      <c r="Z174" s="8">
        <f t="shared" si="38"/>
        <v>0</v>
      </c>
    </row>
    <row r="175" spans="1:26" s="11" customFormat="1" ht="20" customHeight="1">
      <c r="A175" s="13" t="s">
        <v>50</v>
      </c>
      <c r="B175" s="13" t="s">
        <v>24</v>
      </c>
      <c r="C175" s="13" t="s">
        <v>51</v>
      </c>
      <c r="D175" s="13" t="s">
        <v>1</v>
      </c>
      <c r="E175" s="25">
        <v>8</v>
      </c>
      <c r="F175" s="30"/>
      <c r="G175" s="139"/>
      <c r="H175" s="125" t="str">
        <f>IF(ISNA((IF(F175=0," ",VLOOKUP(F175,Data!$B$124:$B$150,1,FALSE)))),"WRONG LETTER",IF(F175=0," ",_xlfn.XLOOKUP(F175,Data!$B$124:$B$150,Data!$G$124:$G$150)))</f>
        <v xml:space="preserve"> </v>
      </c>
      <c r="I175" s="125" t="str">
        <f>IF(ISNA((IF(F175=0," ",VLOOKUP(F175,Data!$B$2:$B$28,1,FALSE)))),"WRONG LETTER",IF(F175=0," ",_xlfn.XLOOKUP(F175,Data!$B$2:$B$28,Data!$A$2:$A$28)))</f>
        <v xml:space="preserve"> </v>
      </c>
      <c r="J175" s="13" t="str" cm="1">
        <f t="array" ref="J175">_xlfn.IFS(ISBLANK(G175), "", NOT(ISNUMBER(G175)), "!!!",  G175&lt;Data!$D$321,"...",G175&lt;Data!$E$321,"L1",G175&lt;Data!$F$321,"L2",G175&lt;Data!$G$321,"L3",G175&lt;Data!$H$321,"L4",G175&lt;Data!$I$321,"L5",G175&lt;Data!$J$321,"L6",G175&lt;Data!$K$321,"L7",G175&lt;Data!$L$321,"L8", G175&gt;=Data!$L$321,"L9")</f>
        <v/>
      </c>
      <c r="K175" s="8"/>
      <c r="L175" s="126" t="s">
        <v>45</v>
      </c>
      <c r="M175" s="126" t="s">
        <v>49</v>
      </c>
      <c r="N175" s="126">
        <f t="shared" si="37"/>
        <v>0</v>
      </c>
      <c r="O175" s="2"/>
      <c r="P175" s="6"/>
      <c r="Q175" s="6"/>
      <c r="R175" s="6"/>
      <c r="S175" s="6"/>
      <c r="T175" s="6"/>
      <c r="U175" s="6"/>
      <c r="V175" s="6"/>
      <c r="W175" s="6">
        <f>$N175</f>
        <v>0</v>
      </c>
      <c r="X175" s="8"/>
      <c r="Y175" s="8">
        <f>COUNTIF(F$159:F$166:F$168:F$175,F175)</f>
        <v>0</v>
      </c>
      <c r="Z175" s="8">
        <f t="shared" si="38"/>
        <v>0</v>
      </c>
    </row>
    <row r="176" spans="1:26" s="11" customFormat="1" ht="20" customHeight="1">
      <c r="A176" s="13" t="s">
        <v>50</v>
      </c>
      <c r="B176" s="13" t="s">
        <v>24</v>
      </c>
      <c r="C176" s="13" t="s">
        <v>54</v>
      </c>
      <c r="D176" s="13"/>
      <c r="E176" s="156" t="s">
        <v>262</v>
      </c>
      <c r="F176" s="151"/>
      <c r="G176" s="151"/>
      <c r="H176" s="156"/>
      <c r="I176" s="159" t="s">
        <v>59</v>
      </c>
      <c r="J176" s="160">
        <f>Data!$M$322</f>
        <v>9.7799999999999994</v>
      </c>
      <c r="K176" s="22"/>
      <c r="L176" s="16"/>
      <c r="M176" s="16"/>
      <c r="O176" s="8"/>
      <c r="P176" s="8"/>
      <c r="Q176" s="8"/>
      <c r="R176" s="8"/>
      <c r="S176" s="8"/>
      <c r="T176" s="8"/>
      <c r="U176" s="8"/>
      <c r="V176" s="8"/>
      <c r="W176" s="8"/>
      <c r="X176" s="2"/>
      <c r="Y176" s="123"/>
      <c r="Z176" s="124"/>
    </row>
    <row r="177" spans="1:26" s="11" customFormat="1" ht="20" customHeight="1">
      <c r="A177" s="13" t="s">
        <v>50</v>
      </c>
      <c r="B177" s="13" t="s">
        <v>24</v>
      </c>
      <c r="C177" s="13" t="s">
        <v>54</v>
      </c>
      <c r="D177" s="13" t="s">
        <v>0</v>
      </c>
      <c r="E177" s="155">
        <v>1</v>
      </c>
      <c r="F177" s="30"/>
      <c r="G177" s="139"/>
      <c r="H177" s="125" t="str">
        <f>IF(ISNA((IF(F177=0," ",VLOOKUP(F177,Data!$B$124:$B$150,1,FALSE)))),"WRONG LETTER",IF(F177=0," ",_xlfn.XLOOKUP(F177,Data!$B$124:$B$150,Data!$J$124:$J$150)))</f>
        <v xml:space="preserve"> </v>
      </c>
      <c r="I177" s="125" t="str">
        <f>IF(ISNA((IF(F177=0," ",VLOOKUP(F177,Data!$B$2:$B$28,1,FALSE)))),"WRONG LETTER",IF(F177=0," ",_xlfn.XLOOKUP(F177,Data!$B$2:$B$28,Data!$A$2:$A$28)))</f>
        <v xml:space="preserve"> </v>
      </c>
      <c r="J177" s="13" t="str" cm="1">
        <f t="array" ref="J177">_xlfn.IFS(ISBLANK(G177), "", NOT(ISNUMBER(G177)), "!!!",  G177&lt;Data!$D$322,"...",G177&lt;Data!$E$322,"L1",G177&lt;Data!$F$322,"L2",G177&lt;Data!$G$322,"L3",G177&lt;Data!$H$322,"L4",G177&lt;Data!$I$322,"L5",G177&lt;Data!$J$322,"L6",G177&lt;Data!$K$322,"L7",G177&lt;Data!$L$322,"L8", G177&gt;=Data!$L$322,"L9")</f>
        <v/>
      </c>
      <c r="K177" s="2"/>
      <c r="L177" s="126" t="s">
        <v>0</v>
      </c>
      <c r="M177" s="126" t="s">
        <v>47</v>
      </c>
      <c r="N177" s="126">
        <f>(9-_xlfn.XLOOKUP(L177,F$177:F$184,E$177:E$184, 9))+(9-_xlfn.XLOOKUP(M177,F$177:F$184,E$177:E$184, 9))</f>
        <v>0</v>
      </c>
      <c r="O177" s="2"/>
      <c r="P177" s="6">
        <f>$N177</f>
        <v>0</v>
      </c>
      <c r="Q177" s="6"/>
      <c r="R177" s="6"/>
      <c r="S177" s="6"/>
      <c r="T177" s="6"/>
      <c r="U177" s="6"/>
      <c r="V177" s="6"/>
      <c r="W177" s="6"/>
      <c r="X177" s="2"/>
      <c r="Y177" s="8">
        <f>COUNTIF(F$177:F$184:F$186:F$193,F177)</f>
        <v>0</v>
      </c>
      <c r="Z177" s="8">
        <f>IF(NOT(ISBLANK(F177)),COUNTIF(F$177:F$184,LEFT(F177,1)&amp;"*"),0)</f>
        <v>0</v>
      </c>
    </row>
    <row r="178" spans="1:26" s="11" customFormat="1" ht="20" customHeight="1">
      <c r="A178" s="13" t="s">
        <v>50</v>
      </c>
      <c r="B178" s="13" t="s">
        <v>24</v>
      </c>
      <c r="C178" s="13" t="s">
        <v>54</v>
      </c>
      <c r="D178" s="13" t="s">
        <v>0</v>
      </c>
      <c r="E178" s="155">
        <v>2</v>
      </c>
      <c r="F178" s="30"/>
      <c r="G178" s="139"/>
      <c r="H178" s="125" t="str">
        <f>IF(ISNA((IF(F178=0," ",VLOOKUP(F178,Data!$B$124:$B$150,1,FALSE)))),"WRONG LETTER",IF(F178=0," ",_xlfn.XLOOKUP(F178,Data!$B$124:$B$150,Data!$J$124:$J$150)))</f>
        <v xml:space="preserve"> </v>
      </c>
      <c r="I178" s="125" t="str">
        <f>IF(ISNA((IF(F178=0," ",VLOOKUP(F178,Data!$B$2:$B$28,1,FALSE)))),"WRONG LETTER",IF(F178=0," ",_xlfn.XLOOKUP(F178,Data!$B$2:$B$28,Data!$A$2:$A$28)))</f>
        <v xml:space="preserve"> </v>
      </c>
      <c r="J178" s="13" t="str" cm="1">
        <f t="array" ref="J178">_xlfn.IFS(ISBLANK(G178), "", NOT(ISNUMBER(G178)), "!!!",  G178&lt;Data!$D$322,"...",G178&lt;Data!$E$322,"L1",G178&lt;Data!$F$322,"L2",G178&lt;Data!$G$322,"L3",G178&lt;Data!$H$322,"L4",G178&lt;Data!$I$322,"L5",G178&lt;Data!$J$322,"L6",G178&lt;Data!$K$322,"L7",G178&lt;Data!$L$322,"L8", G178&gt;=Data!$L$322,"L9")</f>
        <v/>
      </c>
      <c r="K178" s="2"/>
      <c r="L178" s="126" t="s">
        <v>33</v>
      </c>
      <c r="M178" s="126" t="s">
        <v>34</v>
      </c>
      <c r="N178" s="126">
        <f t="shared" ref="N178:N184" si="39">(9-_xlfn.XLOOKUP(L178,F$177:F$184,E$177:E$184, 9))+(9-_xlfn.XLOOKUP(M178,F$177:F$184,E$177:E$184, 9))</f>
        <v>0</v>
      </c>
      <c r="O178" s="2"/>
      <c r="P178" s="6"/>
      <c r="Q178" s="6">
        <f>$N178</f>
        <v>0</v>
      </c>
      <c r="R178" s="6"/>
      <c r="S178" s="6"/>
      <c r="T178" s="6"/>
      <c r="U178" s="6"/>
      <c r="V178" s="6"/>
      <c r="W178" s="6"/>
      <c r="X178" s="2"/>
      <c r="Y178" s="8">
        <f>COUNTIF(F$177:F$184:F$186:F$193,F178)</f>
        <v>0</v>
      </c>
      <c r="Z178" s="8">
        <f t="shared" ref="Z178:Z184" si="40">IF(NOT(ISBLANK(F178)),COUNTIF(F$177:F$184,LEFT(F178,1)&amp;"*"),0)</f>
        <v>0</v>
      </c>
    </row>
    <row r="179" spans="1:26" s="11" customFormat="1" ht="20" customHeight="1">
      <c r="A179" s="13" t="s">
        <v>50</v>
      </c>
      <c r="B179" s="13" t="s">
        <v>24</v>
      </c>
      <c r="C179" s="13" t="s">
        <v>54</v>
      </c>
      <c r="D179" s="13" t="s">
        <v>0</v>
      </c>
      <c r="E179" s="155">
        <v>3</v>
      </c>
      <c r="F179" s="30"/>
      <c r="G179" s="139"/>
      <c r="H179" s="125" t="str">
        <f>IF(ISNA((IF(F179=0," ",VLOOKUP(F179,Data!$B$124:$B$150,1,FALSE)))),"WRONG LETTER",IF(F179=0," ",_xlfn.XLOOKUP(F179,Data!$B$124:$B$150,Data!$J$124:$J$150)))</f>
        <v xml:space="preserve"> </v>
      </c>
      <c r="I179" s="125" t="str">
        <f>IF(ISNA((IF(F179=0," ",VLOOKUP(F179,Data!$B$2:$B$28,1,FALSE)))),"WRONG LETTER",IF(F179=0," ",_xlfn.XLOOKUP(F179,Data!$B$2:$B$28,Data!$A$2:$A$28)))</f>
        <v xml:space="preserve"> </v>
      </c>
      <c r="J179" s="13" t="str" cm="1">
        <f t="array" ref="J179">_xlfn.IFS(ISBLANK(G179), "", NOT(ISNUMBER(G179)), "!!!",  G179&lt;Data!$D$322,"...",G179&lt;Data!$E$322,"L1",G179&lt;Data!$F$322,"L2",G179&lt;Data!$G$322,"L3",G179&lt;Data!$H$322,"L4",G179&lt;Data!$I$322,"L5",G179&lt;Data!$J$322,"L6",G179&lt;Data!$K$322,"L7",G179&lt;Data!$L$322,"L8", G179&gt;=Data!$L$322,"L9")</f>
        <v/>
      </c>
      <c r="K179" s="2"/>
      <c r="L179" s="126" t="s">
        <v>1</v>
      </c>
      <c r="M179" s="126" t="s">
        <v>46</v>
      </c>
      <c r="N179" s="126">
        <f t="shared" si="39"/>
        <v>0</v>
      </c>
      <c r="O179" s="2"/>
      <c r="P179" s="6"/>
      <c r="Q179" s="6"/>
      <c r="R179" s="6">
        <f>$N179</f>
        <v>0</v>
      </c>
      <c r="S179" s="6"/>
      <c r="T179" s="6"/>
      <c r="U179" s="6"/>
      <c r="V179" s="6"/>
      <c r="W179" s="6"/>
      <c r="X179" s="2"/>
      <c r="Y179" s="8">
        <f>COUNTIF(F$177:F$184:F$186:F$193,F179)</f>
        <v>0</v>
      </c>
      <c r="Z179" s="8">
        <f t="shared" si="40"/>
        <v>0</v>
      </c>
    </row>
    <row r="180" spans="1:26" s="11" customFormat="1" ht="20" customHeight="1">
      <c r="A180" s="13" t="s">
        <v>50</v>
      </c>
      <c r="B180" s="13" t="s">
        <v>24</v>
      </c>
      <c r="C180" s="13" t="s">
        <v>54</v>
      </c>
      <c r="D180" s="13" t="s">
        <v>0</v>
      </c>
      <c r="E180" s="155">
        <v>4</v>
      </c>
      <c r="F180" s="30"/>
      <c r="G180" s="139"/>
      <c r="H180" s="125" t="str">
        <f>IF(ISNA((IF(F180=0," ",VLOOKUP(F180,Data!$B$124:$B$150,1,FALSE)))),"WRONG LETTER",IF(F180=0," ",_xlfn.XLOOKUP(F180,Data!$B$124:$B$150,Data!$J$124:$J$150)))</f>
        <v xml:space="preserve"> </v>
      </c>
      <c r="I180" s="125" t="str">
        <f>IF(ISNA((IF(F180=0," ",VLOOKUP(F180,Data!$B$2:$B$28,1,FALSE)))),"WRONG LETTER",IF(F180=0," ",_xlfn.XLOOKUP(F180,Data!$B$2:$B$28,Data!$A$2:$A$28)))</f>
        <v xml:space="preserve"> </v>
      </c>
      <c r="J180" s="13" t="str" cm="1">
        <f t="array" ref="J180">_xlfn.IFS(ISBLANK(G180), "", NOT(ISNUMBER(G180)), "!!!",  G180&lt;Data!$D$322,"...",G180&lt;Data!$E$322,"L1",G180&lt;Data!$F$322,"L2",G180&lt;Data!$G$322,"L3",G180&lt;Data!$H$322,"L4",G180&lt;Data!$I$322,"L5",G180&lt;Data!$J$322,"L6",G180&lt;Data!$K$322,"L7",G180&lt;Data!$L$322,"L8", G180&gt;=Data!$L$322,"L9")</f>
        <v/>
      </c>
      <c r="K180" s="2"/>
      <c r="L180" s="126" t="s">
        <v>18</v>
      </c>
      <c r="M180" s="126" t="s">
        <v>17</v>
      </c>
      <c r="N180" s="126">
        <f t="shared" si="39"/>
        <v>0</v>
      </c>
      <c r="O180" s="2"/>
      <c r="P180" s="6"/>
      <c r="Q180" s="6"/>
      <c r="R180" s="6"/>
      <c r="S180" s="6">
        <f>$N180</f>
        <v>0</v>
      </c>
      <c r="T180" s="6"/>
      <c r="U180" s="6"/>
      <c r="V180" s="6"/>
      <c r="W180" s="6"/>
      <c r="X180" s="2"/>
      <c r="Y180" s="8">
        <f>COUNTIF(F$177:F$184:F$186:F$193,F180)</f>
        <v>0</v>
      </c>
      <c r="Z180" s="8">
        <f t="shared" si="40"/>
        <v>0</v>
      </c>
    </row>
    <row r="181" spans="1:26" s="11" customFormat="1" ht="20" customHeight="1">
      <c r="A181" s="13" t="s">
        <v>50</v>
      </c>
      <c r="B181" s="13" t="s">
        <v>24</v>
      </c>
      <c r="C181" s="13" t="s">
        <v>54</v>
      </c>
      <c r="D181" s="13" t="s">
        <v>0</v>
      </c>
      <c r="E181" s="155">
        <v>5</v>
      </c>
      <c r="F181" s="30"/>
      <c r="G181" s="139"/>
      <c r="H181" s="125" t="str">
        <f>IF(ISNA((IF(F181=0," ",VLOOKUP(F181,Data!$B$124:$B$150,1,FALSE)))),"WRONG LETTER",IF(F181=0," ",_xlfn.XLOOKUP(F181,Data!$B$124:$B$150,Data!$J$124:$J$150)))</f>
        <v xml:space="preserve"> </v>
      </c>
      <c r="I181" s="125" t="str">
        <f>IF(ISNA((IF(F181=0," ",VLOOKUP(F181,Data!$B$2:$B$28,1,FALSE)))),"WRONG LETTER",IF(F181=0," ",_xlfn.XLOOKUP(F181,Data!$B$2:$B$28,Data!$A$2:$A$28)))</f>
        <v xml:space="preserve"> </v>
      </c>
      <c r="J181" s="13" t="str" cm="1">
        <f t="array" ref="J181">_xlfn.IFS(ISBLANK(G181), "", NOT(ISNUMBER(G181)), "!!!",  G181&lt;Data!$D$322,"...",G181&lt;Data!$E$322,"L1",G181&lt;Data!$F$322,"L2",G181&lt;Data!$G$322,"L3",G181&lt;Data!$H$322,"L4",G181&lt;Data!$I$322,"L5",G181&lt;Data!$J$322,"L6",G181&lt;Data!$K$322,"L7",G181&lt;Data!$L$322,"L8", G181&gt;=Data!$L$322,"L9")</f>
        <v/>
      </c>
      <c r="K181" s="2"/>
      <c r="L181" s="126" t="s">
        <v>31</v>
      </c>
      <c r="M181" s="126" t="s">
        <v>32</v>
      </c>
      <c r="N181" s="126">
        <f t="shared" si="39"/>
        <v>0</v>
      </c>
      <c r="O181" s="2"/>
      <c r="P181" s="6"/>
      <c r="Q181" s="6"/>
      <c r="R181" s="6"/>
      <c r="S181" s="6"/>
      <c r="T181" s="6">
        <f>$N181</f>
        <v>0</v>
      </c>
      <c r="U181" s="6"/>
      <c r="V181" s="6"/>
      <c r="W181" s="6"/>
      <c r="X181" s="2"/>
      <c r="Y181" s="8">
        <f>COUNTIF(F$177:F$184:F$186:F$193,F181)</f>
        <v>0</v>
      </c>
      <c r="Z181" s="8">
        <f t="shared" si="40"/>
        <v>0</v>
      </c>
    </row>
    <row r="182" spans="1:26" s="11" customFormat="1" ht="20" customHeight="1">
      <c r="A182" s="13" t="s">
        <v>50</v>
      </c>
      <c r="B182" s="13" t="s">
        <v>24</v>
      </c>
      <c r="C182" s="13" t="s">
        <v>54</v>
      </c>
      <c r="D182" s="13" t="s">
        <v>0</v>
      </c>
      <c r="E182" s="155">
        <v>6</v>
      </c>
      <c r="F182" s="30"/>
      <c r="G182" s="139"/>
      <c r="H182" s="125" t="str">
        <f>IF(ISNA((IF(F182=0," ",VLOOKUP(F182,Data!$B$124:$B$150,1,FALSE)))),"WRONG LETTER",IF(F182=0," ",_xlfn.XLOOKUP(F182,Data!$B$124:$B$150,Data!$J$124:$J$150)))</f>
        <v xml:space="preserve"> </v>
      </c>
      <c r="I182" s="125" t="str">
        <f>IF(ISNA((IF(F182=0," ",VLOOKUP(F182,Data!$B$2:$B$28,1,FALSE)))),"WRONG LETTER",IF(F182=0," ",_xlfn.XLOOKUP(F182,Data!$B$2:$B$28,Data!$A$2:$A$28)))</f>
        <v xml:space="preserve"> </v>
      </c>
      <c r="J182" s="13" t="str" cm="1">
        <f t="array" ref="J182">_xlfn.IFS(ISBLANK(G182), "", NOT(ISNUMBER(G182)), "!!!",  G182&lt;Data!$D$322,"...",G182&lt;Data!$E$322,"L1",G182&lt;Data!$F$322,"L2",G182&lt;Data!$G$322,"L3",G182&lt;Data!$H$322,"L4",G182&lt;Data!$I$322,"L5",G182&lt;Data!$J$322,"L6",G182&lt;Data!$K$322,"L7",G182&lt;Data!$L$322,"L8", G182&gt;=Data!$L$322,"L9")</f>
        <v/>
      </c>
      <c r="K182" s="2"/>
      <c r="L182" s="126" t="s">
        <v>44</v>
      </c>
      <c r="M182" s="126" t="s">
        <v>48</v>
      </c>
      <c r="N182" s="126">
        <f t="shared" si="39"/>
        <v>0</v>
      </c>
      <c r="O182" s="2"/>
      <c r="P182" s="6"/>
      <c r="Q182" s="6"/>
      <c r="R182" s="6"/>
      <c r="S182" s="6"/>
      <c r="T182" s="6"/>
      <c r="U182" s="6">
        <f>$N182</f>
        <v>0</v>
      </c>
      <c r="V182" s="6"/>
      <c r="W182" s="6"/>
      <c r="X182" s="2"/>
      <c r="Y182" s="8">
        <f>COUNTIF(F$177:F$184:F$186:F$193,F182)</f>
        <v>0</v>
      </c>
      <c r="Z182" s="8">
        <f t="shared" si="40"/>
        <v>0</v>
      </c>
    </row>
    <row r="183" spans="1:26" s="11" customFormat="1" ht="20" customHeight="1">
      <c r="A183" s="13" t="s">
        <v>50</v>
      </c>
      <c r="B183" s="13" t="s">
        <v>24</v>
      </c>
      <c r="C183" s="13" t="s">
        <v>54</v>
      </c>
      <c r="D183" s="13" t="s">
        <v>0</v>
      </c>
      <c r="E183" s="25">
        <v>7</v>
      </c>
      <c r="F183" s="30"/>
      <c r="G183" s="139"/>
      <c r="H183" s="125" t="str">
        <f>IF(ISNA((IF(F183=0," ",VLOOKUP(F183,Data!$B$124:$B$150,1,FALSE)))),"WRONG LETTER",IF(F183=0," ",_xlfn.XLOOKUP(F183,Data!$B$124:$B$150,Data!$J$124:$J$150)))</f>
        <v xml:space="preserve"> </v>
      </c>
      <c r="I183" s="125" t="str">
        <f>IF(ISNA((IF(F183=0," ",VLOOKUP(F183,Data!$B$2:$B$28,1,FALSE)))),"WRONG LETTER",IF(F183=0," ",_xlfn.XLOOKUP(F183,Data!$B$2:$B$28,Data!$A$2:$A$28)))</f>
        <v xml:space="preserve"> </v>
      </c>
      <c r="J183" s="13" t="str" cm="1">
        <f t="array" ref="J183">_xlfn.IFS(ISBLANK(G183), "", NOT(ISNUMBER(G183)), "!!!",  G183&lt;Data!$D$322,"...",G183&lt;Data!$E$322,"L1",G183&lt;Data!$F$322,"L2",G183&lt;Data!$G$322,"L3",G183&lt;Data!$H$322,"L4",G183&lt;Data!$I$322,"L5",G183&lt;Data!$J$322,"L6",G183&lt;Data!$K$322,"L7",G183&lt;Data!$L$322,"L8", G183&gt;=Data!$L$322,"L9")</f>
        <v/>
      </c>
      <c r="K183" s="2"/>
      <c r="L183" s="126" t="s">
        <v>72</v>
      </c>
      <c r="M183" s="126" t="s">
        <v>73</v>
      </c>
      <c r="N183" s="126">
        <f t="shared" si="39"/>
        <v>0</v>
      </c>
      <c r="O183" s="2"/>
      <c r="P183" s="6"/>
      <c r="Q183" s="6"/>
      <c r="R183" s="6"/>
      <c r="S183" s="6"/>
      <c r="T183" s="6"/>
      <c r="U183" s="6"/>
      <c r="V183" s="6">
        <f>$N183</f>
        <v>0</v>
      </c>
      <c r="W183" s="6"/>
      <c r="X183" s="2"/>
      <c r="Y183" s="8">
        <f>COUNTIF(F$177:F$184:F$186:F$193,F183)</f>
        <v>0</v>
      </c>
      <c r="Z183" s="8">
        <f t="shared" si="40"/>
        <v>0</v>
      </c>
    </row>
    <row r="184" spans="1:26" s="12" customFormat="1" ht="20" customHeight="1">
      <c r="A184" s="13" t="s">
        <v>50</v>
      </c>
      <c r="B184" s="13" t="s">
        <v>24</v>
      </c>
      <c r="C184" s="13" t="s">
        <v>54</v>
      </c>
      <c r="D184" s="13" t="s">
        <v>0</v>
      </c>
      <c r="E184" s="25">
        <v>8</v>
      </c>
      <c r="F184" s="30"/>
      <c r="G184" s="139"/>
      <c r="H184" s="125" t="str">
        <f>IF(ISNA((IF(F184=0," ",VLOOKUP(F184,Data!$B$124:$B$150,1,FALSE)))),"WRONG LETTER",IF(F184=0," ",_xlfn.XLOOKUP(F184,Data!$B$124:$B$150,Data!$J$124:$J$150)))</f>
        <v xml:space="preserve"> </v>
      </c>
      <c r="I184" s="125" t="str">
        <f>IF(ISNA((IF(F184=0," ",VLOOKUP(F184,Data!$B$2:$B$28,1,FALSE)))),"WRONG LETTER",IF(F184=0," ",_xlfn.XLOOKUP(F184,Data!$B$2:$B$28,Data!$A$2:$A$28)))</f>
        <v xml:space="preserve"> </v>
      </c>
      <c r="J184" s="13" t="str" cm="1">
        <f t="array" ref="J184">_xlfn.IFS(ISBLANK(G184), "", NOT(ISNUMBER(G184)), "!!!",  G184&lt;Data!$D$322,"...",G184&lt;Data!$E$322,"L1",G184&lt;Data!$F$322,"L2",G184&lt;Data!$G$322,"L3",G184&lt;Data!$H$322,"L4",G184&lt;Data!$I$322,"L5",G184&lt;Data!$J$322,"L6",G184&lt;Data!$K$322,"L7",G184&lt;Data!$L$322,"L8", G184&gt;=Data!$L$322,"L9")</f>
        <v/>
      </c>
      <c r="K184" s="8"/>
      <c r="L184" s="126" t="s">
        <v>45</v>
      </c>
      <c r="M184" s="126" t="s">
        <v>49</v>
      </c>
      <c r="N184" s="126">
        <f t="shared" si="39"/>
        <v>0</v>
      </c>
      <c r="O184" s="2"/>
      <c r="P184" s="6"/>
      <c r="Q184" s="6"/>
      <c r="R184" s="6"/>
      <c r="S184" s="6"/>
      <c r="T184" s="6"/>
      <c r="U184" s="6"/>
      <c r="V184" s="6"/>
      <c r="W184" s="6">
        <f>$N184</f>
        <v>0</v>
      </c>
      <c r="X184" s="8"/>
      <c r="Y184" s="8">
        <f>COUNTIF(F$177:F$184:F$186:F$193,F184)</f>
        <v>0</v>
      </c>
      <c r="Z184" s="8">
        <f t="shared" si="40"/>
        <v>0</v>
      </c>
    </row>
    <row r="185" spans="1:26" s="12" customFormat="1" ht="20" customHeight="1">
      <c r="A185" s="13" t="s">
        <v>50</v>
      </c>
      <c r="B185" s="13" t="s">
        <v>24</v>
      </c>
      <c r="C185" s="13" t="s">
        <v>54</v>
      </c>
      <c r="D185" s="13"/>
      <c r="E185" s="156" t="s">
        <v>263</v>
      </c>
      <c r="F185" s="151"/>
      <c r="G185" s="151"/>
      <c r="H185" s="156"/>
      <c r="I185" s="159"/>
      <c r="J185" s="160"/>
      <c r="K185" s="8"/>
      <c r="L185" s="129"/>
      <c r="M185" s="129"/>
      <c r="N185" s="130"/>
      <c r="O185" s="8"/>
      <c r="P185" s="8"/>
      <c r="Q185" s="8"/>
      <c r="R185" s="8"/>
      <c r="S185" s="8"/>
      <c r="T185" s="8"/>
      <c r="U185" s="8"/>
      <c r="V185" s="8"/>
      <c r="W185" s="8"/>
      <c r="X185" s="8"/>
      <c r="Y185" s="8"/>
      <c r="Z185" s="3"/>
    </row>
    <row r="186" spans="1:26" s="12" customFormat="1" ht="20" customHeight="1">
      <c r="A186" s="13" t="s">
        <v>50</v>
      </c>
      <c r="B186" s="13" t="s">
        <v>24</v>
      </c>
      <c r="C186" s="13" t="s">
        <v>54</v>
      </c>
      <c r="D186" s="13" t="s">
        <v>1</v>
      </c>
      <c r="E186" s="155">
        <v>1</v>
      </c>
      <c r="F186" s="30"/>
      <c r="G186" s="139"/>
      <c r="H186" s="125" t="str">
        <f>IF(ISNA((IF(F186=0," ",VLOOKUP(F186,Data!$B$124:$B$150,1,FALSE)))),"WRONG LETTER",IF(F186=0," ",_xlfn.XLOOKUP(F186,Data!$B$124:$B$150,Data!$J$124:$J$150)))</f>
        <v xml:space="preserve"> </v>
      </c>
      <c r="I186" s="125" t="str">
        <f>IF(ISNA((IF(F186=0," ",VLOOKUP(F186,Data!$B$2:$B$28,1,FALSE)))),"WRONG LETTER",IF(F186=0," ",_xlfn.XLOOKUP(F186,Data!$B$2:$B$28,Data!$A$2:$A$28)))</f>
        <v xml:space="preserve"> </v>
      </c>
      <c r="J186" s="13" t="str" cm="1">
        <f t="array" ref="J186">_xlfn.IFS(ISBLANK(G186), "", NOT(ISNUMBER(G186)), "!!!",  G186&lt;Data!$D$322,"...",G186&lt;Data!$E$322,"L1",G186&lt;Data!$F$322,"L2",G186&lt;Data!$G$322,"L3",G186&lt;Data!$H$322,"L4",G186&lt;Data!$I$322,"L5",G186&lt;Data!$J$322,"L6",G186&lt;Data!$K$322,"L7",G186&lt;Data!$L$322,"L8", G186&gt;=Data!$L$322,"L9")</f>
        <v/>
      </c>
      <c r="K186" s="2"/>
      <c r="L186" s="126" t="s">
        <v>0</v>
      </c>
      <c r="M186" s="126" t="s">
        <v>47</v>
      </c>
      <c r="N186" s="126">
        <f>(9-_xlfn.XLOOKUP(L186,F$186:F$193,E$186:E$193, 9))+(9-_xlfn.XLOOKUP(M186,F$186:F$193,E$186:E$193, 9))</f>
        <v>0</v>
      </c>
      <c r="O186" s="2"/>
      <c r="P186" s="6">
        <f>$N186</f>
        <v>0</v>
      </c>
      <c r="Q186" s="6"/>
      <c r="R186" s="6"/>
      <c r="S186" s="6"/>
      <c r="T186" s="6"/>
      <c r="U186" s="6"/>
      <c r="V186" s="6"/>
      <c r="W186" s="6"/>
      <c r="X186" s="2"/>
      <c r="Y186" s="8">
        <f>COUNTIF(F$177:F$184:F$186:F$193,F186)</f>
        <v>0</v>
      </c>
      <c r="Z186" s="8">
        <f>IF(NOT(ISBLANK(F186)),COUNTIF(F$186:F$193,LEFT(F186,1)&amp;"*"),0)</f>
        <v>0</v>
      </c>
    </row>
    <row r="187" spans="1:26" s="12" customFormat="1" ht="20" customHeight="1">
      <c r="A187" s="13" t="s">
        <v>50</v>
      </c>
      <c r="B187" s="13" t="s">
        <v>24</v>
      </c>
      <c r="C187" s="13" t="s">
        <v>54</v>
      </c>
      <c r="D187" s="13" t="s">
        <v>1</v>
      </c>
      <c r="E187" s="155">
        <v>2</v>
      </c>
      <c r="F187" s="30"/>
      <c r="G187" s="139"/>
      <c r="H187" s="125" t="str">
        <f>IF(ISNA((IF(F187=0," ",VLOOKUP(F187,Data!$B$124:$B$150,1,FALSE)))),"WRONG LETTER",IF(F187=0," ",_xlfn.XLOOKUP(F187,Data!$B$124:$B$150,Data!$J$124:$J$150)))</f>
        <v xml:space="preserve"> </v>
      </c>
      <c r="I187" s="125" t="str">
        <f>IF(ISNA((IF(F187=0," ",VLOOKUP(F187,Data!$B$2:$B$28,1,FALSE)))),"WRONG LETTER",IF(F187=0," ",_xlfn.XLOOKUP(F187,Data!$B$2:$B$28,Data!$A$2:$A$28)))</f>
        <v xml:space="preserve"> </v>
      </c>
      <c r="J187" s="13" t="str" cm="1">
        <f t="array" ref="J187">_xlfn.IFS(ISBLANK(G187), "", NOT(ISNUMBER(G187)), "!!!",  G187&lt;Data!$D$322,"...",G187&lt;Data!$E$322,"L1",G187&lt;Data!$F$322,"L2",G187&lt;Data!$G$322,"L3",G187&lt;Data!$H$322,"L4",G187&lt;Data!$I$322,"L5",G187&lt;Data!$J$322,"L6",G187&lt;Data!$K$322,"L7",G187&lt;Data!$L$322,"L8", G187&gt;=Data!$L$322,"L9")</f>
        <v/>
      </c>
      <c r="K187" s="8"/>
      <c r="L187" s="126" t="s">
        <v>33</v>
      </c>
      <c r="M187" s="126" t="s">
        <v>34</v>
      </c>
      <c r="N187" s="126">
        <f t="shared" ref="N187:N193" si="41">(9-_xlfn.XLOOKUP(L187,F$186:F$193,E$186:E$193, 9))+(9-_xlfn.XLOOKUP(M187,F$186:F$193,E$186:E$193, 9))</f>
        <v>0</v>
      </c>
      <c r="O187" s="2"/>
      <c r="P187" s="6"/>
      <c r="Q187" s="6">
        <f>$N187</f>
        <v>0</v>
      </c>
      <c r="R187" s="6"/>
      <c r="S187" s="6"/>
      <c r="T187" s="6"/>
      <c r="U187" s="6"/>
      <c r="V187" s="6"/>
      <c r="W187" s="6"/>
      <c r="X187" s="2"/>
      <c r="Y187" s="8">
        <f>COUNTIF(F$177:F$184:F$186:F$193,F187)</f>
        <v>0</v>
      </c>
      <c r="Z187" s="8">
        <f t="shared" ref="Z187:Z193" si="42">IF(NOT(ISBLANK(F187)),COUNTIF(F$186:F$193,LEFT(F187,1)&amp;"*"),0)</f>
        <v>0</v>
      </c>
    </row>
    <row r="188" spans="1:26" s="12" customFormat="1" ht="20" customHeight="1">
      <c r="A188" s="13" t="s">
        <v>50</v>
      </c>
      <c r="B188" s="13" t="s">
        <v>24</v>
      </c>
      <c r="C188" s="13" t="s">
        <v>54</v>
      </c>
      <c r="D188" s="13" t="s">
        <v>1</v>
      </c>
      <c r="E188" s="155">
        <v>3</v>
      </c>
      <c r="F188" s="30"/>
      <c r="G188" s="139"/>
      <c r="H188" s="125" t="str">
        <f>IF(ISNA((IF(F188=0," ",VLOOKUP(F188,Data!$B$124:$B$150,1,FALSE)))),"WRONG LETTER",IF(F188=0," ",_xlfn.XLOOKUP(F188,Data!$B$124:$B$150,Data!$J$124:$J$150)))</f>
        <v xml:space="preserve"> </v>
      </c>
      <c r="I188" s="125" t="str">
        <f>IF(ISNA((IF(F188=0," ",VLOOKUP(F188,Data!$B$2:$B$28,1,FALSE)))),"WRONG LETTER",IF(F188=0," ",_xlfn.XLOOKUP(F188,Data!$B$2:$B$28,Data!$A$2:$A$28)))</f>
        <v xml:space="preserve"> </v>
      </c>
      <c r="J188" s="13" t="str" cm="1">
        <f t="array" ref="J188">_xlfn.IFS(ISBLANK(G188), "", NOT(ISNUMBER(G188)), "!!!",  G188&lt;Data!$D$322,"...",G188&lt;Data!$E$322,"L1",G188&lt;Data!$F$322,"L2",G188&lt;Data!$G$322,"L3",G188&lt;Data!$H$322,"L4",G188&lt;Data!$I$322,"L5",G188&lt;Data!$J$322,"L6",G188&lt;Data!$K$322,"L7",G188&lt;Data!$L$322,"L8", G188&gt;=Data!$L$322,"L9")</f>
        <v/>
      </c>
      <c r="K188" s="8"/>
      <c r="L188" s="126" t="s">
        <v>1</v>
      </c>
      <c r="M188" s="126" t="s">
        <v>46</v>
      </c>
      <c r="N188" s="126">
        <f t="shared" si="41"/>
        <v>0</v>
      </c>
      <c r="O188" s="2"/>
      <c r="P188" s="6"/>
      <c r="Q188" s="6"/>
      <c r="R188" s="6">
        <f>$N188</f>
        <v>0</v>
      </c>
      <c r="S188" s="6"/>
      <c r="T188" s="6"/>
      <c r="U188" s="6"/>
      <c r="V188" s="6"/>
      <c r="W188" s="6"/>
      <c r="X188" s="2"/>
      <c r="Y188" s="8">
        <f>COUNTIF(F$177:F$184:F$186:F$193,F188)</f>
        <v>0</v>
      </c>
      <c r="Z188" s="8">
        <f t="shared" si="42"/>
        <v>0</v>
      </c>
    </row>
    <row r="189" spans="1:26" s="12" customFormat="1" ht="20" customHeight="1">
      <c r="A189" s="13" t="s">
        <v>50</v>
      </c>
      <c r="B189" s="13" t="s">
        <v>24</v>
      </c>
      <c r="C189" s="13" t="s">
        <v>54</v>
      </c>
      <c r="D189" s="13" t="s">
        <v>1</v>
      </c>
      <c r="E189" s="155">
        <v>4</v>
      </c>
      <c r="F189" s="30"/>
      <c r="G189" s="139"/>
      <c r="H189" s="125" t="str">
        <f>IF(ISNA((IF(F189=0," ",VLOOKUP(F189,Data!$B$124:$B$150,1,FALSE)))),"WRONG LETTER",IF(F189=0," ",_xlfn.XLOOKUP(F189,Data!$B$124:$B$150,Data!$J$124:$J$150)))</f>
        <v xml:space="preserve"> </v>
      </c>
      <c r="I189" s="125" t="str">
        <f>IF(ISNA((IF(F189=0," ",VLOOKUP(F189,Data!$B$2:$B$28,1,FALSE)))),"WRONG LETTER",IF(F189=0," ",_xlfn.XLOOKUP(F189,Data!$B$2:$B$28,Data!$A$2:$A$28)))</f>
        <v xml:space="preserve"> </v>
      </c>
      <c r="J189" s="13" t="str" cm="1">
        <f t="array" ref="J189">_xlfn.IFS(ISBLANK(G189), "", NOT(ISNUMBER(G189)), "!!!",  G189&lt;Data!$D$322,"...",G189&lt;Data!$E$322,"L1",G189&lt;Data!$F$322,"L2",G189&lt;Data!$G$322,"L3",G189&lt;Data!$H$322,"L4",G189&lt;Data!$I$322,"L5",G189&lt;Data!$J$322,"L6",G189&lt;Data!$K$322,"L7",G189&lt;Data!$L$322,"L8", G189&gt;=Data!$L$322,"L9")</f>
        <v/>
      </c>
      <c r="K189" s="8"/>
      <c r="L189" s="126" t="s">
        <v>18</v>
      </c>
      <c r="M189" s="126" t="s">
        <v>17</v>
      </c>
      <c r="N189" s="126">
        <f t="shared" si="41"/>
        <v>0</v>
      </c>
      <c r="O189" s="2"/>
      <c r="P189" s="6"/>
      <c r="Q189" s="6"/>
      <c r="R189" s="6"/>
      <c r="S189" s="6">
        <f>$N189</f>
        <v>0</v>
      </c>
      <c r="T189" s="6"/>
      <c r="U189" s="6"/>
      <c r="V189" s="6"/>
      <c r="W189" s="6"/>
      <c r="X189" s="2"/>
      <c r="Y189" s="8">
        <f>COUNTIF(F$177:F$184:F$186:F$193,F189)</f>
        <v>0</v>
      </c>
      <c r="Z189" s="8">
        <f t="shared" si="42"/>
        <v>0</v>
      </c>
    </row>
    <row r="190" spans="1:26" s="12" customFormat="1" ht="20" customHeight="1">
      <c r="A190" s="13" t="s">
        <v>50</v>
      </c>
      <c r="B190" s="13" t="s">
        <v>24</v>
      </c>
      <c r="C190" s="13" t="s">
        <v>54</v>
      </c>
      <c r="D190" s="13" t="s">
        <v>1</v>
      </c>
      <c r="E190" s="155">
        <v>5</v>
      </c>
      <c r="F190" s="30"/>
      <c r="G190" s="139"/>
      <c r="H190" s="125" t="str">
        <f>IF(ISNA((IF(F190=0," ",VLOOKUP(F190,Data!$B$124:$B$150,1,FALSE)))),"WRONG LETTER",IF(F190=0," ",_xlfn.XLOOKUP(F190,Data!$B$124:$B$150,Data!$J$124:$J$150)))</f>
        <v xml:space="preserve"> </v>
      </c>
      <c r="I190" s="125" t="str">
        <f>IF(ISNA((IF(F190=0," ",VLOOKUP(F190,Data!$B$2:$B$28,1,FALSE)))),"WRONG LETTER",IF(F190=0," ",_xlfn.XLOOKUP(F190,Data!$B$2:$B$28,Data!$A$2:$A$28)))</f>
        <v xml:space="preserve"> </v>
      </c>
      <c r="J190" s="13" t="str" cm="1">
        <f t="array" ref="J190">_xlfn.IFS(ISBLANK(G190), "", NOT(ISNUMBER(G190)), "!!!",  G190&lt;Data!$D$322,"...",G190&lt;Data!$E$322,"L1",G190&lt;Data!$F$322,"L2",G190&lt;Data!$G$322,"L3",G190&lt;Data!$H$322,"L4",G190&lt;Data!$I$322,"L5",G190&lt;Data!$J$322,"L6",G190&lt;Data!$K$322,"L7",G190&lt;Data!$L$322,"L8", G190&gt;=Data!$L$322,"L9")</f>
        <v/>
      </c>
      <c r="K190" s="8"/>
      <c r="L190" s="126" t="s">
        <v>31</v>
      </c>
      <c r="M190" s="126" t="s">
        <v>32</v>
      </c>
      <c r="N190" s="126">
        <f t="shared" si="41"/>
        <v>0</v>
      </c>
      <c r="O190" s="2"/>
      <c r="P190" s="6"/>
      <c r="Q190" s="6"/>
      <c r="R190" s="6"/>
      <c r="S190" s="6"/>
      <c r="T190" s="6">
        <f>$N190</f>
        <v>0</v>
      </c>
      <c r="U190" s="6"/>
      <c r="V190" s="6"/>
      <c r="W190" s="6"/>
      <c r="X190" s="2"/>
      <c r="Y190" s="8">
        <f>COUNTIF(F$177:F$184:F$186:F$193,F190)</f>
        <v>0</v>
      </c>
      <c r="Z190" s="8">
        <f t="shared" si="42"/>
        <v>0</v>
      </c>
    </row>
    <row r="191" spans="1:26" s="12" customFormat="1" ht="20" customHeight="1">
      <c r="A191" s="13" t="s">
        <v>50</v>
      </c>
      <c r="B191" s="13" t="s">
        <v>24</v>
      </c>
      <c r="C191" s="13" t="s">
        <v>54</v>
      </c>
      <c r="D191" s="13" t="s">
        <v>1</v>
      </c>
      <c r="E191" s="155">
        <v>6</v>
      </c>
      <c r="F191" s="30"/>
      <c r="G191" s="139"/>
      <c r="H191" s="125" t="str">
        <f>IF(ISNA((IF(F191=0," ",VLOOKUP(F191,Data!$B$124:$B$150,1,FALSE)))),"WRONG LETTER",IF(F191=0," ",_xlfn.XLOOKUP(F191,Data!$B$124:$B$150,Data!$J$124:$J$150)))</f>
        <v xml:space="preserve"> </v>
      </c>
      <c r="I191" s="125" t="str">
        <f>IF(ISNA((IF(F191=0," ",VLOOKUP(F191,Data!$B$2:$B$28,1,FALSE)))),"WRONG LETTER",IF(F191=0," ",_xlfn.XLOOKUP(F191,Data!$B$2:$B$28,Data!$A$2:$A$28)))</f>
        <v xml:space="preserve"> </v>
      </c>
      <c r="J191" s="13" t="str" cm="1">
        <f t="array" ref="J191">_xlfn.IFS(ISBLANK(G191), "", NOT(ISNUMBER(G191)), "!!!",  G191&lt;Data!$D$322,"...",G191&lt;Data!$E$322,"L1",G191&lt;Data!$F$322,"L2",G191&lt;Data!$G$322,"L3",G191&lt;Data!$H$322,"L4",G191&lt;Data!$I$322,"L5",G191&lt;Data!$J$322,"L6",G191&lt;Data!$K$322,"L7",G191&lt;Data!$L$322,"L8", G191&gt;=Data!$L$322,"L9")</f>
        <v/>
      </c>
      <c r="K191" s="131"/>
      <c r="L191" s="126" t="s">
        <v>44</v>
      </c>
      <c r="M191" s="126" t="s">
        <v>48</v>
      </c>
      <c r="N191" s="126">
        <f t="shared" si="41"/>
        <v>0</v>
      </c>
      <c r="O191" s="2"/>
      <c r="P191" s="6"/>
      <c r="Q191" s="6"/>
      <c r="R191" s="6"/>
      <c r="S191" s="6"/>
      <c r="T191" s="6"/>
      <c r="U191" s="6">
        <f>$N191</f>
        <v>0</v>
      </c>
      <c r="V191" s="6"/>
      <c r="W191" s="6"/>
      <c r="X191" s="2"/>
      <c r="Y191" s="8">
        <f>COUNTIF(F$177:F$184:F$186:F$193,F191)</f>
        <v>0</v>
      </c>
      <c r="Z191" s="8">
        <f t="shared" si="42"/>
        <v>0</v>
      </c>
    </row>
    <row r="192" spans="1:26" s="11" customFormat="1" ht="20" customHeight="1">
      <c r="A192" s="13" t="s">
        <v>50</v>
      </c>
      <c r="B192" s="13" t="s">
        <v>24</v>
      </c>
      <c r="C192" s="13" t="s">
        <v>54</v>
      </c>
      <c r="D192" s="13" t="s">
        <v>1</v>
      </c>
      <c r="E192" s="25">
        <v>7</v>
      </c>
      <c r="F192" s="30"/>
      <c r="G192" s="139"/>
      <c r="H192" s="125" t="str">
        <f>IF(ISNA((IF(F192=0," ",VLOOKUP(F192,Data!$B$124:$B$150,1,FALSE)))),"WRONG LETTER",IF(F192=0," ",_xlfn.XLOOKUP(F192,Data!$B$124:$B$150,Data!$J$124:$J$150)))</f>
        <v xml:space="preserve"> </v>
      </c>
      <c r="I192" s="125" t="str">
        <f>IF(ISNA((IF(F192=0," ",VLOOKUP(F192,Data!$B$2:$B$28,1,FALSE)))),"WRONG LETTER",IF(F192=0," ",_xlfn.XLOOKUP(F192,Data!$B$2:$B$28,Data!$A$2:$A$28)))</f>
        <v xml:space="preserve"> </v>
      </c>
      <c r="J192" s="13" t="str" cm="1">
        <f t="array" ref="J192">_xlfn.IFS(ISBLANK(G192), "", NOT(ISNUMBER(G192)), "!!!",  G192&lt;Data!$D$322,"...",G192&lt;Data!$E$322,"L1",G192&lt;Data!$F$322,"L2",G192&lt;Data!$G$322,"L3",G192&lt;Data!$H$322,"L4",G192&lt;Data!$I$322,"L5",G192&lt;Data!$J$322,"L6",G192&lt;Data!$K$322,"L7",G192&lt;Data!$L$322,"L8", G192&gt;=Data!$L$322,"L9")</f>
        <v/>
      </c>
      <c r="K192" s="8"/>
      <c r="L192" s="126" t="s">
        <v>72</v>
      </c>
      <c r="M192" s="126" t="s">
        <v>73</v>
      </c>
      <c r="N192" s="126">
        <f t="shared" si="41"/>
        <v>0</v>
      </c>
      <c r="O192" s="2"/>
      <c r="P192" s="6"/>
      <c r="Q192" s="6"/>
      <c r="R192" s="6"/>
      <c r="S192" s="6"/>
      <c r="T192" s="6"/>
      <c r="U192" s="6"/>
      <c r="V192" s="6">
        <f>$N192</f>
        <v>0</v>
      </c>
      <c r="W192" s="6"/>
      <c r="X192" s="2"/>
      <c r="Y192" s="8">
        <f>COUNTIF(F$177:F$184:F$186:F$193,F192)</f>
        <v>0</v>
      </c>
      <c r="Z192" s="8">
        <f t="shared" si="42"/>
        <v>0</v>
      </c>
    </row>
    <row r="193" spans="1:26" s="11" customFormat="1" ht="20" customHeight="1">
      <c r="A193" s="13" t="s">
        <v>50</v>
      </c>
      <c r="B193" s="13" t="s">
        <v>24</v>
      </c>
      <c r="C193" s="13" t="s">
        <v>54</v>
      </c>
      <c r="D193" s="13" t="s">
        <v>1</v>
      </c>
      <c r="E193" s="25">
        <v>8</v>
      </c>
      <c r="F193" s="30"/>
      <c r="G193" s="139"/>
      <c r="H193" s="125" t="str">
        <f>IF(ISNA((IF(F193=0," ",VLOOKUP(F193,Data!$B$124:$B$150,1,FALSE)))),"WRONG LETTER",IF(F193=0," ",_xlfn.XLOOKUP(F193,Data!$B$124:$B$150,Data!$J$124:$J$150)))</f>
        <v xml:space="preserve"> </v>
      </c>
      <c r="I193" s="125" t="str">
        <f>IF(ISNA((IF(F193=0," ",VLOOKUP(F193,Data!$B$2:$B$28,1,FALSE)))),"WRONG LETTER",IF(F193=0," ",_xlfn.XLOOKUP(F193,Data!$B$2:$B$28,Data!$A$2:$A$28)))</f>
        <v xml:space="preserve"> </v>
      </c>
      <c r="J193" s="13" t="str" cm="1">
        <f t="array" ref="J193">_xlfn.IFS(ISBLANK(G193), "", NOT(ISNUMBER(G193)), "!!!",  G193&lt;Data!$D$322,"...",G193&lt;Data!$E$322,"L1",G193&lt;Data!$F$322,"L2",G193&lt;Data!$G$322,"L3",G193&lt;Data!$H$322,"L4",G193&lt;Data!$I$322,"L5",G193&lt;Data!$J$322,"L6",G193&lt;Data!$K$322,"L7",G193&lt;Data!$L$322,"L8", G193&gt;=Data!$L$322,"L9")</f>
        <v/>
      </c>
      <c r="K193" s="8"/>
      <c r="L193" s="126" t="s">
        <v>45</v>
      </c>
      <c r="M193" s="126" t="s">
        <v>49</v>
      </c>
      <c r="N193" s="126">
        <f t="shared" si="41"/>
        <v>0</v>
      </c>
      <c r="O193" s="2"/>
      <c r="P193" s="6"/>
      <c r="Q193" s="6"/>
      <c r="R193" s="6"/>
      <c r="S193" s="6"/>
      <c r="T193" s="6"/>
      <c r="U193" s="6"/>
      <c r="V193" s="6"/>
      <c r="W193" s="6">
        <f>$N193</f>
        <v>0</v>
      </c>
      <c r="X193" s="8"/>
      <c r="Y193" s="8">
        <f>COUNTIF(F$177:F$184:F$186:F$193,F193)</f>
        <v>0</v>
      </c>
      <c r="Z193" s="8">
        <f t="shared" si="42"/>
        <v>0</v>
      </c>
    </row>
    <row r="195" spans="1:26">
      <c r="H195" s="142" t="s">
        <v>126</v>
      </c>
      <c r="I195" s="152" t="s">
        <v>58</v>
      </c>
      <c r="J195" s="142" t="s">
        <v>173</v>
      </c>
    </row>
    <row r="196" spans="1:26">
      <c r="H196" s="37" t="s">
        <v>117</v>
      </c>
      <c r="I196" s="5" t="str">
        <f t="shared" ref="I196:I203" si="43">IF($J196=0,"",COUNTIFS($H$196:$H$203,"*",$J$196:$J$203,"&gt;"&amp;$J196)+1)</f>
        <v/>
      </c>
      <c r="J196" s="5">
        <f>SUM(P$6:P$193)</f>
        <v>0</v>
      </c>
    </row>
    <row r="197" spans="1:26">
      <c r="H197" s="37" t="s">
        <v>118</v>
      </c>
      <c r="I197" s="5" t="str">
        <f t="shared" si="43"/>
        <v/>
      </c>
      <c r="J197" s="5">
        <f>SUM(Q$6:Q$193)</f>
        <v>0</v>
      </c>
    </row>
    <row r="198" spans="1:26">
      <c r="H198" s="37" t="s">
        <v>119</v>
      </c>
      <c r="I198" s="5" t="str">
        <f t="shared" si="43"/>
        <v/>
      </c>
      <c r="J198" s="5">
        <f>SUM(R$6:R$193)</f>
        <v>0</v>
      </c>
    </row>
    <row r="199" spans="1:26">
      <c r="H199" s="37" t="s">
        <v>120</v>
      </c>
      <c r="I199" s="5" t="str">
        <f t="shared" si="43"/>
        <v/>
      </c>
      <c r="J199" s="5">
        <f>SUM(S$6:S$193)</f>
        <v>0</v>
      </c>
    </row>
    <row r="200" spans="1:26">
      <c r="H200" s="37" t="s">
        <v>121</v>
      </c>
      <c r="I200" s="5" t="str">
        <f t="shared" si="43"/>
        <v/>
      </c>
      <c r="J200" s="5">
        <f>SUM(T$6:T$193)</f>
        <v>0</v>
      </c>
    </row>
    <row r="201" spans="1:26">
      <c r="H201" s="37" t="s">
        <v>69</v>
      </c>
      <c r="I201" s="5" t="str">
        <f t="shared" si="43"/>
        <v/>
      </c>
      <c r="J201" s="5">
        <f>SUM(U$6:U$193)</f>
        <v>0</v>
      </c>
    </row>
    <row r="202" spans="1:26">
      <c r="H202" s="37" t="s">
        <v>122</v>
      </c>
      <c r="I202" s="5" t="str">
        <f t="shared" si="43"/>
        <v/>
      </c>
      <c r="J202" s="5">
        <f>SUM(V$6:V$193)</f>
        <v>0</v>
      </c>
    </row>
    <row r="203" spans="1:26">
      <c r="H203" s="37" t="s">
        <v>123</v>
      </c>
      <c r="I203" s="5" t="str">
        <f t="shared" si="43"/>
        <v/>
      </c>
      <c r="J203" s="5">
        <f>SUM(W$6:W$193)</f>
        <v>0</v>
      </c>
    </row>
    <row r="204" spans="1:26">
      <c r="E204" s="21"/>
    </row>
    <row r="205" spans="1:26" s="11" customFormat="1" ht="20" customHeight="1">
      <c r="A205" s="13" t="s">
        <v>181</v>
      </c>
      <c r="B205" s="13" t="s">
        <v>24</v>
      </c>
      <c r="C205" s="13" t="s">
        <v>8</v>
      </c>
      <c r="D205" s="13"/>
      <c r="E205" s="156" t="s">
        <v>264</v>
      </c>
      <c r="F205" s="151"/>
      <c r="G205" s="151"/>
      <c r="H205" s="156"/>
      <c r="I205" s="159" t="s">
        <v>59</v>
      </c>
      <c r="J205" s="160">
        <f>Data!$M$325</f>
        <v>11.6</v>
      </c>
      <c r="K205" s="22"/>
      <c r="L205" s="16"/>
      <c r="M205" s="16"/>
      <c r="O205" s="8"/>
      <c r="P205" s="487" t="s">
        <v>83</v>
      </c>
      <c r="Q205" s="488"/>
      <c r="R205" s="488"/>
      <c r="S205" s="488"/>
      <c r="T205" s="489"/>
      <c r="U205" s="490"/>
      <c r="V205" s="491"/>
      <c r="W205" s="492"/>
      <c r="X205" s="2"/>
      <c r="Y205" s="123"/>
      <c r="Z205" s="124"/>
    </row>
    <row r="206" spans="1:26" s="11" customFormat="1" ht="20" customHeight="1">
      <c r="A206" s="13" t="s">
        <v>181</v>
      </c>
      <c r="B206" s="13" t="s">
        <v>24</v>
      </c>
      <c r="C206" s="13" t="s">
        <v>8</v>
      </c>
      <c r="D206" s="13" t="s">
        <v>0</v>
      </c>
      <c r="E206" s="155">
        <v>1</v>
      </c>
      <c r="F206" s="30"/>
      <c r="G206" s="325"/>
      <c r="H206" s="125" t="str">
        <f>IF(ISNA((IF(F206=0," ",VLOOKUP(F206,Data!$B$154:$B$180,1,FALSE)))),"WRONG LETTER",IF(F206=0," ",_xlfn.XLOOKUP(F206,Data!$B$154:$B$180,Data!$F$154:$F$180)))</f>
        <v xml:space="preserve"> </v>
      </c>
      <c r="I206" s="125" t="str">
        <f>IF(ISNA((IF(F206=0," ",VLOOKUP(F206,Data!$B$32:$B$58,1,FALSE)))),"WRONG LETTER",IF(F206=0," ",_xlfn.XLOOKUP(F206,Data!$B$32:$B$58,Data!$A$32:$A$58)))</f>
        <v xml:space="preserve"> </v>
      </c>
      <c r="J206" s="13" t="str" cm="1">
        <f t="array" ref="J206">_xlfn.IFS(ISBLANK(G206), "", NOT(ISNUMBER(G206)), "!!!",  G206&gt;Data!$D$325,"...",G206&gt;Data!$E$325,"L1",G206&gt;Data!$F$325,"L2",G206&gt;Data!$G$325,"L3",G206&gt;Data!$H$325,"L4",G206&gt;Data!$I$325,"L5",G206&gt;Data!$J$325,"L6",G206&gt;Data!$K$325,"L7",G206&gt;Data!$L$325,"L8", G206&lt;=Data!$L$325,"L9")</f>
        <v/>
      </c>
      <c r="K206" s="2"/>
      <c r="L206" s="126" t="s">
        <v>0</v>
      </c>
      <c r="M206" s="126" t="s">
        <v>47</v>
      </c>
      <c r="N206" s="126">
        <f>(9-_xlfn.XLOOKUP(L206,F$206:F$213,E$206:E$213, 9))+(9-_xlfn.XLOOKUP(M206,F$206:F$213,E$206:E$213, 9))</f>
        <v>0</v>
      </c>
      <c r="O206" s="2"/>
      <c r="P206" s="6">
        <f>$N206</f>
        <v>0</v>
      </c>
      <c r="Q206" s="6"/>
      <c r="R206" s="6"/>
      <c r="S206" s="6"/>
      <c r="T206" s="6"/>
      <c r="U206" s="6"/>
      <c r="V206" s="6"/>
      <c r="W206" s="6"/>
      <c r="X206" s="2"/>
      <c r="Y206" s="8">
        <f>COUNTIF(F$206:F$213:F$215:F$222,F206)</f>
        <v>0</v>
      </c>
      <c r="Z206" s="8">
        <f>IF(NOT(ISBLANK(F206)),COUNTIF(F$206:F$213,LEFT(F206,1)&amp;"*"),0)</f>
        <v>0</v>
      </c>
    </row>
    <row r="207" spans="1:26" s="11" customFormat="1" ht="20" customHeight="1">
      <c r="A207" s="13" t="s">
        <v>181</v>
      </c>
      <c r="B207" s="13" t="s">
        <v>24</v>
      </c>
      <c r="C207" s="13" t="s">
        <v>8</v>
      </c>
      <c r="D207" s="13" t="s">
        <v>0</v>
      </c>
      <c r="E207" s="155">
        <v>2</v>
      </c>
      <c r="F207" s="30"/>
      <c r="G207" s="325"/>
      <c r="H207" s="125" t="str">
        <f>IF(ISNA((IF(F207=0," ",VLOOKUP(F207,Data!$B$154:$B$180,1,FALSE)))),"WRONG LETTER",IF(F207=0," ",_xlfn.XLOOKUP(F207,Data!$B$154:$B$180,Data!$F$154:$F$180)))</f>
        <v xml:space="preserve"> </v>
      </c>
      <c r="I207" s="125" t="str">
        <f>IF(ISNA((IF(F207=0," ",VLOOKUP(F207,Data!$B$32:$B$58,1,FALSE)))),"WRONG LETTER",IF(F207=0," ",_xlfn.XLOOKUP(F207,Data!$B$32:$B$58,Data!$A$32:$A$58)))</f>
        <v xml:space="preserve"> </v>
      </c>
      <c r="J207" s="13" t="str" cm="1">
        <f t="array" ref="J207">_xlfn.IFS(ISBLANK(G207), "", NOT(ISNUMBER(G207)), "!!!",  G207&gt;Data!$D$325,"...",G207&gt;Data!$E$325,"L1",G207&gt;Data!$F$325,"L2",G207&gt;Data!$G$325,"L3",G207&gt;Data!$H$325,"L4",G207&gt;Data!$I$325,"L5",G207&gt;Data!$J$325,"L6",G207&gt;Data!$K$325,"L7",G207&gt;Data!$L$325,"L8", G207&lt;=Data!$L$325,"L9")</f>
        <v/>
      </c>
      <c r="K207" s="2"/>
      <c r="L207" s="126" t="s">
        <v>33</v>
      </c>
      <c r="M207" s="126" t="s">
        <v>34</v>
      </c>
      <c r="N207" s="126">
        <f t="shared" ref="N207:N213" si="44">(9-_xlfn.XLOOKUP(L207,F$206:F$213,E$206:E$213, 9))+(9-_xlfn.XLOOKUP(M207,F$206:F$213,E$206:E$213, 9))</f>
        <v>0</v>
      </c>
      <c r="O207" s="2"/>
      <c r="P207" s="6"/>
      <c r="Q207" s="6">
        <f>$N207</f>
        <v>0</v>
      </c>
      <c r="R207" s="6"/>
      <c r="S207" s="6"/>
      <c r="T207" s="6"/>
      <c r="U207" s="6"/>
      <c r="V207" s="6"/>
      <c r="W207" s="6"/>
      <c r="X207" s="2"/>
      <c r="Y207" s="8">
        <f>COUNTIF(F$206:F$213:F$215:F$222,F207)</f>
        <v>0</v>
      </c>
      <c r="Z207" s="8">
        <f t="shared" ref="Z207:Z213" si="45">IF(NOT(ISBLANK(F207)),COUNTIF(F$206:F$213,LEFT(F207,1)&amp;"*"),0)</f>
        <v>0</v>
      </c>
    </row>
    <row r="208" spans="1:26" s="11" customFormat="1" ht="20" customHeight="1">
      <c r="A208" s="13" t="s">
        <v>181</v>
      </c>
      <c r="B208" s="13" t="s">
        <v>24</v>
      </c>
      <c r="C208" s="13" t="s">
        <v>8</v>
      </c>
      <c r="D208" s="13" t="s">
        <v>0</v>
      </c>
      <c r="E208" s="155">
        <v>3</v>
      </c>
      <c r="F208" s="30"/>
      <c r="G208" s="325"/>
      <c r="H208" s="125" t="str">
        <f>IF(ISNA((IF(F208=0," ",VLOOKUP(F208,Data!$B$154:$B$180,1,FALSE)))),"WRONG LETTER",IF(F208=0," ",_xlfn.XLOOKUP(F208,Data!$B$154:$B$180,Data!$F$154:$F$180)))</f>
        <v xml:space="preserve"> </v>
      </c>
      <c r="I208" s="125" t="str">
        <f>IF(ISNA((IF(F208=0," ",VLOOKUP(F208,Data!$B$32:$B$58,1,FALSE)))),"WRONG LETTER",IF(F208=0," ",_xlfn.XLOOKUP(F208,Data!$B$32:$B$58,Data!$A$32:$A$58)))</f>
        <v xml:space="preserve"> </v>
      </c>
      <c r="J208" s="13" t="str" cm="1">
        <f t="array" ref="J208">_xlfn.IFS(ISBLANK(G208), "", NOT(ISNUMBER(G208)), "!!!",  G208&gt;Data!$D$325,"...",G208&gt;Data!$E$325,"L1",G208&gt;Data!$F$325,"L2",G208&gt;Data!$G$325,"L3",G208&gt;Data!$H$325,"L4",G208&gt;Data!$I$325,"L5",G208&gt;Data!$J$325,"L6",G208&gt;Data!$K$325,"L7",G208&gt;Data!$L$325,"L8", G208&lt;=Data!$L$325,"L9")</f>
        <v/>
      </c>
      <c r="K208" s="2"/>
      <c r="L208" s="126" t="s">
        <v>1</v>
      </c>
      <c r="M208" s="126" t="s">
        <v>46</v>
      </c>
      <c r="N208" s="126">
        <f t="shared" si="44"/>
        <v>0</v>
      </c>
      <c r="O208" s="2"/>
      <c r="P208" s="6"/>
      <c r="Q208" s="6"/>
      <c r="R208" s="6">
        <f>$N208</f>
        <v>0</v>
      </c>
      <c r="S208" s="6"/>
      <c r="T208" s="6"/>
      <c r="U208" s="6"/>
      <c r="V208" s="6"/>
      <c r="W208" s="6"/>
      <c r="X208" s="2"/>
      <c r="Y208" s="8">
        <f>COUNTIF(F$206:F$213:F$215:F$222,F208)</f>
        <v>0</v>
      </c>
      <c r="Z208" s="8">
        <f t="shared" si="45"/>
        <v>0</v>
      </c>
    </row>
    <row r="209" spans="1:26" s="11" customFormat="1" ht="20" customHeight="1">
      <c r="A209" s="13" t="s">
        <v>181</v>
      </c>
      <c r="B209" s="13" t="s">
        <v>24</v>
      </c>
      <c r="C209" s="13" t="s">
        <v>8</v>
      </c>
      <c r="D209" s="13" t="s">
        <v>0</v>
      </c>
      <c r="E209" s="155">
        <v>4</v>
      </c>
      <c r="F209" s="30"/>
      <c r="G209" s="325"/>
      <c r="H209" s="125" t="str">
        <f>IF(ISNA((IF(F209=0," ",VLOOKUP(F209,Data!$B$154:$B$180,1,FALSE)))),"WRONG LETTER",IF(F209=0," ",_xlfn.XLOOKUP(F209,Data!$B$154:$B$180,Data!$F$154:$F$180)))</f>
        <v xml:space="preserve"> </v>
      </c>
      <c r="I209" s="125" t="str">
        <f>IF(ISNA((IF(F209=0," ",VLOOKUP(F209,Data!$B$32:$B$58,1,FALSE)))),"WRONG LETTER",IF(F209=0," ",_xlfn.XLOOKUP(F209,Data!$B$32:$B$58,Data!$A$32:$A$58)))</f>
        <v xml:space="preserve"> </v>
      </c>
      <c r="J209" s="13" t="str" cm="1">
        <f t="array" ref="J209">_xlfn.IFS(ISBLANK(G209), "", NOT(ISNUMBER(G209)), "!!!",  G209&gt;Data!$D$325,"...",G209&gt;Data!$E$325,"L1",G209&gt;Data!$F$325,"L2",G209&gt;Data!$G$325,"L3",G209&gt;Data!$H$325,"L4",G209&gt;Data!$I$325,"L5",G209&gt;Data!$J$325,"L6",G209&gt;Data!$K$325,"L7",G209&gt;Data!$L$325,"L8", G209&lt;=Data!$L$325,"L9")</f>
        <v/>
      </c>
      <c r="K209" s="2"/>
      <c r="L209" s="126" t="s">
        <v>18</v>
      </c>
      <c r="M209" s="126" t="s">
        <v>17</v>
      </c>
      <c r="N209" s="126">
        <f t="shared" si="44"/>
        <v>0</v>
      </c>
      <c r="O209" s="2"/>
      <c r="P209" s="6"/>
      <c r="Q209" s="6"/>
      <c r="R209" s="6"/>
      <c r="S209" s="6">
        <f>$N209</f>
        <v>0</v>
      </c>
      <c r="T209" s="6"/>
      <c r="U209" s="6"/>
      <c r="V209" s="6"/>
      <c r="W209" s="6"/>
      <c r="X209" s="2"/>
      <c r="Y209" s="8">
        <f>COUNTIF(F$206:F$213:F$215:F$222,F209)</f>
        <v>0</v>
      </c>
      <c r="Z209" s="8">
        <f t="shared" si="45"/>
        <v>0</v>
      </c>
    </row>
    <row r="210" spans="1:26" s="11" customFormat="1" ht="20" customHeight="1">
      <c r="A210" s="13" t="s">
        <v>181</v>
      </c>
      <c r="B210" s="13" t="s">
        <v>24</v>
      </c>
      <c r="C210" s="13" t="s">
        <v>8</v>
      </c>
      <c r="D210" s="13" t="s">
        <v>0</v>
      </c>
      <c r="E210" s="155">
        <v>5</v>
      </c>
      <c r="F210" s="30"/>
      <c r="G210" s="325"/>
      <c r="H210" s="125" t="str">
        <f>IF(ISNA((IF(F210=0," ",VLOOKUP(F210,Data!$B$154:$B$180,1,FALSE)))),"WRONG LETTER",IF(F210=0," ",_xlfn.XLOOKUP(F210,Data!$B$154:$B$180,Data!$F$154:$F$180)))</f>
        <v xml:space="preserve"> </v>
      </c>
      <c r="I210" s="125" t="str">
        <f>IF(ISNA((IF(F210=0," ",VLOOKUP(F210,Data!$B$32:$B$58,1,FALSE)))),"WRONG LETTER",IF(F210=0," ",_xlfn.XLOOKUP(F210,Data!$B$32:$B$58,Data!$A$32:$A$58)))</f>
        <v xml:space="preserve"> </v>
      </c>
      <c r="J210" s="13" t="str" cm="1">
        <f t="array" ref="J210">_xlfn.IFS(ISBLANK(G210), "", NOT(ISNUMBER(G210)), "!!!",  G210&gt;Data!$D$325,"...",G210&gt;Data!$E$325,"L1",G210&gt;Data!$F$325,"L2",G210&gt;Data!$G$325,"L3",G210&gt;Data!$H$325,"L4",G210&gt;Data!$I$325,"L5",G210&gt;Data!$J$325,"L6",G210&gt;Data!$K$325,"L7",G210&gt;Data!$L$325,"L8", G210&lt;=Data!$L$325,"L9")</f>
        <v/>
      </c>
      <c r="K210" s="2"/>
      <c r="L210" s="126" t="s">
        <v>31</v>
      </c>
      <c r="M210" s="126" t="s">
        <v>32</v>
      </c>
      <c r="N210" s="126">
        <f t="shared" si="44"/>
        <v>0</v>
      </c>
      <c r="O210" s="2"/>
      <c r="P210" s="6"/>
      <c r="Q210" s="6"/>
      <c r="R210" s="6"/>
      <c r="S210" s="6"/>
      <c r="T210" s="6">
        <f>$N210</f>
        <v>0</v>
      </c>
      <c r="U210" s="6"/>
      <c r="V210" s="6"/>
      <c r="W210" s="6"/>
      <c r="X210" s="2"/>
      <c r="Y210" s="8">
        <f>COUNTIF(F$206:F$213:F$215:F$222,F210)</f>
        <v>0</v>
      </c>
      <c r="Z210" s="8">
        <f t="shared" si="45"/>
        <v>0</v>
      </c>
    </row>
    <row r="211" spans="1:26" s="11" customFormat="1" ht="20" customHeight="1">
      <c r="A211" s="13" t="s">
        <v>181</v>
      </c>
      <c r="B211" s="13" t="s">
        <v>24</v>
      </c>
      <c r="C211" s="13" t="s">
        <v>8</v>
      </c>
      <c r="D211" s="13" t="s">
        <v>0</v>
      </c>
      <c r="E211" s="155">
        <v>6</v>
      </c>
      <c r="F211" s="30"/>
      <c r="G211" s="325"/>
      <c r="H211" s="125" t="str">
        <f>IF(ISNA((IF(F211=0," ",VLOOKUP(F211,Data!$B$154:$B$180,1,FALSE)))),"WRONG LETTER",IF(F211=0," ",_xlfn.XLOOKUP(F211,Data!$B$154:$B$180,Data!$F$154:$F$180)))</f>
        <v xml:space="preserve"> </v>
      </c>
      <c r="I211" s="125" t="str">
        <f>IF(ISNA((IF(F211=0," ",VLOOKUP(F211,Data!$B$32:$B$58,1,FALSE)))),"WRONG LETTER",IF(F211=0," ",_xlfn.XLOOKUP(F211,Data!$B$32:$B$58,Data!$A$32:$A$58)))</f>
        <v xml:space="preserve"> </v>
      </c>
      <c r="J211" s="13" t="str" cm="1">
        <f t="array" ref="J211">_xlfn.IFS(ISBLANK(G211), "", NOT(ISNUMBER(G211)), "!!!",  G211&gt;Data!$D$325,"...",G211&gt;Data!$E$325,"L1",G211&gt;Data!$F$325,"L2",G211&gt;Data!$G$325,"L3",G211&gt;Data!$H$325,"L4",G211&gt;Data!$I$325,"L5",G211&gt;Data!$J$325,"L6",G211&gt;Data!$K$325,"L7",G211&gt;Data!$L$325,"L8", G211&lt;=Data!$L$325,"L9")</f>
        <v/>
      </c>
      <c r="K211" s="2"/>
      <c r="L211" s="126" t="s">
        <v>44</v>
      </c>
      <c r="M211" s="126" t="s">
        <v>48</v>
      </c>
      <c r="N211" s="126">
        <f t="shared" si="44"/>
        <v>0</v>
      </c>
      <c r="O211" s="2"/>
      <c r="P211" s="6"/>
      <c r="Q211" s="6"/>
      <c r="R211" s="6"/>
      <c r="S211" s="6"/>
      <c r="T211" s="6"/>
      <c r="U211" s="6">
        <f>$N211</f>
        <v>0</v>
      </c>
      <c r="V211" s="6"/>
      <c r="W211" s="6"/>
      <c r="X211" s="2"/>
      <c r="Y211" s="8">
        <f>COUNTIF(F$206:F$213:F$215:F$222,F211)</f>
        <v>0</v>
      </c>
      <c r="Z211" s="8">
        <f t="shared" si="45"/>
        <v>0</v>
      </c>
    </row>
    <row r="212" spans="1:26" s="11" customFormat="1" ht="20" customHeight="1">
      <c r="A212" s="13" t="s">
        <v>181</v>
      </c>
      <c r="B212" s="13" t="s">
        <v>24</v>
      </c>
      <c r="C212" s="13" t="s">
        <v>8</v>
      </c>
      <c r="D212" s="13" t="s">
        <v>0</v>
      </c>
      <c r="E212" s="25">
        <v>7</v>
      </c>
      <c r="F212" s="30"/>
      <c r="G212" s="325"/>
      <c r="H212" s="125" t="str">
        <f>IF(ISNA((IF(F212=0," ",VLOOKUP(F212,Data!$B$154:$B$180,1,FALSE)))),"WRONG LETTER",IF(F212=0," ",_xlfn.XLOOKUP(F212,Data!$B$154:$B$180,Data!$F$154:$F$180)))</f>
        <v xml:space="preserve"> </v>
      </c>
      <c r="I212" s="125" t="str">
        <f>IF(ISNA((IF(F212=0," ",VLOOKUP(F212,Data!$B$32:$B$58,1,FALSE)))),"WRONG LETTER",IF(F212=0," ",_xlfn.XLOOKUP(F212,Data!$B$32:$B$58,Data!$A$32:$A$58)))</f>
        <v xml:space="preserve"> </v>
      </c>
      <c r="J212" s="13" t="str" cm="1">
        <f t="array" ref="J212">_xlfn.IFS(ISBLANK(G212), "", NOT(ISNUMBER(G212)), "!!!",  G212&gt;Data!$D$325,"...",G212&gt;Data!$E$325,"L1",G212&gt;Data!$F$325,"L2",G212&gt;Data!$G$325,"L3",G212&gt;Data!$H$325,"L4",G212&gt;Data!$I$325,"L5",G212&gt;Data!$J$325,"L6",G212&gt;Data!$K$325,"L7",G212&gt;Data!$L$325,"L8", G212&lt;=Data!$L$325,"L9")</f>
        <v/>
      </c>
      <c r="K212" s="2"/>
      <c r="L212" s="126" t="s">
        <v>72</v>
      </c>
      <c r="M212" s="126" t="s">
        <v>73</v>
      </c>
      <c r="N212" s="126">
        <f t="shared" si="44"/>
        <v>0</v>
      </c>
      <c r="O212" s="2"/>
      <c r="P212" s="6"/>
      <c r="Q212" s="6"/>
      <c r="R212" s="6"/>
      <c r="S212" s="6"/>
      <c r="T212" s="6"/>
      <c r="U212" s="6"/>
      <c r="V212" s="6">
        <f>$N212</f>
        <v>0</v>
      </c>
      <c r="W212" s="6"/>
      <c r="X212" s="2"/>
      <c r="Y212" s="8">
        <f>COUNTIF(F$206:F$213:F$215:F$222,F212)</f>
        <v>0</v>
      </c>
      <c r="Z212" s="8">
        <f t="shared" si="45"/>
        <v>0</v>
      </c>
    </row>
    <row r="213" spans="1:26" s="12" customFormat="1" ht="20" customHeight="1">
      <c r="A213" s="13" t="s">
        <v>181</v>
      </c>
      <c r="B213" s="13" t="s">
        <v>24</v>
      </c>
      <c r="C213" s="13" t="s">
        <v>8</v>
      </c>
      <c r="D213" s="13" t="s">
        <v>0</v>
      </c>
      <c r="E213" s="25">
        <v>8</v>
      </c>
      <c r="F213" s="30"/>
      <c r="G213" s="325"/>
      <c r="H213" s="125" t="str">
        <f>IF(ISNA((IF(F213=0," ",VLOOKUP(F213,Data!$B$154:$B$180,1,FALSE)))),"WRONG LETTER",IF(F213=0," ",_xlfn.XLOOKUP(F213,Data!$B$154:$B$180,Data!$F$154:$F$180)))</f>
        <v xml:space="preserve"> </v>
      </c>
      <c r="I213" s="125" t="str">
        <f>IF(ISNA((IF(F213=0," ",VLOOKUP(F213,Data!$B$32:$B$58,1,FALSE)))),"WRONG LETTER",IF(F213=0," ",_xlfn.XLOOKUP(F213,Data!$B$32:$B$58,Data!$A$32:$A$58)))</f>
        <v xml:space="preserve"> </v>
      </c>
      <c r="J213" s="13" t="str" cm="1">
        <f t="array" ref="J213">_xlfn.IFS(ISBLANK(G213), "", NOT(ISNUMBER(G213)), "!!!",  G213&gt;Data!$D$325,"...",G213&gt;Data!$E$325,"L1",G213&gt;Data!$F$325,"L2",G213&gt;Data!$G$325,"L3",G213&gt;Data!$H$325,"L4",G213&gt;Data!$I$325,"L5",G213&gt;Data!$J$325,"L6",G213&gt;Data!$K$325,"L7",G213&gt;Data!$L$325,"L8", G213&lt;=Data!$L$325,"L9")</f>
        <v/>
      </c>
      <c r="K213" s="8"/>
      <c r="L213" s="126" t="s">
        <v>45</v>
      </c>
      <c r="M213" s="126" t="s">
        <v>49</v>
      </c>
      <c r="N213" s="126">
        <f t="shared" si="44"/>
        <v>0</v>
      </c>
      <c r="O213" s="2"/>
      <c r="P213" s="6"/>
      <c r="Q213" s="6"/>
      <c r="R213" s="6"/>
      <c r="S213" s="6"/>
      <c r="T213" s="6"/>
      <c r="U213" s="6"/>
      <c r="V213" s="6"/>
      <c r="W213" s="6">
        <f>$N213</f>
        <v>0</v>
      </c>
      <c r="X213" s="8"/>
      <c r="Y213" s="8">
        <f>COUNTIF(F$206:F$213:F$215:F$222,F213)</f>
        <v>0</v>
      </c>
      <c r="Z213" s="8">
        <f t="shared" si="45"/>
        <v>0</v>
      </c>
    </row>
    <row r="214" spans="1:26" s="12" customFormat="1" ht="20" customHeight="1">
      <c r="A214" s="13" t="s">
        <v>181</v>
      </c>
      <c r="B214" s="13" t="s">
        <v>24</v>
      </c>
      <c r="C214" s="13" t="s">
        <v>8</v>
      </c>
      <c r="D214" s="13"/>
      <c r="E214" s="156" t="s">
        <v>265</v>
      </c>
      <c r="F214" s="151"/>
      <c r="G214" s="151"/>
      <c r="H214" s="156"/>
      <c r="I214" s="159"/>
      <c r="J214" s="160"/>
      <c r="K214" s="8"/>
      <c r="L214" s="129"/>
      <c r="M214" s="129"/>
      <c r="N214" s="130"/>
      <c r="O214" s="8"/>
      <c r="P214" s="487" t="s">
        <v>83</v>
      </c>
      <c r="Q214" s="488"/>
      <c r="R214" s="488"/>
      <c r="S214" s="488"/>
      <c r="T214" s="489"/>
      <c r="U214" s="490"/>
      <c r="V214" s="491"/>
      <c r="W214" s="492"/>
      <c r="X214" s="8"/>
      <c r="Y214" s="8"/>
      <c r="Z214" s="3"/>
    </row>
    <row r="215" spans="1:26" s="12" customFormat="1" ht="20" customHeight="1">
      <c r="A215" s="13" t="s">
        <v>181</v>
      </c>
      <c r="B215" s="13" t="s">
        <v>24</v>
      </c>
      <c r="C215" s="13" t="s">
        <v>8</v>
      </c>
      <c r="D215" s="13" t="s">
        <v>1</v>
      </c>
      <c r="E215" s="155">
        <v>1</v>
      </c>
      <c r="F215" s="30"/>
      <c r="G215" s="325"/>
      <c r="H215" s="125" t="str">
        <f>IF(ISNA((IF(F215=0," ",VLOOKUP(F215,Data!$B$154:$B$180,1,FALSE)))),"WRONG LETTER",IF(F215=0," ",_xlfn.XLOOKUP(F215,Data!$B$154:$B$180,Data!$F$154:$F$180)))</f>
        <v xml:space="preserve"> </v>
      </c>
      <c r="I215" s="125" t="str">
        <f>IF(ISNA((IF(F215=0," ",VLOOKUP(F215,Data!$B$32:$B$58,1,FALSE)))),"WRONG LETTER",IF(F215=0," ",_xlfn.XLOOKUP(F215,Data!$B$32:$B$58,Data!$A$32:$A$58)))</f>
        <v xml:space="preserve"> </v>
      </c>
      <c r="J215" s="13" t="str" cm="1">
        <f t="array" ref="J215">_xlfn.IFS(ISBLANK(G215), "", NOT(ISNUMBER(G215)), "!!!",  G215&gt;Data!$D$325,"...",G215&gt;Data!$E$325,"L1",G215&gt;Data!$F$325,"L2",G215&gt;Data!$G$325,"L3",G215&gt;Data!$H$325,"L4",G215&gt;Data!$I$325,"L5",G215&gt;Data!$J$325,"L6",G215&gt;Data!$K$325,"L7",G215&gt;Data!$L$325,"L8", G215&lt;=Data!$L$325,"L9")</f>
        <v/>
      </c>
      <c r="K215" s="8"/>
      <c r="L215" s="126" t="s">
        <v>0</v>
      </c>
      <c r="M215" s="126" t="s">
        <v>47</v>
      </c>
      <c r="N215" s="126">
        <f>(9-_xlfn.XLOOKUP(L215,F$215:F$222,E$215:E$222, 9))+(9-_xlfn.XLOOKUP(M215,F$215:F$222,E$215:E$222, 9))</f>
        <v>0</v>
      </c>
      <c r="O215" s="2"/>
      <c r="P215" s="6">
        <f>$N215</f>
        <v>0</v>
      </c>
      <c r="Q215" s="6"/>
      <c r="R215" s="6"/>
      <c r="S215" s="6"/>
      <c r="T215" s="6"/>
      <c r="U215" s="6"/>
      <c r="V215" s="6"/>
      <c r="W215" s="6"/>
      <c r="X215" s="2"/>
      <c r="Y215" s="8">
        <f>COUNTIF(F$206:F$213:F$215:F$222,F215)</f>
        <v>0</v>
      </c>
      <c r="Z215" s="8">
        <f>IF(NOT(ISBLANK(F215)),COUNTIF(F$215:F$222,LEFT(F215,1)&amp;"*"),0)</f>
        <v>0</v>
      </c>
    </row>
    <row r="216" spans="1:26" s="12" customFormat="1" ht="20" customHeight="1">
      <c r="A216" s="13" t="s">
        <v>181</v>
      </c>
      <c r="B216" s="13" t="s">
        <v>24</v>
      </c>
      <c r="C216" s="13" t="s">
        <v>8</v>
      </c>
      <c r="D216" s="13" t="s">
        <v>1</v>
      </c>
      <c r="E216" s="155">
        <v>2</v>
      </c>
      <c r="F216" s="30"/>
      <c r="G216" s="325"/>
      <c r="H216" s="125" t="str">
        <f>IF(ISNA((IF(F216=0," ",VLOOKUP(F216,Data!$B$154:$B$180,1,FALSE)))),"WRONG LETTER",IF(F216=0," ",_xlfn.XLOOKUP(F216,Data!$B$154:$B$180,Data!$F$154:$F$180)))</f>
        <v xml:space="preserve"> </v>
      </c>
      <c r="I216" s="125" t="str">
        <f>IF(ISNA((IF(F216=0," ",VLOOKUP(F216,Data!$B$32:$B$58,1,FALSE)))),"WRONG LETTER",IF(F216=0," ",_xlfn.XLOOKUP(F216,Data!$B$32:$B$58,Data!$A$32:$A$58)))</f>
        <v xml:space="preserve"> </v>
      </c>
      <c r="J216" s="13" t="str" cm="1">
        <f t="array" ref="J216">_xlfn.IFS(ISBLANK(G216), "", NOT(ISNUMBER(G216)), "!!!",  G216&gt;Data!$D$325,"...",G216&gt;Data!$E$325,"L1",G216&gt;Data!$F$325,"L2",G216&gt;Data!$G$325,"L3",G216&gt;Data!$H$325,"L4",G216&gt;Data!$I$325,"L5",G216&gt;Data!$J$325,"L6",G216&gt;Data!$K$325,"L7",G216&gt;Data!$L$325,"L8", G216&lt;=Data!$L$325,"L9")</f>
        <v/>
      </c>
      <c r="K216" s="8"/>
      <c r="L216" s="126" t="s">
        <v>33</v>
      </c>
      <c r="M216" s="126" t="s">
        <v>34</v>
      </c>
      <c r="N216" s="126">
        <f t="shared" ref="N216:N222" si="46">(9-_xlfn.XLOOKUP(L216,F$215:F$222,E$215:E$222, 9))+(9-_xlfn.XLOOKUP(M216,F$215:F$222,E$215:E$222, 9))</f>
        <v>0</v>
      </c>
      <c r="O216" s="2"/>
      <c r="P216" s="6"/>
      <c r="Q216" s="6">
        <f>$N216</f>
        <v>0</v>
      </c>
      <c r="R216" s="6"/>
      <c r="S216" s="6"/>
      <c r="T216" s="6"/>
      <c r="U216" s="6"/>
      <c r="V216" s="6"/>
      <c r="W216" s="6"/>
      <c r="X216" s="2"/>
      <c r="Y216" s="8">
        <f>COUNTIF(F$206:F$213:F$215:F$222,F216)</f>
        <v>0</v>
      </c>
      <c r="Z216" s="8">
        <f t="shared" ref="Z216:Z222" si="47">IF(NOT(ISBLANK(F216)),COUNTIF(F$215:F$222,LEFT(F216,1)&amp;"*"),0)</f>
        <v>0</v>
      </c>
    </row>
    <row r="217" spans="1:26" s="12" customFormat="1" ht="20" customHeight="1">
      <c r="A217" s="13" t="s">
        <v>181</v>
      </c>
      <c r="B217" s="13" t="s">
        <v>24</v>
      </c>
      <c r="C217" s="13" t="s">
        <v>8</v>
      </c>
      <c r="D217" s="13" t="s">
        <v>1</v>
      </c>
      <c r="E217" s="155">
        <v>3</v>
      </c>
      <c r="F217" s="30"/>
      <c r="G217" s="325"/>
      <c r="H217" s="125" t="str">
        <f>IF(ISNA((IF(F217=0," ",VLOOKUP(F217,Data!$B$154:$B$180,1,FALSE)))),"WRONG LETTER",IF(F217=0," ",_xlfn.XLOOKUP(F217,Data!$B$154:$B$180,Data!$F$154:$F$180)))</f>
        <v xml:space="preserve"> </v>
      </c>
      <c r="I217" s="125" t="str">
        <f>IF(ISNA((IF(F217=0," ",VLOOKUP(F217,Data!$B$32:$B$58,1,FALSE)))),"WRONG LETTER",IF(F217=0," ",_xlfn.XLOOKUP(F217,Data!$B$32:$B$58,Data!$A$32:$A$58)))</f>
        <v xml:space="preserve"> </v>
      </c>
      <c r="J217" s="13" t="str" cm="1">
        <f t="array" ref="J217">_xlfn.IFS(ISBLANK(G217), "", NOT(ISNUMBER(G217)), "!!!",  G217&gt;Data!$D$325,"...",G217&gt;Data!$E$325,"L1",G217&gt;Data!$F$325,"L2",G217&gt;Data!$G$325,"L3",G217&gt;Data!$H$325,"L4",G217&gt;Data!$I$325,"L5",G217&gt;Data!$J$325,"L6",G217&gt;Data!$K$325,"L7",G217&gt;Data!$L$325,"L8", G217&lt;=Data!$L$325,"L9")</f>
        <v/>
      </c>
      <c r="K217" s="8"/>
      <c r="L217" s="126" t="s">
        <v>1</v>
      </c>
      <c r="M217" s="126" t="s">
        <v>46</v>
      </c>
      <c r="N217" s="126">
        <f t="shared" si="46"/>
        <v>0</v>
      </c>
      <c r="O217" s="2"/>
      <c r="P217" s="6"/>
      <c r="Q217" s="6"/>
      <c r="R217" s="6">
        <f>$N217</f>
        <v>0</v>
      </c>
      <c r="S217" s="6"/>
      <c r="T217" s="6"/>
      <c r="U217" s="6"/>
      <c r="V217" s="6"/>
      <c r="W217" s="6"/>
      <c r="X217" s="2"/>
      <c r="Y217" s="8">
        <f>COUNTIF(F$206:F$213:F$215:F$222,F217)</f>
        <v>0</v>
      </c>
      <c r="Z217" s="8">
        <f t="shared" si="47"/>
        <v>0</v>
      </c>
    </row>
    <row r="218" spans="1:26" s="12" customFormat="1" ht="20" customHeight="1">
      <c r="A218" s="13" t="s">
        <v>181</v>
      </c>
      <c r="B218" s="13" t="s">
        <v>24</v>
      </c>
      <c r="C218" s="13" t="s">
        <v>8</v>
      </c>
      <c r="D218" s="13" t="s">
        <v>1</v>
      </c>
      <c r="E218" s="155">
        <v>4</v>
      </c>
      <c r="F218" s="30"/>
      <c r="G218" s="325"/>
      <c r="H218" s="125" t="str">
        <f>IF(ISNA((IF(F218=0," ",VLOOKUP(F218,Data!$B$154:$B$180,1,FALSE)))),"WRONG LETTER",IF(F218=0," ",_xlfn.XLOOKUP(F218,Data!$B$154:$B$180,Data!$F$154:$F$180)))</f>
        <v xml:space="preserve"> </v>
      </c>
      <c r="I218" s="125" t="str">
        <f>IF(ISNA((IF(F218=0," ",VLOOKUP(F218,Data!$B$32:$B$58,1,FALSE)))),"WRONG LETTER",IF(F218=0," ",_xlfn.XLOOKUP(F218,Data!$B$32:$B$58,Data!$A$32:$A$58)))</f>
        <v xml:space="preserve"> </v>
      </c>
      <c r="J218" s="13" t="str" cm="1">
        <f t="array" ref="J218">_xlfn.IFS(ISBLANK(G218), "", NOT(ISNUMBER(G218)), "!!!",  G218&gt;Data!$D$325,"...",G218&gt;Data!$E$325,"L1",G218&gt;Data!$F$325,"L2",G218&gt;Data!$G$325,"L3",G218&gt;Data!$H$325,"L4",G218&gt;Data!$I$325,"L5",G218&gt;Data!$J$325,"L6",G218&gt;Data!$K$325,"L7",G218&gt;Data!$L$325,"L8", G218&lt;=Data!$L$325,"L9")</f>
        <v/>
      </c>
      <c r="K218" s="8"/>
      <c r="L218" s="126" t="s">
        <v>18</v>
      </c>
      <c r="M218" s="126" t="s">
        <v>17</v>
      </c>
      <c r="N218" s="126">
        <f t="shared" si="46"/>
        <v>0</v>
      </c>
      <c r="O218" s="2"/>
      <c r="P218" s="6"/>
      <c r="Q218" s="6"/>
      <c r="R218" s="6"/>
      <c r="S218" s="6">
        <f>$N218</f>
        <v>0</v>
      </c>
      <c r="T218" s="6"/>
      <c r="U218" s="6"/>
      <c r="V218" s="6"/>
      <c r="W218" s="6"/>
      <c r="X218" s="2"/>
      <c r="Y218" s="8">
        <f>COUNTIF(F$206:F$213:F$215:F$222,F218)</f>
        <v>0</v>
      </c>
      <c r="Z218" s="8">
        <f t="shared" si="47"/>
        <v>0</v>
      </c>
    </row>
    <row r="219" spans="1:26" s="12" customFormat="1" ht="20" customHeight="1">
      <c r="A219" s="13" t="s">
        <v>181</v>
      </c>
      <c r="B219" s="13" t="s">
        <v>24</v>
      </c>
      <c r="C219" s="13" t="s">
        <v>8</v>
      </c>
      <c r="D219" s="13" t="s">
        <v>1</v>
      </c>
      <c r="E219" s="155">
        <v>5</v>
      </c>
      <c r="F219" s="30"/>
      <c r="G219" s="325"/>
      <c r="H219" s="125" t="str">
        <f>IF(ISNA((IF(F219=0," ",VLOOKUP(F219,Data!$B$154:$B$180,1,FALSE)))),"WRONG LETTER",IF(F219=0," ",_xlfn.XLOOKUP(F219,Data!$B$154:$B$180,Data!$F$154:$F$180)))</f>
        <v xml:space="preserve"> </v>
      </c>
      <c r="I219" s="125" t="str">
        <f>IF(ISNA((IF(F219=0," ",VLOOKUP(F219,Data!$B$32:$B$58,1,FALSE)))),"WRONG LETTER",IF(F219=0," ",_xlfn.XLOOKUP(F219,Data!$B$32:$B$58,Data!$A$32:$A$58)))</f>
        <v xml:space="preserve"> </v>
      </c>
      <c r="J219" s="13" t="str" cm="1">
        <f t="array" ref="J219">_xlfn.IFS(ISBLANK(G219), "", NOT(ISNUMBER(G219)), "!!!",  G219&gt;Data!$D$325,"...",G219&gt;Data!$E$325,"L1",G219&gt;Data!$F$325,"L2",G219&gt;Data!$G$325,"L3",G219&gt;Data!$H$325,"L4",G219&gt;Data!$I$325,"L5",G219&gt;Data!$J$325,"L6",G219&gt;Data!$K$325,"L7",G219&gt;Data!$L$325,"L8", G219&lt;=Data!$L$325,"L9")</f>
        <v/>
      </c>
      <c r="K219" s="8"/>
      <c r="L219" s="126" t="s">
        <v>31</v>
      </c>
      <c r="M219" s="126" t="s">
        <v>32</v>
      </c>
      <c r="N219" s="126">
        <f t="shared" si="46"/>
        <v>0</v>
      </c>
      <c r="O219" s="2"/>
      <c r="P219" s="6"/>
      <c r="Q219" s="6"/>
      <c r="R219" s="6"/>
      <c r="S219" s="6"/>
      <c r="T219" s="6">
        <f>$N219</f>
        <v>0</v>
      </c>
      <c r="U219" s="6"/>
      <c r="V219" s="6"/>
      <c r="W219" s="6"/>
      <c r="X219" s="2"/>
      <c r="Y219" s="8">
        <f>COUNTIF(F$206:F$213:F$215:F$222,F219)</f>
        <v>0</v>
      </c>
      <c r="Z219" s="8">
        <f t="shared" si="47"/>
        <v>0</v>
      </c>
    </row>
    <row r="220" spans="1:26" s="12" customFormat="1" ht="20" customHeight="1">
      <c r="A220" s="13" t="s">
        <v>181</v>
      </c>
      <c r="B220" s="13" t="s">
        <v>24</v>
      </c>
      <c r="C220" s="13" t="s">
        <v>8</v>
      </c>
      <c r="D220" s="13" t="s">
        <v>1</v>
      </c>
      <c r="E220" s="155">
        <v>6</v>
      </c>
      <c r="F220" s="30"/>
      <c r="G220" s="325"/>
      <c r="H220" s="125" t="str">
        <f>IF(ISNA((IF(F220=0," ",VLOOKUP(F220,Data!$B$154:$B$180,1,FALSE)))),"WRONG LETTER",IF(F220=0," ",_xlfn.XLOOKUP(F220,Data!$B$154:$B$180,Data!$F$154:$F$180)))</f>
        <v xml:space="preserve"> </v>
      </c>
      <c r="I220" s="125" t="str">
        <f>IF(ISNA((IF(F220=0," ",VLOOKUP(F220,Data!$B$32:$B$58,1,FALSE)))),"WRONG LETTER",IF(F220=0," ",_xlfn.XLOOKUP(F220,Data!$B$32:$B$58,Data!$A$32:$A$58)))</f>
        <v xml:space="preserve"> </v>
      </c>
      <c r="J220" s="13" t="str" cm="1">
        <f t="array" ref="J220">_xlfn.IFS(ISBLANK(G220), "", NOT(ISNUMBER(G220)), "!!!",  G220&gt;Data!$D$325,"...",G220&gt;Data!$E$325,"L1",G220&gt;Data!$F$325,"L2",G220&gt;Data!$G$325,"L3",G220&gt;Data!$H$325,"L4",G220&gt;Data!$I$325,"L5",G220&gt;Data!$J$325,"L6",G220&gt;Data!$K$325,"L7",G220&gt;Data!$L$325,"L8", G220&lt;=Data!$L$325,"L9")</f>
        <v/>
      </c>
      <c r="K220" s="131"/>
      <c r="L220" s="126" t="s">
        <v>44</v>
      </c>
      <c r="M220" s="126" t="s">
        <v>48</v>
      </c>
      <c r="N220" s="126">
        <f t="shared" si="46"/>
        <v>0</v>
      </c>
      <c r="O220" s="2"/>
      <c r="P220" s="6"/>
      <c r="Q220" s="6"/>
      <c r="R220" s="6"/>
      <c r="S220" s="6"/>
      <c r="T220" s="6"/>
      <c r="U220" s="6">
        <f>$N220</f>
        <v>0</v>
      </c>
      <c r="V220" s="6"/>
      <c r="W220" s="6"/>
      <c r="X220" s="2"/>
      <c r="Y220" s="8">
        <f>COUNTIF(F$206:F$213:F$215:F$222,F220)</f>
        <v>0</v>
      </c>
      <c r="Z220" s="8">
        <f t="shared" si="47"/>
        <v>0</v>
      </c>
    </row>
    <row r="221" spans="1:26" s="11" customFormat="1" ht="20" customHeight="1">
      <c r="A221" s="13" t="s">
        <v>181</v>
      </c>
      <c r="B221" s="13" t="s">
        <v>24</v>
      </c>
      <c r="C221" s="13" t="s">
        <v>8</v>
      </c>
      <c r="D221" s="13" t="s">
        <v>1</v>
      </c>
      <c r="E221" s="25">
        <v>7</v>
      </c>
      <c r="F221" s="30"/>
      <c r="G221" s="325"/>
      <c r="H221" s="125" t="str">
        <f>IF(ISNA((IF(F221=0," ",VLOOKUP(F221,Data!$B$154:$B$180,1,FALSE)))),"WRONG LETTER",IF(F221=0," ",_xlfn.XLOOKUP(F221,Data!$B$154:$B$180,Data!$F$154:$F$180)))</f>
        <v xml:space="preserve"> </v>
      </c>
      <c r="I221" s="125" t="str">
        <f>IF(ISNA((IF(F221=0," ",VLOOKUP(F221,Data!$B$32:$B$58,1,FALSE)))),"WRONG LETTER",IF(F221=0," ",_xlfn.XLOOKUP(F221,Data!$B$32:$B$58,Data!$A$32:$A$58)))</f>
        <v xml:space="preserve"> </v>
      </c>
      <c r="J221" s="13" t="str" cm="1">
        <f t="array" ref="J221">_xlfn.IFS(ISBLANK(G221), "", NOT(ISNUMBER(G221)), "!!!",  G221&gt;Data!$D$325,"...",G221&gt;Data!$E$325,"L1",G221&gt;Data!$F$325,"L2",G221&gt;Data!$G$325,"L3",G221&gt;Data!$H$325,"L4",G221&gt;Data!$I$325,"L5",G221&gt;Data!$J$325,"L6",G221&gt;Data!$K$325,"L7",G221&gt;Data!$L$325,"L8", G221&lt;=Data!$L$325,"L9")</f>
        <v/>
      </c>
      <c r="K221" s="8"/>
      <c r="L221" s="126" t="s">
        <v>72</v>
      </c>
      <c r="M221" s="126" t="s">
        <v>73</v>
      </c>
      <c r="N221" s="126">
        <f t="shared" si="46"/>
        <v>0</v>
      </c>
      <c r="O221" s="2"/>
      <c r="P221" s="6"/>
      <c r="Q221" s="6"/>
      <c r="R221" s="6"/>
      <c r="S221" s="6"/>
      <c r="T221" s="6"/>
      <c r="U221" s="6"/>
      <c r="V221" s="6">
        <f>$N221</f>
        <v>0</v>
      </c>
      <c r="W221" s="6"/>
      <c r="X221" s="2"/>
      <c r="Y221" s="8">
        <f>COUNTIF(F$206:F$213:F$215:F$222,F221)</f>
        <v>0</v>
      </c>
      <c r="Z221" s="8">
        <f t="shared" si="47"/>
        <v>0</v>
      </c>
    </row>
    <row r="222" spans="1:26" s="11" customFormat="1" ht="20" customHeight="1">
      <c r="A222" s="13" t="s">
        <v>181</v>
      </c>
      <c r="B222" s="13" t="s">
        <v>24</v>
      </c>
      <c r="C222" s="13" t="s">
        <v>8</v>
      </c>
      <c r="D222" s="13" t="s">
        <v>1</v>
      </c>
      <c r="E222" s="25">
        <v>8</v>
      </c>
      <c r="F222" s="30"/>
      <c r="G222" s="325"/>
      <c r="H222" s="125" t="str">
        <f>IF(ISNA((IF(F222=0," ",VLOOKUP(F222,Data!$B$154:$B$180,1,FALSE)))),"WRONG LETTER",IF(F222=0," ",_xlfn.XLOOKUP(F222,Data!$B$154:$B$180,Data!$F$154:$F$180)))</f>
        <v xml:space="preserve"> </v>
      </c>
      <c r="I222" s="125" t="str">
        <f>IF(ISNA((IF(F222=0," ",VLOOKUP(F222,Data!$B$32:$B$58,1,FALSE)))),"WRONG LETTER",IF(F222=0," ",_xlfn.XLOOKUP(F222,Data!$B$32:$B$58,Data!$A$32:$A$58)))</f>
        <v xml:space="preserve"> </v>
      </c>
      <c r="J222" s="13" t="str" cm="1">
        <f t="array" ref="J222">_xlfn.IFS(ISBLANK(G222), "", NOT(ISNUMBER(G222)), "!!!",  G222&gt;Data!$D$325,"...",G222&gt;Data!$E$325,"L1",G222&gt;Data!$F$325,"L2",G222&gt;Data!$G$325,"L3",G222&gt;Data!$H$325,"L4",G222&gt;Data!$I$325,"L5",G222&gt;Data!$J$325,"L6",G222&gt;Data!$K$325,"L7",G222&gt;Data!$L$325,"L8", G222&lt;=Data!$L$325,"L9")</f>
        <v/>
      </c>
      <c r="K222" s="8"/>
      <c r="L222" s="126" t="s">
        <v>45</v>
      </c>
      <c r="M222" s="126" t="s">
        <v>49</v>
      </c>
      <c r="N222" s="126">
        <f t="shared" si="46"/>
        <v>0</v>
      </c>
      <c r="O222" s="2"/>
      <c r="P222" s="6"/>
      <c r="Q222" s="6"/>
      <c r="R222" s="6"/>
      <c r="S222" s="6"/>
      <c r="T222" s="6"/>
      <c r="U222" s="6"/>
      <c r="V222" s="6"/>
      <c r="W222" s="6">
        <f>$N222</f>
        <v>0</v>
      </c>
      <c r="X222" s="8"/>
      <c r="Y222" s="8">
        <f>COUNTIF(F$206:F$213:F$215:F$222,F222)</f>
        <v>0</v>
      </c>
      <c r="Z222" s="8">
        <f t="shared" si="47"/>
        <v>0</v>
      </c>
    </row>
    <row r="223" spans="1:26" s="11" customFormat="1" ht="20" customHeight="1">
      <c r="A223" s="13" t="s">
        <v>181</v>
      </c>
      <c r="B223" s="13" t="s">
        <v>24</v>
      </c>
      <c r="C223" s="13">
        <v>100</v>
      </c>
      <c r="D223" s="13"/>
      <c r="E223" s="156" t="s">
        <v>266</v>
      </c>
      <c r="F223" s="151"/>
      <c r="G223" s="151"/>
      <c r="H223" s="156"/>
      <c r="I223" s="159" t="s">
        <v>59</v>
      </c>
      <c r="J223" s="160">
        <f>Data!$M$326</f>
        <v>12.6</v>
      </c>
      <c r="K223" s="22"/>
      <c r="L223" s="16"/>
      <c r="M223" s="16"/>
      <c r="O223" s="8"/>
      <c r="P223" s="487" t="s">
        <v>83</v>
      </c>
      <c r="Q223" s="488"/>
      <c r="R223" s="488"/>
      <c r="S223" s="488"/>
      <c r="T223" s="489"/>
      <c r="U223" s="490"/>
      <c r="V223" s="491"/>
      <c r="W223" s="492"/>
      <c r="X223" s="2"/>
      <c r="Y223" s="123"/>
      <c r="Z223" s="3"/>
    </row>
    <row r="224" spans="1:26" s="11" customFormat="1" ht="20" customHeight="1">
      <c r="A224" s="13" t="s">
        <v>181</v>
      </c>
      <c r="B224" s="13" t="s">
        <v>24</v>
      </c>
      <c r="C224" s="13">
        <v>100</v>
      </c>
      <c r="D224" s="13" t="s">
        <v>0</v>
      </c>
      <c r="E224" s="155">
        <v>1</v>
      </c>
      <c r="F224" s="30"/>
      <c r="G224" s="325"/>
      <c r="H224" s="125" t="str">
        <f>IF(ISNA((IF(F224=0," ",VLOOKUP(F224,Data!$B$154:$B$180,1,FALSE)))),"WRONG LETTER",IF(F224=0," ",_xlfn.XLOOKUP(F224,Data!$B$154:$B$180,Data!$J$154:$J$180)))</f>
        <v xml:space="preserve"> </v>
      </c>
      <c r="I224" s="125" t="str">
        <f>IF(ISNA((IF(F224=0," ",VLOOKUP(F224,Data!$B$32:$B$58,1,FALSE)))),"WRONG LETTER",IF(F224=0," ",_xlfn.XLOOKUP(F224,Data!$B$32:$B$58,Data!$A$32:$A$58)))</f>
        <v xml:space="preserve"> </v>
      </c>
      <c r="J224" s="13" t="str" cm="1">
        <f t="array" ref="J224">_xlfn.IFS(ISBLANK(G224), "", NOT(ISNUMBER(G224)), "!!!",  G224&gt;Data!$D$326,"...",G224&gt;Data!$E$326,"L1",G224&gt;Data!$F$326,"L2",G224&gt;Data!$G$326,"L3",G224&gt;Data!$H$326,"L4",G224&gt;Data!$I$326,"L5",G224&gt;Data!$J$326,"L6",G224&gt;Data!$K$326,"L7",G224&gt;Data!$L$326,"L8", G224&lt;=Data!$L$326,"L9")</f>
        <v/>
      </c>
      <c r="K224" s="2"/>
      <c r="L224" s="126" t="s">
        <v>0</v>
      </c>
      <c r="M224" s="126" t="s">
        <v>47</v>
      </c>
      <c r="N224" s="126">
        <f>(9-_xlfn.XLOOKUP(L224,F$224:F$231,E$224:E$231, 9))+(9-_xlfn.XLOOKUP(M224,F$224:F$231,E$224:E$231, 9))</f>
        <v>0</v>
      </c>
      <c r="O224" s="2"/>
      <c r="P224" s="6">
        <f>$N224</f>
        <v>0</v>
      </c>
      <c r="Q224" s="6"/>
      <c r="R224" s="6"/>
      <c r="S224" s="6"/>
      <c r="T224" s="6"/>
      <c r="U224" s="6"/>
      <c r="V224" s="6"/>
      <c r="W224" s="6"/>
      <c r="X224" s="2"/>
      <c r="Y224" s="8">
        <f>COUNTIF(F$224:F$231:F$233:F$240,F224)</f>
        <v>0</v>
      </c>
      <c r="Z224" s="8">
        <f>IF(NOT(ISBLANK(F224)),COUNTIF(F$224:F$231,LEFT(F224,1)&amp;"*"),0)</f>
        <v>0</v>
      </c>
    </row>
    <row r="225" spans="1:26" s="11" customFormat="1" ht="20" customHeight="1">
      <c r="A225" s="13" t="s">
        <v>181</v>
      </c>
      <c r="B225" s="13" t="s">
        <v>24</v>
      </c>
      <c r="C225" s="13">
        <v>100</v>
      </c>
      <c r="D225" s="13" t="s">
        <v>0</v>
      </c>
      <c r="E225" s="155">
        <v>2</v>
      </c>
      <c r="F225" s="30"/>
      <c r="G225" s="325"/>
      <c r="H225" s="125" t="str">
        <f>IF(ISNA((IF(F225=0," ",VLOOKUP(F225,Data!$B$154:$B$180,1,FALSE)))),"WRONG LETTER",IF(F225=0," ",_xlfn.XLOOKUP(F225,Data!$B$154:$B$180,Data!$J$154:$J$180)))</f>
        <v xml:space="preserve"> </v>
      </c>
      <c r="I225" s="125" t="str">
        <f>IF(ISNA((IF(F225=0," ",VLOOKUP(F225,Data!$B$32:$B$58,1,FALSE)))),"WRONG LETTER",IF(F225=0," ",_xlfn.XLOOKUP(F225,Data!$B$32:$B$58,Data!$A$32:$A$58)))</f>
        <v xml:space="preserve"> </v>
      </c>
      <c r="J225" s="13" t="str" cm="1">
        <f t="array" ref="J225">_xlfn.IFS(ISBLANK(G225), "", NOT(ISNUMBER(G225)), "!!!",  G225&gt;Data!$D$326,"...",G225&gt;Data!$E$326,"L1",G225&gt;Data!$F$326,"L2",G225&gt;Data!$G$326,"L3",G225&gt;Data!$H$326,"L4",G225&gt;Data!$I$326,"L5",G225&gt;Data!$J$326,"L6",G225&gt;Data!$K$326,"L7",G225&gt;Data!$L$326,"L8", G225&lt;=Data!$L$326,"L9")</f>
        <v/>
      </c>
      <c r="K225" s="2"/>
      <c r="L225" s="126" t="s">
        <v>33</v>
      </c>
      <c r="M225" s="126" t="s">
        <v>34</v>
      </c>
      <c r="N225" s="126">
        <f t="shared" ref="N225:N231" si="48">(9-_xlfn.XLOOKUP(L225,F$224:F$231,E$224:E$231, 9))+(9-_xlfn.XLOOKUP(M225,F$224:F$231,E$224:E$231, 9))</f>
        <v>0</v>
      </c>
      <c r="O225" s="2"/>
      <c r="P225" s="6"/>
      <c r="Q225" s="6">
        <f>$N225</f>
        <v>0</v>
      </c>
      <c r="R225" s="6"/>
      <c r="S225" s="6"/>
      <c r="T225" s="6"/>
      <c r="U225" s="6"/>
      <c r="V225" s="6"/>
      <c r="W225" s="6"/>
      <c r="X225" s="2"/>
      <c r="Y225" s="8">
        <f>COUNTIF(F$224:F$231:F$233:F$240,F225)</f>
        <v>0</v>
      </c>
      <c r="Z225" s="8">
        <f t="shared" ref="Z225:Z231" si="49">IF(NOT(ISBLANK(F225)),COUNTIF(F$224:F$231,LEFT(F225,1)&amp;"*"),0)</f>
        <v>0</v>
      </c>
    </row>
    <row r="226" spans="1:26" s="11" customFormat="1" ht="20" customHeight="1">
      <c r="A226" s="13" t="s">
        <v>181</v>
      </c>
      <c r="B226" s="13" t="s">
        <v>24</v>
      </c>
      <c r="C226" s="13">
        <v>100</v>
      </c>
      <c r="D226" s="13" t="s">
        <v>0</v>
      </c>
      <c r="E226" s="155">
        <v>3</v>
      </c>
      <c r="F226" s="30"/>
      <c r="G226" s="325"/>
      <c r="H226" s="125" t="str">
        <f>IF(ISNA((IF(F226=0," ",VLOOKUP(F226,Data!$B$154:$B$180,1,FALSE)))),"WRONG LETTER",IF(F226=0," ",_xlfn.XLOOKUP(F226,Data!$B$154:$B$180,Data!$J$154:$J$180)))</f>
        <v xml:space="preserve"> </v>
      </c>
      <c r="I226" s="125" t="str">
        <f>IF(ISNA((IF(F226=0," ",VLOOKUP(F226,Data!$B$32:$B$58,1,FALSE)))),"WRONG LETTER",IF(F226=0," ",_xlfn.XLOOKUP(F226,Data!$B$32:$B$58,Data!$A$32:$A$58)))</f>
        <v xml:space="preserve"> </v>
      </c>
      <c r="J226" s="13" t="str" cm="1">
        <f t="array" ref="J226">_xlfn.IFS(ISBLANK(G226), "", NOT(ISNUMBER(G226)), "!!!",  G226&gt;Data!$D$326,"...",G226&gt;Data!$E$326,"L1",G226&gt;Data!$F$326,"L2",G226&gt;Data!$G$326,"L3",G226&gt;Data!$H$326,"L4",G226&gt;Data!$I$326,"L5",G226&gt;Data!$J$326,"L6",G226&gt;Data!$K$326,"L7",G226&gt;Data!$L$326,"L8", G226&lt;=Data!$L$326,"L9")</f>
        <v/>
      </c>
      <c r="K226" s="2"/>
      <c r="L226" s="126" t="s">
        <v>1</v>
      </c>
      <c r="M226" s="126" t="s">
        <v>46</v>
      </c>
      <c r="N226" s="126">
        <f t="shared" si="48"/>
        <v>0</v>
      </c>
      <c r="O226" s="2"/>
      <c r="P226" s="6"/>
      <c r="Q226" s="6"/>
      <c r="R226" s="6">
        <f>$N226</f>
        <v>0</v>
      </c>
      <c r="S226" s="6"/>
      <c r="T226" s="6"/>
      <c r="U226" s="6"/>
      <c r="V226" s="6"/>
      <c r="W226" s="6"/>
      <c r="X226" s="2"/>
      <c r="Y226" s="8">
        <f>COUNTIF(F$224:F$231:F$233:F$240,F226)</f>
        <v>0</v>
      </c>
      <c r="Z226" s="8">
        <f t="shared" si="49"/>
        <v>0</v>
      </c>
    </row>
    <row r="227" spans="1:26" s="11" customFormat="1" ht="20" customHeight="1">
      <c r="A227" s="13" t="s">
        <v>181</v>
      </c>
      <c r="B227" s="13" t="s">
        <v>24</v>
      </c>
      <c r="C227" s="13">
        <v>100</v>
      </c>
      <c r="D227" s="13" t="s">
        <v>0</v>
      </c>
      <c r="E227" s="155">
        <v>4</v>
      </c>
      <c r="F227" s="30"/>
      <c r="G227" s="325"/>
      <c r="H227" s="125" t="str">
        <f>IF(ISNA((IF(F227=0," ",VLOOKUP(F227,Data!$B$154:$B$180,1,FALSE)))),"WRONG LETTER",IF(F227=0," ",_xlfn.XLOOKUP(F227,Data!$B$154:$B$180,Data!$J$154:$J$180)))</f>
        <v xml:space="preserve"> </v>
      </c>
      <c r="I227" s="125" t="str">
        <f>IF(ISNA((IF(F227=0," ",VLOOKUP(F227,Data!$B$32:$B$58,1,FALSE)))),"WRONG LETTER",IF(F227=0," ",_xlfn.XLOOKUP(F227,Data!$B$32:$B$58,Data!$A$32:$A$58)))</f>
        <v xml:space="preserve"> </v>
      </c>
      <c r="J227" s="13" t="str" cm="1">
        <f t="array" ref="J227">_xlfn.IFS(ISBLANK(G227), "", NOT(ISNUMBER(G227)), "!!!",  G227&gt;Data!$D$326,"...",G227&gt;Data!$E$326,"L1",G227&gt;Data!$F$326,"L2",G227&gt;Data!$G$326,"L3",G227&gt;Data!$H$326,"L4",G227&gt;Data!$I$326,"L5",G227&gt;Data!$J$326,"L6",G227&gt;Data!$K$326,"L7",G227&gt;Data!$L$326,"L8", G227&lt;=Data!$L$326,"L9")</f>
        <v/>
      </c>
      <c r="K227" s="2"/>
      <c r="L227" s="126" t="s">
        <v>18</v>
      </c>
      <c r="M227" s="126" t="s">
        <v>17</v>
      </c>
      <c r="N227" s="126">
        <f t="shared" si="48"/>
        <v>0</v>
      </c>
      <c r="O227" s="2"/>
      <c r="P227" s="6"/>
      <c r="Q227" s="6"/>
      <c r="R227" s="6"/>
      <c r="S227" s="6">
        <f>$N227</f>
        <v>0</v>
      </c>
      <c r="T227" s="6"/>
      <c r="U227" s="6"/>
      <c r="V227" s="6"/>
      <c r="W227" s="6"/>
      <c r="X227" s="2"/>
      <c r="Y227" s="8">
        <f>COUNTIF(F$224:F$231:F$233:F$240,F227)</f>
        <v>0</v>
      </c>
      <c r="Z227" s="8">
        <f t="shared" si="49"/>
        <v>0</v>
      </c>
    </row>
    <row r="228" spans="1:26" s="11" customFormat="1" ht="20" customHeight="1">
      <c r="A228" s="13" t="s">
        <v>181</v>
      </c>
      <c r="B228" s="13" t="s">
        <v>24</v>
      </c>
      <c r="C228" s="13">
        <v>100</v>
      </c>
      <c r="D228" s="13" t="s">
        <v>0</v>
      </c>
      <c r="E228" s="155">
        <v>5</v>
      </c>
      <c r="F228" s="30"/>
      <c r="G228" s="325"/>
      <c r="H228" s="125" t="str">
        <f>IF(ISNA((IF(F228=0," ",VLOOKUP(F228,Data!$B$154:$B$180,1,FALSE)))),"WRONG LETTER",IF(F228=0," ",_xlfn.XLOOKUP(F228,Data!$B$154:$B$180,Data!$J$154:$J$180)))</f>
        <v xml:space="preserve"> </v>
      </c>
      <c r="I228" s="125" t="str">
        <f>IF(ISNA((IF(F228=0," ",VLOOKUP(F228,Data!$B$32:$B$58,1,FALSE)))),"WRONG LETTER",IF(F228=0," ",_xlfn.XLOOKUP(F228,Data!$B$32:$B$58,Data!$A$32:$A$58)))</f>
        <v xml:space="preserve"> </v>
      </c>
      <c r="J228" s="13" t="str" cm="1">
        <f t="array" ref="J228">_xlfn.IFS(ISBLANK(G228), "", NOT(ISNUMBER(G228)), "!!!",  G228&gt;Data!$D$326,"...",G228&gt;Data!$E$326,"L1",G228&gt;Data!$F$326,"L2",G228&gt;Data!$G$326,"L3",G228&gt;Data!$H$326,"L4",G228&gt;Data!$I$326,"L5",G228&gt;Data!$J$326,"L6",G228&gt;Data!$K$326,"L7",G228&gt;Data!$L$326,"L8", G228&lt;=Data!$L$326,"L9")</f>
        <v/>
      </c>
      <c r="K228" s="2"/>
      <c r="L228" s="126" t="s">
        <v>31</v>
      </c>
      <c r="M228" s="126" t="s">
        <v>32</v>
      </c>
      <c r="N228" s="126">
        <f t="shared" si="48"/>
        <v>0</v>
      </c>
      <c r="O228" s="2"/>
      <c r="P228" s="6"/>
      <c r="Q228" s="6"/>
      <c r="R228" s="6"/>
      <c r="S228" s="6"/>
      <c r="T228" s="6">
        <f>$N228</f>
        <v>0</v>
      </c>
      <c r="U228" s="6"/>
      <c r="V228" s="6"/>
      <c r="W228" s="6"/>
      <c r="X228" s="2"/>
      <c r="Y228" s="8">
        <f>COUNTIF(F$224:F$231:F$233:F$240,F228)</f>
        <v>0</v>
      </c>
      <c r="Z228" s="8">
        <f t="shared" si="49"/>
        <v>0</v>
      </c>
    </row>
    <row r="229" spans="1:26" s="11" customFormat="1" ht="20" customHeight="1">
      <c r="A229" s="13" t="s">
        <v>181</v>
      </c>
      <c r="B229" s="13" t="s">
        <v>24</v>
      </c>
      <c r="C229" s="13">
        <v>100</v>
      </c>
      <c r="D229" s="13" t="s">
        <v>0</v>
      </c>
      <c r="E229" s="155">
        <v>6</v>
      </c>
      <c r="F229" s="30"/>
      <c r="G229" s="325"/>
      <c r="H229" s="125" t="str">
        <f>IF(ISNA((IF(F229=0," ",VLOOKUP(F229,Data!$B$154:$B$180,1,FALSE)))),"WRONG LETTER",IF(F229=0," ",_xlfn.XLOOKUP(F229,Data!$B$154:$B$180,Data!$J$154:$J$180)))</f>
        <v xml:space="preserve"> </v>
      </c>
      <c r="I229" s="125" t="str">
        <f>IF(ISNA((IF(F229=0," ",VLOOKUP(F229,Data!$B$32:$B$58,1,FALSE)))),"WRONG LETTER",IF(F229=0," ",_xlfn.XLOOKUP(F229,Data!$B$32:$B$58,Data!$A$32:$A$58)))</f>
        <v xml:space="preserve"> </v>
      </c>
      <c r="J229" s="13" t="str" cm="1">
        <f t="array" ref="J229">_xlfn.IFS(ISBLANK(G229), "", NOT(ISNUMBER(G229)), "!!!",  G229&gt;Data!$D$326,"...",G229&gt;Data!$E$326,"L1",G229&gt;Data!$F$326,"L2",G229&gt;Data!$G$326,"L3",G229&gt;Data!$H$326,"L4",G229&gt;Data!$I$326,"L5",G229&gt;Data!$J$326,"L6",G229&gt;Data!$K$326,"L7",G229&gt;Data!$L$326,"L8", G229&lt;=Data!$L$326,"L9")</f>
        <v/>
      </c>
      <c r="K229" s="2"/>
      <c r="L229" s="126" t="s">
        <v>44</v>
      </c>
      <c r="M229" s="126" t="s">
        <v>48</v>
      </c>
      <c r="N229" s="126">
        <f t="shared" si="48"/>
        <v>0</v>
      </c>
      <c r="O229" s="2"/>
      <c r="P229" s="6"/>
      <c r="Q229" s="6"/>
      <c r="R229" s="6"/>
      <c r="S229" s="6"/>
      <c r="T229" s="6"/>
      <c r="U229" s="6">
        <f>$N229</f>
        <v>0</v>
      </c>
      <c r="V229" s="6"/>
      <c r="W229" s="6"/>
      <c r="X229" s="2"/>
      <c r="Y229" s="8">
        <f>COUNTIF(F$224:F$231:F$233:F$240,F229)</f>
        <v>0</v>
      </c>
      <c r="Z229" s="8">
        <f t="shared" si="49"/>
        <v>0</v>
      </c>
    </row>
    <row r="230" spans="1:26" s="11" customFormat="1" ht="20" customHeight="1">
      <c r="A230" s="13" t="s">
        <v>181</v>
      </c>
      <c r="B230" s="13" t="s">
        <v>24</v>
      </c>
      <c r="C230" s="13">
        <v>100</v>
      </c>
      <c r="D230" s="13" t="s">
        <v>0</v>
      </c>
      <c r="E230" s="25">
        <v>7</v>
      </c>
      <c r="F230" s="30"/>
      <c r="G230" s="325"/>
      <c r="H230" s="125" t="str">
        <f>IF(ISNA((IF(F230=0," ",VLOOKUP(F230,Data!$B$154:$B$180,1,FALSE)))),"WRONG LETTER",IF(F230=0," ",_xlfn.XLOOKUP(F230,Data!$B$154:$B$180,Data!$J$154:$J$180)))</f>
        <v xml:space="preserve"> </v>
      </c>
      <c r="I230" s="125" t="str">
        <f>IF(ISNA((IF(F230=0," ",VLOOKUP(F230,Data!$B$32:$B$58,1,FALSE)))),"WRONG LETTER",IF(F230=0," ",_xlfn.XLOOKUP(F230,Data!$B$32:$B$58,Data!$A$32:$A$58)))</f>
        <v xml:space="preserve"> </v>
      </c>
      <c r="J230" s="13" t="str" cm="1">
        <f t="array" ref="J230">_xlfn.IFS(ISBLANK(G230), "", NOT(ISNUMBER(G230)), "!!!",  G230&gt;Data!$D$326,"...",G230&gt;Data!$E$326,"L1",G230&gt;Data!$F$326,"L2",G230&gt;Data!$G$326,"L3",G230&gt;Data!$H$326,"L4",G230&gt;Data!$I$326,"L5",G230&gt;Data!$J$326,"L6",G230&gt;Data!$K$326,"L7",G230&gt;Data!$L$326,"L8", G230&lt;=Data!$L$326,"L9")</f>
        <v/>
      </c>
      <c r="K230" s="2"/>
      <c r="L230" s="126" t="s">
        <v>72</v>
      </c>
      <c r="M230" s="126" t="s">
        <v>73</v>
      </c>
      <c r="N230" s="126">
        <f t="shared" si="48"/>
        <v>0</v>
      </c>
      <c r="O230" s="2"/>
      <c r="P230" s="6"/>
      <c r="Q230" s="6"/>
      <c r="R230" s="6"/>
      <c r="S230" s="6"/>
      <c r="T230" s="6"/>
      <c r="U230" s="6"/>
      <c r="V230" s="6">
        <f>$N230</f>
        <v>0</v>
      </c>
      <c r="W230" s="6"/>
      <c r="X230" s="2"/>
      <c r="Y230" s="8">
        <f>COUNTIF(F$224:F$231:F$233:F$240,F230)</f>
        <v>0</v>
      </c>
      <c r="Z230" s="8">
        <f t="shared" si="49"/>
        <v>0</v>
      </c>
    </row>
    <row r="231" spans="1:26" s="12" customFormat="1" ht="20" customHeight="1">
      <c r="A231" s="13" t="s">
        <v>181</v>
      </c>
      <c r="B231" s="13" t="s">
        <v>24</v>
      </c>
      <c r="C231" s="13">
        <v>100</v>
      </c>
      <c r="D231" s="13" t="s">
        <v>0</v>
      </c>
      <c r="E231" s="25">
        <v>8</v>
      </c>
      <c r="F231" s="30"/>
      <c r="G231" s="325"/>
      <c r="H231" s="125" t="str">
        <f>IF(ISNA((IF(F231=0," ",VLOOKUP(F231,Data!$B$154:$B$180,1,FALSE)))),"WRONG LETTER",IF(F231=0," ",_xlfn.XLOOKUP(F231,Data!$B$154:$B$180,Data!$J$154:$J$180)))</f>
        <v xml:space="preserve"> </v>
      </c>
      <c r="I231" s="125" t="str">
        <f>IF(ISNA((IF(F231=0," ",VLOOKUP(F231,Data!$B$32:$B$58,1,FALSE)))),"WRONG LETTER",IF(F231=0," ",_xlfn.XLOOKUP(F231,Data!$B$32:$B$58,Data!$A$32:$A$58)))</f>
        <v xml:space="preserve"> </v>
      </c>
      <c r="J231" s="13" t="str" cm="1">
        <f t="array" ref="J231">_xlfn.IFS(ISBLANK(G231), "", NOT(ISNUMBER(G231)), "!!!",  G231&gt;Data!$D$326,"...",G231&gt;Data!$E$326,"L1",G231&gt;Data!$F$326,"L2",G231&gt;Data!$G$326,"L3",G231&gt;Data!$H$326,"L4",G231&gt;Data!$I$326,"L5",G231&gt;Data!$J$326,"L6",G231&gt;Data!$K$326,"L7",G231&gt;Data!$L$326,"L8", G231&lt;=Data!$L$326,"L9")</f>
        <v/>
      </c>
      <c r="K231" s="8"/>
      <c r="L231" s="126" t="s">
        <v>45</v>
      </c>
      <c r="M231" s="126" t="s">
        <v>49</v>
      </c>
      <c r="N231" s="126">
        <f t="shared" si="48"/>
        <v>0</v>
      </c>
      <c r="O231" s="2"/>
      <c r="P231" s="6"/>
      <c r="Q231" s="6"/>
      <c r="R231" s="6"/>
      <c r="S231" s="6"/>
      <c r="T231" s="6"/>
      <c r="U231" s="6"/>
      <c r="V231" s="6"/>
      <c r="W231" s="6">
        <f>$N231</f>
        <v>0</v>
      </c>
      <c r="X231" s="8"/>
      <c r="Y231" s="8">
        <f>COUNTIF(F$224:F$231:F$233:F$240,F231)</f>
        <v>0</v>
      </c>
      <c r="Z231" s="8">
        <f t="shared" si="49"/>
        <v>0</v>
      </c>
    </row>
    <row r="232" spans="1:26" s="12" customFormat="1" ht="20" customHeight="1">
      <c r="A232" s="13" t="s">
        <v>181</v>
      </c>
      <c r="B232" s="13" t="s">
        <v>24</v>
      </c>
      <c r="C232" s="13">
        <v>100</v>
      </c>
      <c r="D232" s="13"/>
      <c r="E232" s="156" t="s">
        <v>267</v>
      </c>
      <c r="F232" s="151"/>
      <c r="G232" s="151"/>
      <c r="H232" s="156"/>
      <c r="I232" s="159"/>
      <c r="J232" s="160"/>
      <c r="K232" s="8"/>
      <c r="L232" s="129"/>
      <c r="M232" s="129"/>
      <c r="N232" s="130"/>
      <c r="O232" s="8"/>
      <c r="P232" s="487" t="s">
        <v>83</v>
      </c>
      <c r="Q232" s="488"/>
      <c r="R232" s="488"/>
      <c r="S232" s="488"/>
      <c r="T232" s="489"/>
      <c r="U232" s="490"/>
      <c r="V232" s="491"/>
      <c r="W232" s="492"/>
      <c r="X232" s="8"/>
      <c r="Y232" s="8"/>
      <c r="Z232" s="3"/>
    </row>
    <row r="233" spans="1:26" s="12" customFormat="1" ht="20" customHeight="1">
      <c r="A233" s="13" t="s">
        <v>181</v>
      </c>
      <c r="B233" s="13" t="s">
        <v>24</v>
      </c>
      <c r="C233" s="13">
        <v>100</v>
      </c>
      <c r="D233" s="13" t="s">
        <v>1</v>
      </c>
      <c r="E233" s="155">
        <v>1</v>
      </c>
      <c r="F233" s="30"/>
      <c r="G233" s="325"/>
      <c r="H233" s="125" t="str">
        <f>IF(ISNA((IF(F233=0," ",VLOOKUP(F233,Data!$B$154:$B$180,1,FALSE)))),"WRONG LETTER",IF(F233=0," ",_xlfn.XLOOKUP(F233,Data!$B$154:$B$180,Data!$J$154:$J$180)))</f>
        <v xml:space="preserve"> </v>
      </c>
      <c r="I233" s="125" t="str">
        <f>IF(ISNA((IF(F233=0," ",VLOOKUP(F233,Data!$B$32:$B$58,1,FALSE)))),"WRONG LETTER",IF(F233=0," ",_xlfn.XLOOKUP(F233,Data!$B$32:$B$58,Data!$A$32:$A$58)))</f>
        <v xml:space="preserve"> </v>
      </c>
      <c r="J233" s="13" t="str" cm="1">
        <f t="array" ref="J233">_xlfn.IFS(ISBLANK(G233), "", NOT(ISNUMBER(G233)), "!!!",  G233&gt;Data!$D$326,"...",G233&gt;Data!$E$326,"L1",G233&gt;Data!$F$326,"L2",G233&gt;Data!$G$326,"L3",G233&gt;Data!$H$326,"L4",G233&gt;Data!$I$326,"L5",G233&gt;Data!$J$326,"L6",G233&gt;Data!$K$326,"L7",G233&gt;Data!$L$326,"L8", G233&lt;=Data!$L$326,"L9")</f>
        <v/>
      </c>
      <c r="K233" s="8"/>
      <c r="L233" s="126" t="s">
        <v>0</v>
      </c>
      <c r="M233" s="126" t="s">
        <v>47</v>
      </c>
      <c r="N233" s="126">
        <f>(9-_xlfn.XLOOKUP(L233,F$233:F$240,E$233:E$240, 9))+(9-_xlfn.XLOOKUP(M233,F$233:F$240,E$233:E$240, 9))</f>
        <v>0</v>
      </c>
      <c r="O233" s="2"/>
      <c r="P233" s="6">
        <f>$N233</f>
        <v>0</v>
      </c>
      <c r="Q233" s="6"/>
      <c r="R233" s="6"/>
      <c r="S233" s="6"/>
      <c r="T233" s="6"/>
      <c r="U233" s="6"/>
      <c r="V233" s="6"/>
      <c r="W233" s="6"/>
      <c r="X233" s="2"/>
      <c r="Y233" s="8">
        <f>COUNTIF(F$224:F$231:F$233:F$240,F233)</f>
        <v>0</v>
      </c>
      <c r="Z233" s="8">
        <f>IF(NOT(ISBLANK(F233)),COUNTIF(F$233:F$240,LEFT(F233,1)&amp;"*"),0)</f>
        <v>0</v>
      </c>
    </row>
    <row r="234" spans="1:26" s="12" customFormat="1" ht="20" customHeight="1">
      <c r="A234" s="13" t="s">
        <v>181</v>
      </c>
      <c r="B234" s="13" t="s">
        <v>24</v>
      </c>
      <c r="C234" s="13">
        <v>100</v>
      </c>
      <c r="D234" s="13" t="s">
        <v>1</v>
      </c>
      <c r="E234" s="155">
        <v>2</v>
      </c>
      <c r="F234" s="30"/>
      <c r="G234" s="325"/>
      <c r="H234" s="125" t="str">
        <f>IF(ISNA((IF(F234=0," ",VLOOKUP(F234,Data!$B$154:$B$180,1,FALSE)))),"WRONG LETTER",IF(F234=0," ",_xlfn.XLOOKUP(F234,Data!$B$154:$B$180,Data!$J$154:$J$180)))</f>
        <v xml:space="preserve"> </v>
      </c>
      <c r="I234" s="125" t="str">
        <f>IF(ISNA((IF(F234=0," ",VLOOKUP(F234,Data!$B$32:$B$58,1,FALSE)))),"WRONG LETTER",IF(F234=0," ",_xlfn.XLOOKUP(F234,Data!$B$32:$B$58,Data!$A$32:$A$58)))</f>
        <v xml:space="preserve"> </v>
      </c>
      <c r="J234" s="13" t="str" cm="1">
        <f t="array" ref="J234">_xlfn.IFS(ISBLANK(G234), "", NOT(ISNUMBER(G234)), "!!!",  G234&gt;Data!$D$326,"...",G234&gt;Data!$E$326,"L1",G234&gt;Data!$F$326,"L2",G234&gt;Data!$G$326,"L3",G234&gt;Data!$H$326,"L4",G234&gt;Data!$I$326,"L5",G234&gt;Data!$J$326,"L6",G234&gt;Data!$K$326,"L7",G234&gt;Data!$L$326,"L8", G234&lt;=Data!$L$326,"L9")</f>
        <v/>
      </c>
      <c r="K234" s="8"/>
      <c r="L234" s="126" t="s">
        <v>33</v>
      </c>
      <c r="M234" s="126" t="s">
        <v>34</v>
      </c>
      <c r="N234" s="126">
        <f t="shared" ref="N234:N240" si="50">(9-_xlfn.XLOOKUP(L234,F$233:F$240,E$233:E$240, 9))+(9-_xlfn.XLOOKUP(M234,F$233:F$240,E$233:E$240, 9))</f>
        <v>0</v>
      </c>
      <c r="O234" s="2"/>
      <c r="P234" s="6"/>
      <c r="Q234" s="6">
        <f>$N234</f>
        <v>0</v>
      </c>
      <c r="R234" s="6"/>
      <c r="S234" s="6"/>
      <c r="T234" s="6"/>
      <c r="U234" s="6"/>
      <c r="V234" s="6"/>
      <c r="W234" s="6"/>
      <c r="X234" s="2"/>
      <c r="Y234" s="8">
        <f>COUNTIF(F$224:F$231:F$233:F$240,F234)</f>
        <v>0</v>
      </c>
      <c r="Z234" s="8">
        <f t="shared" ref="Z234:Z240" si="51">IF(NOT(ISBLANK(F234)),COUNTIF(F$233:F$240,LEFT(F234,1)&amp;"*"),0)</f>
        <v>0</v>
      </c>
    </row>
    <row r="235" spans="1:26" s="12" customFormat="1" ht="20" customHeight="1">
      <c r="A235" s="13" t="s">
        <v>181</v>
      </c>
      <c r="B235" s="13" t="s">
        <v>24</v>
      </c>
      <c r="C235" s="13">
        <v>100</v>
      </c>
      <c r="D235" s="13" t="s">
        <v>1</v>
      </c>
      <c r="E235" s="155">
        <v>3</v>
      </c>
      <c r="F235" s="30"/>
      <c r="G235" s="325"/>
      <c r="H235" s="125" t="str">
        <f>IF(ISNA((IF(F235=0," ",VLOOKUP(F235,Data!$B$154:$B$180,1,FALSE)))),"WRONG LETTER",IF(F235=0," ",_xlfn.XLOOKUP(F235,Data!$B$154:$B$180,Data!$J$154:$J$180)))</f>
        <v xml:space="preserve"> </v>
      </c>
      <c r="I235" s="125" t="str">
        <f>IF(ISNA((IF(F235=0," ",VLOOKUP(F235,Data!$B$32:$B$58,1,FALSE)))),"WRONG LETTER",IF(F235=0," ",_xlfn.XLOOKUP(F235,Data!$B$32:$B$58,Data!$A$32:$A$58)))</f>
        <v xml:space="preserve"> </v>
      </c>
      <c r="J235" s="13" t="str" cm="1">
        <f t="array" ref="J235">_xlfn.IFS(ISBLANK(G235), "", NOT(ISNUMBER(G235)), "!!!",  G235&gt;Data!$D$326,"...",G235&gt;Data!$E$326,"L1",G235&gt;Data!$F$326,"L2",G235&gt;Data!$G$326,"L3",G235&gt;Data!$H$326,"L4",G235&gt;Data!$I$326,"L5",G235&gt;Data!$J$326,"L6",G235&gt;Data!$K$326,"L7",G235&gt;Data!$L$326,"L8", G235&lt;=Data!$L$326,"L9")</f>
        <v/>
      </c>
      <c r="K235" s="8"/>
      <c r="L235" s="126" t="s">
        <v>1</v>
      </c>
      <c r="M235" s="126" t="s">
        <v>46</v>
      </c>
      <c r="N235" s="126">
        <f t="shared" si="50"/>
        <v>0</v>
      </c>
      <c r="O235" s="2"/>
      <c r="P235" s="6"/>
      <c r="Q235" s="6"/>
      <c r="R235" s="6">
        <f>$N235</f>
        <v>0</v>
      </c>
      <c r="S235" s="6"/>
      <c r="T235" s="6"/>
      <c r="U235" s="6"/>
      <c r="V235" s="6"/>
      <c r="W235" s="6"/>
      <c r="X235" s="2"/>
      <c r="Y235" s="8">
        <f>COUNTIF(F$224:F$231:F$233:F$240,F235)</f>
        <v>0</v>
      </c>
      <c r="Z235" s="8">
        <f t="shared" si="51"/>
        <v>0</v>
      </c>
    </row>
    <row r="236" spans="1:26" s="12" customFormat="1" ht="20" customHeight="1">
      <c r="A236" s="13" t="s">
        <v>181</v>
      </c>
      <c r="B236" s="13" t="s">
        <v>24</v>
      </c>
      <c r="C236" s="13">
        <v>100</v>
      </c>
      <c r="D236" s="13" t="s">
        <v>1</v>
      </c>
      <c r="E236" s="155">
        <v>4</v>
      </c>
      <c r="F236" s="30"/>
      <c r="G236" s="325"/>
      <c r="H236" s="125" t="str">
        <f>IF(ISNA((IF(F236=0," ",VLOOKUP(F236,Data!$B$154:$B$180,1,FALSE)))),"WRONG LETTER",IF(F236=0," ",_xlfn.XLOOKUP(F236,Data!$B$154:$B$180,Data!$J$154:$J$180)))</f>
        <v xml:space="preserve"> </v>
      </c>
      <c r="I236" s="125" t="str">
        <f>IF(ISNA((IF(F236=0," ",VLOOKUP(F236,Data!$B$32:$B$58,1,FALSE)))),"WRONG LETTER",IF(F236=0," ",_xlfn.XLOOKUP(F236,Data!$B$32:$B$58,Data!$A$32:$A$58)))</f>
        <v xml:space="preserve"> </v>
      </c>
      <c r="J236" s="13" t="str" cm="1">
        <f t="array" ref="J236">_xlfn.IFS(ISBLANK(G236), "", NOT(ISNUMBER(G236)), "!!!",  G236&gt;Data!$D$326,"...",G236&gt;Data!$E$326,"L1",G236&gt;Data!$F$326,"L2",G236&gt;Data!$G$326,"L3",G236&gt;Data!$H$326,"L4",G236&gt;Data!$I$326,"L5",G236&gt;Data!$J$326,"L6",G236&gt;Data!$K$326,"L7",G236&gt;Data!$L$326,"L8", G236&lt;=Data!$L$326,"L9")</f>
        <v/>
      </c>
      <c r="K236" s="8"/>
      <c r="L236" s="126" t="s">
        <v>18</v>
      </c>
      <c r="M236" s="126" t="s">
        <v>17</v>
      </c>
      <c r="N236" s="126">
        <f t="shared" si="50"/>
        <v>0</v>
      </c>
      <c r="O236" s="2"/>
      <c r="P236" s="6"/>
      <c r="Q236" s="6"/>
      <c r="R236" s="6"/>
      <c r="S236" s="6">
        <f>$N236</f>
        <v>0</v>
      </c>
      <c r="T236" s="6"/>
      <c r="U236" s="6"/>
      <c r="V236" s="6"/>
      <c r="W236" s="6"/>
      <c r="X236" s="2"/>
      <c r="Y236" s="8">
        <f>COUNTIF(F$224:F$231:F$233:F$240,F236)</f>
        <v>0</v>
      </c>
      <c r="Z236" s="8">
        <f t="shared" si="51"/>
        <v>0</v>
      </c>
    </row>
    <row r="237" spans="1:26" s="12" customFormat="1" ht="20" customHeight="1">
      <c r="A237" s="13" t="s">
        <v>181</v>
      </c>
      <c r="B237" s="13" t="s">
        <v>24</v>
      </c>
      <c r="C237" s="13">
        <v>100</v>
      </c>
      <c r="D237" s="13" t="s">
        <v>1</v>
      </c>
      <c r="E237" s="155">
        <v>5</v>
      </c>
      <c r="F237" s="30"/>
      <c r="G237" s="325"/>
      <c r="H237" s="125" t="str">
        <f>IF(ISNA((IF(F237=0," ",VLOOKUP(F237,Data!$B$154:$B$180,1,FALSE)))),"WRONG LETTER",IF(F237=0," ",_xlfn.XLOOKUP(F237,Data!$B$154:$B$180,Data!$J$154:$J$180)))</f>
        <v xml:space="preserve"> </v>
      </c>
      <c r="I237" s="125" t="str">
        <f>IF(ISNA((IF(F237=0," ",VLOOKUP(F237,Data!$B$32:$B$58,1,FALSE)))),"WRONG LETTER",IF(F237=0," ",_xlfn.XLOOKUP(F237,Data!$B$32:$B$58,Data!$A$32:$A$58)))</f>
        <v xml:space="preserve"> </v>
      </c>
      <c r="J237" s="13" t="str" cm="1">
        <f t="array" ref="J237">_xlfn.IFS(ISBLANK(G237), "", NOT(ISNUMBER(G237)), "!!!",  G237&gt;Data!$D$326,"...",G237&gt;Data!$E$326,"L1",G237&gt;Data!$F$326,"L2",G237&gt;Data!$G$326,"L3",G237&gt;Data!$H$326,"L4",G237&gt;Data!$I$326,"L5",G237&gt;Data!$J$326,"L6",G237&gt;Data!$K$326,"L7",G237&gt;Data!$L$326,"L8", G237&lt;=Data!$L$326,"L9")</f>
        <v/>
      </c>
      <c r="K237" s="8"/>
      <c r="L237" s="126" t="s">
        <v>31</v>
      </c>
      <c r="M237" s="126" t="s">
        <v>32</v>
      </c>
      <c r="N237" s="126">
        <f t="shared" si="50"/>
        <v>0</v>
      </c>
      <c r="O237" s="2"/>
      <c r="P237" s="6"/>
      <c r="Q237" s="6"/>
      <c r="R237" s="6"/>
      <c r="S237" s="6"/>
      <c r="T237" s="6">
        <f>$N237</f>
        <v>0</v>
      </c>
      <c r="U237" s="6"/>
      <c r="V237" s="6"/>
      <c r="W237" s="6"/>
      <c r="X237" s="2"/>
      <c r="Y237" s="8">
        <f>COUNTIF(F$224:F$231:F$233:F$240,F237)</f>
        <v>0</v>
      </c>
      <c r="Z237" s="8">
        <f t="shared" si="51"/>
        <v>0</v>
      </c>
    </row>
    <row r="238" spans="1:26" s="12" customFormat="1" ht="20" customHeight="1">
      <c r="A238" s="13" t="s">
        <v>181</v>
      </c>
      <c r="B238" s="13" t="s">
        <v>24</v>
      </c>
      <c r="C238" s="13">
        <v>100</v>
      </c>
      <c r="D238" s="13" t="s">
        <v>1</v>
      </c>
      <c r="E238" s="155">
        <v>6</v>
      </c>
      <c r="F238" s="30"/>
      <c r="G238" s="325"/>
      <c r="H238" s="125" t="str">
        <f>IF(ISNA((IF(F238=0," ",VLOOKUP(F238,Data!$B$154:$B$180,1,FALSE)))),"WRONG LETTER",IF(F238=0," ",_xlfn.XLOOKUP(F238,Data!$B$154:$B$180,Data!$J$154:$J$180)))</f>
        <v xml:space="preserve"> </v>
      </c>
      <c r="I238" s="125" t="str">
        <f>IF(ISNA((IF(F238=0," ",VLOOKUP(F238,Data!$B$32:$B$58,1,FALSE)))),"WRONG LETTER",IF(F238=0," ",_xlfn.XLOOKUP(F238,Data!$B$32:$B$58,Data!$A$32:$A$58)))</f>
        <v xml:space="preserve"> </v>
      </c>
      <c r="J238" s="13" t="str" cm="1">
        <f t="array" ref="J238">_xlfn.IFS(ISBLANK(G238), "", NOT(ISNUMBER(G238)), "!!!",  G238&gt;Data!$D$326,"...",G238&gt;Data!$E$326,"L1",G238&gt;Data!$F$326,"L2",G238&gt;Data!$G$326,"L3",G238&gt;Data!$H$326,"L4",G238&gt;Data!$I$326,"L5",G238&gt;Data!$J$326,"L6",G238&gt;Data!$K$326,"L7",G238&gt;Data!$L$326,"L8", G238&lt;=Data!$L$326,"L9")</f>
        <v/>
      </c>
      <c r="K238" s="131"/>
      <c r="L238" s="126" t="s">
        <v>44</v>
      </c>
      <c r="M238" s="126" t="s">
        <v>48</v>
      </c>
      <c r="N238" s="126">
        <f t="shared" si="50"/>
        <v>0</v>
      </c>
      <c r="O238" s="2"/>
      <c r="P238" s="6"/>
      <c r="Q238" s="6"/>
      <c r="R238" s="6"/>
      <c r="S238" s="6"/>
      <c r="T238" s="6"/>
      <c r="U238" s="6">
        <f>$N238</f>
        <v>0</v>
      </c>
      <c r="V238" s="6"/>
      <c r="W238" s="6"/>
      <c r="X238" s="2"/>
      <c r="Y238" s="8">
        <f>COUNTIF(F$224:F$231:F$233:F$240,F238)</f>
        <v>0</v>
      </c>
      <c r="Z238" s="8">
        <f t="shared" si="51"/>
        <v>0</v>
      </c>
    </row>
    <row r="239" spans="1:26" s="11" customFormat="1" ht="20" customHeight="1">
      <c r="A239" s="13" t="s">
        <v>181</v>
      </c>
      <c r="B239" s="13" t="s">
        <v>24</v>
      </c>
      <c r="C239" s="13">
        <v>100</v>
      </c>
      <c r="D239" s="13" t="s">
        <v>1</v>
      </c>
      <c r="E239" s="25">
        <v>7</v>
      </c>
      <c r="F239" s="30"/>
      <c r="G239" s="325"/>
      <c r="H239" s="125" t="str">
        <f>IF(ISNA((IF(F239=0," ",VLOOKUP(F239,Data!$B$154:$B$180,1,FALSE)))),"WRONG LETTER",IF(F239=0," ",_xlfn.XLOOKUP(F239,Data!$B$154:$B$180,Data!$J$154:$J$180)))</f>
        <v xml:space="preserve"> </v>
      </c>
      <c r="I239" s="125" t="str">
        <f>IF(ISNA((IF(F239=0," ",VLOOKUP(F239,Data!$B$32:$B$58,1,FALSE)))),"WRONG LETTER",IF(F239=0," ",_xlfn.XLOOKUP(F239,Data!$B$32:$B$58,Data!$A$32:$A$58)))</f>
        <v xml:space="preserve"> </v>
      </c>
      <c r="J239" s="13" t="str" cm="1">
        <f t="array" ref="J239">_xlfn.IFS(ISBLANK(G239), "", NOT(ISNUMBER(G239)), "!!!",  G239&gt;Data!$D$326,"...",G239&gt;Data!$E$326,"L1",G239&gt;Data!$F$326,"L2",G239&gt;Data!$G$326,"L3",G239&gt;Data!$H$326,"L4",G239&gt;Data!$I$326,"L5",G239&gt;Data!$J$326,"L6",G239&gt;Data!$K$326,"L7",G239&gt;Data!$L$326,"L8", G239&lt;=Data!$L$326,"L9")</f>
        <v/>
      </c>
      <c r="K239" s="8"/>
      <c r="L239" s="126" t="s">
        <v>72</v>
      </c>
      <c r="M239" s="126" t="s">
        <v>73</v>
      </c>
      <c r="N239" s="126">
        <f t="shared" si="50"/>
        <v>0</v>
      </c>
      <c r="O239" s="2"/>
      <c r="P239" s="6"/>
      <c r="Q239" s="6"/>
      <c r="R239" s="6"/>
      <c r="S239" s="6"/>
      <c r="T239" s="6"/>
      <c r="U239" s="6"/>
      <c r="V239" s="6">
        <f>$N239</f>
        <v>0</v>
      </c>
      <c r="W239" s="6"/>
      <c r="X239" s="2"/>
      <c r="Y239" s="8">
        <f>COUNTIF(F$224:F$231:F$233:F$240,F239)</f>
        <v>0</v>
      </c>
      <c r="Z239" s="8">
        <f t="shared" si="51"/>
        <v>0</v>
      </c>
    </row>
    <row r="240" spans="1:26" s="11" customFormat="1" ht="20" customHeight="1">
      <c r="A240" s="13" t="s">
        <v>181</v>
      </c>
      <c r="B240" s="13" t="s">
        <v>24</v>
      </c>
      <c r="C240" s="13">
        <v>100</v>
      </c>
      <c r="D240" s="13" t="s">
        <v>1</v>
      </c>
      <c r="E240" s="25">
        <v>8</v>
      </c>
      <c r="F240" s="30"/>
      <c r="G240" s="325"/>
      <c r="H240" s="125" t="str">
        <f>IF(ISNA((IF(F240=0," ",VLOOKUP(F240,Data!$B$154:$B$180,1,FALSE)))),"WRONG LETTER",IF(F240=0," ",_xlfn.XLOOKUP(F240,Data!$B$154:$B$180,Data!$J$154:$J$180)))</f>
        <v xml:space="preserve"> </v>
      </c>
      <c r="I240" s="125" t="str">
        <f>IF(ISNA((IF(F240=0," ",VLOOKUP(F240,Data!$B$32:$B$58,1,FALSE)))),"WRONG LETTER",IF(F240=0," ",_xlfn.XLOOKUP(F240,Data!$B$32:$B$58,Data!$A$32:$A$58)))</f>
        <v xml:space="preserve"> </v>
      </c>
      <c r="J240" s="13" t="str" cm="1">
        <f t="array" ref="J240">_xlfn.IFS(ISBLANK(G240), "", NOT(ISNUMBER(G240)), "!!!",  G240&gt;Data!$D$326,"...",G240&gt;Data!$E$326,"L1",G240&gt;Data!$F$326,"L2",G240&gt;Data!$G$326,"L3",G240&gt;Data!$H$326,"L4",G240&gt;Data!$I$326,"L5",G240&gt;Data!$J$326,"L6",G240&gt;Data!$K$326,"L7",G240&gt;Data!$L$326,"L8", G240&lt;=Data!$L$326,"L9")</f>
        <v/>
      </c>
      <c r="K240" s="8"/>
      <c r="L240" s="126" t="s">
        <v>45</v>
      </c>
      <c r="M240" s="126" t="s">
        <v>49</v>
      </c>
      <c r="N240" s="126">
        <f t="shared" si="50"/>
        <v>0</v>
      </c>
      <c r="O240" s="2"/>
      <c r="P240" s="6"/>
      <c r="Q240" s="6"/>
      <c r="R240" s="6"/>
      <c r="S240" s="6"/>
      <c r="T240" s="6"/>
      <c r="U240" s="6"/>
      <c r="V240" s="6"/>
      <c r="W240" s="6">
        <f>$N240</f>
        <v>0</v>
      </c>
      <c r="X240" s="8"/>
      <c r="Y240" s="8">
        <f>COUNTIF(F$224:F$231:F$233:F$240,F240)</f>
        <v>0</v>
      </c>
      <c r="Z240" s="8">
        <f t="shared" si="51"/>
        <v>0</v>
      </c>
    </row>
    <row r="241" spans="1:26" s="11" customFormat="1" ht="20" customHeight="1">
      <c r="A241" s="13" t="s">
        <v>181</v>
      </c>
      <c r="B241" s="13" t="s">
        <v>24</v>
      </c>
      <c r="C241" s="13">
        <v>200</v>
      </c>
      <c r="D241" s="13"/>
      <c r="E241" s="156" t="s">
        <v>268</v>
      </c>
      <c r="F241" s="151"/>
      <c r="G241" s="151"/>
      <c r="H241" s="156"/>
      <c r="I241" s="159" t="s">
        <v>59</v>
      </c>
      <c r="J241" s="160">
        <f>Data!$M$327</f>
        <v>26.2</v>
      </c>
      <c r="K241" s="22"/>
      <c r="L241" s="16"/>
      <c r="M241" s="16"/>
      <c r="O241" s="8"/>
      <c r="P241" s="487" t="s">
        <v>83</v>
      </c>
      <c r="Q241" s="488"/>
      <c r="R241" s="488"/>
      <c r="S241" s="488"/>
      <c r="T241" s="489"/>
      <c r="U241" s="490"/>
      <c r="V241" s="491"/>
      <c r="W241" s="492"/>
      <c r="X241" s="2"/>
      <c r="Y241" s="123"/>
      <c r="Z241" s="3"/>
    </row>
    <row r="242" spans="1:26" s="11" customFormat="1" ht="20" customHeight="1">
      <c r="A242" s="13" t="s">
        <v>181</v>
      </c>
      <c r="B242" s="13" t="s">
        <v>24</v>
      </c>
      <c r="C242" s="13">
        <v>200</v>
      </c>
      <c r="D242" s="13" t="s">
        <v>0</v>
      </c>
      <c r="E242" s="155">
        <v>1</v>
      </c>
      <c r="F242" s="30"/>
      <c r="G242" s="325"/>
      <c r="H242" s="125" t="str">
        <f>IF(ISNA((IF(F242=0," ",VLOOKUP(F242,Data!$B$154:$B$180,1,FALSE)))),"WRONG LETTER",IF(F242=0," ",_xlfn.XLOOKUP(F242,Data!$B$154:$B$180,Data!$N$154:$N$180)))</f>
        <v xml:space="preserve"> </v>
      </c>
      <c r="I242" s="125" t="str">
        <f>IF(ISNA((IF(F242=0," ",VLOOKUP(F242,Data!$B$32:$B$58,1,FALSE)))),"WRONG LETTER",IF(F242=0," ",_xlfn.XLOOKUP(F242,Data!$B$32:$B$58,Data!$A$32:$A$58)))</f>
        <v xml:space="preserve"> </v>
      </c>
      <c r="J242" s="13" t="str" cm="1">
        <f t="array" ref="J242">_xlfn.IFS(ISBLANK(G242), "", NOT(ISNUMBER(G242)), "!!!",  G242&gt;Data!$D$327,"...",G242&gt;Data!$E$327,"L1",G242&gt;Data!$F$327,"L2",G242&gt;Data!$G$327,"L3",G242&gt;Data!$H$327,"L4",G242&gt;Data!$I$327,"L5",G242&gt;Data!$J$327,"L6",G242&gt;Data!$K$327,"L7",G242&gt;Data!$L$327,"L8", G242&lt;=Data!$L$327,"L9")</f>
        <v/>
      </c>
      <c r="K242" s="2"/>
      <c r="L242" s="126" t="s">
        <v>0</v>
      </c>
      <c r="M242" s="126" t="s">
        <v>47</v>
      </c>
      <c r="N242" s="126">
        <f>(9-_xlfn.XLOOKUP(L242,F$242:F$249,E$242:E$249, 9))+(9-_xlfn.XLOOKUP(M242,F$242:F$249,E$242:E$249, 9))</f>
        <v>0</v>
      </c>
      <c r="O242" s="2"/>
      <c r="P242" s="6">
        <f>$N242</f>
        <v>0</v>
      </c>
      <c r="Q242" s="6"/>
      <c r="R242" s="6"/>
      <c r="S242" s="6"/>
      <c r="T242" s="6"/>
      <c r="U242" s="6"/>
      <c r="V242" s="6"/>
      <c r="W242" s="6"/>
      <c r="X242" s="2"/>
      <c r="Y242" s="8">
        <f>COUNTIF(F$242:F$249:F$251:F$258,F242)</f>
        <v>0</v>
      </c>
      <c r="Z242" s="8">
        <f>IF(NOT(ISBLANK(F242)),COUNTIF(F$242:F$249,LEFT(F242,1)&amp;"*"),0)</f>
        <v>0</v>
      </c>
    </row>
    <row r="243" spans="1:26" s="11" customFormat="1" ht="20" customHeight="1">
      <c r="A243" s="13" t="s">
        <v>181</v>
      </c>
      <c r="B243" s="13" t="s">
        <v>24</v>
      </c>
      <c r="C243" s="13">
        <v>200</v>
      </c>
      <c r="D243" s="13" t="s">
        <v>0</v>
      </c>
      <c r="E243" s="155">
        <v>2</v>
      </c>
      <c r="F243" s="30"/>
      <c r="G243" s="325"/>
      <c r="H243" s="125" t="str">
        <f>IF(ISNA((IF(F243=0," ",VLOOKUP(F243,Data!$B$154:$B$180,1,FALSE)))),"WRONG LETTER",IF(F243=0," ",_xlfn.XLOOKUP(F243,Data!$B$154:$B$180,Data!$N$154:$N$180)))</f>
        <v xml:space="preserve"> </v>
      </c>
      <c r="I243" s="125" t="str">
        <f>IF(ISNA((IF(F243=0," ",VLOOKUP(F243,Data!$B$32:$B$58,1,FALSE)))),"WRONG LETTER",IF(F243=0," ",_xlfn.XLOOKUP(F243,Data!$B$32:$B$58,Data!$A$32:$A$58)))</f>
        <v xml:space="preserve"> </v>
      </c>
      <c r="J243" s="13" t="str" cm="1">
        <f t="array" ref="J243">_xlfn.IFS(ISBLANK(G243), "", NOT(ISNUMBER(G243)), "!!!",  G243&gt;Data!$D$327,"...",G243&gt;Data!$E$327,"L1",G243&gt;Data!$F$327,"L2",G243&gt;Data!$G$327,"L3",G243&gt;Data!$H$327,"L4",G243&gt;Data!$I$327,"L5",G243&gt;Data!$J$327,"L6",G243&gt;Data!$K$327,"L7",G243&gt;Data!$L$327,"L8", G243&lt;=Data!$L$327,"L9")</f>
        <v/>
      </c>
      <c r="K243" s="2"/>
      <c r="L243" s="126" t="s">
        <v>33</v>
      </c>
      <c r="M243" s="126" t="s">
        <v>34</v>
      </c>
      <c r="N243" s="126">
        <f t="shared" ref="N243:N249" si="52">(9-_xlfn.XLOOKUP(L243,F$242:F$249,E$242:E$249, 9))+(9-_xlfn.XLOOKUP(M243,F$242:F$249,E$242:E$249, 9))</f>
        <v>0</v>
      </c>
      <c r="O243" s="2"/>
      <c r="P243" s="6"/>
      <c r="Q243" s="6">
        <f>$N243</f>
        <v>0</v>
      </c>
      <c r="R243" s="6"/>
      <c r="S243" s="6"/>
      <c r="T243" s="6"/>
      <c r="U243" s="6"/>
      <c r="V243" s="6"/>
      <c r="W243" s="6"/>
      <c r="X243" s="2"/>
      <c r="Y243" s="8">
        <f>COUNTIF(F$242:F$249:F$251:F$258,F243)</f>
        <v>0</v>
      </c>
      <c r="Z243" s="8">
        <f t="shared" ref="Z243:Z249" si="53">IF(NOT(ISBLANK(F243)),COUNTIF(F$242:F$249,LEFT(F243,1)&amp;"*"),0)</f>
        <v>0</v>
      </c>
    </row>
    <row r="244" spans="1:26" s="11" customFormat="1" ht="20" customHeight="1">
      <c r="A244" s="13" t="s">
        <v>181</v>
      </c>
      <c r="B244" s="13" t="s">
        <v>24</v>
      </c>
      <c r="C244" s="13">
        <v>200</v>
      </c>
      <c r="D244" s="13" t="s">
        <v>0</v>
      </c>
      <c r="E244" s="155">
        <v>3</v>
      </c>
      <c r="F244" s="30"/>
      <c r="G244" s="325"/>
      <c r="H244" s="125" t="str">
        <f>IF(ISNA((IF(F244=0," ",VLOOKUP(F244,Data!$B$154:$B$180,1,FALSE)))),"WRONG LETTER",IF(F244=0," ",_xlfn.XLOOKUP(F244,Data!$B$154:$B$180,Data!$N$154:$N$180)))</f>
        <v xml:space="preserve"> </v>
      </c>
      <c r="I244" s="125" t="str">
        <f>IF(ISNA((IF(F244=0," ",VLOOKUP(F244,Data!$B$32:$B$58,1,FALSE)))),"WRONG LETTER",IF(F244=0," ",_xlfn.XLOOKUP(F244,Data!$B$32:$B$58,Data!$A$32:$A$58)))</f>
        <v xml:space="preserve"> </v>
      </c>
      <c r="J244" s="13" t="str" cm="1">
        <f t="array" ref="J244">_xlfn.IFS(ISBLANK(G244), "", NOT(ISNUMBER(G244)), "!!!",  G244&gt;Data!$D$327,"...",G244&gt;Data!$E$327,"L1",G244&gt;Data!$F$327,"L2",G244&gt;Data!$G$327,"L3",G244&gt;Data!$H$327,"L4",G244&gt;Data!$I$327,"L5",G244&gt;Data!$J$327,"L6",G244&gt;Data!$K$327,"L7",G244&gt;Data!$L$327,"L8", G244&lt;=Data!$L$327,"L9")</f>
        <v/>
      </c>
      <c r="K244" s="2"/>
      <c r="L244" s="126" t="s">
        <v>1</v>
      </c>
      <c r="M244" s="126" t="s">
        <v>46</v>
      </c>
      <c r="N244" s="126">
        <f t="shared" si="52"/>
        <v>0</v>
      </c>
      <c r="O244" s="2"/>
      <c r="P244" s="6"/>
      <c r="Q244" s="6"/>
      <c r="R244" s="6">
        <f>$N244</f>
        <v>0</v>
      </c>
      <c r="S244" s="6"/>
      <c r="T244" s="6"/>
      <c r="U244" s="6"/>
      <c r="V244" s="6"/>
      <c r="W244" s="6"/>
      <c r="X244" s="2"/>
      <c r="Y244" s="8">
        <f>COUNTIF(F$242:F$249:F$251:F$258,F244)</f>
        <v>0</v>
      </c>
      <c r="Z244" s="8">
        <f t="shared" si="53"/>
        <v>0</v>
      </c>
    </row>
    <row r="245" spans="1:26" s="11" customFormat="1" ht="20" customHeight="1">
      <c r="A245" s="13" t="s">
        <v>181</v>
      </c>
      <c r="B245" s="13" t="s">
        <v>24</v>
      </c>
      <c r="C245" s="13">
        <v>200</v>
      </c>
      <c r="D245" s="13" t="s">
        <v>0</v>
      </c>
      <c r="E245" s="155">
        <v>4</v>
      </c>
      <c r="F245" s="30"/>
      <c r="G245" s="325"/>
      <c r="H245" s="125" t="str">
        <f>IF(ISNA((IF(F245=0," ",VLOOKUP(F245,Data!$B$154:$B$180,1,FALSE)))),"WRONG LETTER",IF(F245=0," ",_xlfn.XLOOKUP(F245,Data!$B$154:$B$180,Data!$N$154:$N$180)))</f>
        <v xml:space="preserve"> </v>
      </c>
      <c r="I245" s="125" t="str">
        <f>IF(ISNA((IF(F245=0," ",VLOOKUP(F245,Data!$B$32:$B$58,1,FALSE)))),"WRONG LETTER",IF(F245=0," ",_xlfn.XLOOKUP(F245,Data!$B$32:$B$58,Data!$A$32:$A$58)))</f>
        <v xml:space="preserve"> </v>
      </c>
      <c r="J245" s="13" t="str" cm="1">
        <f t="array" ref="J245">_xlfn.IFS(ISBLANK(G245), "", NOT(ISNUMBER(G245)), "!!!",  G245&gt;Data!$D$327,"...",G245&gt;Data!$E$327,"L1",G245&gt;Data!$F$327,"L2",G245&gt;Data!$G$327,"L3",G245&gt;Data!$H$327,"L4",G245&gt;Data!$I$327,"L5",G245&gt;Data!$J$327,"L6",G245&gt;Data!$K$327,"L7",G245&gt;Data!$L$327,"L8", G245&lt;=Data!$L$327,"L9")</f>
        <v/>
      </c>
      <c r="K245" s="2"/>
      <c r="L245" s="126" t="s">
        <v>18</v>
      </c>
      <c r="M245" s="126" t="s">
        <v>17</v>
      </c>
      <c r="N245" s="126">
        <f t="shared" si="52"/>
        <v>0</v>
      </c>
      <c r="O245" s="2"/>
      <c r="P245" s="6"/>
      <c r="Q245" s="6"/>
      <c r="R245" s="6"/>
      <c r="S245" s="6">
        <f>$N245</f>
        <v>0</v>
      </c>
      <c r="T245" s="6"/>
      <c r="U245" s="6"/>
      <c r="V245" s="6"/>
      <c r="W245" s="6"/>
      <c r="X245" s="2"/>
      <c r="Y245" s="8">
        <f>COUNTIF(F$242:F$249:F$251:F$258,F245)</f>
        <v>0</v>
      </c>
      <c r="Z245" s="8">
        <f t="shared" si="53"/>
        <v>0</v>
      </c>
    </row>
    <row r="246" spans="1:26" s="11" customFormat="1" ht="20" customHeight="1">
      <c r="A246" s="13" t="s">
        <v>181</v>
      </c>
      <c r="B246" s="13" t="s">
        <v>24</v>
      </c>
      <c r="C246" s="13">
        <v>200</v>
      </c>
      <c r="D246" s="13" t="s">
        <v>0</v>
      </c>
      <c r="E246" s="155">
        <v>5</v>
      </c>
      <c r="F246" s="30"/>
      <c r="G246" s="325"/>
      <c r="H246" s="125" t="str">
        <f>IF(ISNA((IF(F246=0," ",VLOOKUP(F246,Data!$B$154:$B$180,1,FALSE)))),"WRONG LETTER",IF(F246=0," ",_xlfn.XLOOKUP(F246,Data!$B$154:$B$180,Data!$N$154:$N$180)))</f>
        <v xml:space="preserve"> </v>
      </c>
      <c r="I246" s="125" t="str">
        <f>IF(ISNA((IF(F246=0," ",VLOOKUP(F246,Data!$B$32:$B$58,1,FALSE)))),"WRONG LETTER",IF(F246=0," ",_xlfn.XLOOKUP(F246,Data!$B$32:$B$58,Data!$A$32:$A$58)))</f>
        <v xml:space="preserve"> </v>
      </c>
      <c r="J246" s="13" t="str" cm="1">
        <f t="array" ref="J246">_xlfn.IFS(ISBLANK(G246), "", NOT(ISNUMBER(G246)), "!!!",  G246&gt;Data!$D$327,"...",G246&gt;Data!$E$327,"L1",G246&gt;Data!$F$327,"L2",G246&gt;Data!$G$327,"L3",G246&gt;Data!$H$327,"L4",G246&gt;Data!$I$327,"L5",G246&gt;Data!$J$327,"L6",G246&gt;Data!$K$327,"L7",G246&gt;Data!$L$327,"L8", G246&lt;=Data!$L$327,"L9")</f>
        <v/>
      </c>
      <c r="K246" s="2"/>
      <c r="L246" s="126" t="s">
        <v>31</v>
      </c>
      <c r="M246" s="126" t="s">
        <v>32</v>
      </c>
      <c r="N246" s="126">
        <f t="shared" si="52"/>
        <v>0</v>
      </c>
      <c r="O246" s="2"/>
      <c r="P246" s="6"/>
      <c r="Q246" s="6"/>
      <c r="R246" s="6"/>
      <c r="S246" s="6"/>
      <c r="T246" s="6">
        <f>$N246</f>
        <v>0</v>
      </c>
      <c r="U246" s="6"/>
      <c r="V246" s="6"/>
      <c r="W246" s="6"/>
      <c r="X246" s="2"/>
      <c r="Y246" s="8">
        <f>COUNTIF(F$242:F$249:F$251:F$258,F246)</f>
        <v>0</v>
      </c>
      <c r="Z246" s="8">
        <f t="shared" si="53"/>
        <v>0</v>
      </c>
    </row>
    <row r="247" spans="1:26" s="11" customFormat="1" ht="20" customHeight="1">
      <c r="A247" s="13" t="s">
        <v>181</v>
      </c>
      <c r="B247" s="13" t="s">
        <v>24</v>
      </c>
      <c r="C247" s="13">
        <v>200</v>
      </c>
      <c r="D247" s="13" t="s">
        <v>0</v>
      </c>
      <c r="E247" s="155">
        <v>6</v>
      </c>
      <c r="F247" s="30"/>
      <c r="G247" s="325"/>
      <c r="H247" s="125" t="str">
        <f>IF(ISNA((IF(F247=0," ",VLOOKUP(F247,Data!$B$154:$B$180,1,FALSE)))),"WRONG LETTER",IF(F247=0," ",_xlfn.XLOOKUP(F247,Data!$B$154:$B$180,Data!$N$154:$N$180)))</f>
        <v xml:space="preserve"> </v>
      </c>
      <c r="I247" s="125" t="str">
        <f>IF(ISNA((IF(F247=0," ",VLOOKUP(F247,Data!$B$32:$B$58,1,FALSE)))),"WRONG LETTER",IF(F247=0," ",_xlfn.XLOOKUP(F247,Data!$B$32:$B$58,Data!$A$32:$A$58)))</f>
        <v xml:space="preserve"> </v>
      </c>
      <c r="J247" s="13" t="str" cm="1">
        <f t="array" ref="J247">_xlfn.IFS(ISBLANK(G247), "", NOT(ISNUMBER(G247)), "!!!",  G247&gt;Data!$D$327,"...",G247&gt;Data!$E$327,"L1",G247&gt;Data!$F$327,"L2",G247&gt;Data!$G$327,"L3",G247&gt;Data!$H$327,"L4",G247&gt;Data!$I$327,"L5",G247&gt;Data!$J$327,"L6",G247&gt;Data!$K$327,"L7",G247&gt;Data!$L$327,"L8", G247&lt;=Data!$L$327,"L9")</f>
        <v/>
      </c>
      <c r="K247" s="2"/>
      <c r="L247" s="126" t="s">
        <v>44</v>
      </c>
      <c r="M247" s="126" t="s">
        <v>48</v>
      </c>
      <c r="N247" s="126">
        <f t="shared" si="52"/>
        <v>0</v>
      </c>
      <c r="O247" s="2"/>
      <c r="P247" s="6"/>
      <c r="Q247" s="6"/>
      <c r="R247" s="6"/>
      <c r="S247" s="6"/>
      <c r="T247" s="6"/>
      <c r="U247" s="6">
        <f>$N247</f>
        <v>0</v>
      </c>
      <c r="V247" s="6"/>
      <c r="W247" s="6"/>
      <c r="X247" s="2"/>
      <c r="Y247" s="8">
        <f>COUNTIF(F$242:F$249:F$251:F$258,F247)</f>
        <v>0</v>
      </c>
      <c r="Z247" s="8">
        <f t="shared" si="53"/>
        <v>0</v>
      </c>
    </row>
    <row r="248" spans="1:26" s="11" customFormat="1" ht="20" customHeight="1">
      <c r="A248" s="13" t="s">
        <v>181</v>
      </c>
      <c r="B248" s="13" t="s">
        <v>24</v>
      </c>
      <c r="C248" s="13">
        <v>200</v>
      </c>
      <c r="D248" s="13" t="s">
        <v>0</v>
      </c>
      <c r="E248" s="25">
        <v>7</v>
      </c>
      <c r="F248" s="30"/>
      <c r="G248" s="325"/>
      <c r="H248" s="125" t="str">
        <f>IF(ISNA((IF(F248=0," ",VLOOKUP(F248,Data!$B$154:$B$180,1,FALSE)))),"WRONG LETTER",IF(F248=0," ",_xlfn.XLOOKUP(F248,Data!$B$154:$B$180,Data!$N$154:$N$180)))</f>
        <v xml:space="preserve"> </v>
      </c>
      <c r="I248" s="125" t="str">
        <f>IF(ISNA((IF(F248=0," ",VLOOKUP(F248,Data!$B$32:$B$58,1,FALSE)))),"WRONG LETTER",IF(F248=0," ",_xlfn.XLOOKUP(F248,Data!$B$32:$B$58,Data!$A$32:$A$58)))</f>
        <v xml:space="preserve"> </v>
      </c>
      <c r="J248" s="13" t="str" cm="1">
        <f t="array" ref="J248">_xlfn.IFS(ISBLANK(G248), "", NOT(ISNUMBER(G248)), "!!!",  G248&gt;Data!$D$327,"...",G248&gt;Data!$E$327,"L1",G248&gt;Data!$F$327,"L2",G248&gt;Data!$G$327,"L3",G248&gt;Data!$H$327,"L4",G248&gt;Data!$I$327,"L5",G248&gt;Data!$J$327,"L6",G248&gt;Data!$K$327,"L7",G248&gt;Data!$L$327,"L8", G248&lt;=Data!$L$327,"L9")</f>
        <v/>
      </c>
      <c r="K248" s="2"/>
      <c r="L248" s="126" t="s">
        <v>72</v>
      </c>
      <c r="M248" s="126" t="s">
        <v>73</v>
      </c>
      <c r="N248" s="126">
        <f t="shared" si="52"/>
        <v>0</v>
      </c>
      <c r="O248" s="2"/>
      <c r="P248" s="6"/>
      <c r="Q248" s="6"/>
      <c r="R248" s="6"/>
      <c r="S248" s="6"/>
      <c r="T248" s="6"/>
      <c r="U248" s="6"/>
      <c r="V248" s="6">
        <f>$N248</f>
        <v>0</v>
      </c>
      <c r="W248" s="6"/>
      <c r="X248" s="2"/>
      <c r="Y248" s="8">
        <f>COUNTIF(F$242:F$249:F$251:F$258,F248)</f>
        <v>0</v>
      </c>
      <c r="Z248" s="8">
        <f t="shared" si="53"/>
        <v>0</v>
      </c>
    </row>
    <row r="249" spans="1:26" s="12" customFormat="1" ht="20" customHeight="1">
      <c r="A249" s="13" t="s">
        <v>181</v>
      </c>
      <c r="B249" s="13" t="s">
        <v>24</v>
      </c>
      <c r="C249" s="13">
        <v>200</v>
      </c>
      <c r="D249" s="13" t="s">
        <v>0</v>
      </c>
      <c r="E249" s="25">
        <v>8</v>
      </c>
      <c r="F249" s="30"/>
      <c r="G249" s="325"/>
      <c r="H249" s="125" t="str">
        <f>IF(ISNA((IF(F249=0," ",VLOOKUP(F249,Data!$B$154:$B$180,1,FALSE)))),"WRONG LETTER",IF(F249=0," ",_xlfn.XLOOKUP(F249,Data!$B$154:$B$180,Data!$N$154:$N$180)))</f>
        <v xml:space="preserve"> </v>
      </c>
      <c r="I249" s="125" t="str">
        <f>IF(ISNA((IF(F249=0," ",VLOOKUP(F249,Data!$B$32:$B$58,1,FALSE)))),"WRONG LETTER",IF(F249=0," ",_xlfn.XLOOKUP(F249,Data!$B$32:$B$58,Data!$A$32:$A$58)))</f>
        <v xml:space="preserve"> </v>
      </c>
      <c r="J249" s="13" t="str" cm="1">
        <f t="array" ref="J249">_xlfn.IFS(ISBLANK(G249), "", NOT(ISNUMBER(G249)), "!!!",  G249&gt;Data!$D$327,"...",G249&gt;Data!$E$327,"L1",G249&gt;Data!$F$327,"L2",G249&gt;Data!$G$327,"L3",G249&gt;Data!$H$327,"L4",G249&gt;Data!$I$327,"L5",G249&gt;Data!$J$327,"L6",G249&gt;Data!$K$327,"L7",G249&gt;Data!$L$327,"L8", G249&lt;=Data!$L$327,"L9")</f>
        <v/>
      </c>
      <c r="K249" s="8"/>
      <c r="L249" s="126" t="s">
        <v>45</v>
      </c>
      <c r="M249" s="126" t="s">
        <v>49</v>
      </c>
      <c r="N249" s="126">
        <f t="shared" si="52"/>
        <v>0</v>
      </c>
      <c r="O249" s="2"/>
      <c r="P249" s="6"/>
      <c r="Q249" s="6"/>
      <c r="R249" s="6"/>
      <c r="S249" s="6"/>
      <c r="T249" s="6"/>
      <c r="U249" s="6"/>
      <c r="V249" s="6"/>
      <c r="W249" s="6">
        <f>$N249</f>
        <v>0</v>
      </c>
      <c r="X249" s="8"/>
      <c r="Y249" s="8">
        <f>COUNTIF(F$242:F$249:F$251:F$258,F249)</f>
        <v>0</v>
      </c>
      <c r="Z249" s="8">
        <f t="shared" si="53"/>
        <v>0</v>
      </c>
    </row>
    <row r="250" spans="1:26" s="12" customFormat="1" ht="20" customHeight="1">
      <c r="A250" s="13" t="s">
        <v>181</v>
      </c>
      <c r="B250" s="13" t="s">
        <v>24</v>
      </c>
      <c r="C250" s="13">
        <v>200</v>
      </c>
      <c r="D250" s="13"/>
      <c r="E250" s="156" t="s">
        <v>269</v>
      </c>
      <c r="F250" s="151"/>
      <c r="G250" s="151"/>
      <c r="H250" s="156"/>
      <c r="I250" s="159"/>
      <c r="J250" s="160"/>
      <c r="K250" s="8"/>
      <c r="L250" s="129"/>
      <c r="M250" s="129"/>
      <c r="N250" s="130"/>
      <c r="O250" s="8"/>
      <c r="P250" s="487" t="s">
        <v>83</v>
      </c>
      <c r="Q250" s="488"/>
      <c r="R250" s="488"/>
      <c r="S250" s="488"/>
      <c r="T250" s="489"/>
      <c r="U250" s="490"/>
      <c r="V250" s="491"/>
      <c r="W250" s="492"/>
      <c r="X250" s="8"/>
      <c r="Y250" s="8"/>
      <c r="Z250" s="3"/>
    </row>
    <row r="251" spans="1:26" s="12" customFormat="1" ht="20" customHeight="1">
      <c r="A251" s="13" t="s">
        <v>181</v>
      </c>
      <c r="B251" s="13" t="s">
        <v>24</v>
      </c>
      <c r="C251" s="13">
        <v>200</v>
      </c>
      <c r="D251" s="13" t="s">
        <v>1</v>
      </c>
      <c r="E251" s="155">
        <v>1</v>
      </c>
      <c r="F251" s="30"/>
      <c r="G251" s="325"/>
      <c r="H251" s="125" t="str">
        <f>IF(ISNA((IF(F251=0," ",VLOOKUP(F251,Data!$B$154:$B$180,1,FALSE)))),"WRONG LETTER",IF(F251=0," ",_xlfn.XLOOKUP(F251,Data!$B$154:$B$180,Data!$N$154:$N$180)))</f>
        <v xml:space="preserve"> </v>
      </c>
      <c r="I251" s="125" t="str">
        <f>IF(ISNA((IF(F251=0," ",VLOOKUP(F251,Data!$B$32:$B$58,1,FALSE)))),"WRONG LETTER",IF(F251=0," ",_xlfn.XLOOKUP(F251,Data!$B$32:$B$58,Data!$A$32:$A$58)))</f>
        <v xml:space="preserve"> </v>
      </c>
      <c r="J251" s="13" t="str" cm="1">
        <f t="array" ref="J251">_xlfn.IFS(ISBLANK(G251), "", NOT(ISNUMBER(G251)), "!!!",  G251&gt;Data!$D$327,"...",G251&gt;Data!$E$327,"L1",G251&gt;Data!$F$327,"L2",G251&gt;Data!$G$327,"L3",G251&gt;Data!$H$327,"L4",G251&gt;Data!$I$327,"L5",G251&gt;Data!$J$327,"L6",G251&gt;Data!$K$327,"L7",G251&gt;Data!$L$327,"L8", G251&lt;=Data!$L$327,"L9")</f>
        <v/>
      </c>
      <c r="K251" s="2"/>
      <c r="L251" s="126" t="s">
        <v>0</v>
      </c>
      <c r="M251" s="126" t="s">
        <v>47</v>
      </c>
      <c r="N251" s="126">
        <f>(9-_xlfn.XLOOKUP(L251,F$251:F$258,E$251:E$258, 9))+(9-_xlfn.XLOOKUP(M251,F$251:F$258,E$251:E$258, 9))</f>
        <v>0</v>
      </c>
      <c r="O251" s="2"/>
      <c r="P251" s="6">
        <f>$N251</f>
        <v>0</v>
      </c>
      <c r="Q251" s="6"/>
      <c r="R251" s="6"/>
      <c r="S251" s="6"/>
      <c r="T251" s="6"/>
      <c r="U251" s="6"/>
      <c r="V251" s="6"/>
      <c r="W251" s="6"/>
      <c r="X251" s="2"/>
      <c r="Y251" s="8">
        <f>COUNTIF(F$242:F$249:F$251:F$258,F251)</f>
        <v>0</v>
      </c>
      <c r="Z251" s="8">
        <f>IF(NOT(ISBLANK(F251)),COUNTIF(F$251:F$258,LEFT(F251,1)&amp;"*"),0)</f>
        <v>0</v>
      </c>
    </row>
    <row r="252" spans="1:26" s="12" customFormat="1" ht="20" customHeight="1">
      <c r="A252" s="13" t="s">
        <v>181</v>
      </c>
      <c r="B252" s="13" t="s">
        <v>24</v>
      </c>
      <c r="C252" s="13">
        <v>200</v>
      </c>
      <c r="D252" s="13" t="s">
        <v>1</v>
      </c>
      <c r="E252" s="155">
        <v>2</v>
      </c>
      <c r="F252" s="30"/>
      <c r="G252" s="325"/>
      <c r="H252" s="125" t="str">
        <f>IF(ISNA((IF(F252=0," ",VLOOKUP(F252,Data!$B$154:$B$180,1,FALSE)))),"WRONG LETTER",IF(F252=0," ",_xlfn.XLOOKUP(F252,Data!$B$154:$B$180,Data!$N$154:$N$180)))</f>
        <v xml:space="preserve"> </v>
      </c>
      <c r="I252" s="125" t="str">
        <f>IF(ISNA((IF(F252=0," ",VLOOKUP(F252,Data!$B$32:$B$58,1,FALSE)))),"WRONG LETTER",IF(F252=0," ",_xlfn.XLOOKUP(F252,Data!$B$32:$B$58,Data!$A$32:$A$58)))</f>
        <v xml:space="preserve"> </v>
      </c>
      <c r="J252" s="13" t="str" cm="1">
        <f t="array" ref="J252">_xlfn.IFS(ISBLANK(G252), "", NOT(ISNUMBER(G252)), "!!!",  G252&gt;Data!$D$327,"...",G252&gt;Data!$E$327,"L1",G252&gt;Data!$F$327,"L2",G252&gt;Data!$G$327,"L3",G252&gt;Data!$H$327,"L4",G252&gt;Data!$I$327,"L5",G252&gt;Data!$J$327,"L6",G252&gt;Data!$K$327,"L7",G252&gt;Data!$L$327,"L8", G252&lt;=Data!$L$327,"L9")</f>
        <v/>
      </c>
      <c r="K252" s="8"/>
      <c r="L252" s="126" t="s">
        <v>33</v>
      </c>
      <c r="M252" s="126" t="s">
        <v>34</v>
      </c>
      <c r="N252" s="126">
        <f t="shared" ref="N252:N258" si="54">(9-_xlfn.XLOOKUP(L252,F$251:F$258,E$251:E$258, 9))+(9-_xlfn.XLOOKUP(M252,F$251:F$258,E$251:E$258, 9))</f>
        <v>0</v>
      </c>
      <c r="O252" s="2"/>
      <c r="P252" s="6"/>
      <c r="Q252" s="6">
        <f>$N252</f>
        <v>0</v>
      </c>
      <c r="R252" s="6"/>
      <c r="S252" s="6"/>
      <c r="T252" s="6"/>
      <c r="U252" s="6"/>
      <c r="V252" s="6"/>
      <c r="W252" s="6"/>
      <c r="X252" s="2"/>
      <c r="Y252" s="8">
        <f>COUNTIF(F$242:F$249:F$251:F$258,F252)</f>
        <v>0</v>
      </c>
      <c r="Z252" s="8">
        <f t="shared" ref="Z252:Z258" si="55">IF(NOT(ISBLANK(F252)),COUNTIF(F$251:F$258,LEFT(F252,1)&amp;"*"),0)</f>
        <v>0</v>
      </c>
    </row>
    <row r="253" spans="1:26" s="12" customFormat="1" ht="20" customHeight="1">
      <c r="A253" s="13" t="s">
        <v>181</v>
      </c>
      <c r="B253" s="13" t="s">
        <v>24</v>
      </c>
      <c r="C253" s="13">
        <v>200</v>
      </c>
      <c r="D253" s="13" t="s">
        <v>1</v>
      </c>
      <c r="E253" s="155">
        <v>3</v>
      </c>
      <c r="F253" s="30"/>
      <c r="G253" s="325"/>
      <c r="H253" s="125" t="str">
        <f>IF(ISNA((IF(F253=0," ",VLOOKUP(F253,Data!$B$154:$B$180,1,FALSE)))),"WRONG LETTER",IF(F253=0," ",_xlfn.XLOOKUP(F253,Data!$B$154:$B$180,Data!$N$154:$N$180)))</f>
        <v xml:space="preserve"> </v>
      </c>
      <c r="I253" s="125" t="str">
        <f>IF(ISNA((IF(F253=0," ",VLOOKUP(F253,Data!$B$32:$B$58,1,FALSE)))),"WRONG LETTER",IF(F253=0," ",_xlfn.XLOOKUP(F253,Data!$B$32:$B$58,Data!$A$32:$A$58)))</f>
        <v xml:space="preserve"> </v>
      </c>
      <c r="J253" s="13" t="str" cm="1">
        <f t="array" ref="J253">_xlfn.IFS(ISBLANK(G253), "", NOT(ISNUMBER(G253)), "!!!",  G253&gt;Data!$D$327,"...",G253&gt;Data!$E$327,"L1",G253&gt;Data!$F$327,"L2",G253&gt;Data!$G$327,"L3",G253&gt;Data!$H$327,"L4",G253&gt;Data!$I$327,"L5",G253&gt;Data!$J$327,"L6",G253&gt;Data!$K$327,"L7",G253&gt;Data!$L$327,"L8", G253&lt;=Data!$L$327,"L9")</f>
        <v/>
      </c>
      <c r="K253" s="8"/>
      <c r="L253" s="126" t="s">
        <v>1</v>
      </c>
      <c r="M253" s="126" t="s">
        <v>46</v>
      </c>
      <c r="N253" s="126">
        <f t="shared" si="54"/>
        <v>0</v>
      </c>
      <c r="O253" s="2"/>
      <c r="P253" s="6"/>
      <c r="Q253" s="6"/>
      <c r="R253" s="6">
        <f>$N253</f>
        <v>0</v>
      </c>
      <c r="S253" s="6"/>
      <c r="T253" s="6"/>
      <c r="U253" s="6"/>
      <c r="V253" s="6"/>
      <c r="W253" s="6"/>
      <c r="X253" s="2"/>
      <c r="Y253" s="8">
        <f>COUNTIF(F$242:F$249:F$251:F$258,F253)</f>
        <v>0</v>
      </c>
      <c r="Z253" s="8">
        <f t="shared" si="55"/>
        <v>0</v>
      </c>
    </row>
    <row r="254" spans="1:26" s="12" customFormat="1" ht="20" customHeight="1">
      <c r="A254" s="13" t="s">
        <v>181</v>
      </c>
      <c r="B254" s="13" t="s">
        <v>24</v>
      </c>
      <c r="C254" s="13">
        <v>200</v>
      </c>
      <c r="D254" s="13" t="s">
        <v>1</v>
      </c>
      <c r="E254" s="155">
        <v>4</v>
      </c>
      <c r="F254" s="30"/>
      <c r="G254" s="325"/>
      <c r="H254" s="125" t="str">
        <f>IF(ISNA((IF(F254=0," ",VLOOKUP(F254,Data!$B$154:$B$180,1,FALSE)))),"WRONG LETTER",IF(F254=0," ",_xlfn.XLOOKUP(F254,Data!$B$154:$B$180,Data!$N$154:$N$180)))</f>
        <v xml:space="preserve"> </v>
      </c>
      <c r="I254" s="125" t="str">
        <f>IF(ISNA((IF(F254=0," ",VLOOKUP(F254,Data!$B$32:$B$58,1,FALSE)))),"WRONG LETTER",IF(F254=0," ",_xlfn.XLOOKUP(F254,Data!$B$32:$B$58,Data!$A$32:$A$58)))</f>
        <v xml:space="preserve"> </v>
      </c>
      <c r="J254" s="13" t="str" cm="1">
        <f t="array" ref="J254">_xlfn.IFS(ISBLANK(G254), "", NOT(ISNUMBER(G254)), "!!!",  G254&gt;Data!$D$327,"...",G254&gt;Data!$E$327,"L1",G254&gt;Data!$F$327,"L2",G254&gt;Data!$G$327,"L3",G254&gt;Data!$H$327,"L4",G254&gt;Data!$I$327,"L5",G254&gt;Data!$J$327,"L6",G254&gt;Data!$K$327,"L7",G254&gt;Data!$L$327,"L8", G254&lt;=Data!$L$327,"L9")</f>
        <v/>
      </c>
      <c r="K254" s="8"/>
      <c r="L254" s="126" t="s">
        <v>18</v>
      </c>
      <c r="M254" s="126" t="s">
        <v>17</v>
      </c>
      <c r="N254" s="126">
        <f t="shared" si="54"/>
        <v>0</v>
      </c>
      <c r="O254" s="2"/>
      <c r="P254" s="6"/>
      <c r="Q254" s="6"/>
      <c r="R254" s="6"/>
      <c r="S254" s="6">
        <f>$N254</f>
        <v>0</v>
      </c>
      <c r="T254" s="6"/>
      <c r="U254" s="6"/>
      <c r="V254" s="6"/>
      <c r="W254" s="6"/>
      <c r="X254" s="2"/>
      <c r="Y254" s="8">
        <f>COUNTIF(F$242:F$249:F$251:F$258,F254)</f>
        <v>0</v>
      </c>
      <c r="Z254" s="8">
        <f t="shared" si="55"/>
        <v>0</v>
      </c>
    </row>
    <row r="255" spans="1:26" s="12" customFormat="1" ht="20" customHeight="1">
      <c r="A255" s="13" t="s">
        <v>181</v>
      </c>
      <c r="B255" s="13" t="s">
        <v>24</v>
      </c>
      <c r="C255" s="13">
        <v>200</v>
      </c>
      <c r="D255" s="13" t="s">
        <v>1</v>
      </c>
      <c r="E255" s="155">
        <v>5</v>
      </c>
      <c r="F255" s="30"/>
      <c r="G255" s="325"/>
      <c r="H255" s="125" t="str">
        <f>IF(ISNA((IF(F255=0," ",VLOOKUP(F255,Data!$B$154:$B$180,1,FALSE)))),"WRONG LETTER",IF(F255=0," ",_xlfn.XLOOKUP(F255,Data!$B$154:$B$180,Data!$N$154:$N$180)))</f>
        <v xml:space="preserve"> </v>
      </c>
      <c r="I255" s="125" t="str">
        <f>IF(ISNA((IF(F255=0," ",VLOOKUP(F255,Data!$B$32:$B$58,1,FALSE)))),"WRONG LETTER",IF(F255=0," ",_xlfn.XLOOKUP(F255,Data!$B$32:$B$58,Data!$A$32:$A$58)))</f>
        <v xml:space="preserve"> </v>
      </c>
      <c r="J255" s="13" t="str" cm="1">
        <f t="array" ref="J255">_xlfn.IFS(ISBLANK(G255), "", NOT(ISNUMBER(G255)), "!!!",  G255&gt;Data!$D$327,"...",G255&gt;Data!$E$327,"L1",G255&gt;Data!$F$327,"L2",G255&gt;Data!$G$327,"L3",G255&gt;Data!$H$327,"L4",G255&gt;Data!$I$327,"L5",G255&gt;Data!$J$327,"L6",G255&gt;Data!$K$327,"L7",G255&gt;Data!$L$327,"L8", G255&lt;=Data!$L$327,"L9")</f>
        <v/>
      </c>
      <c r="K255" s="8"/>
      <c r="L255" s="126" t="s">
        <v>31</v>
      </c>
      <c r="M255" s="126" t="s">
        <v>32</v>
      </c>
      <c r="N255" s="126">
        <f t="shared" si="54"/>
        <v>0</v>
      </c>
      <c r="O255" s="2"/>
      <c r="P255" s="6"/>
      <c r="Q255" s="6"/>
      <c r="R255" s="6"/>
      <c r="S255" s="6"/>
      <c r="T255" s="6">
        <f>$N255</f>
        <v>0</v>
      </c>
      <c r="U255" s="6"/>
      <c r="V255" s="6"/>
      <c r="W255" s="6"/>
      <c r="X255" s="2"/>
      <c r="Y255" s="8">
        <f>COUNTIF(F$242:F$249:F$251:F$258,F255)</f>
        <v>0</v>
      </c>
      <c r="Z255" s="8">
        <f t="shared" si="55"/>
        <v>0</v>
      </c>
    </row>
    <row r="256" spans="1:26" s="12" customFormat="1" ht="20" customHeight="1">
      <c r="A256" s="13" t="s">
        <v>181</v>
      </c>
      <c r="B256" s="13" t="s">
        <v>24</v>
      </c>
      <c r="C256" s="13">
        <v>200</v>
      </c>
      <c r="D256" s="13" t="s">
        <v>1</v>
      </c>
      <c r="E256" s="155">
        <v>6</v>
      </c>
      <c r="F256" s="30"/>
      <c r="G256" s="325"/>
      <c r="H256" s="125" t="str">
        <f>IF(ISNA((IF(F256=0," ",VLOOKUP(F256,Data!$B$154:$B$180,1,FALSE)))),"WRONG LETTER",IF(F256=0," ",_xlfn.XLOOKUP(F256,Data!$B$154:$B$180,Data!$N$154:$N$180)))</f>
        <v xml:space="preserve"> </v>
      </c>
      <c r="I256" s="125" t="str">
        <f>IF(ISNA((IF(F256=0," ",VLOOKUP(F256,Data!$B$32:$B$58,1,FALSE)))),"WRONG LETTER",IF(F256=0," ",_xlfn.XLOOKUP(F256,Data!$B$32:$B$58,Data!$A$32:$A$58)))</f>
        <v xml:space="preserve"> </v>
      </c>
      <c r="J256" s="13" t="str" cm="1">
        <f t="array" ref="J256">_xlfn.IFS(ISBLANK(G256), "", NOT(ISNUMBER(G256)), "!!!",  G256&gt;Data!$D$327,"...",G256&gt;Data!$E$327,"L1",G256&gt;Data!$F$327,"L2",G256&gt;Data!$G$327,"L3",G256&gt;Data!$H$327,"L4",G256&gt;Data!$I$327,"L5",G256&gt;Data!$J$327,"L6",G256&gt;Data!$K$327,"L7",G256&gt;Data!$L$327,"L8", G256&lt;=Data!$L$327,"L9")</f>
        <v/>
      </c>
      <c r="K256" s="131"/>
      <c r="L256" s="126" t="s">
        <v>44</v>
      </c>
      <c r="M256" s="126" t="s">
        <v>48</v>
      </c>
      <c r="N256" s="126">
        <f t="shared" si="54"/>
        <v>0</v>
      </c>
      <c r="O256" s="2"/>
      <c r="P256" s="6"/>
      <c r="Q256" s="6"/>
      <c r="R256" s="6"/>
      <c r="S256" s="6"/>
      <c r="T256" s="6"/>
      <c r="U256" s="6">
        <f>$N256</f>
        <v>0</v>
      </c>
      <c r="V256" s="6"/>
      <c r="W256" s="6"/>
      <c r="X256" s="2"/>
      <c r="Y256" s="8">
        <f>COUNTIF(F$242:F$249:F$251:F$258,F256)</f>
        <v>0</v>
      </c>
      <c r="Z256" s="8">
        <f t="shared" si="55"/>
        <v>0</v>
      </c>
    </row>
    <row r="257" spans="1:26" s="11" customFormat="1" ht="20" customHeight="1">
      <c r="A257" s="13" t="s">
        <v>181</v>
      </c>
      <c r="B257" s="13" t="s">
        <v>24</v>
      </c>
      <c r="C257" s="13">
        <v>200</v>
      </c>
      <c r="D257" s="13" t="s">
        <v>1</v>
      </c>
      <c r="E257" s="25">
        <v>7</v>
      </c>
      <c r="F257" s="30"/>
      <c r="G257" s="325"/>
      <c r="H257" s="125" t="str">
        <f>IF(ISNA((IF(F257=0," ",VLOOKUP(F257,Data!$B$154:$B$180,1,FALSE)))),"WRONG LETTER",IF(F257=0," ",_xlfn.XLOOKUP(F257,Data!$B$154:$B$180,Data!$N$154:$N$180)))</f>
        <v xml:space="preserve"> </v>
      </c>
      <c r="I257" s="125" t="str">
        <f>IF(ISNA((IF(F257=0," ",VLOOKUP(F257,Data!$B$32:$B$58,1,FALSE)))),"WRONG LETTER",IF(F257=0," ",_xlfn.XLOOKUP(F257,Data!$B$32:$B$58,Data!$A$32:$A$58)))</f>
        <v xml:space="preserve"> </v>
      </c>
      <c r="J257" s="13" t="str" cm="1">
        <f t="array" ref="J257">_xlfn.IFS(ISBLANK(G257), "", NOT(ISNUMBER(G257)), "!!!",  G257&gt;Data!$D$327,"...",G257&gt;Data!$E$327,"L1",G257&gt;Data!$F$327,"L2",G257&gt;Data!$G$327,"L3",G257&gt;Data!$H$327,"L4",G257&gt;Data!$I$327,"L5",G257&gt;Data!$J$327,"L6",G257&gt;Data!$K$327,"L7",G257&gt;Data!$L$327,"L8", G257&lt;=Data!$L$327,"L9")</f>
        <v/>
      </c>
      <c r="K257" s="8"/>
      <c r="L257" s="126" t="s">
        <v>72</v>
      </c>
      <c r="M257" s="126" t="s">
        <v>73</v>
      </c>
      <c r="N257" s="126">
        <f t="shared" si="54"/>
        <v>0</v>
      </c>
      <c r="O257" s="2"/>
      <c r="P257" s="6"/>
      <c r="Q257" s="6"/>
      <c r="R257" s="6"/>
      <c r="S257" s="6"/>
      <c r="T257" s="6"/>
      <c r="U257" s="6"/>
      <c r="V257" s="6">
        <f>$N257</f>
        <v>0</v>
      </c>
      <c r="W257" s="6"/>
      <c r="X257" s="2"/>
      <c r="Y257" s="8">
        <f>COUNTIF(F$242:F$249:F$251:F$258,F257)</f>
        <v>0</v>
      </c>
      <c r="Z257" s="8">
        <f t="shared" si="55"/>
        <v>0</v>
      </c>
    </row>
    <row r="258" spans="1:26" s="11" customFormat="1" ht="20" customHeight="1">
      <c r="A258" s="13" t="s">
        <v>181</v>
      </c>
      <c r="B258" s="13" t="s">
        <v>24</v>
      </c>
      <c r="C258" s="13">
        <v>200</v>
      </c>
      <c r="D258" s="13" t="s">
        <v>1</v>
      </c>
      <c r="E258" s="25">
        <v>8</v>
      </c>
      <c r="F258" s="30"/>
      <c r="G258" s="325"/>
      <c r="H258" s="125" t="str">
        <f>IF(ISNA((IF(F258=0," ",VLOOKUP(F258,Data!$B$154:$B$180,1,FALSE)))),"WRONG LETTER",IF(F258=0," ",_xlfn.XLOOKUP(F258,Data!$B$154:$B$180,Data!$N$154:$N$180)))</f>
        <v xml:space="preserve"> </v>
      </c>
      <c r="I258" s="125" t="str">
        <f>IF(ISNA((IF(F258=0," ",VLOOKUP(F258,Data!$B$32:$B$58,1,FALSE)))),"WRONG LETTER",IF(F258=0," ",_xlfn.XLOOKUP(F258,Data!$B$32:$B$58,Data!$A$32:$A$58)))</f>
        <v xml:space="preserve"> </v>
      </c>
      <c r="J258" s="13" t="str" cm="1">
        <f t="array" ref="J258">_xlfn.IFS(ISBLANK(G258), "", NOT(ISNUMBER(G258)), "!!!",  G258&gt;Data!$D$327,"...",G258&gt;Data!$E$327,"L1",G258&gt;Data!$F$327,"L2",G258&gt;Data!$G$327,"L3",G258&gt;Data!$H$327,"L4",G258&gt;Data!$I$327,"L5",G258&gt;Data!$J$327,"L6",G258&gt;Data!$K$327,"L7",G258&gt;Data!$L$327,"L8", G258&lt;=Data!$L$327,"L9")</f>
        <v/>
      </c>
      <c r="K258" s="8"/>
      <c r="L258" s="126" t="s">
        <v>45</v>
      </c>
      <c r="M258" s="126" t="s">
        <v>49</v>
      </c>
      <c r="N258" s="126">
        <f t="shared" si="54"/>
        <v>0</v>
      </c>
      <c r="O258" s="2"/>
      <c r="P258" s="6"/>
      <c r="Q258" s="6"/>
      <c r="R258" s="6"/>
      <c r="S258" s="6"/>
      <c r="T258" s="6"/>
      <c r="U258" s="6"/>
      <c r="V258" s="6"/>
      <c r="W258" s="6">
        <f>$N258</f>
        <v>0</v>
      </c>
      <c r="X258" s="8"/>
      <c r="Y258" s="8">
        <f>COUNTIF(F$242:F$249:F$251:F$258,F258)</f>
        <v>0</v>
      </c>
      <c r="Z258" s="8">
        <f t="shared" si="55"/>
        <v>0</v>
      </c>
    </row>
    <row r="259" spans="1:26" s="11" customFormat="1" ht="20" customHeight="1">
      <c r="A259" s="13" t="s">
        <v>181</v>
      </c>
      <c r="B259" s="13" t="s">
        <v>24</v>
      </c>
      <c r="C259" s="13">
        <v>300</v>
      </c>
      <c r="D259" s="13"/>
      <c r="E259" s="156" t="s">
        <v>270</v>
      </c>
      <c r="F259" s="151"/>
      <c r="G259" s="151"/>
      <c r="H259" s="156"/>
      <c r="I259" s="159" t="s">
        <v>59</v>
      </c>
      <c r="J259" s="160">
        <f>Data!$M$328</f>
        <v>42.5</v>
      </c>
      <c r="K259" s="22"/>
      <c r="L259" s="16"/>
      <c r="M259" s="16"/>
      <c r="O259" s="8"/>
      <c r="P259" s="8"/>
      <c r="Q259" s="8"/>
      <c r="R259" s="8"/>
      <c r="S259" s="8"/>
      <c r="T259" s="8"/>
      <c r="U259" s="8"/>
      <c r="V259" s="8"/>
      <c r="W259" s="8"/>
      <c r="X259" s="2"/>
      <c r="Y259" s="123"/>
      <c r="Z259" s="3"/>
    </row>
    <row r="260" spans="1:26" s="11" customFormat="1" ht="20" customHeight="1">
      <c r="A260" s="13" t="s">
        <v>181</v>
      </c>
      <c r="B260" s="13" t="s">
        <v>24</v>
      </c>
      <c r="C260" s="13">
        <v>300</v>
      </c>
      <c r="D260" s="13" t="s">
        <v>0</v>
      </c>
      <c r="E260" s="155">
        <v>1</v>
      </c>
      <c r="F260" s="30"/>
      <c r="G260" s="325"/>
      <c r="H260" s="125" t="str">
        <f>IF(ISNA((IF(F260=0," ",VLOOKUP(F260,Data!$B$154:$B$180,1,FALSE)))),"WRONG LETTER",IF(F260=0," ",_xlfn.XLOOKUP(F260,Data!$B$154:$B$180,Data!$L$154:$L$180)))</f>
        <v xml:space="preserve"> </v>
      </c>
      <c r="I260" s="125" t="str">
        <f>IF(ISNA((IF(F260=0," ",VLOOKUP(F260,Data!$B$32:$B$58,1,FALSE)))),"WRONG LETTER",IF(F260=0," ",_xlfn.XLOOKUP(F260,Data!$B$32:$B$58,Data!$A$32:$A$58)))</f>
        <v xml:space="preserve"> </v>
      </c>
      <c r="J260" s="13" t="str" cm="1">
        <f t="array" ref="J260">_xlfn.IFS(ISBLANK(G260), "", NOT(ISNUMBER(G260)), "!!!",  G260&gt;Data!$D$328,"...",G260&gt;Data!$E$328,"L1",G260&gt;Data!$F$328,"L2",G260&gt;Data!$G$328,"L3",G260&gt;Data!$H$328,"L4",G260&gt;Data!$I$328,"L5",G260&gt;Data!$J$328,"L6",G260&gt;Data!$K$328,"L7",G260&gt;Data!$L$328,"L8", G260&lt;=Data!$L$328,"L9")</f>
        <v/>
      </c>
      <c r="K260" s="2"/>
      <c r="L260" s="126" t="s">
        <v>0</v>
      </c>
      <c r="M260" s="126" t="s">
        <v>47</v>
      </c>
      <c r="N260" s="126">
        <f>(9-_xlfn.XLOOKUP(L260,F$260:F$267,E$260:E$267, 9))+(9-_xlfn.XLOOKUP(M260,F$260:F$267,E$260:E$267, 9))</f>
        <v>0</v>
      </c>
      <c r="O260" s="2"/>
      <c r="P260" s="6">
        <f>$N260</f>
        <v>0</v>
      </c>
      <c r="Q260" s="6"/>
      <c r="R260" s="6"/>
      <c r="S260" s="6"/>
      <c r="T260" s="6"/>
      <c r="U260" s="6"/>
      <c r="V260" s="6"/>
      <c r="W260" s="6"/>
      <c r="X260" s="2"/>
      <c r="Y260" s="8">
        <f>COUNTIF(F$260:F$267:F$269:F$276,F260)</f>
        <v>0</v>
      </c>
      <c r="Z260" s="8">
        <f>IF(NOT(ISBLANK(F260)),COUNTIF(F$260:F$267,LEFT(F260,1)&amp;"*"),0)</f>
        <v>0</v>
      </c>
    </row>
    <row r="261" spans="1:26" s="11" customFormat="1" ht="20" customHeight="1">
      <c r="A261" s="13" t="s">
        <v>181</v>
      </c>
      <c r="B261" s="13" t="s">
        <v>24</v>
      </c>
      <c r="C261" s="13">
        <v>300</v>
      </c>
      <c r="D261" s="13" t="s">
        <v>0</v>
      </c>
      <c r="E261" s="155">
        <v>2</v>
      </c>
      <c r="F261" s="30"/>
      <c r="G261" s="325"/>
      <c r="H261" s="125" t="str">
        <f>IF(ISNA((IF(F261=0," ",VLOOKUP(F261,Data!$B$154:$B$180,1,FALSE)))),"WRONG LETTER",IF(F261=0," ",_xlfn.XLOOKUP(F261,Data!$B$154:$B$180,Data!$L$154:$L$180)))</f>
        <v xml:space="preserve"> </v>
      </c>
      <c r="I261" s="125" t="str">
        <f>IF(ISNA((IF(F261=0," ",VLOOKUP(F261,Data!$B$32:$B$58,1,FALSE)))),"WRONG LETTER",IF(F261=0," ",_xlfn.XLOOKUP(F261,Data!$B$32:$B$58,Data!$A$32:$A$58)))</f>
        <v xml:space="preserve"> </v>
      </c>
      <c r="J261" s="13" t="str" cm="1">
        <f t="array" ref="J261">_xlfn.IFS(ISBLANK(G261), "", NOT(ISNUMBER(G261)), "!!!",  G261&gt;Data!$D$328,"...",G261&gt;Data!$E$328,"L1",G261&gt;Data!$F$328,"L2",G261&gt;Data!$G$328,"L3",G261&gt;Data!$H$328,"L4",G261&gt;Data!$I$328,"L5",G261&gt;Data!$J$328,"L6",G261&gt;Data!$K$328,"L7",G261&gt;Data!$L$328,"L8", G261&lt;=Data!$L$328,"L9")</f>
        <v/>
      </c>
      <c r="K261" s="2"/>
      <c r="L261" s="126" t="s">
        <v>33</v>
      </c>
      <c r="M261" s="126" t="s">
        <v>34</v>
      </c>
      <c r="N261" s="126">
        <f t="shared" ref="N261:N267" si="56">(9-_xlfn.XLOOKUP(L261,F$260:F$267,E$260:E$267, 9))+(9-_xlfn.XLOOKUP(M261,F$260:F$267,E$260:E$267, 9))</f>
        <v>0</v>
      </c>
      <c r="O261" s="2"/>
      <c r="P261" s="6"/>
      <c r="Q261" s="6">
        <f>$N261</f>
        <v>0</v>
      </c>
      <c r="R261" s="6"/>
      <c r="S261" s="6"/>
      <c r="T261" s="6"/>
      <c r="U261" s="6"/>
      <c r="V261" s="6"/>
      <c r="W261" s="6"/>
      <c r="X261" s="2"/>
      <c r="Y261" s="8">
        <f>COUNTIF(F$260:F$267:F$269:F$276,F261)</f>
        <v>0</v>
      </c>
      <c r="Z261" s="8">
        <f t="shared" ref="Z261:Z267" si="57">IF(NOT(ISBLANK(F261)),COUNTIF(F$260:F$267,LEFT(F261,1)&amp;"*"),0)</f>
        <v>0</v>
      </c>
    </row>
    <row r="262" spans="1:26" s="11" customFormat="1" ht="20" customHeight="1">
      <c r="A262" s="13" t="s">
        <v>181</v>
      </c>
      <c r="B262" s="13" t="s">
        <v>24</v>
      </c>
      <c r="C262" s="13">
        <v>300</v>
      </c>
      <c r="D262" s="13" t="s">
        <v>0</v>
      </c>
      <c r="E262" s="155">
        <v>3</v>
      </c>
      <c r="F262" s="30"/>
      <c r="G262" s="325"/>
      <c r="H262" s="125" t="str">
        <f>IF(ISNA((IF(F262=0," ",VLOOKUP(F262,Data!$B$154:$B$180,1,FALSE)))),"WRONG LETTER",IF(F262=0," ",_xlfn.XLOOKUP(F262,Data!$B$154:$B$180,Data!$L$154:$L$180)))</f>
        <v xml:space="preserve"> </v>
      </c>
      <c r="I262" s="125" t="str">
        <f>IF(ISNA((IF(F262=0," ",VLOOKUP(F262,Data!$B$32:$B$58,1,FALSE)))),"WRONG LETTER",IF(F262=0," ",_xlfn.XLOOKUP(F262,Data!$B$32:$B$58,Data!$A$32:$A$58)))</f>
        <v xml:space="preserve"> </v>
      </c>
      <c r="J262" s="13" t="str" cm="1">
        <f t="array" ref="J262">_xlfn.IFS(ISBLANK(G262), "", NOT(ISNUMBER(G262)), "!!!",  G262&gt;Data!$D$328,"...",G262&gt;Data!$E$328,"L1",G262&gt;Data!$F$328,"L2",G262&gt;Data!$G$328,"L3",G262&gt;Data!$H$328,"L4",G262&gt;Data!$I$328,"L5",G262&gt;Data!$J$328,"L6",G262&gt;Data!$K$328,"L7",G262&gt;Data!$L$328,"L8", G262&lt;=Data!$L$328,"L9")</f>
        <v/>
      </c>
      <c r="K262" s="2"/>
      <c r="L262" s="126" t="s">
        <v>1</v>
      </c>
      <c r="M262" s="126" t="s">
        <v>46</v>
      </c>
      <c r="N262" s="126">
        <f t="shared" si="56"/>
        <v>0</v>
      </c>
      <c r="O262" s="2"/>
      <c r="P262" s="6"/>
      <c r="Q262" s="6"/>
      <c r="R262" s="6">
        <f>$N262</f>
        <v>0</v>
      </c>
      <c r="S262" s="6"/>
      <c r="T262" s="6"/>
      <c r="U262" s="6"/>
      <c r="V262" s="6"/>
      <c r="W262" s="6"/>
      <c r="X262" s="2"/>
      <c r="Y262" s="8">
        <f>COUNTIF(F$260:F$267:F$269:F$276,F262)</f>
        <v>0</v>
      </c>
      <c r="Z262" s="8">
        <f t="shared" si="57"/>
        <v>0</v>
      </c>
    </row>
    <row r="263" spans="1:26" s="11" customFormat="1" ht="20" customHeight="1">
      <c r="A263" s="13" t="s">
        <v>181</v>
      </c>
      <c r="B263" s="13" t="s">
        <v>24</v>
      </c>
      <c r="C263" s="13">
        <v>300</v>
      </c>
      <c r="D263" s="13" t="s">
        <v>0</v>
      </c>
      <c r="E263" s="155">
        <v>4</v>
      </c>
      <c r="F263" s="30"/>
      <c r="G263" s="325"/>
      <c r="H263" s="125" t="str">
        <f>IF(ISNA((IF(F263=0," ",VLOOKUP(F263,Data!$B$154:$B$180,1,FALSE)))),"WRONG LETTER",IF(F263=0," ",_xlfn.XLOOKUP(F263,Data!$B$154:$B$180,Data!$L$154:$L$180)))</f>
        <v xml:space="preserve"> </v>
      </c>
      <c r="I263" s="125" t="str">
        <f>IF(ISNA((IF(F263=0," ",VLOOKUP(F263,Data!$B$32:$B$58,1,FALSE)))),"WRONG LETTER",IF(F263=0," ",_xlfn.XLOOKUP(F263,Data!$B$32:$B$58,Data!$A$32:$A$58)))</f>
        <v xml:space="preserve"> </v>
      </c>
      <c r="J263" s="13" t="str" cm="1">
        <f t="array" ref="J263">_xlfn.IFS(ISBLANK(G263), "", NOT(ISNUMBER(G263)), "!!!",  G263&gt;Data!$D$328,"...",G263&gt;Data!$E$328,"L1",G263&gt;Data!$F$328,"L2",G263&gt;Data!$G$328,"L3",G263&gt;Data!$H$328,"L4",G263&gt;Data!$I$328,"L5",G263&gt;Data!$J$328,"L6",G263&gt;Data!$K$328,"L7",G263&gt;Data!$L$328,"L8", G263&lt;=Data!$L$328,"L9")</f>
        <v/>
      </c>
      <c r="K263" s="2"/>
      <c r="L263" s="126" t="s">
        <v>18</v>
      </c>
      <c r="M263" s="126" t="s">
        <v>17</v>
      </c>
      <c r="N263" s="126">
        <f t="shared" si="56"/>
        <v>0</v>
      </c>
      <c r="O263" s="2"/>
      <c r="P263" s="6"/>
      <c r="Q263" s="6"/>
      <c r="R263" s="6"/>
      <c r="S263" s="6">
        <f>$N263</f>
        <v>0</v>
      </c>
      <c r="T263" s="6"/>
      <c r="U263" s="6"/>
      <c r="V263" s="6"/>
      <c r="W263" s="6"/>
      <c r="X263" s="2"/>
      <c r="Y263" s="8">
        <f>COUNTIF(F$260:F$267:F$269:F$276,F263)</f>
        <v>0</v>
      </c>
      <c r="Z263" s="8">
        <f t="shared" si="57"/>
        <v>0</v>
      </c>
    </row>
    <row r="264" spans="1:26" s="11" customFormat="1" ht="20" customHeight="1">
      <c r="A264" s="13" t="s">
        <v>181</v>
      </c>
      <c r="B264" s="13" t="s">
        <v>24</v>
      </c>
      <c r="C264" s="13">
        <v>300</v>
      </c>
      <c r="D264" s="13" t="s">
        <v>0</v>
      </c>
      <c r="E264" s="155">
        <v>5</v>
      </c>
      <c r="F264" s="30"/>
      <c r="G264" s="325"/>
      <c r="H264" s="125" t="str">
        <f>IF(ISNA((IF(F264=0," ",VLOOKUP(F264,Data!$B$154:$B$180,1,FALSE)))),"WRONG LETTER",IF(F264=0," ",_xlfn.XLOOKUP(F264,Data!$B$154:$B$180,Data!$L$154:$L$180)))</f>
        <v xml:space="preserve"> </v>
      </c>
      <c r="I264" s="125" t="str">
        <f>IF(ISNA((IF(F264=0," ",VLOOKUP(F264,Data!$B$32:$B$58,1,FALSE)))),"WRONG LETTER",IF(F264=0," ",_xlfn.XLOOKUP(F264,Data!$B$32:$B$58,Data!$A$32:$A$58)))</f>
        <v xml:space="preserve"> </v>
      </c>
      <c r="J264" s="13" t="str" cm="1">
        <f t="array" ref="J264">_xlfn.IFS(ISBLANK(G264), "", NOT(ISNUMBER(G264)), "!!!",  G264&gt;Data!$D$328,"...",G264&gt;Data!$E$328,"L1",G264&gt;Data!$F$328,"L2",G264&gt;Data!$G$328,"L3",G264&gt;Data!$H$328,"L4",G264&gt;Data!$I$328,"L5",G264&gt;Data!$J$328,"L6",G264&gt;Data!$K$328,"L7",G264&gt;Data!$L$328,"L8", G264&lt;=Data!$L$328,"L9")</f>
        <v/>
      </c>
      <c r="K264" s="2"/>
      <c r="L264" s="126" t="s">
        <v>31</v>
      </c>
      <c r="M264" s="126" t="s">
        <v>32</v>
      </c>
      <c r="N264" s="126">
        <f t="shared" si="56"/>
        <v>0</v>
      </c>
      <c r="O264" s="2"/>
      <c r="P264" s="6"/>
      <c r="Q264" s="6"/>
      <c r="R264" s="6"/>
      <c r="S264" s="6"/>
      <c r="T264" s="6">
        <f>$N264</f>
        <v>0</v>
      </c>
      <c r="U264" s="6"/>
      <c r="V264" s="6"/>
      <c r="W264" s="6"/>
      <c r="X264" s="2"/>
      <c r="Y264" s="8">
        <f>COUNTIF(F$260:F$267:F$269:F$276,F264)</f>
        <v>0</v>
      </c>
      <c r="Z264" s="8">
        <f t="shared" si="57"/>
        <v>0</v>
      </c>
    </row>
    <row r="265" spans="1:26" s="11" customFormat="1" ht="20" customHeight="1">
      <c r="A265" s="13" t="s">
        <v>181</v>
      </c>
      <c r="B265" s="13" t="s">
        <v>24</v>
      </c>
      <c r="C265" s="13">
        <v>300</v>
      </c>
      <c r="D265" s="13" t="s">
        <v>0</v>
      </c>
      <c r="E265" s="155">
        <v>6</v>
      </c>
      <c r="F265" s="30"/>
      <c r="G265" s="325"/>
      <c r="H265" s="125" t="str">
        <f>IF(ISNA((IF(F265=0," ",VLOOKUP(F265,Data!$B$154:$B$180,1,FALSE)))),"WRONG LETTER",IF(F265=0," ",_xlfn.XLOOKUP(F265,Data!$B$154:$B$180,Data!$L$154:$L$180)))</f>
        <v xml:space="preserve"> </v>
      </c>
      <c r="I265" s="125" t="str">
        <f>IF(ISNA((IF(F265=0," ",VLOOKUP(F265,Data!$B$32:$B$58,1,FALSE)))),"WRONG LETTER",IF(F265=0," ",_xlfn.XLOOKUP(F265,Data!$B$32:$B$58,Data!$A$32:$A$58)))</f>
        <v xml:space="preserve"> </v>
      </c>
      <c r="J265" s="13" t="str" cm="1">
        <f t="array" ref="J265">_xlfn.IFS(ISBLANK(G265), "", NOT(ISNUMBER(G265)), "!!!",  G265&gt;Data!$D$328,"...",G265&gt;Data!$E$328,"L1",G265&gt;Data!$F$328,"L2",G265&gt;Data!$G$328,"L3",G265&gt;Data!$H$328,"L4",G265&gt;Data!$I$328,"L5",G265&gt;Data!$J$328,"L6",G265&gt;Data!$K$328,"L7",G265&gt;Data!$L$328,"L8", G265&lt;=Data!$L$328,"L9")</f>
        <v/>
      </c>
      <c r="K265" s="2"/>
      <c r="L265" s="126" t="s">
        <v>44</v>
      </c>
      <c r="M265" s="126" t="s">
        <v>48</v>
      </c>
      <c r="N265" s="126">
        <f t="shared" si="56"/>
        <v>0</v>
      </c>
      <c r="O265" s="2"/>
      <c r="P265" s="6"/>
      <c r="Q265" s="6"/>
      <c r="R265" s="6"/>
      <c r="S265" s="6"/>
      <c r="T265" s="6"/>
      <c r="U265" s="6">
        <f>$N265</f>
        <v>0</v>
      </c>
      <c r="V265" s="6"/>
      <c r="W265" s="6"/>
      <c r="X265" s="2"/>
      <c r="Y265" s="8">
        <f>COUNTIF(F$260:F$267:F$269:F$276,F265)</f>
        <v>0</v>
      </c>
      <c r="Z265" s="8">
        <f t="shared" si="57"/>
        <v>0</v>
      </c>
    </row>
    <row r="266" spans="1:26" s="11" customFormat="1" ht="20" customHeight="1">
      <c r="A266" s="13" t="s">
        <v>181</v>
      </c>
      <c r="B266" s="13" t="s">
        <v>24</v>
      </c>
      <c r="C266" s="13">
        <v>300</v>
      </c>
      <c r="D266" s="13" t="s">
        <v>0</v>
      </c>
      <c r="E266" s="25">
        <v>7</v>
      </c>
      <c r="F266" s="30"/>
      <c r="G266" s="325"/>
      <c r="H266" s="125" t="str">
        <f>IF(ISNA((IF(F266=0," ",VLOOKUP(F266,Data!$B$154:$B$180,1,FALSE)))),"WRONG LETTER",IF(F266=0," ",_xlfn.XLOOKUP(F266,Data!$B$154:$B$180,Data!$L$154:$L$180)))</f>
        <v xml:space="preserve"> </v>
      </c>
      <c r="I266" s="125" t="str">
        <f>IF(ISNA((IF(F266=0," ",VLOOKUP(F266,Data!$B$32:$B$58,1,FALSE)))),"WRONG LETTER",IF(F266=0," ",_xlfn.XLOOKUP(F266,Data!$B$32:$B$58,Data!$A$32:$A$58)))</f>
        <v xml:space="preserve"> </v>
      </c>
      <c r="J266" s="13" t="str" cm="1">
        <f t="array" ref="J266">_xlfn.IFS(ISBLANK(G266), "", NOT(ISNUMBER(G266)), "!!!",  G266&gt;Data!$D$328,"...",G266&gt;Data!$E$328,"L1",G266&gt;Data!$F$328,"L2",G266&gt;Data!$G$328,"L3",G266&gt;Data!$H$328,"L4",G266&gt;Data!$I$328,"L5",G266&gt;Data!$J$328,"L6",G266&gt;Data!$K$328,"L7",G266&gt;Data!$L$328,"L8", G266&lt;=Data!$L$328,"L9")</f>
        <v/>
      </c>
      <c r="K266" s="2"/>
      <c r="L266" s="126" t="s">
        <v>72</v>
      </c>
      <c r="M266" s="126" t="s">
        <v>73</v>
      </c>
      <c r="N266" s="126">
        <f t="shared" si="56"/>
        <v>0</v>
      </c>
      <c r="O266" s="2"/>
      <c r="P266" s="6"/>
      <c r="Q266" s="6"/>
      <c r="R266" s="6"/>
      <c r="S266" s="6"/>
      <c r="T266" s="6"/>
      <c r="U266" s="6"/>
      <c r="V266" s="6">
        <f>$N266</f>
        <v>0</v>
      </c>
      <c r="W266" s="6"/>
      <c r="X266" s="2"/>
      <c r="Y266" s="8">
        <f>COUNTIF(F$260:F$267:F$269:F$276,F266)</f>
        <v>0</v>
      </c>
      <c r="Z266" s="8">
        <f t="shared" si="57"/>
        <v>0</v>
      </c>
    </row>
    <row r="267" spans="1:26" s="12" customFormat="1" ht="20" customHeight="1">
      <c r="A267" s="13" t="s">
        <v>181</v>
      </c>
      <c r="B267" s="13" t="s">
        <v>24</v>
      </c>
      <c r="C267" s="13">
        <v>300</v>
      </c>
      <c r="D267" s="13" t="s">
        <v>0</v>
      </c>
      <c r="E267" s="25">
        <v>8</v>
      </c>
      <c r="F267" s="30"/>
      <c r="G267" s="325"/>
      <c r="H267" s="125" t="str">
        <f>IF(ISNA((IF(F267=0," ",VLOOKUP(F267,Data!$B$154:$B$180,1,FALSE)))),"WRONG LETTER",IF(F267=0," ",_xlfn.XLOOKUP(F267,Data!$B$154:$B$180,Data!$L$154:$L$180)))</f>
        <v xml:space="preserve"> </v>
      </c>
      <c r="I267" s="125" t="str">
        <f>IF(ISNA((IF(F267=0," ",VLOOKUP(F267,Data!$B$32:$B$58,1,FALSE)))),"WRONG LETTER",IF(F267=0," ",_xlfn.XLOOKUP(F267,Data!$B$32:$B$58,Data!$A$32:$A$58)))</f>
        <v xml:space="preserve"> </v>
      </c>
      <c r="J267" s="13" t="str" cm="1">
        <f t="array" ref="J267">_xlfn.IFS(ISBLANK(G267), "", NOT(ISNUMBER(G267)), "!!!",  G267&gt;Data!$D$328,"...",G267&gt;Data!$E$328,"L1",G267&gt;Data!$F$328,"L2",G267&gt;Data!$G$328,"L3",G267&gt;Data!$H$328,"L4",G267&gt;Data!$I$328,"L5",G267&gt;Data!$J$328,"L6",G267&gt;Data!$K$328,"L7",G267&gt;Data!$L$328,"L8", G267&lt;=Data!$L$328,"L9")</f>
        <v/>
      </c>
      <c r="K267" s="8"/>
      <c r="L267" s="126" t="s">
        <v>45</v>
      </c>
      <c r="M267" s="126" t="s">
        <v>49</v>
      </c>
      <c r="N267" s="126">
        <f t="shared" si="56"/>
        <v>0</v>
      </c>
      <c r="O267" s="2"/>
      <c r="P267" s="6"/>
      <c r="Q267" s="6"/>
      <c r="R267" s="6"/>
      <c r="S267" s="6"/>
      <c r="T267" s="6"/>
      <c r="U267" s="6"/>
      <c r="V267" s="6"/>
      <c r="W267" s="6">
        <f>$N267</f>
        <v>0</v>
      </c>
      <c r="X267" s="8"/>
      <c r="Y267" s="8">
        <f>COUNTIF(F$260:F$267:F$269:F$276,F267)</f>
        <v>0</v>
      </c>
      <c r="Z267" s="8">
        <f t="shared" si="57"/>
        <v>0</v>
      </c>
    </row>
    <row r="268" spans="1:26" s="12" customFormat="1" ht="20" customHeight="1">
      <c r="A268" s="13" t="s">
        <v>181</v>
      </c>
      <c r="B268" s="13" t="s">
        <v>24</v>
      </c>
      <c r="C268" s="13">
        <v>300</v>
      </c>
      <c r="D268" s="13"/>
      <c r="E268" s="156" t="s">
        <v>271</v>
      </c>
      <c r="F268" s="151"/>
      <c r="G268" s="151"/>
      <c r="H268" s="156"/>
      <c r="I268" s="159"/>
      <c r="J268" s="160"/>
      <c r="K268" s="8"/>
      <c r="L268" s="129"/>
      <c r="M268" s="129"/>
      <c r="N268" s="130"/>
      <c r="O268" s="8"/>
      <c r="P268" s="8"/>
      <c r="Q268" s="8"/>
      <c r="R268" s="8"/>
      <c r="S268" s="8"/>
      <c r="T268" s="8"/>
      <c r="U268" s="8"/>
      <c r="V268" s="8"/>
      <c r="W268" s="8"/>
      <c r="X268" s="8"/>
      <c r="Y268" s="8"/>
      <c r="Z268" s="3"/>
    </row>
    <row r="269" spans="1:26" s="12" customFormat="1" ht="20" customHeight="1">
      <c r="A269" s="13" t="s">
        <v>181</v>
      </c>
      <c r="B269" s="13" t="s">
        <v>24</v>
      </c>
      <c r="C269" s="13">
        <v>300</v>
      </c>
      <c r="D269" s="13" t="s">
        <v>1</v>
      </c>
      <c r="E269" s="155">
        <v>1</v>
      </c>
      <c r="F269" s="30"/>
      <c r="G269" s="325"/>
      <c r="H269" s="125" t="str">
        <f>IF(ISNA((IF(F269=0," ",VLOOKUP(F269,Data!$B$154:$B$180,1,FALSE)))),"WRONG LETTER",IF(F269=0," ",_xlfn.XLOOKUP(F269,Data!$B$154:$B$180,Data!$L$154:$L$180)))</f>
        <v xml:space="preserve"> </v>
      </c>
      <c r="I269" s="125" t="str">
        <f>IF(ISNA((IF(F269=0," ",VLOOKUP(F269,Data!$B$32:$B$58,1,FALSE)))),"WRONG LETTER",IF(F269=0," ",_xlfn.XLOOKUP(F269,Data!$B$32:$B$58,Data!$A$32:$A$58)))</f>
        <v xml:space="preserve"> </v>
      </c>
      <c r="J269" s="13" t="str" cm="1">
        <f t="array" ref="J269">_xlfn.IFS(ISBLANK(G269), "", NOT(ISNUMBER(G269)), "!!!",  G269&gt;Data!$D$328,"...",G269&gt;Data!$E$328,"L1",G269&gt;Data!$F$328,"L2",G269&gt;Data!$G$328,"L3",G269&gt;Data!$H$328,"L4",G269&gt;Data!$I$328,"L5",G269&gt;Data!$J$328,"L6",G269&gt;Data!$K$328,"L7",G269&gt;Data!$L$328,"L8", G269&lt;=Data!$L$328,"L9")</f>
        <v/>
      </c>
      <c r="K269" s="2"/>
      <c r="L269" s="126" t="s">
        <v>0</v>
      </c>
      <c r="M269" s="126" t="s">
        <v>47</v>
      </c>
      <c r="N269" s="126">
        <f>(9-_xlfn.XLOOKUP(L269,F$269:F$276,E$269:E$276, 9))+(9-_xlfn.XLOOKUP(M269,F$269:F$276,E$269:E$276, 9))</f>
        <v>0</v>
      </c>
      <c r="O269" s="2"/>
      <c r="P269" s="6">
        <f>$N269</f>
        <v>0</v>
      </c>
      <c r="Q269" s="6"/>
      <c r="R269" s="6"/>
      <c r="S269" s="6"/>
      <c r="T269" s="6"/>
      <c r="U269" s="6"/>
      <c r="V269" s="6"/>
      <c r="W269" s="6"/>
      <c r="X269" s="2"/>
      <c r="Y269" s="8">
        <f>COUNTIF(F$260:F$267:F$269:F$276,F269)</f>
        <v>0</v>
      </c>
      <c r="Z269" s="8">
        <f>IF(NOT(ISBLANK(F269)),COUNTIF(F$269:F$276,LEFT(F269,1)&amp;"*"),0)</f>
        <v>0</v>
      </c>
    </row>
    <row r="270" spans="1:26" s="12" customFormat="1" ht="20" customHeight="1">
      <c r="A270" s="13" t="s">
        <v>181</v>
      </c>
      <c r="B270" s="13" t="s">
        <v>24</v>
      </c>
      <c r="C270" s="13">
        <v>300</v>
      </c>
      <c r="D270" s="13" t="s">
        <v>1</v>
      </c>
      <c r="E270" s="155">
        <v>2</v>
      </c>
      <c r="F270" s="30"/>
      <c r="G270" s="325"/>
      <c r="H270" s="125" t="str">
        <f>IF(ISNA((IF(F270=0," ",VLOOKUP(F270,Data!$B$154:$B$180,1,FALSE)))),"WRONG LETTER",IF(F270=0," ",_xlfn.XLOOKUP(F270,Data!$B$154:$B$180,Data!$L$154:$L$180)))</f>
        <v xml:space="preserve"> </v>
      </c>
      <c r="I270" s="125" t="str">
        <f>IF(ISNA((IF(F270=0," ",VLOOKUP(F270,Data!$B$32:$B$58,1,FALSE)))),"WRONG LETTER",IF(F270=0," ",_xlfn.XLOOKUP(F270,Data!$B$32:$B$58,Data!$A$32:$A$58)))</f>
        <v xml:space="preserve"> </v>
      </c>
      <c r="J270" s="13" t="str" cm="1">
        <f t="array" ref="J270">_xlfn.IFS(ISBLANK(G270), "", NOT(ISNUMBER(G270)), "!!!",  G270&gt;Data!$D$328,"...",G270&gt;Data!$E$328,"L1",G270&gt;Data!$F$328,"L2",G270&gt;Data!$G$328,"L3",G270&gt;Data!$H$328,"L4",G270&gt;Data!$I$328,"L5",G270&gt;Data!$J$328,"L6",G270&gt;Data!$K$328,"L7",G270&gt;Data!$L$328,"L8", G270&lt;=Data!$L$328,"L9")</f>
        <v/>
      </c>
      <c r="K270" s="8"/>
      <c r="L270" s="126" t="s">
        <v>33</v>
      </c>
      <c r="M270" s="126" t="s">
        <v>34</v>
      </c>
      <c r="N270" s="126">
        <f t="shared" ref="N270:N276" si="58">(9-_xlfn.XLOOKUP(L270,F$269:F$276,E$269:E$276, 9))+(9-_xlfn.XLOOKUP(M270,F$269:F$276,E$269:E$276, 9))</f>
        <v>0</v>
      </c>
      <c r="O270" s="2"/>
      <c r="P270" s="6"/>
      <c r="Q270" s="6">
        <f>$N270</f>
        <v>0</v>
      </c>
      <c r="R270" s="6"/>
      <c r="S270" s="6"/>
      <c r="T270" s="6"/>
      <c r="U270" s="6"/>
      <c r="V270" s="6"/>
      <c r="W270" s="6"/>
      <c r="X270" s="2"/>
      <c r="Y270" s="8">
        <f>COUNTIF(F$260:F$267:F$269:F$276,F270)</f>
        <v>0</v>
      </c>
      <c r="Z270" s="8">
        <f t="shared" ref="Z270:Z276" si="59">IF(NOT(ISBLANK(F270)),COUNTIF(F$269:F$276,LEFT(F270,1)&amp;"*"),0)</f>
        <v>0</v>
      </c>
    </row>
    <row r="271" spans="1:26" s="12" customFormat="1" ht="20" customHeight="1">
      <c r="A271" s="13" t="s">
        <v>181</v>
      </c>
      <c r="B271" s="13" t="s">
        <v>24</v>
      </c>
      <c r="C271" s="13">
        <v>300</v>
      </c>
      <c r="D271" s="13" t="s">
        <v>1</v>
      </c>
      <c r="E271" s="155">
        <v>3</v>
      </c>
      <c r="F271" s="30"/>
      <c r="G271" s="325"/>
      <c r="H271" s="125" t="str">
        <f>IF(ISNA((IF(F271=0," ",VLOOKUP(F271,Data!$B$154:$B$180,1,FALSE)))),"WRONG LETTER",IF(F271=0," ",_xlfn.XLOOKUP(F271,Data!$B$154:$B$180,Data!$L$154:$L$180)))</f>
        <v xml:space="preserve"> </v>
      </c>
      <c r="I271" s="125" t="str">
        <f>IF(ISNA((IF(F271=0," ",VLOOKUP(F271,Data!$B$32:$B$58,1,FALSE)))),"WRONG LETTER",IF(F271=0," ",_xlfn.XLOOKUP(F271,Data!$B$32:$B$58,Data!$A$32:$A$58)))</f>
        <v xml:space="preserve"> </v>
      </c>
      <c r="J271" s="13" t="str" cm="1">
        <f t="array" ref="J271">_xlfn.IFS(ISBLANK(G271), "", NOT(ISNUMBER(G271)), "!!!",  G271&gt;Data!$D$328,"...",G271&gt;Data!$E$328,"L1",G271&gt;Data!$F$328,"L2",G271&gt;Data!$G$328,"L3",G271&gt;Data!$H$328,"L4",G271&gt;Data!$I$328,"L5",G271&gt;Data!$J$328,"L6",G271&gt;Data!$K$328,"L7",G271&gt;Data!$L$328,"L8", G271&lt;=Data!$L$328,"L9")</f>
        <v/>
      </c>
      <c r="K271" s="8"/>
      <c r="L271" s="126" t="s">
        <v>1</v>
      </c>
      <c r="M271" s="126" t="s">
        <v>46</v>
      </c>
      <c r="N271" s="126">
        <f t="shared" si="58"/>
        <v>0</v>
      </c>
      <c r="O271" s="2"/>
      <c r="P271" s="6"/>
      <c r="Q271" s="6"/>
      <c r="R271" s="6">
        <f>$N271</f>
        <v>0</v>
      </c>
      <c r="S271" s="6"/>
      <c r="T271" s="6"/>
      <c r="U271" s="6"/>
      <c r="V271" s="6"/>
      <c r="W271" s="6"/>
      <c r="X271" s="2"/>
      <c r="Y271" s="8">
        <f>COUNTIF(F$260:F$267:F$269:F$276,F271)</f>
        <v>0</v>
      </c>
      <c r="Z271" s="8">
        <f t="shared" si="59"/>
        <v>0</v>
      </c>
    </row>
    <row r="272" spans="1:26" s="12" customFormat="1" ht="20" customHeight="1">
      <c r="A272" s="13" t="s">
        <v>181</v>
      </c>
      <c r="B272" s="13" t="s">
        <v>24</v>
      </c>
      <c r="C272" s="13">
        <v>300</v>
      </c>
      <c r="D272" s="13" t="s">
        <v>1</v>
      </c>
      <c r="E272" s="155">
        <v>4</v>
      </c>
      <c r="F272" s="30"/>
      <c r="G272" s="325"/>
      <c r="H272" s="125" t="str">
        <f>IF(ISNA((IF(F272=0," ",VLOOKUP(F272,Data!$B$154:$B$180,1,FALSE)))),"WRONG LETTER",IF(F272=0," ",_xlfn.XLOOKUP(F272,Data!$B$154:$B$180,Data!$L$154:$L$180)))</f>
        <v xml:space="preserve"> </v>
      </c>
      <c r="I272" s="125" t="str">
        <f>IF(ISNA((IF(F272=0," ",VLOOKUP(F272,Data!$B$32:$B$58,1,FALSE)))),"WRONG LETTER",IF(F272=0," ",_xlfn.XLOOKUP(F272,Data!$B$32:$B$58,Data!$A$32:$A$58)))</f>
        <v xml:space="preserve"> </v>
      </c>
      <c r="J272" s="13" t="str" cm="1">
        <f t="array" ref="J272">_xlfn.IFS(ISBLANK(G272), "", NOT(ISNUMBER(G272)), "!!!",  G272&gt;Data!$D$328,"...",G272&gt;Data!$E$328,"L1",G272&gt;Data!$F$328,"L2",G272&gt;Data!$G$328,"L3",G272&gt;Data!$H$328,"L4",G272&gt;Data!$I$328,"L5",G272&gt;Data!$J$328,"L6",G272&gt;Data!$K$328,"L7",G272&gt;Data!$L$328,"L8", G272&lt;=Data!$L$328,"L9")</f>
        <v/>
      </c>
      <c r="K272" s="8"/>
      <c r="L272" s="126" t="s">
        <v>18</v>
      </c>
      <c r="M272" s="126" t="s">
        <v>17</v>
      </c>
      <c r="N272" s="126">
        <f t="shared" si="58"/>
        <v>0</v>
      </c>
      <c r="O272" s="2"/>
      <c r="P272" s="6"/>
      <c r="Q272" s="6"/>
      <c r="R272" s="6"/>
      <c r="S272" s="6">
        <f>$N272</f>
        <v>0</v>
      </c>
      <c r="T272" s="6"/>
      <c r="U272" s="6"/>
      <c r="V272" s="6"/>
      <c r="W272" s="6"/>
      <c r="X272" s="2"/>
      <c r="Y272" s="8">
        <f>COUNTIF(F$260:F$267:F$269:F$276,F272)</f>
        <v>0</v>
      </c>
      <c r="Z272" s="8">
        <f t="shared" si="59"/>
        <v>0</v>
      </c>
    </row>
    <row r="273" spans="1:26" s="12" customFormat="1" ht="20" customHeight="1">
      <c r="A273" s="13" t="s">
        <v>181</v>
      </c>
      <c r="B273" s="13" t="s">
        <v>24</v>
      </c>
      <c r="C273" s="13">
        <v>300</v>
      </c>
      <c r="D273" s="13" t="s">
        <v>1</v>
      </c>
      <c r="E273" s="155">
        <v>5</v>
      </c>
      <c r="F273" s="30"/>
      <c r="G273" s="325"/>
      <c r="H273" s="125" t="str">
        <f>IF(ISNA((IF(F273=0," ",VLOOKUP(F273,Data!$B$154:$B$180,1,FALSE)))),"WRONG LETTER",IF(F273=0," ",_xlfn.XLOOKUP(F273,Data!$B$154:$B$180,Data!$L$154:$L$180)))</f>
        <v xml:space="preserve"> </v>
      </c>
      <c r="I273" s="125" t="str">
        <f>IF(ISNA((IF(F273=0," ",VLOOKUP(F273,Data!$B$32:$B$58,1,FALSE)))),"WRONG LETTER",IF(F273=0," ",_xlfn.XLOOKUP(F273,Data!$B$32:$B$58,Data!$A$32:$A$58)))</f>
        <v xml:space="preserve"> </v>
      </c>
      <c r="J273" s="13" t="str" cm="1">
        <f t="array" ref="J273">_xlfn.IFS(ISBLANK(G273), "", NOT(ISNUMBER(G273)), "!!!",  G273&gt;Data!$D$328,"...",G273&gt;Data!$E$328,"L1",G273&gt;Data!$F$328,"L2",G273&gt;Data!$G$328,"L3",G273&gt;Data!$H$328,"L4",G273&gt;Data!$I$328,"L5",G273&gt;Data!$J$328,"L6",G273&gt;Data!$K$328,"L7",G273&gt;Data!$L$328,"L8", G273&lt;=Data!$L$328,"L9")</f>
        <v/>
      </c>
      <c r="K273" s="8"/>
      <c r="L273" s="126" t="s">
        <v>31</v>
      </c>
      <c r="M273" s="126" t="s">
        <v>32</v>
      </c>
      <c r="N273" s="126">
        <f t="shared" si="58"/>
        <v>0</v>
      </c>
      <c r="O273" s="2"/>
      <c r="P273" s="6"/>
      <c r="Q273" s="6"/>
      <c r="R273" s="6"/>
      <c r="S273" s="6"/>
      <c r="T273" s="6">
        <f>$N273</f>
        <v>0</v>
      </c>
      <c r="U273" s="6"/>
      <c r="V273" s="6"/>
      <c r="W273" s="6"/>
      <c r="X273" s="2"/>
      <c r="Y273" s="8">
        <f>COUNTIF(F$260:F$267:F$269:F$276,F273)</f>
        <v>0</v>
      </c>
      <c r="Z273" s="8">
        <f t="shared" si="59"/>
        <v>0</v>
      </c>
    </row>
    <row r="274" spans="1:26" s="12" customFormat="1" ht="20" customHeight="1">
      <c r="A274" s="13" t="s">
        <v>181</v>
      </c>
      <c r="B274" s="13" t="s">
        <v>24</v>
      </c>
      <c r="C274" s="13">
        <v>300</v>
      </c>
      <c r="D274" s="13" t="s">
        <v>1</v>
      </c>
      <c r="E274" s="155">
        <v>6</v>
      </c>
      <c r="F274" s="30"/>
      <c r="G274" s="325"/>
      <c r="H274" s="125" t="str">
        <f>IF(ISNA((IF(F274=0," ",VLOOKUP(F274,Data!$B$154:$B$180,1,FALSE)))),"WRONG LETTER",IF(F274=0," ",_xlfn.XLOOKUP(F274,Data!$B$154:$B$180,Data!$L$154:$L$180)))</f>
        <v xml:space="preserve"> </v>
      </c>
      <c r="I274" s="125" t="str">
        <f>IF(ISNA((IF(F274=0," ",VLOOKUP(F274,Data!$B$32:$B$58,1,FALSE)))),"WRONG LETTER",IF(F274=0," ",_xlfn.XLOOKUP(F274,Data!$B$32:$B$58,Data!$A$32:$A$58)))</f>
        <v xml:space="preserve"> </v>
      </c>
      <c r="J274" s="13" t="str" cm="1">
        <f t="array" ref="J274">_xlfn.IFS(ISBLANK(G274), "", NOT(ISNUMBER(G274)), "!!!",  G274&gt;Data!$D$328,"...",G274&gt;Data!$E$328,"L1",G274&gt;Data!$F$328,"L2",G274&gt;Data!$G$328,"L3",G274&gt;Data!$H$328,"L4",G274&gt;Data!$I$328,"L5",G274&gt;Data!$J$328,"L6",G274&gt;Data!$K$328,"L7",G274&gt;Data!$L$328,"L8", G274&lt;=Data!$L$328,"L9")</f>
        <v/>
      </c>
      <c r="K274" s="131"/>
      <c r="L274" s="126" t="s">
        <v>44</v>
      </c>
      <c r="M274" s="126" t="s">
        <v>48</v>
      </c>
      <c r="N274" s="126">
        <f t="shared" si="58"/>
        <v>0</v>
      </c>
      <c r="O274" s="2"/>
      <c r="P274" s="6"/>
      <c r="Q274" s="6"/>
      <c r="R274" s="6"/>
      <c r="S274" s="6"/>
      <c r="T274" s="6"/>
      <c r="U274" s="6">
        <f>$N274</f>
        <v>0</v>
      </c>
      <c r="V274" s="6"/>
      <c r="W274" s="6"/>
      <c r="X274" s="2"/>
      <c r="Y274" s="8">
        <f>COUNTIF(F$260:F$267:F$269:F$276,F274)</f>
        <v>0</v>
      </c>
      <c r="Z274" s="8">
        <f t="shared" si="59"/>
        <v>0</v>
      </c>
    </row>
    <row r="275" spans="1:26" s="11" customFormat="1" ht="20" customHeight="1">
      <c r="A275" s="13" t="s">
        <v>181</v>
      </c>
      <c r="B275" s="13" t="s">
        <v>24</v>
      </c>
      <c r="C275" s="13">
        <v>300</v>
      </c>
      <c r="D275" s="13" t="s">
        <v>1</v>
      </c>
      <c r="E275" s="25">
        <v>7</v>
      </c>
      <c r="F275" s="30"/>
      <c r="G275" s="325"/>
      <c r="H275" s="125" t="str">
        <f>IF(ISNA((IF(F275=0," ",VLOOKUP(F275,Data!$B$154:$B$180,1,FALSE)))),"WRONG LETTER",IF(F275=0," ",_xlfn.XLOOKUP(F275,Data!$B$154:$B$180,Data!$L$154:$L$180)))</f>
        <v xml:space="preserve"> </v>
      </c>
      <c r="I275" s="125" t="str">
        <f>IF(ISNA((IF(F275=0," ",VLOOKUP(F275,Data!$B$32:$B$58,1,FALSE)))),"WRONG LETTER",IF(F275=0," ",_xlfn.XLOOKUP(F275,Data!$B$32:$B$58,Data!$A$32:$A$58)))</f>
        <v xml:space="preserve"> </v>
      </c>
      <c r="J275" s="13" t="str" cm="1">
        <f t="array" ref="J275">_xlfn.IFS(ISBLANK(G275), "", NOT(ISNUMBER(G275)), "!!!",  G275&gt;Data!$D$328,"...",G275&gt;Data!$E$328,"L1",G275&gt;Data!$F$328,"L2",G275&gt;Data!$G$328,"L3",G275&gt;Data!$H$328,"L4",G275&gt;Data!$I$328,"L5",G275&gt;Data!$J$328,"L6",G275&gt;Data!$K$328,"L7",G275&gt;Data!$L$328,"L8", G275&lt;=Data!$L$328,"L9")</f>
        <v/>
      </c>
      <c r="K275" s="8"/>
      <c r="L275" s="126" t="s">
        <v>72</v>
      </c>
      <c r="M275" s="126" t="s">
        <v>73</v>
      </c>
      <c r="N275" s="126">
        <f t="shared" si="58"/>
        <v>0</v>
      </c>
      <c r="O275" s="2"/>
      <c r="P275" s="6"/>
      <c r="Q275" s="6"/>
      <c r="R275" s="6"/>
      <c r="S275" s="6"/>
      <c r="T275" s="6"/>
      <c r="U275" s="6"/>
      <c r="V275" s="6">
        <f>$N275</f>
        <v>0</v>
      </c>
      <c r="W275" s="6"/>
      <c r="X275" s="2"/>
      <c r="Y275" s="8">
        <f>COUNTIF(F$260:F$267:F$269:F$276,F275)</f>
        <v>0</v>
      </c>
      <c r="Z275" s="8">
        <f t="shared" si="59"/>
        <v>0</v>
      </c>
    </row>
    <row r="276" spans="1:26" s="11" customFormat="1" ht="20" customHeight="1">
      <c r="A276" s="13" t="s">
        <v>181</v>
      </c>
      <c r="B276" s="13" t="s">
        <v>24</v>
      </c>
      <c r="C276" s="13">
        <v>300</v>
      </c>
      <c r="D276" s="13" t="s">
        <v>1</v>
      </c>
      <c r="E276" s="25">
        <v>8</v>
      </c>
      <c r="F276" s="30"/>
      <c r="G276" s="325"/>
      <c r="H276" s="125" t="str">
        <f>IF(ISNA((IF(F276=0," ",VLOOKUP(F276,Data!$B$154:$B$180,1,FALSE)))),"WRONG LETTER",IF(F276=0," ",_xlfn.XLOOKUP(F276,Data!$B$154:$B$180,Data!$L$154:$L$180)))</f>
        <v xml:space="preserve"> </v>
      </c>
      <c r="I276" s="125" t="str">
        <f>IF(ISNA((IF(F276=0," ",VLOOKUP(F276,Data!$B$32:$B$58,1,FALSE)))),"WRONG LETTER",IF(F276=0," ",_xlfn.XLOOKUP(F276,Data!$B$32:$B$58,Data!$A$32:$A$58)))</f>
        <v xml:space="preserve"> </v>
      </c>
      <c r="J276" s="13" t="str" cm="1">
        <f t="array" ref="J276">_xlfn.IFS(ISBLANK(G276), "", NOT(ISNUMBER(G276)), "!!!",  G276&gt;Data!$D$328,"...",G276&gt;Data!$E$328,"L1",G276&gt;Data!$F$328,"L2",G276&gt;Data!$G$328,"L3",G276&gt;Data!$H$328,"L4",G276&gt;Data!$I$328,"L5",G276&gt;Data!$J$328,"L6",G276&gt;Data!$K$328,"L7",G276&gt;Data!$L$328,"L8", G276&lt;=Data!$L$328,"L9")</f>
        <v/>
      </c>
      <c r="K276" s="8"/>
      <c r="L276" s="126" t="s">
        <v>45</v>
      </c>
      <c r="M276" s="126" t="s">
        <v>49</v>
      </c>
      <c r="N276" s="126">
        <f t="shared" si="58"/>
        <v>0</v>
      </c>
      <c r="O276" s="2"/>
      <c r="P276" s="6"/>
      <c r="Q276" s="6"/>
      <c r="R276" s="6"/>
      <c r="S276" s="6"/>
      <c r="T276" s="6"/>
      <c r="U276" s="6"/>
      <c r="V276" s="6"/>
      <c r="W276" s="6">
        <f>$N276</f>
        <v>0</v>
      </c>
      <c r="X276" s="8"/>
      <c r="Y276" s="8">
        <f>COUNTIF(F$260:F$267:F$269:F$276,F276)</f>
        <v>0</v>
      </c>
      <c r="Z276" s="8">
        <f t="shared" si="59"/>
        <v>0</v>
      </c>
    </row>
    <row r="277" spans="1:26" s="11" customFormat="1" ht="20" customHeight="1">
      <c r="A277" s="13" t="s">
        <v>181</v>
      </c>
      <c r="B277" s="13" t="s">
        <v>24</v>
      </c>
      <c r="C277" s="13">
        <v>800</v>
      </c>
      <c r="D277" s="13"/>
      <c r="E277" s="156" t="s">
        <v>272</v>
      </c>
      <c r="F277" s="151"/>
      <c r="G277" s="151"/>
      <c r="H277" s="156"/>
      <c r="I277" s="159" t="s">
        <v>59</v>
      </c>
      <c r="J277" s="161">
        <f>Data!$M$329</f>
        <v>1.6342592592592591E-3</v>
      </c>
      <c r="K277" s="22"/>
      <c r="L277" s="16"/>
      <c r="M277" s="16"/>
      <c r="O277" s="8"/>
      <c r="P277" s="8"/>
      <c r="Q277" s="8"/>
      <c r="R277" s="8"/>
      <c r="S277" s="8"/>
      <c r="T277" s="8"/>
      <c r="U277" s="8"/>
      <c r="V277" s="8"/>
      <c r="W277" s="8"/>
      <c r="X277" s="2"/>
      <c r="Y277" s="123"/>
      <c r="Z277" s="3"/>
    </row>
    <row r="278" spans="1:26" s="11" customFormat="1" ht="20" customHeight="1">
      <c r="A278" s="13" t="s">
        <v>181</v>
      </c>
      <c r="B278" s="13" t="s">
        <v>24</v>
      </c>
      <c r="C278" s="13">
        <v>800</v>
      </c>
      <c r="D278" s="13" t="s">
        <v>0</v>
      </c>
      <c r="E278" s="155">
        <v>1</v>
      </c>
      <c r="F278" s="51"/>
      <c r="G278" s="51"/>
      <c r="H278" s="125" t="str">
        <f>IF(ISNA((IF(F278=0," ",VLOOKUP(F278,Data!$B$154:$B$180,1,FALSE)))),"WRONG LETTER",IF(F278=0," ",_xlfn.XLOOKUP(F278,Data!$B$154:$B$180,Data!$O$154:$O$180)))</f>
        <v xml:space="preserve"> </v>
      </c>
      <c r="I278" s="125" t="str">
        <f>IF(ISNA((IF(F278=0," ",VLOOKUP(F278,Data!$B$32:$B$58,1,FALSE)))),"WRONG LETTER",IF(F278=0," ",_xlfn.XLOOKUP(F278,Data!$B$32:$B$58,Data!$A$32:$A$58)))</f>
        <v xml:space="preserve"> </v>
      </c>
      <c r="J278" s="13" t="str" cm="1">
        <f t="array" ref="J278">_xlfn.IFS(ISBLANK(G278), "", NOT(ISNUMBER(G278)), "!!!",  G278&gt;Data!$D$329,"...",G278&gt;Data!$E$329,"L1",G278&gt;Data!$F$329,"L2",G278&gt;Data!$G$329,"L3",G278&gt;Data!$H$329,"L4",G278&gt;Data!$I$329,"L5",G278&gt;Data!$J$329,"L6",G278&gt;Data!$K$329,"L7",G278&gt;Data!$L$329,"L8", G278&lt;=Data!$L$329,"L9")</f>
        <v/>
      </c>
      <c r="K278" s="2"/>
      <c r="L278" s="126" t="s">
        <v>0</v>
      </c>
      <c r="M278" s="126" t="s">
        <v>47</v>
      </c>
      <c r="N278" s="126">
        <f>(9-_xlfn.XLOOKUP(L278,F$278:F$285,E$278:E$285, 9))+(9-_xlfn.XLOOKUP(M278,F$278:F$285,E$278:E$285, 9))</f>
        <v>0</v>
      </c>
      <c r="O278" s="2"/>
      <c r="P278" s="6">
        <f>$N278</f>
        <v>0</v>
      </c>
      <c r="Q278" s="6"/>
      <c r="R278" s="6"/>
      <c r="S278" s="6"/>
      <c r="T278" s="6"/>
      <c r="U278" s="6"/>
      <c r="V278" s="6"/>
      <c r="W278" s="6"/>
      <c r="X278" s="2"/>
      <c r="Y278" s="8">
        <f>COUNTIF(F$278:F$285:F$287:F$294,F278)</f>
        <v>0</v>
      </c>
      <c r="Z278" s="8">
        <f>IF(NOT(ISBLANK(F278)),COUNTIF(F$278:F$285,LEFT(F278,1)&amp;"*"),0)</f>
        <v>0</v>
      </c>
    </row>
    <row r="279" spans="1:26" s="11" customFormat="1" ht="20" customHeight="1">
      <c r="A279" s="13" t="s">
        <v>181</v>
      </c>
      <c r="B279" s="13" t="s">
        <v>24</v>
      </c>
      <c r="C279" s="13">
        <v>800</v>
      </c>
      <c r="D279" s="13" t="s">
        <v>0</v>
      </c>
      <c r="E279" s="155">
        <v>2</v>
      </c>
      <c r="F279" s="51"/>
      <c r="G279" s="51"/>
      <c r="H279" s="125" t="str">
        <f>IF(ISNA((IF(F279=0," ",VLOOKUP(F279,Data!$B$154:$B$180,1,FALSE)))),"WRONG LETTER",IF(F279=0," ",_xlfn.XLOOKUP(F279,Data!$B$154:$B$180,Data!$O$154:$O$180)))</f>
        <v xml:space="preserve"> </v>
      </c>
      <c r="I279" s="125" t="str">
        <f>IF(ISNA((IF(F279=0," ",VLOOKUP(F279,Data!$B$32:$B$58,1,FALSE)))),"WRONG LETTER",IF(F279=0," ",_xlfn.XLOOKUP(F279,Data!$B$32:$B$58,Data!$A$32:$A$58)))</f>
        <v xml:space="preserve"> </v>
      </c>
      <c r="J279" s="13" t="str" cm="1">
        <f t="array" ref="J279">_xlfn.IFS(ISBLANK(G279), "", NOT(ISNUMBER(G279)), "!!!",  G279&gt;Data!$D$329,"...",G279&gt;Data!$E$329,"L1",G279&gt;Data!$F$329,"L2",G279&gt;Data!$G$329,"L3",G279&gt;Data!$H$329,"L4",G279&gt;Data!$I$329,"L5",G279&gt;Data!$J$329,"L6",G279&gt;Data!$K$329,"L7",G279&gt;Data!$L$329,"L8", G279&lt;=Data!$L$329,"L9")</f>
        <v/>
      </c>
      <c r="K279" s="2"/>
      <c r="L279" s="126" t="s">
        <v>33</v>
      </c>
      <c r="M279" s="126" t="s">
        <v>34</v>
      </c>
      <c r="N279" s="126">
        <f t="shared" ref="N279:N285" si="60">(9-_xlfn.XLOOKUP(L279,F$278:F$285,E$278:E$285, 9))+(9-_xlfn.XLOOKUP(M279,F$278:F$285,E$278:E$285, 9))</f>
        <v>0</v>
      </c>
      <c r="O279" s="2"/>
      <c r="P279" s="6"/>
      <c r="Q279" s="6">
        <f>$N279</f>
        <v>0</v>
      </c>
      <c r="R279" s="6"/>
      <c r="S279" s="6"/>
      <c r="T279" s="6"/>
      <c r="U279" s="6"/>
      <c r="V279" s="6"/>
      <c r="W279" s="6"/>
      <c r="X279" s="2"/>
      <c r="Y279" s="8">
        <f>COUNTIF(F$278:F$285:F$287:F$294,F279)</f>
        <v>0</v>
      </c>
      <c r="Z279" s="8">
        <f t="shared" ref="Z279:Z285" si="61">IF(NOT(ISBLANK(F279)),COUNTIF(F$278:F$285,LEFT(F279,1)&amp;"*"),0)</f>
        <v>0</v>
      </c>
    </row>
    <row r="280" spans="1:26" s="11" customFormat="1" ht="20" customHeight="1">
      <c r="A280" s="13" t="s">
        <v>181</v>
      </c>
      <c r="B280" s="13" t="s">
        <v>24</v>
      </c>
      <c r="C280" s="13">
        <v>800</v>
      </c>
      <c r="D280" s="13" t="s">
        <v>0</v>
      </c>
      <c r="E280" s="155">
        <v>3</v>
      </c>
      <c r="F280" s="51"/>
      <c r="G280" s="51"/>
      <c r="H280" s="125" t="str">
        <f>IF(ISNA((IF(F280=0," ",VLOOKUP(F280,Data!$B$154:$B$180,1,FALSE)))),"WRONG LETTER",IF(F280=0," ",_xlfn.XLOOKUP(F280,Data!$B$154:$B$180,Data!$O$154:$O$180)))</f>
        <v xml:space="preserve"> </v>
      </c>
      <c r="I280" s="125" t="str">
        <f>IF(ISNA((IF(F280=0," ",VLOOKUP(F280,Data!$B$32:$B$58,1,FALSE)))),"WRONG LETTER",IF(F280=0," ",_xlfn.XLOOKUP(F280,Data!$B$32:$B$58,Data!$A$32:$A$58)))</f>
        <v xml:space="preserve"> </v>
      </c>
      <c r="J280" s="13" t="str" cm="1">
        <f t="array" ref="J280">_xlfn.IFS(ISBLANK(G280), "", NOT(ISNUMBER(G280)), "!!!",  G280&gt;Data!$D$329,"...",G280&gt;Data!$E$329,"L1",G280&gt;Data!$F$329,"L2",G280&gt;Data!$G$329,"L3",G280&gt;Data!$H$329,"L4",G280&gt;Data!$I$329,"L5",G280&gt;Data!$J$329,"L6",G280&gt;Data!$K$329,"L7",G280&gt;Data!$L$329,"L8", G280&lt;=Data!$L$329,"L9")</f>
        <v/>
      </c>
      <c r="K280" s="2"/>
      <c r="L280" s="126" t="s">
        <v>1</v>
      </c>
      <c r="M280" s="126" t="s">
        <v>46</v>
      </c>
      <c r="N280" s="126">
        <f t="shared" si="60"/>
        <v>0</v>
      </c>
      <c r="O280" s="2"/>
      <c r="P280" s="6"/>
      <c r="Q280" s="6"/>
      <c r="R280" s="6">
        <f>$N280</f>
        <v>0</v>
      </c>
      <c r="S280" s="6"/>
      <c r="T280" s="6"/>
      <c r="U280" s="6"/>
      <c r="V280" s="6"/>
      <c r="W280" s="6"/>
      <c r="X280" s="2"/>
      <c r="Y280" s="8">
        <f>COUNTIF(F$278:F$285:F$287:F$294,F280)</f>
        <v>0</v>
      </c>
      <c r="Z280" s="8">
        <f t="shared" si="61"/>
        <v>0</v>
      </c>
    </row>
    <row r="281" spans="1:26" s="11" customFormat="1" ht="20" customHeight="1">
      <c r="A281" s="13" t="s">
        <v>181</v>
      </c>
      <c r="B281" s="13" t="s">
        <v>24</v>
      </c>
      <c r="C281" s="13">
        <v>800</v>
      </c>
      <c r="D281" s="13" t="s">
        <v>0</v>
      </c>
      <c r="E281" s="155">
        <v>4</v>
      </c>
      <c r="F281" s="51"/>
      <c r="G281" s="51"/>
      <c r="H281" s="125" t="str">
        <f>IF(ISNA((IF(F281=0," ",VLOOKUP(F281,Data!$B$154:$B$180,1,FALSE)))),"WRONG LETTER",IF(F281=0," ",_xlfn.XLOOKUP(F281,Data!$B$154:$B$180,Data!$O$154:$O$180)))</f>
        <v xml:space="preserve"> </v>
      </c>
      <c r="I281" s="125" t="str">
        <f>IF(ISNA((IF(F281=0," ",VLOOKUP(F281,Data!$B$32:$B$58,1,FALSE)))),"WRONG LETTER",IF(F281=0," ",_xlfn.XLOOKUP(F281,Data!$B$32:$B$58,Data!$A$32:$A$58)))</f>
        <v xml:space="preserve"> </v>
      </c>
      <c r="J281" s="13" t="str" cm="1">
        <f t="array" ref="J281">_xlfn.IFS(ISBLANK(G281), "", NOT(ISNUMBER(G281)), "!!!",  G281&gt;Data!$D$329,"...",G281&gt;Data!$E$329,"L1",G281&gt;Data!$F$329,"L2",G281&gt;Data!$G$329,"L3",G281&gt;Data!$H$329,"L4",G281&gt;Data!$I$329,"L5",G281&gt;Data!$J$329,"L6",G281&gt;Data!$K$329,"L7",G281&gt;Data!$L$329,"L8", G281&lt;=Data!$L$329,"L9")</f>
        <v/>
      </c>
      <c r="K281" s="2"/>
      <c r="L281" s="126" t="s">
        <v>18</v>
      </c>
      <c r="M281" s="126" t="s">
        <v>17</v>
      </c>
      <c r="N281" s="126">
        <f t="shared" si="60"/>
        <v>0</v>
      </c>
      <c r="O281" s="2"/>
      <c r="P281" s="6"/>
      <c r="Q281" s="6"/>
      <c r="R281" s="6"/>
      <c r="S281" s="6">
        <f>$N281</f>
        <v>0</v>
      </c>
      <c r="T281" s="6"/>
      <c r="U281" s="6"/>
      <c r="V281" s="6"/>
      <c r="W281" s="6"/>
      <c r="X281" s="2"/>
      <c r="Y281" s="8">
        <f>COUNTIF(F$278:F$285:F$287:F$294,F281)</f>
        <v>0</v>
      </c>
      <c r="Z281" s="8">
        <f t="shared" si="61"/>
        <v>0</v>
      </c>
    </row>
    <row r="282" spans="1:26" s="11" customFormat="1" ht="20" customHeight="1">
      <c r="A282" s="13" t="s">
        <v>181</v>
      </c>
      <c r="B282" s="13" t="s">
        <v>24</v>
      </c>
      <c r="C282" s="13">
        <v>800</v>
      </c>
      <c r="D282" s="13" t="s">
        <v>0</v>
      </c>
      <c r="E282" s="155">
        <v>5</v>
      </c>
      <c r="F282" s="51"/>
      <c r="G282" s="51"/>
      <c r="H282" s="125" t="str">
        <f>IF(ISNA((IF(F282=0," ",VLOOKUP(F282,Data!$B$154:$B$180,1,FALSE)))),"WRONG LETTER",IF(F282=0," ",_xlfn.XLOOKUP(F282,Data!$B$154:$B$180,Data!$O$154:$O$180)))</f>
        <v xml:space="preserve"> </v>
      </c>
      <c r="I282" s="125" t="str">
        <f>IF(ISNA((IF(F282=0," ",VLOOKUP(F282,Data!$B$32:$B$58,1,FALSE)))),"WRONG LETTER",IF(F282=0," ",_xlfn.XLOOKUP(F282,Data!$B$32:$B$58,Data!$A$32:$A$58)))</f>
        <v xml:space="preserve"> </v>
      </c>
      <c r="J282" s="13" t="str" cm="1">
        <f t="array" ref="J282">_xlfn.IFS(ISBLANK(G282), "", NOT(ISNUMBER(G282)), "!!!",  G282&gt;Data!$D$329,"...",G282&gt;Data!$E$329,"L1",G282&gt;Data!$F$329,"L2",G282&gt;Data!$G$329,"L3",G282&gt;Data!$H$329,"L4",G282&gt;Data!$I$329,"L5",G282&gt;Data!$J$329,"L6",G282&gt;Data!$K$329,"L7",G282&gt;Data!$L$329,"L8", G282&lt;=Data!$L$329,"L9")</f>
        <v/>
      </c>
      <c r="K282" s="2"/>
      <c r="L282" s="126" t="s">
        <v>31</v>
      </c>
      <c r="M282" s="126" t="s">
        <v>32</v>
      </c>
      <c r="N282" s="126">
        <f t="shared" si="60"/>
        <v>0</v>
      </c>
      <c r="O282" s="2"/>
      <c r="P282" s="6"/>
      <c r="Q282" s="6"/>
      <c r="R282" s="6"/>
      <c r="S282" s="6"/>
      <c r="T282" s="6">
        <f>$N282</f>
        <v>0</v>
      </c>
      <c r="U282" s="6"/>
      <c r="V282" s="6"/>
      <c r="W282" s="6"/>
      <c r="X282" s="2"/>
      <c r="Y282" s="8">
        <f>COUNTIF(F$278:F$285:F$287:F$294,F282)</f>
        <v>0</v>
      </c>
      <c r="Z282" s="8">
        <f t="shared" si="61"/>
        <v>0</v>
      </c>
    </row>
    <row r="283" spans="1:26" s="11" customFormat="1" ht="20" customHeight="1">
      <c r="A283" s="13" t="s">
        <v>181</v>
      </c>
      <c r="B283" s="13" t="s">
        <v>24</v>
      </c>
      <c r="C283" s="13">
        <v>800</v>
      </c>
      <c r="D283" s="13" t="s">
        <v>0</v>
      </c>
      <c r="E283" s="155">
        <v>6</v>
      </c>
      <c r="F283" s="51"/>
      <c r="G283" s="51"/>
      <c r="H283" s="125" t="str">
        <f>IF(ISNA((IF(F283=0," ",VLOOKUP(F283,Data!$B$154:$B$180,1,FALSE)))),"WRONG LETTER",IF(F283=0," ",_xlfn.XLOOKUP(F283,Data!$B$154:$B$180,Data!$O$154:$O$180)))</f>
        <v xml:space="preserve"> </v>
      </c>
      <c r="I283" s="125" t="str">
        <f>IF(ISNA((IF(F283=0," ",VLOOKUP(F283,Data!$B$32:$B$58,1,FALSE)))),"WRONG LETTER",IF(F283=0," ",_xlfn.XLOOKUP(F283,Data!$B$32:$B$58,Data!$A$32:$A$58)))</f>
        <v xml:space="preserve"> </v>
      </c>
      <c r="J283" s="13" t="str" cm="1">
        <f t="array" ref="J283">_xlfn.IFS(ISBLANK(G283), "", NOT(ISNUMBER(G283)), "!!!",  G283&gt;Data!$D$329,"...",G283&gt;Data!$E$329,"L1",G283&gt;Data!$F$329,"L2",G283&gt;Data!$G$329,"L3",G283&gt;Data!$H$329,"L4",G283&gt;Data!$I$329,"L5",G283&gt;Data!$J$329,"L6",G283&gt;Data!$K$329,"L7",G283&gt;Data!$L$329,"L8", G283&lt;=Data!$L$329,"L9")</f>
        <v/>
      </c>
      <c r="K283" s="2"/>
      <c r="L283" s="126" t="s">
        <v>44</v>
      </c>
      <c r="M283" s="126" t="s">
        <v>48</v>
      </c>
      <c r="N283" s="126">
        <f t="shared" si="60"/>
        <v>0</v>
      </c>
      <c r="O283" s="2"/>
      <c r="P283" s="6"/>
      <c r="Q283" s="6"/>
      <c r="R283" s="6"/>
      <c r="S283" s="6"/>
      <c r="T283" s="6"/>
      <c r="U283" s="6">
        <f>$N283</f>
        <v>0</v>
      </c>
      <c r="V283" s="6"/>
      <c r="W283" s="6"/>
      <c r="X283" s="2"/>
      <c r="Y283" s="8">
        <f>COUNTIF(F$278:F$285:F$287:F$294,F283)</f>
        <v>0</v>
      </c>
      <c r="Z283" s="8">
        <f t="shared" si="61"/>
        <v>0</v>
      </c>
    </row>
    <row r="284" spans="1:26" s="11" customFormat="1" ht="20" customHeight="1">
      <c r="A284" s="13" t="s">
        <v>181</v>
      </c>
      <c r="B284" s="13" t="s">
        <v>24</v>
      </c>
      <c r="C284" s="13">
        <v>800</v>
      </c>
      <c r="D284" s="13" t="s">
        <v>0</v>
      </c>
      <c r="E284" s="25">
        <v>7</v>
      </c>
      <c r="F284" s="51"/>
      <c r="G284" s="51"/>
      <c r="H284" s="125" t="str">
        <f>IF(ISNA((IF(F284=0," ",VLOOKUP(F284,Data!$B$154:$B$180,1,FALSE)))),"WRONG LETTER",IF(F284=0," ",_xlfn.XLOOKUP(F284,Data!$B$154:$B$180,Data!$O$154:$O$180)))</f>
        <v xml:space="preserve"> </v>
      </c>
      <c r="I284" s="125" t="str">
        <f>IF(ISNA((IF(F284=0," ",VLOOKUP(F284,Data!$B$32:$B$58,1,FALSE)))),"WRONG LETTER",IF(F284=0," ",_xlfn.XLOOKUP(F284,Data!$B$32:$B$58,Data!$A$32:$A$58)))</f>
        <v xml:space="preserve"> </v>
      </c>
      <c r="J284" s="13" t="str" cm="1">
        <f t="array" ref="J284">_xlfn.IFS(ISBLANK(G284), "", NOT(ISNUMBER(G284)), "!!!",  G284&gt;Data!$D$329,"...",G284&gt;Data!$E$329,"L1",G284&gt;Data!$F$329,"L2",G284&gt;Data!$G$329,"L3",G284&gt;Data!$H$329,"L4",G284&gt;Data!$I$329,"L5",G284&gt;Data!$J$329,"L6",G284&gt;Data!$K$329,"L7",G284&gt;Data!$L$329,"L8", G284&lt;=Data!$L$329,"L9")</f>
        <v/>
      </c>
      <c r="K284" s="2"/>
      <c r="L284" s="126" t="s">
        <v>72</v>
      </c>
      <c r="M284" s="126" t="s">
        <v>73</v>
      </c>
      <c r="N284" s="126">
        <f t="shared" si="60"/>
        <v>0</v>
      </c>
      <c r="O284" s="2"/>
      <c r="P284" s="6"/>
      <c r="Q284" s="6"/>
      <c r="R284" s="6"/>
      <c r="S284" s="6"/>
      <c r="T284" s="6"/>
      <c r="U284" s="6"/>
      <c r="V284" s="6">
        <f>$N284</f>
        <v>0</v>
      </c>
      <c r="W284" s="6"/>
      <c r="X284" s="2"/>
      <c r="Y284" s="8">
        <f>COUNTIF(F$278:F$285:F$287:F$294,F284)</f>
        <v>0</v>
      </c>
      <c r="Z284" s="8">
        <f t="shared" si="61"/>
        <v>0</v>
      </c>
    </row>
    <row r="285" spans="1:26" s="12" customFormat="1" ht="20" customHeight="1">
      <c r="A285" s="13" t="s">
        <v>181</v>
      </c>
      <c r="B285" s="13" t="s">
        <v>24</v>
      </c>
      <c r="C285" s="13">
        <v>800</v>
      </c>
      <c r="D285" s="13" t="s">
        <v>0</v>
      </c>
      <c r="E285" s="25">
        <v>8</v>
      </c>
      <c r="F285" s="51"/>
      <c r="G285" s="51"/>
      <c r="H285" s="125" t="str">
        <f>IF(ISNA((IF(F285=0," ",VLOOKUP(F285,Data!$B$154:$B$180,1,FALSE)))),"WRONG LETTER",IF(F285=0," ",_xlfn.XLOOKUP(F285,Data!$B$154:$B$180,Data!$O$154:$O$180)))</f>
        <v xml:space="preserve"> </v>
      </c>
      <c r="I285" s="125" t="str">
        <f>IF(ISNA((IF(F285=0," ",VLOOKUP(F285,Data!$B$32:$B$58,1,FALSE)))),"WRONG LETTER",IF(F285=0," ",_xlfn.XLOOKUP(F285,Data!$B$32:$B$58,Data!$A$32:$A$58)))</f>
        <v xml:space="preserve"> </v>
      </c>
      <c r="J285" s="13" t="str" cm="1">
        <f t="array" ref="J285">_xlfn.IFS(ISBLANK(G285), "", NOT(ISNUMBER(G285)), "!!!",  G285&gt;Data!$D$329,"...",G285&gt;Data!$E$329,"L1",G285&gt;Data!$F$329,"L2",G285&gt;Data!$G$329,"L3",G285&gt;Data!$H$329,"L4",G285&gt;Data!$I$329,"L5",G285&gt;Data!$J$329,"L6",G285&gt;Data!$K$329,"L7",G285&gt;Data!$L$329,"L8", G285&lt;=Data!$L$329,"L9")</f>
        <v/>
      </c>
      <c r="K285" s="8"/>
      <c r="L285" s="126" t="s">
        <v>45</v>
      </c>
      <c r="M285" s="126" t="s">
        <v>49</v>
      </c>
      <c r="N285" s="126">
        <f t="shared" si="60"/>
        <v>0</v>
      </c>
      <c r="O285" s="2"/>
      <c r="P285" s="6"/>
      <c r="Q285" s="6"/>
      <c r="R285" s="6"/>
      <c r="S285" s="6"/>
      <c r="T285" s="6"/>
      <c r="U285" s="6"/>
      <c r="V285" s="6"/>
      <c r="W285" s="6">
        <f>$N285</f>
        <v>0</v>
      </c>
      <c r="X285" s="8"/>
      <c r="Y285" s="8">
        <f>COUNTIF(F$278:F$285:F$287:F$294,F285)</f>
        <v>0</v>
      </c>
      <c r="Z285" s="8">
        <f t="shared" si="61"/>
        <v>0</v>
      </c>
    </row>
    <row r="286" spans="1:26" s="12" customFormat="1" ht="20" customHeight="1">
      <c r="A286" s="13" t="s">
        <v>181</v>
      </c>
      <c r="B286" s="13" t="s">
        <v>24</v>
      </c>
      <c r="C286" s="13">
        <v>800</v>
      </c>
      <c r="D286" s="13"/>
      <c r="E286" s="156" t="s">
        <v>273</v>
      </c>
      <c r="F286" s="151"/>
      <c r="G286" s="151"/>
      <c r="H286" s="156"/>
      <c r="I286" s="159"/>
      <c r="J286" s="161"/>
      <c r="K286" s="8"/>
      <c r="L286" s="129"/>
      <c r="M286" s="129"/>
      <c r="N286" s="130"/>
      <c r="O286" s="8"/>
      <c r="P286" s="8"/>
      <c r="Q286" s="8"/>
      <c r="R286" s="8"/>
      <c r="S286" s="8"/>
      <c r="T286" s="8"/>
      <c r="U286" s="8"/>
      <c r="V286" s="8"/>
      <c r="W286" s="8"/>
      <c r="X286" s="8"/>
      <c r="Y286" s="8"/>
      <c r="Z286" s="3"/>
    </row>
    <row r="287" spans="1:26" s="12" customFormat="1" ht="20" customHeight="1">
      <c r="A287" s="13" t="s">
        <v>181</v>
      </c>
      <c r="B287" s="13" t="s">
        <v>24</v>
      </c>
      <c r="C287" s="13">
        <v>800</v>
      </c>
      <c r="D287" s="13" t="s">
        <v>1</v>
      </c>
      <c r="E287" s="155">
        <v>1</v>
      </c>
      <c r="F287" s="51"/>
      <c r="G287" s="51"/>
      <c r="H287" s="125" t="str">
        <f>IF(ISNA((IF(F287=0," ",VLOOKUP(F287,Data!$B$154:$B$180,1,FALSE)))),"WRONG LETTER",IF(F287=0," ",_xlfn.XLOOKUP(F287,Data!$B$154:$B$180,Data!$O$154:$O$180)))</f>
        <v xml:space="preserve"> </v>
      </c>
      <c r="I287" s="125" t="str">
        <f>IF(ISNA((IF(F287=0," ",VLOOKUP(F287,Data!$B$32:$B$58,1,FALSE)))),"WRONG LETTER",IF(F287=0," ",_xlfn.XLOOKUP(F287,Data!$B$32:$B$58,Data!$A$32:$A$58)))</f>
        <v xml:space="preserve"> </v>
      </c>
      <c r="J287" s="13" t="str" cm="1">
        <f t="array" ref="J287">_xlfn.IFS(ISBLANK(G287), "", NOT(ISNUMBER(G287)), "!!!",  G287&gt;Data!$D$329,"...",G287&gt;Data!$E$329,"L1",G287&gt;Data!$F$329,"L2",G287&gt;Data!$G$329,"L3",G287&gt;Data!$H$329,"L4",G287&gt;Data!$I$329,"L5",G287&gt;Data!$J$329,"L6",G287&gt;Data!$K$329,"L7",G287&gt;Data!$L$329,"L8", G287&lt;=Data!$L$329,"L9")</f>
        <v/>
      </c>
      <c r="K287" s="8"/>
      <c r="L287" s="126" t="s">
        <v>0</v>
      </c>
      <c r="M287" s="126" t="s">
        <v>47</v>
      </c>
      <c r="N287" s="126">
        <f>(9-_xlfn.XLOOKUP(L287,F$287:F$294,E$287:E$294, 9))+(9-_xlfn.XLOOKUP(M287,F$287:F$294,E$287:E$294, 9))</f>
        <v>0</v>
      </c>
      <c r="O287" s="2"/>
      <c r="P287" s="6">
        <f>$N287</f>
        <v>0</v>
      </c>
      <c r="Q287" s="6"/>
      <c r="R287" s="6"/>
      <c r="S287" s="6"/>
      <c r="T287" s="6"/>
      <c r="U287" s="6"/>
      <c r="V287" s="6"/>
      <c r="W287" s="6"/>
      <c r="X287" s="2"/>
      <c r="Y287" s="8">
        <f>COUNTIF(F$278:F$285:F$287:F$294,F287)</f>
        <v>0</v>
      </c>
      <c r="Z287" s="8">
        <f>IF(NOT(ISBLANK(F287)),COUNTIF(F$287:F$294,LEFT(F287,1)&amp;"*"),0)</f>
        <v>0</v>
      </c>
    </row>
    <row r="288" spans="1:26" s="12" customFormat="1" ht="20" customHeight="1">
      <c r="A288" s="13" t="s">
        <v>181</v>
      </c>
      <c r="B288" s="13" t="s">
        <v>24</v>
      </c>
      <c r="C288" s="13">
        <v>800</v>
      </c>
      <c r="D288" s="13" t="s">
        <v>1</v>
      </c>
      <c r="E288" s="155">
        <v>2</v>
      </c>
      <c r="F288" s="51"/>
      <c r="G288" s="51"/>
      <c r="H288" s="125" t="str">
        <f>IF(ISNA((IF(F288=0," ",VLOOKUP(F288,Data!$B$154:$B$180,1,FALSE)))),"WRONG LETTER",IF(F288=0," ",_xlfn.XLOOKUP(F288,Data!$B$154:$B$180,Data!$O$154:$O$180)))</f>
        <v xml:space="preserve"> </v>
      </c>
      <c r="I288" s="125" t="str">
        <f>IF(ISNA((IF(F288=0," ",VLOOKUP(F288,Data!$B$32:$B$58,1,FALSE)))),"WRONG LETTER",IF(F288=0," ",_xlfn.XLOOKUP(F288,Data!$B$32:$B$58,Data!$A$32:$A$58)))</f>
        <v xml:space="preserve"> </v>
      </c>
      <c r="J288" s="13" t="str" cm="1">
        <f t="array" ref="J288">_xlfn.IFS(ISBLANK(G288), "", NOT(ISNUMBER(G288)), "!!!",  G288&gt;Data!$D$329,"...",G288&gt;Data!$E$329,"L1",G288&gt;Data!$F$329,"L2",G288&gt;Data!$G$329,"L3",G288&gt;Data!$H$329,"L4",G288&gt;Data!$I$329,"L5",G288&gt;Data!$J$329,"L6",G288&gt;Data!$K$329,"L7",G288&gt;Data!$L$329,"L8", G288&lt;=Data!$L$329,"L9")</f>
        <v/>
      </c>
      <c r="K288" s="8"/>
      <c r="L288" s="126" t="s">
        <v>33</v>
      </c>
      <c r="M288" s="126" t="s">
        <v>34</v>
      </c>
      <c r="N288" s="126">
        <f t="shared" ref="N288:N294" si="62">(9-_xlfn.XLOOKUP(L288,F$287:F$294,E$287:E$294, 9))+(9-_xlfn.XLOOKUP(M288,F$287:F$294,E$287:E$294, 9))</f>
        <v>0</v>
      </c>
      <c r="O288" s="2"/>
      <c r="P288" s="6"/>
      <c r="Q288" s="6">
        <f>$N288</f>
        <v>0</v>
      </c>
      <c r="R288" s="6"/>
      <c r="S288" s="6"/>
      <c r="T288" s="6"/>
      <c r="U288" s="6"/>
      <c r="V288" s="6"/>
      <c r="W288" s="6"/>
      <c r="X288" s="2"/>
      <c r="Y288" s="8">
        <f>COUNTIF(F$278:F$285:F$287:F$294,F288)</f>
        <v>0</v>
      </c>
      <c r="Z288" s="8">
        <f t="shared" ref="Z288:Z294" si="63">IF(NOT(ISBLANK(F288)),COUNTIF(F$287:F$294,LEFT(F288,1)&amp;"*"),0)</f>
        <v>0</v>
      </c>
    </row>
    <row r="289" spans="1:26" s="12" customFormat="1" ht="20" customHeight="1">
      <c r="A289" s="13" t="s">
        <v>181</v>
      </c>
      <c r="B289" s="13" t="s">
        <v>24</v>
      </c>
      <c r="C289" s="13">
        <v>800</v>
      </c>
      <c r="D289" s="13" t="s">
        <v>1</v>
      </c>
      <c r="E289" s="155">
        <v>3</v>
      </c>
      <c r="F289" s="51"/>
      <c r="G289" s="51"/>
      <c r="H289" s="125" t="str">
        <f>IF(ISNA((IF(F289=0," ",VLOOKUP(F289,Data!$B$154:$B$180,1,FALSE)))),"WRONG LETTER",IF(F289=0," ",_xlfn.XLOOKUP(F289,Data!$B$154:$B$180,Data!$O$154:$O$180)))</f>
        <v xml:space="preserve"> </v>
      </c>
      <c r="I289" s="125" t="str">
        <f>IF(ISNA((IF(F289=0," ",VLOOKUP(F289,Data!$B$32:$B$58,1,FALSE)))),"WRONG LETTER",IF(F289=0," ",_xlfn.XLOOKUP(F289,Data!$B$32:$B$58,Data!$A$32:$A$58)))</f>
        <v xml:space="preserve"> </v>
      </c>
      <c r="J289" s="13" t="str" cm="1">
        <f t="array" ref="J289">_xlfn.IFS(ISBLANK(G289), "", NOT(ISNUMBER(G289)), "!!!",  G289&gt;Data!$D$329,"...",G289&gt;Data!$E$329,"L1",G289&gt;Data!$F$329,"L2",G289&gt;Data!$G$329,"L3",G289&gt;Data!$H$329,"L4",G289&gt;Data!$I$329,"L5",G289&gt;Data!$J$329,"L6",G289&gt;Data!$K$329,"L7",G289&gt;Data!$L$329,"L8", G289&lt;=Data!$L$329,"L9")</f>
        <v/>
      </c>
      <c r="K289" s="8"/>
      <c r="L289" s="126" t="s">
        <v>1</v>
      </c>
      <c r="M289" s="126" t="s">
        <v>46</v>
      </c>
      <c r="N289" s="126">
        <f t="shared" si="62"/>
        <v>0</v>
      </c>
      <c r="O289" s="2"/>
      <c r="P289" s="6"/>
      <c r="Q289" s="6"/>
      <c r="R289" s="6">
        <f>$N289</f>
        <v>0</v>
      </c>
      <c r="S289" s="6"/>
      <c r="T289" s="6"/>
      <c r="U289" s="6"/>
      <c r="V289" s="6"/>
      <c r="W289" s="6"/>
      <c r="X289" s="2"/>
      <c r="Y289" s="8">
        <f>COUNTIF(F$278:F$285:F$287:F$294,F289)</f>
        <v>0</v>
      </c>
      <c r="Z289" s="8">
        <f t="shared" si="63"/>
        <v>0</v>
      </c>
    </row>
    <row r="290" spans="1:26" s="12" customFormat="1" ht="20" customHeight="1">
      <c r="A290" s="13" t="s">
        <v>181</v>
      </c>
      <c r="B290" s="13" t="s">
        <v>24</v>
      </c>
      <c r="C290" s="13">
        <v>800</v>
      </c>
      <c r="D290" s="13" t="s">
        <v>1</v>
      </c>
      <c r="E290" s="155">
        <v>4</v>
      </c>
      <c r="F290" s="51"/>
      <c r="G290" s="51"/>
      <c r="H290" s="125" t="str">
        <f>IF(ISNA((IF(F290=0," ",VLOOKUP(F290,Data!$B$154:$B$180,1,FALSE)))),"WRONG LETTER",IF(F290=0," ",_xlfn.XLOOKUP(F290,Data!$B$154:$B$180,Data!$O$154:$O$180)))</f>
        <v xml:space="preserve"> </v>
      </c>
      <c r="I290" s="125" t="str">
        <f>IF(ISNA((IF(F290=0," ",VLOOKUP(F290,Data!$B$32:$B$58,1,FALSE)))),"WRONG LETTER",IF(F290=0," ",_xlfn.XLOOKUP(F290,Data!$B$32:$B$58,Data!$A$32:$A$58)))</f>
        <v xml:space="preserve"> </v>
      </c>
      <c r="J290" s="13" t="str" cm="1">
        <f t="array" ref="J290">_xlfn.IFS(ISBLANK(G290), "", NOT(ISNUMBER(G290)), "!!!",  G290&gt;Data!$D$329,"...",G290&gt;Data!$E$329,"L1",G290&gt;Data!$F$329,"L2",G290&gt;Data!$G$329,"L3",G290&gt;Data!$H$329,"L4",G290&gt;Data!$I$329,"L5",G290&gt;Data!$J$329,"L6",G290&gt;Data!$K$329,"L7",G290&gt;Data!$L$329,"L8", G290&lt;=Data!$L$329,"L9")</f>
        <v/>
      </c>
      <c r="K290" s="8"/>
      <c r="L290" s="126" t="s">
        <v>18</v>
      </c>
      <c r="M290" s="126" t="s">
        <v>17</v>
      </c>
      <c r="N290" s="126">
        <f t="shared" si="62"/>
        <v>0</v>
      </c>
      <c r="O290" s="2"/>
      <c r="P290" s="6"/>
      <c r="Q290" s="6"/>
      <c r="R290" s="6"/>
      <c r="S290" s="6">
        <f>$N290</f>
        <v>0</v>
      </c>
      <c r="T290" s="6"/>
      <c r="U290" s="6"/>
      <c r="V290" s="6"/>
      <c r="W290" s="6"/>
      <c r="X290" s="2"/>
      <c r="Y290" s="8">
        <f>COUNTIF(F$278:F$285:F$287:F$294,F290)</f>
        <v>0</v>
      </c>
      <c r="Z290" s="8">
        <f t="shared" si="63"/>
        <v>0</v>
      </c>
    </row>
    <row r="291" spans="1:26" s="12" customFormat="1" ht="20" customHeight="1">
      <c r="A291" s="13" t="s">
        <v>181</v>
      </c>
      <c r="B291" s="13" t="s">
        <v>24</v>
      </c>
      <c r="C291" s="13">
        <v>800</v>
      </c>
      <c r="D291" s="13" t="s">
        <v>1</v>
      </c>
      <c r="E291" s="155">
        <v>5</v>
      </c>
      <c r="F291" s="51"/>
      <c r="G291" s="51"/>
      <c r="H291" s="125" t="str">
        <f>IF(ISNA((IF(F291=0," ",VLOOKUP(F291,Data!$B$154:$B$180,1,FALSE)))),"WRONG LETTER",IF(F291=0," ",_xlfn.XLOOKUP(F291,Data!$B$154:$B$180,Data!$O$154:$O$180)))</f>
        <v xml:space="preserve"> </v>
      </c>
      <c r="I291" s="125" t="str">
        <f>IF(ISNA((IF(F291=0," ",VLOOKUP(F291,Data!$B$32:$B$58,1,FALSE)))),"WRONG LETTER",IF(F291=0," ",_xlfn.XLOOKUP(F291,Data!$B$32:$B$58,Data!$A$32:$A$58)))</f>
        <v xml:space="preserve"> </v>
      </c>
      <c r="J291" s="13" t="str" cm="1">
        <f t="array" ref="J291">_xlfn.IFS(ISBLANK(G291), "", NOT(ISNUMBER(G291)), "!!!",  G291&gt;Data!$D$329,"...",G291&gt;Data!$E$329,"L1",G291&gt;Data!$F$329,"L2",G291&gt;Data!$G$329,"L3",G291&gt;Data!$H$329,"L4",G291&gt;Data!$I$329,"L5",G291&gt;Data!$J$329,"L6",G291&gt;Data!$K$329,"L7",G291&gt;Data!$L$329,"L8", G291&lt;=Data!$L$329,"L9")</f>
        <v/>
      </c>
      <c r="K291" s="8"/>
      <c r="L291" s="126" t="s">
        <v>31</v>
      </c>
      <c r="M291" s="126" t="s">
        <v>32</v>
      </c>
      <c r="N291" s="126">
        <f t="shared" si="62"/>
        <v>0</v>
      </c>
      <c r="O291" s="2"/>
      <c r="P291" s="6"/>
      <c r="Q291" s="6"/>
      <c r="R291" s="6"/>
      <c r="S291" s="6"/>
      <c r="T291" s="6">
        <f>$N291</f>
        <v>0</v>
      </c>
      <c r="U291" s="6"/>
      <c r="V291" s="6"/>
      <c r="W291" s="6"/>
      <c r="X291" s="2"/>
      <c r="Y291" s="8">
        <f>COUNTIF(F$278:F$285:F$287:F$294,F291)</f>
        <v>0</v>
      </c>
      <c r="Z291" s="8">
        <f t="shared" si="63"/>
        <v>0</v>
      </c>
    </row>
    <row r="292" spans="1:26" s="12" customFormat="1" ht="20" customHeight="1">
      <c r="A292" s="13" t="s">
        <v>181</v>
      </c>
      <c r="B292" s="13" t="s">
        <v>24</v>
      </c>
      <c r="C292" s="13">
        <v>800</v>
      </c>
      <c r="D292" s="13" t="s">
        <v>1</v>
      </c>
      <c r="E292" s="155">
        <v>6</v>
      </c>
      <c r="F292" s="51"/>
      <c r="G292" s="51"/>
      <c r="H292" s="125" t="str">
        <f>IF(ISNA((IF(F292=0," ",VLOOKUP(F292,Data!$B$154:$B$180,1,FALSE)))),"WRONG LETTER",IF(F292=0," ",_xlfn.XLOOKUP(F292,Data!$B$154:$B$180,Data!$O$154:$O$180)))</f>
        <v xml:space="preserve"> </v>
      </c>
      <c r="I292" s="125" t="str">
        <f>IF(ISNA((IF(F292=0," ",VLOOKUP(F292,Data!$B$32:$B$58,1,FALSE)))),"WRONG LETTER",IF(F292=0," ",_xlfn.XLOOKUP(F292,Data!$B$32:$B$58,Data!$A$32:$A$58)))</f>
        <v xml:space="preserve"> </v>
      </c>
      <c r="J292" s="13" t="str" cm="1">
        <f t="array" ref="J292">_xlfn.IFS(ISBLANK(G292), "", NOT(ISNUMBER(G292)), "!!!",  G292&gt;Data!$D$329,"...",G292&gt;Data!$E$329,"L1",G292&gt;Data!$F$329,"L2",G292&gt;Data!$G$329,"L3",G292&gt;Data!$H$329,"L4",G292&gt;Data!$I$329,"L5",G292&gt;Data!$J$329,"L6",G292&gt;Data!$K$329,"L7",G292&gt;Data!$L$329,"L8", G292&lt;=Data!$L$329,"L9")</f>
        <v/>
      </c>
      <c r="K292" s="131"/>
      <c r="L292" s="126" t="s">
        <v>44</v>
      </c>
      <c r="M292" s="126" t="s">
        <v>48</v>
      </c>
      <c r="N292" s="126">
        <f t="shared" si="62"/>
        <v>0</v>
      </c>
      <c r="O292" s="2"/>
      <c r="P292" s="6"/>
      <c r="Q292" s="6"/>
      <c r="R292" s="6"/>
      <c r="S292" s="6"/>
      <c r="T292" s="6"/>
      <c r="U292" s="6">
        <f>$N292</f>
        <v>0</v>
      </c>
      <c r="V292" s="6"/>
      <c r="W292" s="6"/>
      <c r="X292" s="2"/>
      <c r="Y292" s="8">
        <f>COUNTIF(F$278:F$285:F$287:F$294,F292)</f>
        <v>0</v>
      </c>
      <c r="Z292" s="8">
        <f t="shared" si="63"/>
        <v>0</v>
      </c>
    </row>
    <row r="293" spans="1:26" s="11" customFormat="1" ht="20" customHeight="1">
      <c r="A293" s="13" t="s">
        <v>181</v>
      </c>
      <c r="B293" s="13" t="s">
        <v>24</v>
      </c>
      <c r="C293" s="13">
        <v>800</v>
      </c>
      <c r="D293" s="13" t="s">
        <v>1</v>
      </c>
      <c r="E293" s="25">
        <v>7</v>
      </c>
      <c r="F293" s="51"/>
      <c r="G293" s="51"/>
      <c r="H293" s="125" t="str">
        <f>IF(ISNA((IF(F293=0," ",VLOOKUP(F293,Data!$B$154:$B$180,1,FALSE)))),"WRONG LETTER",IF(F293=0," ",_xlfn.XLOOKUP(F293,Data!$B$154:$B$180,Data!$O$154:$O$180)))</f>
        <v xml:space="preserve"> </v>
      </c>
      <c r="I293" s="125" t="str">
        <f>IF(ISNA((IF(F293=0," ",VLOOKUP(F293,Data!$B$32:$B$58,1,FALSE)))),"WRONG LETTER",IF(F293=0," ",_xlfn.XLOOKUP(F293,Data!$B$32:$B$58,Data!$A$32:$A$58)))</f>
        <v xml:space="preserve"> </v>
      </c>
      <c r="J293" s="13" t="str" cm="1">
        <f t="array" ref="J293">_xlfn.IFS(ISBLANK(G293), "", NOT(ISNUMBER(G293)), "!!!",  G293&gt;Data!$D$329,"...",G293&gt;Data!$E$329,"L1",G293&gt;Data!$F$329,"L2",G293&gt;Data!$G$329,"L3",G293&gt;Data!$H$329,"L4",G293&gt;Data!$I$329,"L5",G293&gt;Data!$J$329,"L6",G293&gt;Data!$K$329,"L7",G293&gt;Data!$L$329,"L8", G293&lt;=Data!$L$329,"L9")</f>
        <v/>
      </c>
      <c r="K293" s="8"/>
      <c r="L293" s="126" t="s">
        <v>72</v>
      </c>
      <c r="M293" s="126" t="s">
        <v>73</v>
      </c>
      <c r="N293" s="126">
        <f t="shared" si="62"/>
        <v>0</v>
      </c>
      <c r="O293" s="2"/>
      <c r="P293" s="6"/>
      <c r="Q293" s="6"/>
      <c r="R293" s="6"/>
      <c r="S293" s="6"/>
      <c r="T293" s="6"/>
      <c r="U293" s="6"/>
      <c r="V293" s="6">
        <f>$N293</f>
        <v>0</v>
      </c>
      <c r="W293" s="6"/>
      <c r="X293" s="2"/>
      <c r="Y293" s="8">
        <f>COUNTIF(F$278:F$285:F$287:F$294,F293)</f>
        <v>0</v>
      </c>
      <c r="Z293" s="8">
        <f t="shared" si="63"/>
        <v>0</v>
      </c>
    </row>
    <row r="294" spans="1:26" s="11" customFormat="1" ht="20" customHeight="1">
      <c r="A294" s="13" t="s">
        <v>181</v>
      </c>
      <c r="B294" s="13" t="s">
        <v>24</v>
      </c>
      <c r="C294" s="13">
        <v>800</v>
      </c>
      <c r="D294" s="13" t="s">
        <v>1</v>
      </c>
      <c r="E294" s="25">
        <v>8</v>
      </c>
      <c r="F294" s="51"/>
      <c r="G294" s="51"/>
      <c r="H294" s="125" t="str">
        <f>IF(ISNA((IF(F294=0," ",VLOOKUP(F294,Data!$B$154:$B$180,1,FALSE)))),"WRONG LETTER",IF(F294=0," ",_xlfn.XLOOKUP(F294,Data!$B$154:$B$180,Data!$O$154:$O$180)))</f>
        <v xml:space="preserve"> </v>
      </c>
      <c r="I294" s="125" t="str">
        <f>IF(ISNA((IF(F294=0," ",VLOOKUP(F294,Data!$B$32:$B$58,1,FALSE)))),"WRONG LETTER",IF(F294=0," ",_xlfn.XLOOKUP(F294,Data!$B$32:$B$58,Data!$A$32:$A$58)))</f>
        <v xml:space="preserve"> </v>
      </c>
      <c r="J294" s="13" t="str" cm="1">
        <f t="array" ref="J294">_xlfn.IFS(ISBLANK(G294), "", NOT(ISNUMBER(G294)), "!!!",  G294&gt;Data!$D$329,"...",G294&gt;Data!$E$329,"L1",G294&gt;Data!$F$329,"L2",G294&gt;Data!$G$329,"L3",G294&gt;Data!$H$329,"L4",G294&gt;Data!$I$329,"L5",G294&gt;Data!$J$329,"L6",G294&gt;Data!$K$329,"L7",G294&gt;Data!$L$329,"L8", G294&lt;=Data!$L$329,"L9")</f>
        <v/>
      </c>
      <c r="K294" s="8"/>
      <c r="L294" s="126" t="s">
        <v>45</v>
      </c>
      <c r="M294" s="126" t="s">
        <v>49</v>
      </c>
      <c r="N294" s="126">
        <f t="shared" si="62"/>
        <v>0</v>
      </c>
      <c r="O294" s="2"/>
      <c r="P294" s="6"/>
      <c r="Q294" s="6"/>
      <c r="R294" s="6"/>
      <c r="S294" s="6"/>
      <c r="T294" s="6"/>
      <c r="U294" s="6"/>
      <c r="V294" s="6"/>
      <c r="W294" s="6">
        <f>$N294</f>
        <v>0</v>
      </c>
      <c r="X294" s="8"/>
      <c r="Y294" s="8">
        <f>COUNTIF(F$278:F$285:F$287:F$294,F294)</f>
        <v>0</v>
      </c>
      <c r="Z294" s="8">
        <f t="shared" si="63"/>
        <v>0</v>
      </c>
    </row>
    <row r="295" spans="1:26" s="11" customFormat="1" ht="20" customHeight="1">
      <c r="A295" s="13" t="s">
        <v>181</v>
      </c>
      <c r="B295" s="13" t="s">
        <v>24</v>
      </c>
      <c r="C295" s="13">
        <v>1500</v>
      </c>
      <c r="D295" s="13"/>
      <c r="E295" s="156" t="s">
        <v>274</v>
      </c>
      <c r="F295" s="151"/>
      <c r="G295" s="151"/>
      <c r="H295" s="156"/>
      <c r="I295" s="159" t="s">
        <v>59</v>
      </c>
      <c r="J295" s="161">
        <f>Data!$M$330</f>
        <v>3.3726851851851847E-3</v>
      </c>
      <c r="K295" s="22"/>
      <c r="L295" s="16"/>
      <c r="M295" s="16"/>
      <c r="O295" s="8"/>
      <c r="P295" s="8"/>
      <c r="Q295" s="8"/>
      <c r="R295" s="8"/>
      <c r="S295" s="8"/>
      <c r="T295" s="8"/>
      <c r="U295" s="8"/>
      <c r="V295" s="8"/>
      <c r="W295" s="8"/>
      <c r="X295" s="2"/>
      <c r="Y295" s="123"/>
      <c r="Z295" s="3"/>
    </row>
    <row r="296" spans="1:26" s="11" customFormat="1" ht="20" customHeight="1">
      <c r="A296" s="13" t="s">
        <v>181</v>
      </c>
      <c r="B296" s="13" t="s">
        <v>24</v>
      </c>
      <c r="C296" s="13">
        <v>1500</v>
      </c>
      <c r="D296" s="13" t="s">
        <v>0</v>
      </c>
      <c r="E296" s="155">
        <v>1</v>
      </c>
      <c r="F296" s="51"/>
      <c r="G296" s="51"/>
      <c r="H296" s="125" t="str">
        <f>IF(ISNA((IF(F296=0," ",VLOOKUP(F296,Data!$B$154:$B$180,1,FALSE)))),"WRONG LETTER",IF(F296=0," ",_xlfn.XLOOKUP(F296,Data!$B$154:$B$180,Data!$H$154:$H$180)))</f>
        <v xml:space="preserve"> </v>
      </c>
      <c r="I296" s="125" t="str">
        <f>IF(ISNA((IF(F296=0," ",VLOOKUP(F296,Data!$B$32:$B$58,1,FALSE)))),"WRONG LETTER",IF(F296=0," ",_xlfn.XLOOKUP(F296,Data!$B$32:$B$58,Data!$A$32:$A$58)))</f>
        <v xml:space="preserve"> </v>
      </c>
      <c r="J296" s="13" t="str" cm="1">
        <f t="array" ref="J296">_xlfn.IFS(ISBLANK(G296), "", NOT(ISNUMBER(G296)), "!!!",  G296&gt;Data!$D$330,"...",G296&gt;Data!$E$330,"L1",G296&gt;Data!$F$330,"L2",G296&gt;Data!$G$330,"L3",G296&gt;Data!$H$330,"L4",G296&gt;Data!$I$330,"L5",G296&gt;Data!$J$330,"L6",G296&gt;Data!$K$330,"L7",G296&gt;Data!$L$330,"L8", G296&lt;=Data!$L$330,"L9")</f>
        <v/>
      </c>
      <c r="K296" s="2"/>
      <c r="L296" s="126" t="s">
        <v>0</v>
      </c>
      <c r="M296" s="126" t="s">
        <v>47</v>
      </c>
      <c r="N296" s="126">
        <f>(9-_xlfn.XLOOKUP(L296,F$296:F$303,E$296:E$303, 9))+(9-_xlfn.XLOOKUP(M296,F$296:F$303,E$296:E$303, 9))</f>
        <v>0</v>
      </c>
      <c r="O296" s="2"/>
      <c r="P296" s="6">
        <f>$N296</f>
        <v>0</v>
      </c>
      <c r="Q296" s="6"/>
      <c r="R296" s="6"/>
      <c r="S296" s="6"/>
      <c r="T296" s="6"/>
      <c r="U296" s="6"/>
      <c r="V296" s="6"/>
      <c r="W296" s="6"/>
      <c r="X296" s="2"/>
      <c r="Y296" s="8">
        <f>COUNTIF(F$296:F$303:F$305:F$312,F296)</f>
        <v>0</v>
      </c>
      <c r="Z296" s="8">
        <f>IF(NOT(ISBLANK(F296)),COUNTIF(F$296:F$303,LEFT(F296,1)&amp;"*"),0)</f>
        <v>0</v>
      </c>
    </row>
    <row r="297" spans="1:26" s="11" customFormat="1" ht="20" customHeight="1">
      <c r="A297" s="13" t="s">
        <v>181</v>
      </c>
      <c r="B297" s="13" t="s">
        <v>24</v>
      </c>
      <c r="C297" s="13">
        <v>1500</v>
      </c>
      <c r="D297" s="13" t="s">
        <v>0</v>
      </c>
      <c r="E297" s="155">
        <v>2</v>
      </c>
      <c r="F297" s="51"/>
      <c r="G297" s="51"/>
      <c r="H297" s="125" t="str">
        <f>IF(ISNA((IF(F297=0," ",VLOOKUP(F297,Data!$B$154:$B$180,1,FALSE)))),"WRONG LETTER",IF(F297=0," ",_xlfn.XLOOKUP(F297,Data!$B$154:$B$180,Data!$H$154:$H$180)))</f>
        <v xml:space="preserve"> </v>
      </c>
      <c r="I297" s="125" t="str">
        <f>IF(ISNA((IF(F297=0," ",VLOOKUP(F297,Data!$B$32:$B$58,1,FALSE)))),"WRONG LETTER",IF(F297=0," ",_xlfn.XLOOKUP(F297,Data!$B$32:$B$58,Data!$A$32:$A$58)))</f>
        <v xml:space="preserve"> </v>
      </c>
      <c r="J297" s="13" t="str" cm="1">
        <f t="array" ref="J297">_xlfn.IFS(ISBLANK(G297), "", NOT(ISNUMBER(G297)), "!!!",  G297&gt;Data!$D$330,"...",G297&gt;Data!$E$330,"L1",G297&gt;Data!$F$330,"L2",G297&gt;Data!$G$330,"L3",G297&gt;Data!$H$330,"L4",G297&gt;Data!$I$330,"L5",G297&gt;Data!$J$330,"L6",G297&gt;Data!$K$330,"L7",G297&gt;Data!$L$330,"L8", G297&lt;=Data!$L$330,"L9")</f>
        <v/>
      </c>
      <c r="K297" s="2"/>
      <c r="L297" s="126" t="s">
        <v>33</v>
      </c>
      <c r="M297" s="126" t="s">
        <v>34</v>
      </c>
      <c r="N297" s="126">
        <f t="shared" ref="N297:N303" si="64">(9-_xlfn.XLOOKUP(L297,F$296:F$303,E$296:E$303, 9))+(9-_xlfn.XLOOKUP(M297,F$296:F$303,E$296:E$303, 9))</f>
        <v>0</v>
      </c>
      <c r="O297" s="2"/>
      <c r="P297" s="6"/>
      <c r="Q297" s="6">
        <f>$N297</f>
        <v>0</v>
      </c>
      <c r="R297" s="6"/>
      <c r="S297" s="6"/>
      <c r="T297" s="6"/>
      <c r="U297" s="6"/>
      <c r="V297" s="6"/>
      <c r="W297" s="6"/>
      <c r="X297" s="2"/>
      <c r="Y297" s="8">
        <f>COUNTIF(F$296:F$303:F$305:F$312,F297)</f>
        <v>0</v>
      </c>
      <c r="Z297" s="8">
        <f t="shared" ref="Z297:Z303" si="65">IF(NOT(ISBLANK(F297)),COUNTIF(F$296:F$303,LEFT(F297,1)&amp;"*"),0)</f>
        <v>0</v>
      </c>
    </row>
    <row r="298" spans="1:26" s="11" customFormat="1" ht="20" customHeight="1">
      <c r="A298" s="13" t="s">
        <v>181</v>
      </c>
      <c r="B298" s="13" t="s">
        <v>24</v>
      </c>
      <c r="C298" s="13">
        <v>1500</v>
      </c>
      <c r="D298" s="13" t="s">
        <v>0</v>
      </c>
      <c r="E298" s="155">
        <v>3</v>
      </c>
      <c r="F298" s="51"/>
      <c r="G298" s="51"/>
      <c r="H298" s="125" t="str">
        <f>IF(ISNA((IF(F298=0," ",VLOOKUP(F298,Data!$B$154:$B$180,1,FALSE)))),"WRONG LETTER",IF(F298=0," ",_xlfn.XLOOKUP(F298,Data!$B$154:$B$180,Data!$H$154:$H$180)))</f>
        <v xml:space="preserve"> </v>
      </c>
      <c r="I298" s="125" t="str">
        <f>IF(ISNA((IF(F298=0," ",VLOOKUP(F298,Data!$B$32:$B$58,1,FALSE)))),"WRONG LETTER",IF(F298=0," ",_xlfn.XLOOKUP(F298,Data!$B$32:$B$58,Data!$A$32:$A$58)))</f>
        <v xml:space="preserve"> </v>
      </c>
      <c r="J298" s="13" t="str" cm="1">
        <f t="array" ref="J298">_xlfn.IFS(ISBLANK(G298), "", NOT(ISNUMBER(G298)), "!!!",  G298&gt;Data!$D$330,"...",G298&gt;Data!$E$330,"L1",G298&gt;Data!$F$330,"L2",G298&gt;Data!$G$330,"L3",G298&gt;Data!$H$330,"L4",G298&gt;Data!$I$330,"L5",G298&gt;Data!$J$330,"L6",G298&gt;Data!$K$330,"L7",G298&gt;Data!$L$330,"L8", G298&lt;=Data!$L$330,"L9")</f>
        <v/>
      </c>
      <c r="K298" s="2"/>
      <c r="L298" s="126" t="s">
        <v>1</v>
      </c>
      <c r="M298" s="126" t="s">
        <v>46</v>
      </c>
      <c r="N298" s="126">
        <f t="shared" si="64"/>
        <v>0</v>
      </c>
      <c r="O298" s="2"/>
      <c r="P298" s="6"/>
      <c r="Q298" s="6"/>
      <c r="R298" s="6">
        <f>$N298</f>
        <v>0</v>
      </c>
      <c r="S298" s="6"/>
      <c r="T298" s="6"/>
      <c r="U298" s="6"/>
      <c r="V298" s="6"/>
      <c r="W298" s="6"/>
      <c r="X298" s="2"/>
      <c r="Y298" s="8">
        <f>COUNTIF(F$296:F$303:F$305:F$312,F298)</f>
        <v>0</v>
      </c>
      <c r="Z298" s="8">
        <f t="shared" si="65"/>
        <v>0</v>
      </c>
    </row>
    <row r="299" spans="1:26" s="11" customFormat="1" ht="20" customHeight="1">
      <c r="A299" s="13" t="s">
        <v>181</v>
      </c>
      <c r="B299" s="13" t="s">
        <v>24</v>
      </c>
      <c r="C299" s="13">
        <v>1500</v>
      </c>
      <c r="D299" s="13" t="s">
        <v>0</v>
      </c>
      <c r="E299" s="155">
        <v>4</v>
      </c>
      <c r="F299" s="51"/>
      <c r="G299" s="51"/>
      <c r="H299" s="125" t="str">
        <f>IF(ISNA((IF(F299=0," ",VLOOKUP(F299,Data!$B$154:$B$180,1,FALSE)))),"WRONG LETTER",IF(F299=0," ",_xlfn.XLOOKUP(F299,Data!$B$154:$B$180,Data!$H$154:$H$180)))</f>
        <v xml:space="preserve"> </v>
      </c>
      <c r="I299" s="125" t="str">
        <f>IF(ISNA((IF(F299=0," ",VLOOKUP(F299,Data!$B$32:$B$58,1,FALSE)))),"WRONG LETTER",IF(F299=0," ",_xlfn.XLOOKUP(F299,Data!$B$32:$B$58,Data!$A$32:$A$58)))</f>
        <v xml:space="preserve"> </v>
      </c>
      <c r="J299" s="13" t="str" cm="1">
        <f t="array" ref="J299">_xlfn.IFS(ISBLANK(G299), "", NOT(ISNUMBER(G299)), "!!!",  G299&gt;Data!$D$330,"...",G299&gt;Data!$E$330,"L1",G299&gt;Data!$F$330,"L2",G299&gt;Data!$G$330,"L3",G299&gt;Data!$H$330,"L4",G299&gt;Data!$I$330,"L5",G299&gt;Data!$J$330,"L6",G299&gt;Data!$K$330,"L7",G299&gt;Data!$L$330,"L8", G299&lt;=Data!$L$330,"L9")</f>
        <v/>
      </c>
      <c r="K299" s="2"/>
      <c r="L299" s="126" t="s">
        <v>18</v>
      </c>
      <c r="M299" s="126" t="s">
        <v>17</v>
      </c>
      <c r="N299" s="126">
        <f t="shared" si="64"/>
        <v>0</v>
      </c>
      <c r="O299" s="2"/>
      <c r="P299" s="6"/>
      <c r="Q299" s="6"/>
      <c r="R299" s="6"/>
      <c r="S299" s="6">
        <f>$N299</f>
        <v>0</v>
      </c>
      <c r="T299" s="6"/>
      <c r="U299" s="6"/>
      <c r="V299" s="6"/>
      <c r="W299" s="6"/>
      <c r="X299" s="2"/>
      <c r="Y299" s="8">
        <f>COUNTIF(F$296:F$303:F$305:F$312,F299)</f>
        <v>0</v>
      </c>
      <c r="Z299" s="8">
        <f t="shared" si="65"/>
        <v>0</v>
      </c>
    </row>
    <row r="300" spans="1:26" s="11" customFormat="1" ht="20" customHeight="1">
      <c r="A300" s="13" t="s">
        <v>181</v>
      </c>
      <c r="B300" s="13" t="s">
        <v>24</v>
      </c>
      <c r="C300" s="13">
        <v>1500</v>
      </c>
      <c r="D300" s="13" t="s">
        <v>0</v>
      </c>
      <c r="E300" s="155">
        <v>5</v>
      </c>
      <c r="F300" s="51"/>
      <c r="G300" s="51"/>
      <c r="H300" s="125" t="str">
        <f>IF(ISNA((IF(F300=0," ",VLOOKUP(F300,Data!$B$154:$B$180,1,FALSE)))),"WRONG LETTER",IF(F300=0," ",_xlfn.XLOOKUP(F300,Data!$B$154:$B$180,Data!$H$154:$H$180)))</f>
        <v xml:space="preserve"> </v>
      </c>
      <c r="I300" s="125" t="str">
        <f>IF(ISNA((IF(F300=0," ",VLOOKUP(F300,Data!$B$32:$B$58,1,FALSE)))),"WRONG LETTER",IF(F300=0," ",_xlfn.XLOOKUP(F300,Data!$B$32:$B$58,Data!$A$32:$A$58)))</f>
        <v xml:space="preserve"> </v>
      </c>
      <c r="J300" s="13" t="str" cm="1">
        <f t="array" ref="J300">_xlfn.IFS(ISBLANK(G300), "", NOT(ISNUMBER(G300)), "!!!",  G300&gt;Data!$D$330,"...",G300&gt;Data!$E$330,"L1",G300&gt;Data!$F$330,"L2",G300&gt;Data!$G$330,"L3",G300&gt;Data!$H$330,"L4",G300&gt;Data!$I$330,"L5",G300&gt;Data!$J$330,"L6",G300&gt;Data!$K$330,"L7",G300&gt;Data!$L$330,"L8", G300&lt;=Data!$L$330,"L9")</f>
        <v/>
      </c>
      <c r="K300" s="2"/>
      <c r="L300" s="126" t="s">
        <v>31</v>
      </c>
      <c r="M300" s="126" t="s">
        <v>32</v>
      </c>
      <c r="N300" s="126">
        <f t="shared" si="64"/>
        <v>0</v>
      </c>
      <c r="O300" s="2"/>
      <c r="P300" s="6"/>
      <c r="Q300" s="6"/>
      <c r="R300" s="6"/>
      <c r="S300" s="6"/>
      <c r="T300" s="6">
        <f>$N300</f>
        <v>0</v>
      </c>
      <c r="U300" s="6"/>
      <c r="V300" s="6"/>
      <c r="W300" s="6"/>
      <c r="X300" s="2"/>
      <c r="Y300" s="8">
        <f>COUNTIF(F$296:F$303:F$305:F$312,F300)</f>
        <v>0</v>
      </c>
      <c r="Z300" s="8">
        <f t="shared" si="65"/>
        <v>0</v>
      </c>
    </row>
    <row r="301" spans="1:26" s="11" customFormat="1" ht="20" customHeight="1">
      <c r="A301" s="13" t="s">
        <v>181</v>
      </c>
      <c r="B301" s="13" t="s">
        <v>24</v>
      </c>
      <c r="C301" s="13">
        <v>1500</v>
      </c>
      <c r="D301" s="13" t="s">
        <v>0</v>
      </c>
      <c r="E301" s="155">
        <v>6</v>
      </c>
      <c r="F301" s="51"/>
      <c r="G301" s="51"/>
      <c r="H301" s="125" t="str">
        <f>IF(ISNA((IF(F301=0," ",VLOOKUP(F301,Data!$B$154:$B$180,1,FALSE)))),"WRONG LETTER",IF(F301=0," ",_xlfn.XLOOKUP(F301,Data!$B$154:$B$180,Data!$H$154:$H$180)))</f>
        <v xml:space="preserve"> </v>
      </c>
      <c r="I301" s="125" t="str">
        <f>IF(ISNA((IF(F301=0," ",VLOOKUP(F301,Data!$B$32:$B$58,1,FALSE)))),"WRONG LETTER",IF(F301=0," ",_xlfn.XLOOKUP(F301,Data!$B$32:$B$58,Data!$A$32:$A$58)))</f>
        <v xml:space="preserve"> </v>
      </c>
      <c r="J301" s="13" t="str" cm="1">
        <f t="array" ref="J301">_xlfn.IFS(ISBLANK(G301), "", NOT(ISNUMBER(G301)), "!!!",  G301&gt;Data!$D$330,"...",G301&gt;Data!$E$330,"L1",G301&gt;Data!$F$330,"L2",G301&gt;Data!$G$330,"L3",G301&gt;Data!$H$330,"L4",G301&gt;Data!$I$330,"L5",G301&gt;Data!$J$330,"L6",G301&gt;Data!$K$330,"L7",G301&gt;Data!$L$330,"L8", G301&lt;=Data!$L$330,"L9")</f>
        <v/>
      </c>
      <c r="K301" s="2"/>
      <c r="L301" s="126" t="s">
        <v>44</v>
      </c>
      <c r="M301" s="126" t="s">
        <v>48</v>
      </c>
      <c r="N301" s="126">
        <f t="shared" si="64"/>
        <v>0</v>
      </c>
      <c r="O301" s="2"/>
      <c r="P301" s="6"/>
      <c r="Q301" s="6"/>
      <c r="R301" s="6"/>
      <c r="S301" s="6"/>
      <c r="T301" s="6"/>
      <c r="U301" s="6">
        <f>$N301</f>
        <v>0</v>
      </c>
      <c r="V301" s="6"/>
      <c r="W301" s="6"/>
      <c r="X301" s="2"/>
      <c r="Y301" s="8">
        <f>COUNTIF(F$296:F$303:F$305:F$312,F301)</f>
        <v>0</v>
      </c>
      <c r="Z301" s="8">
        <f t="shared" si="65"/>
        <v>0</v>
      </c>
    </row>
    <row r="302" spans="1:26" s="11" customFormat="1" ht="20" customHeight="1">
      <c r="A302" s="13" t="s">
        <v>181</v>
      </c>
      <c r="B302" s="13" t="s">
        <v>24</v>
      </c>
      <c r="C302" s="13">
        <v>1500</v>
      </c>
      <c r="D302" s="13" t="s">
        <v>0</v>
      </c>
      <c r="E302" s="25">
        <v>7</v>
      </c>
      <c r="F302" s="51"/>
      <c r="G302" s="51"/>
      <c r="H302" s="125" t="str">
        <f>IF(ISNA((IF(F302=0," ",VLOOKUP(F302,Data!$B$154:$B$180,1,FALSE)))),"WRONG LETTER",IF(F302=0," ",_xlfn.XLOOKUP(F302,Data!$B$154:$B$180,Data!$H$154:$H$180)))</f>
        <v xml:space="preserve"> </v>
      </c>
      <c r="I302" s="125" t="str">
        <f>IF(ISNA((IF(F302=0," ",VLOOKUP(F302,Data!$B$32:$B$58,1,FALSE)))),"WRONG LETTER",IF(F302=0," ",_xlfn.XLOOKUP(F302,Data!$B$32:$B$58,Data!$A$32:$A$58)))</f>
        <v xml:space="preserve"> </v>
      </c>
      <c r="J302" s="13" t="str" cm="1">
        <f t="array" ref="J302">_xlfn.IFS(ISBLANK(G302), "", NOT(ISNUMBER(G302)), "!!!",  G302&gt;Data!$D$330,"...",G302&gt;Data!$E$330,"L1",G302&gt;Data!$F$330,"L2",G302&gt;Data!$G$330,"L3",G302&gt;Data!$H$330,"L4",G302&gt;Data!$I$330,"L5",G302&gt;Data!$J$330,"L6",G302&gt;Data!$K$330,"L7",G302&gt;Data!$L$330,"L8", G302&lt;=Data!$L$330,"L9")</f>
        <v/>
      </c>
      <c r="K302" s="2"/>
      <c r="L302" s="126" t="s">
        <v>72</v>
      </c>
      <c r="M302" s="126" t="s">
        <v>73</v>
      </c>
      <c r="N302" s="126">
        <f t="shared" si="64"/>
        <v>0</v>
      </c>
      <c r="O302" s="2"/>
      <c r="P302" s="6"/>
      <c r="Q302" s="6"/>
      <c r="R302" s="6"/>
      <c r="S302" s="6"/>
      <c r="T302" s="6"/>
      <c r="U302" s="6"/>
      <c r="V302" s="6">
        <f>$N302</f>
        <v>0</v>
      </c>
      <c r="W302" s="6"/>
      <c r="X302" s="2"/>
      <c r="Y302" s="8">
        <f>COUNTIF(F$296:F$303:F$305:F$312,F302)</f>
        <v>0</v>
      </c>
      <c r="Z302" s="8">
        <f t="shared" si="65"/>
        <v>0</v>
      </c>
    </row>
    <row r="303" spans="1:26" s="12" customFormat="1" ht="20" customHeight="1">
      <c r="A303" s="13" t="s">
        <v>181</v>
      </c>
      <c r="B303" s="13" t="s">
        <v>24</v>
      </c>
      <c r="C303" s="13">
        <v>1500</v>
      </c>
      <c r="D303" s="13" t="s">
        <v>0</v>
      </c>
      <c r="E303" s="25">
        <v>8</v>
      </c>
      <c r="F303" s="51"/>
      <c r="G303" s="51"/>
      <c r="H303" s="125" t="str">
        <f>IF(ISNA((IF(F303=0," ",VLOOKUP(F303,Data!$B$154:$B$180,1,FALSE)))),"WRONG LETTER",IF(F303=0," ",_xlfn.XLOOKUP(F303,Data!$B$154:$B$180,Data!$H$154:$H$180)))</f>
        <v xml:space="preserve"> </v>
      </c>
      <c r="I303" s="125" t="str">
        <f>IF(ISNA((IF(F303=0," ",VLOOKUP(F303,Data!$B$32:$B$58,1,FALSE)))),"WRONG LETTER",IF(F303=0," ",_xlfn.XLOOKUP(F303,Data!$B$32:$B$58,Data!$A$32:$A$58)))</f>
        <v xml:space="preserve"> </v>
      </c>
      <c r="J303" s="13" t="str" cm="1">
        <f t="array" ref="J303">_xlfn.IFS(ISBLANK(G303), "", NOT(ISNUMBER(G303)), "!!!",  G303&gt;Data!$D$330,"...",G303&gt;Data!$E$330,"L1",G303&gt;Data!$F$330,"L2",G303&gt;Data!$G$330,"L3",G303&gt;Data!$H$330,"L4",G303&gt;Data!$I$330,"L5",G303&gt;Data!$J$330,"L6",G303&gt;Data!$K$330,"L7",G303&gt;Data!$L$330,"L8", G303&lt;=Data!$L$330,"L9")</f>
        <v/>
      </c>
      <c r="K303" s="8"/>
      <c r="L303" s="126" t="s">
        <v>45</v>
      </c>
      <c r="M303" s="126" t="s">
        <v>49</v>
      </c>
      <c r="N303" s="126">
        <f t="shared" si="64"/>
        <v>0</v>
      </c>
      <c r="O303" s="2"/>
      <c r="P303" s="6"/>
      <c r="Q303" s="6"/>
      <c r="R303" s="6"/>
      <c r="S303" s="6"/>
      <c r="T303" s="6"/>
      <c r="U303" s="6"/>
      <c r="V303" s="6"/>
      <c r="W303" s="6">
        <f>$N303</f>
        <v>0</v>
      </c>
      <c r="X303" s="8"/>
      <c r="Y303" s="8">
        <f>COUNTIF(F$296:F$303:F$305:F$312,F303)</f>
        <v>0</v>
      </c>
      <c r="Z303" s="8">
        <f t="shared" si="65"/>
        <v>0</v>
      </c>
    </row>
    <row r="304" spans="1:26" s="12" customFormat="1" ht="20" customHeight="1">
      <c r="A304" s="13" t="s">
        <v>181</v>
      </c>
      <c r="B304" s="13" t="s">
        <v>24</v>
      </c>
      <c r="C304" s="13">
        <v>1500</v>
      </c>
      <c r="D304" s="13"/>
      <c r="E304" s="156" t="s">
        <v>275</v>
      </c>
      <c r="F304" s="151"/>
      <c r="G304" s="151"/>
      <c r="H304" s="156"/>
      <c r="I304" s="159"/>
      <c r="J304" s="161"/>
      <c r="K304" s="8"/>
      <c r="L304" s="129"/>
      <c r="M304" s="129"/>
      <c r="N304" s="130"/>
      <c r="O304" s="8"/>
      <c r="P304" s="8"/>
      <c r="Q304" s="8"/>
      <c r="R304" s="8"/>
      <c r="S304" s="8"/>
      <c r="T304" s="8"/>
      <c r="U304" s="8"/>
      <c r="V304" s="8"/>
      <c r="W304" s="8"/>
      <c r="X304" s="8"/>
      <c r="Y304" s="8"/>
      <c r="Z304" s="3"/>
    </row>
    <row r="305" spans="1:26" s="12" customFormat="1" ht="20" customHeight="1">
      <c r="A305" s="13" t="s">
        <v>181</v>
      </c>
      <c r="B305" s="13" t="s">
        <v>24</v>
      </c>
      <c r="C305" s="13">
        <v>1500</v>
      </c>
      <c r="D305" s="13" t="s">
        <v>1</v>
      </c>
      <c r="E305" s="155">
        <v>1</v>
      </c>
      <c r="F305" s="51"/>
      <c r="G305" s="51"/>
      <c r="H305" s="125" t="str">
        <f>IF(ISNA((IF(F305=0," ",VLOOKUP(F305,Data!$B$154:$B$180,1,FALSE)))),"WRONG LETTER",IF(F305=0," ",_xlfn.XLOOKUP(F305,Data!$B$154:$B$180,Data!$H$154:$H$180)))</f>
        <v xml:space="preserve"> </v>
      </c>
      <c r="I305" s="125" t="str">
        <f>IF(ISNA((IF(F305=0," ",VLOOKUP(F305,Data!$B$32:$B$58,1,FALSE)))),"WRONG LETTER",IF(F305=0," ",_xlfn.XLOOKUP(F305,Data!$B$32:$B$58,Data!$A$32:$A$58)))</f>
        <v xml:space="preserve"> </v>
      </c>
      <c r="J305" s="13" t="str" cm="1">
        <f t="array" ref="J305">_xlfn.IFS(ISBLANK(G305), "", NOT(ISNUMBER(G305)), "!!!",  G305&gt;Data!$D$330,"...",G305&gt;Data!$E$330,"L1",G305&gt;Data!$F$330,"L2",G305&gt;Data!$G$330,"L3",G305&gt;Data!$H$330,"L4",G305&gt;Data!$I$330,"L5",G305&gt;Data!$J$330,"L6",G305&gt;Data!$K$330,"L7",G305&gt;Data!$L$330,"L8", G305&lt;=Data!$L$330,"L9")</f>
        <v/>
      </c>
      <c r="K305" s="2"/>
      <c r="L305" s="126" t="s">
        <v>0</v>
      </c>
      <c r="M305" s="126" t="s">
        <v>47</v>
      </c>
      <c r="N305" s="126">
        <f>(9-_xlfn.XLOOKUP(L305,F$305:F$312,E$305:E$312, 9))+(9-_xlfn.XLOOKUP(M305,F$305:F$312,E$305:E$312, 9))</f>
        <v>0</v>
      </c>
      <c r="O305" s="2"/>
      <c r="P305" s="6">
        <f>$N305</f>
        <v>0</v>
      </c>
      <c r="Q305" s="6"/>
      <c r="R305" s="6"/>
      <c r="S305" s="6"/>
      <c r="T305" s="6"/>
      <c r="U305" s="6"/>
      <c r="V305" s="6"/>
      <c r="W305" s="6"/>
      <c r="X305" s="2"/>
      <c r="Y305" s="8">
        <f>COUNTIF(F$296:F$303:F$305:F$312,F305)</f>
        <v>0</v>
      </c>
      <c r="Z305" s="8">
        <f>IF(NOT(ISBLANK(F305)),COUNTIF(F$305:F$312,LEFT(F305,1)&amp;"*"),0)</f>
        <v>0</v>
      </c>
    </row>
    <row r="306" spans="1:26" s="12" customFormat="1" ht="20" customHeight="1">
      <c r="A306" s="13" t="s">
        <v>181</v>
      </c>
      <c r="B306" s="13" t="s">
        <v>24</v>
      </c>
      <c r="C306" s="13">
        <v>1500</v>
      </c>
      <c r="D306" s="13" t="s">
        <v>1</v>
      </c>
      <c r="E306" s="155">
        <v>2</v>
      </c>
      <c r="F306" s="51"/>
      <c r="G306" s="51"/>
      <c r="H306" s="125" t="str">
        <f>IF(ISNA((IF(F306=0," ",VLOOKUP(F306,Data!$B$154:$B$180,1,FALSE)))),"WRONG LETTER",IF(F306=0," ",_xlfn.XLOOKUP(F306,Data!$B$154:$B$180,Data!$H$154:$H$180)))</f>
        <v xml:space="preserve"> </v>
      </c>
      <c r="I306" s="125" t="str">
        <f>IF(ISNA((IF(F306=0," ",VLOOKUP(F306,Data!$B$32:$B$58,1,FALSE)))),"WRONG LETTER",IF(F306=0," ",_xlfn.XLOOKUP(F306,Data!$B$32:$B$58,Data!$A$32:$A$58)))</f>
        <v xml:space="preserve"> </v>
      </c>
      <c r="J306" s="13" t="str" cm="1">
        <f t="array" ref="J306">_xlfn.IFS(ISBLANK(G306), "", NOT(ISNUMBER(G306)), "!!!",  G306&gt;Data!$D$330,"...",G306&gt;Data!$E$330,"L1",G306&gt;Data!$F$330,"L2",G306&gt;Data!$G$330,"L3",G306&gt;Data!$H$330,"L4",G306&gt;Data!$I$330,"L5",G306&gt;Data!$J$330,"L6",G306&gt;Data!$K$330,"L7",G306&gt;Data!$L$330,"L8", G306&lt;=Data!$L$330,"L9")</f>
        <v/>
      </c>
      <c r="K306" s="8"/>
      <c r="L306" s="126" t="s">
        <v>33</v>
      </c>
      <c r="M306" s="126" t="s">
        <v>34</v>
      </c>
      <c r="N306" s="126">
        <f t="shared" ref="N306:N312" si="66">(9-_xlfn.XLOOKUP(L306,F$305:F$312,E$305:E$312, 9))+(9-_xlfn.XLOOKUP(M306,F$305:F$312,E$305:E$312, 9))</f>
        <v>0</v>
      </c>
      <c r="O306" s="2"/>
      <c r="P306" s="6"/>
      <c r="Q306" s="6">
        <f>$N306</f>
        <v>0</v>
      </c>
      <c r="R306" s="6"/>
      <c r="S306" s="6"/>
      <c r="T306" s="6"/>
      <c r="U306" s="6"/>
      <c r="V306" s="6"/>
      <c r="W306" s="6"/>
      <c r="X306" s="2"/>
      <c r="Y306" s="8">
        <f>COUNTIF(F$296:F$303:F$305:F$312,F306)</f>
        <v>0</v>
      </c>
      <c r="Z306" s="8">
        <f t="shared" ref="Z306:Z312" si="67">IF(NOT(ISBLANK(F306)),COUNTIF(F$305:F$312,LEFT(F306,1)&amp;"*"),0)</f>
        <v>0</v>
      </c>
    </row>
    <row r="307" spans="1:26" s="12" customFormat="1" ht="20" customHeight="1">
      <c r="A307" s="13" t="s">
        <v>181</v>
      </c>
      <c r="B307" s="13" t="s">
        <v>24</v>
      </c>
      <c r="C307" s="13">
        <v>1500</v>
      </c>
      <c r="D307" s="13" t="s">
        <v>1</v>
      </c>
      <c r="E307" s="155">
        <v>3</v>
      </c>
      <c r="F307" s="51"/>
      <c r="G307" s="51"/>
      <c r="H307" s="125" t="str">
        <f>IF(ISNA((IF(F307=0," ",VLOOKUP(F307,Data!$B$154:$B$180,1,FALSE)))),"WRONG LETTER",IF(F307=0," ",_xlfn.XLOOKUP(F307,Data!$B$154:$B$180,Data!$H$154:$H$180)))</f>
        <v xml:space="preserve"> </v>
      </c>
      <c r="I307" s="125" t="str">
        <f>IF(ISNA((IF(F307=0," ",VLOOKUP(F307,Data!$B$32:$B$58,1,FALSE)))),"WRONG LETTER",IF(F307=0," ",_xlfn.XLOOKUP(F307,Data!$B$32:$B$58,Data!$A$32:$A$58)))</f>
        <v xml:space="preserve"> </v>
      </c>
      <c r="J307" s="13" t="str" cm="1">
        <f t="array" ref="J307">_xlfn.IFS(ISBLANK(G307), "", NOT(ISNUMBER(G307)), "!!!",  G307&gt;Data!$D$330,"...",G307&gt;Data!$E$330,"L1",G307&gt;Data!$F$330,"L2",G307&gt;Data!$G$330,"L3",G307&gt;Data!$H$330,"L4",G307&gt;Data!$I$330,"L5",G307&gt;Data!$J$330,"L6",G307&gt;Data!$K$330,"L7",G307&gt;Data!$L$330,"L8", G307&lt;=Data!$L$330,"L9")</f>
        <v/>
      </c>
      <c r="K307" s="8"/>
      <c r="L307" s="126" t="s">
        <v>1</v>
      </c>
      <c r="M307" s="126" t="s">
        <v>46</v>
      </c>
      <c r="N307" s="126">
        <f t="shared" si="66"/>
        <v>0</v>
      </c>
      <c r="O307" s="2"/>
      <c r="P307" s="6"/>
      <c r="Q307" s="6"/>
      <c r="R307" s="6">
        <f>$N307</f>
        <v>0</v>
      </c>
      <c r="S307" s="6"/>
      <c r="T307" s="6"/>
      <c r="U307" s="6"/>
      <c r="V307" s="6"/>
      <c r="W307" s="6"/>
      <c r="X307" s="2"/>
      <c r="Y307" s="8">
        <f>COUNTIF(F$296:F$303:F$305:F$312,F307)</f>
        <v>0</v>
      </c>
      <c r="Z307" s="8">
        <f t="shared" si="67"/>
        <v>0</v>
      </c>
    </row>
    <row r="308" spans="1:26" s="12" customFormat="1" ht="20" customHeight="1">
      <c r="A308" s="13" t="s">
        <v>181</v>
      </c>
      <c r="B308" s="13" t="s">
        <v>24</v>
      </c>
      <c r="C308" s="13">
        <v>1500</v>
      </c>
      <c r="D308" s="13" t="s">
        <v>1</v>
      </c>
      <c r="E308" s="155">
        <v>4</v>
      </c>
      <c r="F308" s="51"/>
      <c r="G308" s="51"/>
      <c r="H308" s="125" t="str">
        <f>IF(ISNA((IF(F308=0," ",VLOOKUP(F308,Data!$B$154:$B$180,1,FALSE)))),"WRONG LETTER",IF(F308=0," ",_xlfn.XLOOKUP(F308,Data!$B$154:$B$180,Data!$H$154:$H$180)))</f>
        <v xml:space="preserve"> </v>
      </c>
      <c r="I308" s="125" t="str">
        <f>IF(ISNA((IF(F308=0," ",VLOOKUP(F308,Data!$B$32:$B$58,1,FALSE)))),"WRONG LETTER",IF(F308=0," ",_xlfn.XLOOKUP(F308,Data!$B$32:$B$58,Data!$A$32:$A$58)))</f>
        <v xml:space="preserve"> </v>
      </c>
      <c r="J308" s="13" t="str" cm="1">
        <f t="array" ref="J308">_xlfn.IFS(ISBLANK(G308), "", NOT(ISNUMBER(G308)), "!!!",  G308&gt;Data!$D$330,"...",G308&gt;Data!$E$330,"L1",G308&gt;Data!$F$330,"L2",G308&gt;Data!$G$330,"L3",G308&gt;Data!$H$330,"L4",G308&gt;Data!$I$330,"L5",G308&gt;Data!$J$330,"L6",G308&gt;Data!$K$330,"L7",G308&gt;Data!$L$330,"L8", G308&lt;=Data!$L$330,"L9")</f>
        <v/>
      </c>
      <c r="K308" s="8"/>
      <c r="L308" s="126" t="s">
        <v>18</v>
      </c>
      <c r="M308" s="126" t="s">
        <v>17</v>
      </c>
      <c r="N308" s="126">
        <f t="shared" si="66"/>
        <v>0</v>
      </c>
      <c r="O308" s="2"/>
      <c r="P308" s="6"/>
      <c r="Q308" s="6"/>
      <c r="R308" s="6"/>
      <c r="S308" s="6">
        <f>$N308</f>
        <v>0</v>
      </c>
      <c r="T308" s="6"/>
      <c r="U308" s="6"/>
      <c r="V308" s="6"/>
      <c r="W308" s="6"/>
      <c r="X308" s="2"/>
      <c r="Y308" s="8">
        <f>COUNTIF(F$296:F$303:F$305:F$312,F308)</f>
        <v>0</v>
      </c>
      <c r="Z308" s="8">
        <f t="shared" si="67"/>
        <v>0</v>
      </c>
    </row>
    <row r="309" spans="1:26" s="12" customFormat="1" ht="20" customHeight="1">
      <c r="A309" s="13" t="s">
        <v>181</v>
      </c>
      <c r="B309" s="13" t="s">
        <v>24</v>
      </c>
      <c r="C309" s="13">
        <v>1500</v>
      </c>
      <c r="D309" s="13" t="s">
        <v>1</v>
      </c>
      <c r="E309" s="155">
        <v>5</v>
      </c>
      <c r="F309" s="51"/>
      <c r="G309" s="51"/>
      <c r="H309" s="125" t="str">
        <f>IF(ISNA((IF(F309=0," ",VLOOKUP(F309,Data!$B$154:$B$180,1,FALSE)))),"WRONG LETTER",IF(F309=0," ",_xlfn.XLOOKUP(F309,Data!$B$154:$B$180,Data!$H$154:$H$180)))</f>
        <v xml:space="preserve"> </v>
      </c>
      <c r="I309" s="125" t="str">
        <f>IF(ISNA((IF(F309=0," ",VLOOKUP(F309,Data!$B$32:$B$58,1,FALSE)))),"WRONG LETTER",IF(F309=0," ",_xlfn.XLOOKUP(F309,Data!$B$32:$B$58,Data!$A$32:$A$58)))</f>
        <v xml:space="preserve"> </v>
      </c>
      <c r="J309" s="13" t="str" cm="1">
        <f t="array" ref="J309">_xlfn.IFS(ISBLANK(G309), "", NOT(ISNUMBER(G309)), "!!!",  G309&gt;Data!$D$330,"...",G309&gt;Data!$E$330,"L1",G309&gt;Data!$F$330,"L2",G309&gt;Data!$G$330,"L3",G309&gt;Data!$H$330,"L4",G309&gt;Data!$I$330,"L5",G309&gt;Data!$J$330,"L6",G309&gt;Data!$K$330,"L7",G309&gt;Data!$L$330,"L8", G309&lt;=Data!$L$330,"L9")</f>
        <v/>
      </c>
      <c r="K309" s="8"/>
      <c r="L309" s="126" t="s">
        <v>31</v>
      </c>
      <c r="M309" s="126" t="s">
        <v>32</v>
      </c>
      <c r="N309" s="126">
        <f t="shared" si="66"/>
        <v>0</v>
      </c>
      <c r="O309" s="2"/>
      <c r="P309" s="6"/>
      <c r="Q309" s="6"/>
      <c r="R309" s="6"/>
      <c r="S309" s="6"/>
      <c r="T309" s="6">
        <f>$N309</f>
        <v>0</v>
      </c>
      <c r="U309" s="6"/>
      <c r="V309" s="6"/>
      <c r="W309" s="6"/>
      <c r="X309" s="2"/>
      <c r="Y309" s="8">
        <f>COUNTIF(F$296:F$303:F$305:F$312,F309)</f>
        <v>0</v>
      </c>
      <c r="Z309" s="8">
        <f t="shared" si="67"/>
        <v>0</v>
      </c>
    </row>
    <row r="310" spans="1:26" s="12" customFormat="1" ht="20" customHeight="1">
      <c r="A310" s="13" t="s">
        <v>181</v>
      </c>
      <c r="B310" s="13" t="s">
        <v>24</v>
      </c>
      <c r="C310" s="13">
        <v>1500</v>
      </c>
      <c r="D310" s="13" t="s">
        <v>1</v>
      </c>
      <c r="E310" s="155">
        <v>6</v>
      </c>
      <c r="F310" s="51"/>
      <c r="G310" s="51"/>
      <c r="H310" s="125" t="str">
        <f>IF(ISNA((IF(F310=0," ",VLOOKUP(F310,Data!$B$154:$B$180,1,FALSE)))),"WRONG LETTER",IF(F310=0," ",_xlfn.XLOOKUP(F310,Data!$B$154:$B$180,Data!$H$154:$H$180)))</f>
        <v xml:space="preserve"> </v>
      </c>
      <c r="I310" s="125" t="str">
        <f>IF(ISNA((IF(F310=0," ",VLOOKUP(F310,Data!$B$32:$B$58,1,FALSE)))),"WRONG LETTER",IF(F310=0," ",_xlfn.XLOOKUP(F310,Data!$B$32:$B$58,Data!$A$32:$A$58)))</f>
        <v xml:space="preserve"> </v>
      </c>
      <c r="J310" s="13" t="str" cm="1">
        <f t="array" ref="J310">_xlfn.IFS(ISBLANK(G310), "", NOT(ISNUMBER(G310)), "!!!",  G310&gt;Data!$D$330,"...",G310&gt;Data!$E$330,"L1",G310&gt;Data!$F$330,"L2",G310&gt;Data!$G$330,"L3",G310&gt;Data!$H$330,"L4",G310&gt;Data!$I$330,"L5",G310&gt;Data!$J$330,"L6",G310&gt;Data!$K$330,"L7",G310&gt;Data!$L$330,"L8", G310&lt;=Data!$L$330,"L9")</f>
        <v/>
      </c>
      <c r="K310" s="131"/>
      <c r="L310" s="126" t="s">
        <v>44</v>
      </c>
      <c r="M310" s="126" t="s">
        <v>48</v>
      </c>
      <c r="N310" s="126">
        <f t="shared" si="66"/>
        <v>0</v>
      </c>
      <c r="O310" s="2"/>
      <c r="P310" s="6"/>
      <c r="Q310" s="6"/>
      <c r="R310" s="6"/>
      <c r="S310" s="6"/>
      <c r="T310" s="6"/>
      <c r="U310" s="6">
        <f>$N310</f>
        <v>0</v>
      </c>
      <c r="V310" s="6"/>
      <c r="W310" s="6"/>
      <c r="X310" s="2"/>
      <c r="Y310" s="8">
        <f>COUNTIF(F$296:F$303:F$305:F$312,F310)</f>
        <v>0</v>
      </c>
      <c r="Z310" s="8">
        <f t="shared" si="67"/>
        <v>0</v>
      </c>
    </row>
    <row r="311" spans="1:26" s="11" customFormat="1" ht="20" customHeight="1">
      <c r="A311" s="13" t="s">
        <v>181</v>
      </c>
      <c r="B311" s="13" t="s">
        <v>24</v>
      </c>
      <c r="C311" s="13">
        <v>1500</v>
      </c>
      <c r="D311" s="13" t="s">
        <v>1</v>
      </c>
      <c r="E311" s="25">
        <v>7</v>
      </c>
      <c r="F311" s="51"/>
      <c r="G311" s="51"/>
      <c r="H311" s="125" t="str">
        <f>IF(ISNA((IF(F311=0," ",VLOOKUP(F311,Data!$B$154:$B$180,1,FALSE)))),"WRONG LETTER",IF(F311=0," ",_xlfn.XLOOKUP(F311,Data!$B$154:$B$180,Data!$H$154:$H$180)))</f>
        <v xml:space="preserve"> </v>
      </c>
      <c r="I311" s="125" t="str">
        <f>IF(ISNA((IF(F311=0," ",VLOOKUP(F311,Data!$B$32:$B$58,1,FALSE)))),"WRONG LETTER",IF(F311=0," ",_xlfn.XLOOKUP(F311,Data!$B$32:$B$58,Data!$A$32:$A$58)))</f>
        <v xml:space="preserve"> </v>
      </c>
      <c r="J311" s="13" t="str" cm="1">
        <f t="array" ref="J311">_xlfn.IFS(ISBLANK(G311), "", NOT(ISNUMBER(G311)), "!!!",  G311&gt;Data!$D$330,"...",G311&gt;Data!$E$330,"L1",G311&gt;Data!$F$330,"L2",G311&gt;Data!$G$330,"L3",G311&gt;Data!$H$330,"L4",G311&gt;Data!$I$330,"L5",G311&gt;Data!$J$330,"L6",G311&gt;Data!$K$330,"L7",G311&gt;Data!$L$330,"L8", G311&lt;=Data!$L$330,"L9")</f>
        <v/>
      </c>
      <c r="K311" s="8"/>
      <c r="L311" s="126" t="s">
        <v>72</v>
      </c>
      <c r="M311" s="126" t="s">
        <v>73</v>
      </c>
      <c r="N311" s="126">
        <f t="shared" si="66"/>
        <v>0</v>
      </c>
      <c r="O311" s="2"/>
      <c r="P311" s="6"/>
      <c r="Q311" s="6"/>
      <c r="R311" s="6"/>
      <c r="S311" s="6"/>
      <c r="T311" s="6"/>
      <c r="U311" s="6"/>
      <c r="V311" s="6">
        <f>$N311</f>
        <v>0</v>
      </c>
      <c r="W311" s="6"/>
      <c r="X311" s="2"/>
      <c r="Y311" s="8">
        <f>COUNTIF(F$296:F$303:F$305:F$312,F311)</f>
        <v>0</v>
      </c>
      <c r="Z311" s="8">
        <f t="shared" si="67"/>
        <v>0</v>
      </c>
    </row>
    <row r="312" spans="1:26" s="11" customFormat="1" ht="20" customHeight="1">
      <c r="A312" s="13" t="s">
        <v>181</v>
      </c>
      <c r="B312" s="13" t="s">
        <v>24</v>
      </c>
      <c r="C312" s="13">
        <v>1500</v>
      </c>
      <c r="D312" s="13" t="s">
        <v>1</v>
      </c>
      <c r="E312" s="25">
        <v>8</v>
      </c>
      <c r="F312" s="51"/>
      <c r="G312" s="51"/>
      <c r="H312" s="125" t="str">
        <f>IF(ISNA((IF(F312=0," ",VLOOKUP(F312,Data!$B$154:$B$180,1,FALSE)))),"WRONG LETTER",IF(F312=0," ",_xlfn.XLOOKUP(F312,Data!$B$154:$B$180,Data!$H$154:$H$180)))</f>
        <v xml:space="preserve"> </v>
      </c>
      <c r="I312" s="125" t="str">
        <f>IF(ISNA((IF(F312=0," ",VLOOKUP(F312,Data!$B$32:$B$58,1,FALSE)))),"WRONG LETTER",IF(F312=0," ",_xlfn.XLOOKUP(F312,Data!$B$32:$B$58,Data!$A$32:$A$58)))</f>
        <v xml:space="preserve"> </v>
      </c>
      <c r="J312" s="13" t="str" cm="1">
        <f t="array" ref="J312">_xlfn.IFS(ISBLANK(G312), "", NOT(ISNUMBER(G312)), "!!!",  G312&gt;Data!$D$330,"...",G312&gt;Data!$E$330,"L1",G312&gt;Data!$F$330,"L2",G312&gt;Data!$G$330,"L3",G312&gt;Data!$H$330,"L4",G312&gt;Data!$I$330,"L5",G312&gt;Data!$J$330,"L6",G312&gt;Data!$K$330,"L7",G312&gt;Data!$L$330,"L8", G312&lt;=Data!$L$330,"L9")</f>
        <v/>
      </c>
      <c r="K312" s="8"/>
      <c r="L312" s="126" t="s">
        <v>45</v>
      </c>
      <c r="M312" s="126" t="s">
        <v>49</v>
      </c>
      <c r="N312" s="126">
        <f t="shared" si="66"/>
        <v>0</v>
      </c>
      <c r="O312" s="2"/>
      <c r="P312" s="6"/>
      <c r="Q312" s="6"/>
      <c r="R312" s="6"/>
      <c r="S312" s="6"/>
      <c r="T312" s="6"/>
      <c r="U312" s="6"/>
      <c r="V312" s="6"/>
      <c r="W312" s="6">
        <f>$N312</f>
        <v>0</v>
      </c>
      <c r="X312" s="8"/>
      <c r="Y312" s="8">
        <f>COUNTIF(F$296:F$303:F$305:F$312,F312)</f>
        <v>0</v>
      </c>
      <c r="Z312" s="8">
        <f t="shared" si="67"/>
        <v>0</v>
      </c>
    </row>
    <row r="313" spans="1:26" s="11" customFormat="1" ht="20" customHeight="1">
      <c r="A313" s="13" t="s">
        <v>181</v>
      </c>
      <c r="B313" s="13" t="s">
        <v>24</v>
      </c>
      <c r="C313" s="13" t="s">
        <v>158</v>
      </c>
      <c r="D313" s="13"/>
      <c r="E313" s="156" t="s">
        <v>276</v>
      </c>
      <c r="F313" s="151"/>
      <c r="G313" s="151"/>
      <c r="H313" s="156"/>
      <c r="I313" s="159" t="s">
        <v>59</v>
      </c>
      <c r="J313" s="160">
        <f>Data!$M$331</f>
        <v>52.4</v>
      </c>
      <c r="K313" s="22"/>
      <c r="L313" s="16"/>
      <c r="M313" s="16"/>
      <c r="O313" s="8"/>
      <c r="P313" s="8"/>
      <c r="Q313" s="8"/>
      <c r="R313" s="8"/>
      <c r="S313" s="8"/>
      <c r="T313" s="8"/>
      <c r="U313" s="8"/>
      <c r="V313" s="8"/>
      <c r="W313" s="8"/>
      <c r="X313" s="2"/>
      <c r="Y313" s="123"/>
      <c r="Z313" s="3"/>
    </row>
    <row r="314" spans="1:26" s="11" customFormat="1" ht="40" customHeight="1">
      <c r="A314" s="13" t="s">
        <v>181</v>
      </c>
      <c r="B314" s="13" t="s">
        <v>24</v>
      </c>
      <c r="C314" s="13" t="s">
        <v>158</v>
      </c>
      <c r="D314" s="13" t="s">
        <v>0</v>
      </c>
      <c r="E314" s="155">
        <v>1</v>
      </c>
      <c r="F314" s="51"/>
      <c r="G314" s="325"/>
      <c r="H314" s="133" t="str">
        <f>IF(ISNA((IF(F314=0," ",VLOOKUP(F314,Data!$B$154:$B$180,1,FALSE)))),"WRONG LETTER",IF(F314=0," ",_xlfn.XLOOKUP(F314,Data!$B$154:$B$180,Data!$X$154:$X$180)))</f>
        <v xml:space="preserve"> </v>
      </c>
      <c r="I314" s="125" t="str">
        <f>IF(ISNA((IF(F314=0," ",VLOOKUP(F314,Data!$B$32:$B$58,1,FALSE)))),"WRONG LETTER",IF(F314=0," ",_xlfn.XLOOKUP(F314,Data!$B$32:$B$58,Data!$A$32:$A$58)))</f>
        <v xml:space="preserve"> </v>
      </c>
      <c r="J314" s="13" t="s">
        <v>159</v>
      </c>
      <c r="K314" s="2"/>
      <c r="L314" s="126" t="s">
        <v>0</v>
      </c>
      <c r="M314" s="126" t="s">
        <v>47</v>
      </c>
      <c r="N314" s="126">
        <f>(9-_xlfn.XLOOKUP(L314,F$314:F$321,E$314:E$321, 9))+(9-_xlfn.XLOOKUP(M314,F$314:F$321,E$314:E$321, 9))</f>
        <v>0</v>
      </c>
      <c r="O314" s="2"/>
      <c r="P314" s="6">
        <f>$N314</f>
        <v>0</v>
      </c>
      <c r="Q314" s="6"/>
      <c r="R314" s="6"/>
      <c r="S314" s="6"/>
      <c r="T314" s="6"/>
      <c r="U314" s="6"/>
      <c r="V314" s="6"/>
      <c r="W314" s="6"/>
      <c r="X314" s="2"/>
      <c r="Y314" s="8">
        <f>COUNTIF(F$314:F$321,F314)</f>
        <v>0</v>
      </c>
      <c r="Z314" s="8">
        <f>IF(NOT(ISBLANK(F314)),COUNTIF(F$314:F$321,LEFT(F314,1)&amp;"*"),0)</f>
        <v>0</v>
      </c>
    </row>
    <row r="315" spans="1:26" s="11" customFormat="1" ht="40" customHeight="1">
      <c r="A315" s="13" t="s">
        <v>181</v>
      </c>
      <c r="B315" s="13" t="s">
        <v>24</v>
      </c>
      <c r="C315" s="13" t="s">
        <v>158</v>
      </c>
      <c r="D315" s="13" t="s">
        <v>0</v>
      </c>
      <c r="E315" s="155">
        <v>2</v>
      </c>
      <c r="F315" s="51"/>
      <c r="G315" s="325"/>
      <c r="H315" s="133" t="str">
        <f>IF(ISNA((IF(F315=0," ",VLOOKUP(F315,Data!$B$154:$B$180,1,FALSE)))),"WRONG LETTER",IF(F315=0," ",_xlfn.XLOOKUP(F315,Data!$B$154:$B$180,Data!$X$154:$X$180)))</f>
        <v xml:space="preserve"> </v>
      </c>
      <c r="I315" s="125" t="str">
        <f>IF(ISNA((IF(F315=0," ",VLOOKUP(F315,Data!$B$32:$B$58,1,FALSE)))),"WRONG LETTER",IF(F315=0," ",_xlfn.XLOOKUP(F315,Data!$B$32:$B$58,Data!$A$32:$A$58)))</f>
        <v xml:space="preserve"> </v>
      </c>
      <c r="J315" s="13" t="s">
        <v>159</v>
      </c>
      <c r="K315" s="2"/>
      <c r="L315" s="126" t="s">
        <v>33</v>
      </c>
      <c r="M315" s="126" t="s">
        <v>34</v>
      </c>
      <c r="N315" s="126">
        <f t="shared" ref="N315:N321" si="68">(9-_xlfn.XLOOKUP(L315,F$314:F$321,E$314:E$321, 9))+(9-_xlfn.XLOOKUP(M315,F$314:F$321,E$314:E$321, 9))</f>
        <v>0</v>
      </c>
      <c r="O315" s="2"/>
      <c r="P315" s="6"/>
      <c r="Q315" s="6">
        <f>$N315</f>
        <v>0</v>
      </c>
      <c r="R315" s="6"/>
      <c r="S315" s="6"/>
      <c r="T315" s="6"/>
      <c r="U315" s="6"/>
      <c r="V315" s="6"/>
      <c r="W315" s="6"/>
      <c r="X315" s="2"/>
      <c r="Y315" s="8">
        <f t="shared" ref="Y315:Y321" si="69">COUNTIF(F$314:F$321,F315)</f>
        <v>0</v>
      </c>
      <c r="Z315" s="8">
        <f t="shared" ref="Z315:Z321" si="70">IF(NOT(ISBLANK(F315)),COUNTIF(F$314:F$321,LEFT(F315,1)&amp;"*"),0)</f>
        <v>0</v>
      </c>
    </row>
    <row r="316" spans="1:26" s="11" customFormat="1" ht="40" customHeight="1">
      <c r="A316" s="13" t="s">
        <v>181</v>
      </c>
      <c r="B316" s="13" t="s">
        <v>24</v>
      </c>
      <c r="C316" s="13" t="s">
        <v>158</v>
      </c>
      <c r="D316" s="13" t="s">
        <v>0</v>
      </c>
      <c r="E316" s="155">
        <v>3</v>
      </c>
      <c r="F316" s="51"/>
      <c r="G316" s="325"/>
      <c r="H316" s="133" t="str">
        <f>IF(ISNA((IF(F316=0," ",VLOOKUP(F316,Data!$B$154:$B$180,1,FALSE)))),"WRONG LETTER",IF(F316=0," ",_xlfn.XLOOKUP(F316,Data!$B$154:$B$180,Data!$X$154:$X$180)))</f>
        <v xml:space="preserve"> </v>
      </c>
      <c r="I316" s="125" t="str">
        <f>IF(ISNA((IF(F316=0," ",VLOOKUP(F316,Data!$B$32:$B$58,1,FALSE)))),"WRONG LETTER",IF(F316=0," ",_xlfn.XLOOKUP(F316,Data!$B$32:$B$58,Data!$A$32:$A$58)))</f>
        <v xml:space="preserve"> </v>
      </c>
      <c r="J316" s="13" t="s">
        <v>159</v>
      </c>
      <c r="K316" s="2"/>
      <c r="L316" s="126" t="s">
        <v>1</v>
      </c>
      <c r="M316" s="126" t="s">
        <v>46</v>
      </c>
      <c r="N316" s="126">
        <f t="shared" si="68"/>
        <v>0</v>
      </c>
      <c r="O316" s="2"/>
      <c r="P316" s="6"/>
      <c r="Q316" s="6"/>
      <c r="R316" s="6">
        <f>$N316</f>
        <v>0</v>
      </c>
      <c r="S316" s="6"/>
      <c r="T316" s="6"/>
      <c r="U316" s="6"/>
      <c r="V316" s="6"/>
      <c r="W316" s="6"/>
      <c r="X316" s="2"/>
      <c r="Y316" s="8">
        <f t="shared" si="69"/>
        <v>0</v>
      </c>
      <c r="Z316" s="8">
        <f t="shared" si="70"/>
        <v>0</v>
      </c>
    </row>
    <row r="317" spans="1:26" s="11" customFormat="1" ht="40" customHeight="1">
      <c r="A317" s="13" t="s">
        <v>181</v>
      </c>
      <c r="B317" s="13" t="s">
        <v>24</v>
      </c>
      <c r="C317" s="13" t="s">
        <v>158</v>
      </c>
      <c r="D317" s="13" t="s">
        <v>0</v>
      </c>
      <c r="E317" s="155">
        <v>4</v>
      </c>
      <c r="F317" s="51"/>
      <c r="G317" s="325"/>
      <c r="H317" s="133" t="str">
        <f>IF(ISNA((IF(F317=0," ",VLOOKUP(F317,Data!$B$154:$B$180,1,FALSE)))),"WRONG LETTER",IF(F317=0," ",_xlfn.XLOOKUP(F317,Data!$B$154:$B$180,Data!$X$154:$X$180)))</f>
        <v xml:space="preserve"> </v>
      </c>
      <c r="I317" s="125" t="str">
        <f>IF(ISNA((IF(F317=0," ",VLOOKUP(F317,Data!$B$32:$B$58,1,FALSE)))),"WRONG LETTER",IF(F317=0," ",_xlfn.XLOOKUP(F317,Data!$B$32:$B$58,Data!$A$32:$A$58)))</f>
        <v xml:space="preserve"> </v>
      </c>
      <c r="J317" s="13" t="s">
        <v>159</v>
      </c>
      <c r="K317" s="2"/>
      <c r="L317" s="126" t="s">
        <v>18</v>
      </c>
      <c r="M317" s="126" t="s">
        <v>17</v>
      </c>
      <c r="N317" s="126">
        <f t="shared" si="68"/>
        <v>0</v>
      </c>
      <c r="O317" s="2"/>
      <c r="P317" s="6"/>
      <c r="Q317" s="6"/>
      <c r="R317" s="6"/>
      <c r="S317" s="6">
        <f>$N317</f>
        <v>0</v>
      </c>
      <c r="T317" s="6"/>
      <c r="U317" s="6"/>
      <c r="V317" s="6"/>
      <c r="W317" s="6"/>
      <c r="X317" s="2"/>
      <c r="Y317" s="8">
        <f t="shared" si="69"/>
        <v>0</v>
      </c>
      <c r="Z317" s="8">
        <f t="shared" si="70"/>
        <v>0</v>
      </c>
    </row>
    <row r="318" spans="1:26" s="11" customFormat="1" ht="40" customHeight="1">
      <c r="A318" s="13" t="s">
        <v>181</v>
      </c>
      <c r="B318" s="13" t="s">
        <v>24</v>
      </c>
      <c r="C318" s="13" t="s">
        <v>158</v>
      </c>
      <c r="D318" s="13" t="s">
        <v>0</v>
      </c>
      <c r="E318" s="155">
        <v>5</v>
      </c>
      <c r="F318" s="51"/>
      <c r="G318" s="325"/>
      <c r="H318" s="133" t="str">
        <f>IF(ISNA((IF(F318=0," ",VLOOKUP(F318,Data!$B$154:$B$180,1,FALSE)))),"WRONG LETTER",IF(F318=0," ",_xlfn.XLOOKUP(F318,Data!$B$154:$B$180,Data!$X$154:$X$180)))</f>
        <v xml:space="preserve"> </v>
      </c>
      <c r="I318" s="125" t="str">
        <f>IF(ISNA((IF(F318=0," ",VLOOKUP(F318,Data!$B$32:$B$58,1,FALSE)))),"WRONG LETTER",IF(F318=0," ",_xlfn.XLOOKUP(F318,Data!$B$32:$B$58,Data!$A$32:$A$58)))</f>
        <v xml:space="preserve"> </v>
      </c>
      <c r="J318" s="13" t="s">
        <v>159</v>
      </c>
      <c r="K318" s="2"/>
      <c r="L318" s="126" t="s">
        <v>31</v>
      </c>
      <c r="M318" s="126" t="s">
        <v>32</v>
      </c>
      <c r="N318" s="126">
        <f t="shared" si="68"/>
        <v>0</v>
      </c>
      <c r="O318" s="2"/>
      <c r="P318" s="6"/>
      <c r="Q318" s="6"/>
      <c r="R318" s="6"/>
      <c r="S318" s="6"/>
      <c r="T318" s="6">
        <f>$N318</f>
        <v>0</v>
      </c>
      <c r="U318" s="6"/>
      <c r="V318" s="6"/>
      <c r="W318" s="6"/>
      <c r="X318" s="2"/>
      <c r="Y318" s="8">
        <f t="shared" si="69"/>
        <v>0</v>
      </c>
      <c r="Z318" s="8">
        <f t="shared" si="70"/>
        <v>0</v>
      </c>
    </row>
    <row r="319" spans="1:26" s="11" customFormat="1" ht="40" customHeight="1">
      <c r="A319" s="13" t="s">
        <v>181</v>
      </c>
      <c r="B319" s="13" t="s">
        <v>24</v>
      </c>
      <c r="C319" s="13" t="s">
        <v>158</v>
      </c>
      <c r="D319" s="13" t="s">
        <v>0</v>
      </c>
      <c r="E319" s="155">
        <v>6</v>
      </c>
      <c r="F319" s="51"/>
      <c r="G319" s="325"/>
      <c r="H319" s="133" t="str">
        <f>IF(ISNA((IF(F319=0," ",VLOOKUP(F319,Data!$B$154:$B$180,1,FALSE)))),"WRONG LETTER",IF(F319=0," ",_xlfn.XLOOKUP(F319,Data!$B$154:$B$180,Data!$X$154:$X$180)))</f>
        <v xml:space="preserve"> </v>
      </c>
      <c r="I319" s="125" t="str">
        <f>IF(ISNA((IF(F319=0," ",VLOOKUP(F319,Data!$B$32:$B$58,1,FALSE)))),"WRONG LETTER",IF(F319=0," ",_xlfn.XLOOKUP(F319,Data!$B$32:$B$58,Data!$A$32:$A$58)))</f>
        <v xml:space="preserve"> </v>
      </c>
      <c r="J319" s="13" t="s">
        <v>159</v>
      </c>
      <c r="K319" s="2"/>
      <c r="L319" s="126" t="s">
        <v>44</v>
      </c>
      <c r="M319" s="126" t="s">
        <v>48</v>
      </c>
      <c r="N319" s="126">
        <f t="shared" si="68"/>
        <v>0</v>
      </c>
      <c r="O319" s="2"/>
      <c r="P319" s="6"/>
      <c r="Q319" s="6"/>
      <c r="R319" s="6"/>
      <c r="S319" s="6"/>
      <c r="T319" s="6"/>
      <c r="U319" s="6">
        <f>$N319</f>
        <v>0</v>
      </c>
      <c r="V319" s="6"/>
      <c r="W319" s="6"/>
      <c r="X319" s="2"/>
      <c r="Y319" s="8">
        <f t="shared" si="69"/>
        <v>0</v>
      </c>
      <c r="Z319" s="8">
        <f t="shared" si="70"/>
        <v>0</v>
      </c>
    </row>
    <row r="320" spans="1:26" s="11" customFormat="1" ht="40" customHeight="1">
      <c r="A320" s="13" t="s">
        <v>181</v>
      </c>
      <c r="B320" s="13" t="s">
        <v>24</v>
      </c>
      <c r="C320" s="13" t="s">
        <v>158</v>
      </c>
      <c r="D320" s="13" t="s">
        <v>0</v>
      </c>
      <c r="E320" s="25">
        <v>7</v>
      </c>
      <c r="F320" s="51"/>
      <c r="G320" s="325"/>
      <c r="H320" s="133" t="str">
        <f>IF(ISNA((IF(F320=0," ",VLOOKUP(F320,Data!$B$154:$B$180,1,FALSE)))),"WRONG LETTER",IF(F320=0," ",_xlfn.XLOOKUP(F320,Data!$B$154:$B$180,Data!$X$154:$X$180)))</f>
        <v xml:space="preserve"> </v>
      </c>
      <c r="I320" s="125" t="str">
        <f>IF(ISNA((IF(F320=0," ",VLOOKUP(F320,Data!$B$32:$B$58,1,FALSE)))),"WRONG LETTER",IF(F320=0," ",_xlfn.XLOOKUP(F320,Data!$B$32:$B$58,Data!$A$32:$A$58)))</f>
        <v xml:space="preserve"> </v>
      </c>
      <c r="J320" s="13" t="s">
        <v>159</v>
      </c>
      <c r="K320" s="2"/>
      <c r="L320" s="126" t="s">
        <v>72</v>
      </c>
      <c r="M320" s="126" t="s">
        <v>73</v>
      </c>
      <c r="N320" s="126">
        <f t="shared" si="68"/>
        <v>0</v>
      </c>
      <c r="O320" s="2"/>
      <c r="P320" s="6"/>
      <c r="Q320" s="6"/>
      <c r="R320" s="6"/>
      <c r="S320" s="6"/>
      <c r="T320" s="6"/>
      <c r="U320" s="6"/>
      <c r="V320" s="6">
        <f>$N320</f>
        <v>0</v>
      </c>
      <c r="W320" s="6"/>
      <c r="X320" s="2"/>
      <c r="Y320" s="8">
        <f t="shared" si="69"/>
        <v>0</v>
      </c>
      <c r="Z320" s="8">
        <f t="shared" si="70"/>
        <v>0</v>
      </c>
    </row>
    <row r="321" spans="1:26" s="12" customFormat="1" ht="40" customHeight="1">
      <c r="A321" s="13" t="s">
        <v>181</v>
      </c>
      <c r="B321" s="13" t="s">
        <v>24</v>
      </c>
      <c r="C321" s="13" t="s">
        <v>158</v>
      </c>
      <c r="D321" s="13" t="s">
        <v>0</v>
      </c>
      <c r="E321" s="25">
        <v>8</v>
      </c>
      <c r="F321" s="51"/>
      <c r="G321" s="325"/>
      <c r="H321" s="133" t="str">
        <f>IF(ISNA((IF(F321=0," ",VLOOKUP(F321,Data!$B$154:$B$180,1,FALSE)))),"WRONG LETTER",IF(F321=0," ",_xlfn.XLOOKUP(F321,Data!$B$154:$B$180,Data!$X$154:$X$180)))</f>
        <v xml:space="preserve"> </v>
      </c>
      <c r="I321" s="125" t="str">
        <f>IF(ISNA((IF(F321=0," ",VLOOKUP(F321,Data!$B$32:$B$58,1,FALSE)))),"WRONG LETTER",IF(F321=0," ",_xlfn.XLOOKUP(F321,Data!$B$32:$B$58,Data!$A$32:$A$58)))</f>
        <v xml:space="preserve"> </v>
      </c>
      <c r="J321" s="13" t="s">
        <v>159</v>
      </c>
      <c r="K321" s="8"/>
      <c r="L321" s="126" t="s">
        <v>45</v>
      </c>
      <c r="M321" s="126" t="s">
        <v>49</v>
      </c>
      <c r="N321" s="126">
        <f t="shared" si="68"/>
        <v>0</v>
      </c>
      <c r="O321" s="2"/>
      <c r="P321" s="6"/>
      <c r="Q321" s="6"/>
      <c r="R321" s="6"/>
      <c r="S321" s="6"/>
      <c r="T321" s="6"/>
      <c r="U321" s="6"/>
      <c r="V321" s="6"/>
      <c r="W321" s="6">
        <f>$N321</f>
        <v>0</v>
      </c>
      <c r="X321" s="8"/>
      <c r="Y321" s="8">
        <f t="shared" si="69"/>
        <v>0</v>
      </c>
      <c r="Z321" s="8">
        <f t="shared" si="70"/>
        <v>0</v>
      </c>
    </row>
    <row r="322" spans="1:26" s="11" customFormat="1" ht="20" customHeight="1">
      <c r="A322" s="13" t="s">
        <v>181</v>
      </c>
      <c r="B322" s="13" t="s">
        <v>24</v>
      </c>
      <c r="C322" s="13" t="s">
        <v>26</v>
      </c>
      <c r="D322" s="13"/>
      <c r="E322" s="156" t="s">
        <v>277</v>
      </c>
      <c r="F322" s="151"/>
      <c r="G322" s="151"/>
      <c r="H322" s="156"/>
      <c r="I322" s="159" t="s">
        <v>59</v>
      </c>
      <c r="J322" s="160">
        <f>Data!$M$332</f>
        <v>1.63</v>
      </c>
      <c r="K322" s="22"/>
      <c r="L322" s="16"/>
      <c r="M322" s="16"/>
      <c r="O322" s="8"/>
      <c r="P322" s="8"/>
      <c r="Q322" s="8"/>
      <c r="R322" s="8"/>
      <c r="S322" s="8"/>
      <c r="T322" s="8"/>
      <c r="U322" s="8"/>
      <c r="V322" s="8"/>
      <c r="W322" s="8"/>
      <c r="X322" s="2"/>
      <c r="Y322" s="123"/>
      <c r="Z322" s="124"/>
    </row>
    <row r="323" spans="1:26" s="11" customFormat="1" ht="20" customHeight="1">
      <c r="A323" s="13" t="s">
        <v>181</v>
      </c>
      <c r="B323" s="13" t="s">
        <v>24</v>
      </c>
      <c r="C323" s="13" t="s">
        <v>26</v>
      </c>
      <c r="D323" s="13" t="s">
        <v>0</v>
      </c>
      <c r="E323" s="155">
        <v>1</v>
      </c>
      <c r="F323" s="30"/>
      <c r="G323" s="139"/>
      <c r="H323" s="125" t="str">
        <f>IF(ISNA((IF(F323=0," ",VLOOKUP(F323,Data!$B$154:$B$180,1,FALSE)))),"WRONG LETTER",IF(F323=0," ",_xlfn.XLOOKUP(F323,Data!$B$154:$B$180,Data!$E$154:$E$180)))</f>
        <v xml:space="preserve"> </v>
      </c>
      <c r="I323" s="125" t="str">
        <f>IF(ISNA((IF(F323=0," ",VLOOKUP(F323,Data!$B$32:$B$58,1,FALSE)))),"WRONG LETTER",IF(F323=0," ",_xlfn.XLOOKUP(F323,Data!$B$32:$B$58,Data!$A$32:$A$58)))</f>
        <v xml:space="preserve"> </v>
      </c>
      <c r="J323" s="13" t="str" cm="1">
        <f t="array" ref="J323">_xlfn.IFS(ISBLANK(G323), "", NOT(ISNUMBER(G323)), "!!!",  G323&lt;Data!$D$332,"...",G323&lt;Data!$E$332,"L1",G323&lt;Data!$F$332,"L2",G323&lt;Data!$G$332,"L3",G323&lt;Data!$H$332,"L4",G323&lt;Data!$I$332,"L5",G323&lt;Data!$J$332,"L6",G323&lt;Data!$K$332,"L7",G323&lt;Data!$L$332,"L8", G323&gt;=Data!$L$332,"L9")</f>
        <v/>
      </c>
      <c r="K323" s="2"/>
      <c r="L323" s="126" t="s">
        <v>0</v>
      </c>
      <c r="M323" s="126" t="s">
        <v>47</v>
      </c>
      <c r="N323" s="126">
        <f>(9-_xlfn.XLOOKUP(L323,F$323:F$330,E$323:E$330, 9))+(9-_xlfn.XLOOKUP(M323,F$323:F$330,E$323:E$330, 9))</f>
        <v>0</v>
      </c>
      <c r="O323" s="2"/>
      <c r="P323" s="6">
        <f>$N323</f>
        <v>0</v>
      </c>
      <c r="Q323" s="6"/>
      <c r="R323" s="6"/>
      <c r="S323" s="6"/>
      <c r="T323" s="6"/>
      <c r="U323" s="6"/>
      <c r="V323" s="6"/>
      <c r="W323" s="6"/>
      <c r="X323" s="2"/>
      <c r="Y323" s="8">
        <f>COUNTIF(F$323:F$330:F$332:F$339,F323)</f>
        <v>0</v>
      </c>
      <c r="Z323" s="8">
        <f>IF(NOT(ISBLANK(F323)),COUNTIF(F$323:F$330,LEFT(F323,1)&amp;"*"),0)</f>
        <v>0</v>
      </c>
    </row>
    <row r="324" spans="1:26" s="11" customFormat="1" ht="20" customHeight="1">
      <c r="A324" s="13" t="s">
        <v>181</v>
      </c>
      <c r="B324" s="13" t="s">
        <v>24</v>
      </c>
      <c r="C324" s="13" t="s">
        <v>26</v>
      </c>
      <c r="D324" s="13" t="s">
        <v>0</v>
      </c>
      <c r="E324" s="155">
        <v>2</v>
      </c>
      <c r="F324" s="30"/>
      <c r="G324" s="139"/>
      <c r="H324" s="125" t="str">
        <f>IF(ISNA((IF(F324=0," ",VLOOKUP(F324,Data!$B$154:$B$180,1,FALSE)))),"WRONG LETTER",IF(F324=0," ",_xlfn.XLOOKUP(F324,Data!$B$154:$B$180,Data!$E$154:$E$180)))</f>
        <v xml:space="preserve"> </v>
      </c>
      <c r="I324" s="125" t="str">
        <f>IF(ISNA((IF(F324=0," ",VLOOKUP(F324,Data!$B$32:$B$58,1,FALSE)))),"WRONG LETTER",IF(F324=0," ",_xlfn.XLOOKUP(F324,Data!$B$32:$B$58,Data!$A$32:$A$58)))</f>
        <v xml:space="preserve"> </v>
      </c>
      <c r="J324" s="13" t="str" cm="1">
        <f t="array" ref="J324">_xlfn.IFS(ISBLANK(G324), "", NOT(ISNUMBER(G324)), "!!!",  G324&lt;Data!$D$332,"...",G324&lt;Data!$E$332,"L1",G324&lt;Data!$F$332,"L2",G324&lt;Data!$G$332,"L3",G324&lt;Data!$H$332,"L4",G324&lt;Data!$I$332,"L5",G324&lt;Data!$J$332,"L6",G324&lt;Data!$K$332,"L7",G324&lt;Data!$L$332,"L8", G324&gt;=Data!$L$332,"L9")</f>
        <v/>
      </c>
      <c r="K324" s="2"/>
      <c r="L324" s="126" t="s">
        <v>33</v>
      </c>
      <c r="M324" s="126" t="s">
        <v>34</v>
      </c>
      <c r="N324" s="126">
        <f t="shared" ref="N324:N330" si="71">(9-_xlfn.XLOOKUP(L324,F$323:F$330,E$323:E$330, 9))+(9-_xlfn.XLOOKUP(M324,F$323:F$330,E$323:E$330, 9))</f>
        <v>0</v>
      </c>
      <c r="O324" s="2"/>
      <c r="P324" s="6"/>
      <c r="Q324" s="6">
        <f>$N324</f>
        <v>0</v>
      </c>
      <c r="R324" s="6"/>
      <c r="S324" s="6"/>
      <c r="T324" s="6"/>
      <c r="U324" s="6"/>
      <c r="V324" s="6"/>
      <c r="W324" s="6"/>
      <c r="X324" s="2"/>
      <c r="Y324" s="8">
        <f>COUNTIF(F$323:F$330:F$332:F$339,F324)</f>
        <v>0</v>
      </c>
      <c r="Z324" s="8">
        <f t="shared" ref="Z324:Z330" si="72">IF(NOT(ISBLANK(F324)),COUNTIF(F$323:F$330,LEFT(F324,1)&amp;"*"),0)</f>
        <v>0</v>
      </c>
    </row>
    <row r="325" spans="1:26" s="11" customFormat="1" ht="20" customHeight="1">
      <c r="A325" s="13" t="s">
        <v>181</v>
      </c>
      <c r="B325" s="13" t="s">
        <v>24</v>
      </c>
      <c r="C325" s="13" t="s">
        <v>26</v>
      </c>
      <c r="D325" s="13" t="s">
        <v>0</v>
      </c>
      <c r="E325" s="155">
        <v>3</v>
      </c>
      <c r="F325" s="30"/>
      <c r="G325" s="139"/>
      <c r="H325" s="125" t="str">
        <f>IF(ISNA((IF(F325=0," ",VLOOKUP(F325,Data!$B$154:$B$180,1,FALSE)))),"WRONG LETTER",IF(F325=0," ",_xlfn.XLOOKUP(F325,Data!$B$154:$B$180,Data!$E$154:$E$180)))</f>
        <v xml:space="preserve"> </v>
      </c>
      <c r="I325" s="125" t="str">
        <f>IF(ISNA((IF(F325=0," ",VLOOKUP(F325,Data!$B$32:$B$58,1,FALSE)))),"WRONG LETTER",IF(F325=0," ",_xlfn.XLOOKUP(F325,Data!$B$32:$B$58,Data!$A$32:$A$58)))</f>
        <v xml:space="preserve"> </v>
      </c>
      <c r="J325" s="13" t="str" cm="1">
        <f t="array" ref="J325">_xlfn.IFS(ISBLANK(G325), "", NOT(ISNUMBER(G325)), "!!!",  G325&lt;Data!$D$332,"...",G325&lt;Data!$E$332,"L1",G325&lt;Data!$F$332,"L2",G325&lt;Data!$G$332,"L3",G325&lt;Data!$H$332,"L4",G325&lt;Data!$I$332,"L5",G325&lt;Data!$J$332,"L6",G325&lt;Data!$K$332,"L7",G325&lt;Data!$L$332,"L8", G325&gt;=Data!$L$332,"L9")</f>
        <v/>
      </c>
      <c r="K325" s="2"/>
      <c r="L325" s="126" t="s">
        <v>1</v>
      </c>
      <c r="M325" s="126" t="s">
        <v>46</v>
      </c>
      <c r="N325" s="126">
        <f t="shared" si="71"/>
        <v>0</v>
      </c>
      <c r="O325" s="2"/>
      <c r="P325" s="6"/>
      <c r="Q325" s="6"/>
      <c r="R325" s="6">
        <f>$N325</f>
        <v>0</v>
      </c>
      <c r="S325" s="6"/>
      <c r="T325" s="6"/>
      <c r="U325" s="6"/>
      <c r="V325" s="6"/>
      <c r="W325" s="6"/>
      <c r="X325" s="2"/>
      <c r="Y325" s="8">
        <f>COUNTIF(F$323:F$330:F$332:F$339,F325)</f>
        <v>0</v>
      </c>
      <c r="Z325" s="8">
        <f t="shared" si="72"/>
        <v>0</v>
      </c>
    </row>
    <row r="326" spans="1:26" s="11" customFormat="1" ht="20" customHeight="1">
      <c r="A326" s="13" t="s">
        <v>181</v>
      </c>
      <c r="B326" s="13" t="s">
        <v>24</v>
      </c>
      <c r="C326" s="13" t="s">
        <v>26</v>
      </c>
      <c r="D326" s="13" t="s">
        <v>0</v>
      </c>
      <c r="E326" s="155">
        <v>4</v>
      </c>
      <c r="F326" s="30"/>
      <c r="G326" s="139"/>
      <c r="H326" s="125" t="str">
        <f>IF(ISNA((IF(F326=0," ",VLOOKUP(F326,Data!$B$154:$B$180,1,FALSE)))),"WRONG LETTER",IF(F326=0," ",_xlfn.XLOOKUP(F326,Data!$B$154:$B$180,Data!$E$154:$E$180)))</f>
        <v xml:space="preserve"> </v>
      </c>
      <c r="I326" s="125" t="str">
        <f>IF(ISNA((IF(F326=0," ",VLOOKUP(F326,Data!$B$32:$B$58,1,FALSE)))),"WRONG LETTER",IF(F326=0," ",_xlfn.XLOOKUP(F326,Data!$B$32:$B$58,Data!$A$32:$A$58)))</f>
        <v xml:space="preserve"> </v>
      </c>
      <c r="J326" s="13" t="str" cm="1">
        <f t="array" ref="J326">_xlfn.IFS(ISBLANK(G326), "", NOT(ISNUMBER(G326)), "!!!",  G326&lt;Data!$D$332,"...",G326&lt;Data!$E$332,"L1",G326&lt;Data!$F$332,"L2",G326&lt;Data!$G$332,"L3",G326&lt;Data!$H$332,"L4",G326&lt;Data!$I$332,"L5",G326&lt;Data!$J$332,"L6",G326&lt;Data!$K$332,"L7",G326&lt;Data!$L$332,"L8", G326&gt;=Data!$L$332,"L9")</f>
        <v/>
      </c>
      <c r="K326" s="2"/>
      <c r="L326" s="126" t="s">
        <v>18</v>
      </c>
      <c r="M326" s="126" t="s">
        <v>17</v>
      </c>
      <c r="N326" s="126">
        <f t="shared" si="71"/>
        <v>0</v>
      </c>
      <c r="O326" s="2"/>
      <c r="P326" s="6"/>
      <c r="Q326" s="6"/>
      <c r="R326" s="6"/>
      <c r="S326" s="6">
        <f>$N326</f>
        <v>0</v>
      </c>
      <c r="T326" s="6"/>
      <c r="U326" s="6"/>
      <c r="V326" s="6"/>
      <c r="W326" s="6"/>
      <c r="X326" s="2"/>
      <c r="Y326" s="8">
        <f>COUNTIF(F$323:F$330:F$332:F$339,F326)</f>
        <v>0</v>
      </c>
      <c r="Z326" s="8">
        <f t="shared" si="72"/>
        <v>0</v>
      </c>
    </row>
    <row r="327" spans="1:26" s="11" customFormat="1" ht="20" customHeight="1">
      <c r="A327" s="13" t="s">
        <v>181</v>
      </c>
      <c r="B327" s="13" t="s">
        <v>24</v>
      </c>
      <c r="C327" s="13" t="s">
        <v>26</v>
      </c>
      <c r="D327" s="13" t="s">
        <v>0</v>
      </c>
      <c r="E327" s="155">
        <v>5</v>
      </c>
      <c r="F327" s="30"/>
      <c r="G327" s="139"/>
      <c r="H327" s="125" t="str">
        <f>IF(ISNA((IF(F327=0," ",VLOOKUP(F327,Data!$B$154:$B$180,1,FALSE)))),"WRONG LETTER",IF(F327=0," ",_xlfn.XLOOKUP(F327,Data!$B$154:$B$180,Data!$E$154:$E$180)))</f>
        <v xml:space="preserve"> </v>
      </c>
      <c r="I327" s="125" t="str">
        <f>IF(ISNA((IF(F327=0," ",VLOOKUP(F327,Data!$B$32:$B$58,1,FALSE)))),"WRONG LETTER",IF(F327=0," ",_xlfn.XLOOKUP(F327,Data!$B$32:$B$58,Data!$A$32:$A$58)))</f>
        <v xml:space="preserve"> </v>
      </c>
      <c r="J327" s="13" t="str" cm="1">
        <f t="array" ref="J327">_xlfn.IFS(ISBLANK(G327), "", NOT(ISNUMBER(G327)), "!!!",  G327&lt;Data!$D$332,"...",G327&lt;Data!$E$332,"L1",G327&lt;Data!$F$332,"L2",G327&lt;Data!$G$332,"L3",G327&lt;Data!$H$332,"L4",G327&lt;Data!$I$332,"L5",G327&lt;Data!$J$332,"L6",G327&lt;Data!$K$332,"L7",G327&lt;Data!$L$332,"L8", G327&gt;=Data!$L$332,"L9")</f>
        <v/>
      </c>
      <c r="K327" s="2"/>
      <c r="L327" s="126" t="s">
        <v>31</v>
      </c>
      <c r="M327" s="126" t="s">
        <v>32</v>
      </c>
      <c r="N327" s="126">
        <f t="shared" si="71"/>
        <v>0</v>
      </c>
      <c r="O327" s="2"/>
      <c r="P327" s="6"/>
      <c r="Q327" s="6"/>
      <c r="R327" s="6"/>
      <c r="S327" s="6"/>
      <c r="T327" s="6">
        <f>$N327</f>
        <v>0</v>
      </c>
      <c r="U327" s="6"/>
      <c r="V327" s="6"/>
      <c r="W327" s="6"/>
      <c r="X327" s="2"/>
      <c r="Y327" s="8">
        <f>COUNTIF(F$323:F$330:F$332:F$339,F327)</f>
        <v>0</v>
      </c>
      <c r="Z327" s="8">
        <f t="shared" si="72"/>
        <v>0</v>
      </c>
    </row>
    <row r="328" spans="1:26" s="11" customFormat="1" ht="20" customHeight="1">
      <c r="A328" s="13" t="s">
        <v>181</v>
      </c>
      <c r="B328" s="13" t="s">
        <v>24</v>
      </c>
      <c r="C328" s="13" t="s">
        <v>26</v>
      </c>
      <c r="D328" s="13" t="s">
        <v>0</v>
      </c>
      <c r="E328" s="155">
        <v>6</v>
      </c>
      <c r="F328" s="30"/>
      <c r="G328" s="139"/>
      <c r="H328" s="125" t="str">
        <f>IF(ISNA((IF(F328=0," ",VLOOKUP(F328,Data!$B$154:$B$180,1,FALSE)))),"WRONG LETTER",IF(F328=0," ",_xlfn.XLOOKUP(F328,Data!$B$154:$B$180,Data!$E$154:$E$180)))</f>
        <v xml:space="preserve"> </v>
      </c>
      <c r="I328" s="125" t="str">
        <f>IF(ISNA((IF(F328=0," ",VLOOKUP(F328,Data!$B$32:$B$58,1,FALSE)))),"WRONG LETTER",IF(F328=0," ",_xlfn.XLOOKUP(F328,Data!$B$32:$B$58,Data!$A$32:$A$58)))</f>
        <v xml:space="preserve"> </v>
      </c>
      <c r="J328" s="13" t="str" cm="1">
        <f t="array" ref="J328">_xlfn.IFS(ISBLANK(G328), "", NOT(ISNUMBER(G328)), "!!!",  G328&lt;Data!$D$332,"...",G328&lt;Data!$E$332,"L1",G328&lt;Data!$F$332,"L2",G328&lt;Data!$G$332,"L3",G328&lt;Data!$H$332,"L4",G328&lt;Data!$I$332,"L5",G328&lt;Data!$J$332,"L6",G328&lt;Data!$K$332,"L7",G328&lt;Data!$L$332,"L8", G328&gt;=Data!$L$332,"L9")</f>
        <v/>
      </c>
      <c r="K328" s="2"/>
      <c r="L328" s="126" t="s">
        <v>44</v>
      </c>
      <c r="M328" s="126" t="s">
        <v>48</v>
      </c>
      <c r="N328" s="126">
        <f t="shared" si="71"/>
        <v>0</v>
      </c>
      <c r="O328" s="2"/>
      <c r="P328" s="6"/>
      <c r="Q328" s="6"/>
      <c r="R328" s="6"/>
      <c r="S328" s="6"/>
      <c r="T328" s="6"/>
      <c r="U328" s="6">
        <f>$N328</f>
        <v>0</v>
      </c>
      <c r="V328" s="6"/>
      <c r="W328" s="6"/>
      <c r="X328" s="2"/>
      <c r="Y328" s="8">
        <f>COUNTIF(F$323:F$330:F$332:F$339,F328)</f>
        <v>0</v>
      </c>
      <c r="Z328" s="8">
        <f t="shared" si="72"/>
        <v>0</v>
      </c>
    </row>
    <row r="329" spans="1:26" s="11" customFormat="1" ht="20" customHeight="1">
      <c r="A329" s="13" t="s">
        <v>181</v>
      </c>
      <c r="B329" s="13" t="s">
        <v>24</v>
      </c>
      <c r="C329" s="13" t="s">
        <v>26</v>
      </c>
      <c r="D329" s="13" t="s">
        <v>0</v>
      </c>
      <c r="E329" s="25">
        <v>7</v>
      </c>
      <c r="F329" s="30"/>
      <c r="G329" s="139"/>
      <c r="H329" s="125" t="str">
        <f>IF(ISNA((IF(F329=0," ",VLOOKUP(F329,Data!$B$154:$B$180,1,FALSE)))),"WRONG LETTER",IF(F329=0," ",_xlfn.XLOOKUP(F329,Data!$B$154:$B$180,Data!$E$154:$E$180)))</f>
        <v xml:space="preserve"> </v>
      </c>
      <c r="I329" s="125" t="str">
        <f>IF(ISNA((IF(F329=0," ",VLOOKUP(F329,Data!$B$32:$B$58,1,FALSE)))),"WRONG LETTER",IF(F329=0," ",_xlfn.XLOOKUP(F329,Data!$B$32:$B$58,Data!$A$32:$A$58)))</f>
        <v xml:space="preserve"> </v>
      </c>
      <c r="J329" s="13" t="str" cm="1">
        <f t="array" ref="J329">_xlfn.IFS(ISBLANK(G329), "", NOT(ISNUMBER(G329)), "!!!",  G329&lt;Data!$D$332,"...",G329&lt;Data!$E$332,"L1",G329&lt;Data!$F$332,"L2",G329&lt;Data!$G$332,"L3",G329&lt;Data!$H$332,"L4",G329&lt;Data!$I$332,"L5",G329&lt;Data!$J$332,"L6",G329&lt;Data!$K$332,"L7",G329&lt;Data!$L$332,"L8", G329&gt;=Data!$L$332,"L9")</f>
        <v/>
      </c>
      <c r="K329" s="2"/>
      <c r="L329" s="126" t="s">
        <v>72</v>
      </c>
      <c r="M329" s="126" t="s">
        <v>73</v>
      </c>
      <c r="N329" s="126">
        <f t="shared" si="71"/>
        <v>0</v>
      </c>
      <c r="O329" s="2"/>
      <c r="P329" s="6"/>
      <c r="Q329" s="6"/>
      <c r="R329" s="6"/>
      <c r="S329" s="6"/>
      <c r="T329" s="6"/>
      <c r="U329" s="6"/>
      <c r="V329" s="6">
        <f>$N329</f>
        <v>0</v>
      </c>
      <c r="W329" s="6"/>
      <c r="X329" s="2"/>
      <c r="Y329" s="8">
        <f>COUNTIF(F$323:F$330:F$332:F$339,F329)</f>
        <v>0</v>
      </c>
      <c r="Z329" s="8">
        <f t="shared" si="72"/>
        <v>0</v>
      </c>
    </row>
    <row r="330" spans="1:26" s="12" customFormat="1" ht="20" customHeight="1">
      <c r="A330" s="13" t="s">
        <v>181</v>
      </c>
      <c r="B330" s="13" t="s">
        <v>24</v>
      </c>
      <c r="C330" s="13" t="s">
        <v>26</v>
      </c>
      <c r="D330" s="13" t="s">
        <v>0</v>
      </c>
      <c r="E330" s="25">
        <v>8</v>
      </c>
      <c r="F330" s="30"/>
      <c r="G330" s="139"/>
      <c r="H330" s="125" t="str">
        <f>IF(ISNA((IF(F330=0," ",VLOOKUP(F330,Data!$B$154:$B$180,1,FALSE)))),"WRONG LETTER",IF(F330=0," ",_xlfn.XLOOKUP(F330,Data!$B$154:$B$180,Data!$E$154:$E$180)))</f>
        <v xml:space="preserve"> </v>
      </c>
      <c r="I330" s="125" t="str">
        <f>IF(ISNA((IF(F330=0," ",VLOOKUP(F330,Data!$B$32:$B$58,1,FALSE)))),"WRONG LETTER",IF(F330=0," ",_xlfn.XLOOKUP(F330,Data!$B$32:$B$58,Data!$A$32:$A$58)))</f>
        <v xml:space="preserve"> </v>
      </c>
      <c r="J330" s="13" t="str" cm="1">
        <f t="array" ref="J330">_xlfn.IFS(ISBLANK(G330), "", NOT(ISNUMBER(G330)), "!!!",  G330&lt;Data!$D$332,"...",G330&lt;Data!$E$332,"L1",G330&lt;Data!$F$332,"L2",G330&lt;Data!$G$332,"L3",G330&lt;Data!$H$332,"L4",G330&lt;Data!$I$332,"L5",G330&lt;Data!$J$332,"L6",G330&lt;Data!$K$332,"L7",G330&lt;Data!$L$332,"L8", G330&gt;=Data!$L$332,"L9")</f>
        <v/>
      </c>
      <c r="K330" s="8"/>
      <c r="L330" s="126" t="s">
        <v>45</v>
      </c>
      <c r="M330" s="126" t="s">
        <v>49</v>
      </c>
      <c r="N330" s="126">
        <f t="shared" si="71"/>
        <v>0</v>
      </c>
      <c r="O330" s="2"/>
      <c r="P330" s="6"/>
      <c r="Q330" s="6"/>
      <c r="R330" s="6"/>
      <c r="S330" s="6"/>
      <c r="T330" s="6"/>
      <c r="U330" s="6"/>
      <c r="V330" s="6"/>
      <c r="W330" s="6">
        <f>$N330</f>
        <v>0</v>
      </c>
      <c r="X330" s="8"/>
      <c r="Y330" s="8">
        <f>COUNTIF(F$323:F$330:F$332:F$339,F330)</f>
        <v>0</v>
      </c>
      <c r="Z330" s="8">
        <f t="shared" si="72"/>
        <v>0</v>
      </c>
    </row>
    <row r="331" spans="1:26" s="12" customFormat="1" ht="20" customHeight="1">
      <c r="A331" s="13" t="s">
        <v>181</v>
      </c>
      <c r="B331" s="13" t="s">
        <v>24</v>
      </c>
      <c r="C331" s="13" t="s">
        <v>26</v>
      </c>
      <c r="D331" s="13"/>
      <c r="E331" s="156" t="s">
        <v>278</v>
      </c>
      <c r="F331" s="151"/>
      <c r="G331" s="151"/>
      <c r="H331" s="156"/>
      <c r="I331" s="159"/>
      <c r="J331" s="160"/>
      <c r="K331" s="8"/>
      <c r="L331" s="129"/>
      <c r="M331" s="129"/>
      <c r="N331" s="130"/>
      <c r="O331" s="8"/>
      <c r="P331" s="8"/>
      <c r="Q331" s="8"/>
      <c r="R331" s="8"/>
      <c r="S331" s="8"/>
      <c r="T331" s="8"/>
      <c r="U331" s="8"/>
      <c r="V331" s="8"/>
      <c r="W331" s="8"/>
      <c r="X331" s="8"/>
      <c r="Y331" s="8"/>
      <c r="Z331" s="3"/>
    </row>
    <row r="332" spans="1:26" s="12" customFormat="1" ht="20" customHeight="1">
      <c r="A332" s="13" t="s">
        <v>181</v>
      </c>
      <c r="B332" s="13" t="s">
        <v>24</v>
      </c>
      <c r="C332" s="13" t="s">
        <v>26</v>
      </c>
      <c r="D332" s="13" t="s">
        <v>1</v>
      </c>
      <c r="E332" s="155">
        <v>1</v>
      </c>
      <c r="F332" s="30"/>
      <c r="G332" s="139"/>
      <c r="H332" s="125" t="str">
        <f>IF(ISNA((IF(F332=0," ",VLOOKUP(F332,Data!$B$154:$B$180,1,FALSE)))),"WRONG LETTER",IF(F332=0," ",_xlfn.XLOOKUP(F332,Data!$B$154:$B$180,Data!$E$154:$E$180)))</f>
        <v xml:space="preserve"> </v>
      </c>
      <c r="I332" s="125" t="str">
        <f>IF(ISNA((IF(F332=0," ",VLOOKUP(F332,Data!$B$32:$B$58,1,FALSE)))),"WRONG LETTER",IF(F332=0," ",_xlfn.XLOOKUP(F332,Data!$B$32:$B$58,Data!$A$32:$A$58)))</f>
        <v xml:space="preserve"> </v>
      </c>
      <c r="J332" s="13" t="str" cm="1">
        <f t="array" ref="J332">_xlfn.IFS(ISBLANK(G332), "", NOT(ISNUMBER(G332)), "!!!",  G332&lt;Data!$D$332,"...",G332&lt;Data!$E$332,"L1",G332&lt;Data!$F$332,"L2",G332&lt;Data!$G$332,"L3",G332&lt;Data!$H$332,"L4",G332&lt;Data!$I$332,"L5",G332&lt;Data!$J$332,"L6",G332&lt;Data!$K$332,"L7",G332&lt;Data!$L$332,"L8", G332&gt;=Data!$L$332,"L9")</f>
        <v/>
      </c>
      <c r="K332" s="2"/>
      <c r="L332" s="126" t="s">
        <v>0</v>
      </c>
      <c r="M332" s="126" t="s">
        <v>47</v>
      </c>
      <c r="N332" s="126">
        <f>(9-_xlfn.XLOOKUP(L332,F$332:F$339,E$332:E$339, 9))+(9-_xlfn.XLOOKUP(M332,F$332:F$339,E$332:E$339, 9))</f>
        <v>0</v>
      </c>
      <c r="O332" s="2"/>
      <c r="P332" s="6">
        <f>$N332</f>
        <v>0</v>
      </c>
      <c r="Q332" s="6"/>
      <c r="R332" s="6"/>
      <c r="S332" s="6"/>
      <c r="T332" s="6"/>
      <c r="U332" s="6"/>
      <c r="V332" s="6"/>
      <c r="W332" s="6"/>
      <c r="X332" s="2"/>
      <c r="Y332" s="8">
        <f>COUNTIF(F$323:F$330:F$332:F$339,F332)</f>
        <v>0</v>
      </c>
      <c r="Z332" s="8">
        <f>IF(NOT(ISBLANK(F332)),COUNTIF(F$332:F$339,LEFT(F332,1)&amp;"*"),0)</f>
        <v>0</v>
      </c>
    </row>
    <row r="333" spans="1:26" s="12" customFormat="1" ht="20" customHeight="1">
      <c r="A333" s="13" t="s">
        <v>181</v>
      </c>
      <c r="B333" s="13" t="s">
        <v>24</v>
      </c>
      <c r="C333" s="13" t="s">
        <v>26</v>
      </c>
      <c r="D333" s="13" t="s">
        <v>1</v>
      </c>
      <c r="E333" s="155">
        <v>2</v>
      </c>
      <c r="F333" s="30"/>
      <c r="G333" s="139"/>
      <c r="H333" s="125" t="str">
        <f>IF(ISNA((IF(F333=0," ",VLOOKUP(F333,Data!$B$154:$B$180,1,FALSE)))),"WRONG LETTER",IF(F333=0," ",_xlfn.XLOOKUP(F333,Data!$B$154:$B$180,Data!$E$154:$E$180)))</f>
        <v xml:space="preserve"> </v>
      </c>
      <c r="I333" s="125" t="str">
        <f>IF(ISNA((IF(F333=0," ",VLOOKUP(F333,Data!$B$32:$B$58,1,FALSE)))),"WRONG LETTER",IF(F333=0," ",_xlfn.XLOOKUP(F333,Data!$B$32:$B$58,Data!$A$32:$A$58)))</f>
        <v xml:space="preserve"> </v>
      </c>
      <c r="J333" s="13" t="str" cm="1">
        <f t="array" ref="J333">_xlfn.IFS(ISBLANK(G333), "", NOT(ISNUMBER(G333)), "!!!",  G333&lt;Data!$D$332,"...",G333&lt;Data!$E$332,"L1",G333&lt;Data!$F$332,"L2",G333&lt;Data!$G$332,"L3",G333&lt;Data!$H$332,"L4",G333&lt;Data!$I$332,"L5",G333&lt;Data!$J$332,"L6",G333&lt;Data!$K$332,"L7",G333&lt;Data!$L$332,"L8", G333&gt;=Data!$L$332,"L9")</f>
        <v/>
      </c>
      <c r="K333" s="8"/>
      <c r="L333" s="126" t="s">
        <v>33</v>
      </c>
      <c r="M333" s="126" t="s">
        <v>34</v>
      </c>
      <c r="N333" s="126">
        <f t="shared" ref="N333:N339" si="73">(9-_xlfn.XLOOKUP(L333,F$332:F$339,E$332:E$339, 9))+(9-_xlfn.XLOOKUP(M333,F$332:F$339,E$332:E$339, 9))</f>
        <v>0</v>
      </c>
      <c r="O333" s="2"/>
      <c r="P333" s="6"/>
      <c r="Q333" s="6">
        <f>$N333</f>
        <v>0</v>
      </c>
      <c r="R333" s="6"/>
      <c r="S333" s="6"/>
      <c r="T333" s="6"/>
      <c r="U333" s="6"/>
      <c r="V333" s="6"/>
      <c r="W333" s="6"/>
      <c r="X333" s="2"/>
      <c r="Y333" s="8">
        <f>COUNTIF(F$323:F$330:F$332:F$339,F333)</f>
        <v>0</v>
      </c>
      <c r="Z333" s="8">
        <f t="shared" ref="Z333:Z339" si="74">IF(NOT(ISBLANK(F333)),COUNTIF(F$332:F$339,LEFT(F333,1)&amp;"*"),0)</f>
        <v>0</v>
      </c>
    </row>
    <row r="334" spans="1:26" s="12" customFormat="1" ht="20" customHeight="1">
      <c r="A334" s="13" t="s">
        <v>181</v>
      </c>
      <c r="B334" s="13" t="s">
        <v>24</v>
      </c>
      <c r="C334" s="13" t="s">
        <v>26</v>
      </c>
      <c r="D334" s="13" t="s">
        <v>1</v>
      </c>
      <c r="E334" s="155">
        <v>3</v>
      </c>
      <c r="F334" s="30"/>
      <c r="G334" s="139"/>
      <c r="H334" s="125" t="str">
        <f>IF(ISNA((IF(F334=0," ",VLOOKUP(F334,Data!$B$154:$B$180,1,FALSE)))),"WRONG LETTER",IF(F334=0," ",_xlfn.XLOOKUP(F334,Data!$B$154:$B$180,Data!$E$154:$E$180)))</f>
        <v xml:space="preserve"> </v>
      </c>
      <c r="I334" s="125" t="str">
        <f>IF(ISNA((IF(F334=0," ",VLOOKUP(F334,Data!$B$32:$B$58,1,FALSE)))),"WRONG LETTER",IF(F334=0," ",_xlfn.XLOOKUP(F334,Data!$B$32:$B$58,Data!$A$32:$A$58)))</f>
        <v xml:space="preserve"> </v>
      </c>
      <c r="J334" s="13" t="str" cm="1">
        <f t="array" ref="J334">_xlfn.IFS(ISBLANK(G334), "", NOT(ISNUMBER(G334)), "!!!",  G334&lt;Data!$D$332,"...",G334&lt;Data!$E$332,"L1",G334&lt;Data!$F$332,"L2",G334&lt;Data!$G$332,"L3",G334&lt;Data!$H$332,"L4",G334&lt;Data!$I$332,"L5",G334&lt;Data!$J$332,"L6",G334&lt;Data!$K$332,"L7",G334&lt;Data!$L$332,"L8", G334&gt;=Data!$L$332,"L9")</f>
        <v/>
      </c>
      <c r="K334" s="8"/>
      <c r="L334" s="126" t="s">
        <v>1</v>
      </c>
      <c r="M334" s="126" t="s">
        <v>46</v>
      </c>
      <c r="N334" s="126">
        <f t="shared" si="73"/>
        <v>0</v>
      </c>
      <c r="O334" s="2"/>
      <c r="P334" s="6"/>
      <c r="Q334" s="6"/>
      <c r="R334" s="6">
        <f>$N334</f>
        <v>0</v>
      </c>
      <c r="S334" s="6"/>
      <c r="T334" s="6"/>
      <c r="U334" s="6"/>
      <c r="V334" s="6"/>
      <c r="W334" s="6"/>
      <c r="X334" s="2"/>
      <c r="Y334" s="8">
        <f>COUNTIF(F$323:F$330:F$332:F$339,F334)</f>
        <v>0</v>
      </c>
      <c r="Z334" s="8">
        <f t="shared" si="74"/>
        <v>0</v>
      </c>
    </row>
    <row r="335" spans="1:26" s="12" customFormat="1" ht="20" customHeight="1">
      <c r="A335" s="13" t="s">
        <v>181</v>
      </c>
      <c r="B335" s="13" t="s">
        <v>24</v>
      </c>
      <c r="C335" s="13" t="s">
        <v>26</v>
      </c>
      <c r="D335" s="13" t="s">
        <v>1</v>
      </c>
      <c r="E335" s="155">
        <v>4</v>
      </c>
      <c r="F335" s="30"/>
      <c r="G335" s="139"/>
      <c r="H335" s="125" t="str">
        <f>IF(ISNA((IF(F335=0," ",VLOOKUP(F335,Data!$B$154:$B$180,1,FALSE)))),"WRONG LETTER",IF(F335=0," ",_xlfn.XLOOKUP(F335,Data!$B$154:$B$180,Data!$E$154:$E$180)))</f>
        <v xml:space="preserve"> </v>
      </c>
      <c r="I335" s="125" t="str">
        <f>IF(ISNA((IF(F335=0," ",VLOOKUP(F335,Data!$B$32:$B$58,1,FALSE)))),"WRONG LETTER",IF(F335=0," ",_xlfn.XLOOKUP(F335,Data!$B$32:$B$58,Data!$A$32:$A$58)))</f>
        <v xml:space="preserve"> </v>
      </c>
      <c r="J335" s="13" t="str" cm="1">
        <f t="array" ref="J335">_xlfn.IFS(ISBLANK(G335), "", NOT(ISNUMBER(G335)), "!!!",  G335&lt;Data!$D$332,"...",G335&lt;Data!$E$332,"L1",G335&lt;Data!$F$332,"L2",G335&lt;Data!$G$332,"L3",G335&lt;Data!$H$332,"L4",G335&lt;Data!$I$332,"L5",G335&lt;Data!$J$332,"L6",G335&lt;Data!$K$332,"L7",G335&lt;Data!$L$332,"L8", G335&gt;=Data!$L$332,"L9")</f>
        <v/>
      </c>
      <c r="K335" s="8"/>
      <c r="L335" s="126" t="s">
        <v>18</v>
      </c>
      <c r="M335" s="126" t="s">
        <v>17</v>
      </c>
      <c r="N335" s="126">
        <f t="shared" si="73"/>
        <v>0</v>
      </c>
      <c r="O335" s="2"/>
      <c r="P335" s="6"/>
      <c r="Q335" s="6"/>
      <c r="R335" s="6"/>
      <c r="S335" s="6">
        <f>$N335</f>
        <v>0</v>
      </c>
      <c r="T335" s="6"/>
      <c r="U335" s="6"/>
      <c r="V335" s="6"/>
      <c r="W335" s="6"/>
      <c r="X335" s="2"/>
      <c r="Y335" s="8">
        <f>COUNTIF(F$323:F$330:F$332:F$339,F335)</f>
        <v>0</v>
      </c>
      <c r="Z335" s="8">
        <f t="shared" si="74"/>
        <v>0</v>
      </c>
    </row>
    <row r="336" spans="1:26" s="12" customFormat="1" ht="20" customHeight="1">
      <c r="A336" s="13" t="s">
        <v>181</v>
      </c>
      <c r="B336" s="13" t="s">
        <v>24</v>
      </c>
      <c r="C336" s="13" t="s">
        <v>26</v>
      </c>
      <c r="D336" s="13" t="s">
        <v>1</v>
      </c>
      <c r="E336" s="155">
        <v>5</v>
      </c>
      <c r="F336" s="30"/>
      <c r="G336" s="139"/>
      <c r="H336" s="125" t="str">
        <f>IF(ISNA((IF(F336=0," ",VLOOKUP(F336,Data!$B$154:$B$180,1,FALSE)))),"WRONG LETTER",IF(F336=0," ",_xlfn.XLOOKUP(F336,Data!$B$154:$B$180,Data!$E$154:$E$180)))</f>
        <v xml:space="preserve"> </v>
      </c>
      <c r="I336" s="125" t="str">
        <f>IF(ISNA((IF(F336=0," ",VLOOKUP(F336,Data!$B$32:$B$58,1,FALSE)))),"WRONG LETTER",IF(F336=0," ",_xlfn.XLOOKUP(F336,Data!$B$32:$B$58,Data!$A$32:$A$58)))</f>
        <v xml:space="preserve"> </v>
      </c>
      <c r="J336" s="13" t="str" cm="1">
        <f t="array" ref="J336">_xlfn.IFS(ISBLANK(G336), "", NOT(ISNUMBER(G336)), "!!!",  G336&lt;Data!$D$332,"...",G336&lt;Data!$E$332,"L1",G336&lt;Data!$F$332,"L2",G336&lt;Data!$G$332,"L3",G336&lt;Data!$H$332,"L4",G336&lt;Data!$I$332,"L5",G336&lt;Data!$J$332,"L6",G336&lt;Data!$K$332,"L7",G336&lt;Data!$L$332,"L8", G336&gt;=Data!$L$332,"L9")</f>
        <v/>
      </c>
      <c r="K336" s="8"/>
      <c r="L336" s="126" t="s">
        <v>31</v>
      </c>
      <c r="M336" s="126" t="s">
        <v>32</v>
      </c>
      <c r="N336" s="126">
        <f t="shared" si="73"/>
        <v>0</v>
      </c>
      <c r="O336" s="2"/>
      <c r="P336" s="6"/>
      <c r="Q336" s="6"/>
      <c r="R336" s="6"/>
      <c r="S336" s="6"/>
      <c r="T336" s="6">
        <f>$N336</f>
        <v>0</v>
      </c>
      <c r="U336" s="6"/>
      <c r="V336" s="6"/>
      <c r="W336" s="6"/>
      <c r="X336" s="2"/>
      <c r="Y336" s="8">
        <f>COUNTIF(F$323:F$330:F$332:F$339,F336)</f>
        <v>0</v>
      </c>
      <c r="Z336" s="8">
        <f t="shared" si="74"/>
        <v>0</v>
      </c>
    </row>
    <row r="337" spans="1:26" s="12" customFormat="1" ht="20" customHeight="1">
      <c r="A337" s="13" t="s">
        <v>181</v>
      </c>
      <c r="B337" s="13" t="s">
        <v>24</v>
      </c>
      <c r="C337" s="13" t="s">
        <v>26</v>
      </c>
      <c r="D337" s="13" t="s">
        <v>1</v>
      </c>
      <c r="E337" s="155">
        <v>6</v>
      </c>
      <c r="F337" s="30"/>
      <c r="G337" s="139"/>
      <c r="H337" s="125" t="str">
        <f>IF(ISNA((IF(F337=0," ",VLOOKUP(F337,Data!$B$154:$B$180,1,FALSE)))),"WRONG LETTER",IF(F337=0," ",_xlfn.XLOOKUP(F337,Data!$B$154:$B$180,Data!$E$154:$E$180)))</f>
        <v xml:space="preserve"> </v>
      </c>
      <c r="I337" s="125" t="str">
        <f>IF(ISNA((IF(F337=0," ",VLOOKUP(F337,Data!$B$32:$B$58,1,FALSE)))),"WRONG LETTER",IF(F337=0," ",_xlfn.XLOOKUP(F337,Data!$B$32:$B$58,Data!$A$32:$A$58)))</f>
        <v xml:space="preserve"> </v>
      </c>
      <c r="J337" s="13" t="str" cm="1">
        <f t="array" ref="J337">_xlfn.IFS(ISBLANK(G337), "", NOT(ISNUMBER(G337)), "!!!",  G337&lt;Data!$D$332,"...",G337&lt;Data!$E$332,"L1",G337&lt;Data!$F$332,"L2",G337&lt;Data!$G$332,"L3",G337&lt;Data!$H$332,"L4",G337&lt;Data!$I$332,"L5",G337&lt;Data!$J$332,"L6",G337&lt;Data!$K$332,"L7",G337&lt;Data!$L$332,"L8", G337&gt;=Data!$L$332,"L9")</f>
        <v/>
      </c>
      <c r="K337" s="131"/>
      <c r="L337" s="126" t="s">
        <v>44</v>
      </c>
      <c r="M337" s="126" t="s">
        <v>48</v>
      </c>
      <c r="N337" s="126">
        <f t="shared" si="73"/>
        <v>0</v>
      </c>
      <c r="O337" s="2"/>
      <c r="P337" s="6"/>
      <c r="Q337" s="6"/>
      <c r="R337" s="6"/>
      <c r="S337" s="6"/>
      <c r="T337" s="6"/>
      <c r="U337" s="6">
        <f>$N337</f>
        <v>0</v>
      </c>
      <c r="V337" s="6"/>
      <c r="W337" s="6"/>
      <c r="X337" s="2"/>
      <c r="Y337" s="8">
        <f>COUNTIF(F$323:F$330:F$332:F$339,F337)</f>
        <v>0</v>
      </c>
      <c r="Z337" s="8">
        <f t="shared" si="74"/>
        <v>0</v>
      </c>
    </row>
    <row r="338" spans="1:26" s="11" customFormat="1" ht="20" customHeight="1">
      <c r="A338" s="13" t="s">
        <v>181</v>
      </c>
      <c r="B338" s="13" t="s">
        <v>24</v>
      </c>
      <c r="C338" s="13" t="s">
        <v>26</v>
      </c>
      <c r="D338" s="13" t="s">
        <v>1</v>
      </c>
      <c r="E338" s="25">
        <v>7</v>
      </c>
      <c r="F338" s="30"/>
      <c r="G338" s="139"/>
      <c r="H338" s="125" t="str">
        <f>IF(ISNA((IF(F338=0," ",VLOOKUP(F338,Data!$B$154:$B$180,1,FALSE)))),"WRONG LETTER",IF(F338=0," ",_xlfn.XLOOKUP(F338,Data!$B$154:$B$180,Data!$E$154:$E$180)))</f>
        <v xml:space="preserve"> </v>
      </c>
      <c r="I338" s="125" t="str">
        <f>IF(ISNA((IF(F338=0," ",VLOOKUP(F338,Data!$B$32:$B$58,1,FALSE)))),"WRONG LETTER",IF(F338=0," ",_xlfn.XLOOKUP(F338,Data!$B$32:$B$58,Data!$A$32:$A$58)))</f>
        <v xml:space="preserve"> </v>
      </c>
      <c r="J338" s="13" t="str" cm="1">
        <f t="array" ref="J338">_xlfn.IFS(ISBLANK(G338), "", NOT(ISNUMBER(G338)), "!!!",  G338&lt;Data!$D$332,"...",G338&lt;Data!$E$332,"L1",G338&lt;Data!$F$332,"L2",G338&lt;Data!$G$332,"L3",G338&lt;Data!$H$332,"L4",G338&lt;Data!$I$332,"L5",G338&lt;Data!$J$332,"L6",G338&lt;Data!$K$332,"L7",G338&lt;Data!$L$332,"L8", G338&gt;=Data!$L$332,"L9")</f>
        <v/>
      </c>
      <c r="K338" s="8"/>
      <c r="L338" s="126" t="s">
        <v>72</v>
      </c>
      <c r="M338" s="126" t="s">
        <v>73</v>
      </c>
      <c r="N338" s="126">
        <f t="shared" si="73"/>
        <v>0</v>
      </c>
      <c r="O338" s="2"/>
      <c r="P338" s="6"/>
      <c r="Q338" s="6"/>
      <c r="R338" s="6"/>
      <c r="S338" s="6"/>
      <c r="T338" s="6"/>
      <c r="U338" s="6"/>
      <c r="V338" s="6">
        <f>$N338</f>
        <v>0</v>
      </c>
      <c r="W338" s="6"/>
      <c r="X338" s="2"/>
      <c r="Y338" s="8">
        <f>COUNTIF(F$323:F$330:F$332:F$339,F338)</f>
        <v>0</v>
      </c>
      <c r="Z338" s="8">
        <f t="shared" si="74"/>
        <v>0</v>
      </c>
    </row>
    <row r="339" spans="1:26" s="11" customFormat="1" ht="20" customHeight="1">
      <c r="A339" s="13" t="s">
        <v>181</v>
      </c>
      <c r="B339" s="13" t="s">
        <v>24</v>
      </c>
      <c r="C339" s="13" t="s">
        <v>26</v>
      </c>
      <c r="D339" s="13" t="s">
        <v>1</v>
      </c>
      <c r="E339" s="25">
        <v>8</v>
      </c>
      <c r="F339" s="30"/>
      <c r="G339" s="139"/>
      <c r="H339" s="125" t="str">
        <f>IF(ISNA((IF(F339=0," ",VLOOKUP(F339,Data!$B$154:$B$180,1,FALSE)))),"WRONG LETTER",IF(F339=0," ",_xlfn.XLOOKUP(F339,Data!$B$154:$B$180,Data!$E$154:$E$180)))</f>
        <v xml:space="preserve"> </v>
      </c>
      <c r="I339" s="125" t="str">
        <f>IF(ISNA((IF(F339=0," ",VLOOKUP(F339,Data!$B$32:$B$58,1,FALSE)))),"WRONG LETTER",IF(F339=0," ",_xlfn.XLOOKUP(F339,Data!$B$32:$B$58,Data!$A$32:$A$58)))</f>
        <v xml:space="preserve"> </v>
      </c>
      <c r="J339" s="13" t="str" cm="1">
        <f t="array" ref="J339">_xlfn.IFS(ISBLANK(G339), "", NOT(ISNUMBER(G339)), "!!!",  G339&lt;Data!$D$332,"...",G339&lt;Data!$E$332,"L1",G339&lt;Data!$F$332,"L2",G339&lt;Data!$G$332,"L3",G339&lt;Data!$H$332,"L4",G339&lt;Data!$I$332,"L5",G339&lt;Data!$J$332,"L6",G339&lt;Data!$K$332,"L7",G339&lt;Data!$L$332,"L8", G339&gt;=Data!$L$332,"L9")</f>
        <v/>
      </c>
      <c r="K339" s="8"/>
      <c r="L339" s="126" t="s">
        <v>45</v>
      </c>
      <c r="M339" s="126" t="s">
        <v>49</v>
      </c>
      <c r="N339" s="126">
        <f t="shared" si="73"/>
        <v>0</v>
      </c>
      <c r="O339" s="2"/>
      <c r="P339" s="6"/>
      <c r="Q339" s="6"/>
      <c r="R339" s="6"/>
      <c r="S339" s="6"/>
      <c r="T339" s="6"/>
      <c r="U339" s="6"/>
      <c r="V339" s="6"/>
      <c r="W339" s="6">
        <f>$N339</f>
        <v>0</v>
      </c>
      <c r="X339" s="8"/>
      <c r="Y339" s="8">
        <f>COUNTIF(F$323:F$330:F$332:F$339,F339)</f>
        <v>0</v>
      </c>
      <c r="Z339" s="8">
        <f t="shared" si="74"/>
        <v>0</v>
      </c>
    </row>
    <row r="340" spans="1:26" s="11" customFormat="1" ht="20" customHeight="1">
      <c r="A340" s="13" t="s">
        <v>181</v>
      </c>
      <c r="B340" s="13" t="s">
        <v>24</v>
      </c>
      <c r="C340" s="13" t="s">
        <v>27</v>
      </c>
      <c r="D340" s="13"/>
      <c r="E340" s="156" t="s">
        <v>279</v>
      </c>
      <c r="F340" s="151"/>
      <c r="G340" s="151"/>
      <c r="H340" s="156"/>
      <c r="I340" s="159" t="s">
        <v>59</v>
      </c>
      <c r="J340" s="160">
        <f>Data!$M$333</f>
        <v>5.28</v>
      </c>
      <c r="K340" s="22"/>
      <c r="L340" s="16"/>
      <c r="M340" s="16"/>
      <c r="O340" s="8"/>
      <c r="P340" s="8"/>
      <c r="Q340" s="8"/>
      <c r="R340" s="8"/>
      <c r="S340" s="8"/>
      <c r="T340" s="8"/>
      <c r="U340" s="8"/>
      <c r="V340" s="8"/>
      <c r="W340" s="8"/>
      <c r="X340" s="2"/>
      <c r="Y340" s="123"/>
      <c r="Z340" s="124"/>
    </row>
    <row r="341" spans="1:26" s="11" customFormat="1" ht="20" customHeight="1">
      <c r="A341" s="13" t="s">
        <v>181</v>
      </c>
      <c r="B341" s="13" t="s">
        <v>24</v>
      </c>
      <c r="C341" s="13" t="s">
        <v>27</v>
      </c>
      <c r="D341" s="13" t="s">
        <v>0</v>
      </c>
      <c r="E341" s="155">
        <v>1</v>
      </c>
      <c r="F341" s="30"/>
      <c r="G341" s="139"/>
      <c r="H341" s="125" t="str">
        <f>IF(ISNA((IF(F341=0," ",VLOOKUP(F341,Data!$B$154:$B$180,1,FALSE)))),"WRONG LETTER",IF(F341=0," ",_xlfn.XLOOKUP(F341,Data!$B$154:$B$180,Data!$M$154:$M$180)))</f>
        <v xml:space="preserve"> </v>
      </c>
      <c r="I341" s="125" t="str">
        <f>IF(ISNA((IF(F341=0," ",VLOOKUP(F341,Data!$B$32:$B$58,1,FALSE)))),"WRONG LETTER",IF(F341=0," ",_xlfn.XLOOKUP(F341,Data!$B$32:$B$58,Data!$A$32:$A$58)))</f>
        <v xml:space="preserve"> </v>
      </c>
      <c r="J341" s="13" t="str" cm="1">
        <f t="array" ref="J341">_xlfn.IFS(ISBLANK(G341), "", NOT(ISNUMBER(G341)), "!!!",  G341&lt;Data!$D$333,"...",G341&lt;Data!$E$333,"L1",G341&lt;Data!$F$333,"L2",G341&lt;Data!$G$333,"L3",G341&lt;Data!$H$333,"L4",G341&lt;Data!$I$333,"L5",G341&lt;Data!$J$333,"L6",G341&lt;Data!$K$333,"L7",G341&lt;Data!$L$333,"L8", G341&gt;=Data!$L$333,"L9")</f>
        <v/>
      </c>
      <c r="K341" s="2"/>
      <c r="L341" s="126" t="s">
        <v>0</v>
      </c>
      <c r="M341" s="126" t="s">
        <v>47</v>
      </c>
      <c r="N341" s="126">
        <f>(9-_xlfn.XLOOKUP(L341,F$341:F$348,E$341:E$348, 9))+(9-_xlfn.XLOOKUP(M341,F$341:F$348,E$341:E$348, 9))</f>
        <v>0</v>
      </c>
      <c r="O341" s="2"/>
      <c r="P341" s="6">
        <f>$N341</f>
        <v>0</v>
      </c>
      <c r="Q341" s="6"/>
      <c r="R341" s="6"/>
      <c r="S341" s="6"/>
      <c r="T341" s="6"/>
      <c r="U341" s="6"/>
      <c r="V341" s="6"/>
      <c r="W341" s="6"/>
      <c r="X341" s="2"/>
      <c r="Y341" s="8">
        <f>COUNTIF(F$341:F$348:F$350:F$357,F341)</f>
        <v>0</v>
      </c>
      <c r="Z341" s="8">
        <f>IF(NOT(ISBLANK(F341)),COUNTIF(F$341:F$348,LEFT(F341,1)&amp;"*"),0)</f>
        <v>0</v>
      </c>
    </row>
    <row r="342" spans="1:26" s="11" customFormat="1" ht="20" customHeight="1">
      <c r="A342" s="13" t="s">
        <v>181</v>
      </c>
      <c r="B342" s="13" t="s">
        <v>24</v>
      </c>
      <c r="C342" s="13" t="s">
        <v>27</v>
      </c>
      <c r="D342" s="13" t="s">
        <v>0</v>
      </c>
      <c r="E342" s="155">
        <v>2</v>
      </c>
      <c r="F342" s="30"/>
      <c r="G342" s="139"/>
      <c r="H342" s="125" t="str">
        <f>IF(ISNA((IF(F342=0," ",VLOOKUP(F342,Data!$B$154:$B$180,1,FALSE)))),"WRONG LETTER",IF(F342=0," ",_xlfn.XLOOKUP(F342,Data!$B$154:$B$180,Data!$M$154:$M$180)))</f>
        <v xml:space="preserve"> </v>
      </c>
      <c r="I342" s="125" t="str">
        <f>IF(ISNA((IF(F342=0," ",VLOOKUP(F342,Data!$B$32:$B$58,1,FALSE)))),"WRONG LETTER",IF(F342=0," ",_xlfn.XLOOKUP(F342,Data!$B$32:$B$58,Data!$A$32:$A$58)))</f>
        <v xml:space="preserve"> </v>
      </c>
      <c r="J342" s="13" t="str" cm="1">
        <f t="array" ref="J342">_xlfn.IFS(ISBLANK(G342), "", NOT(ISNUMBER(G342)), "!!!",  G342&lt;Data!$D$333,"...",G342&lt;Data!$E$333,"L1",G342&lt;Data!$F$333,"L2",G342&lt;Data!$G$333,"L3",G342&lt;Data!$H$333,"L4",G342&lt;Data!$I$333,"L5",G342&lt;Data!$J$333,"L6",G342&lt;Data!$K$333,"L7",G342&lt;Data!$L$333,"L8", G342&gt;=Data!$L$333,"L9")</f>
        <v/>
      </c>
      <c r="K342" s="2"/>
      <c r="L342" s="126" t="s">
        <v>33</v>
      </c>
      <c r="M342" s="126" t="s">
        <v>34</v>
      </c>
      <c r="N342" s="126">
        <f t="shared" ref="N342:N348" si="75">(9-_xlfn.XLOOKUP(L342,F$341:F$348,E$341:E$348, 9))+(9-_xlfn.XLOOKUP(M342,F$341:F$348,E$341:E$348, 9))</f>
        <v>0</v>
      </c>
      <c r="O342" s="2"/>
      <c r="P342" s="6"/>
      <c r="Q342" s="6">
        <f>$N342</f>
        <v>0</v>
      </c>
      <c r="R342" s="6"/>
      <c r="S342" s="6"/>
      <c r="T342" s="6"/>
      <c r="U342" s="6"/>
      <c r="V342" s="6"/>
      <c r="W342" s="6"/>
      <c r="X342" s="2"/>
      <c r="Y342" s="8">
        <f>COUNTIF(F$341:F$348:F$350:F$357,F342)</f>
        <v>0</v>
      </c>
      <c r="Z342" s="8">
        <f t="shared" ref="Z342:Z348" si="76">IF(NOT(ISBLANK(F342)),COUNTIF(F$341:F$348,LEFT(F342,1)&amp;"*"),0)</f>
        <v>0</v>
      </c>
    </row>
    <row r="343" spans="1:26" s="11" customFormat="1" ht="20" customHeight="1">
      <c r="A343" s="13" t="s">
        <v>181</v>
      </c>
      <c r="B343" s="13" t="s">
        <v>24</v>
      </c>
      <c r="C343" s="13" t="s">
        <v>27</v>
      </c>
      <c r="D343" s="13" t="s">
        <v>0</v>
      </c>
      <c r="E343" s="155">
        <v>3</v>
      </c>
      <c r="F343" s="30"/>
      <c r="G343" s="139"/>
      <c r="H343" s="125" t="str">
        <f>IF(ISNA((IF(F343=0," ",VLOOKUP(F343,Data!$B$154:$B$180,1,FALSE)))),"WRONG LETTER",IF(F343=0," ",_xlfn.XLOOKUP(F343,Data!$B$154:$B$180,Data!$M$154:$M$180)))</f>
        <v xml:space="preserve"> </v>
      </c>
      <c r="I343" s="125" t="str">
        <f>IF(ISNA((IF(F343=0," ",VLOOKUP(F343,Data!$B$32:$B$58,1,FALSE)))),"WRONG LETTER",IF(F343=0," ",_xlfn.XLOOKUP(F343,Data!$B$32:$B$58,Data!$A$32:$A$58)))</f>
        <v xml:space="preserve"> </v>
      </c>
      <c r="J343" s="13" t="str" cm="1">
        <f t="array" ref="J343">_xlfn.IFS(ISBLANK(G343), "", NOT(ISNUMBER(G343)), "!!!",  G343&lt;Data!$D$333,"...",G343&lt;Data!$E$333,"L1",G343&lt;Data!$F$333,"L2",G343&lt;Data!$G$333,"L3",G343&lt;Data!$H$333,"L4",G343&lt;Data!$I$333,"L5",G343&lt;Data!$J$333,"L6",G343&lt;Data!$K$333,"L7",G343&lt;Data!$L$333,"L8", G343&gt;=Data!$L$333,"L9")</f>
        <v/>
      </c>
      <c r="K343" s="2"/>
      <c r="L343" s="126" t="s">
        <v>1</v>
      </c>
      <c r="M343" s="126" t="s">
        <v>46</v>
      </c>
      <c r="N343" s="126">
        <f t="shared" si="75"/>
        <v>0</v>
      </c>
      <c r="O343" s="2"/>
      <c r="P343" s="6"/>
      <c r="Q343" s="6"/>
      <c r="R343" s="6">
        <f>$N343</f>
        <v>0</v>
      </c>
      <c r="S343" s="6"/>
      <c r="T343" s="6"/>
      <c r="U343" s="6"/>
      <c r="V343" s="6"/>
      <c r="W343" s="6"/>
      <c r="X343" s="2"/>
      <c r="Y343" s="8">
        <f>COUNTIF(F$341:F$348:F$350:F$357,F343)</f>
        <v>0</v>
      </c>
      <c r="Z343" s="8">
        <f t="shared" si="76"/>
        <v>0</v>
      </c>
    </row>
    <row r="344" spans="1:26" s="11" customFormat="1" ht="20" customHeight="1">
      <c r="A344" s="13" t="s">
        <v>181</v>
      </c>
      <c r="B344" s="13" t="s">
        <v>24</v>
      </c>
      <c r="C344" s="13" t="s">
        <v>27</v>
      </c>
      <c r="D344" s="13" t="s">
        <v>0</v>
      </c>
      <c r="E344" s="155">
        <v>4</v>
      </c>
      <c r="F344" s="30"/>
      <c r="G344" s="139"/>
      <c r="H344" s="125" t="str">
        <f>IF(ISNA((IF(F344=0," ",VLOOKUP(F344,Data!$B$154:$B$180,1,FALSE)))),"WRONG LETTER",IF(F344=0," ",_xlfn.XLOOKUP(F344,Data!$B$154:$B$180,Data!$M$154:$M$180)))</f>
        <v xml:space="preserve"> </v>
      </c>
      <c r="I344" s="125" t="str">
        <f>IF(ISNA((IF(F344=0," ",VLOOKUP(F344,Data!$B$32:$B$58,1,FALSE)))),"WRONG LETTER",IF(F344=0," ",_xlfn.XLOOKUP(F344,Data!$B$32:$B$58,Data!$A$32:$A$58)))</f>
        <v xml:space="preserve"> </v>
      </c>
      <c r="J344" s="13" t="str" cm="1">
        <f t="array" ref="J344">_xlfn.IFS(ISBLANK(G344), "", NOT(ISNUMBER(G344)), "!!!",  G344&lt;Data!$D$333,"...",G344&lt;Data!$E$333,"L1",G344&lt;Data!$F$333,"L2",G344&lt;Data!$G$333,"L3",G344&lt;Data!$H$333,"L4",G344&lt;Data!$I$333,"L5",G344&lt;Data!$J$333,"L6",G344&lt;Data!$K$333,"L7",G344&lt;Data!$L$333,"L8", G344&gt;=Data!$L$333,"L9")</f>
        <v/>
      </c>
      <c r="K344" s="2"/>
      <c r="L344" s="126" t="s">
        <v>18</v>
      </c>
      <c r="M344" s="126" t="s">
        <v>17</v>
      </c>
      <c r="N344" s="126">
        <f t="shared" si="75"/>
        <v>0</v>
      </c>
      <c r="O344" s="2"/>
      <c r="P344" s="6"/>
      <c r="Q344" s="6"/>
      <c r="R344" s="6"/>
      <c r="S344" s="6">
        <f>$N344</f>
        <v>0</v>
      </c>
      <c r="T344" s="6"/>
      <c r="U344" s="6"/>
      <c r="V344" s="6"/>
      <c r="W344" s="6"/>
      <c r="X344" s="2"/>
      <c r="Y344" s="8">
        <f>COUNTIF(F$341:F$348:F$350:F$357,F344)</f>
        <v>0</v>
      </c>
      <c r="Z344" s="8">
        <f t="shared" si="76"/>
        <v>0</v>
      </c>
    </row>
    <row r="345" spans="1:26" s="11" customFormat="1" ht="20" customHeight="1">
      <c r="A345" s="13" t="s">
        <v>181</v>
      </c>
      <c r="B345" s="13" t="s">
        <v>24</v>
      </c>
      <c r="C345" s="13" t="s">
        <v>27</v>
      </c>
      <c r="D345" s="13" t="s">
        <v>0</v>
      </c>
      <c r="E345" s="155">
        <v>5</v>
      </c>
      <c r="F345" s="30"/>
      <c r="G345" s="139"/>
      <c r="H345" s="125" t="str">
        <f>IF(ISNA((IF(F345=0," ",VLOOKUP(F345,Data!$B$154:$B$180,1,FALSE)))),"WRONG LETTER",IF(F345=0," ",_xlfn.XLOOKUP(F345,Data!$B$154:$B$180,Data!$M$154:$M$180)))</f>
        <v xml:space="preserve"> </v>
      </c>
      <c r="I345" s="125" t="str">
        <f>IF(ISNA((IF(F345=0," ",VLOOKUP(F345,Data!$B$32:$B$58,1,FALSE)))),"WRONG LETTER",IF(F345=0," ",_xlfn.XLOOKUP(F345,Data!$B$32:$B$58,Data!$A$32:$A$58)))</f>
        <v xml:space="preserve"> </v>
      </c>
      <c r="J345" s="13" t="str" cm="1">
        <f t="array" ref="J345">_xlfn.IFS(ISBLANK(G345), "", NOT(ISNUMBER(G345)), "!!!",  G345&lt;Data!$D$333,"...",G345&lt;Data!$E$333,"L1",G345&lt;Data!$F$333,"L2",G345&lt;Data!$G$333,"L3",G345&lt;Data!$H$333,"L4",G345&lt;Data!$I$333,"L5",G345&lt;Data!$J$333,"L6",G345&lt;Data!$K$333,"L7",G345&lt;Data!$L$333,"L8", G345&gt;=Data!$L$333,"L9")</f>
        <v/>
      </c>
      <c r="K345" s="2"/>
      <c r="L345" s="126" t="s">
        <v>31</v>
      </c>
      <c r="M345" s="126" t="s">
        <v>32</v>
      </c>
      <c r="N345" s="126">
        <f t="shared" si="75"/>
        <v>0</v>
      </c>
      <c r="O345" s="2"/>
      <c r="P345" s="6"/>
      <c r="Q345" s="6"/>
      <c r="R345" s="6"/>
      <c r="S345" s="6"/>
      <c r="T345" s="6">
        <f>$N345</f>
        <v>0</v>
      </c>
      <c r="U345" s="6"/>
      <c r="V345" s="6"/>
      <c r="W345" s="6"/>
      <c r="X345" s="2"/>
      <c r="Y345" s="8">
        <f>COUNTIF(F$341:F$348:F$350:F$357,F345)</f>
        <v>0</v>
      </c>
      <c r="Z345" s="8">
        <f t="shared" si="76"/>
        <v>0</v>
      </c>
    </row>
    <row r="346" spans="1:26" s="11" customFormat="1" ht="20" customHeight="1">
      <c r="A346" s="13" t="s">
        <v>181</v>
      </c>
      <c r="B346" s="13" t="s">
        <v>24</v>
      </c>
      <c r="C346" s="13" t="s">
        <v>27</v>
      </c>
      <c r="D346" s="13" t="s">
        <v>0</v>
      </c>
      <c r="E346" s="155">
        <v>6</v>
      </c>
      <c r="F346" s="30"/>
      <c r="G346" s="139"/>
      <c r="H346" s="125" t="str">
        <f>IF(ISNA((IF(F346=0," ",VLOOKUP(F346,Data!$B$154:$B$180,1,FALSE)))),"WRONG LETTER",IF(F346=0," ",_xlfn.XLOOKUP(F346,Data!$B$154:$B$180,Data!$M$154:$M$180)))</f>
        <v xml:space="preserve"> </v>
      </c>
      <c r="I346" s="125" t="str">
        <f>IF(ISNA((IF(F346=0," ",VLOOKUP(F346,Data!$B$32:$B$58,1,FALSE)))),"WRONG LETTER",IF(F346=0," ",_xlfn.XLOOKUP(F346,Data!$B$32:$B$58,Data!$A$32:$A$58)))</f>
        <v xml:space="preserve"> </v>
      </c>
      <c r="J346" s="13" t="str" cm="1">
        <f t="array" ref="J346">_xlfn.IFS(ISBLANK(G346), "", NOT(ISNUMBER(G346)), "!!!",  G346&lt;Data!$D$333,"...",G346&lt;Data!$E$333,"L1",G346&lt;Data!$F$333,"L2",G346&lt;Data!$G$333,"L3",G346&lt;Data!$H$333,"L4",G346&lt;Data!$I$333,"L5",G346&lt;Data!$J$333,"L6",G346&lt;Data!$K$333,"L7",G346&lt;Data!$L$333,"L8", G346&gt;=Data!$L$333,"L9")</f>
        <v/>
      </c>
      <c r="K346" s="2"/>
      <c r="L346" s="126" t="s">
        <v>44</v>
      </c>
      <c r="M346" s="126" t="s">
        <v>48</v>
      </c>
      <c r="N346" s="126">
        <f t="shared" si="75"/>
        <v>0</v>
      </c>
      <c r="O346" s="2"/>
      <c r="P346" s="6"/>
      <c r="Q346" s="6"/>
      <c r="R346" s="6"/>
      <c r="S346" s="6"/>
      <c r="T346" s="6"/>
      <c r="U346" s="6">
        <f>$N346</f>
        <v>0</v>
      </c>
      <c r="V346" s="6"/>
      <c r="W346" s="6"/>
      <c r="X346" s="2"/>
      <c r="Y346" s="8">
        <f>COUNTIF(F$341:F$348:F$350:F$357,F346)</f>
        <v>0</v>
      </c>
      <c r="Z346" s="8">
        <f t="shared" si="76"/>
        <v>0</v>
      </c>
    </row>
    <row r="347" spans="1:26" s="11" customFormat="1" ht="20" customHeight="1">
      <c r="A347" s="13" t="s">
        <v>181</v>
      </c>
      <c r="B347" s="13" t="s">
        <v>24</v>
      </c>
      <c r="C347" s="13" t="s">
        <v>27</v>
      </c>
      <c r="D347" s="13" t="s">
        <v>0</v>
      </c>
      <c r="E347" s="25">
        <v>7</v>
      </c>
      <c r="F347" s="30"/>
      <c r="G347" s="139"/>
      <c r="H347" s="125" t="str">
        <f>IF(ISNA((IF(F347=0," ",VLOOKUP(F347,Data!$B$154:$B$180,1,FALSE)))),"WRONG LETTER",IF(F347=0," ",_xlfn.XLOOKUP(F347,Data!$B$154:$B$180,Data!$M$154:$M$180)))</f>
        <v xml:space="preserve"> </v>
      </c>
      <c r="I347" s="125" t="str">
        <f>IF(ISNA((IF(F347=0," ",VLOOKUP(F347,Data!$B$32:$B$58,1,FALSE)))),"WRONG LETTER",IF(F347=0," ",_xlfn.XLOOKUP(F347,Data!$B$32:$B$58,Data!$A$32:$A$58)))</f>
        <v xml:space="preserve"> </v>
      </c>
      <c r="J347" s="13" t="str" cm="1">
        <f t="array" ref="J347">_xlfn.IFS(ISBLANK(G347), "", NOT(ISNUMBER(G347)), "!!!",  G347&lt;Data!$D$333,"...",G347&lt;Data!$E$333,"L1",G347&lt;Data!$F$333,"L2",G347&lt;Data!$G$333,"L3",G347&lt;Data!$H$333,"L4",G347&lt;Data!$I$333,"L5",G347&lt;Data!$J$333,"L6",G347&lt;Data!$K$333,"L7",G347&lt;Data!$L$333,"L8", G347&gt;=Data!$L$333,"L9")</f>
        <v/>
      </c>
      <c r="K347" s="2"/>
      <c r="L347" s="126" t="s">
        <v>72</v>
      </c>
      <c r="M347" s="126" t="s">
        <v>73</v>
      </c>
      <c r="N347" s="126">
        <f t="shared" si="75"/>
        <v>0</v>
      </c>
      <c r="O347" s="2"/>
      <c r="P347" s="6"/>
      <c r="Q347" s="6"/>
      <c r="R347" s="6"/>
      <c r="S347" s="6"/>
      <c r="T347" s="6"/>
      <c r="U347" s="6"/>
      <c r="V347" s="6">
        <f>$N347</f>
        <v>0</v>
      </c>
      <c r="W347" s="6"/>
      <c r="X347" s="2"/>
      <c r="Y347" s="8">
        <f>COUNTIF(F$341:F$348:F$350:F$357,F347)</f>
        <v>0</v>
      </c>
      <c r="Z347" s="8">
        <f t="shared" si="76"/>
        <v>0</v>
      </c>
    </row>
    <row r="348" spans="1:26" s="12" customFormat="1" ht="20" customHeight="1">
      <c r="A348" s="13" t="s">
        <v>181</v>
      </c>
      <c r="B348" s="13" t="s">
        <v>24</v>
      </c>
      <c r="C348" s="13" t="s">
        <v>27</v>
      </c>
      <c r="D348" s="13" t="s">
        <v>0</v>
      </c>
      <c r="E348" s="25">
        <v>8</v>
      </c>
      <c r="F348" s="30"/>
      <c r="G348" s="139"/>
      <c r="H348" s="125" t="str">
        <f>IF(ISNA((IF(F348=0," ",VLOOKUP(F348,Data!$B$154:$B$180,1,FALSE)))),"WRONG LETTER",IF(F348=0," ",_xlfn.XLOOKUP(F348,Data!$B$154:$B$180,Data!$M$154:$M$180)))</f>
        <v xml:space="preserve"> </v>
      </c>
      <c r="I348" s="125" t="str">
        <f>IF(ISNA((IF(F348=0," ",VLOOKUP(F348,Data!$B$32:$B$58,1,FALSE)))),"WRONG LETTER",IF(F348=0," ",_xlfn.XLOOKUP(F348,Data!$B$32:$B$58,Data!$A$32:$A$58)))</f>
        <v xml:space="preserve"> </v>
      </c>
      <c r="J348" s="13" t="str" cm="1">
        <f t="array" ref="J348">_xlfn.IFS(ISBLANK(G348), "", NOT(ISNUMBER(G348)), "!!!",  G348&lt;Data!$D$333,"...",G348&lt;Data!$E$333,"L1",G348&lt;Data!$F$333,"L2",G348&lt;Data!$G$333,"L3",G348&lt;Data!$H$333,"L4",G348&lt;Data!$I$333,"L5",G348&lt;Data!$J$333,"L6",G348&lt;Data!$K$333,"L7",G348&lt;Data!$L$333,"L8", G348&gt;=Data!$L$333,"L9")</f>
        <v/>
      </c>
      <c r="K348" s="8"/>
      <c r="L348" s="126" t="s">
        <v>45</v>
      </c>
      <c r="M348" s="126" t="s">
        <v>49</v>
      </c>
      <c r="N348" s="126">
        <f t="shared" si="75"/>
        <v>0</v>
      </c>
      <c r="O348" s="2"/>
      <c r="P348" s="6"/>
      <c r="Q348" s="6"/>
      <c r="R348" s="6"/>
      <c r="S348" s="6"/>
      <c r="T348" s="6"/>
      <c r="U348" s="6"/>
      <c r="V348" s="6"/>
      <c r="W348" s="6">
        <f>$N348</f>
        <v>0</v>
      </c>
      <c r="X348" s="8"/>
      <c r="Y348" s="8">
        <f>COUNTIF(F$341:F$348:F$350:F$357,F348)</f>
        <v>0</v>
      </c>
      <c r="Z348" s="8">
        <f t="shared" si="76"/>
        <v>0</v>
      </c>
    </row>
    <row r="349" spans="1:26" s="12" customFormat="1" ht="20" customHeight="1">
      <c r="A349" s="13" t="s">
        <v>181</v>
      </c>
      <c r="B349" s="13" t="s">
        <v>24</v>
      </c>
      <c r="C349" s="13" t="s">
        <v>27</v>
      </c>
      <c r="D349" s="13"/>
      <c r="E349" s="156" t="s">
        <v>280</v>
      </c>
      <c r="F349" s="151"/>
      <c r="G349" s="151"/>
      <c r="H349" s="156"/>
      <c r="I349" s="159"/>
      <c r="J349" s="160"/>
      <c r="K349" s="8"/>
      <c r="L349" s="129"/>
      <c r="M349" s="129"/>
      <c r="N349" s="130"/>
      <c r="O349" s="8"/>
      <c r="P349" s="8"/>
      <c r="Q349" s="8"/>
      <c r="R349" s="8"/>
      <c r="S349" s="8"/>
      <c r="T349" s="8"/>
      <c r="U349" s="8"/>
      <c r="V349" s="8"/>
      <c r="W349" s="8"/>
      <c r="X349" s="8"/>
      <c r="Y349" s="8"/>
      <c r="Z349" s="3"/>
    </row>
    <row r="350" spans="1:26" s="12" customFormat="1" ht="20" customHeight="1">
      <c r="A350" s="13" t="s">
        <v>181</v>
      </c>
      <c r="B350" s="13" t="s">
        <v>24</v>
      </c>
      <c r="C350" s="13" t="s">
        <v>27</v>
      </c>
      <c r="D350" s="13" t="s">
        <v>1</v>
      </c>
      <c r="E350" s="155">
        <v>1</v>
      </c>
      <c r="F350" s="30"/>
      <c r="G350" s="139"/>
      <c r="H350" s="125" t="str">
        <f>IF(ISNA((IF(F350=0," ",VLOOKUP(F350,Data!$B$154:$B$180,1,FALSE)))),"WRONG LETTER",IF(F350=0," ",_xlfn.XLOOKUP(F350,Data!$B$154:$B$180,Data!$M$154:$M$180)))</f>
        <v xml:space="preserve"> </v>
      </c>
      <c r="I350" s="125" t="str">
        <f>IF(ISNA((IF(F350=0," ",VLOOKUP(F350,Data!$B$32:$B$58,1,FALSE)))),"WRONG LETTER",IF(F350=0," ",_xlfn.XLOOKUP(F350,Data!$B$32:$B$58,Data!$A$32:$A$58)))</f>
        <v xml:space="preserve"> </v>
      </c>
      <c r="J350" s="13" t="str" cm="1">
        <f t="array" ref="J350">_xlfn.IFS(ISBLANK(G350), "", NOT(ISNUMBER(G350)), "!!!",  G350&lt;Data!$D$333,"...",G350&lt;Data!$E$333,"L1",G350&lt;Data!$F$333,"L2",G350&lt;Data!$G$333,"L3",G350&lt;Data!$H$333,"L4",G350&lt;Data!$I$333,"L5",G350&lt;Data!$J$333,"L6",G350&lt;Data!$K$333,"L7",G350&lt;Data!$L$333,"L8", G350&gt;=Data!$L$333,"L9")</f>
        <v/>
      </c>
      <c r="K350" s="2"/>
      <c r="L350" s="126" t="s">
        <v>0</v>
      </c>
      <c r="M350" s="126" t="s">
        <v>47</v>
      </c>
      <c r="N350" s="126">
        <f>(9-_xlfn.XLOOKUP(L350,F$350:F$357,E$350:E$357, 9))+(9-_xlfn.XLOOKUP(M350,F$350:F$357,E$350:E$357, 9))</f>
        <v>0</v>
      </c>
      <c r="O350" s="2"/>
      <c r="P350" s="6">
        <f>$N350</f>
        <v>0</v>
      </c>
      <c r="Q350" s="6"/>
      <c r="R350" s="6"/>
      <c r="S350" s="6"/>
      <c r="T350" s="6"/>
      <c r="U350" s="6"/>
      <c r="V350" s="6"/>
      <c r="W350" s="6"/>
      <c r="X350" s="2"/>
      <c r="Y350" s="8">
        <f>COUNTIF(F$341:F$348:F$350:F$357,F350)</f>
        <v>0</v>
      </c>
      <c r="Z350" s="8">
        <f>IF(NOT(ISBLANK(F350)),COUNTIF(F$350:F$357,LEFT(F350,1)&amp;"*"),0)</f>
        <v>0</v>
      </c>
    </row>
    <row r="351" spans="1:26" s="12" customFormat="1" ht="20" customHeight="1">
      <c r="A351" s="13" t="s">
        <v>181</v>
      </c>
      <c r="B351" s="13" t="s">
        <v>24</v>
      </c>
      <c r="C351" s="13" t="s">
        <v>27</v>
      </c>
      <c r="D351" s="13" t="s">
        <v>1</v>
      </c>
      <c r="E351" s="155">
        <v>2</v>
      </c>
      <c r="F351" s="30"/>
      <c r="G351" s="139"/>
      <c r="H351" s="125" t="str">
        <f>IF(ISNA((IF(F351=0," ",VLOOKUP(F351,Data!$B$154:$B$180,1,FALSE)))),"WRONG LETTER",IF(F351=0," ",_xlfn.XLOOKUP(F351,Data!$B$154:$B$180,Data!$M$154:$M$180)))</f>
        <v xml:space="preserve"> </v>
      </c>
      <c r="I351" s="125" t="str">
        <f>IF(ISNA((IF(F351=0," ",VLOOKUP(F351,Data!$B$32:$B$58,1,FALSE)))),"WRONG LETTER",IF(F351=0," ",_xlfn.XLOOKUP(F351,Data!$B$32:$B$58,Data!$A$32:$A$58)))</f>
        <v xml:space="preserve"> </v>
      </c>
      <c r="J351" s="13" t="str" cm="1">
        <f t="array" ref="J351">_xlfn.IFS(ISBLANK(G351), "", NOT(ISNUMBER(G351)), "!!!",  G351&lt;Data!$D$333,"...",G351&lt;Data!$E$333,"L1",G351&lt;Data!$F$333,"L2",G351&lt;Data!$G$333,"L3",G351&lt;Data!$H$333,"L4",G351&lt;Data!$I$333,"L5",G351&lt;Data!$J$333,"L6",G351&lt;Data!$K$333,"L7",G351&lt;Data!$L$333,"L8", G351&gt;=Data!$L$333,"L9")</f>
        <v/>
      </c>
      <c r="K351" s="8"/>
      <c r="L351" s="126" t="s">
        <v>33</v>
      </c>
      <c r="M351" s="126" t="s">
        <v>34</v>
      </c>
      <c r="N351" s="126">
        <f t="shared" ref="N351:N357" si="77">(9-_xlfn.XLOOKUP(L351,F$350:F$357,E$350:E$357, 9))+(9-_xlfn.XLOOKUP(M351,F$350:F$357,E$350:E$357, 9))</f>
        <v>0</v>
      </c>
      <c r="O351" s="2"/>
      <c r="P351" s="6"/>
      <c r="Q351" s="6">
        <f>$N351</f>
        <v>0</v>
      </c>
      <c r="R351" s="6"/>
      <c r="S351" s="6"/>
      <c r="T351" s="6"/>
      <c r="U351" s="6"/>
      <c r="V351" s="6"/>
      <c r="W351" s="6"/>
      <c r="X351" s="2"/>
      <c r="Y351" s="8">
        <f>COUNTIF(F$341:F$348:F$350:F$357,F351)</f>
        <v>0</v>
      </c>
      <c r="Z351" s="8">
        <f t="shared" ref="Z351:Z357" si="78">IF(NOT(ISBLANK(F351)),COUNTIF(F$350:F$357,LEFT(F351,1)&amp;"*"),0)</f>
        <v>0</v>
      </c>
    </row>
    <row r="352" spans="1:26" s="12" customFormat="1" ht="20" customHeight="1">
      <c r="A352" s="13" t="s">
        <v>181</v>
      </c>
      <c r="B352" s="13" t="s">
        <v>24</v>
      </c>
      <c r="C352" s="13" t="s">
        <v>27</v>
      </c>
      <c r="D352" s="13" t="s">
        <v>1</v>
      </c>
      <c r="E352" s="155">
        <v>3</v>
      </c>
      <c r="F352" s="30"/>
      <c r="G352" s="139"/>
      <c r="H352" s="125" t="str">
        <f>IF(ISNA((IF(F352=0," ",VLOOKUP(F352,Data!$B$154:$B$180,1,FALSE)))),"WRONG LETTER",IF(F352=0," ",_xlfn.XLOOKUP(F352,Data!$B$154:$B$180,Data!$M$154:$M$180)))</f>
        <v xml:space="preserve"> </v>
      </c>
      <c r="I352" s="125" t="str">
        <f>IF(ISNA((IF(F352=0," ",VLOOKUP(F352,Data!$B$32:$B$58,1,FALSE)))),"WRONG LETTER",IF(F352=0," ",_xlfn.XLOOKUP(F352,Data!$B$32:$B$58,Data!$A$32:$A$58)))</f>
        <v xml:space="preserve"> </v>
      </c>
      <c r="J352" s="13" t="str" cm="1">
        <f t="array" ref="J352">_xlfn.IFS(ISBLANK(G352), "", NOT(ISNUMBER(G352)), "!!!",  G352&lt;Data!$D$333,"...",G352&lt;Data!$E$333,"L1",G352&lt;Data!$F$333,"L2",G352&lt;Data!$G$333,"L3",G352&lt;Data!$H$333,"L4",G352&lt;Data!$I$333,"L5",G352&lt;Data!$J$333,"L6",G352&lt;Data!$K$333,"L7",G352&lt;Data!$L$333,"L8", G352&gt;=Data!$L$333,"L9")</f>
        <v/>
      </c>
      <c r="K352" s="8"/>
      <c r="L352" s="126" t="s">
        <v>1</v>
      </c>
      <c r="M352" s="126" t="s">
        <v>46</v>
      </c>
      <c r="N352" s="126">
        <f t="shared" si="77"/>
        <v>0</v>
      </c>
      <c r="O352" s="2"/>
      <c r="P352" s="6"/>
      <c r="Q352" s="6"/>
      <c r="R352" s="6">
        <f>$N352</f>
        <v>0</v>
      </c>
      <c r="S352" s="6"/>
      <c r="T352" s="6"/>
      <c r="U352" s="6"/>
      <c r="V352" s="6"/>
      <c r="W352" s="6"/>
      <c r="X352" s="2"/>
      <c r="Y352" s="8">
        <f>COUNTIF(F$341:F$348:F$350:F$357,F352)</f>
        <v>0</v>
      </c>
      <c r="Z352" s="8">
        <f t="shared" si="78"/>
        <v>0</v>
      </c>
    </row>
    <row r="353" spans="1:26" s="12" customFormat="1" ht="20" customHeight="1">
      <c r="A353" s="13" t="s">
        <v>181</v>
      </c>
      <c r="B353" s="13" t="s">
        <v>24</v>
      </c>
      <c r="C353" s="13" t="s">
        <v>27</v>
      </c>
      <c r="D353" s="13" t="s">
        <v>1</v>
      </c>
      <c r="E353" s="155">
        <v>4</v>
      </c>
      <c r="F353" s="30"/>
      <c r="G353" s="139"/>
      <c r="H353" s="125" t="str">
        <f>IF(ISNA((IF(F353=0," ",VLOOKUP(F353,Data!$B$154:$B$180,1,FALSE)))),"WRONG LETTER",IF(F353=0," ",_xlfn.XLOOKUP(F353,Data!$B$154:$B$180,Data!$M$154:$M$180)))</f>
        <v xml:space="preserve"> </v>
      </c>
      <c r="I353" s="125" t="str">
        <f>IF(ISNA((IF(F353=0," ",VLOOKUP(F353,Data!$B$32:$B$58,1,FALSE)))),"WRONG LETTER",IF(F353=0," ",_xlfn.XLOOKUP(F353,Data!$B$32:$B$58,Data!$A$32:$A$58)))</f>
        <v xml:space="preserve"> </v>
      </c>
      <c r="J353" s="13" t="str" cm="1">
        <f t="array" ref="J353">_xlfn.IFS(ISBLANK(G353), "", NOT(ISNUMBER(G353)), "!!!",  G353&lt;Data!$D$333,"...",G353&lt;Data!$E$333,"L1",G353&lt;Data!$F$333,"L2",G353&lt;Data!$G$333,"L3",G353&lt;Data!$H$333,"L4",G353&lt;Data!$I$333,"L5",G353&lt;Data!$J$333,"L6",G353&lt;Data!$K$333,"L7",G353&lt;Data!$L$333,"L8", G353&gt;=Data!$L$333,"L9")</f>
        <v/>
      </c>
      <c r="K353" s="8"/>
      <c r="L353" s="126" t="s">
        <v>18</v>
      </c>
      <c r="M353" s="126" t="s">
        <v>17</v>
      </c>
      <c r="N353" s="126">
        <f t="shared" si="77"/>
        <v>0</v>
      </c>
      <c r="O353" s="2"/>
      <c r="P353" s="6"/>
      <c r="Q353" s="6"/>
      <c r="R353" s="6"/>
      <c r="S353" s="6">
        <f>$N353</f>
        <v>0</v>
      </c>
      <c r="T353" s="6"/>
      <c r="U353" s="6"/>
      <c r="V353" s="6"/>
      <c r="W353" s="6"/>
      <c r="X353" s="2"/>
      <c r="Y353" s="8">
        <f>COUNTIF(F$341:F$348:F$350:F$357,F353)</f>
        <v>0</v>
      </c>
      <c r="Z353" s="8">
        <f t="shared" si="78"/>
        <v>0</v>
      </c>
    </row>
    <row r="354" spans="1:26" s="12" customFormat="1" ht="20" customHeight="1">
      <c r="A354" s="13" t="s">
        <v>181</v>
      </c>
      <c r="B354" s="13" t="s">
        <v>24</v>
      </c>
      <c r="C354" s="13" t="s">
        <v>27</v>
      </c>
      <c r="D354" s="13" t="s">
        <v>1</v>
      </c>
      <c r="E354" s="155">
        <v>5</v>
      </c>
      <c r="F354" s="30"/>
      <c r="G354" s="139"/>
      <c r="H354" s="125" t="str">
        <f>IF(ISNA((IF(F354=0," ",VLOOKUP(F354,Data!$B$154:$B$180,1,FALSE)))),"WRONG LETTER",IF(F354=0," ",_xlfn.XLOOKUP(F354,Data!$B$154:$B$180,Data!$M$154:$M$180)))</f>
        <v xml:space="preserve"> </v>
      </c>
      <c r="I354" s="125" t="str">
        <f>IF(ISNA((IF(F354=0," ",VLOOKUP(F354,Data!$B$32:$B$58,1,FALSE)))),"WRONG LETTER",IF(F354=0," ",_xlfn.XLOOKUP(F354,Data!$B$32:$B$58,Data!$A$32:$A$58)))</f>
        <v xml:space="preserve"> </v>
      </c>
      <c r="J354" s="13" t="str" cm="1">
        <f t="array" ref="J354">_xlfn.IFS(ISBLANK(G354), "", NOT(ISNUMBER(G354)), "!!!",  G354&lt;Data!$D$333,"...",G354&lt;Data!$E$333,"L1",G354&lt;Data!$F$333,"L2",G354&lt;Data!$G$333,"L3",G354&lt;Data!$H$333,"L4",G354&lt;Data!$I$333,"L5",G354&lt;Data!$J$333,"L6",G354&lt;Data!$K$333,"L7",G354&lt;Data!$L$333,"L8", G354&gt;=Data!$L$333,"L9")</f>
        <v/>
      </c>
      <c r="K354" s="8"/>
      <c r="L354" s="126" t="s">
        <v>31</v>
      </c>
      <c r="M354" s="126" t="s">
        <v>32</v>
      </c>
      <c r="N354" s="126">
        <f t="shared" si="77"/>
        <v>0</v>
      </c>
      <c r="O354" s="2"/>
      <c r="P354" s="6"/>
      <c r="Q354" s="6"/>
      <c r="R354" s="6"/>
      <c r="S354" s="6"/>
      <c r="T354" s="6">
        <f>$N354</f>
        <v>0</v>
      </c>
      <c r="U354" s="6"/>
      <c r="V354" s="6"/>
      <c r="W354" s="6"/>
      <c r="X354" s="2"/>
      <c r="Y354" s="8">
        <f>COUNTIF(F$341:F$348:F$350:F$357,F354)</f>
        <v>0</v>
      </c>
      <c r="Z354" s="8">
        <f t="shared" si="78"/>
        <v>0</v>
      </c>
    </row>
    <row r="355" spans="1:26" s="12" customFormat="1" ht="20" customHeight="1">
      <c r="A355" s="13" t="s">
        <v>181</v>
      </c>
      <c r="B355" s="13" t="s">
        <v>24</v>
      </c>
      <c r="C355" s="13" t="s">
        <v>27</v>
      </c>
      <c r="D355" s="13" t="s">
        <v>1</v>
      </c>
      <c r="E355" s="155">
        <v>6</v>
      </c>
      <c r="F355" s="30"/>
      <c r="G355" s="139"/>
      <c r="H355" s="125" t="str">
        <f>IF(ISNA((IF(F355=0," ",VLOOKUP(F355,Data!$B$154:$B$180,1,FALSE)))),"WRONG LETTER",IF(F355=0," ",_xlfn.XLOOKUP(F355,Data!$B$154:$B$180,Data!$M$154:$M$180)))</f>
        <v xml:space="preserve"> </v>
      </c>
      <c r="I355" s="125" t="str">
        <f>IF(ISNA((IF(F355=0," ",VLOOKUP(F355,Data!$B$32:$B$58,1,FALSE)))),"WRONG LETTER",IF(F355=0," ",_xlfn.XLOOKUP(F355,Data!$B$32:$B$58,Data!$A$32:$A$58)))</f>
        <v xml:space="preserve"> </v>
      </c>
      <c r="J355" s="13" t="str" cm="1">
        <f t="array" ref="J355">_xlfn.IFS(ISBLANK(G355), "", NOT(ISNUMBER(G355)), "!!!",  G355&lt;Data!$D$333,"...",G355&lt;Data!$E$333,"L1",G355&lt;Data!$F$333,"L2",G355&lt;Data!$G$333,"L3",G355&lt;Data!$H$333,"L4",G355&lt;Data!$I$333,"L5",G355&lt;Data!$J$333,"L6",G355&lt;Data!$K$333,"L7",G355&lt;Data!$L$333,"L8", G355&gt;=Data!$L$333,"L9")</f>
        <v/>
      </c>
      <c r="K355" s="131"/>
      <c r="L355" s="126" t="s">
        <v>44</v>
      </c>
      <c r="M355" s="126" t="s">
        <v>48</v>
      </c>
      <c r="N355" s="126">
        <f t="shared" si="77"/>
        <v>0</v>
      </c>
      <c r="O355" s="2"/>
      <c r="P355" s="6"/>
      <c r="Q355" s="6"/>
      <c r="R355" s="6"/>
      <c r="S355" s="6"/>
      <c r="T355" s="6"/>
      <c r="U355" s="6">
        <f>$N355</f>
        <v>0</v>
      </c>
      <c r="V355" s="6"/>
      <c r="W355" s="6"/>
      <c r="X355" s="2"/>
      <c r="Y355" s="8">
        <f>COUNTIF(F$341:F$348:F$350:F$357,F355)</f>
        <v>0</v>
      </c>
      <c r="Z355" s="8">
        <f t="shared" si="78"/>
        <v>0</v>
      </c>
    </row>
    <row r="356" spans="1:26" s="11" customFormat="1" ht="20" customHeight="1">
      <c r="A356" s="13" t="s">
        <v>181</v>
      </c>
      <c r="B356" s="13" t="s">
        <v>24</v>
      </c>
      <c r="C356" s="13" t="s">
        <v>27</v>
      </c>
      <c r="D356" s="13" t="s">
        <v>1</v>
      </c>
      <c r="E356" s="25">
        <v>7</v>
      </c>
      <c r="F356" s="30"/>
      <c r="G356" s="139"/>
      <c r="H356" s="125" t="str">
        <f>IF(ISNA((IF(F356=0," ",VLOOKUP(F356,Data!$B$154:$B$180,1,FALSE)))),"WRONG LETTER",IF(F356=0," ",_xlfn.XLOOKUP(F356,Data!$B$154:$B$180,Data!$M$154:$M$180)))</f>
        <v xml:space="preserve"> </v>
      </c>
      <c r="I356" s="125" t="str">
        <f>IF(ISNA((IF(F356=0," ",VLOOKUP(F356,Data!$B$32:$B$58,1,FALSE)))),"WRONG LETTER",IF(F356=0," ",_xlfn.XLOOKUP(F356,Data!$B$32:$B$58,Data!$A$32:$A$58)))</f>
        <v xml:space="preserve"> </v>
      </c>
      <c r="J356" s="13" t="str" cm="1">
        <f t="array" ref="J356">_xlfn.IFS(ISBLANK(G356), "", NOT(ISNUMBER(G356)), "!!!",  G356&lt;Data!$D$333,"...",G356&lt;Data!$E$333,"L1",G356&lt;Data!$F$333,"L2",G356&lt;Data!$G$333,"L3",G356&lt;Data!$H$333,"L4",G356&lt;Data!$I$333,"L5",G356&lt;Data!$J$333,"L6",G356&lt;Data!$K$333,"L7",G356&lt;Data!$L$333,"L8", G356&gt;=Data!$L$333,"L9")</f>
        <v/>
      </c>
      <c r="K356" s="8"/>
      <c r="L356" s="126" t="s">
        <v>72</v>
      </c>
      <c r="M356" s="126" t="s">
        <v>73</v>
      </c>
      <c r="N356" s="126">
        <f t="shared" si="77"/>
        <v>0</v>
      </c>
      <c r="O356" s="2"/>
      <c r="P356" s="6"/>
      <c r="Q356" s="6"/>
      <c r="R356" s="6"/>
      <c r="S356" s="6"/>
      <c r="T356" s="6"/>
      <c r="U356" s="6"/>
      <c r="V356" s="6">
        <f>$N356</f>
        <v>0</v>
      </c>
      <c r="W356" s="6"/>
      <c r="X356" s="2"/>
      <c r="Y356" s="8">
        <f>COUNTIF(F$341:F$348:F$350:F$357,F356)</f>
        <v>0</v>
      </c>
      <c r="Z356" s="8">
        <f t="shared" si="78"/>
        <v>0</v>
      </c>
    </row>
    <row r="357" spans="1:26" s="11" customFormat="1" ht="20" customHeight="1">
      <c r="A357" s="13" t="s">
        <v>181</v>
      </c>
      <c r="B357" s="13" t="s">
        <v>24</v>
      </c>
      <c r="C357" s="13" t="s">
        <v>27</v>
      </c>
      <c r="D357" s="13" t="s">
        <v>1</v>
      </c>
      <c r="E357" s="25">
        <v>8</v>
      </c>
      <c r="F357" s="30"/>
      <c r="G357" s="139"/>
      <c r="H357" s="125" t="str">
        <f>IF(ISNA((IF(F357=0," ",VLOOKUP(F357,Data!$B$154:$B$180,1,FALSE)))),"WRONG LETTER",IF(F357=0," ",_xlfn.XLOOKUP(F357,Data!$B$154:$B$180,Data!$M$154:$M$180)))</f>
        <v xml:space="preserve"> </v>
      </c>
      <c r="I357" s="125" t="str">
        <f>IF(ISNA((IF(F357=0," ",VLOOKUP(F357,Data!$B$32:$B$58,1,FALSE)))),"WRONG LETTER",IF(F357=0," ",_xlfn.XLOOKUP(F357,Data!$B$32:$B$58,Data!$A$32:$A$58)))</f>
        <v xml:space="preserve"> </v>
      </c>
      <c r="J357" s="13" t="str" cm="1">
        <f t="array" ref="J357">_xlfn.IFS(ISBLANK(G357), "", NOT(ISNUMBER(G357)), "!!!",  G357&lt;Data!$D$333,"...",G357&lt;Data!$E$333,"L1",G357&lt;Data!$F$333,"L2",G357&lt;Data!$G$333,"L3",G357&lt;Data!$H$333,"L4",G357&lt;Data!$I$333,"L5",G357&lt;Data!$J$333,"L6",G357&lt;Data!$K$333,"L7",G357&lt;Data!$L$333,"L8", G357&gt;=Data!$L$333,"L9")</f>
        <v/>
      </c>
      <c r="K357" s="8"/>
      <c r="L357" s="126" t="s">
        <v>45</v>
      </c>
      <c r="M357" s="126" t="s">
        <v>49</v>
      </c>
      <c r="N357" s="126">
        <f t="shared" si="77"/>
        <v>0</v>
      </c>
      <c r="O357" s="2"/>
      <c r="P357" s="6"/>
      <c r="Q357" s="6"/>
      <c r="R357" s="6"/>
      <c r="S357" s="6"/>
      <c r="T357" s="6"/>
      <c r="U357" s="6"/>
      <c r="V357" s="6"/>
      <c r="W357" s="6">
        <f>$N357</f>
        <v>0</v>
      </c>
      <c r="X357" s="8"/>
      <c r="Y357" s="8">
        <f>COUNTIF(F$341:F$348:F$350:F$357,F357)</f>
        <v>0</v>
      </c>
      <c r="Z357" s="8">
        <f t="shared" si="78"/>
        <v>0</v>
      </c>
    </row>
    <row r="358" spans="1:26" s="11" customFormat="1" ht="20" customHeight="1">
      <c r="A358" s="13" t="s">
        <v>181</v>
      </c>
      <c r="B358" s="13" t="s">
        <v>24</v>
      </c>
      <c r="C358" s="13" t="s">
        <v>208</v>
      </c>
      <c r="D358" s="13"/>
      <c r="E358" s="439" t="s">
        <v>450</v>
      </c>
      <c r="F358" s="153"/>
      <c r="G358" s="154"/>
      <c r="H358" s="162"/>
      <c r="I358" s="159" t="s">
        <v>59</v>
      </c>
      <c r="J358" s="160">
        <f>Data!$M$334</f>
        <v>9.6</v>
      </c>
      <c r="K358" s="8"/>
      <c r="L358" s="16"/>
      <c r="M358" s="16"/>
      <c r="O358" s="8"/>
      <c r="P358" s="8"/>
      <c r="Q358" s="8"/>
      <c r="R358" s="8"/>
      <c r="S358" s="8"/>
      <c r="T358" s="8"/>
      <c r="U358" s="8"/>
      <c r="V358" s="8"/>
      <c r="W358" s="8"/>
      <c r="X358" s="8"/>
      <c r="Y358" s="8"/>
      <c r="Z358" s="8"/>
    </row>
    <row r="359" spans="1:26" s="11" customFormat="1" ht="20" customHeight="1">
      <c r="A359" s="13" t="s">
        <v>181</v>
      </c>
      <c r="B359" s="13" t="s">
        <v>24</v>
      </c>
      <c r="C359" s="13" t="s">
        <v>208</v>
      </c>
      <c r="D359" s="13" t="s">
        <v>0</v>
      </c>
      <c r="E359" s="155">
        <v>1</v>
      </c>
      <c r="F359" s="30"/>
      <c r="G359" s="139"/>
      <c r="H359" s="329" t="str">
        <f>IF(ISNA((IF(F359=0," ",VLOOKUP(F359,Data!$B$154:$B$180,1,FALSE)))),"WRONG LETTER",IF(F359=0," ",_xlfn.XLOOKUP(F359,Data!$B$154:$B$180,Data!$D$154:$D$180)))</f>
        <v xml:space="preserve"> </v>
      </c>
      <c r="I359" s="329" t="str">
        <f>IF(ISNA((IF(F359=0," ",VLOOKUP(F359,Data!$B$32:$B$58,1,FALSE)))),"WRONG LETTER",IF(F359=0," ",_xlfn.XLOOKUP(F359,Data!$B$32:$B$58,Data!$A$32:$A$58)))</f>
        <v xml:space="preserve"> </v>
      </c>
      <c r="J359" s="330" t="str" cm="1">
        <f t="array" ref="J359">_xlfn.IFS(ISBLANK(G359), "", NOT(ISNUMBER(G359)), "!!!",  G359&lt;Data!$D$334,"...",G359&lt;Data!$E$334,"L1",G359&lt;Data!$F$334,"L2",G359&lt;Data!$G$334,"L3",G359&lt;Data!$H$334,"L4",G359&lt;Data!$I$334,"L5",G359&lt;Data!$J$334,"L6",G359&lt;Data!$K$334,"L7",G359&lt;Data!$L$334,"L8", G359&gt;=Data!$L$334,"L9")</f>
        <v/>
      </c>
      <c r="K359" s="8"/>
      <c r="L359" s="126" t="s">
        <v>0</v>
      </c>
      <c r="M359" s="126" t="s">
        <v>47</v>
      </c>
      <c r="N359" s="165" t="s">
        <v>139</v>
      </c>
      <c r="O359" s="2"/>
      <c r="P359" s="150" t="str">
        <f>$N359</f>
        <v>N/S</v>
      </c>
      <c r="Q359" s="150"/>
      <c r="R359" s="150"/>
      <c r="S359" s="150"/>
      <c r="T359" s="150"/>
      <c r="U359" s="150"/>
      <c r="V359" s="150"/>
      <c r="W359" s="150"/>
      <c r="X359" s="8"/>
      <c r="Y359" s="8">
        <f>COUNTIF(F$359:F$366:F$368:F$375,F359)</f>
        <v>0</v>
      </c>
      <c r="Z359" s="8">
        <f>IF(NOT(ISBLANK(F359)),COUNTIF(F$359:F$366,LEFT(F359,1)&amp;"*"),0)</f>
        <v>0</v>
      </c>
    </row>
    <row r="360" spans="1:26" s="11" customFormat="1" ht="20" customHeight="1">
      <c r="A360" s="13" t="s">
        <v>181</v>
      </c>
      <c r="B360" s="13" t="s">
        <v>24</v>
      </c>
      <c r="C360" s="13" t="s">
        <v>208</v>
      </c>
      <c r="D360" s="13" t="s">
        <v>0</v>
      </c>
      <c r="E360" s="155">
        <v>2</v>
      </c>
      <c r="F360" s="30"/>
      <c r="G360" s="139"/>
      <c r="H360" s="329" t="str">
        <f>IF(ISNA((IF(F360=0," ",VLOOKUP(F360,Data!$B$154:$B$180,1,FALSE)))),"WRONG LETTER",IF(F360=0," ",_xlfn.XLOOKUP(F360,Data!$B$154:$B$180,Data!$D$154:$D$180)))</f>
        <v xml:space="preserve"> </v>
      </c>
      <c r="I360" s="329" t="str">
        <f>IF(ISNA((IF(F360=0," ",VLOOKUP(F360,Data!$B$32:$B$58,1,FALSE)))),"WRONG LETTER",IF(F360=0," ",_xlfn.XLOOKUP(F360,Data!$B$32:$B$58,Data!$A$32:$A$58)))</f>
        <v xml:space="preserve"> </v>
      </c>
      <c r="J360" s="330" t="str" cm="1">
        <f t="array" ref="J360">_xlfn.IFS(ISBLANK(G360), "", NOT(ISNUMBER(G360)), "!!!",  G360&lt;Data!$D$334,"...",G360&lt;Data!$E$334,"L1",G360&lt;Data!$F$334,"L2",G360&lt;Data!$G$334,"L3",G360&lt;Data!$H$334,"L4",G360&lt;Data!$I$334,"L5",G360&lt;Data!$J$334,"L6",G360&lt;Data!$K$334,"L7",G360&lt;Data!$L$334,"L8", G360&gt;=Data!$L$334,"L9")</f>
        <v/>
      </c>
      <c r="K360" s="8"/>
      <c r="L360" s="126" t="s">
        <v>33</v>
      </c>
      <c r="M360" s="126" t="s">
        <v>34</v>
      </c>
      <c r="N360" s="165" t="s">
        <v>139</v>
      </c>
      <c r="O360" s="2"/>
      <c r="P360" s="150"/>
      <c r="Q360" s="150" t="str">
        <f>$N360</f>
        <v>N/S</v>
      </c>
      <c r="R360" s="150"/>
      <c r="S360" s="150"/>
      <c r="T360" s="150"/>
      <c r="U360" s="150"/>
      <c r="V360" s="150"/>
      <c r="W360" s="150"/>
      <c r="X360" s="8"/>
      <c r="Y360" s="8">
        <f>COUNTIF(F$359:F$366:F$368:F$375,F360)</f>
        <v>0</v>
      </c>
      <c r="Z360" s="8">
        <f t="shared" ref="Z360:Z366" si="79">IF(NOT(ISBLANK(F360)),COUNTIF(F$359:F$366,LEFT(F360,1)&amp;"*"),0)</f>
        <v>0</v>
      </c>
    </row>
    <row r="361" spans="1:26" s="11" customFormat="1" ht="20" customHeight="1">
      <c r="A361" s="13" t="s">
        <v>181</v>
      </c>
      <c r="B361" s="13" t="s">
        <v>24</v>
      </c>
      <c r="C361" s="13" t="s">
        <v>208</v>
      </c>
      <c r="D361" s="13" t="s">
        <v>0</v>
      </c>
      <c r="E361" s="155">
        <v>3</v>
      </c>
      <c r="F361" s="30"/>
      <c r="G361" s="139"/>
      <c r="H361" s="329" t="str">
        <f>IF(ISNA((IF(F361=0," ",VLOOKUP(F361,Data!$B$154:$B$180,1,FALSE)))),"WRONG LETTER",IF(F361=0," ",_xlfn.XLOOKUP(F361,Data!$B$154:$B$180,Data!$D$154:$D$180)))</f>
        <v xml:space="preserve"> </v>
      </c>
      <c r="I361" s="329" t="str">
        <f>IF(ISNA((IF(F361=0," ",VLOOKUP(F361,Data!$B$32:$B$58,1,FALSE)))),"WRONG LETTER",IF(F361=0," ",_xlfn.XLOOKUP(F361,Data!$B$32:$B$58,Data!$A$32:$A$58)))</f>
        <v xml:space="preserve"> </v>
      </c>
      <c r="J361" s="330" t="str" cm="1">
        <f t="array" ref="J361">_xlfn.IFS(ISBLANK(G361), "", NOT(ISNUMBER(G361)), "!!!",  G361&lt;Data!$D$334,"...",G361&lt;Data!$E$334,"L1",G361&lt;Data!$F$334,"L2",G361&lt;Data!$G$334,"L3",G361&lt;Data!$H$334,"L4",G361&lt;Data!$I$334,"L5",G361&lt;Data!$J$334,"L6",G361&lt;Data!$K$334,"L7",G361&lt;Data!$L$334,"L8", G361&gt;=Data!$L$334,"L9")</f>
        <v/>
      </c>
      <c r="K361" s="8"/>
      <c r="L361" s="126" t="s">
        <v>1</v>
      </c>
      <c r="M361" s="126" t="s">
        <v>46</v>
      </c>
      <c r="N361" s="165" t="s">
        <v>139</v>
      </c>
      <c r="O361" s="2"/>
      <c r="P361" s="150"/>
      <c r="Q361" s="150"/>
      <c r="R361" s="150" t="str">
        <f>$N361</f>
        <v>N/S</v>
      </c>
      <c r="S361" s="150"/>
      <c r="T361" s="150"/>
      <c r="U361" s="150"/>
      <c r="V361" s="150"/>
      <c r="W361" s="150"/>
      <c r="X361" s="8"/>
      <c r="Y361" s="8">
        <f>COUNTIF(F$359:F$366:F$368:F$375,F361)</f>
        <v>0</v>
      </c>
      <c r="Z361" s="8">
        <f t="shared" si="79"/>
        <v>0</v>
      </c>
    </row>
    <row r="362" spans="1:26" s="11" customFormat="1" ht="20" customHeight="1">
      <c r="A362" s="13" t="s">
        <v>181</v>
      </c>
      <c r="B362" s="13" t="s">
        <v>24</v>
      </c>
      <c r="C362" s="13" t="s">
        <v>208</v>
      </c>
      <c r="D362" s="13" t="s">
        <v>0</v>
      </c>
      <c r="E362" s="155">
        <v>4</v>
      </c>
      <c r="F362" s="30"/>
      <c r="G362" s="139"/>
      <c r="H362" s="329" t="str">
        <f>IF(ISNA((IF(F362=0," ",VLOOKUP(F362,Data!$B$154:$B$180,1,FALSE)))),"WRONG LETTER",IF(F362=0," ",_xlfn.XLOOKUP(F362,Data!$B$154:$B$180,Data!$D$154:$D$180)))</f>
        <v xml:space="preserve"> </v>
      </c>
      <c r="I362" s="329" t="str">
        <f>IF(ISNA((IF(F362=0," ",VLOOKUP(F362,Data!$B$32:$B$58,1,FALSE)))),"WRONG LETTER",IF(F362=0," ",_xlfn.XLOOKUP(F362,Data!$B$32:$B$58,Data!$A$32:$A$58)))</f>
        <v xml:space="preserve"> </v>
      </c>
      <c r="J362" s="330" t="str" cm="1">
        <f t="array" ref="J362">_xlfn.IFS(ISBLANK(G362), "", NOT(ISNUMBER(G362)), "!!!",  G362&lt;Data!$D$334,"...",G362&lt;Data!$E$334,"L1",G362&lt;Data!$F$334,"L2",G362&lt;Data!$G$334,"L3",G362&lt;Data!$H$334,"L4",G362&lt;Data!$I$334,"L5",G362&lt;Data!$J$334,"L6",G362&lt;Data!$K$334,"L7",G362&lt;Data!$L$334,"L8", G362&gt;=Data!$L$334,"L9")</f>
        <v/>
      </c>
      <c r="K362" s="8"/>
      <c r="L362" s="126" t="s">
        <v>18</v>
      </c>
      <c r="M362" s="126" t="s">
        <v>17</v>
      </c>
      <c r="N362" s="165" t="s">
        <v>139</v>
      </c>
      <c r="O362" s="2"/>
      <c r="P362" s="150"/>
      <c r="Q362" s="150"/>
      <c r="R362" s="150"/>
      <c r="S362" s="150" t="str">
        <f>$N362</f>
        <v>N/S</v>
      </c>
      <c r="T362" s="150"/>
      <c r="U362" s="150"/>
      <c r="V362" s="150"/>
      <c r="W362" s="150"/>
      <c r="X362" s="8"/>
      <c r="Y362" s="8">
        <f>COUNTIF(F$359:F$366:F$368:F$375,F362)</f>
        <v>0</v>
      </c>
      <c r="Z362" s="8">
        <f t="shared" si="79"/>
        <v>0</v>
      </c>
    </row>
    <row r="363" spans="1:26" s="11" customFormat="1" ht="20" customHeight="1">
      <c r="A363" s="13" t="s">
        <v>181</v>
      </c>
      <c r="B363" s="13" t="s">
        <v>24</v>
      </c>
      <c r="C363" s="13" t="s">
        <v>208</v>
      </c>
      <c r="D363" s="13" t="s">
        <v>0</v>
      </c>
      <c r="E363" s="155">
        <v>5</v>
      </c>
      <c r="F363" s="30"/>
      <c r="G363" s="139"/>
      <c r="H363" s="329" t="str">
        <f>IF(ISNA((IF(F363=0," ",VLOOKUP(F363,Data!$B$154:$B$180,1,FALSE)))),"WRONG LETTER",IF(F363=0," ",_xlfn.XLOOKUP(F363,Data!$B$154:$B$180,Data!$D$154:$D$180)))</f>
        <v xml:space="preserve"> </v>
      </c>
      <c r="I363" s="329" t="str">
        <f>IF(ISNA((IF(F363=0," ",VLOOKUP(F363,Data!$B$32:$B$58,1,FALSE)))),"WRONG LETTER",IF(F363=0," ",_xlfn.XLOOKUP(F363,Data!$B$32:$B$58,Data!$A$32:$A$58)))</f>
        <v xml:space="preserve"> </v>
      </c>
      <c r="J363" s="330" t="str" cm="1">
        <f t="array" ref="J363">_xlfn.IFS(ISBLANK(G363), "", NOT(ISNUMBER(G363)), "!!!",  G363&lt;Data!$D$334,"...",G363&lt;Data!$E$334,"L1",G363&lt;Data!$F$334,"L2",G363&lt;Data!$G$334,"L3",G363&lt;Data!$H$334,"L4",G363&lt;Data!$I$334,"L5",G363&lt;Data!$J$334,"L6",G363&lt;Data!$K$334,"L7",G363&lt;Data!$L$334,"L8", G363&gt;=Data!$L$334,"L9")</f>
        <v/>
      </c>
      <c r="K363" s="8"/>
      <c r="L363" s="126" t="s">
        <v>31</v>
      </c>
      <c r="M363" s="126" t="s">
        <v>32</v>
      </c>
      <c r="N363" s="165" t="s">
        <v>139</v>
      </c>
      <c r="O363" s="2"/>
      <c r="P363" s="150"/>
      <c r="Q363" s="150"/>
      <c r="R363" s="150"/>
      <c r="S363" s="150"/>
      <c r="T363" s="150" t="str">
        <f>$N363</f>
        <v>N/S</v>
      </c>
      <c r="U363" s="150"/>
      <c r="V363" s="150"/>
      <c r="W363" s="150"/>
      <c r="X363" s="8"/>
      <c r="Y363" s="8">
        <f>COUNTIF(F$359:F$366:F$368:F$375,F363)</f>
        <v>0</v>
      </c>
      <c r="Z363" s="8">
        <f t="shared" si="79"/>
        <v>0</v>
      </c>
    </row>
    <row r="364" spans="1:26" s="11" customFormat="1" ht="20" customHeight="1">
      <c r="A364" s="13" t="s">
        <v>181</v>
      </c>
      <c r="B364" s="13" t="s">
        <v>24</v>
      </c>
      <c r="C364" s="13" t="s">
        <v>208</v>
      </c>
      <c r="D364" s="13" t="s">
        <v>0</v>
      </c>
      <c r="E364" s="155">
        <v>6</v>
      </c>
      <c r="F364" s="30"/>
      <c r="G364" s="139"/>
      <c r="H364" s="329" t="str">
        <f>IF(ISNA((IF(F364=0," ",VLOOKUP(F364,Data!$B$154:$B$180,1,FALSE)))),"WRONG LETTER",IF(F364=0," ",_xlfn.XLOOKUP(F364,Data!$B$154:$B$180,Data!$D$154:$D$180)))</f>
        <v xml:space="preserve"> </v>
      </c>
      <c r="I364" s="329" t="str">
        <f>IF(ISNA((IF(F364=0," ",VLOOKUP(F364,Data!$B$32:$B$58,1,FALSE)))),"WRONG LETTER",IF(F364=0," ",_xlfn.XLOOKUP(F364,Data!$B$32:$B$58,Data!$A$32:$A$58)))</f>
        <v xml:space="preserve"> </v>
      </c>
      <c r="J364" s="330" t="str" cm="1">
        <f t="array" ref="J364">_xlfn.IFS(ISBLANK(G364), "", NOT(ISNUMBER(G364)), "!!!",  G364&lt;Data!$D$334,"...",G364&lt;Data!$E$334,"L1",G364&lt;Data!$F$334,"L2",G364&lt;Data!$G$334,"L3",G364&lt;Data!$H$334,"L4",G364&lt;Data!$I$334,"L5",G364&lt;Data!$J$334,"L6",G364&lt;Data!$K$334,"L7",G364&lt;Data!$L$334,"L8", G364&gt;=Data!$L$334,"L9")</f>
        <v/>
      </c>
      <c r="K364" s="8"/>
      <c r="L364" s="126" t="s">
        <v>44</v>
      </c>
      <c r="M364" s="126" t="s">
        <v>48</v>
      </c>
      <c r="N364" s="165" t="s">
        <v>139</v>
      </c>
      <c r="O364" s="2"/>
      <c r="P364" s="150"/>
      <c r="Q364" s="150"/>
      <c r="R364" s="150"/>
      <c r="S364" s="150"/>
      <c r="T364" s="150"/>
      <c r="U364" s="150" t="str">
        <f>$N364</f>
        <v>N/S</v>
      </c>
      <c r="V364" s="150"/>
      <c r="W364" s="150"/>
      <c r="X364" s="8"/>
      <c r="Y364" s="8">
        <f>COUNTIF(F$359:F$366:F$368:F$375,F364)</f>
        <v>0</v>
      </c>
      <c r="Z364" s="8">
        <f t="shared" si="79"/>
        <v>0</v>
      </c>
    </row>
    <row r="365" spans="1:26" s="11" customFormat="1" ht="20" customHeight="1">
      <c r="A365" s="13" t="s">
        <v>181</v>
      </c>
      <c r="B365" s="13" t="s">
        <v>24</v>
      </c>
      <c r="C365" s="13" t="s">
        <v>208</v>
      </c>
      <c r="D365" s="13" t="s">
        <v>0</v>
      </c>
      <c r="E365" s="25">
        <v>7</v>
      </c>
      <c r="F365" s="30"/>
      <c r="G365" s="139"/>
      <c r="H365" s="329" t="str">
        <f>IF(ISNA((IF(F365=0," ",VLOOKUP(F365,Data!$B$154:$B$180,1,FALSE)))),"WRONG LETTER",IF(F365=0," ",_xlfn.XLOOKUP(F365,Data!$B$154:$B$180,Data!$D$154:$D$180)))</f>
        <v xml:space="preserve"> </v>
      </c>
      <c r="I365" s="329" t="str">
        <f>IF(ISNA((IF(F365=0," ",VLOOKUP(F365,Data!$B$32:$B$58,1,FALSE)))),"WRONG LETTER",IF(F365=0," ",_xlfn.XLOOKUP(F365,Data!$B$32:$B$58,Data!$A$32:$A$58)))</f>
        <v xml:space="preserve"> </v>
      </c>
      <c r="J365" s="330" t="str" cm="1">
        <f t="array" ref="J365">_xlfn.IFS(ISBLANK(G365), "", NOT(ISNUMBER(G365)), "!!!",  G365&lt;Data!$D$334,"...",G365&lt;Data!$E$334,"L1",G365&lt;Data!$F$334,"L2",G365&lt;Data!$G$334,"L3",G365&lt;Data!$H$334,"L4",G365&lt;Data!$I$334,"L5",G365&lt;Data!$J$334,"L6",G365&lt;Data!$K$334,"L7",G365&lt;Data!$L$334,"L8", G365&gt;=Data!$L$334,"L9")</f>
        <v/>
      </c>
      <c r="K365" s="8"/>
      <c r="L365" s="126" t="s">
        <v>72</v>
      </c>
      <c r="M365" s="126" t="s">
        <v>73</v>
      </c>
      <c r="N365" s="165" t="s">
        <v>139</v>
      </c>
      <c r="O365" s="2"/>
      <c r="P365" s="150"/>
      <c r="Q365" s="150"/>
      <c r="R365" s="150"/>
      <c r="S365" s="150"/>
      <c r="T365" s="150"/>
      <c r="U365" s="150"/>
      <c r="V365" s="150" t="str">
        <f>$N365</f>
        <v>N/S</v>
      </c>
      <c r="W365" s="150"/>
      <c r="X365" s="8"/>
      <c r="Y365" s="8">
        <f>COUNTIF(F$359:F$366:F$368:F$375,F365)</f>
        <v>0</v>
      </c>
      <c r="Z365" s="8">
        <f t="shared" si="79"/>
        <v>0</v>
      </c>
    </row>
    <row r="366" spans="1:26" s="11" customFormat="1" ht="20" customHeight="1">
      <c r="A366" s="13" t="s">
        <v>181</v>
      </c>
      <c r="B366" s="13" t="s">
        <v>24</v>
      </c>
      <c r="C366" s="13" t="s">
        <v>208</v>
      </c>
      <c r="D366" s="13" t="s">
        <v>0</v>
      </c>
      <c r="E366" s="25">
        <v>8</v>
      </c>
      <c r="F366" s="30"/>
      <c r="G366" s="139"/>
      <c r="H366" s="329" t="str">
        <f>IF(ISNA((IF(F366=0," ",VLOOKUP(F366,Data!$B$154:$B$180,1,FALSE)))),"WRONG LETTER",IF(F366=0," ",_xlfn.XLOOKUP(F366,Data!$B$154:$B$180,Data!$D$154:$D$180)))</f>
        <v xml:space="preserve"> </v>
      </c>
      <c r="I366" s="329" t="str">
        <f>IF(ISNA((IF(F366=0," ",VLOOKUP(F366,Data!$B$32:$B$58,1,FALSE)))),"WRONG LETTER",IF(F366=0," ",_xlfn.XLOOKUP(F366,Data!$B$32:$B$58,Data!$A$32:$A$58)))</f>
        <v xml:space="preserve"> </v>
      </c>
      <c r="J366" s="330" t="str" cm="1">
        <f t="array" ref="J366">_xlfn.IFS(ISBLANK(G366), "", NOT(ISNUMBER(G366)), "!!!",  G366&lt;Data!$D$334,"...",G366&lt;Data!$E$334,"L1",G366&lt;Data!$F$334,"L2",G366&lt;Data!$G$334,"L3",G366&lt;Data!$H$334,"L4",G366&lt;Data!$I$334,"L5",G366&lt;Data!$J$334,"L6",G366&lt;Data!$K$334,"L7",G366&lt;Data!$L$334,"L8", G366&gt;=Data!$L$334,"L9")</f>
        <v/>
      </c>
      <c r="K366" s="8"/>
      <c r="L366" s="126" t="s">
        <v>45</v>
      </c>
      <c r="M366" s="126" t="s">
        <v>49</v>
      </c>
      <c r="N366" s="165" t="s">
        <v>139</v>
      </c>
      <c r="O366" s="2"/>
      <c r="P366" s="150"/>
      <c r="Q366" s="150"/>
      <c r="R366" s="150"/>
      <c r="S366" s="150"/>
      <c r="T366" s="150"/>
      <c r="U366" s="150"/>
      <c r="V366" s="150"/>
      <c r="W366" s="150" t="str">
        <f>$N366</f>
        <v>N/S</v>
      </c>
      <c r="X366" s="8"/>
      <c r="Y366" s="8">
        <f>COUNTIF(F$359:F$366:F$368:F$375,F366)</f>
        <v>0</v>
      </c>
      <c r="Z366" s="8">
        <f t="shared" si="79"/>
        <v>0</v>
      </c>
    </row>
    <row r="367" spans="1:26" s="11" customFormat="1" ht="20" customHeight="1">
      <c r="A367" s="13" t="s">
        <v>181</v>
      </c>
      <c r="B367" s="13" t="s">
        <v>24</v>
      </c>
      <c r="C367" s="13" t="s">
        <v>208</v>
      </c>
      <c r="D367" s="13"/>
      <c r="E367" s="439" t="s">
        <v>451</v>
      </c>
      <c r="F367" s="153"/>
      <c r="G367" s="154"/>
      <c r="H367" s="162"/>
      <c r="I367" s="163"/>
      <c r="J367" s="164"/>
      <c r="K367" s="8"/>
      <c r="L367" s="129"/>
      <c r="M367" s="129"/>
      <c r="N367" s="130"/>
      <c r="O367" s="8"/>
      <c r="P367" s="8"/>
      <c r="Q367" s="8"/>
      <c r="R367" s="8"/>
      <c r="S367" s="8"/>
      <c r="T367" s="8"/>
      <c r="U367" s="8"/>
      <c r="V367" s="8"/>
      <c r="W367" s="8"/>
      <c r="X367" s="8"/>
      <c r="Y367" s="8"/>
      <c r="Z367" s="8"/>
    </row>
    <row r="368" spans="1:26" s="11" customFormat="1" ht="20" customHeight="1">
      <c r="A368" s="13" t="s">
        <v>181</v>
      </c>
      <c r="B368" s="13" t="s">
        <v>24</v>
      </c>
      <c r="C368" s="13" t="s">
        <v>208</v>
      </c>
      <c r="D368" s="13" t="s">
        <v>1</v>
      </c>
      <c r="E368" s="155">
        <v>1</v>
      </c>
      <c r="F368" s="30"/>
      <c r="G368" s="139"/>
      <c r="H368" s="329" t="str">
        <f>IF(ISNA((IF(F368=0," ",VLOOKUP(F368,Data!$B$154:$B$180,1,FALSE)))),"WRONG LETTER",IF(F368=0," ",_xlfn.XLOOKUP(F368,Data!$B$154:$B$180,Data!$D$154:$D$180)))</f>
        <v xml:space="preserve"> </v>
      </c>
      <c r="I368" s="329" t="str">
        <f>IF(ISNA((IF(F368=0," ",VLOOKUP(F368,Data!$B$32:$B$58,1,FALSE)))),"WRONG LETTER",IF(F368=0," ",_xlfn.XLOOKUP(F368,Data!$B$32:$B$58,Data!$A$32:$A$58)))</f>
        <v xml:space="preserve"> </v>
      </c>
      <c r="J368" s="330" t="str" cm="1">
        <f t="array" ref="J368">_xlfn.IFS(ISBLANK(G368), "", NOT(ISNUMBER(G368)), "!!!",  G368&lt;Data!$D$334,"...",G368&lt;Data!$E$334,"L1",G368&lt;Data!$F$334,"L2",G368&lt;Data!$G$334,"L3",G368&lt;Data!$H$334,"L4",G368&lt;Data!$I$334,"L5",G368&lt;Data!$J$334,"L6",G368&lt;Data!$K$334,"L7",G368&lt;Data!$L$334,"L8", G368&gt;=Data!$L$334,"L9")</f>
        <v/>
      </c>
      <c r="K368" s="8"/>
      <c r="L368" s="126" t="s">
        <v>0</v>
      </c>
      <c r="M368" s="126" t="s">
        <v>47</v>
      </c>
      <c r="N368" s="165" t="s">
        <v>139</v>
      </c>
      <c r="O368" s="2"/>
      <c r="P368" s="150" t="str">
        <f>$N368</f>
        <v>N/S</v>
      </c>
      <c r="Q368" s="150"/>
      <c r="R368" s="150"/>
      <c r="S368" s="150"/>
      <c r="T368" s="150"/>
      <c r="U368" s="150"/>
      <c r="V368" s="150"/>
      <c r="W368" s="150"/>
      <c r="X368" s="8"/>
      <c r="Y368" s="8">
        <f>COUNTIF(F$359:F$366:F$368:F$375,F368)</f>
        <v>0</v>
      </c>
      <c r="Z368" s="8">
        <f>IF(NOT(ISBLANK(F368)),COUNTIF(F$368:F$375,LEFT(F368,1)&amp;"*"),0)</f>
        <v>0</v>
      </c>
    </row>
    <row r="369" spans="1:26" s="11" customFormat="1" ht="20" customHeight="1">
      <c r="A369" s="13" t="s">
        <v>181</v>
      </c>
      <c r="B369" s="13" t="s">
        <v>24</v>
      </c>
      <c r="C369" s="13" t="s">
        <v>208</v>
      </c>
      <c r="D369" s="13" t="s">
        <v>1</v>
      </c>
      <c r="E369" s="155">
        <v>2</v>
      </c>
      <c r="F369" s="30"/>
      <c r="G369" s="139"/>
      <c r="H369" s="329" t="str">
        <f>IF(ISNA((IF(F369=0," ",VLOOKUP(F369,Data!$B$154:$B$180,1,FALSE)))),"WRONG LETTER",IF(F369=0," ",_xlfn.XLOOKUP(F369,Data!$B$154:$B$180,Data!$D$154:$D$180)))</f>
        <v xml:space="preserve"> </v>
      </c>
      <c r="I369" s="329" t="str">
        <f>IF(ISNA((IF(F369=0," ",VLOOKUP(F369,Data!$B$32:$B$58,1,FALSE)))),"WRONG LETTER",IF(F369=0," ",_xlfn.XLOOKUP(F369,Data!$B$32:$B$58,Data!$A$32:$A$58)))</f>
        <v xml:space="preserve"> </v>
      </c>
      <c r="J369" s="330" t="str" cm="1">
        <f t="array" ref="J369">_xlfn.IFS(ISBLANK(G369), "", NOT(ISNUMBER(G369)), "!!!",  G369&lt;Data!$D$334,"...",G369&lt;Data!$E$334,"L1",G369&lt;Data!$F$334,"L2",G369&lt;Data!$G$334,"L3",G369&lt;Data!$H$334,"L4",G369&lt;Data!$I$334,"L5",G369&lt;Data!$J$334,"L6",G369&lt;Data!$K$334,"L7",G369&lt;Data!$L$334,"L8", G369&gt;=Data!$L$334,"L9")</f>
        <v/>
      </c>
      <c r="K369" s="8"/>
      <c r="L369" s="126" t="s">
        <v>33</v>
      </c>
      <c r="M369" s="126" t="s">
        <v>34</v>
      </c>
      <c r="N369" s="165" t="s">
        <v>139</v>
      </c>
      <c r="O369" s="2"/>
      <c r="P369" s="150"/>
      <c r="Q369" s="150" t="str">
        <f>$N369</f>
        <v>N/S</v>
      </c>
      <c r="R369" s="150"/>
      <c r="S369" s="150"/>
      <c r="T369" s="150"/>
      <c r="U369" s="150"/>
      <c r="V369" s="150"/>
      <c r="W369" s="150"/>
      <c r="X369" s="8"/>
      <c r="Y369" s="8">
        <f>COUNTIF(F$359:F$366:F$368:F$375,F369)</f>
        <v>0</v>
      </c>
      <c r="Z369" s="8">
        <f t="shared" ref="Z369:Z375" si="80">IF(NOT(ISBLANK(F369)),COUNTIF(F$368:F$375,LEFT(F369,1)&amp;"*"),0)</f>
        <v>0</v>
      </c>
    </row>
    <row r="370" spans="1:26" s="11" customFormat="1" ht="20" customHeight="1">
      <c r="A370" s="13" t="s">
        <v>181</v>
      </c>
      <c r="B370" s="13" t="s">
        <v>24</v>
      </c>
      <c r="C370" s="13" t="s">
        <v>208</v>
      </c>
      <c r="D370" s="13" t="s">
        <v>1</v>
      </c>
      <c r="E370" s="155">
        <v>3</v>
      </c>
      <c r="F370" s="30"/>
      <c r="G370" s="139"/>
      <c r="H370" s="329" t="str">
        <f>IF(ISNA((IF(F370=0," ",VLOOKUP(F370,Data!$B$154:$B$180,1,FALSE)))),"WRONG LETTER",IF(F370=0," ",_xlfn.XLOOKUP(F370,Data!$B$154:$B$180,Data!$D$154:$D$180)))</f>
        <v xml:space="preserve"> </v>
      </c>
      <c r="I370" s="329" t="str">
        <f>IF(ISNA((IF(F370=0," ",VLOOKUP(F370,Data!$B$32:$B$58,1,FALSE)))),"WRONG LETTER",IF(F370=0," ",_xlfn.XLOOKUP(F370,Data!$B$32:$B$58,Data!$A$32:$A$58)))</f>
        <v xml:space="preserve"> </v>
      </c>
      <c r="J370" s="330" t="str" cm="1">
        <f t="array" ref="J370">_xlfn.IFS(ISBLANK(G370), "", NOT(ISNUMBER(G370)), "!!!",  G370&lt;Data!$D$334,"...",G370&lt;Data!$E$334,"L1",G370&lt;Data!$F$334,"L2",G370&lt;Data!$G$334,"L3",G370&lt;Data!$H$334,"L4",G370&lt;Data!$I$334,"L5",G370&lt;Data!$J$334,"L6",G370&lt;Data!$K$334,"L7",G370&lt;Data!$L$334,"L8", G370&gt;=Data!$L$334,"L9")</f>
        <v/>
      </c>
      <c r="K370" s="8"/>
      <c r="L370" s="126" t="s">
        <v>1</v>
      </c>
      <c r="M370" s="126" t="s">
        <v>46</v>
      </c>
      <c r="N370" s="165" t="s">
        <v>139</v>
      </c>
      <c r="O370" s="2"/>
      <c r="P370" s="150"/>
      <c r="Q370" s="150"/>
      <c r="R370" s="150" t="str">
        <f>$N370</f>
        <v>N/S</v>
      </c>
      <c r="S370" s="150"/>
      <c r="T370" s="150"/>
      <c r="U370" s="150"/>
      <c r="V370" s="150"/>
      <c r="W370" s="150"/>
      <c r="X370" s="8"/>
      <c r="Y370" s="8">
        <f>COUNTIF(F$359:F$366:F$368:F$375,F370)</f>
        <v>0</v>
      </c>
      <c r="Z370" s="8">
        <f t="shared" si="80"/>
        <v>0</v>
      </c>
    </row>
    <row r="371" spans="1:26" s="11" customFormat="1" ht="20" customHeight="1">
      <c r="A371" s="13" t="s">
        <v>181</v>
      </c>
      <c r="B371" s="13" t="s">
        <v>24</v>
      </c>
      <c r="C371" s="13" t="s">
        <v>208</v>
      </c>
      <c r="D371" s="13" t="s">
        <v>1</v>
      </c>
      <c r="E371" s="155">
        <v>4</v>
      </c>
      <c r="F371" s="30"/>
      <c r="G371" s="139"/>
      <c r="H371" s="329" t="str">
        <f>IF(ISNA((IF(F371=0," ",VLOOKUP(F371,Data!$B$154:$B$180,1,FALSE)))),"WRONG LETTER",IF(F371=0," ",_xlfn.XLOOKUP(F371,Data!$B$154:$B$180,Data!$D$154:$D$180)))</f>
        <v xml:space="preserve"> </v>
      </c>
      <c r="I371" s="329" t="str">
        <f>IF(ISNA((IF(F371=0," ",VLOOKUP(F371,Data!$B$32:$B$58,1,FALSE)))),"WRONG LETTER",IF(F371=0," ",_xlfn.XLOOKUP(F371,Data!$B$32:$B$58,Data!$A$32:$A$58)))</f>
        <v xml:space="preserve"> </v>
      </c>
      <c r="J371" s="330" t="str" cm="1">
        <f t="array" ref="J371">_xlfn.IFS(ISBLANK(G371), "", NOT(ISNUMBER(G371)), "!!!",  G371&lt;Data!$D$334,"...",G371&lt;Data!$E$334,"L1",G371&lt;Data!$F$334,"L2",G371&lt;Data!$G$334,"L3",G371&lt;Data!$H$334,"L4",G371&lt;Data!$I$334,"L5",G371&lt;Data!$J$334,"L6",G371&lt;Data!$K$334,"L7",G371&lt;Data!$L$334,"L8", G371&gt;=Data!$L$334,"L9")</f>
        <v/>
      </c>
      <c r="K371" s="8"/>
      <c r="L371" s="126" t="s">
        <v>18</v>
      </c>
      <c r="M371" s="126" t="s">
        <v>17</v>
      </c>
      <c r="N371" s="165" t="s">
        <v>139</v>
      </c>
      <c r="O371" s="2"/>
      <c r="P371" s="150"/>
      <c r="Q371" s="150"/>
      <c r="R371" s="150"/>
      <c r="S371" s="150" t="str">
        <f>$N371</f>
        <v>N/S</v>
      </c>
      <c r="T371" s="150"/>
      <c r="U371" s="150"/>
      <c r="V371" s="150"/>
      <c r="W371" s="150"/>
      <c r="X371" s="8"/>
      <c r="Y371" s="8">
        <f>COUNTIF(F$359:F$366:F$368:F$375,F371)</f>
        <v>0</v>
      </c>
      <c r="Z371" s="8">
        <f t="shared" si="80"/>
        <v>0</v>
      </c>
    </row>
    <row r="372" spans="1:26" s="11" customFormat="1" ht="20" customHeight="1">
      <c r="A372" s="13" t="s">
        <v>181</v>
      </c>
      <c r="B372" s="13" t="s">
        <v>24</v>
      </c>
      <c r="C372" s="13" t="s">
        <v>208</v>
      </c>
      <c r="D372" s="13" t="s">
        <v>1</v>
      </c>
      <c r="E372" s="155">
        <v>5</v>
      </c>
      <c r="F372" s="30"/>
      <c r="G372" s="139"/>
      <c r="H372" s="329" t="str">
        <f>IF(ISNA((IF(F372=0," ",VLOOKUP(F372,Data!$B$154:$B$180,1,FALSE)))),"WRONG LETTER",IF(F372=0," ",_xlfn.XLOOKUP(F372,Data!$B$154:$B$180,Data!$D$154:$D$180)))</f>
        <v xml:space="preserve"> </v>
      </c>
      <c r="I372" s="329" t="str">
        <f>IF(ISNA((IF(F372=0," ",VLOOKUP(F372,Data!$B$32:$B$58,1,FALSE)))),"WRONG LETTER",IF(F372=0," ",_xlfn.XLOOKUP(F372,Data!$B$32:$B$58,Data!$A$32:$A$58)))</f>
        <v xml:space="preserve"> </v>
      </c>
      <c r="J372" s="330" t="str" cm="1">
        <f t="array" ref="J372">_xlfn.IFS(ISBLANK(G372), "", NOT(ISNUMBER(G372)), "!!!",  G372&lt;Data!$D$334,"...",G372&lt;Data!$E$334,"L1",G372&lt;Data!$F$334,"L2",G372&lt;Data!$G$334,"L3",G372&lt;Data!$H$334,"L4",G372&lt;Data!$I$334,"L5",G372&lt;Data!$J$334,"L6",G372&lt;Data!$K$334,"L7",G372&lt;Data!$L$334,"L8", G372&gt;=Data!$L$334,"L9")</f>
        <v/>
      </c>
      <c r="K372" s="8"/>
      <c r="L372" s="126" t="s">
        <v>31</v>
      </c>
      <c r="M372" s="126" t="s">
        <v>32</v>
      </c>
      <c r="N372" s="165" t="s">
        <v>139</v>
      </c>
      <c r="O372" s="2"/>
      <c r="P372" s="150"/>
      <c r="Q372" s="150"/>
      <c r="R372" s="150"/>
      <c r="S372" s="150"/>
      <c r="T372" s="150" t="str">
        <f>$N372</f>
        <v>N/S</v>
      </c>
      <c r="U372" s="150"/>
      <c r="V372" s="150"/>
      <c r="W372" s="150"/>
      <c r="X372" s="8"/>
      <c r="Y372" s="8">
        <f>COUNTIF(F$359:F$366:F$368:F$375,F372)</f>
        <v>0</v>
      </c>
      <c r="Z372" s="8">
        <f t="shared" si="80"/>
        <v>0</v>
      </c>
    </row>
    <row r="373" spans="1:26" s="11" customFormat="1" ht="20" customHeight="1">
      <c r="A373" s="13" t="s">
        <v>181</v>
      </c>
      <c r="B373" s="13" t="s">
        <v>24</v>
      </c>
      <c r="C373" s="13" t="s">
        <v>208</v>
      </c>
      <c r="D373" s="13" t="s">
        <v>1</v>
      </c>
      <c r="E373" s="155">
        <v>6</v>
      </c>
      <c r="F373" s="30"/>
      <c r="G373" s="139"/>
      <c r="H373" s="329" t="str">
        <f>IF(ISNA((IF(F373=0," ",VLOOKUP(F373,Data!$B$154:$B$180,1,FALSE)))),"WRONG LETTER",IF(F373=0," ",_xlfn.XLOOKUP(F373,Data!$B$154:$B$180,Data!$D$154:$D$180)))</f>
        <v xml:space="preserve"> </v>
      </c>
      <c r="I373" s="329" t="str">
        <f>IF(ISNA((IF(F373=0," ",VLOOKUP(F373,Data!$B$32:$B$58,1,FALSE)))),"WRONG LETTER",IF(F373=0," ",_xlfn.XLOOKUP(F373,Data!$B$32:$B$58,Data!$A$32:$A$58)))</f>
        <v xml:space="preserve"> </v>
      </c>
      <c r="J373" s="330" t="str" cm="1">
        <f t="array" ref="J373">_xlfn.IFS(ISBLANK(G373), "", NOT(ISNUMBER(G373)), "!!!",  G373&lt;Data!$D$334,"...",G373&lt;Data!$E$334,"L1",G373&lt;Data!$F$334,"L2",G373&lt;Data!$G$334,"L3",G373&lt;Data!$H$334,"L4",G373&lt;Data!$I$334,"L5",G373&lt;Data!$J$334,"L6",G373&lt;Data!$K$334,"L7",G373&lt;Data!$L$334,"L8", G373&gt;=Data!$L$334,"L9")</f>
        <v/>
      </c>
      <c r="K373" s="8"/>
      <c r="L373" s="126" t="s">
        <v>44</v>
      </c>
      <c r="M373" s="126" t="s">
        <v>48</v>
      </c>
      <c r="N373" s="165" t="s">
        <v>139</v>
      </c>
      <c r="O373" s="2"/>
      <c r="P373" s="150"/>
      <c r="Q373" s="150"/>
      <c r="R373" s="150"/>
      <c r="S373" s="150"/>
      <c r="T373" s="150"/>
      <c r="U373" s="150" t="str">
        <f>$N373</f>
        <v>N/S</v>
      </c>
      <c r="V373" s="150"/>
      <c r="W373" s="150"/>
      <c r="X373" s="8"/>
      <c r="Y373" s="8">
        <f>COUNTIF(F$359:F$366:F$368:F$375,F373)</f>
        <v>0</v>
      </c>
      <c r="Z373" s="8">
        <f t="shared" si="80"/>
        <v>0</v>
      </c>
    </row>
    <row r="374" spans="1:26" s="11" customFormat="1" ht="20" customHeight="1">
      <c r="A374" s="13" t="s">
        <v>181</v>
      </c>
      <c r="B374" s="13" t="s">
        <v>24</v>
      </c>
      <c r="C374" s="13" t="s">
        <v>208</v>
      </c>
      <c r="D374" s="13" t="s">
        <v>1</v>
      </c>
      <c r="E374" s="25">
        <v>7</v>
      </c>
      <c r="F374" s="30"/>
      <c r="G374" s="139"/>
      <c r="H374" s="329" t="str">
        <f>IF(ISNA((IF(F374=0," ",VLOOKUP(F374,Data!$B$154:$B$180,1,FALSE)))),"WRONG LETTER",IF(F374=0," ",_xlfn.XLOOKUP(F374,Data!$B$154:$B$180,Data!$D$154:$D$180)))</f>
        <v xml:space="preserve"> </v>
      </c>
      <c r="I374" s="329" t="str">
        <f>IF(ISNA((IF(F374=0," ",VLOOKUP(F374,Data!$B$32:$B$58,1,FALSE)))),"WRONG LETTER",IF(F374=0," ",_xlfn.XLOOKUP(F374,Data!$B$32:$B$58,Data!$A$32:$A$58)))</f>
        <v xml:space="preserve"> </v>
      </c>
      <c r="J374" s="330" t="str" cm="1">
        <f t="array" ref="J374">_xlfn.IFS(ISBLANK(G374), "", NOT(ISNUMBER(G374)), "!!!",  G374&lt;Data!$D$334,"...",G374&lt;Data!$E$334,"L1",G374&lt;Data!$F$334,"L2",G374&lt;Data!$G$334,"L3",G374&lt;Data!$H$334,"L4",G374&lt;Data!$I$334,"L5",G374&lt;Data!$J$334,"L6",G374&lt;Data!$K$334,"L7",G374&lt;Data!$L$334,"L8", G374&gt;=Data!$L$334,"L9")</f>
        <v/>
      </c>
      <c r="K374" s="8"/>
      <c r="L374" s="126" t="s">
        <v>72</v>
      </c>
      <c r="M374" s="126" t="s">
        <v>73</v>
      </c>
      <c r="N374" s="165" t="s">
        <v>139</v>
      </c>
      <c r="O374" s="2"/>
      <c r="P374" s="150"/>
      <c r="Q374" s="150"/>
      <c r="R374" s="150"/>
      <c r="S374" s="150"/>
      <c r="T374" s="150"/>
      <c r="U374" s="150"/>
      <c r="V374" s="150" t="str">
        <f>$N374</f>
        <v>N/S</v>
      </c>
      <c r="W374" s="150"/>
      <c r="X374" s="8"/>
      <c r="Y374" s="8">
        <f>COUNTIF(F$359:F$366:F$368:F$375,F374)</f>
        <v>0</v>
      </c>
      <c r="Z374" s="8">
        <f t="shared" si="80"/>
        <v>0</v>
      </c>
    </row>
    <row r="375" spans="1:26" s="11" customFormat="1" ht="20" customHeight="1">
      <c r="A375" s="13" t="s">
        <v>181</v>
      </c>
      <c r="B375" s="13" t="s">
        <v>24</v>
      </c>
      <c r="C375" s="13" t="s">
        <v>208</v>
      </c>
      <c r="D375" s="13" t="s">
        <v>1</v>
      </c>
      <c r="E375" s="25">
        <v>8</v>
      </c>
      <c r="F375" s="30"/>
      <c r="G375" s="139"/>
      <c r="H375" s="329" t="str">
        <f>IF(ISNA((IF(F375=0," ",VLOOKUP(F375,Data!$B$154:$B$180,1,FALSE)))),"WRONG LETTER",IF(F375=0," ",_xlfn.XLOOKUP(F375,Data!$B$154:$B$180,Data!$D$154:$D$180)))</f>
        <v xml:space="preserve"> </v>
      </c>
      <c r="I375" s="329" t="str">
        <f>IF(ISNA((IF(F375=0," ",VLOOKUP(F375,Data!$B$32:$B$58,1,FALSE)))),"WRONG LETTER",IF(F375=0," ",_xlfn.XLOOKUP(F375,Data!$B$32:$B$58,Data!$A$32:$A$58)))</f>
        <v xml:space="preserve"> </v>
      </c>
      <c r="J375" s="330" t="str" cm="1">
        <f t="array" ref="J375">_xlfn.IFS(ISBLANK(G375), "", NOT(ISNUMBER(G375)), "!!!",  G375&lt;Data!$D$334,"...",G375&lt;Data!$E$334,"L1",G375&lt;Data!$F$334,"L2",G375&lt;Data!$G$334,"L3",G375&lt;Data!$H$334,"L4",G375&lt;Data!$I$334,"L5",G375&lt;Data!$J$334,"L6",G375&lt;Data!$K$334,"L7",G375&lt;Data!$L$334,"L8", G375&gt;=Data!$L$334,"L9")</f>
        <v/>
      </c>
      <c r="K375" s="8"/>
      <c r="L375" s="126" t="s">
        <v>45</v>
      </c>
      <c r="M375" s="126" t="s">
        <v>49</v>
      </c>
      <c r="N375" s="165" t="s">
        <v>139</v>
      </c>
      <c r="O375" s="2"/>
      <c r="P375" s="150"/>
      <c r="Q375" s="150"/>
      <c r="R375" s="150"/>
      <c r="S375" s="150"/>
      <c r="T375" s="150"/>
      <c r="U375" s="150"/>
      <c r="V375" s="150"/>
      <c r="W375" s="150" t="str">
        <f>$N375</f>
        <v>N/S</v>
      </c>
      <c r="X375" s="8"/>
      <c r="Y375" s="8">
        <f>COUNTIF(F$359:F$366:F$368:F$375,F375)</f>
        <v>0</v>
      </c>
      <c r="Z375" s="8">
        <f t="shared" si="80"/>
        <v>0</v>
      </c>
    </row>
    <row r="376" spans="1:26" s="11" customFormat="1" ht="20" customHeight="1">
      <c r="A376" s="13" t="s">
        <v>181</v>
      </c>
      <c r="B376" s="13" t="s">
        <v>24</v>
      </c>
      <c r="C376" s="13" t="s">
        <v>55</v>
      </c>
      <c r="D376" s="13"/>
      <c r="E376" s="156" t="s">
        <v>281</v>
      </c>
      <c r="F376" s="151"/>
      <c r="G376" s="151"/>
      <c r="H376" s="156"/>
      <c r="I376" s="159" t="s">
        <v>59</v>
      </c>
      <c r="J376" s="160">
        <f>Data!$M$335</f>
        <v>32.75</v>
      </c>
      <c r="K376" s="22"/>
      <c r="L376" s="16"/>
      <c r="M376" s="16"/>
      <c r="O376" s="8"/>
      <c r="P376" s="8"/>
      <c r="Q376" s="8"/>
      <c r="R376" s="8"/>
      <c r="S376" s="8"/>
      <c r="T376" s="8"/>
      <c r="U376" s="8"/>
      <c r="V376" s="8"/>
      <c r="W376" s="8"/>
      <c r="X376" s="2"/>
      <c r="Y376" s="123"/>
      <c r="Z376" s="124"/>
    </row>
    <row r="377" spans="1:26" s="11" customFormat="1" ht="20" customHeight="1">
      <c r="A377" s="13" t="s">
        <v>181</v>
      </c>
      <c r="B377" s="13" t="s">
        <v>24</v>
      </c>
      <c r="C377" s="13" t="s">
        <v>55</v>
      </c>
      <c r="D377" s="13" t="s">
        <v>0</v>
      </c>
      <c r="E377" s="155">
        <v>1</v>
      </c>
      <c r="F377" s="30"/>
      <c r="G377" s="139"/>
      <c r="H377" s="125" t="str">
        <f>IF(ISNA((IF(F377=0," ",VLOOKUP(F377,Data!$B$154:$B$180,1,FALSE)))),"WRONG LETTER",IF(F377=0," ",_xlfn.XLOOKUP(F377,Data!$B$154:$B$180,Data!$K$154:$K$180)))</f>
        <v xml:space="preserve"> </v>
      </c>
      <c r="I377" s="125" t="str">
        <f>IF(ISNA((IF(F377=0," ",VLOOKUP(F377,Data!$B$32:$B$58,1,FALSE)))),"WRONG LETTER",IF(F377=0," ",_xlfn.XLOOKUP(F377,Data!$B$32:$B$58,Data!$A$32:$A$58)))</f>
        <v xml:space="preserve"> </v>
      </c>
      <c r="J377" s="13" t="str" cm="1">
        <f t="array" ref="J377">_xlfn.IFS(ISBLANK(G377), "", NOT(ISNUMBER(G377)), "!!!",  G377&lt;Data!$D$335,"...",G377&lt;Data!$E$335,"L1",G377&lt;Data!$F$335,"L2",G377&lt;Data!$G$335,"L3",G377&lt;Data!$H$335,"L4",G377&lt;Data!$I$335,"L5",G377&lt;Data!$J$335,"L6",G377&lt;Data!$K$335,"L7",G377&lt;Data!$L$335,"L8", G377&gt;=Data!$L$335,"L9")</f>
        <v/>
      </c>
      <c r="K377" s="2"/>
      <c r="L377" s="126" t="s">
        <v>0</v>
      </c>
      <c r="M377" s="126" t="s">
        <v>47</v>
      </c>
      <c r="N377" s="126">
        <f>(9-_xlfn.XLOOKUP(L377,F$377:F$384,E$377:E$384, 9))+(9-_xlfn.XLOOKUP(M377,F$377:F$384,E$377:E$384, 9))</f>
        <v>0</v>
      </c>
      <c r="O377" s="2"/>
      <c r="P377" s="6">
        <f>$N377</f>
        <v>0</v>
      </c>
      <c r="Q377" s="6"/>
      <c r="R377" s="6"/>
      <c r="S377" s="6"/>
      <c r="T377" s="6"/>
      <c r="U377" s="6"/>
      <c r="V377" s="6"/>
      <c r="W377" s="6"/>
      <c r="X377" s="2"/>
      <c r="Y377" s="8">
        <f>COUNTIF(F$377:F$384:F$386:F$393,F377)</f>
        <v>0</v>
      </c>
      <c r="Z377" s="8">
        <f t="shared" ref="Z377:Z384" si="81">IF(NOT(ISBLANK(F377)),COUNTIF(F$377:F$384,LEFT(F377,1)&amp;"*"),0)</f>
        <v>0</v>
      </c>
    </row>
    <row r="378" spans="1:26" s="11" customFormat="1" ht="20" customHeight="1">
      <c r="A378" s="13" t="s">
        <v>181</v>
      </c>
      <c r="B378" s="13" t="s">
        <v>24</v>
      </c>
      <c r="C378" s="13" t="s">
        <v>55</v>
      </c>
      <c r="D378" s="13" t="s">
        <v>0</v>
      </c>
      <c r="E378" s="155">
        <v>2</v>
      </c>
      <c r="F378" s="30"/>
      <c r="G378" s="139"/>
      <c r="H378" s="125" t="str">
        <f>IF(ISNA((IF(F378=0," ",VLOOKUP(F378,Data!$B$154:$B$180,1,FALSE)))),"WRONG LETTER",IF(F378=0," ",_xlfn.XLOOKUP(F378,Data!$B$154:$B$180,Data!$K$154:$K$180)))</f>
        <v xml:space="preserve"> </v>
      </c>
      <c r="I378" s="125" t="str">
        <f>IF(ISNA((IF(F378=0," ",VLOOKUP(F378,Data!$B$32:$B$58,1,FALSE)))),"WRONG LETTER",IF(F378=0," ",_xlfn.XLOOKUP(F378,Data!$B$32:$B$58,Data!$A$32:$A$58)))</f>
        <v xml:space="preserve"> </v>
      </c>
      <c r="J378" s="13" t="str" cm="1">
        <f t="array" ref="J378">_xlfn.IFS(ISBLANK(G378), "", NOT(ISNUMBER(G378)), "!!!",  G378&lt;Data!$D$335,"...",G378&lt;Data!$E$335,"L1",G378&lt;Data!$F$335,"L2",G378&lt;Data!$G$335,"L3",G378&lt;Data!$H$335,"L4",G378&lt;Data!$I$335,"L5",G378&lt;Data!$J$335,"L6",G378&lt;Data!$K$335,"L7",G378&lt;Data!$L$335,"L8", G378&gt;=Data!$L$335,"L9")</f>
        <v/>
      </c>
      <c r="K378" s="2"/>
      <c r="L378" s="126" t="s">
        <v>33</v>
      </c>
      <c r="M378" s="126" t="s">
        <v>34</v>
      </c>
      <c r="N378" s="126">
        <f t="shared" ref="N378:N384" si="82">(9-_xlfn.XLOOKUP(L378,F$377:F$384,E$377:E$384, 9))+(9-_xlfn.XLOOKUP(M378,F$377:F$384,E$377:E$384, 9))</f>
        <v>0</v>
      </c>
      <c r="O378" s="2"/>
      <c r="P378" s="6"/>
      <c r="Q378" s="6">
        <f>$N378</f>
        <v>0</v>
      </c>
      <c r="R378" s="6"/>
      <c r="S378" s="6"/>
      <c r="T378" s="6"/>
      <c r="U378" s="6"/>
      <c r="V378" s="6"/>
      <c r="W378" s="6"/>
      <c r="X378" s="2"/>
      <c r="Y378" s="8">
        <f>COUNTIF(F$377:F$384:F$386:F$393,F378)</f>
        <v>0</v>
      </c>
      <c r="Z378" s="8">
        <f t="shared" si="81"/>
        <v>0</v>
      </c>
    </row>
    <row r="379" spans="1:26" s="11" customFormat="1" ht="20" customHeight="1">
      <c r="A379" s="13" t="s">
        <v>181</v>
      </c>
      <c r="B379" s="13" t="s">
        <v>24</v>
      </c>
      <c r="C379" s="13" t="s">
        <v>55</v>
      </c>
      <c r="D379" s="13" t="s">
        <v>0</v>
      </c>
      <c r="E379" s="155">
        <v>3</v>
      </c>
      <c r="F379" s="30"/>
      <c r="G379" s="139"/>
      <c r="H379" s="125" t="str">
        <f>IF(ISNA((IF(F379=0," ",VLOOKUP(F379,Data!$B$154:$B$180,1,FALSE)))),"WRONG LETTER",IF(F379=0," ",_xlfn.XLOOKUP(F379,Data!$B$154:$B$180,Data!$K$154:$K$180)))</f>
        <v xml:space="preserve"> </v>
      </c>
      <c r="I379" s="125" t="str">
        <f>IF(ISNA((IF(F379=0," ",VLOOKUP(F379,Data!$B$32:$B$58,1,FALSE)))),"WRONG LETTER",IF(F379=0," ",_xlfn.XLOOKUP(F379,Data!$B$32:$B$58,Data!$A$32:$A$58)))</f>
        <v xml:space="preserve"> </v>
      </c>
      <c r="J379" s="13" t="str" cm="1">
        <f t="array" ref="J379">_xlfn.IFS(ISBLANK(G379), "", NOT(ISNUMBER(G379)), "!!!",  G379&lt;Data!$D$335,"...",G379&lt;Data!$E$335,"L1",G379&lt;Data!$F$335,"L2",G379&lt;Data!$G$335,"L3",G379&lt;Data!$H$335,"L4",G379&lt;Data!$I$335,"L5",G379&lt;Data!$J$335,"L6",G379&lt;Data!$K$335,"L7",G379&lt;Data!$L$335,"L8", G379&gt;=Data!$L$335,"L9")</f>
        <v/>
      </c>
      <c r="K379" s="2"/>
      <c r="L379" s="126" t="s">
        <v>1</v>
      </c>
      <c r="M379" s="126" t="s">
        <v>46</v>
      </c>
      <c r="N379" s="126">
        <f t="shared" si="82"/>
        <v>0</v>
      </c>
      <c r="O379" s="2"/>
      <c r="P379" s="6"/>
      <c r="Q379" s="6"/>
      <c r="R379" s="6">
        <f>$N379</f>
        <v>0</v>
      </c>
      <c r="S379" s="6"/>
      <c r="T379" s="6"/>
      <c r="U379" s="6"/>
      <c r="V379" s="6"/>
      <c r="W379" s="6"/>
      <c r="X379" s="2"/>
      <c r="Y379" s="8">
        <f>COUNTIF(F$377:F$384:F$386:F$393,F379)</f>
        <v>0</v>
      </c>
      <c r="Z379" s="8">
        <f t="shared" si="81"/>
        <v>0</v>
      </c>
    </row>
    <row r="380" spans="1:26" s="11" customFormat="1" ht="20" customHeight="1">
      <c r="A380" s="13" t="s">
        <v>181</v>
      </c>
      <c r="B380" s="13" t="s">
        <v>24</v>
      </c>
      <c r="C380" s="13" t="s">
        <v>55</v>
      </c>
      <c r="D380" s="13" t="s">
        <v>0</v>
      </c>
      <c r="E380" s="155">
        <v>4</v>
      </c>
      <c r="F380" s="30"/>
      <c r="G380" s="139"/>
      <c r="H380" s="125" t="str">
        <f>IF(ISNA((IF(F380=0," ",VLOOKUP(F380,Data!$B$154:$B$180,1,FALSE)))),"WRONG LETTER",IF(F380=0," ",_xlfn.XLOOKUP(F380,Data!$B$154:$B$180,Data!$K$154:$K$180)))</f>
        <v xml:space="preserve"> </v>
      </c>
      <c r="I380" s="125" t="str">
        <f>IF(ISNA((IF(F380=0," ",VLOOKUP(F380,Data!$B$32:$B$58,1,FALSE)))),"WRONG LETTER",IF(F380=0," ",_xlfn.XLOOKUP(F380,Data!$B$32:$B$58,Data!$A$32:$A$58)))</f>
        <v xml:space="preserve"> </v>
      </c>
      <c r="J380" s="13" t="str" cm="1">
        <f t="array" ref="J380">_xlfn.IFS(ISBLANK(G380), "", NOT(ISNUMBER(G380)), "!!!",  G380&lt;Data!$D$335,"...",G380&lt;Data!$E$335,"L1",G380&lt;Data!$F$335,"L2",G380&lt;Data!$G$335,"L3",G380&lt;Data!$H$335,"L4",G380&lt;Data!$I$335,"L5",G380&lt;Data!$J$335,"L6",G380&lt;Data!$K$335,"L7",G380&lt;Data!$L$335,"L8", G380&gt;=Data!$L$335,"L9")</f>
        <v/>
      </c>
      <c r="K380" s="2"/>
      <c r="L380" s="126" t="s">
        <v>18</v>
      </c>
      <c r="M380" s="126" t="s">
        <v>17</v>
      </c>
      <c r="N380" s="126">
        <f t="shared" si="82"/>
        <v>0</v>
      </c>
      <c r="O380" s="2"/>
      <c r="P380" s="6"/>
      <c r="Q380" s="6"/>
      <c r="R380" s="6"/>
      <c r="S380" s="6">
        <f>$N380</f>
        <v>0</v>
      </c>
      <c r="T380" s="6"/>
      <c r="U380" s="6"/>
      <c r="V380" s="6"/>
      <c r="W380" s="6"/>
      <c r="X380" s="2"/>
      <c r="Y380" s="8">
        <f>COUNTIF(F$377:F$384:F$386:F$393,F380)</f>
        <v>0</v>
      </c>
      <c r="Z380" s="8">
        <f t="shared" si="81"/>
        <v>0</v>
      </c>
    </row>
    <row r="381" spans="1:26" s="11" customFormat="1" ht="20" customHeight="1">
      <c r="A381" s="13" t="s">
        <v>181</v>
      </c>
      <c r="B381" s="13" t="s">
        <v>24</v>
      </c>
      <c r="C381" s="13" t="s">
        <v>55</v>
      </c>
      <c r="D381" s="13" t="s">
        <v>0</v>
      </c>
      <c r="E381" s="155">
        <v>5</v>
      </c>
      <c r="F381" s="30"/>
      <c r="G381" s="139"/>
      <c r="H381" s="125" t="str">
        <f>IF(ISNA((IF(F381=0," ",VLOOKUP(F381,Data!$B$154:$B$180,1,FALSE)))),"WRONG LETTER",IF(F381=0," ",_xlfn.XLOOKUP(F381,Data!$B$154:$B$180,Data!$K$154:$K$180)))</f>
        <v xml:space="preserve"> </v>
      </c>
      <c r="I381" s="125" t="str">
        <f>IF(ISNA((IF(F381=0," ",VLOOKUP(F381,Data!$B$32:$B$58,1,FALSE)))),"WRONG LETTER",IF(F381=0," ",_xlfn.XLOOKUP(F381,Data!$B$32:$B$58,Data!$A$32:$A$58)))</f>
        <v xml:space="preserve"> </v>
      </c>
      <c r="J381" s="13" t="str" cm="1">
        <f t="array" ref="J381">_xlfn.IFS(ISBLANK(G381), "", NOT(ISNUMBER(G381)), "!!!",  G381&lt;Data!$D$335,"...",G381&lt;Data!$E$335,"L1",G381&lt;Data!$F$335,"L2",G381&lt;Data!$G$335,"L3",G381&lt;Data!$H$335,"L4",G381&lt;Data!$I$335,"L5",G381&lt;Data!$J$335,"L6",G381&lt;Data!$K$335,"L7",G381&lt;Data!$L$335,"L8", G381&gt;=Data!$L$335,"L9")</f>
        <v/>
      </c>
      <c r="K381" s="2"/>
      <c r="L381" s="126" t="s">
        <v>31</v>
      </c>
      <c r="M381" s="126" t="s">
        <v>32</v>
      </c>
      <c r="N381" s="126">
        <f t="shared" si="82"/>
        <v>0</v>
      </c>
      <c r="O381" s="2"/>
      <c r="P381" s="6"/>
      <c r="Q381" s="6"/>
      <c r="R381" s="6"/>
      <c r="S381" s="6"/>
      <c r="T381" s="6">
        <f>$N381</f>
        <v>0</v>
      </c>
      <c r="U381" s="6"/>
      <c r="V381" s="6"/>
      <c r="W381" s="6"/>
      <c r="X381" s="2"/>
      <c r="Y381" s="8">
        <f>COUNTIF(F$377:F$384:F$386:F$393,F381)</f>
        <v>0</v>
      </c>
      <c r="Z381" s="8">
        <f t="shared" si="81"/>
        <v>0</v>
      </c>
    </row>
    <row r="382" spans="1:26" s="11" customFormat="1" ht="20" customHeight="1">
      <c r="A382" s="13" t="s">
        <v>181</v>
      </c>
      <c r="B382" s="13" t="s">
        <v>24</v>
      </c>
      <c r="C382" s="13" t="s">
        <v>55</v>
      </c>
      <c r="D382" s="13" t="s">
        <v>0</v>
      </c>
      <c r="E382" s="155">
        <v>6</v>
      </c>
      <c r="F382" s="30"/>
      <c r="G382" s="139"/>
      <c r="H382" s="125" t="str">
        <f>IF(ISNA((IF(F382=0," ",VLOOKUP(F382,Data!$B$154:$B$180,1,FALSE)))),"WRONG LETTER",IF(F382=0," ",_xlfn.XLOOKUP(F382,Data!$B$154:$B$180,Data!$K$154:$K$180)))</f>
        <v xml:space="preserve"> </v>
      </c>
      <c r="I382" s="125" t="str">
        <f>IF(ISNA((IF(F382=0," ",VLOOKUP(F382,Data!$B$32:$B$58,1,FALSE)))),"WRONG LETTER",IF(F382=0," ",_xlfn.XLOOKUP(F382,Data!$B$32:$B$58,Data!$A$32:$A$58)))</f>
        <v xml:space="preserve"> </v>
      </c>
      <c r="J382" s="13" t="str" cm="1">
        <f t="array" ref="J382">_xlfn.IFS(ISBLANK(G382), "", NOT(ISNUMBER(G382)), "!!!",  G382&lt;Data!$D$335,"...",G382&lt;Data!$E$335,"L1",G382&lt;Data!$F$335,"L2",G382&lt;Data!$G$335,"L3",G382&lt;Data!$H$335,"L4",G382&lt;Data!$I$335,"L5",G382&lt;Data!$J$335,"L6",G382&lt;Data!$K$335,"L7",G382&lt;Data!$L$335,"L8", G382&gt;=Data!$L$335,"L9")</f>
        <v/>
      </c>
      <c r="K382" s="2"/>
      <c r="L382" s="126" t="s">
        <v>44</v>
      </c>
      <c r="M382" s="126" t="s">
        <v>48</v>
      </c>
      <c r="N382" s="126">
        <f t="shared" si="82"/>
        <v>0</v>
      </c>
      <c r="O382" s="2"/>
      <c r="P382" s="6"/>
      <c r="Q382" s="6"/>
      <c r="R382" s="6"/>
      <c r="S382" s="6"/>
      <c r="T382" s="6"/>
      <c r="U382" s="6">
        <f>$N382</f>
        <v>0</v>
      </c>
      <c r="V382" s="6"/>
      <c r="W382" s="6"/>
      <c r="X382" s="2"/>
      <c r="Y382" s="8">
        <f>COUNTIF(F$377:F$384:F$386:F$393,F382)</f>
        <v>0</v>
      </c>
      <c r="Z382" s="8">
        <f t="shared" si="81"/>
        <v>0</v>
      </c>
    </row>
    <row r="383" spans="1:26" s="11" customFormat="1" ht="20" customHeight="1">
      <c r="A383" s="13" t="s">
        <v>181</v>
      </c>
      <c r="B383" s="13" t="s">
        <v>24</v>
      </c>
      <c r="C383" s="13" t="s">
        <v>55</v>
      </c>
      <c r="D383" s="13" t="s">
        <v>0</v>
      </c>
      <c r="E383" s="25">
        <v>7</v>
      </c>
      <c r="F383" s="30"/>
      <c r="G383" s="139"/>
      <c r="H383" s="125" t="str">
        <f>IF(ISNA((IF(F383=0," ",VLOOKUP(F383,Data!$B$154:$B$180,1,FALSE)))),"WRONG LETTER",IF(F383=0," ",_xlfn.XLOOKUP(F383,Data!$B$154:$B$180,Data!$K$154:$K$180)))</f>
        <v xml:space="preserve"> </v>
      </c>
      <c r="I383" s="125" t="str">
        <f>IF(ISNA((IF(F383=0," ",VLOOKUP(F383,Data!$B$32:$B$58,1,FALSE)))),"WRONG LETTER",IF(F383=0," ",_xlfn.XLOOKUP(F383,Data!$B$32:$B$58,Data!$A$32:$A$58)))</f>
        <v xml:space="preserve"> </v>
      </c>
      <c r="J383" s="13" t="str" cm="1">
        <f t="array" ref="J383">_xlfn.IFS(ISBLANK(G383), "", NOT(ISNUMBER(G383)), "!!!",  G383&lt;Data!$D$335,"...",G383&lt;Data!$E$335,"L1",G383&lt;Data!$F$335,"L2",G383&lt;Data!$G$335,"L3",G383&lt;Data!$H$335,"L4",G383&lt;Data!$I$335,"L5",G383&lt;Data!$J$335,"L6",G383&lt;Data!$K$335,"L7",G383&lt;Data!$L$335,"L8", G383&gt;=Data!$L$335,"L9")</f>
        <v/>
      </c>
      <c r="K383" s="2"/>
      <c r="L383" s="126" t="s">
        <v>72</v>
      </c>
      <c r="M383" s="126" t="s">
        <v>73</v>
      </c>
      <c r="N383" s="126">
        <f t="shared" si="82"/>
        <v>0</v>
      </c>
      <c r="O383" s="2"/>
      <c r="P383" s="6"/>
      <c r="Q383" s="6"/>
      <c r="R383" s="6"/>
      <c r="S383" s="6"/>
      <c r="T383" s="6"/>
      <c r="U383" s="6"/>
      <c r="V383" s="6">
        <f>$N383</f>
        <v>0</v>
      </c>
      <c r="W383" s="6"/>
      <c r="X383" s="2"/>
      <c r="Y383" s="8">
        <f>COUNTIF(F$377:F$384:F$386:F$393,F383)</f>
        <v>0</v>
      </c>
      <c r="Z383" s="8">
        <f t="shared" si="81"/>
        <v>0</v>
      </c>
    </row>
    <row r="384" spans="1:26" s="12" customFormat="1" ht="20" customHeight="1">
      <c r="A384" s="13" t="s">
        <v>181</v>
      </c>
      <c r="B384" s="13" t="s">
        <v>24</v>
      </c>
      <c r="C384" s="13" t="s">
        <v>55</v>
      </c>
      <c r="D384" s="13" t="s">
        <v>0</v>
      </c>
      <c r="E384" s="25">
        <v>8</v>
      </c>
      <c r="F384" s="30"/>
      <c r="G384" s="139"/>
      <c r="H384" s="125" t="str">
        <f>IF(ISNA((IF(F384=0," ",VLOOKUP(F384,Data!$B$154:$B$180,1,FALSE)))),"WRONG LETTER",IF(F384=0," ",_xlfn.XLOOKUP(F384,Data!$B$154:$B$180,Data!$K$154:$K$180)))</f>
        <v xml:space="preserve"> </v>
      </c>
      <c r="I384" s="125" t="str">
        <f>IF(ISNA((IF(F384=0," ",VLOOKUP(F384,Data!$B$32:$B$58,1,FALSE)))),"WRONG LETTER",IF(F384=0," ",_xlfn.XLOOKUP(F384,Data!$B$32:$B$58,Data!$A$32:$A$58)))</f>
        <v xml:space="preserve"> </v>
      </c>
      <c r="J384" s="13" t="str" cm="1">
        <f t="array" ref="J384">_xlfn.IFS(ISBLANK(G384), "", NOT(ISNUMBER(G384)), "!!!",  G384&lt;Data!$D$335,"...",G384&lt;Data!$E$335,"L1",G384&lt;Data!$F$335,"L2",G384&lt;Data!$G$335,"L3",G384&lt;Data!$H$335,"L4",G384&lt;Data!$I$335,"L5",G384&lt;Data!$J$335,"L6",G384&lt;Data!$K$335,"L7",G384&lt;Data!$L$335,"L8", G384&gt;=Data!$L$335,"L9")</f>
        <v/>
      </c>
      <c r="K384" s="8"/>
      <c r="L384" s="126" t="s">
        <v>45</v>
      </c>
      <c r="M384" s="126" t="s">
        <v>49</v>
      </c>
      <c r="N384" s="126">
        <f t="shared" si="82"/>
        <v>0</v>
      </c>
      <c r="O384" s="2"/>
      <c r="P384" s="6"/>
      <c r="Q384" s="6"/>
      <c r="R384" s="6"/>
      <c r="S384" s="6"/>
      <c r="T384" s="6"/>
      <c r="U384" s="6"/>
      <c r="V384" s="6"/>
      <c r="W384" s="6">
        <f>$N384</f>
        <v>0</v>
      </c>
      <c r="X384" s="8"/>
      <c r="Y384" s="8">
        <f>COUNTIF(F$377:F$384:F$386:F$393,F384)</f>
        <v>0</v>
      </c>
      <c r="Z384" s="8">
        <f t="shared" si="81"/>
        <v>0</v>
      </c>
    </row>
    <row r="385" spans="1:26" s="12" customFormat="1" ht="20" customHeight="1">
      <c r="A385" s="13" t="s">
        <v>181</v>
      </c>
      <c r="B385" s="13" t="s">
        <v>24</v>
      </c>
      <c r="C385" s="13" t="s">
        <v>55</v>
      </c>
      <c r="D385" s="13"/>
      <c r="E385" s="156" t="s">
        <v>282</v>
      </c>
      <c r="F385" s="151"/>
      <c r="G385" s="151"/>
      <c r="H385" s="156"/>
      <c r="I385" s="159"/>
      <c r="J385" s="160"/>
      <c r="K385" s="8"/>
      <c r="L385" s="129"/>
      <c r="M385" s="129"/>
      <c r="N385" s="130"/>
      <c r="O385" s="8"/>
      <c r="P385" s="8"/>
      <c r="Q385" s="8"/>
      <c r="R385" s="8"/>
      <c r="S385" s="8"/>
      <c r="T385" s="8"/>
      <c r="U385" s="8"/>
      <c r="V385" s="8"/>
      <c r="W385" s="8"/>
      <c r="X385" s="8"/>
      <c r="Y385" s="8"/>
      <c r="Z385" s="3"/>
    </row>
    <row r="386" spans="1:26" s="12" customFormat="1" ht="20" customHeight="1">
      <c r="A386" s="13" t="s">
        <v>181</v>
      </c>
      <c r="B386" s="13" t="s">
        <v>24</v>
      </c>
      <c r="C386" s="13" t="s">
        <v>55</v>
      </c>
      <c r="D386" s="13" t="s">
        <v>1</v>
      </c>
      <c r="E386" s="155">
        <v>1</v>
      </c>
      <c r="F386" s="30"/>
      <c r="G386" s="139"/>
      <c r="H386" s="125" t="str">
        <f>IF(ISNA((IF(F386=0," ",VLOOKUP(F386,Data!$B$154:$B$180,1,FALSE)))),"WRONG LETTER",IF(F386=0," ",_xlfn.XLOOKUP(F386,Data!$B$154:$B$180,Data!$K$154:$K$180)))</f>
        <v xml:space="preserve"> </v>
      </c>
      <c r="I386" s="125" t="str">
        <f>IF(ISNA((IF(F386=0," ",VLOOKUP(F386,Data!$B$32:$B$58,1,FALSE)))),"WRONG LETTER",IF(F386=0," ",_xlfn.XLOOKUP(F386,Data!$B$32:$B$58,Data!$A$32:$A$58)))</f>
        <v xml:space="preserve"> </v>
      </c>
      <c r="J386" s="13" t="str" cm="1">
        <f t="array" ref="J386">_xlfn.IFS(ISBLANK(G386), "", NOT(ISNUMBER(G386)), "!!!",  G386&lt;Data!$D$335,"...",G386&lt;Data!$E$335,"L1",G386&lt;Data!$F$335,"L2",G386&lt;Data!$G$335,"L3",G386&lt;Data!$H$335,"L4",G386&lt;Data!$I$335,"L5",G386&lt;Data!$J$335,"L6",G386&lt;Data!$K$335,"L7",G386&lt;Data!$L$335,"L8", G386&gt;=Data!$L$335,"L9")</f>
        <v/>
      </c>
      <c r="K386" s="2"/>
      <c r="L386" s="126" t="s">
        <v>0</v>
      </c>
      <c r="M386" s="126" t="s">
        <v>47</v>
      </c>
      <c r="N386" s="126">
        <f t="shared" ref="N386:N393" si="83">(9-_xlfn.XLOOKUP(L386,F$386:F$393,E$386:E$393, 9))+(9-_xlfn.XLOOKUP(M386,F$386:F$393,E$386:E$393, 9))</f>
        <v>0</v>
      </c>
      <c r="O386" s="2"/>
      <c r="P386" s="6">
        <f>$N386</f>
        <v>0</v>
      </c>
      <c r="Q386" s="6"/>
      <c r="R386" s="6"/>
      <c r="S386" s="6"/>
      <c r="T386" s="6"/>
      <c r="U386" s="6"/>
      <c r="V386" s="6"/>
      <c r="W386" s="6"/>
      <c r="X386" s="2"/>
      <c r="Y386" s="8">
        <f>COUNTIF(F$377:F$384:F$386:F$393,F386)</f>
        <v>0</v>
      </c>
      <c r="Z386" s="8">
        <f>IF(NOT(ISBLANK(F386)),COUNTIF(F$386:F$393,LEFT(F386,1)&amp;"*"),0)</f>
        <v>0</v>
      </c>
    </row>
    <row r="387" spans="1:26" s="12" customFormat="1" ht="20" customHeight="1">
      <c r="A387" s="13" t="s">
        <v>181</v>
      </c>
      <c r="B387" s="13" t="s">
        <v>24</v>
      </c>
      <c r="C387" s="13" t="s">
        <v>55</v>
      </c>
      <c r="D387" s="13" t="s">
        <v>1</v>
      </c>
      <c r="E387" s="155">
        <v>2</v>
      </c>
      <c r="F387" s="30"/>
      <c r="G387" s="139"/>
      <c r="H387" s="125" t="str">
        <f>IF(ISNA((IF(F387=0," ",VLOOKUP(F387,Data!$B$154:$B$180,1,FALSE)))),"WRONG LETTER",IF(F387=0," ",_xlfn.XLOOKUP(F387,Data!$B$154:$B$180,Data!$K$154:$K$180)))</f>
        <v xml:space="preserve"> </v>
      </c>
      <c r="I387" s="125" t="str">
        <f>IF(ISNA((IF(F387=0," ",VLOOKUP(F387,Data!$B$32:$B$58,1,FALSE)))),"WRONG LETTER",IF(F387=0," ",_xlfn.XLOOKUP(F387,Data!$B$32:$B$58,Data!$A$32:$A$58)))</f>
        <v xml:space="preserve"> </v>
      </c>
      <c r="J387" s="13" t="str" cm="1">
        <f t="array" ref="J387">_xlfn.IFS(ISBLANK(G387), "", NOT(ISNUMBER(G387)), "!!!",  G387&lt;Data!$D$335,"...",G387&lt;Data!$E$335,"L1",G387&lt;Data!$F$335,"L2",G387&lt;Data!$G$335,"L3",G387&lt;Data!$H$335,"L4",G387&lt;Data!$I$335,"L5",G387&lt;Data!$J$335,"L6",G387&lt;Data!$K$335,"L7",G387&lt;Data!$L$335,"L8", G387&gt;=Data!$L$335,"L9")</f>
        <v/>
      </c>
      <c r="K387" s="8"/>
      <c r="L387" s="126" t="s">
        <v>33</v>
      </c>
      <c r="M387" s="126" t="s">
        <v>34</v>
      </c>
      <c r="N387" s="126">
        <f t="shared" si="83"/>
        <v>0</v>
      </c>
      <c r="O387" s="2"/>
      <c r="P387" s="6"/>
      <c r="Q387" s="6">
        <f>$N387</f>
        <v>0</v>
      </c>
      <c r="R387" s="6"/>
      <c r="S387" s="6"/>
      <c r="T387" s="6"/>
      <c r="U387" s="6"/>
      <c r="V387" s="6"/>
      <c r="W387" s="6"/>
      <c r="X387" s="2"/>
      <c r="Y387" s="8">
        <f>COUNTIF(F$377:F$384:F$386:F$393,F387)</f>
        <v>0</v>
      </c>
      <c r="Z387" s="8">
        <f t="shared" ref="Z387:Z393" si="84">IF(NOT(ISBLANK(F387)),COUNTIF(F$386:F$393,LEFT(F387,1)&amp;"*"),0)</f>
        <v>0</v>
      </c>
    </row>
    <row r="388" spans="1:26" s="12" customFormat="1" ht="20" customHeight="1">
      <c r="A388" s="13" t="s">
        <v>181</v>
      </c>
      <c r="B388" s="13" t="s">
        <v>24</v>
      </c>
      <c r="C388" s="13" t="s">
        <v>55</v>
      </c>
      <c r="D388" s="13" t="s">
        <v>1</v>
      </c>
      <c r="E388" s="155">
        <v>3</v>
      </c>
      <c r="F388" s="30"/>
      <c r="G388" s="139"/>
      <c r="H388" s="125" t="str">
        <f>IF(ISNA((IF(F388=0," ",VLOOKUP(F388,Data!$B$154:$B$180,1,FALSE)))),"WRONG LETTER",IF(F388=0," ",_xlfn.XLOOKUP(F388,Data!$B$154:$B$180,Data!$K$154:$K$180)))</f>
        <v xml:space="preserve"> </v>
      </c>
      <c r="I388" s="125" t="str">
        <f>IF(ISNA((IF(F388=0," ",VLOOKUP(F388,Data!$B$32:$B$58,1,FALSE)))),"WRONG LETTER",IF(F388=0," ",_xlfn.XLOOKUP(F388,Data!$B$32:$B$58,Data!$A$32:$A$58)))</f>
        <v xml:space="preserve"> </v>
      </c>
      <c r="J388" s="13" t="str" cm="1">
        <f t="array" ref="J388">_xlfn.IFS(ISBLANK(G388), "", NOT(ISNUMBER(G388)), "!!!",  G388&lt;Data!$D$335,"...",G388&lt;Data!$E$335,"L1",G388&lt;Data!$F$335,"L2",G388&lt;Data!$G$335,"L3",G388&lt;Data!$H$335,"L4",G388&lt;Data!$I$335,"L5",G388&lt;Data!$J$335,"L6",G388&lt;Data!$K$335,"L7",G388&lt;Data!$L$335,"L8", G388&gt;=Data!$L$335,"L9")</f>
        <v/>
      </c>
      <c r="K388" s="8"/>
      <c r="L388" s="126" t="s">
        <v>1</v>
      </c>
      <c r="M388" s="126" t="s">
        <v>46</v>
      </c>
      <c r="N388" s="126">
        <f t="shared" si="83"/>
        <v>0</v>
      </c>
      <c r="O388" s="2"/>
      <c r="P388" s="6"/>
      <c r="Q388" s="6"/>
      <c r="R388" s="6">
        <f>$N388</f>
        <v>0</v>
      </c>
      <c r="S388" s="6"/>
      <c r="T388" s="6"/>
      <c r="U388" s="6"/>
      <c r="V388" s="6"/>
      <c r="W388" s="6"/>
      <c r="X388" s="2"/>
      <c r="Y388" s="8">
        <f>COUNTIF(F$377:F$384:F$386:F$393,F388)</f>
        <v>0</v>
      </c>
      <c r="Z388" s="8">
        <f t="shared" si="84"/>
        <v>0</v>
      </c>
    </row>
    <row r="389" spans="1:26" s="12" customFormat="1" ht="20" customHeight="1">
      <c r="A389" s="13" t="s">
        <v>181</v>
      </c>
      <c r="B389" s="13" t="s">
        <v>24</v>
      </c>
      <c r="C389" s="13" t="s">
        <v>55</v>
      </c>
      <c r="D389" s="13" t="s">
        <v>1</v>
      </c>
      <c r="E389" s="155">
        <v>4</v>
      </c>
      <c r="F389" s="30"/>
      <c r="G389" s="139"/>
      <c r="H389" s="125" t="str">
        <f>IF(ISNA((IF(F389=0," ",VLOOKUP(F389,Data!$B$154:$B$180,1,FALSE)))),"WRONG LETTER",IF(F389=0," ",_xlfn.XLOOKUP(F389,Data!$B$154:$B$180,Data!$K$154:$K$180)))</f>
        <v xml:space="preserve"> </v>
      </c>
      <c r="I389" s="125" t="str">
        <f>IF(ISNA((IF(F389=0," ",VLOOKUP(F389,Data!$B$32:$B$58,1,FALSE)))),"WRONG LETTER",IF(F389=0," ",_xlfn.XLOOKUP(F389,Data!$B$32:$B$58,Data!$A$32:$A$58)))</f>
        <v xml:space="preserve"> </v>
      </c>
      <c r="J389" s="13" t="str" cm="1">
        <f t="array" ref="J389">_xlfn.IFS(ISBLANK(G389), "", NOT(ISNUMBER(G389)), "!!!",  G389&lt;Data!$D$335,"...",G389&lt;Data!$E$335,"L1",G389&lt;Data!$F$335,"L2",G389&lt;Data!$G$335,"L3",G389&lt;Data!$H$335,"L4",G389&lt;Data!$I$335,"L5",G389&lt;Data!$J$335,"L6",G389&lt;Data!$K$335,"L7",G389&lt;Data!$L$335,"L8", G389&gt;=Data!$L$335,"L9")</f>
        <v/>
      </c>
      <c r="K389" s="8"/>
      <c r="L389" s="126" t="s">
        <v>18</v>
      </c>
      <c r="M389" s="126" t="s">
        <v>17</v>
      </c>
      <c r="N389" s="126">
        <f t="shared" si="83"/>
        <v>0</v>
      </c>
      <c r="O389" s="2"/>
      <c r="P389" s="6"/>
      <c r="Q389" s="6"/>
      <c r="R389" s="6"/>
      <c r="S389" s="6">
        <f>$N389</f>
        <v>0</v>
      </c>
      <c r="T389" s="6"/>
      <c r="U389" s="6"/>
      <c r="V389" s="6"/>
      <c r="W389" s="6"/>
      <c r="X389" s="2"/>
      <c r="Y389" s="8">
        <f>COUNTIF(F$377:F$384:F$386:F$393,F389)</f>
        <v>0</v>
      </c>
      <c r="Z389" s="8">
        <f t="shared" si="84"/>
        <v>0</v>
      </c>
    </row>
    <row r="390" spans="1:26" s="12" customFormat="1" ht="20" customHeight="1">
      <c r="A390" s="13" t="s">
        <v>181</v>
      </c>
      <c r="B390" s="13" t="s">
        <v>24</v>
      </c>
      <c r="C390" s="13" t="s">
        <v>55</v>
      </c>
      <c r="D390" s="13" t="s">
        <v>1</v>
      </c>
      <c r="E390" s="155">
        <v>5</v>
      </c>
      <c r="F390" s="30"/>
      <c r="G390" s="139"/>
      <c r="H390" s="125" t="str">
        <f>IF(ISNA((IF(F390=0," ",VLOOKUP(F390,Data!$B$154:$B$180,1,FALSE)))),"WRONG LETTER",IF(F390=0," ",_xlfn.XLOOKUP(F390,Data!$B$154:$B$180,Data!$K$154:$K$180)))</f>
        <v xml:space="preserve"> </v>
      </c>
      <c r="I390" s="125" t="str">
        <f>IF(ISNA((IF(F390=0," ",VLOOKUP(F390,Data!$B$32:$B$58,1,FALSE)))),"WRONG LETTER",IF(F390=0," ",_xlfn.XLOOKUP(F390,Data!$B$32:$B$58,Data!$A$32:$A$58)))</f>
        <v xml:space="preserve"> </v>
      </c>
      <c r="J390" s="13" t="str" cm="1">
        <f t="array" ref="J390">_xlfn.IFS(ISBLANK(G390), "", NOT(ISNUMBER(G390)), "!!!",  G390&lt;Data!$D$335,"...",G390&lt;Data!$E$335,"L1",G390&lt;Data!$F$335,"L2",G390&lt;Data!$G$335,"L3",G390&lt;Data!$H$335,"L4",G390&lt;Data!$I$335,"L5",G390&lt;Data!$J$335,"L6",G390&lt;Data!$K$335,"L7",G390&lt;Data!$L$335,"L8", G390&gt;=Data!$L$335,"L9")</f>
        <v/>
      </c>
      <c r="K390" s="8"/>
      <c r="L390" s="126" t="s">
        <v>31</v>
      </c>
      <c r="M390" s="126" t="s">
        <v>32</v>
      </c>
      <c r="N390" s="126">
        <f t="shared" si="83"/>
        <v>0</v>
      </c>
      <c r="O390" s="2"/>
      <c r="P390" s="6"/>
      <c r="Q390" s="6"/>
      <c r="R390" s="6"/>
      <c r="S390" s="6"/>
      <c r="T390" s="6">
        <f>$N390</f>
        <v>0</v>
      </c>
      <c r="U390" s="6"/>
      <c r="V390" s="6"/>
      <c r="W390" s="6"/>
      <c r="X390" s="2"/>
      <c r="Y390" s="8">
        <f>COUNTIF(F$377:F$384:F$386:F$393,F390)</f>
        <v>0</v>
      </c>
      <c r="Z390" s="8">
        <f t="shared" si="84"/>
        <v>0</v>
      </c>
    </row>
    <row r="391" spans="1:26" s="12" customFormat="1" ht="20" customHeight="1">
      <c r="A391" s="13" t="s">
        <v>181</v>
      </c>
      <c r="B391" s="13" t="s">
        <v>24</v>
      </c>
      <c r="C391" s="13" t="s">
        <v>55</v>
      </c>
      <c r="D391" s="13" t="s">
        <v>1</v>
      </c>
      <c r="E391" s="155">
        <v>6</v>
      </c>
      <c r="F391" s="30"/>
      <c r="G391" s="139"/>
      <c r="H391" s="125" t="str">
        <f>IF(ISNA((IF(F391=0," ",VLOOKUP(F391,Data!$B$154:$B$180,1,FALSE)))),"WRONG LETTER",IF(F391=0," ",_xlfn.XLOOKUP(F391,Data!$B$154:$B$180,Data!$K$154:$K$180)))</f>
        <v xml:space="preserve"> </v>
      </c>
      <c r="I391" s="125" t="str">
        <f>IF(ISNA((IF(F391=0," ",VLOOKUP(F391,Data!$B$32:$B$58,1,FALSE)))),"WRONG LETTER",IF(F391=0," ",_xlfn.XLOOKUP(F391,Data!$B$32:$B$58,Data!$A$32:$A$58)))</f>
        <v xml:space="preserve"> </v>
      </c>
      <c r="J391" s="13" t="str" cm="1">
        <f t="array" ref="J391">_xlfn.IFS(ISBLANK(G391), "", NOT(ISNUMBER(G391)), "!!!",  G391&lt;Data!$D$335,"...",G391&lt;Data!$E$335,"L1",G391&lt;Data!$F$335,"L2",G391&lt;Data!$G$335,"L3",G391&lt;Data!$H$335,"L4",G391&lt;Data!$I$335,"L5",G391&lt;Data!$J$335,"L6",G391&lt;Data!$K$335,"L7",G391&lt;Data!$L$335,"L8", G391&gt;=Data!$L$335,"L9")</f>
        <v/>
      </c>
      <c r="K391" s="131"/>
      <c r="L391" s="126" t="s">
        <v>44</v>
      </c>
      <c r="M391" s="126" t="s">
        <v>48</v>
      </c>
      <c r="N391" s="126">
        <f t="shared" si="83"/>
        <v>0</v>
      </c>
      <c r="O391" s="2"/>
      <c r="P391" s="6"/>
      <c r="Q391" s="6"/>
      <c r="R391" s="6"/>
      <c r="S391" s="6"/>
      <c r="T391" s="6"/>
      <c r="U391" s="6">
        <f>$N391</f>
        <v>0</v>
      </c>
      <c r="V391" s="6"/>
      <c r="W391" s="6"/>
      <c r="X391" s="2"/>
      <c r="Y391" s="8">
        <f>COUNTIF(F$377:F$384:F$386:F$393,F391)</f>
        <v>0</v>
      </c>
      <c r="Z391" s="8">
        <f t="shared" si="84"/>
        <v>0</v>
      </c>
    </row>
    <row r="392" spans="1:26" s="11" customFormat="1" ht="20" customHeight="1">
      <c r="A392" s="13" t="s">
        <v>181</v>
      </c>
      <c r="B392" s="13" t="s">
        <v>24</v>
      </c>
      <c r="C392" s="13" t="s">
        <v>55</v>
      </c>
      <c r="D392" s="13" t="s">
        <v>1</v>
      </c>
      <c r="E392" s="25">
        <v>7</v>
      </c>
      <c r="F392" s="30"/>
      <c r="G392" s="139"/>
      <c r="H392" s="125" t="str">
        <f>IF(ISNA((IF(F392=0," ",VLOOKUP(F392,Data!$B$154:$B$180,1,FALSE)))),"WRONG LETTER",IF(F392=0," ",_xlfn.XLOOKUP(F392,Data!$B$154:$B$180,Data!$K$154:$K$180)))</f>
        <v xml:space="preserve"> </v>
      </c>
      <c r="I392" s="125" t="str">
        <f>IF(ISNA((IF(F392=0," ",VLOOKUP(F392,Data!$B$32:$B$58,1,FALSE)))),"WRONG LETTER",IF(F392=0," ",_xlfn.XLOOKUP(F392,Data!$B$32:$B$58,Data!$A$32:$A$58)))</f>
        <v xml:space="preserve"> </v>
      </c>
      <c r="J392" s="13" t="str" cm="1">
        <f t="array" ref="J392">_xlfn.IFS(ISBLANK(G392), "", NOT(ISNUMBER(G392)), "!!!",  G392&lt;Data!$D$335,"...",G392&lt;Data!$E$335,"L1",G392&lt;Data!$F$335,"L2",G392&lt;Data!$G$335,"L3",G392&lt;Data!$H$335,"L4",G392&lt;Data!$I$335,"L5",G392&lt;Data!$J$335,"L6",G392&lt;Data!$K$335,"L7",G392&lt;Data!$L$335,"L8", G392&gt;=Data!$L$335,"L9")</f>
        <v/>
      </c>
      <c r="K392" s="8"/>
      <c r="L392" s="126" t="s">
        <v>72</v>
      </c>
      <c r="M392" s="126" t="s">
        <v>73</v>
      </c>
      <c r="N392" s="126">
        <f t="shared" si="83"/>
        <v>0</v>
      </c>
      <c r="O392" s="2"/>
      <c r="P392" s="6"/>
      <c r="Q392" s="6"/>
      <c r="R392" s="6"/>
      <c r="S392" s="6"/>
      <c r="T392" s="6"/>
      <c r="U392" s="6"/>
      <c r="V392" s="6">
        <f>$N392</f>
        <v>0</v>
      </c>
      <c r="W392" s="6"/>
      <c r="X392" s="2"/>
      <c r="Y392" s="8">
        <f>COUNTIF(F$377:F$384:F$386:F$393,F392)</f>
        <v>0</v>
      </c>
      <c r="Z392" s="8">
        <f t="shared" si="84"/>
        <v>0</v>
      </c>
    </row>
    <row r="393" spans="1:26" s="11" customFormat="1" ht="20" customHeight="1">
      <c r="A393" s="13" t="s">
        <v>181</v>
      </c>
      <c r="B393" s="13" t="s">
        <v>24</v>
      </c>
      <c r="C393" s="13" t="s">
        <v>55</v>
      </c>
      <c r="D393" s="13" t="s">
        <v>1</v>
      </c>
      <c r="E393" s="25">
        <v>8</v>
      </c>
      <c r="F393" s="30"/>
      <c r="G393" s="139"/>
      <c r="H393" s="125" t="str">
        <f>IF(ISNA((IF(F393=0," ",VLOOKUP(F393,Data!$B$154:$B$180,1,FALSE)))),"WRONG LETTER",IF(F393=0," ",_xlfn.XLOOKUP(F393,Data!$B$154:$B$180,Data!$K$154:$K$180)))</f>
        <v xml:space="preserve"> </v>
      </c>
      <c r="I393" s="125" t="str">
        <f>IF(ISNA((IF(F393=0," ",VLOOKUP(F393,Data!$B$32:$B$58,1,FALSE)))),"WRONG LETTER",IF(F393=0," ",_xlfn.XLOOKUP(F393,Data!$B$32:$B$58,Data!$A$32:$A$58)))</f>
        <v xml:space="preserve"> </v>
      </c>
      <c r="J393" s="13" t="str" cm="1">
        <f t="array" ref="J393">_xlfn.IFS(ISBLANK(G393), "", NOT(ISNUMBER(G393)), "!!!",  G393&lt;Data!$D$335,"...",G393&lt;Data!$E$335,"L1",G393&lt;Data!$F$335,"L2",G393&lt;Data!$G$335,"L3",G393&lt;Data!$H$335,"L4",G393&lt;Data!$I$335,"L5",G393&lt;Data!$J$335,"L6",G393&lt;Data!$K$335,"L7",G393&lt;Data!$L$335,"L8", G393&gt;=Data!$L$335,"L9")</f>
        <v/>
      </c>
      <c r="K393" s="8"/>
      <c r="L393" s="126" t="s">
        <v>45</v>
      </c>
      <c r="M393" s="126" t="s">
        <v>49</v>
      </c>
      <c r="N393" s="126">
        <f t="shared" si="83"/>
        <v>0</v>
      </c>
      <c r="O393" s="2"/>
      <c r="P393" s="6"/>
      <c r="Q393" s="6"/>
      <c r="R393" s="6"/>
      <c r="S393" s="6"/>
      <c r="T393" s="6"/>
      <c r="U393" s="6"/>
      <c r="V393" s="6"/>
      <c r="W393" s="6">
        <f>$N393</f>
        <v>0</v>
      </c>
      <c r="X393" s="8"/>
      <c r="Y393" s="8">
        <f>COUNTIF(F$377:F$384:F$386:F$393,F393)</f>
        <v>0</v>
      </c>
      <c r="Z393" s="8">
        <f t="shared" si="84"/>
        <v>0</v>
      </c>
    </row>
    <row r="394" spans="1:26" s="11" customFormat="1" ht="20" customHeight="1">
      <c r="A394" s="13" t="s">
        <v>181</v>
      </c>
      <c r="B394" s="13" t="s">
        <v>24</v>
      </c>
      <c r="C394" s="13" t="s">
        <v>51</v>
      </c>
      <c r="D394" s="13"/>
      <c r="E394" s="156" t="s">
        <v>283</v>
      </c>
      <c r="F394" s="151"/>
      <c r="G394" s="151"/>
      <c r="H394" s="156"/>
      <c r="I394" s="159" t="s">
        <v>59</v>
      </c>
      <c r="J394" s="160">
        <f>Data!$M$336</f>
        <v>31.76</v>
      </c>
      <c r="K394" s="22"/>
      <c r="L394" s="16"/>
      <c r="M394" s="16"/>
      <c r="O394" s="8"/>
      <c r="P394" s="8"/>
      <c r="Q394" s="8"/>
      <c r="R394" s="8"/>
      <c r="S394" s="8"/>
      <c r="T394" s="8"/>
      <c r="U394" s="8"/>
      <c r="V394" s="8"/>
      <c r="W394" s="8"/>
      <c r="X394" s="2"/>
      <c r="Y394" s="123"/>
      <c r="Z394" s="124"/>
    </row>
    <row r="395" spans="1:26" s="11" customFormat="1" ht="20" customHeight="1">
      <c r="A395" s="13" t="s">
        <v>181</v>
      </c>
      <c r="B395" s="13" t="s">
        <v>24</v>
      </c>
      <c r="C395" s="13" t="s">
        <v>51</v>
      </c>
      <c r="D395" s="13" t="s">
        <v>0</v>
      </c>
      <c r="E395" s="155">
        <v>1</v>
      </c>
      <c r="F395" s="30"/>
      <c r="G395" s="139"/>
      <c r="H395" s="125" t="str">
        <f>IF(ISNA((IF(F395=0," ",VLOOKUP(F395,Data!$B$154:$B$180,1,FALSE)))),"WRONG LETTER",IF(F395=0," ",_xlfn.XLOOKUP(F395,Data!$B$154:$B$180,Data!$G$154:$G$180)))</f>
        <v xml:space="preserve"> </v>
      </c>
      <c r="I395" s="125" t="str">
        <f>IF(ISNA((IF(F395=0," ",VLOOKUP(F395,Data!$B$32:$B$58,1,FALSE)))),"WRONG LETTER",IF(F395=0," ",_xlfn.XLOOKUP(F395,Data!$B$32:$B$58,Data!$A$32:$A$58)))</f>
        <v xml:space="preserve"> </v>
      </c>
      <c r="J395" s="13" t="str" cm="1">
        <f t="array" ref="J395">_xlfn.IFS(ISBLANK(G395), "", NOT(ISNUMBER(G395)), "!!!",  G395&lt;Data!$D$336,"...",G395&lt;Data!$E$336,"L1",G395&lt;Data!$F$336,"L2",G395&lt;Data!$G$336,"L3",G395&lt;Data!$H$336,"L4",G395&lt;Data!$I$336,"L5",G395&lt;Data!$J$336,"L6",G395&lt;Data!$K$336,"L7",G395&lt;Data!$L$336,"L8", G395&gt;=Data!$L$336,"L9")</f>
        <v/>
      </c>
      <c r="K395" s="2"/>
      <c r="L395" s="126" t="s">
        <v>0</v>
      </c>
      <c r="M395" s="126" t="s">
        <v>47</v>
      </c>
      <c r="N395" s="126">
        <f t="shared" ref="N395:N402" si="85">(9-_xlfn.XLOOKUP(L395,F$395:F$402,E$395:E$402, 9))+(9-_xlfn.XLOOKUP(M395,F$395:F$402,E$395:E$402, 9))</f>
        <v>0</v>
      </c>
      <c r="O395" s="2"/>
      <c r="P395" s="6">
        <f>$N395</f>
        <v>0</v>
      </c>
      <c r="Q395" s="6"/>
      <c r="R395" s="6"/>
      <c r="S395" s="6"/>
      <c r="T395" s="6"/>
      <c r="U395" s="6"/>
      <c r="V395" s="6"/>
      <c r="W395" s="6"/>
      <c r="X395" s="2"/>
      <c r="Y395" s="8">
        <f>COUNTIF(F$395:F$402:F$404:F$411,F395)</f>
        <v>0</v>
      </c>
      <c r="Z395" s="8">
        <f t="shared" ref="Z395:Z402" si="86">IF(NOT(ISBLANK(F395)),COUNTIF(F$395:F$402,LEFT(F395,1)&amp;"*"),0)</f>
        <v>0</v>
      </c>
    </row>
    <row r="396" spans="1:26" s="11" customFormat="1" ht="20" customHeight="1">
      <c r="A396" s="13" t="s">
        <v>181</v>
      </c>
      <c r="B396" s="13" t="s">
        <v>24</v>
      </c>
      <c r="C396" s="13" t="s">
        <v>51</v>
      </c>
      <c r="D396" s="13" t="s">
        <v>0</v>
      </c>
      <c r="E396" s="155">
        <v>2</v>
      </c>
      <c r="F396" s="30"/>
      <c r="G396" s="139"/>
      <c r="H396" s="125" t="str">
        <f>IF(ISNA((IF(F396=0," ",VLOOKUP(F396,Data!$B$154:$B$180,1,FALSE)))),"WRONG LETTER",IF(F396=0," ",_xlfn.XLOOKUP(F396,Data!$B$154:$B$180,Data!$G$154:$G$180)))</f>
        <v xml:space="preserve"> </v>
      </c>
      <c r="I396" s="125" t="str">
        <f>IF(ISNA((IF(F396=0," ",VLOOKUP(F396,Data!$B$32:$B$58,1,FALSE)))),"WRONG LETTER",IF(F396=0," ",_xlfn.XLOOKUP(F396,Data!$B$32:$B$58,Data!$A$32:$A$58)))</f>
        <v xml:space="preserve"> </v>
      </c>
      <c r="J396" s="13" t="str" cm="1">
        <f t="array" ref="J396">_xlfn.IFS(ISBLANK(G396), "", NOT(ISNUMBER(G396)), "!!!",  G396&lt;Data!$D$336,"...",G396&lt;Data!$E$336,"L1",G396&lt;Data!$F$336,"L2",G396&lt;Data!$G$336,"L3",G396&lt;Data!$H$336,"L4",G396&lt;Data!$I$336,"L5",G396&lt;Data!$J$336,"L6",G396&lt;Data!$K$336,"L7",G396&lt;Data!$L$336,"L8", G396&gt;=Data!$L$336,"L9")</f>
        <v/>
      </c>
      <c r="K396" s="2"/>
      <c r="L396" s="126" t="s">
        <v>33</v>
      </c>
      <c r="M396" s="126" t="s">
        <v>34</v>
      </c>
      <c r="N396" s="126">
        <f t="shared" si="85"/>
        <v>0</v>
      </c>
      <c r="O396" s="2"/>
      <c r="P396" s="6"/>
      <c r="Q396" s="6">
        <f>$N396</f>
        <v>0</v>
      </c>
      <c r="R396" s="6"/>
      <c r="S396" s="6"/>
      <c r="T396" s="6"/>
      <c r="U396" s="6"/>
      <c r="V396" s="6"/>
      <c r="W396" s="6"/>
      <c r="X396" s="2"/>
      <c r="Y396" s="8">
        <f>COUNTIF(F$395:F$402:F$404:F$411,F396)</f>
        <v>0</v>
      </c>
      <c r="Z396" s="8">
        <f t="shared" si="86"/>
        <v>0</v>
      </c>
    </row>
    <row r="397" spans="1:26" s="11" customFormat="1" ht="20" customHeight="1">
      <c r="A397" s="13" t="s">
        <v>181</v>
      </c>
      <c r="B397" s="13" t="s">
        <v>24</v>
      </c>
      <c r="C397" s="13" t="s">
        <v>51</v>
      </c>
      <c r="D397" s="13" t="s">
        <v>0</v>
      </c>
      <c r="E397" s="155">
        <v>3</v>
      </c>
      <c r="F397" s="30"/>
      <c r="G397" s="139"/>
      <c r="H397" s="125" t="str">
        <f>IF(ISNA((IF(F397=0," ",VLOOKUP(F397,Data!$B$154:$B$180,1,FALSE)))),"WRONG LETTER",IF(F397=0," ",_xlfn.XLOOKUP(F397,Data!$B$154:$B$180,Data!$G$154:$G$180)))</f>
        <v xml:space="preserve"> </v>
      </c>
      <c r="I397" s="125" t="str">
        <f>IF(ISNA((IF(F397=0," ",VLOOKUP(F397,Data!$B$32:$B$58,1,FALSE)))),"WRONG LETTER",IF(F397=0," ",_xlfn.XLOOKUP(F397,Data!$B$32:$B$58,Data!$A$32:$A$58)))</f>
        <v xml:space="preserve"> </v>
      </c>
      <c r="J397" s="13" t="str" cm="1">
        <f t="array" ref="J397">_xlfn.IFS(ISBLANK(G397), "", NOT(ISNUMBER(G397)), "!!!",  G397&lt;Data!$D$336,"...",G397&lt;Data!$E$336,"L1",G397&lt;Data!$F$336,"L2",G397&lt;Data!$G$336,"L3",G397&lt;Data!$H$336,"L4",G397&lt;Data!$I$336,"L5",G397&lt;Data!$J$336,"L6",G397&lt;Data!$K$336,"L7",G397&lt;Data!$L$336,"L8", G397&gt;=Data!$L$336,"L9")</f>
        <v/>
      </c>
      <c r="K397" s="2"/>
      <c r="L397" s="126" t="s">
        <v>1</v>
      </c>
      <c r="M397" s="126" t="s">
        <v>46</v>
      </c>
      <c r="N397" s="126">
        <f t="shared" si="85"/>
        <v>0</v>
      </c>
      <c r="O397" s="2"/>
      <c r="P397" s="6"/>
      <c r="Q397" s="6"/>
      <c r="R397" s="6">
        <f>$N397</f>
        <v>0</v>
      </c>
      <c r="S397" s="6"/>
      <c r="T397" s="6"/>
      <c r="U397" s="6"/>
      <c r="V397" s="6"/>
      <c r="W397" s="6"/>
      <c r="X397" s="2"/>
      <c r="Y397" s="8">
        <f>COUNTIF(F$395:F$402:F$404:F$411,F397)</f>
        <v>0</v>
      </c>
      <c r="Z397" s="8">
        <f t="shared" si="86"/>
        <v>0</v>
      </c>
    </row>
    <row r="398" spans="1:26" s="11" customFormat="1" ht="20" customHeight="1">
      <c r="A398" s="13" t="s">
        <v>181</v>
      </c>
      <c r="B398" s="13" t="s">
        <v>24</v>
      </c>
      <c r="C398" s="13" t="s">
        <v>51</v>
      </c>
      <c r="D398" s="13" t="s">
        <v>0</v>
      </c>
      <c r="E398" s="155">
        <v>4</v>
      </c>
      <c r="F398" s="30"/>
      <c r="G398" s="139"/>
      <c r="H398" s="125" t="str">
        <f>IF(ISNA((IF(F398=0," ",VLOOKUP(F398,Data!$B$154:$B$180,1,FALSE)))),"WRONG LETTER",IF(F398=0," ",_xlfn.XLOOKUP(F398,Data!$B$154:$B$180,Data!$G$154:$G$180)))</f>
        <v xml:space="preserve"> </v>
      </c>
      <c r="I398" s="125" t="str">
        <f>IF(ISNA((IF(F398=0," ",VLOOKUP(F398,Data!$B$32:$B$58,1,FALSE)))),"WRONG LETTER",IF(F398=0," ",_xlfn.XLOOKUP(F398,Data!$B$32:$B$58,Data!$A$32:$A$58)))</f>
        <v xml:space="preserve"> </v>
      </c>
      <c r="J398" s="13" t="str" cm="1">
        <f t="array" ref="J398">_xlfn.IFS(ISBLANK(G398), "", NOT(ISNUMBER(G398)), "!!!",  G398&lt;Data!$D$336,"...",G398&lt;Data!$E$336,"L1",G398&lt;Data!$F$336,"L2",G398&lt;Data!$G$336,"L3",G398&lt;Data!$H$336,"L4",G398&lt;Data!$I$336,"L5",G398&lt;Data!$J$336,"L6",G398&lt;Data!$K$336,"L7",G398&lt;Data!$L$336,"L8", G398&gt;=Data!$L$336,"L9")</f>
        <v/>
      </c>
      <c r="K398" s="2"/>
      <c r="L398" s="126" t="s">
        <v>18</v>
      </c>
      <c r="M398" s="126" t="s">
        <v>17</v>
      </c>
      <c r="N398" s="126">
        <f t="shared" si="85"/>
        <v>0</v>
      </c>
      <c r="O398" s="2"/>
      <c r="P398" s="6"/>
      <c r="Q398" s="6"/>
      <c r="R398" s="6"/>
      <c r="S398" s="6">
        <f>$N398</f>
        <v>0</v>
      </c>
      <c r="T398" s="6"/>
      <c r="U398" s="6"/>
      <c r="V398" s="6"/>
      <c r="W398" s="6"/>
      <c r="X398" s="2"/>
      <c r="Y398" s="8">
        <f>COUNTIF(F$395:F$402:F$404:F$411,F398)</f>
        <v>0</v>
      </c>
      <c r="Z398" s="8">
        <f t="shared" si="86"/>
        <v>0</v>
      </c>
    </row>
    <row r="399" spans="1:26" s="11" customFormat="1" ht="20" customHeight="1">
      <c r="A399" s="13" t="s">
        <v>181</v>
      </c>
      <c r="B399" s="13" t="s">
        <v>24</v>
      </c>
      <c r="C399" s="13" t="s">
        <v>51</v>
      </c>
      <c r="D399" s="13" t="s">
        <v>0</v>
      </c>
      <c r="E399" s="155">
        <v>5</v>
      </c>
      <c r="F399" s="30"/>
      <c r="G399" s="139"/>
      <c r="H399" s="125" t="str">
        <f>IF(ISNA((IF(F399=0," ",VLOOKUP(F399,Data!$B$154:$B$180,1,FALSE)))),"WRONG LETTER",IF(F399=0," ",_xlfn.XLOOKUP(F399,Data!$B$154:$B$180,Data!$G$154:$G$180)))</f>
        <v xml:space="preserve"> </v>
      </c>
      <c r="I399" s="125" t="str">
        <f>IF(ISNA((IF(F399=0," ",VLOOKUP(F399,Data!$B$32:$B$58,1,FALSE)))),"WRONG LETTER",IF(F399=0," ",_xlfn.XLOOKUP(F399,Data!$B$32:$B$58,Data!$A$32:$A$58)))</f>
        <v xml:space="preserve"> </v>
      </c>
      <c r="J399" s="13" t="str" cm="1">
        <f t="array" ref="J399">_xlfn.IFS(ISBLANK(G399), "", NOT(ISNUMBER(G399)), "!!!",  G399&lt;Data!$D$336,"...",G399&lt;Data!$E$336,"L1",G399&lt;Data!$F$336,"L2",G399&lt;Data!$G$336,"L3",G399&lt;Data!$H$336,"L4",G399&lt;Data!$I$336,"L5",G399&lt;Data!$J$336,"L6",G399&lt;Data!$K$336,"L7",G399&lt;Data!$L$336,"L8", G399&gt;=Data!$L$336,"L9")</f>
        <v/>
      </c>
      <c r="K399" s="2"/>
      <c r="L399" s="126" t="s">
        <v>31</v>
      </c>
      <c r="M399" s="126" t="s">
        <v>32</v>
      </c>
      <c r="N399" s="126">
        <f t="shared" si="85"/>
        <v>0</v>
      </c>
      <c r="O399" s="2"/>
      <c r="P399" s="6"/>
      <c r="Q399" s="6"/>
      <c r="R399" s="6"/>
      <c r="S399" s="6"/>
      <c r="T399" s="6">
        <f>$N399</f>
        <v>0</v>
      </c>
      <c r="U399" s="6"/>
      <c r="V399" s="6"/>
      <c r="W399" s="6"/>
      <c r="X399" s="2"/>
      <c r="Y399" s="8">
        <f>COUNTIF(F$395:F$402:F$404:F$411,F399)</f>
        <v>0</v>
      </c>
      <c r="Z399" s="8">
        <f t="shared" si="86"/>
        <v>0</v>
      </c>
    </row>
    <row r="400" spans="1:26" s="11" customFormat="1" ht="20" customHeight="1">
      <c r="A400" s="13" t="s">
        <v>181</v>
      </c>
      <c r="B400" s="13" t="s">
        <v>24</v>
      </c>
      <c r="C400" s="13" t="s">
        <v>51</v>
      </c>
      <c r="D400" s="13" t="s">
        <v>0</v>
      </c>
      <c r="E400" s="155">
        <v>6</v>
      </c>
      <c r="F400" s="30"/>
      <c r="G400" s="139"/>
      <c r="H400" s="125" t="str">
        <f>IF(ISNA((IF(F400=0," ",VLOOKUP(F400,Data!$B$154:$B$180,1,FALSE)))),"WRONG LETTER",IF(F400=0," ",_xlfn.XLOOKUP(F400,Data!$B$154:$B$180,Data!$G$154:$G$180)))</f>
        <v xml:space="preserve"> </v>
      </c>
      <c r="I400" s="125" t="str">
        <f>IF(ISNA((IF(F400=0," ",VLOOKUP(F400,Data!$B$32:$B$58,1,FALSE)))),"WRONG LETTER",IF(F400=0," ",_xlfn.XLOOKUP(F400,Data!$B$32:$B$58,Data!$A$32:$A$58)))</f>
        <v xml:space="preserve"> </v>
      </c>
      <c r="J400" s="13" t="str" cm="1">
        <f t="array" ref="J400">_xlfn.IFS(ISBLANK(G400), "", NOT(ISNUMBER(G400)), "!!!",  G400&lt;Data!$D$336,"...",G400&lt;Data!$E$336,"L1",G400&lt;Data!$F$336,"L2",G400&lt;Data!$G$336,"L3",G400&lt;Data!$H$336,"L4",G400&lt;Data!$I$336,"L5",G400&lt;Data!$J$336,"L6",G400&lt;Data!$K$336,"L7",G400&lt;Data!$L$336,"L8", G400&gt;=Data!$L$336,"L9")</f>
        <v/>
      </c>
      <c r="K400" s="2"/>
      <c r="L400" s="126" t="s">
        <v>44</v>
      </c>
      <c r="M400" s="126" t="s">
        <v>48</v>
      </c>
      <c r="N400" s="126">
        <f t="shared" si="85"/>
        <v>0</v>
      </c>
      <c r="O400" s="2"/>
      <c r="P400" s="6"/>
      <c r="Q400" s="6"/>
      <c r="R400" s="6"/>
      <c r="S400" s="6"/>
      <c r="T400" s="6"/>
      <c r="U400" s="6">
        <f>$N400</f>
        <v>0</v>
      </c>
      <c r="V400" s="6"/>
      <c r="W400" s="6"/>
      <c r="X400" s="2"/>
      <c r="Y400" s="8">
        <f>COUNTIF(F$395:F$402:F$404:F$411,F400)</f>
        <v>0</v>
      </c>
      <c r="Z400" s="8">
        <f t="shared" si="86"/>
        <v>0</v>
      </c>
    </row>
    <row r="401" spans="1:26" s="11" customFormat="1" ht="20" customHeight="1">
      <c r="A401" s="13" t="s">
        <v>181</v>
      </c>
      <c r="B401" s="13" t="s">
        <v>24</v>
      </c>
      <c r="C401" s="13" t="s">
        <v>51</v>
      </c>
      <c r="D401" s="13" t="s">
        <v>0</v>
      </c>
      <c r="E401" s="25">
        <v>7</v>
      </c>
      <c r="F401" s="30"/>
      <c r="G401" s="139"/>
      <c r="H401" s="125" t="str">
        <f>IF(ISNA((IF(F401=0," ",VLOOKUP(F401,Data!$B$154:$B$180,1,FALSE)))),"WRONG LETTER",IF(F401=0," ",_xlfn.XLOOKUP(F401,Data!$B$154:$B$180,Data!$G$154:$G$180)))</f>
        <v xml:space="preserve"> </v>
      </c>
      <c r="I401" s="125" t="str">
        <f>IF(ISNA((IF(F401=0," ",VLOOKUP(F401,Data!$B$32:$B$58,1,FALSE)))),"WRONG LETTER",IF(F401=0," ",_xlfn.XLOOKUP(F401,Data!$B$32:$B$58,Data!$A$32:$A$58)))</f>
        <v xml:space="preserve"> </v>
      </c>
      <c r="J401" s="13" t="str" cm="1">
        <f t="array" ref="J401">_xlfn.IFS(ISBLANK(G401), "", NOT(ISNUMBER(G401)), "!!!",  G401&lt;Data!$D$336,"...",G401&lt;Data!$E$336,"L1",G401&lt;Data!$F$336,"L2",G401&lt;Data!$G$336,"L3",G401&lt;Data!$H$336,"L4",G401&lt;Data!$I$336,"L5",G401&lt;Data!$J$336,"L6",G401&lt;Data!$K$336,"L7",G401&lt;Data!$L$336,"L8", G401&gt;=Data!$L$336,"L9")</f>
        <v/>
      </c>
      <c r="K401" s="2"/>
      <c r="L401" s="126" t="s">
        <v>72</v>
      </c>
      <c r="M401" s="126" t="s">
        <v>73</v>
      </c>
      <c r="N401" s="126">
        <f t="shared" si="85"/>
        <v>0</v>
      </c>
      <c r="O401" s="2"/>
      <c r="P401" s="6"/>
      <c r="Q401" s="6"/>
      <c r="R401" s="6"/>
      <c r="S401" s="6"/>
      <c r="T401" s="6"/>
      <c r="U401" s="6"/>
      <c r="V401" s="6">
        <f>$N401</f>
        <v>0</v>
      </c>
      <c r="W401" s="6"/>
      <c r="X401" s="2"/>
      <c r="Y401" s="8">
        <f>COUNTIF(F$395:F$402:F$404:F$411,F401)</f>
        <v>0</v>
      </c>
      <c r="Z401" s="8">
        <f t="shared" si="86"/>
        <v>0</v>
      </c>
    </row>
    <row r="402" spans="1:26" s="12" customFormat="1" ht="20" customHeight="1">
      <c r="A402" s="13" t="s">
        <v>181</v>
      </c>
      <c r="B402" s="13" t="s">
        <v>24</v>
      </c>
      <c r="C402" s="13" t="s">
        <v>51</v>
      </c>
      <c r="D402" s="13" t="s">
        <v>0</v>
      </c>
      <c r="E402" s="25">
        <v>8</v>
      </c>
      <c r="F402" s="30"/>
      <c r="G402" s="139"/>
      <c r="H402" s="125" t="str">
        <f>IF(ISNA((IF(F402=0," ",VLOOKUP(F402,Data!$B$154:$B$180,1,FALSE)))),"WRONG LETTER",IF(F402=0," ",_xlfn.XLOOKUP(F402,Data!$B$154:$B$180,Data!$G$154:$G$180)))</f>
        <v xml:space="preserve"> </v>
      </c>
      <c r="I402" s="125" t="str">
        <f>IF(ISNA((IF(F402=0," ",VLOOKUP(F402,Data!$B$32:$B$58,1,FALSE)))),"WRONG LETTER",IF(F402=0," ",_xlfn.XLOOKUP(F402,Data!$B$32:$B$58,Data!$A$32:$A$58)))</f>
        <v xml:space="preserve"> </v>
      </c>
      <c r="J402" s="13" t="str" cm="1">
        <f t="array" ref="J402">_xlfn.IFS(ISBLANK(G402), "", NOT(ISNUMBER(G402)), "!!!",  G402&lt;Data!$D$336,"...",G402&lt;Data!$E$336,"L1",G402&lt;Data!$F$336,"L2",G402&lt;Data!$G$336,"L3",G402&lt;Data!$H$336,"L4",G402&lt;Data!$I$336,"L5",G402&lt;Data!$J$336,"L6",G402&lt;Data!$K$336,"L7",G402&lt;Data!$L$336,"L8", G402&gt;=Data!$L$336,"L9")</f>
        <v/>
      </c>
      <c r="K402" s="8"/>
      <c r="L402" s="126" t="s">
        <v>45</v>
      </c>
      <c r="M402" s="126" t="s">
        <v>49</v>
      </c>
      <c r="N402" s="126">
        <f t="shared" si="85"/>
        <v>0</v>
      </c>
      <c r="O402" s="2"/>
      <c r="P402" s="6"/>
      <c r="Q402" s="6"/>
      <c r="R402" s="6"/>
      <c r="S402" s="6"/>
      <c r="T402" s="6"/>
      <c r="U402" s="6"/>
      <c r="V402" s="6"/>
      <c r="W402" s="6">
        <f>$N402</f>
        <v>0</v>
      </c>
      <c r="X402" s="8"/>
      <c r="Y402" s="8">
        <f>COUNTIF(F$395:F$402:F$404:F$411,F402)</f>
        <v>0</v>
      </c>
      <c r="Z402" s="8">
        <f t="shared" si="86"/>
        <v>0</v>
      </c>
    </row>
    <row r="403" spans="1:26" s="12" customFormat="1" ht="20" customHeight="1">
      <c r="A403" s="13" t="s">
        <v>181</v>
      </c>
      <c r="B403" s="13" t="s">
        <v>24</v>
      </c>
      <c r="C403" s="13" t="s">
        <v>51</v>
      </c>
      <c r="D403" s="13"/>
      <c r="E403" s="156" t="s">
        <v>284</v>
      </c>
      <c r="F403" s="151"/>
      <c r="G403" s="151"/>
      <c r="H403" s="156"/>
      <c r="I403" s="159"/>
      <c r="J403" s="160"/>
      <c r="K403" s="8"/>
      <c r="L403" s="129"/>
      <c r="M403" s="129"/>
      <c r="N403" s="130"/>
      <c r="O403" s="8"/>
      <c r="P403" s="8"/>
      <c r="Q403" s="8"/>
      <c r="R403" s="8"/>
      <c r="S403" s="8"/>
      <c r="T403" s="8"/>
      <c r="U403" s="8"/>
      <c r="V403" s="8"/>
      <c r="W403" s="8"/>
      <c r="X403" s="8"/>
      <c r="Y403" s="8"/>
      <c r="Z403" s="3"/>
    </row>
    <row r="404" spans="1:26" s="12" customFormat="1" ht="20" customHeight="1">
      <c r="A404" s="13" t="s">
        <v>181</v>
      </c>
      <c r="B404" s="13" t="s">
        <v>24</v>
      </c>
      <c r="C404" s="13" t="s">
        <v>51</v>
      </c>
      <c r="D404" s="13" t="s">
        <v>1</v>
      </c>
      <c r="E404" s="155">
        <v>1</v>
      </c>
      <c r="F404" s="30"/>
      <c r="G404" s="139"/>
      <c r="H404" s="125" t="str">
        <f>IF(ISNA((IF(F404=0," ",VLOOKUP(F404,Data!$B$154:$B$180,1,FALSE)))),"WRONG LETTER",IF(F404=0," ",_xlfn.XLOOKUP(F404,Data!$B$154:$B$180,Data!$G$154:$G$180)))</f>
        <v xml:space="preserve"> </v>
      </c>
      <c r="I404" s="125" t="str">
        <f>IF(ISNA((IF(F404=0," ",VLOOKUP(F404,Data!$B$32:$B$58,1,FALSE)))),"WRONG LETTER",IF(F404=0," ",_xlfn.XLOOKUP(F404,Data!$B$32:$B$58,Data!$A$32:$A$58)))</f>
        <v xml:space="preserve"> </v>
      </c>
      <c r="J404" s="13" t="str" cm="1">
        <f t="array" ref="J404">_xlfn.IFS(ISBLANK(G404), "", NOT(ISNUMBER(G404)), "!!!",  G404&lt;Data!$D$336,"...",G404&lt;Data!$E$336,"L1",G404&lt;Data!$F$336,"L2",G404&lt;Data!$G$336,"L3",G404&lt;Data!$H$336,"L4",G404&lt;Data!$I$336,"L5",G404&lt;Data!$J$336,"L6",G404&lt;Data!$K$336,"L7",G404&lt;Data!$L$336,"L8", G404&gt;=Data!$L$336,"L9")</f>
        <v/>
      </c>
      <c r="K404" s="2"/>
      <c r="L404" s="126" t="s">
        <v>0</v>
      </c>
      <c r="M404" s="126" t="s">
        <v>47</v>
      </c>
      <c r="N404" s="126">
        <f t="shared" ref="N404:N411" si="87">(9-_xlfn.XLOOKUP(L404,F$404:F$411,E$404:E$411, 9))+(9-_xlfn.XLOOKUP(M404,F$404:F$411,E$404:E$411, 9))</f>
        <v>0</v>
      </c>
      <c r="O404" s="2"/>
      <c r="P404" s="6">
        <f>$N404</f>
        <v>0</v>
      </c>
      <c r="Q404" s="6"/>
      <c r="R404" s="6"/>
      <c r="S404" s="6"/>
      <c r="T404" s="6"/>
      <c r="U404" s="6"/>
      <c r="V404" s="6"/>
      <c r="W404" s="6"/>
      <c r="X404" s="2"/>
      <c r="Y404" s="8">
        <f>COUNTIF(F$395:F$402:F$404:F$411,F404)</f>
        <v>0</v>
      </c>
      <c r="Z404" s="8">
        <f>IF(NOT(ISBLANK(F404)),COUNTIF(F$404:F$411,LEFT(F404,1)&amp;"*"),0)</f>
        <v>0</v>
      </c>
    </row>
    <row r="405" spans="1:26" s="12" customFormat="1" ht="20" customHeight="1">
      <c r="A405" s="13" t="s">
        <v>181</v>
      </c>
      <c r="B405" s="13" t="s">
        <v>24</v>
      </c>
      <c r="C405" s="13" t="s">
        <v>51</v>
      </c>
      <c r="D405" s="13" t="s">
        <v>1</v>
      </c>
      <c r="E405" s="155">
        <v>2</v>
      </c>
      <c r="F405" s="30"/>
      <c r="G405" s="139"/>
      <c r="H405" s="125" t="str">
        <f>IF(ISNA((IF(F405=0," ",VLOOKUP(F405,Data!$B$154:$B$180,1,FALSE)))),"WRONG LETTER",IF(F405=0," ",_xlfn.XLOOKUP(F405,Data!$B$154:$B$180,Data!$G$154:$G$180)))</f>
        <v xml:space="preserve"> </v>
      </c>
      <c r="I405" s="125" t="str">
        <f>IF(ISNA((IF(F405=0," ",VLOOKUP(F405,Data!$B$32:$B$58,1,FALSE)))),"WRONG LETTER",IF(F405=0," ",_xlfn.XLOOKUP(F405,Data!$B$32:$B$58,Data!$A$32:$A$58)))</f>
        <v xml:space="preserve"> </v>
      </c>
      <c r="J405" s="13" t="str" cm="1">
        <f t="array" ref="J405">_xlfn.IFS(ISBLANK(G405), "", NOT(ISNUMBER(G405)), "!!!",  G405&lt;Data!$D$336,"...",G405&lt;Data!$E$336,"L1",G405&lt;Data!$F$336,"L2",G405&lt;Data!$G$336,"L3",G405&lt;Data!$H$336,"L4",G405&lt;Data!$I$336,"L5",G405&lt;Data!$J$336,"L6",G405&lt;Data!$K$336,"L7",G405&lt;Data!$L$336,"L8", G405&gt;=Data!$L$336,"L9")</f>
        <v/>
      </c>
      <c r="K405" s="8"/>
      <c r="L405" s="126" t="s">
        <v>33</v>
      </c>
      <c r="M405" s="126" t="s">
        <v>34</v>
      </c>
      <c r="N405" s="126">
        <f t="shared" si="87"/>
        <v>0</v>
      </c>
      <c r="O405" s="2"/>
      <c r="P405" s="6"/>
      <c r="Q405" s="6">
        <f>$N405</f>
        <v>0</v>
      </c>
      <c r="R405" s="6"/>
      <c r="S405" s="6"/>
      <c r="T405" s="6"/>
      <c r="U405" s="6"/>
      <c r="V405" s="6"/>
      <c r="W405" s="6"/>
      <c r="X405" s="2"/>
      <c r="Y405" s="8">
        <f>COUNTIF(F$395:F$402:F$404:F$411,F405)</f>
        <v>0</v>
      </c>
      <c r="Z405" s="8">
        <f t="shared" ref="Z405:Z411" si="88">IF(NOT(ISBLANK(F405)),COUNTIF(F$404:F$411,LEFT(F405,1)&amp;"*"),0)</f>
        <v>0</v>
      </c>
    </row>
    <row r="406" spans="1:26" s="12" customFormat="1" ht="20" customHeight="1">
      <c r="A406" s="13" t="s">
        <v>181</v>
      </c>
      <c r="B406" s="13" t="s">
        <v>24</v>
      </c>
      <c r="C406" s="13" t="s">
        <v>51</v>
      </c>
      <c r="D406" s="13" t="s">
        <v>1</v>
      </c>
      <c r="E406" s="155">
        <v>3</v>
      </c>
      <c r="F406" s="30"/>
      <c r="G406" s="139"/>
      <c r="H406" s="125" t="str">
        <f>IF(ISNA((IF(F406=0," ",VLOOKUP(F406,Data!$B$154:$B$180,1,FALSE)))),"WRONG LETTER",IF(F406=0," ",_xlfn.XLOOKUP(F406,Data!$B$154:$B$180,Data!$G$154:$G$180)))</f>
        <v xml:space="preserve"> </v>
      </c>
      <c r="I406" s="125" t="str">
        <f>IF(ISNA((IF(F406=0," ",VLOOKUP(F406,Data!$B$32:$B$58,1,FALSE)))),"WRONG LETTER",IF(F406=0," ",_xlfn.XLOOKUP(F406,Data!$B$32:$B$58,Data!$A$32:$A$58)))</f>
        <v xml:space="preserve"> </v>
      </c>
      <c r="J406" s="13" t="str" cm="1">
        <f t="array" ref="J406">_xlfn.IFS(ISBLANK(G406), "", NOT(ISNUMBER(G406)), "!!!",  G406&lt;Data!$D$336,"...",G406&lt;Data!$E$336,"L1",G406&lt;Data!$F$336,"L2",G406&lt;Data!$G$336,"L3",G406&lt;Data!$H$336,"L4",G406&lt;Data!$I$336,"L5",G406&lt;Data!$J$336,"L6",G406&lt;Data!$K$336,"L7",G406&lt;Data!$L$336,"L8", G406&gt;=Data!$L$336,"L9")</f>
        <v/>
      </c>
      <c r="K406" s="8"/>
      <c r="L406" s="126" t="s">
        <v>1</v>
      </c>
      <c r="M406" s="126" t="s">
        <v>46</v>
      </c>
      <c r="N406" s="126">
        <f t="shared" si="87"/>
        <v>0</v>
      </c>
      <c r="O406" s="2"/>
      <c r="P406" s="6"/>
      <c r="Q406" s="6"/>
      <c r="R406" s="6">
        <f>$N406</f>
        <v>0</v>
      </c>
      <c r="S406" s="6"/>
      <c r="T406" s="6"/>
      <c r="U406" s="6"/>
      <c r="V406" s="6"/>
      <c r="W406" s="6"/>
      <c r="X406" s="2"/>
      <c r="Y406" s="8">
        <f>COUNTIF(F$395:F$402:F$404:F$411,F406)</f>
        <v>0</v>
      </c>
      <c r="Z406" s="8">
        <f t="shared" si="88"/>
        <v>0</v>
      </c>
    </row>
    <row r="407" spans="1:26" s="12" customFormat="1" ht="20" customHeight="1">
      <c r="A407" s="13" t="s">
        <v>181</v>
      </c>
      <c r="B407" s="13" t="s">
        <v>24</v>
      </c>
      <c r="C407" s="13" t="s">
        <v>51</v>
      </c>
      <c r="D407" s="13" t="s">
        <v>1</v>
      </c>
      <c r="E407" s="155">
        <v>4</v>
      </c>
      <c r="F407" s="30"/>
      <c r="G407" s="139"/>
      <c r="H407" s="125" t="str">
        <f>IF(ISNA((IF(F407=0," ",VLOOKUP(F407,Data!$B$154:$B$180,1,FALSE)))),"WRONG LETTER",IF(F407=0," ",_xlfn.XLOOKUP(F407,Data!$B$154:$B$180,Data!$G$154:$G$180)))</f>
        <v xml:space="preserve"> </v>
      </c>
      <c r="I407" s="125" t="str">
        <f>IF(ISNA((IF(F407=0," ",VLOOKUP(F407,Data!$B$32:$B$58,1,FALSE)))),"WRONG LETTER",IF(F407=0," ",_xlfn.XLOOKUP(F407,Data!$B$32:$B$58,Data!$A$32:$A$58)))</f>
        <v xml:space="preserve"> </v>
      </c>
      <c r="J407" s="13" t="str" cm="1">
        <f t="array" ref="J407">_xlfn.IFS(ISBLANK(G407), "", NOT(ISNUMBER(G407)), "!!!",  G407&lt;Data!$D$336,"...",G407&lt;Data!$E$336,"L1",G407&lt;Data!$F$336,"L2",G407&lt;Data!$G$336,"L3",G407&lt;Data!$H$336,"L4",G407&lt;Data!$I$336,"L5",G407&lt;Data!$J$336,"L6",G407&lt;Data!$K$336,"L7",G407&lt;Data!$L$336,"L8", G407&gt;=Data!$L$336,"L9")</f>
        <v/>
      </c>
      <c r="K407" s="8"/>
      <c r="L407" s="126" t="s">
        <v>18</v>
      </c>
      <c r="M407" s="126" t="s">
        <v>17</v>
      </c>
      <c r="N407" s="126">
        <f t="shared" si="87"/>
        <v>0</v>
      </c>
      <c r="O407" s="2"/>
      <c r="P407" s="6"/>
      <c r="Q407" s="6"/>
      <c r="R407" s="6"/>
      <c r="S407" s="6">
        <f>$N407</f>
        <v>0</v>
      </c>
      <c r="T407" s="6"/>
      <c r="U407" s="6"/>
      <c r="V407" s="6"/>
      <c r="W407" s="6"/>
      <c r="X407" s="2"/>
      <c r="Y407" s="8">
        <f>COUNTIF(F$395:F$402:F$404:F$411,F407)</f>
        <v>0</v>
      </c>
      <c r="Z407" s="8">
        <f t="shared" si="88"/>
        <v>0</v>
      </c>
    </row>
    <row r="408" spans="1:26" s="12" customFormat="1" ht="20" customHeight="1">
      <c r="A408" s="13" t="s">
        <v>181</v>
      </c>
      <c r="B408" s="13" t="s">
        <v>24</v>
      </c>
      <c r="C408" s="13" t="s">
        <v>51</v>
      </c>
      <c r="D408" s="13" t="s">
        <v>1</v>
      </c>
      <c r="E408" s="155">
        <v>5</v>
      </c>
      <c r="F408" s="30"/>
      <c r="G408" s="139"/>
      <c r="H408" s="125" t="str">
        <f>IF(ISNA((IF(F408=0," ",VLOOKUP(F408,Data!$B$154:$B$180,1,FALSE)))),"WRONG LETTER",IF(F408=0," ",_xlfn.XLOOKUP(F408,Data!$B$154:$B$180,Data!$G$154:$G$180)))</f>
        <v xml:space="preserve"> </v>
      </c>
      <c r="I408" s="125" t="str">
        <f>IF(ISNA((IF(F408=0," ",VLOOKUP(F408,Data!$B$32:$B$58,1,FALSE)))),"WRONG LETTER",IF(F408=0," ",_xlfn.XLOOKUP(F408,Data!$B$32:$B$58,Data!$A$32:$A$58)))</f>
        <v xml:space="preserve"> </v>
      </c>
      <c r="J408" s="13" t="str" cm="1">
        <f t="array" ref="J408">_xlfn.IFS(ISBLANK(G408), "", NOT(ISNUMBER(G408)), "!!!",  G408&lt;Data!$D$336,"...",G408&lt;Data!$E$336,"L1",G408&lt;Data!$F$336,"L2",G408&lt;Data!$G$336,"L3",G408&lt;Data!$H$336,"L4",G408&lt;Data!$I$336,"L5",G408&lt;Data!$J$336,"L6",G408&lt;Data!$K$336,"L7",G408&lt;Data!$L$336,"L8", G408&gt;=Data!$L$336,"L9")</f>
        <v/>
      </c>
      <c r="K408" s="8"/>
      <c r="L408" s="126" t="s">
        <v>31</v>
      </c>
      <c r="M408" s="126" t="s">
        <v>32</v>
      </c>
      <c r="N408" s="126">
        <f t="shared" si="87"/>
        <v>0</v>
      </c>
      <c r="O408" s="2"/>
      <c r="P408" s="6"/>
      <c r="Q408" s="6"/>
      <c r="R408" s="6"/>
      <c r="S408" s="6"/>
      <c r="T408" s="6">
        <f>$N408</f>
        <v>0</v>
      </c>
      <c r="U408" s="6"/>
      <c r="V408" s="6"/>
      <c r="W408" s="6"/>
      <c r="X408" s="2"/>
      <c r="Y408" s="8">
        <f>COUNTIF(F$395:F$402:F$404:F$411,F408)</f>
        <v>0</v>
      </c>
      <c r="Z408" s="8">
        <f t="shared" si="88"/>
        <v>0</v>
      </c>
    </row>
    <row r="409" spans="1:26" s="12" customFormat="1" ht="20" customHeight="1">
      <c r="A409" s="13" t="s">
        <v>181</v>
      </c>
      <c r="B409" s="13" t="s">
        <v>24</v>
      </c>
      <c r="C409" s="13" t="s">
        <v>51</v>
      </c>
      <c r="D409" s="13" t="s">
        <v>1</v>
      </c>
      <c r="E409" s="155">
        <v>6</v>
      </c>
      <c r="F409" s="30"/>
      <c r="G409" s="139"/>
      <c r="H409" s="125" t="str">
        <f>IF(ISNA((IF(F409=0," ",VLOOKUP(F409,Data!$B$154:$B$180,1,FALSE)))),"WRONG LETTER",IF(F409=0," ",_xlfn.XLOOKUP(F409,Data!$B$154:$B$180,Data!$G$154:$G$180)))</f>
        <v xml:space="preserve"> </v>
      </c>
      <c r="I409" s="125" t="str">
        <f>IF(ISNA((IF(F409=0," ",VLOOKUP(F409,Data!$B$32:$B$58,1,FALSE)))),"WRONG LETTER",IF(F409=0," ",_xlfn.XLOOKUP(F409,Data!$B$32:$B$58,Data!$A$32:$A$58)))</f>
        <v xml:space="preserve"> </v>
      </c>
      <c r="J409" s="13" t="str" cm="1">
        <f t="array" ref="J409">_xlfn.IFS(ISBLANK(G409), "", NOT(ISNUMBER(G409)), "!!!",  G409&lt;Data!$D$336,"...",G409&lt;Data!$E$336,"L1",G409&lt;Data!$F$336,"L2",G409&lt;Data!$G$336,"L3",G409&lt;Data!$H$336,"L4",G409&lt;Data!$I$336,"L5",G409&lt;Data!$J$336,"L6",G409&lt;Data!$K$336,"L7",G409&lt;Data!$L$336,"L8", G409&gt;=Data!$L$336,"L9")</f>
        <v/>
      </c>
      <c r="K409" s="131"/>
      <c r="L409" s="126" t="s">
        <v>44</v>
      </c>
      <c r="M409" s="126" t="s">
        <v>48</v>
      </c>
      <c r="N409" s="126">
        <f t="shared" si="87"/>
        <v>0</v>
      </c>
      <c r="O409" s="2"/>
      <c r="P409" s="6"/>
      <c r="Q409" s="6"/>
      <c r="R409" s="6"/>
      <c r="S409" s="6"/>
      <c r="T409" s="6"/>
      <c r="U409" s="6">
        <f>$N409</f>
        <v>0</v>
      </c>
      <c r="V409" s="6"/>
      <c r="W409" s="6"/>
      <c r="X409" s="2"/>
      <c r="Y409" s="8">
        <f>COUNTIF(F$395:F$402:F$404:F$411,F409)</f>
        <v>0</v>
      </c>
      <c r="Z409" s="8">
        <f t="shared" si="88"/>
        <v>0</v>
      </c>
    </row>
    <row r="410" spans="1:26" s="11" customFormat="1" ht="20" customHeight="1">
      <c r="A410" s="13" t="s">
        <v>181</v>
      </c>
      <c r="B410" s="13" t="s">
        <v>24</v>
      </c>
      <c r="C410" s="13" t="s">
        <v>51</v>
      </c>
      <c r="D410" s="13" t="s">
        <v>1</v>
      </c>
      <c r="E410" s="25">
        <v>7</v>
      </c>
      <c r="F410" s="30"/>
      <c r="G410" s="139"/>
      <c r="H410" s="125" t="str">
        <f>IF(ISNA((IF(F410=0," ",VLOOKUP(F410,Data!$B$154:$B$180,1,FALSE)))),"WRONG LETTER",IF(F410=0," ",_xlfn.XLOOKUP(F410,Data!$B$154:$B$180,Data!$G$154:$G$180)))</f>
        <v xml:space="preserve"> </v>
      </c>
      <c r="I410" s="125" t="str">
        <f>IF(ISNA((IF(F410=0," ",VLOOKUP(F410,Data!$B$32:$B$58,1,FALSE)))),"WRONG LETTER",IF(F410=0," ",_xlfn.XLOOKUP(F410,Data!$B$32:$B$58,Data!$A$32:$A$58)))</f>
        <v xml:space="preserve"> </v>
      </c>
      <c r="J410" s="13" t="str" cm="1">
        <f t="array" ref="J410">_xlfn.IFS(ISBLANK(G410), "", NOT(ISNUMBER(G410)), "!!!",  G410&lt;Data!$D$336,"...",G410&lt;Data!$E$336,"L1",G410&lt;Data!$F$336,"L2",G410&lt;Data!$G$336,"L3",G410&lt;Data!$H$336,"L4",G410&lt;Data!$I$336,"L5",G410&lt;Data!$J$336,"L6",G410&lt;Data!$K$336,"L7",G410&lt;Data!$L$336,"L8", G410&gt;=Data!$L$336,"L9")</f>
        <v/>
      </c>
      <c r="K410" s="8"/>
      <c r="L410" s="126" t="s">
        <v>72</v>
      </c>
      <c r="M410" s="126" t="s">
        <v>73</v>
      </c>
      <c r="N410" s="126">
        <f t="shared" si="87"/>
        <v>0</v>
      </c>
      <c r="O410" s="2"/>
      <c r="P410" s="6"/>
      <c r="Q410" s="6"/>
      <c r="R410" s="6"/>
      <c r="S410" s="6"/>
      <c r="T410" s="6"/>
      <c r="U410" s="6"/>
      <c r="V410" s="6">
        <f>$N410</f>
        <v>0</v>
      </c>
      <c r="W410" s="6"/>
      <c r="X410" s="2"/>
      <c r="Y410" s="8">
        <f>COUNTIF(F$395:F$402:F$404:F$411,F410)</f>
        <v>0</v>
      </c>
      <c r="Z410" s="8">
        <f t="shared" si="88"/>
        <v>0</v>
      </c>
    </row>
    <row r="411" spans="1:26" s="11" customFormat="1" ht="20" customHeight="1">
      <c r="A411" s="13" t="s">
        <v>181</v>
      </c>
      <c r="B411" s="13" t="s">
        <v>24</v>
      </c>
      <c r="C411" s="13" t="s">
        <v>51</v>
      </c>
      <c r="D411" s="13" t="s">
        <v>1</v>
      </c>
      <c r="E411" s="25">
        <v>8</v>
      </c>
      <c r="F411" s="30"/>
      <c r="G411" s="139"/>
      <c r="H411" s="125" t="str">
        <f>IF(ISNA((IF(F411=0," ",VLOOKUP(F411,Data!$B$154:$B$180,1,FALSE)))),"WRONG LETTER",IF(F411=0," ",_xlfn.XLOOKUP(F411,Data!$B$154:$B$180,Data!$G$154:$G$180)))</f>
        <v xml:space="preserve"> </v>
      </c>
      <c r="I411" s="125" t="str">
        <f>IF(ISNA((IF(F411=0," ",VLOOKUP(F411,Data!$B$32:$B$58,1,FALSE)))),"WRONG LETTER",IF(F411=0," ",_xlfn.XLOOKUP(F411,Data!$B$32:$B$58,Data!$A$32:$A$58)))</f>
        <v xml:space="preserve"> </v>
      </c>
      <c r="J411" s="13" t="str" cm="1">
        <f t="array" ref="J411">_xlfn.IFS(ISBLANK(G411), "", NOT(ISNUMBER(G411)), "!!!",  G411&lt;Data!$D$336,"...",G411&lt;Data!$E$336,"L1",G411&lt;Data!$F$336,"L2",G411&lt;Data!$G$336,"L3",G411&lt;Data!$H$336,"L4",G411&lt;Data!$I$336,"L5",G411&lt;Data!$J$336,"L6",G411&lt;Data!$K$336,"L7",G411&lt;Data!$L$336,"L8", G411&gt;=Data!$L$336,"L9")</f>
        <v/>
      </c>
      <c r="K411" s="8"/>
      <c r="L411" s="126" t="s">
        <v>45</v>
      </c>
      <c r="M411" s="126" t="s">
        <v>49</v>
      </c>
      <c r="N411" s="126">
        <f t="shared" si="87"/>
        <v>0</v>
      </c>
      <c r="O411" s="2"/>
      <c r="P411" s="6"/>
      <c r="Q411" s="6"/>
      <c r="R411" s="6"/>
      <c r="S411" s="6"/>
      <c r="T411" s="6"/>
      <c r="U411" s="6"/>
      <c r="V411" s="6"/>
      <c r="W411" s="6">
        <f>$N411</f>
        <v>0</v>
      </c>
      <c r="X411" s="8"/>
      <c r="Y411" s="8">
        <f>COUNTIF(F$395:F$402:F$404:F$411,F411)</f>
        <v>0</v>
      </c>
      <c r="Z411" s="8">
        <f t="shared" si="88"/>
        <v>0</v>
      </c>
    </row>
    <row r="412" spans="1:26" s="11" customFormat="1" ht="20" customHeight="1">
      <c r="A412" s="13" t="s">
        <v>181</v>
      </c>
      <c r="B412" s="13" t="s">
        <v>24</v>
      </c>
      <c r="C412" s="13" t="s">
        <v>54</v>
      </c>
      <c r="D412" s="13"/>
      <c r="E412" s="156" t="s">
        <v>285</v>
      </c>
      <c r="F412" s="151"/>
      <c r="G412" s="151"/>
      <c r="H412" s="156"/>
      <c r="I412" s="159" t="s">
        <v>59</v>
      </c>
      <c r="J412" s="160">
        <f>Data!$M$337</f>
        <v>10.73</v>
      </c>
      <c r="K412" s="22"/>
      <c r="L412" s="16"/>
      <c r="M412" s="16"/>
      <c r="O412" s="8"/>
      <c r="P412" s="8"/>
      <c r="Q412" s="8"/>
      <c r="R412" s="8"/>
      <c r="S412" s="8"/>
      <c r="T412" s="8"/>
      <c r="U412" s="8"/>
      <c r="V412" s="8"/>
      <c r="W412" s="8"/>
      <c r="X412" s="2"/>
      <c r="Y412" s="123"/>
      <c r="Z412" s="124"/>
    </row>
    <row r="413" spans="1:26" s="11" customFormat="1" ht="20" customHeight="1">
      <c r="A413" s="13" t="s">
        <v>181</v>
      </c>
      <c r="B413" s="13" t="s">
        <v>24</v>
      </c>
      <c r="C413" s="13" t="s">
        <v>54</v>
      </c>
      <c r="D413" s="13" t="s">
        <v>0</v>
      </c>
      <c r="E413" s="155">
        <v>1</v>
      </c>
      <c r="F413" s="30"/>
      <c r="G413" s="139"/>
      <c r="H413" s="125" t="str">
        <f>IF(ISNA((IF(F413=0," ",VLOOKUP(F413,Data!$B$154:$B$180,1,FALSE)))),"WRONG LETTER",IF(F413=0," ",_xlfn.XLOOKUP(F413,Data!$B$154:$B$180,Data!$I$154:$I$180)))</f>
        <v xml:space="preserve"> </v>
      </c>
      <c r="I413" s="125" t="str">
        <f>IF(ISNA((IF(F413=0," ",VLOOKUP(F413,Data!$B$32:$B$58,1,FALSE)))),"WRONG LETTER",IF(F413=0," ",_xlfn.XLOOKUP(F413,Data!$B$32:$B$58,Data!$A$32:$A$58)))</f>
        <v xml:space="preserve"> </v>
      </c>
      <c r="J413" s="13" t="str" cm="1">
        <f t="array" ref="J413">_xlfn.IFS(ISBLANK(G413), "", NOT(ISNUMBER(G413)), "!!!",  G413&lt;Data!$D$337,"...",G413&lt;Data!$E$337,"L1",G413&lt;Data!$F$337,"L2",G413&lt;Data!$G$337,"L3",G413&lt;Data!$H$337,"L4",G413&lt;Data!$I$337,"L5",G413&lt;Data!$J$337,"L6",G413&lt;Data!$K$337,"L7",G413&lt;Data!$L$337,"L8", G413&gt;=Data!$L$337,"L9")</f>
        <v/>
      </c>
      <c r="K413" s="2"/>
      <c r="L413" s="126" t="s">
        <v>0</v>
      </c>
      <c r="M413" s="126" t="s">
        <v>47</v>
      </c>
      <c r="N413" s="126">
        <f t="shared" ref="N413:N420" si="89">(9-_xlfn.XLOOKUP(L413,F$413:F$420,E$413:E$420, 9))+(9-_xlfn.XLOOKUP(M413,F$413:F$420,E$413:E$420, 9))</f>
        <v>0</v>
      </c>
      <c r="O413" s="2"/>
      <c r="P413" s="6">
        <f>$N413</f>
        <v>0</v>
      </c>
      <c r="Q413" s="6"/>
      <c r="R413" s="6"/>
      <c r="S413" s="6"/>
      <c r="T413" s="6"/>
      <c r="U413" s="6"/>
      <c r="V413" s="6"/>
      <c r="W413" s="6"/>
      <c r="X413" s="2"/>
      <c r="Y413" s="8">
        <f>COUNTIF(F$413:F$420:F$422:F$429,F413)</f>
        <v>0</v>
      </c>
      <c r="Z413" s="8">
        <f t="shared" ref="Z413:Z420" si="90">IF(NOT(ISBLANK(F413)),COUNTIF(F$413:F$420,LEFT(F413,1)&amp;"*"),0)</f>
        <v>0</v>
      </c>
    </row>
    <row r="414" spans="1:26" s="11" customFormat="1" ht="20" customHeight="1">
      <c r="A414" s="13" t="s">
        <v>181</v>
      </c>
      <c r="B414" s="13" t="s">
        <v>24</v>
      </c>
      <c r="C414" s="13" t="s">
        <v>54</v>
      </c>
      <c r="D414" s="13" t="s">
        <v>0</v>
      </c>
      <c r="E414" s="155">
        <v>2</v>
      </c>
      <c r="F414" s="30"/>
      <c r="G414" s="139"/>
      <c r="H414" s="125" t="str">
        <f>IF(ISNA((IF(F414=0," ",VLOOKUP(F414,Data!$B$154:$B$180,1,FALSE)))),"WRONG LETTER",IF(F414=0," ",_xlfn.XLOOKUP(F414,Data!$B$154:$B$180,Data!$I$154:$I$180)))</f>
        <v xml:space="preserve"> </v>
      </c>
      <c r="I414" s="125" t="str">
        <f>IF(ISNA((IF(F414=0," ",VLOOKUP(F414,Data!$B$32:$B$58,1,FALSE)))),"WRONG LETTER",IF(F414=0," ",_xlfn.XLOOKUP(F414,Data!$B$32:$B$58,Data!$A$32:$A$58)))</f>
        <v xml:space="preserve"> </v>
      </c>
      <c r="J414" s="13" t="str" cm="1">
        <f t="array" ref="J414">_xlfn.IFS(ISBLANK(G414), "", NOT(ISNUMBER(G414)), "!!!",  G414&lt;Data!$D$337,"...",G414&lt;Data!$E$337,"L1",G414&lt;Data!$F$337,"L2",G414&lt;Data!$G$337,"L3",G414&lt;Data!$H$337,"L4",G414&lt;Data!$I$337,"L5",G414&lt;Data!$J$337,"L6",G414&lt;Data!$K$337,"L7",G414&lt;Data!$L$337,"L8", G414&gt;=Data!$L$337,"L9")</f>
        <v/>
      </c>
      <c r="K414" s="2"/>
      <c r="L414" s="126" t="s">
        <v>33</v>
      </c>
      <c r="M414" s="126" t="s">
        <v>34</v>
      </c>
      <c r="N414" s="126">
        <f t="shared" si="89"/>
        <v>0</v>
      </c>
      <c r="O414" s="2"/>
      <c r="P414" s="6"/>
      <c r="Q414" s="6">
        <f>$N414</f>
        <v>0</v>
      </c>
      <c r="R414" s="6"/>
      <c r="S414" s="6"/>
      <c r="T414" s="6"/>
      <c r="U414" s="6"/>
      <c r="V414" s="6"/>
      <c r="W414" s="6"/>
      <c r="X414" s="2"/>
      <c r="Y414" s="8">
        <f>COUNTIF(F$413:F$420:F$422:F$429,F414)</f>
        <v>0</v>
      </c>
      <c r="Z414" s="8">
        <f t="shared" si="90"/>
        <v>0</v>
      </c>
    </row>
    <row r="415" spans="1:26" s="11" customFormat="1" ht="20" customHeight="1">
      <c r="A415" s="13" t="s">
        <v>181</v>
      </c>
      <c r="B415" s="13" t="s">
        <v>24</v>
      </c>
      <c r="C415" s="13" t="s">
        <v>54</v>
      </c>
      <c r="D415" s="13" t="s">
        <v>0</v>
      </c>
      <c r="E415" s="155">
        <v>3</v>
      </c>
      <c r="F415" s="30"/>
      <c r="G415" s="139"/>
      <c r="H415" s="125" t="str">
        <f>IF(ISNA((IF(F415=0," ",VLOOKUP(F415,Data!$B$154:$B$180,1,FALSE)))),"WRONG LETTER",IF(F415=0," ",_xlfn.XLOOKUP(F415,Data!$B$154:$B$180,Data!$I$154:$I$180)))</f>
        <v xml:space="preserve"> </v>
      </c>
      <c r="I415" s="125" t="str">
        <f>IF(ISNA((IF(F415=0," ",VLOOKUP(F415,Data!$B$32:$B$58,1,FALSE)))),"WRONG LETTER",IF(F415=0," ",_xlfn.XLOOKUP(F415,Data!$B$32:$B$58,Data!$A$32:$A$58)))</f>
        <v xml:space="preserve"> </v>
      </c>
      <c r="J415" s="13" t="str" cm="1">
        <f t="array" ref="J415">_xlfn.IFS(ISBLANK(G415), "", NOT(ISNUMBER(G415)), "!!!",  G415&lt;Data!$D$337,"...",G415&lt;Data!$E$337,"L1",G415&lt;Data!$F$337,"L2",G415&lt;Data!$G$337,"L3",G415&lt;Data!$H$337,"L4",G415&lt;Data!$I$337,"L5",G415&lt;Data!$J$337,"L6",G415&lt;Data!$K$337,"L7",G415&lt;Data!$L$337,"L8", G415&gt;=Data!$L$337,"L9")</f>
        <v/>
      </c>
      <c r="K415" s="2"/>
      <c r="L415" s="126" t="s">
        <v>1</v>
      </c>
      <c r="M415" s="126" t="s">
        <v>46</v>
      </c>
      <c r="N415" s="126">
        <f t="shared" si="89"/>
        <v>0</v>
      </c>
      <c r="O415" s="2"/>
      <c r="P415" s="6"/>
      <c r="Q415" s="6"/>
      <c r="R415" s="6">
        <f>$N415</f>
        <v>0</v>
      </c>
      <c r="S415" s="6"/>
      <c r="T415" s="6"/>
      <c r="U415" s="6"/>
      <c r="V415" s="6"/>
      <c r="W415" s="6"/>
      <c r="X415" s="2"/>
      <c r="Y415" s="8">
        <f>COUNTIF(F$413:F$420:F$422:F$429,F415)</f>
        <v>0</v>
      </c>
      <c r="Z415" s="8">
        <f t="shared" si="90"/>
        <v>0</v>
      </c>
    </row>
    <row r="416" spans="1:26" s="11" customFormat="1" ht="20" customHeight="1">
      <c r="A416" s="13" t="s">
        <v>181</v>
      </c>
      <c r="B416" s="13" t="s">
        <v>24</v>
      </c>
      <c r="C416" s="13" t="s">
        <v>54</v>
      </c>
      <c r="D416" s="13" t="s">
        <v>0</v>
      </c>
      <c r="E416" s="155">
        <v>4</v>
      </c>
      <c r="F416" s="30"/>
      <c r="G416" s="139"/>
      <c r="H416" s="125" t="str">
        <f>IF(ISNA((IF(F416=0," ",VLOOKUP(F416,Data!$B$154:$B$180,1,FALSE)))),"WRONG LETTER",IF(F416=0," ",_xlfn.XLOOKUP(F416,Data!$B$154:$B$180,Data!$I$154:$I$180)))</f>
        <v xml:space="preserve"> </v>
      </c>
      <c r="I416" s="125" t="str">
        <f>IF(ISNA((IF(F416=0," ",VLOOKUP(F416,Data!$B$32:$B$58,1,FALSE)))),"WRONG LETTER",IF(F416=0," ",_xlfn.XLOOKUP(F416,Data!$B$32:$B$58,Data!$A$32:$A$58)))</f>
        <v xml:space="preserve"> </v>
      </c>
      <c r="J416" s="13" t="str" cm="1">
        <f t="array" ref="J416">_xlfn.IFS(ISBLANK(G416), "", NOT(ISNUMBER(G416)), "!!!",  G416&lt;Data!$D$337,"...",G416&lt;Data!$E$337,"L1",G416&lt;Data!$F$337,"L2",G416&lt;Data!$G$337,"L3",G416&lt;Data!$H$337,"L4",G416&lt;Data!$I$337,"L5",G416&lt;Data!$J$337,"L6",G416&lt;Data!$K$337,"L7",G416&lt;Data!$L$337,"L8", G416&gt;=Data!$L$337,"L9")</f>
        <v/>
      </c>
      <c r="K416" s="2"/>
      <c r="L416" s="126" t="s">
        <v>18</v>
      </c>
      <c r="M416" s="126" t="s">
        <v>17</v>
      </c>
      <c r="N416" s="126">
        <f t="shared" si="89"/>
        <v>0</v>
      </c>
      <c r="O416" s="2"/>
      <c r="P416" s="6"/>
      <c r="Q416" s="6"/>
      <c r="R416" s="6"/>
      <c r="S416" s="6">
        <f>$N416</f>
        <v>0</v>
      </c>
      <c r="T416" s="6"/>
      <c r="U416" s="6"/>
      <c r="V416" s="6"/>
      <c r="W416" s="6"/>
      <c r="X416" s="2"/>
      <c r="Y416" s="8">
        <f>COUNTIF(F$413:F$420:F$422:F$429,F416)</f>
        <v>0</v>
      </c>
      <c r="Z416" s="8">
        <f t="shared" si="90"/>
        <v>0</v>
      </c>
    </row>
    <row r="417" spans="1:26" s="11" customFormat="1" ht="20" customHeight="1">
      <c r="A417" s="13" t="s">
        <v>181</v>
      </c>
      <c r="B417" s="13" t="s">
        <v>24</v>
      </c>
      <c r="C417" s="13" t="s">
        <v>54</v>
      </c>
      <c r="D417" s="13" t="s">
        <v>0</v>
      </c>
      <c r="E417" s="155">
        <v>5</v>
      </c>
      <c r="F417" s="30"/>
      <c r="G417" s="139"/>
      <c r="H417" s="125" t="str">
        <f>IF(ISNA((IF(F417=0," ",VLOOKUP(F417,Data!$B$154:$B$180,1,FALSE)))),"WRONG LETTER",IF(F417=0," ",_xlfn.XLOOKUP(F417,Data!$B$154:$B$180,Data!$I$154:$I$180)))</f>
        <v xml:space="preserve"> </v>
      </c>
      <c r="I417" s="125" t="str">
        <f>IF(ISNA((IF(F417=0," ",VLOOKUP(F417,Data!$B$32:$B$58,1,FALSE)))),"WRONG LETTER",IF(F417=0," ",_xlfn.XLOOKUP(F417,Data!$B$32:$B$58,Data!$A$32:$A$58)))</f>
        <v xml:space="preserve"> </v>
      </c>
      <c r="J417" s="13" t="str" cm="1">
        <f t="array" ref="J417">_xlfn.IFS(ISBLANK(G417), "", NOT(ISNUMBER(G417)), "!!!",  G417&lt;Data!$D$337,"...",G417&lt;Data!$E$337,"L1",G417&lt;Data!$F$337,"L2",G417&lt;Data!$G$337,"L3",G417&lt;Data!$H$337,"L4",G417&lt;Data!$I$337,"L5",G417&lt;Data!$J$337,"L6",G417&lt;Data!$K$337,"L7",G417&lt;Data!$L$337,"L8", G417&gt;=Data!$L$337,"L9")</f>
        <v/>
      </c>
      <c r="K417" s="2"/>
      <c r="L417" s="126" t="s">
        <v>31</v>
      </c>
      <c r="M417" s="126" t="s">
        <v>32</v>
      </c>
      <c r="N417" s="126">
        <f t="shared" si="89"/>
        <v>0</v>
      </c>
      <c r="O417" s="2"/>
      <c r="P417" s="6"/>
      <c r="Q417" s="6"/>
      <c r="R417" s="6"/>
      <c r="S417" s="6"/>
      <c r="T417" s="6">
        <f>$N417</f>
        <v>0</v>
      </c>
      <c r="U417" s="6"/>
      <c r="V417" s="6"/>
      <c r="W417" s="6"/>
      <c r="X417" s="2"/>
      <c r="Y417" s="8">
        <f>COUNTIF(F$413:F$420:F$422:F$429,F417)</f>
        <v>0</v>
      </c>
      <c r="Z417" s="8">
        <f t="shared" si="90"/>
        <v>0</v>
      </c>
    </row>
    <row r="418" spans="1:26" s="11" customFormat="1" ht="20" customHeight="1">
      <c r="A418" s="13" t="s">
        <v>181</v>
      </c>
      <c r="B418" s="13" t="s">
        <v>24</v>
      </c>
      <c r="C418" s="13" t="s">
        <v>54</v>
      </c>
      <c r="D418" s="13" t="s">
        <v>0</v>
      </c>
      <c r="E418" s="155">
        <v>6</v>
      </c>
      <c r="F418" s="30"/>
      <c r="G418" s="139"/>
      <c r="H418" s="125" t="str">
        <f>IF(ISNA((IF(F418=0," ",VLOOKUP(F418,Data!$B$154:$B$180,1,FALSE)))),"WRONG LETTER",IF(F418=0," ",_xlfn.XLOOKUP(F418,Data!$B$154:$B$180,Data!$I$154:$I$180)))</f>
        <v xml:space="preserve"> </v>
      </c>
      <c r="I418" s="125" t="str">
        <f>IF(ISNA((IF(F418=0," ",VLOOKUP(F418,Data!$B$32:$B$58,1,FALSE)))),"WRONG LETTER",IF(F418=0," ",_xlfn.XLOOKUP(F418,Data!$B$32:$B$58,Data!$A$32:$A$58)))</f>
        <v xml:space="preserve"> </v>
      </c>
      <c r="J418" s="13" t="str" cm="1">
        <f t="array" ref="J418">_xlfn.IFS(ISBLANK(G418), "", NOT(ISNUMBER(G418)), "!!!",  G418&lt;Data!$D$337,"...",G418&lt;Data!$E$337,"L1",G418&lt;Data!$F$337,"L2",G418&lt;Data!$G$337,"L3",G418&lt;Data!$H$337,"L4",G418&lt;Data!$I$337,"L5",G418&lt;Data!$J$337,"L6",G418&lt;Data!$K$337,"L7",G418&lt;Data!$L$337,"L8", G418&gt;=Data!$L$337,"L9")</f>
        <v/>
      </c>
      <c r="K418" s="2"/>
      <c r="L418" s="126" t="s">
        <v>44</v>
      </c>
      <c r="M418" s="126" t="s">
        <v>48</v>
      </c>
      <c r="N418" s="126">
        <f t="shared" si="89"/>
        <v>0</v>
      </c>
      <c r="O418" s="2"/>
      <c r="P418" s="6"/>
      <c r="Q418" s="6"/>
      <c r="R418" s="6"/>
      <c r="S418" s="6"/>
      <c r="T418" s="6"/>
      <c r="U418" s="6">
        <f>$N418</f>
        <v>0</v>
      </c>
      <c r="V418" s="6"/>
      <c r="W418" s="6"/>
      <c r="X418" s="2"/>
      <c r="Y418" s="8">
        <f>COUNTIF(F$413:F$420:F$422:F$429,F418)</f>
        <v>0</v>
      </c>
      <c r="Z418" s="8">
        <f t="shared" si="90"/>
        <v>0</v>
      </c>
    </row>
    <row r="419" spans="1:26" s="11" customFormat="1" ht="20" customHeight="1">
      <c r="A419" s="13" t="s">
        <v>181</v>
      </c>
      <c r="B419" s="13" t="s">
        <v>24</v>
      </c>
      <c r="C419" s="13" t="s">
        <v>54</v>
      </c>
      <c r="D419" s="13" t="s">
        <v>0</v>
      </c>
      <c r="E419" s="25">
        <v>7</v>
      </c>
      <c r="F419" s="30"/>
      <c r="G419" s="139"/>
      <c r="H419" s="125" t="str">
        <f>IF(ISNA((IF(F419=0," ",VLOOKUP(F419,Data!$B$154:$B$180,1,FALSE)))),"WRONG LETTER",IF(F419=0," ",_xlfn.XLOOKUP(F419,Data!$B$154:$B$180,Data!$I$154:$I$180)))</f>
        <v xml:space="preserve"> </v>
      </c>
      <c r="I419" s="125" t="str">
        <f>IF(ISNA((IF(F419=0," ",VLOOKUP(F419,Data!$B$32:$B$58,1,FALSE)))),"WRONG LETTER",IF(F419=0," ",_xlfn.XLOOKUP(F419,Data!$B$32:$B$58,Data!$A$32:$A$58)))</f>
        <v xml:space="preserve"> </v>
      </c>
      <c r="J419" s="13" t="str" cm="1">
        <f t="array" ref="J419">_xlfn.IFS(ISBLANK(G419), "", NOT(ISNUMBER(G419)), "!!!",  G419&lt;Data!$D$337,"...",G419&lt;Data!$E$337,"L1",G419&lt;Data!$F$337,"L2",G419&lt;Data!$G$337,"L3",G419&lt;Data!$H$337,"L4",G419&lt;Data!$I$337,"L5",G419&lt;Data!$J$337,"L6",G419&lt;Data!$K$337,"L7",G419&lt;Data!$L$337,"L8", G419&gt;=Data!$L$337,"L9")</f>
        <v/>
      </c>
      <c r="K419" s="2"/>
      <c r="L419" s="126" t="s">
        <v>72</v>
      </c>
      <c r="M419" s="126" t="s">
        <v>73</v>
      </c>
      <c r="N419" s="126">
        <f t="shared" si="89"/>
        <v>0</v>
      </c>
      <c r="O419" s="2"/>
      <c r="P419" s="6"/>
      <c r="Q419" s="6"/>
      <c r="R419" s="6"/>
      <c r="S419" s="6"/>
      <c r="T419" s="6"/>
      <c r="U419" s="6"/>
      <c r="V419" s="6">
        <f>$N419</f>
        <v>0</v>
      </c>
      <c r="W419" s="6"/>
      <c r="X419" s="2"/>
      <c r="Y419" s="8">
        <f>COUNTIF(F$413:F$420:F$422:F$429,F419)</f>
        <v>0</v>
      </c>
      <c r="Z419" s="8">
        <f t="shared" si="90"/>
        <v>0</v>
      </c>
    </row>
    <row r="420" spans="1:26" s="12" customFormat="1" ht="20" customHeight="1">
      <c r="A420" s="13" t="s">
        <v>181</v>
      </c>
      <c r="B420" s="13" t="s">
        <v>24</v>
      </c>
      <c r="C420" s="13" t="s">
        <v>54</v>
      </c>
      <c r="D420" s="13" t="s">
        <v>0</v>
      </c>
      <c r="E420" s="25">
        <v>8</v>
      </c>
      <c r="F420" s="30"/>
      <c r="G420" s="139"/>
      <c r="H420" s="125" t="str">
        <f>IF(ISNA((IF(F420=0," ",VLOOKUP(F420,Data!$B$154:$B$180,1,FALSE)))),"WRONG LETTER",IF(F420=0," ",_xlfn.XLOOKUP(F420,Data!$B$154:$B$180,Data!$I$154:$I$180)))</f>
        <v xml:space="preserve"> </v>
      </c>
      <c r="I420" s="125" t="str">
        <f>IF(ISNA((IF(F420=0," ",VLOOKUP(F420,Data!$B$32:$B$58,1,FALSE)))),"WRONG LETTER",IF(F420=0," ",_xlfn.XLOOKUP(F420,Data!$B$32:$B$58,Data!$A$32:$A$58)))</f>
        <v xml:space="preserve"> </v>
      </c>
      <c r="J420" s="13" t="str" cm="1">
        <f t="array" ref="J420">_xlfn.IFS(ISBLANK(G420), "", NOT(ISNUMBER(G420)), "!!!",  G420&lt;Data!$D$337,"...",G420&lt;Data!$E$337,"L1",G420&lt;Data!$F$337,"L2",G420&lt;Data!$G$337,"L3",G420&lt;Data!$H$337,"L4",G420&lt;Data!$I$337,"L5",G420&lt;Data!$J$337,"L6",G420&lt;Data!$K$337,"L7",G420&lt;Data!$L$337,"L8", G420&gt;=Data!$L$337,"L9")</f>
        <v/>
      </c>
      <c r="K420" s="8"/>
      <c r="L420" s="126" t="s">
        <v>45</v>
      </c>
      <c r="M420" s="126" t="s">
        <v>49</v>
      </c>
      <c r="N420" s="126">
        <f t="shared" si="89"/>
        <v>0</v>
      </c>
      <c r="O420" s="2"/>
      <c r="P420" s="6"/>
      <c r="Q420" s="6"/>
      <c r="R420" s="6"/>
      <c r="S420" s="6"/>
      <c r="T420" s="6"/>
      <c r="U420" s="6"/>
      <c r="V420" s="6"/>
      <c r="W420" s="6">
        <f>$N420</f>
        <v>0</v>
      </c>
      <c r="X420" s="8"/>
      <c r="Y420" s="8">
        <f>COUNTIF(F$413:F$420:F$422:F$429,F420)</f>
        <v>0</v>
      </c>
      <c r="Z420" s="8">
        <f t="shared" si="90"/>
        <v>0</v>
      </c>
    </row>
    <row r="421" spans="1:26" s="12" customFormat="1" ht="20" customHeight="1">
      <c r="A421" s="13" t="s">
        <v>181</v>
      </c>
      <c r="B421" s="13" t="s">
        <v>24</v>
      </c>
      <c r="C421" s="13" t="s">
        <v>54</v>
      </c>
      <c r="D421" s="13"/>
      <c r="E421" s="156" t="s">
        <v>286</v>
      </c>
      <c r="F421" s="151"/>
      <c r="G421" s="151"/>
      <c r="H421" s="156"/>
      <c r="I421" s="159"/>
      <c r="J421" s="160"/>
      <c r="K421" s="8"/>
      <c r="L421" s="129"/>
      <c r="M421" s="129"/>
      <c r="N421" s="130"/>
      <c r="O421" s="8"/>
      <c r="P421" s="8"/>
      <c r="Q421" s="8"/>
      <c r="R421" s="8"/>
      <c r="S421" s="8"/>
      <c r="T421" s="8"/>
      <c r="U421" s="8"/>
      <c r="V421" s="8"/>
      <c r="W421" s="8"/>
      <c r="X421" s="8"/>
      <c r="Y421" s="8"/>
      <c r="Z421" s="3"/>
    </row>
    <row r="422" spans="1:26" s="12" customFormat="1" ht="20" customHeight="1">
      <c r="A422" s="13" t="s">
        <v>181</v>
      </c>
      <c r="B422" s="13" t="s">
        <v>24</v>
      </c>
      <c r="C422" s="13" t="s">
        <v>54</v>
      </c>
      <c r="D422" s="13" t="s">
        <v>1</v>
      </c>
      <c r="E422" s="155">
        <v>1</v>
      </c>
      <c r="F422" s="30"/>
      <c r="G422" s="139"/>
      <c r="H422" s="125" t="str">
        <f>IF(ISNA((IF(F422=0," ",VLOOKUP(F422,Data!$B$154:$B$180,1,FALSE)))),"WRONG LETTER",IF(F422=0," ",_xlfn.XLOOKUP(F422,Data!$B$154:$B$180,Data!$I$154:$I$180)))</f>
        <v xml:space="preserve"> </v>
      </c>
      <c r="I422" s="125" t="str">
        <f>IF(ISNA((IF(F422=0," ",VLOOKUP(F422,Data!$B$32:$B$58,1,FALSE)))),"WRONG LETTER",IF(F422=0," ",_xlfn.XLOOKUP(F422,Data!$B$32:$B$58,Data!$A$32:$A$58)))</f>
        <v xml:space="preserve"> </v>
      </c>
      <c r="J422" s="13" t="str" cm="1">
        <f t="array" ref="J422">_xlfn.IFS(ISBLANK(G422), "", NOT(ISNUMBER(G422)), "!!!",  G422&lt;Data!$D$337,"...",G422&lt;Data!$E$337,"L1",G422&lt;Data!$F$337,"L2",G422&lt;Data!$G$337,"L3",G422&lt;Data!$H$337,"L4",G422&lt;Data!$I$337,"L5",G422&lt;Data!$J$337,"L6",G422&lt;Data!$K$337,"L7",G422&lt;Data!$L$337,"L8", G422&gt;=Data!$L$337,"L9")</f>
        <v/>
      </c>
      <c r="K422" s="2"/>
      <c r="L422" s="126" t="s">
        <v>0</v>
      </c>
      <c r="M422" s="126" t="s">
        <v>47</v>
      </c>
      <c r="N422" s="126">
        <f>(9-_xlfn.XLOOKUP(L422,F$422:F$429,E$422:E$429, 9))+(9-_xlfn.XLOOKUP(M422,F$422:F$429,E$422:E$429, 9))</f>
        <v>0</v>
      </c>
      <c r="O422" s="2"/>
      <c r="P422" s="6">
        <f>$N422</f>
        <v>0</v>
      </c>
      <c r="Q422" s="6"/>
      <c r="R422" s="6"/>
      <c r="S422" s="6"/>
      <c r="T422" s="6"/>
      <c r="U422" s="6"/>
      <c r="V422" s="6"/>
      <c r="W422" s="6"/>
      <c r="X422" s="2"/>
      <c r="Y422" s="8">
        <f>COUNTIF(F$413:F$420:F$422:F$429,F422)</f>
        <v>0</v>
      </c>
      <c r="Z422" s="8">
        <f>IF(NOT(ISBLANK(F422)),COUNTIF(F$422:F$429,LEFT(F422,1)&amp;"*"),0)</f>
        <v>0</v>
      </c>
    </row>
    <row r="423" spans="1:26" s="12" customFormat="1" ht="20" customHeight="1">
      <c r="A423" s="13" t="s">
        <v>181</v>
      </c>
      <c r="B423" s="13" t="s">
        <v>24</v>
      </c>
      <c r="C423" s="13" t="s">
        <v>54</v>
      </c>
      <c r="D423" s="13" t="s">
        <v>1</v>
      </c>
      <c r="E423" s="155">
        <v>2</v>
      </c>
      <c r="F423" s="30"/>
      <c r="G423" s="139"/>
      <c r="H423" s="125" t="str">
        <f>IF(ISNA((IF(F423=0," ",VLOOKUP(F423,Data!$B$154:$B$180,1,FALSE)))),"WRONG LETTER",IF(F423=0," ",_xlfn.XLOOKUP(F423,Data!$B$154:$B$180,Data!$I$154:$I$180)))</f>
        <v xml:space="preserve"> </v>
      </c>
      <c r="I423" s="125" t="str">
        <f>IF(ISNA((IF(F423=0," ",VLOOKUP(F423,Data!$B$32:$B$58,1,FALSE)))),"WRONG LETTER",IF(F423=0," ",_xlfn.XLOOKUP(F423,Data!$B$32:$B$58,Data!$A$32:$A$58)))</f>
        <v xml:space="preserve"> </v>
      </c>
      <c r="J423" s="13" t="str" cm="1">
        <f t="array" ref="J423">_xlfn.IFS(ISBLANK(G423), "", NOT(ISNUMBER(G423)), "!!!",  G423&lt;Data!$D$337,"...",G423&lt;Data!$E$337,"L1",G423&lt;Data!$F$337,"L2",G423&lt;Data!$G$337,"L3",G423&lt;Data!$H$337,"L4",G423&lt;Data!$I$337,"L5",G423&lt;Data!$J$337,"L6",G423&lt;Data!$K$337,"L7",G423&lt;Data!$L$337,"L8", G423&gt;=Data!$L$337,"L9")</f>
        <v/>
      </c>
      <c r="K423" s="8"/>
      <c r="L423" s="126" t="s">
        <v>33</v>
      </c>
      <c r="M423" s="126" t="s">
        <v>34</v>
      </c>
      <c r="N423" s="126">
        <f t="shared" ref="N423:N429" si="91">(9-_xlfn.XLOOKUP(L423,F$422:F$429,E$422:E$429, 9))+(9-_xlfn.XLOOKUP(M423,F$422:F$429,E$422:E$429, 9))</f>
        <v>0</v>
      </c>
      <c r="O423" s="2"/>
      <c r="P423" s="6"/>
      <c r="Q423" s="6">
        <f>$N423</f>
        <v>0</v>
      </c>
      <c r="R423" s="6"/>
      <c r="S423" s="6"/>
      <c r="T423" s="6"/>
      <c r="U423" s="6"/>
      <c r="V423" s="6"/>
      <c r="W423" s="6"/>
      <c r="X423" s="2"/>
      <c r="Y423" s="8">
        <f>COUNTIF(F$413:F$420:F$422:F$429,F423)</f>
        <v>0</v>
      </c>
      <c r="Z423" s="8">
        <f t="shared" ref="Z423:Z429" si="92">IF(NOT(ISBLANK(F423)),COUNTIF(F$422:F$429,LEFT(F423,1)&amp;"*"),0)</f>
        <v>0</v>
      </c>
    </row>
    <row r="424" spans="1:26" s="12" customFormat="1" ht="20" customHeight="1">
      <c r="A424" s="13" t="s">
        <v>181</v>
      </c>
      <c r="B424" s="13" t="s">
        <v>24</v>
      </c>
      <c r="C424" s="13" t="s">
        <v>54</v>
      </c>
      <c r="D424" s="13" t="s">
        <v>1</v>
      </c>
      <c r="E424" s="155">
        <v>3</v>
      </c>
      <c r="F424" s="30"/>
      <c r="G424" s="139"/>
      <c r="H424" s="125" t="str">
        <f>IF(ISNA((IF(F424=0," ",VLOOKUP(F424,Data!$B$154:$B$180,1,FALSE)))),"WRONG LETTER",IF(F424=0," ",_xlfn.XLOOKUP(F424,Data!$B$154:$B$180,Data!$I$154:$I$180)))</f>
        <v xml:space="preserve"> </v>
      </c>
      <c r="I424" s="125" t="str">
        <f>IF(ISNA((IF(F424=0," ",VLOOKUP(F424,Data!$B$32:$B$58,1,FALSE)))),"WRONG LETTER",IF(F424=0," ",_xlfn.XLOOKUP(F424,Data!$B$32:$B$58,Data!$A$32:$A$58)))</f>
        <v xml:space="preserve"> </v>
      </c>
      <c r="J424" s="13" t="str" cm="1">
        <f t="array" ref="J424">_xlfn.IFS(ISBLANK(G424), "", NOT(ISNUMBER(G424)), "!!!",  G424&lt;Data!$D$337,"...",G424&lt;Data!$E$337,"L1",G424&lt;Data!$F$337,"L2",G424&lt;Data!$G$337,"L3",G424&lt;Data!$H$337,"L4",G424&lt;Data!$I$337,"L5",G424&lt;Data!$J$337,"L6",G424&lt;Data!$K$337,"L7",G424&lt;Data!$L$337,"L8", G424&gt;=Data!$L$337,"L9")</f>
        <v/>
      </c>
      <c r="K424" s="8"/>
      <c r="L424" s="126" t="s">
        <v>1</v>
      </c>
      <c r="M424" s="126" t="s">
        <v>46</v>
      </c>
      <c r="N424" s="126">
        <f t="shared" si="91"/>
        <v>0</v>
      </c>
      <c r="O424" s="2"/>
      <c r="P424" s="6"/>
      <c r="Q424" s="6"/>
      <c r="R424" s="6">
        <f>$N424</f>
        <v>0</v>
      </c>
      <c r="S424" s="6"/>
      <c r="T424" s="6"/>
      <c r="U424" s="6"/>
      <c r="V424" s="6"/>
      <c r="W424" s="6"/>
      <c r="X424" s="2"/>
      <c r="Y424" s="8">
        <f>COUNTIF(F$413:F$420:F$422:F$429,F424)</f>
        <v>0</v>
      </c>
      <c r="Z424" s="8">
        <f t="shared" si="92"/>
        <v>0</v>
      </c>
    </row>
    <row r="425" spans="1:26" s="12" customFormat="1" ht="20" customHeight="1">
      <c r="A425" s="13" t="s">
        <v>181</v>
      </c>
      <c r="B425" s="13" t="s">
        <v>24</v>
      </c>
      <c r="C425" s="13" t="s">
        <v>54</v>
      </c>
      <c r="D425" s="13" t="s">
        <v>1</v>
      </c>
      <c r="E425" s="155">
        <v>4</v>
      </c>
      <c r="F425" s="30"/>
      <c r="G425" s="139"/>
      <c r="H425" s="125" t="str">
        <f>IF(ISNA((IF(F425=0," ",VLOOKUP(F425,Data!$B$154:$B$180,1,FALSE)))),"WRONG LETTER",IF(F425=0," ",_xlfn.XLOOKUP(F425,Data!$B$154:$B$180,Data!$I$154:$I$180)))</f>
        <v xml:space="preserve"> </v>
      </c>
      <c r="I425" s="125" t="str">
        <f>IF(ISNA((IF(F425=0," ",VLOOKUP(F425,Data!$B$32:$B$58,1,FALSE)))),"WRONG LETTER",IF(F425=0," ",_xlfn.XLOOKUP(F425,Data!$B$32:$B$58,Data!$A$32:$A$58)))</f>
        <v xml:space="preserve"> </v>
      </c>
      <c r="J425" s="13" t="str" cm="1">
        <f t="array" ref="J425">_xlfn.IFS(ISBLANK(G425), "", NOT(ISNUMBER(G425)), "!!!",  G425&lt;Data!$D$337,"...",G425&lt;Data!$E$337,"L1",G425&lt;Data!$F$337,"L2",G425&lt;Data!$G$337,"L3",G425&lt;Data!$H$337,"L4",G425&lt;Data!$I$337,"L5",G425&lt;Data!$J$337,"L6",G425&lt;Data!$K$337,"L7",G425&lt;Data!$L$337,"L8", G425&gt;=Data!$L$337,"L9")</f>
        <v/>
      </c>
      <c r="K425" s="8"/>
      <c r="L425" s="126" t="s">
        <v>18</v>
      </c>
      <c r="M425" s="126" t="s">
        <v>17</v>
      </c>
      <c r="N425" s="126">
        <f t="shared" si="91"/>
        <v>0</v>
      </c>
      <c r="O425" s="2"/>
      <c r="P425" s="6"/>
      <c r="Q425" s="6"/>
      <c r="R425" s="6"/>
      <c r="S425" s="6">
        <f>$N425</f>
        <v>0</v>
      </c>
      <c r="T425" s="6"/>
      <c r="U425" s="6"/>
      <c r="V425" s="6"/>
      <c r="W425" s="6"/>
      <c r="X425" s="2"/>
      <c r="Y425" s="8">
        <f>COUNTIF(F$413:F$420:F$422:F$429,F425)</f>
        <v>0</v>
      </c>
      <c r="Z425" s="8">
        <f t="shared" si="92"/>
        <v>0</v>
      </c>
    </row>
    <row r="426" spans="1:26" s="12" customFormat="1" ht="20" customHeight="1">
      <c r="A426" s="13" t="s">
        <v>181</v>
      </c>
      <c r="B426" s="13" t="s">
        <v>24</v>
      </c>
      <c r="C426" s="13" t="s">
        <v>54</v>
      </c>
      <c r="D426" s="13" t="s">
        <v>1</v>
      </c>
      <c r="E426" s="155">
        <v>5</v>
      </c>
      <c r="F426" s="30"/>
      <c r="G426" s="139"/>
      <c r="H426" s="125" t="str">
        <f>IF(ISNA((IF(F426=0," ",VLOOKUP(F426,Data!$B$154:$B$180,1,FALSE)))),"WRONG LETTER",IF(F426=0," ",_xlfn.XLOOKUP(F426,Data!$B$154:$B$180,Data!$I$154:$I$180)))</f>
        <v xml:space="preserve"> </v>
      </c>
      <c r="I426" s="125" t="str">
        <f>IF(ISNA((IF(F426=0," ",VLOOKUP(F426,Data!$B$32:$B$58,1,FALSE)))),"WRONG LETTER",IF(F426=0," ",_xlfn.XLOOKUP(F426,Data!$B$32:$B$58,Data!$A$32:$A$58)))</f>
        <v xml:space="preserve"> </v>
      </c>
      <c r="J426" s="13" t="str" cm="1">
        <f t="array" ref="J426">_xlfn.IFS(ISBLANK(G426), "", NOT(ISNUMBER(G426)), "!!!",  G426&lt;Data!$D$337,"...",G426&lt;Data!$E$337,"L1",G426&lt;Data!$F$337,"L2",G426&lt;Data!$G$337,"L3",G426&lt;Data!$H$337,"L4",G426&lt;Data!$I$337,"L5",G426&lt;Data!$J$337,"L6",G426&lt;Data!$K$337,"L7",G426&lt;Data!$L$337,"L8", G426&gt;=Data!$L$337,"L9")</f>
        <v/>
      </c>
      <c r="K426" s="8"/>
      <c r="L426" s="126" t="s">
        <v>31</v>
      </c>
      <c r="M426" s="126" t="s">
        <v>32</v>
      </c>
      <c r="N426" s="126">
        <f t="shared" si="91"/>
        <v>0</v>
      </c>
      <c r="O426" s="2"/>
      <c r="P426" s="6"/>
      <c r="Q426" s="6"/>
      <c r="R426" s="6"/>
      <c r="S426" s="6"/>
      <c r="T426" s="6">
        <f>$N426</f>
        <v>0</v>
      </c>
      <c r="U426" s="6"/>
      <c r="V426" s="6"/>
      <c r="W426" s="6"/>
      <c r="X426" s="2"/>
      <c r="Y426" s="8">
        <f>COUNTIF(F$413:F$420:F$422:F$429,F426)</f>
        <v>0</v>
      </c>
      <c r="Z426" s="8">
        <f t="shared" si="92"/>
        <v>0</v>
      </c>
    </row>
    <row r="427" spans="1:26" s="12" customFormat="1" ht="20" customHeight="1">
      <c r="A427" s="13" t="s">
        <v>181</v>
      </c>
      <c r="B427" s="13" t="s">
        <v>24</v>
      </c>
      <c r="C427" s="13" t="s">
        <v>54</v>
      </c>
      <c r="D427" s="13" t="s">
        <v>1</v>
      </c>
      <c r="E427" s="155">
        <v>6</v>
      </c>
      <c r="F427" s="30"/>
      <c r="G427" s="139"/>
      <c r="H427" s="125" t="str">
        <f>IF(ISNA((IF(F427=0," ",VLOOKUP(F427,Data!$B$154:$B$180,1,FALSE)))),"WRONG LETTER",IF(F427=0," ",_xlfn.XLOOKUP(F427,Data!$B$154:$B$180,Data!$I$154:$I$180)))</f>
        <v xml:space="preserve"> </v>
      </c>
      <c r="I427" s="125" t="str">
        <f>IF(ISNA((IF(F427=0," ",VLOOKUP(F427,Data!$B$32:$B$58,1,FALSE)))),"WRONG LETTER",IF(F427=0," ",_xlfn.XLOOKUP(F427,Data!$B$32:$B$58,Data!$A$32:$A$58)))</f>
        <v xml:space="preserve"> </v>
      </c>
      <c r="J427" s="13" t="str" cm="1">
        <f t="array" ref="J427">_xlfn.IFS(ISBLANK(G427), "", NOT(ISNUMBER(G427)), "!!!",  G427&lt;Data!$D$337,"...",G427&lt;Data!$E$337,"L1",G427&lt;Data!$F$337,"L2",G427&lt;Data!$G$337,"L3",G427&lt;Data!$H$337,"L4",G427&lt;Data!$I$337,"L5",G427&lt;Data!$J$337,"L6",G427&lt;Data!$K$337,"L7",G427&lt;Data!$L$337,"L8", G427&gt;=Data!$L$337,"L9")</f>
        <v/>
      </c>
      <c r="K427" s="131"/>
      <c r="L427" s="126" t="s">
        <v>44</v>
      </c>
      <c r="M427" s="126" t="s">
        <v>48</v>
      </c>
      <c r="N427" s="126">
        <f t="shared" si="91"/>
        <v>0</v>
      </c>
      <c r="O427" s="2"/>
      <c r="P427" s="6"/>
      <c r="Q427" s="6"/>
      <c r="R427" s="6"/>
      <c r="S427" s="6"/>
      <c r="T427" s="6"/>
      <c r="U427" s="6">
        <f>$N427</f>
        <v>0</v>
      </c>
      <c r="V427" s="6"/>
      <c r="W427" s="6"/>
      <c r="X427" s="2"/>
      <c r="Y427" s="8">
        <f>COUNTIF(F$413:F$420:F$422:F$429,F427)</f>
        <v>0</v>
      </c>
      <c r="Z427" s="8">
        <f t="shared" si="92"/>
        <v>0</v>
      </c>
    </row>
    <row r="428" spans="1:26" s="11" customFormat="1" ht="20" customHeight="1">
      <c r="A428" s="13" t="s">
        <v>181</v>
      </c>
      <c r="B428" s="13" t="s">
        <v>24</v>
      </c>
      <c r="C428" s="13" t="s">
        <v>54</v>
      </c>
      <c r="D428" s="13" t="s">
        <v>1</v>
      </c>
      <c r="E428" s="25">
        <v>7</v>
      </c>
      <c r="F428" s="30"/>
      <c r="G428" s="139"/>
      <c r="H428" s="125" t="str">
        <f>IF(ISNA((IF(F428=0," ",VLOOKUP(F428,Data!$B$154:$B$180,1,FALSE)))),"WRONG LETTER",IF(F428=0," ",_xlfn.XLOOKUP(F428,Data!$B$154:$B$180,Data!$I$154:$I$180)))</f>
        <v xml:space="preserve"> </v>
      </c>
      <c r="I428" s="125" t="str">
        <f>IF(ISNA((IF(F428=0," ",VLOOKUP(F428,Data!$B$32:$B$58,1,FALSE)))),"WRONG LETTER",IF(F428=0," ",_xlfn.XLOOKUP(F428,Data!$B$32:$B$58,Data!$A$32:$A$58)))</f>
        <v xml:space="preserve"> </v>
      </c>
      <c r="J428" s="13" t="str" cm="1">
        <f t="array" ref="J428">_xlfn.IFS(ISBLANK(G428), "", NOT(ISNUMBER(G428)), "!!!",  G428&lt;Data!$D$337,"...",G428&lt;Data!$E$337,"L1",G428&lt;Data!$F$337,"L2",G428&lt;Data!$G$337,"L3",G428&lt;Data!$H$337,"L4",G428&lt;Data!$I$337,"L5",G428&lt;Data!$J$337,"L6",G428&lt;Data!$K$337,"L7",G428&lt;Data!$L$337,"L8", G428&gt;=Data!$L$337,"L9")</f>
        <v/>
      </c>
      <c r="K428" s="8"/>
      <c r="L428" s="126" t="s">
        <v>72</v>
      </c>
      <c r="M428" s="126" t="s">
        <v>73</v>
      </c>
      <c r="N428" s="126">
        <f t="shared" si="91"/>
        <v>0</v>
      </c>
      <c r="O428" s="2"/>
      <c r="P428" s="6"/>
      <c r="Q428" s="6"/>
      <c r="R428" s="6"/>
      <c r="S428" s="6"/>
      <c r="T428" s="6"/>
      <c r="U428" s="6"/>
      <c r="V428" s="6">
        <f>$N428</f>
        <v>0</v>
      </c>
      <c r="W428" s="6"/>
      <c r="X428" s="2"/>
      <c r="Y428" s="8">
        <f>COUNTIF(F$413:F$420:F$422:F$429,F428)</f>
        <v>0</v>
      </c>
      <c r="Z428" s="8">
        <f t="shared" si="92"/>
        <v>0</v>
      </c>
    </row>
    <row r="429" spans="1:26" s="11" customFormat="1" ht="20" customHeight="1">
      <c r="A429" s="13" t="s">
        <v>181</v>
      </c>
      <c r="B429" s="13" t="s">
        <v>24</v>
      </c>
      <c r="C429" s="13" t="s">
        <v>54</v>
      </c>
      <c r="D429" s="13" t="s">
        <v>1</v>
      </c>
      <c r="E429" s="25">
        <v>8</v>
      </c>
      <c r="F429" s="30"/>
      <c r="G429" s="139"/>
      <c r="H429" s="125" t="str">
        <f>IF(ISNA((IF(F429=0," ",VLOOKUP(F429,Data!$B$154:$B$180,1,FALSE)))),"WRONG LETTER",IF(F429=0," ",_xlfn.XLOOKUP(F429,Data!$B$154:$B$180,Data!$I$154:$I$180)))</f>
        <v xml:space="preserve"> </v>
      </c>
      <c r="I429" s="125" t="str">
        <f>IF(ISNA((IF(F429=0," ",VLOOKUP(F429,Data!$B$32:$B$58,1,FALSE)))),"WRONG LETTER",IF(F429=0," ",_xlfn.XLOOKUP(F429,Data!$B$32:$B$58,Data!$A$32:$A$58)))</f>
        <v xml:space="preserve"> </v>
      </c>
      <c r="J429" s="13" t="str" cm="1">
        <f t="array" ref="J429">_xlfn.IFS(ISBLANK(G429), "", NOT(ISNUMBER(G429)), "!!!",  G429&lt;Data!$D$337,"...",G429&lt;Data!$E$337,"L1",G429&lt;Data!$F$337,"L2",G429&lt;Data!$G$337,"L3",G429&lt;Data!$H$337,"L4",G429&lt;Data!$I$337,"L5",G429&lt;Data!$J$337,"L6",G429&lt;Data!$K$337,"L7",G429&lt;Data!$L$337,"L8", G429&gt;=Data!$L$337,"L9")</f>
        <v/>
      </c>
      <c r="K429" s="8"/>
      <c r="L429" s="126" t="s">
        <v>45</v>
      </c>
      <c r="M429" s="126" t="s">
        <v>49</v>
      </c>
      <c r="N429" s="126">
        <f t="shared" si="91"/>
        <v>0</v>
      </c>
      <c r="O429" s="2"/>
      <c r="P429" s="6"/>
      <c r="Q429" s="6"/>
      <c r="R429" s="6"/>
      <c r="S429" s="6"/>
      <c r="T429" s="6"/>
      <c r="U429" s="6"/>
      <c r="V429" s="6"/>
      <c r="W429" s="6">
        <f>$N429</f>
        <v>0</v>
      </c>
      <c r="X429" s="8"/>
      <c r="Y429" s="8">
        <f>COUNTIF(F$413:F$420:F$422:F$429,F429)</f>
        <v>0</v>
      </c>
      <c r="Z429" s="8">
        <f t="shared" si="92"/>
        <v>0</v>
      </c>
    </row>
    <row r="431" spans="1:26">
      <c r="H431" s="142" t="s">
        <v>130</v>
      </c>
      <c r="I431" s="143" t="s">
        <v>58</v>
      </c>
      <c r="J431" s="143" t="s">
        <v>173</v>
      </c>
    </row>
    <row r="432" spans="1:26">
      <c r="H432" s="37" t="s">
        <v>117</v>
      </c>
      <c r="I432" s="5" t="str">
        <f t="shared" ref="I432:I439" si="93">IF($J432=0,"",COUNTIFS($H$432:$H$439,"*",$J$432:$J$439,"&gt;"&amp;$J432)+1)</f>
        <v/>
      </c>
      <c r="J432" s="5">
        <f>SUM(P$206:P$429)</f>
        <v>0</v>
      </c>
    </row>
    <row r="433" spans="1:26">
      <c r="H433" s="37" t="s">
        <v>118</v>
      </c>
      <c r="I433" s="5" t="str">
        <f t="shared" si="93"/>
        <v/>
      </c>
      <c r="J433" s="5">
        <f>SUM(Q$206:Q$429)</f>
        <v>0</v>
      </c>
    </row>
    <row r="434" spans="1:26">
      <c r="H434" s="37" t="s">
        <v>119</v>
      </c>
      <c r="I434" s="5" t="str">
        <f t="shared" si="93"/>
        <v/>
      </c>
      <c r="J434" s="5">
        <f>SUM(R$206:R$429)</f>
        <v>0</v>
      </c>
    </row>
    <row r="435" spans="1:26">
      <c r="H435" s="37" t="s">
        <v>120</v>
      </c>
      <c r="I435" s="5" t="str">
        <f t="shared" si="93"/>
        <v/>
      </c>
      <c r="J435" s="5">
        <f>SUM(S$206:S$429)</f>
        <v>0</v>
      </c>
    </row>
    <row r="436" spans="1:26">
      <c r="H436" s="37" t="s">
        <v>121</v>
      </c>
      <c r="I436" s="5" t="str">
        <f t="shared" si="93"/>
        <v/>
      </c>
      <c r="J436" s="5">
        <f>SUM(T$206:T$429)</f>
        <v>0</v>
      </c>
    </row>
    <row r="437" spans="1:26">
      <c r="H437" s="37" t="s">
        <v>69</v>
      </c>
      <c r="I437" s="5" t="str">
        <f t="shared" si="93"/>
        <v/>
      </c>
      <c r="J437" s="5">
        <f>SUM(U$206:U$429)</f>
        <v>0</v>
      </c>
    </row>
    <row r="438" spans="1:26">
      <c r="H438" s="37" t="s">
        <v>122</v>
      </c>
      <c r="I438" s="5" t="str">
        <f t="shared" si="93"/>
        <v/>
      </c>
      <c r="J438" s="5">
        <f>SUM(V$206:V$429)</f>
        <v>0</v>
      </c>
    </row>
    <row r="439" spans="1:26">
      <c r="H439" s="37" t="s">
        <v>123</v>
      </c>
      <c r="I439" s="5" t="str">
        <f t="shared" si="93"/>
        <v/>
      </c>
      <c r="J439" s="5">
        <f>SUM(W$206:W$429)</f>
        <v>0</v>
      </c>
    </row>
    <row r="442" spans="1:26" s="11" customFormat="1" ht="20" customHeight="1">
      <c r="A442" s="13" t="s">
        <v>206</v>
      </c>
      <c r="B442" s="13" t="s">
        <v>24</v>
      </c>
      <c r="C442" s="13" t="s">
        <v>13</v>
      </c>
      <c r="D442" s="13"/>
      <c r="E442" s="156" t="s">
        <v>287</v>
      </c>
      <c r="F442" s="151"/>
      <c r="G442" s="151"/>
      <c r="H442" s="156"/>
      <c r="I442" s="159" t="s">
        <v>59</v>
      </c>
      <c r="J442" s="160">
        <f>Data!$M$340</f>
        <v>12</v>
      </c>
      <c r="K442" s="22"/>
      <c r="L442" s="16"/>
      <c r="M442" s="16"/>
      <c r="O442" s="8"/>
      <c r="P442" s="487" t="s">
        <v>83</v>
      </c>
      <c r="Q442" s="488"/>
      <c r="R442" s="488"/>
      <c r="S442" s="488"/>
      <c r="T442" s="489"/>
      <c r="U442" s="490"/>
      <c r="V442" s="491"/>
      <c r="W442" s="492"/>
      <c r="X442" s="2"/>
      <c r="Y442" s="123"/>
      <c r="Z442" s="124"/>
    </row>
    <row r="443" spans="1:26" s="11" customFormat="1" ht="20" customHeight="1">
      <c r="A443" s="13" t="s">
        <v>206</v>
      </c>
      <c r="B443" s="13" t="s">
        <v>24</v>
      </c>
      <c r="C443" s="13" t="s">
        <v>13</v>
      </c>
      <c r="D443" s="13" t="s">
        <v>0</v>
      </c>
      <c r="E443" s="155">
        <v>1</v>
      </c>
      <c r="F443" s="30"/>
      <c r="G443" s="325"/>
      <c r="H443" s="125" t="str">
        <f>IF(ISNA((IF(F443=0," ",VLOOKUP(F443,Data!$B$184:$B$210,1,FALSE)))),"WRONG LETTER",IF(F443=0," ",_xlfn.XLOOKUP(F443,Data!$B$184:$B$210,Data!$G$184:$G$210)))</f>
        <v xml:space="preserve"> </v>
      </c>
      <c r="I443" s="125" t="str">
        <f>IF(ISNA((IF(F443=0," ",VLOOKUP(F443,Data!$B$62:$B$88,1,FALSE)))),"WRONG LETTER",IF(F443=0," ",_xlfn.XLOOKUP(F443,Data!$B$62:$B$88,Data!$A$62:$A$88)))</f>
        <v xml:space="preserve"> </v>
      </c>
      <c r="J443" s="13" t="str" cm="1">
        <f t="array" ref="J443">_xlfn.IFS(ISBLANK(G443), "", NOT(ISNUMBER(G443)), "!!!",  G443&gt;Data!$D$340,"...",G443&gt;Data!$E$340,"L1",G443&gt;Data!$F$340,"L2",G443&gt;Data!$G$340,"L3",G443&gt;Data!$H$340,"L4",G443&gt;Data!$I$340,"L5",G443&gt;Data!$J$340,"L6",G443&gt;Data!$K$340,"L7",G443&gt;Data!$L$340,"L8", G443&lt;=Data!$L$340,"L9")</f>
        <v/>
      </c>
      <c r="K443" s="2"/>
      <c r="L443" s="126" t="s">
        <v>0</v>
      </c>
      <c r="M443" s="126" t="s">
        <v>47</v>
      </c>
      <c r="N443" s="126">
        <f>(9-_xlfn.XLOOKUP(L443,F$443:F$450,E$443:E$450, 9))+(9-_xlfn.XLOOKUP(M443,F$443:F$450,E$443:E$450, 9))</f>
        <v>0</v>
      </c>
      <c r="O443" s="2"/>
      <c r="P443" s="6">
        <f>$N443</f>
        <v>0</v>
      </c>
      <c r="Q443" s="6"/>
      <c r="R443" s="6"/>
      <c r="S443" s="6"/>
      <c r="T443" s="6"/>
      <c r="U443" s="6"/>
      <c r="V443" s="6"/>
      <c r="W443" s="6"/>
      <c r="X443" s="2"/>
      <c r="Y443" s="8">
        <f>COUNTIF(F$443:F$450:F$452:F$459,F443)</f>
        <v>0</v>
      </c>
      <c r="Z443" s="8">
        <f>IF(NOT(ISBLANK(F443)),COUNTIF(F$443:F$450,LEFT(F443,1)&amp;"*"),0)</f>
        <v>0</v>
      </c>
    </row>
    <row r="444" spans="1:26" s="11" customFormat="1" ht="20" customHeight="1">
      <c r="A444" s="13" t="s">
        <v>206</v>
      </c>
      <c r="B444" s="13" t="s">
        <v>24</v>
      </c>
      <c r="C444" s="13" t="s">
        <v>13</v>
      </c>
      <c r="D444" s="13" t="s">
        <v>0</v>
      </c>
      <c r="E444" s="155">
        <v>2</v>
      </c>
      <c r="F444" s="30"/>
      <c r="G444" s="325"/>
      <c r="H444" s="125" t="str">
        <f>IF(ISNA((IF(F444=0," ",VLOOKUP(F444,Data!$B$184:$B$210,1,FALSE)))),"WRONG LETTER",IF(F444=0," ",_xlfn.XLOOKUP(F444,Data!$B$184:$B$210,Data!$G$184:$G$210)))</f>
        <v xml:space="preserve"> </v>
      </c>
      <c r="I444" s="125" t="str">
        <f>IF(ISNA((IF(F444=0," ",VLOOKUP(F444,Data!$B$62:$B$88,1,FALSE)))),"WRONG LETTER",IF(F444=0," ",_xlfn.XLOOKUP(F444,Data!$B$62:$B$88,Data!$A$62:$A$88)))</f>
        <v xml:space="preserve"> </v>
      </c>
      <c r="J444" s="13" t="str" cm="1">
        <f t="array" ref="J444">_xlfn.IFS(ISBLANK(G444), "", NOT(ISNUMBER(G444)), "!!!",  G444&gt;Data!$D$340,"...",G444&gt;Data!$E$340,"L1",G444&gt;Data!$F$340,"L2",G444&gt;Data!$G$340,"L3",G444&gt;Data!$H$340,"L4",G444&gt;Data!$I$340,"L5",G444&gt;Data!$J$340,"L6",G444&gt;Data!$K$340,"L7",G444&gt;Data!$L$340,"L8", G444&lt;=Data!$L$340,"L9")</f>
        <v/>
      </c>
      <c r="K444" s="2"/>
      <c r="L444" s="126" t="s">
        <v>33</v>
      </c>
      <c r="M444" s="126" t="s">
        <v>34</v>
      </c>
      <c r="N444" s="126">
        <f t="shared" ref="N444:N450" si="94">(9-_xlfn.XLOOKUP(L444,F$443:F$450,E$443:E$450, 9))+(9-_xlfn.XLOOKUP(M444,F$443:F$450,E$443:E$450, 9))</f>
        <v>0</v>
      </c>
      <c r="O444" s="2"/>
      <c r="P444" s="6"/>
      <c r="Q444" s="6">
        <f>$N444</f>
        <v>0</v>
      </c>
      <c r="R444" s="6"/>
      <c r="S444" s="6"/>
      <c r="T444" s="6"/>
      <c r="U444" s="6"/>
      <c r="V444" s="6"/>
      <c r="W444" s="6"/>
      <c r="X444" s="2"/>
      <c r="Y444" s="8">
        <f>COUNTIF(F$443:F$450:F$452:F$459,F444)</f>
        <v>0</v>
      </c>
      <c r="Z444" s="8">
        <f t="shared" ref="Z444:Z450" si="95">IF(NOT(ISBLANK(F444)),COUNTIF(F$443:F$450,LEFT(F444,1)&amp;"*"),0)</f>
        <v>0</v>
      </c>
    </row>
    <row r="445" spans="1:26" s="11" customFormat="1" ht="20" customHeight="1">
      <c r="A445" s="13" t="s">
        <v>206</v>
      </c>
      <c r="B445" s="13" t="s">
        <v>24</v>
      </c>
      <c r="C445" s="13" t="s">
        <v>13</v>
      </c>
      <c r="D445" s="13" t="s">
        <v>0</v>
      </c>
      <c r="E445" s="155">
        <v>3</v>
      </c>
      <c r="F445" s="30"/>
      <c r="G445" s="325"/>
      <c r="H445" s="125" t="str">
        <f>IF(ISNA((IF(F445=0," ",VLOOKUP(F445,Data!$B$184:$B$210,1,FALSE)))),"WRONG LETTER",IF(F445=0," ",_xlfn.XLOOKUP(F445,Data!$B$184:$B$210,Data!$G$184:$G$210)))</f>
        <v xml:space="preserve"> </v>
      </c>
      <c r="I445" s="125" t="str">
        <f>IF(ISNA((IF(F445=0," ",VLOOKUP(F445,Data!$B$62:$B$88,1,FALSE)))),"WRONG LETTER",IF(F445=0," ",_xlfn.XLOOKUP(F445,Data!$B$62:$B$88,Data!$A$62:$A$88)))</f>
        <v xml:space="preserve"> </v>
      </c>
      <c r="J445" s="13" t="str" cm="1">
        <f t="array" ref="J445">_xlfn.IFS(ISBLANK(G445), "", NOT(ISNUMBER(G445)), "!!!",  G445&gt;Data!$D$340,"...",G445&gt;Data!$E$340,"L1",G445&gt;Data!$F$340,"L2",G445&gt;Data!$G$340,"L3",G445&gt;Data!$H$340,"L4",G445&gt;Data!$I$340,"L5",G445&gt;Data!$J$340,"L6",G445&gt;Data!$K$340,"L7",G445&gt;Data!$L$340,"L8", G445&lt;=Data!$L$340,"L9")</f>
        <v/>
      </c>
      <c r="K445" s="2"/>
      <c r="L445" s="126" t="s">
        <v>1</v>
      </c>
      <c r="M445" s="126" t="s">
        <v>46</v>
      </c>
      <c r="N445" s="126">
        <f t="shared" si="94"/>
        <v>0</v>
      </c>
      <c r="O445" s="2"/>
      <c r="P445" s="6"/>
      <c r="Q445" s="6"/>
      <c r="R445" s="6">
        <f>$N445</f>
        <v>0</v>
      </c>
      <c r="S445" s="6"/>
      <c r="T445" s="6"/>
      <c r="U445" s="6"/>
      <c r="V445" s="6"/>
      <c r="W445" s="6"/>
      <c r="X445" s="2"/>
      <c r="Y445" s="8">
        <f>COUNTIF(F$443:F$450:F$452:F$459,F445)</f>
        <v>0</v>
      </c>
      <c r="Z445" s="8">
        <f t="shared" si="95"/>
        <v>0</v>
      </c>
    </row>
    <row r="446" spans="1:26" s="11" customFormat="1" ht="20" customHeight="1">
      <c r="A446" s="13" t="s">
        <v>206</v>
      </c>
      <c r="B446" s="13" t="s">
        <v>24</v>
      </c>
      <c r="C446" s="13" t="s">
        <v>13</v>
      </c>
      <c r="D446" s="13" t="s">
        <v>0</v>
      </c>
      <c r="E446" s="155">
        <v>4</v>
      </c>
      <c r="F446" s="30"/>
      <c r="G446" s="325"/>
      <c r="H446" s="125" t="str">
        <f>IF(ISNA((IF(F446=0," ",VLOOKUP(F446,Data!$B$184:$B$210,1,FALSE)))),"WRONG LETTER",IF(F446=0," ",_xlfn.XLOOKUP(F446,Data!$B$184:$B$210,Data!$G$184:$G$210)))</f>
        <v xml:space="preserve"> </v>
      </c>
      <c r="I446" s="125" t="str">
        <f>IF(ISNA((IF(F446=0," ",VLOOKUP(F446,Data!$B$62:$B$88,1,FALSE)))),"WRONG LETTER",IF(F446=0," ",_xlfn.XLOOKUP(F446,Data!$B$62:$B$88,Data!$A$62:$A$88)))</f>
        <v xml:space="preserve"> </v>
      </c>
      <c r="J446" s="13" t="str" cm="1">
        <f t="array" ref="J446">_xlfn.IFS(ISBLANK(G446), "", NOT(ISNUMBER(G446)), "!!!",  G446&gt;Data!$D$340,"...",G446&gt;Data!$E$340,"L1",G446&gt;Data!$F$340,"L2",G446&gt;Data!$G$340,"L3",G446&gt;Data!$H$340,"L4",G446&gt;Data!$I$340,"L5",G446&gt;Data!$J$340,"L6",G446&gt;Data!$K$340,"L7",G446&gt;Data!$L$340,"L8", G446&lt;=Data!$L$340,"L9")</f>
        <v/>
      </c>
      <c r="K446" s="2"/>
      <c r="L446" s="126" t="s">
        <v>18</v>
      </c>
      <c r="M446" s="126" t="s">
        <v>17</v>
      </c>
      <c r="N446" s="126">
        <f t="shared" si="94"/>
        <v>0</v>
      </c>
      <c r="O446" s="2"/>
      <c r="P446" s="6"/>
      <c r="Q446" s="6"/>
      <c r="R446" s="6"/>
      <c r="S446" s="6">
        <f>$N446</f>
        <v>0</v>
      </c>
      <c r="T446" s="6"/>
      <c r="U446" s="6"/>
      <c r="V446" s="6"/>
      <c r="W446" s="6"/>
      <c r="X446" s="2"/>
      <c r="Y446" s="8">
        <f>COUNTIF(F$443:F$450:F$452:F$459,F446)</f>
        <v>0</v>
      </c>
      <c r="Z446" s="8">
        <f t="shared" si="95"/>
        <v>0</v>
      </c>
    </row>
    <row r="447" spans="1:26" s="11" customFormat="1" ht="20" customHeight="1">
      <c r="A447" s="13" t="s">
        <v>206</v>
      </c>
      <c r="B447" s="13" t="s">
        <v>24</v>
      </c>
      <c r="C447" s="13" t="s">
        <v>13</v>
      </c>
      <c r="D447" s="13" t="s">
        <v>0</v>
      </c>
      <c r="E447" s="155">
        <v>5</v>
      </c>
      <c r="F447" s="30"/>
      <c r="G447" s="325"/>
      <c r="H447" s="125" t="str">
        <f>IF(ISNA((IF(F447=0," ",VLOOKUP(F447,Data!$B$184:$B$210,1,FALSE)))),"WRONG LETTER",IF(F447=0," ",_xlfn.XLOOKUP(F447,Data!$B$184:$B$210,Data!$G$184:$G$210)))</f>
        <v xml:space="preserve"> </v>
      </c>
      <c r="I447" s="125" t="str">
        <f>IF(ISNA((IF(F447=0," ",VLOOKUP(F447,Data!$B$62:$B$88,1,FALSE)))),"WRONG LETTER",IF(F447=0," ",_xlfn.XLOOKUP(F447,Data!$B$62:$B$88,Data!$A$62:$A$88)))</f>
        <v xml:space="preserve"> </v>
      </c>
      <c r="J447" s="13" t="str" cm="1">
        <f t="array" ref="J447">_xlfn.IFS(ISBLANK(G447), "", NOT(ISNUMBER(G447)), "!!!",  G447&gt;Data!$D$340,"...",G447&gt;Data!$E$340,"L1",G447&gt;Data!$F$340,"L2",G447&gt;Data!$G$340,"L3",G447&gt;Data!$H$340,"L4",G447&gt;Data!$I$340,"L5",G447&gt;Data!$J$340,"L6",G447&gt;Data!$K$340,"L7",G447&gt;Data!$L$340,"L8", G447&lt;=Data!$L$340,"L9")</f>
        <v/>
      </c>
      <c r="K447" s="2"/>
      <c r="L447" s="126" t="s">
        <v>31</v>
      </c>
      <c r="M447" s="126" t="s">
        <v>32</v>
      </c>
      <c r="N447" s="126">
        <f t="shared" si="94"/>
        <v>0</v>
      </c>
      <c r="O447" s="2"/>
      <c r="P447" s="6"/>
      <c r="Q447" s="6"/>
      <c r="R447" s="6"/>
      <c r="S447" s="6"/>
      <c r="T447" s="6">
        <f>$N447</f>
        <v>0</v>
      </c>
      <c r="U447" s="6"/>
      <c r="V447" s="6"/>
      <c r="W447" s="6"/>
      <c r="X447" s="2"/>
      <c r="Y447" s="8">
        <f>COUNTIF(F$443:F$450:F$452:F$459,F447)</f>
        <v>0</v>
      </c>
      <c r="Z447" s="8">
        <f t="shared" si="95"/>
        <v>0</v>
      </c>
    </row>
    <row r="448" spans="1:26" s="11" customFormat="1" ht="20" customHeight="1">
      <c r="A448" s="13" t="s">
        <v>206</v>
      </c>
      <c r="B448" s="13" t="s">
        <v>24</v>
      </c>
      <c r="C448" s="13" t="s">
        <v>13</v>
      </c>
      <c r="D448" s="13" t="s">
        <v>0</v>
      </c>
      <c r="E448" s="155">
        <v>6</v>
      </c>
      <c r="F448" s="30"/>
      <c r="G448" s="325"/>
      <c r="H448" s="125" t="str">
        <f>IF(ISNA((IF(F448=0," ",VLOOKUP(F448,Data!$B$184:$B$210,1,FALSE)))),"WRONG LETTER",IF(F448=0," ",_xlfn.XLOOKUP(F448,Data!$B$184:$B$210,Data!$G$184:$G$210)))</f>
        <v xml:space="preserve"> </v>
      </c>
      <c r="I448" s="125" t="str">
        <f>IF(ISNA((IF(F448=0," ",VLOOKUP(F448,Data!$B$62:$B$88,1,FALSE)))),"WRONG LETTER",IF(F448=0," ",_xlfn.XLOOKUP(F448,Data!$B$62:$B$88,Data!$A$62:$A$88)))</f>
        <v xml:space="preserve"> </v>
      </c>
      <c r="J448" s="13" t="str" cm="1">
        <f t="array" ref="J448">_xlfn.IFS(ISBLANK(G448), "", NOT(ISNUMBER(G448)), "!!!",  G448&gt;Data!$D$340,"...",G448&gt;Data!$E$340,"L1",G448&gt;Data!$F$340,"L2",G448&gt;Data!$G$340,"L3",G448&gt;Data!$H$340,"L4",G448&gt;Data!$I$340,"L5",G448&gt;Data!$J$340,"L6",G448&gt;Data!$K$340,"L7",G448&gt;Data!$L$340,"L8", G448&lt;=Data!$L$340,"L9")</f>
        <v/>
      </c>
      <c r="K448" s="2"/>
      <c r="L448" s="126" t="s">
        <v>44</v>
      </c>
      <c r="M448" s="126" t="s">
        <v>48</v>
      </c>
      <c r="N448" s="126">
        <f t="shared" si="94"/>
        <v>0</v>
      </c>
      <c r="O448" s="2"/>
      <c r="P448" s="6"/>
      <c r="Q448" s="6"/>
      <c r="R448" s="6"/>
      <c r="S448" s="6"/>
      <c r="T448" s="6"/>
      <c r="U448" s="6">
        <f>$N448</f>
        <v>0</v>
      </c>
      <c r="V448" s="6"/>
      <c r="W448" s="6"/>
      <c r="X448" s="2"/>
      <c r="Y448" s="8">
        <f>COUNTIF(F$443:F$450:F$452:F$459,F448)</f>
        <v>0</v>
      </c>
      <c r="Z448" s="8">
        <f t="shared" si="95"/>
        <v>0</v>
      </c>
    </row>
    <row r="449" spans="1:26" s="11" customFormat="1" ht="20" customHeight="1">
      <c r="A449" s="13" t="s">
        <v>206</v>
      </c>
      <c r="B449" s="13" t="s">
        <v>24</v>
      </c>
      <c r="C449" s="13" t="s">
        <v>13</v>
      </c>
      <c r="D449" s="13" t="s">
        <v>0</v>
      </c>
      <c r="E449" s="25">
        <v>7</v>
      </c>
      <c r="F449" s="30"/>
      <c r="G449" s="325"/>
      <c r="H449" s="125" t="str">
        <f>IF(ISNA((IF(F449=0," ",VLOOKUP(F449,Data!$B$184:$B$210,1,FALSE)))),"WRONG LETTER",IF(F449=0," ",_xlfn.XLOOKUP(F449,Data!$B$184:$B$210,Data!$G$184:$G$210)))</f>
        <v xml:space="preserve"> </v>
      </c>
      <c r="I449" s="125" t="str">
        <f>IF(ISNA((IF(F449=0," ",VLOOKUP(F449,Data!$B$62:$B$88,1,FALSE)))),"WRONG LETTER",IF(F449=0," ",_xlfn.XLOOKUP(F449,Data!$B$62:$B$88,Data!$A$62:$A$88)))</f>
        <v xml:space="preserve"> </v>
      </c>
      <c r="J449" s="13" t="str" cm="1">
        <f t="array" ref="J449">_xlfn.IFS(ISBLANK(G449), "", NOT(ISNUMBER(G449)), "!!!",  G449&gt;Data!$D$340,"...",G449&gt;Data!$E$340,"L1",G449&gt;Data!$F$340,"L2",G449&gt;Data!$G$340,"L3",G449&gt;Data!$H$340,"L4",G449&gt;Data!$I$340,"L5",G449&gt;Data!$J$340,"L6",G449&gt;Data!$K$340,"L7",G449&gt;Data!$L$340,"L8", G449&lt;=Data!$L$340,"L9")</f>
        <v/>
      </c>
      <c r="K449" s="2"/>
      <c r="L449" s="126" t="s">
        <v>72</v>
      </c>
      <c r="M449" s="126" t="s">
        <v>73</v>
      </c>
      <c r="N449" s="126">
        <f t="shared" si="94"/>
        <v>0</v>
      </c>
      <c r="O449" s="2"/>
      <c r="P449" s="6"/>
      <c r="Q449" s="6"/>
      <c r="R449" s="6"/>
      <c r="S449" s="6"/>
      <c r="T449" s="6"/>
      <c r="U449" s="6"/>
      <c r="V449" s="6">
        <f>$N449</f>
        <v>0</v>
      </c>
      <c r="W449" s="6"/>
      <c r="X449" s="2"/>
      <c r="Y449" s="8">
        <f>COUNTIF(F$443:F$450:F$452:F$459,F449)</f>
        <v>0</v>
      </c>
      <c r="Z449" s="8">
        <f t="shared" si="95"/>
        <v>0</v>
      </c>
    </row>
    <row r="450" spans="1:26" s="12" customFormat="1" ht="20" customHeight="1">
      <c r="A450" s="13" t="s">
        <v>206</v>
      </c>
      <c r="B450" s="13" t="s">
        <v>24</v>
      </c>
      <c r="C450" s="13" t="s">
        <v>13</v>
      </c>
      <c r="D450" s="13" t="s">
        <v>0</v>
      </c>
      <c r="E450" s="25">
        <v>8</v>
      </c>
      <c r="F450" s="30"/>
      <c r="G450" s="325"/>
      <c r="H450" s="125" t="str">
        <f>IF(ISNA((IF(F450=0," ",VLOOKUP(F450,Data!$B$184:$B$210,1,FALSE)))),"WRONG LETTER",IF(F450=0," ",_xlfn.XLOOKUP(F450,Data!$B$184:$B$210,Data!$G$184:$G$210)))</f>
        <v xml:space="preserve"> </v>
      </c>
      <c r="I450" s="125" t="str">
        <f>IF(ISNA((IF(F450=0," ",VLOOKUP(F450,Data!$B$62:$B$88,1,FALSE)))),"WRONG LETTER",IF(F450=0," ",_xlfn.XLOOKUP(F450,Data!$B$62:$B$88,Data!$A$62:$A$88)))</f>
        <v xml:space="preserve"> </v>
      </c>
      <c r="J450" s="13" t="str" cm="1">
        <f t="array" ref="J450">_xlfn.IFS(ISBLANK(G450), "", NOT(ISNUMBER(G450)), "!!!",  G450&gt;Data!$D$340,"...",G450&gt;Data!$E$340,"L1",G450&gt;Data!$F$340,"L2",G450&gt;Data!$G$340,"L3",G450&gt;Data!$H$340,"L4",G450&gt;Data!$I$340,"L5",G450&gt;Data!$J$340,"L6",G450&gt;Data!$K$340,"L7",G450&gt;Data!$L$340,"L8", G450&lt;=Data!$L$340,"L9")</f>
        <v/>
      </c>
      <c r="K450" s="8"/>
      <c r="L450" s="126" t="s">
        <v>45</v>
      </c>
      <c r="M450" s="126" t="s">
        <v>49</v>
      </c>
      <c r="N450" s="126">
        <f t="shared" si="94"/>
        <v>0</v>
      </c>
      <c r="O450" s="2"/>
      <c r="P450" s="6"/>
      <c r="Q450" s="6"/>
      <c r="R450" s="6"/>
      <c r="S450" s="6"/>
      <c r="T450" s="6"/>
      <c r="U450" s="6"/>
      <c r="V450" s="6"/>
      <c r="W450" s="6">
        <f>$N450</f>
        <v>0</v>
      </c>
      <c r="X450" s="8"/>
      <c r="Y450" s="8">
        <f>COUNTIF(F$443:F$450:F$452:F$459,F450)</f>
        <v>0</v>
      </c>
      <c r="Z450" s="8">
        <f t="shared" si="95"/>
        <v>0</v>
      </c>
    </row>
    <row r="451" spans="1:26" s="12" customFormat="1" ht="20" customHeight="1">
      <c r="A451" s="13" t="s">
        <v>206</v>
      </c>
      <c r="B451" s="13" t="s">
        <v>24</v>
      </c>
      <c r="C451" s="13" t="s">
        <v>13</v>
      </c>
      <c r="D451" s="13"/>
      <c r="E451" s="156" t="s">
        <v>288</v>
      </c>
      <c r="F451" s="151"/>
      <c r="G451" s="151"/>
      <c r="H451" s="156"/>
      <c r="I451" s="159"/>
      <c r="J451" s="160"/>
      <c r="K451" s="8"/>
      <c r="L451" s="129"/>
      <c r="M451" s="129"/>
      <c r="N451" s="130"/>
      <c r="O451" s="8"/>
      <c r="P451" s="487" t="s">
        <v>83</v>
      </c>
      <c r="Q451" s="488"/>
      <c r="R451" s="488"/>
      <c r="S451" s="488"/>
      <c r="T451" s="489"/>
      <c r="U451" s="490"/>
      <c r="V451" s="491"/>
      <c r="W451" s="492"/>
      <c r="X451" s="8"/>
      <c r="Y451" s="8"/>
      <c r="Z451" s="3"/>
    </row>
    <row r="452" spans="1:26" s="12" customFormat="1" ht="20" customHeight="1">
      <c r="A452" s="13" t="s">
        <v>206</v>
      </c>
      <c r="B452" s="13" t="s">
        <v>24</v>
      </c>
      <c r="C452" s="13" t="s">
        <v>13</v>
      </c>
      <c r="D452" s="13" t="s">
        <v>1</v>
      </c>
      <c r="E452" s="155">
        <v>1</v>
      </c>
      <c r="F452" s="30"/>
      <c r="G452" s="325"/>
      <c r="H452" s="125" t="str">
        <f>IF(ISNA((IF(F452=0," ",VLOOKUP(F452,Data!$B$184:$B$210,1,FALSE)))),"WRONG LETTER",IF(F452=0," ",_xlfn.XLOOKUP(F452,Data!$B$184:$B$210,Data!$G$184:$G$210)))</f>
        <v xml:space="preserve"> </v>
      </c>
      <c r="I452" s="125" t="str">
        <f>IF(ISNA((IF(F452=0," ",VLOOKUP(F452,Data!$B$62:$B$88,1,FALSE)))),"WRONG LETTER",IF(F452=0," ",_xlfn.XLOOKUP(F452,Data!$B$62:$B$88,Data!$A$62:$A$88)))</f>
        <v xml:space="preserve"> </v>
      </c>
      <c r="J452" s="13" t="str" cm="1">
        <f t="array" ref="J452">_xlfn.IFS(ISBLANK(G452), "", NOT(ISNUMBER(G452)), "!!!",  G452&gt;Data!$D$340,"...",G452&gt;Data!$E$340,"L1",G452&gt;Data!$F$340,"L2",G452&gt;Data!$G$340,"L3",G452&gt;Data!$H$340,"L4",G452&gt;Data!$I$340,"L5",G452&gt;Data!$J$340,"L6",G452&gt;Data!$K$340,"L7",G452&gt;Data!$L$340,"L8", G452&lt;=Data!$L$340,"L9")</f>
        <v/>
      </c>
      <c r="K452" s="8"/>
      <c r="L452" s="126" t="s">
        <v>0</v>
      </c>
      <c r="M452" s="126" t="s">
        <v>47</v>
      </c>
      <c r="N452" s="126">
        <f>(9-_xlfn.XLOOKUP(L452,F$452:F$459,E$452:E$459, 9))+(9-_xlfn.XLOOKUP(M452,F$452:F$459,E$452:E$459, 9))</f>
        <v>0</v>
      </c>
      <c r="O452" s="2"/>
      <c r="P452" s="6">
        <f>$N452</f>
        <v>0</v>
      </c>
      <c r="Q452" s="6"/>
      <c r="R452" s="6"/>
      <c r="S452" s="6"/>
      <c r="T452" s="6"/>
      <c r="U452" s="6"/>
      <c r="V452" s="6"/>
      <c r="W452" s="6"/>
      <c r="X452" s="2"/>
      <c r="Y452" s="8">
        <f>COUNTIF(F$443:F$450:F$452:F$459,F452)</f>
        <v>0</v>
      </c>
      <c r="Z452" s="8">
        <f>IF(NOT(ISBLANK(F452)),COUNTIF(F$452:F$459,LEFT(F452,1)&amp;"*"),0)</f>
        <v>0</v>
      </c>
    </row>
    <row r="453" spans="1:26" s="12" customFormat="1" ht="20" customHeight="1">
      <c r="A453" s="13" t="s">
        <v>206</v>
      </c>
      <c r="B453" s="13" t="s">
        <v>24</v>
      </c>
      <c r="C453" s="13" t="s">
        <v>13</v>
      </c>
      <c r="D453" s="13" t="s">
        <v>1</v>
      </c>
      <c r="E453" s="155">
        <v>2</v>
      </c>
      <c r="F453" s="30"/>
      <c r="G453" s="325"/>
      <c r="H453" s="125" t="str">
        <f>IF(ISNA((IF(F453=0," ",VLOOKUP(F453,Data!$B$184:$B$210,1,FALSE)))),"WRONG LETTER",IF(F453=0," ",_xlfn.XLOOKUP(F453,Data!$B$184:$B$210,Data!$G$184:$G$210)))</f>
        <v xml:space="preserve"> </v>
      </c>
      <c r="I453" s="125" t="str">
        <f>IF(ISNA((IF(F453=0," ",VLOOKUP(F453,Data!$B$62:$B$88,1,FALSE)))),"WRONG LETTER",IF(F453=0," ",_xlfn.XLOOKUP(F453,Data!$B$62:$B$88,Data!$A$62:$A$88)))</f>
        <v xml:space="preserve"> </v>
      </c>
      <c r="J453" s="13" t="str" cm="1">
        <f t="array" ref="J453">_xlfn.IFS(ISBLANK(G453), "", NOT(ISNUMBER(G453)), "!!!",  G453&gt;Data!$D$340,"...",G453&gt;Data!$E$340,"L1",G453&gt;Data!$F$340,"L2",G453&gt;Data!$G$340,"L3",G453&gt;Data!$H$340,"L4",G453&gt;Data!$I$340,"L5",G453&gt;Data!$J$340,"L6",G453&gt;Data!$K$340,"L7",G453&gt;Data!$L$340,"L8", G453&lt;=Data!$L$340,"L9")</f>
        <v/>
      </c>
      <c r="K453" s="8"/>
      <c r="L453" s="126" t="s">
        <v>33</v>
      </c>
      <c r="M453" s="126" t="s">
        <v>34</v>
      </c>
      <c r="N453" s="126">
        <f t="shared" ref="N453:N459" si="96">(9-_xlfn.XLOOKUP(L453,F$452:F$459,E$452:E$459, 9))+(9-_xlfn.XLOOKUP(M453,F$452:F$459,E$452:E$459, 9))</f>
        <v>0</v>
      </c>
      <c r="O453" s="2"/>
      <c r="P453" s="6"/>
      <c r="Q453" s="6">
        <f>$N453</f>
        <v>0</v>
      </c>
      <c r="R453" s="6"/>
      <c r="S453" s="6"/>
      <c r="T453" s="6"/>
      <c r="U453" s="6"/>
      <c r="V453" s="6"/>
      <c r="W453" s="6"/>
      <c r="X453" s="2"/>
      <c r="Y453" s="8">
        <f>COUNTIF(F$443:F$450:F$452:F$459,F453)</f>
        <v>0</v>
      </c>
      <c r="Z453" s="8">
        <f t="shared" ref="Z453:Z459" si="97">IF(NOT(ISBLANK(F453)),COUNTIF(F$452:F$459,LEFT(F453,1)&amp;"*"),0)</f>
        <v>0</v>
      </c>
    </row>
    <row r="454" spans="1:26" s="12" customFormat="1" ht="20" customHeight="1">
      <c r="A454" s="13" t="s">
        <v>206</v>
      </c>
      <c r="B454" s="13" t="s">
        <v>24</v>
      </c>
      <c r="C454" s="13" t="s">
        <v>13</v>
      </c>
      <c r="D454" s="13" t="s">
        <v>1</v>
      </c>
      <c r="E454" s="155">
        <v>3</v>
      </c>
      <c r="F454" s="30"/>
      <c r="G454" s="325"/>
      <c r="H454" s="125" t="str">
        <f>IF(ISNA((IF(F454=0," ",VLOOKUP(F454,Data!$B$184:$B$210,1,FALSE)))),"WRONG LETTER",IF(F454=0," ",_xlfn.XLOOKUP(F454,Data!$B$184:$B$210,Data!$G$184:$G$210)))</f>
        <v xml:space="preserve"> </v>
      </c>
      <c r="I454" s="125" t="str">
        <f>IF(ISNA((IF(F454=0," ",VLOOKUP(F454,Data!$B$62:$B$88,1,FALSE)))),"WRONG LETTER",IF(F454=0," ",_xlfn.XLOOKUP(F454,Data!$B$62:$B$88,Data!$A$62:$A$88)))</f>
        <v xml:space="preserve"> </v>
      </c>
      <c r="J454" s="13" t="str" cm="1">
        <f t="array" ref="J454">_xlfn.IFS(ISBLANK(G454), "", NOT(ISNUMBER(G454)), "!!!",  G454&gt;Data!$D$340,"...",G454&gt;Data!$E$340,"L1",G454&gt;Data!$F$340,"L2",G454&gt;Data!$G$340,"L3",G454&gt;Data!$H$340,"L4",G454&gt;Data!$I$340,"L5",G454&gt;Data!$J$340,"L6",G454&gt;Data!$K$340,"L7",G454&gt;Data!$L$340,"L8", G454&lt;=Data!$L$340,"L9")</f>
        <v/>
      </c>
      <c r="K454" s="8"/>
      <c r="L454" s="126" t="s">
        <v>1</v>
      </c>
      <c r="M454" s="126" t="s">
        <v>46</v>
      </c>
      <c r="N454" s="126">
        <f t="shared" si="96"/>
        <v>0</v>
      </c>
      <c r="O454" s="2"/>
      <c r="P454" s="6"/>
      <c r="Q454" s="6"/>
      <c r="R454" s="6">
        <f>$N454</f>
        <v>0</v>
      </c>
      <c r="S454" s="6"/>
      <c r="T454" s="6"/>
      <c r="U454" s="6"/>
      <c r="V454" s="6"/>
      <c r="W454" s="6"/>
      <c r="X454" s="2"/>
      <c r="Y454" s="8">
        <f>COUNTIF(F$443:F$450:F$452:F$459,F454)</f>
        <v>0</v>
      </c>
      <c r="Z454" s="8">
        <f t="shared" si="97"/>
        <v>0</v>
      </c>
    </row>
    <row r="455" spans="1:26" s="12" customFormat="1" ht="20" customHeight="1">
      <c r="A455" s="13" t="s">
        <v>206</v>
      </c>
      <c r="B455" s="13" t="s">
        <v>24</v>
      </c>
      <c r="C455" s="13" t="s">
        <v>13</v>
      </c>
      <c r="D455" s="13" t="s">
        <v>1</v>
      </c>
      <c r="E455" s="155">
        <v>4</v>
      </c>
      <c r="F455" s="30"/>
      <c r="G455" s="325"/>
      <c r="H455" s="125" t="str">
        <f>IF(ISNA((IF(F455=0," ",VLOOKUP(F455,Data!$B$184:$B$210,1,FALSE)))),"WRONG LETTER",IF(F455=0," ",_xlfn.XLOOKUP(F455,Data!$B$184:$B$210,Data!$G$184:$G$210)))</f>
        <v xml:space="preserve"> </v>
      </c>
      <c r="I455" s="125" t="str">
        <f>IF(ISNA((IF(F455=0," ",VLOOKUP(F455,Data!$B$62:$B$88,1,FALSE)))),"WRONG LETTER",IF(F455=0," ",_xlfn.XLOOKUP(F455,Data!$B$62:$B$88,Data!$A$62:$A$88)))</f>
        <v xml:space="preserve"> </v>
      </c>
      <c r="J455" s="13" t="str" cm="1">
        <f t="array" ref="J455">_xlfn.IFS(ISBLANK(G455), "", NOT(ISNUMBER(G455)), "!!!",  G455&gt;Data!$D$340,"...",G455&gt;Data!$E$340,"L1",G455&gt;Data!$F$340,"L2",G455&gt;Data!$G$340,"L3",G455&gt;Data!$H$340,"L4",G455&gt;Data!$I$340,"L5",G455&gt;Data!$J$340,"L6",G455&gt;Data!$K$340,"L7",G455&gt;Data!$L$340,"L8", G455&lt;=Data!$L$340,"L9")</f>
        <v/>
      </c>
      <c r="K455" s="8"/>
      <c r="L455" s="126" t="s">
        <v>18</v>
      </c>
      <c r="M455" s="126" t="s">
        <v>17</v>
      </c>
      <c r="N455" s="126">
        <f t="shared" si="96"/>
        <v>0</v>
      </c>
      <c r="O455" s="2"/>
      <c r="P455" s="6"/>
      <c r="Q455" s="6"/>
      <c r="R455" s="6"/>
      <c r="S455" s="6">
        <f>$N455</f>
        <v>0</v>
      </c>
      <c r="T455" s="6"/>
      <c r="U455" s="6"/>
      <c r="V455" s="6"/>
      <c r="W455" s="6"/>
      <c r="X455" s="2"/>
      <c r="Y455" s="8">
        <f>COUNTIF(F$443:F$450:F$452:F$459,F455)</f>
        <v>0</v>
      </c>
      <c r="Z455" s="8">
        <f t="shared" si="97"/>
        <v>0</v>
      </c>
    </row>
    <row r="456" spans="1:26" s="12" customFormat="1" ht="20" customHeight="1">
      <c r="A456" s="13" t="s">
        <v>206</v>
      </c>
      <c r="B456" s="13" t="s">
        <v>24</v>
      </c>
      <c r="C456" s="13" t="s">
        <v>13</v>
      </c>
      <c r="D456" s="13" t="s">
        <v>1</v>
      </c>
      <c r="E456" s="155">
        <v>5</v>
      </c>
      <c r="F456" s="30"/>
      <c r="G456" s="325"/>
      <c r="H456" s="125" t="str">
        <f>IF(ISNA((IF(F456=0," ",VLOOKUP(F456,Data!$B$184:$B$210,1,FALSE)))),"WRONG LETTER",IF(F456=0," ",_xlfn.XLOOKUP(F456,Data!$B$184:$B$210,Data!$G$184:$G$210)))</f>
        <v xml:space="preserve"> </v>
      </c>
      <c r="I456" s="125" t="str">
        <f>IF(ISNA((IF(F456=0," ",VLOOKUP(F456,Data!$B$62:$B$88,1,FALSE)))),"WRONG LETTER",IF(F456=0," ",_xlfn.XLOOKUP(F456,Data!$B$62:$B$88,Data!$A$62:$A$88)))</f>
        <v xml:space="preserve"> </v>
      </c>
      <c r="J456" s="13" t="str" cm="1">
        <f t="array" ref="J456">_xlfn.IFS(ISBLANK(G456), "", NOT(ISNUMBER(G456)), "!!!",  G456&gt;Data!$D$340,"...",G456&gt;Data!$E$340,"L1",G456&gt;Data!$F$340,"L2",G456&gt;Data!$G$340,"L3",G456&gt;Data!$H$340,"L4",G456&gt;Data!$I$340,"L5",G456&gt;Data!$J$340,"L6",G456&gt;Data!$K$340,"L7",G456&gt;Data!$L$340,"L8", G456&lt;=Data!$L$340,"L9")</f>
        <v/>
      </c>
      <c r="K456" s="8"/>
      <c r="L456" s="126" t="s">
        <v>31</v>
      </c>
      <c r="M456" s="126" t="s">
        <v>32</v>
      </c>
      <c r="N456" s="126">
        <f t="shared" si="96"/>
        <v>0</v>
      </c>
      <c r="O456" s="2"/>
      <c r="P456" s="6"/>
      <c r="Q456" s="6"/>
      <c r="R456" s="6"/>
      <c r="S456" s="6"/>
      <c r="T456" s="6">
        <f>$N456</f>
        <v>0</v>
      </c>
      <c r="U456" s="6"/>
      <c r="V456" s="6"/>
      <c r="W456" s="6"/>
      <c r="X456" s="2"/>
      <c r="Y456" s="8">
        <f>COUNTIF(F$443:F$450:F$452:F$459,F456)</f>
        <v>0</v>
      </c>
      <c r="Z456" s="8">
        <f t="shared" si="97"/>
        <v>0</v>
      </c>
    </row>
    <row r="457" spans="1:26" s="12" customFormat="1" ht="20" customHeight="1">
      <c r="A457" s="13" t="s">
        <v>206</v>
      </c>
      <c r="B457" s="13" t="s">
        <v>24</v>
      </c>
      <c r="C457" s="13" t="s">
        <v>13</v>
      </c>
      <c r="D457" s="13" t="s">
        <v>1</v>
      </c>
      <c r="E457" s="155">
        <v>6</v>
      </c>
      <c r="F457" s="30"/>
      <c r="G457" s="325"/>
      <c r="H457" s="125" t="str">
        <f>IF(ISNA((IF(F457=0," ",VLOOKUP(F457,Data!$B$184:$B$210,1,FALSE)))),"WRONG LETTER",IF(F457=0," ",_xlfn.XLOOKUP(F457,Data!$B$184:$B$210,Data!$G$184:$G$210)))</f>
        <v xml:space="preserve"> </v>
      </c>
      <c r="I457" s="125" t="str">
        <f>IF(ISNA((IF(F457=0," ",VLOOKUP(F457,Data!$B$62:$B$88,1,FALSE)))),"WRONG LETTER",IF(F457=0," ",_xlfn.XLOOKUP(F457,Data!$B$62:$B$88,Data!$A$62:$A$88)))</f>
        <v xml:space="preserve"> </v>
      </c>
      <c r="J457" s="13" t="str" cm="1">
        <f t="array" ref="J457">_xlfn.IFS(ISBLANK(G457), "", NOT(ISNUMBER(G457)), "!!!",  G457&gt;Data!$D$340,"...",G457&gt;Data!$E$340,"L1",G457&gt;Data!$F$340,"L2",G457&gt;Data!$G$340,"L3",G457&gt;Data!$H$340,"L4",G457&gt;Data!$I$340,"L5",G457&gt;Data!$J$340,"L6",G457&gt;Data!$K$340,"L7",G457&gt;Data!$L$340,"L8", G457&lt;=Data!$L$340,"L9")</f>
        <v/>
      </c>
      <c r="K457" s="131"/>
      <c r="L457" s="126" t="s">
        <v>44</v>
      </c>
      <c r="M457" s="126" t="s">
        <v>48</v>
      </c>
      <c r="N457" s="126">
        <f t="shared" si="96"/>
        <v>0</v>
      </c>
      <c r="O457" s="2"/>
      <c r="P457" s="6"/>
      <c r="Q457" s="6"/>
      <c r="R457" s="6"/>
      <c r="S457" s="6"/>
      <c r="T457" s="6"/>
      <c r="U457" s="6">
        <f>$N457</f>
        <v>0</v>
      </c>
      <c r="V457" s="6"/>
      <c r="W457" s="6"/>
      <c r="X457" s="2"/>
      <c r="Y457" s="8">
        <f>COUNTIF(F$443:F$450:F$452:F$459,F457)</f>
        <v>0</v>
      </c>
      <c r="Z457" s="8">
        <f t="shared" si="97"/>
        <v>0</v>
      </c>
    </row>
    <row r="458" spans="1:26" s="11" customFormat="1" ht="20" customHeight="1">
      <c r="A458" s="13" t="s">
        <v>206</v>
      </c>
      <c r="B458" s="13" t="s">
        <v>24</v>
      </c>
      <c r="C458" s="13" t="s">
        <v>13</v>
      </c>
      <c r="D458" s="13" t="s">
        <v>1</v>
      </c>
      <c r="E458" s="25">
        <v>7</v>
      </c>
      <c r="F458" s="30"/>
      <c r="G458" s="325"/>
      <c r="H458" s="125" t="str">
        <f>IF(ISNA((IF(F458=0," ",VLOOKUP(F458,Data!$B$184:$B$210,1,FALSE)))),"WRONG LETTER",IF(F458=0," ",_xlfn.XLOOKUP(F458,Data!$B$184:$B$210,Data!$G$184:$G$210)))</f>
        <v xml:space="preserve"> </v>
      </c>
      <c r="I458" s="125" t="str">
        <f>IF(ISNA((IF(F458=0," ",VLOOKUP(F458,Data!$B$62:$B$88,1,FALSE)))),"WRONG LETTER",IF(F458=0," ",_xlfn.XLOOKUP(F458,Data!$B$62:$B$88,Data!$A$62:$A$88)))</f>
        <v xml:space="preserve"> </v>
      </c>
      <c r="J458" s="13" t="str" cm="1">
        <f t="array" ref="J458">_xlfn.IFS(ISBLANK(G458), "", NOT(ISNUMBER(G458)), "!!!",  G458&gt;Data!$D$340,"...",G458&gt;Data!$E$340,"L1",G458&gt;Data!$F$340,"L2",G458&gt;Data!$G$340,"L3",G458&gt;Data!$H$340,"L4",G458&gt;Data!$I$340,"L5",G458&gt;Data!$J$340,"L6",G458&gt;Data!$K$340,"L7",G458&gt;Data!$L$340,"L8", G458&lt;=Data!$L$340,"L9")</f>
        <v/>
      </c>
      <c r="K458" s="8"/>
      <c r="L458" s="126" t="s">
        <v>72</v>
      </c>
      <c r="M458" s="126" t="s">
        <v>73</v>
      </c>
      <c r="N458" s="126">
        <f t="shared" si="96"/>
        <v>0</v>
      </c>
      <c r="O458" s="2"/>
      <c r="P458" s="6"/>
      <c r="Q458" s="6"/>
      <c r="R458" s="6"/>
      <c r="S458" s="6"/>
      <c r="T458" s="6"/>
      <c r="U458" s="6"/>
      <c r="V458" s="6">
        <f>$N458</f>
        <v>0</v>
      </c>
      <c r="W458" s="6"/>
      <c r="X458" s="2"/>
      <c r="Y458" s="8">
        <f>COUNTIF(F$443:F$450:F$452:F$459,F458)</f>
        <v>0</v>
      </c>
      <c r="Z458" s="8">
        <f t="shared" si="97"/>
        <v>0</v>
      </c>
    </row>
    <row r="459" spans="1:26" s="11" customFormat="1" ht="20" customHeight="1">
      <c r="A459" s="13" t="s">
        <v>206</v>
      </c>
      <c r="B459" s="13" t="s">
        <v>24</v>
      </c>
      <c r="C459" s="13" t="s">
        <v>13</v>
      </c>
      <c r="D459" s="13" t="s">
        <v>1</v>
      </c>
      <c r="E459" s="25">
        <v>8</v>
      </c>
      <c r="F459" s="30"/>
      <c r="G459" s="325"/>
      <c r="H459" s="125" t="str">
        <f>IF(ISNA((IF(F459=0," ",VLOOKUP(F459,Data!$B$184:$B$210,1,FALSE)))),"WRONG LETTER",IF(F459=0," ",_xlfn.XLOOKUP(F459,Data!$B$184:$B$210,Data!$G$184:$G$210)))</f>
        <v xml:space="preserve"> </v>
      </c>
      <c r="I459" s="125" t="str">
        <f>IF(ISNA((IF(F459=0," ",VLOOKUP(F459,Data!$B$62:$B$88,1,FALSE)))),"WRONG LETTER",IF(F459=0," ",_xlfn.XLOOKUP(F459,Data!$B$62:$B$88,Data!$A$62:$A$88)))</f>
        <v xml:space="preserve"> </v>
      </c>
      <c r="J459" s="13" t="str" cm="1">
        <f t="array" ref="J459">_xlfn.IFS(ISBLANK(G459), "", NOT(ISNUMBER(G459)), "!!!",  G459&gt;Data!$D$340,"...",G459&gt;Data!$E$340,"L1",G459&gt;Data!$F$340,"L2",G459&gt;Data!$G$340,"L3",G459&gt;Data!$H$340,"L4",G459&gt;Data!$I$340,"L5",G459&gt;Data!$J$340,"L6",G459&gt;Data!$K$340,"L7",G459&gt;Data!$L$340,"L8", G459&lt;=Data!$L$340,"L9")</f>
        <v/>
      </c>
      <c r="K459" s="8"/>
      <c r="L459" s="126" t="s">
        <v>45</v>
      </c>
      <c r="M459" s="126" t="s">
        <v>49</v>
      </c>
      <c r="N459" s="126">
        <f t="shared" si="96"/>
        <v>0</v>
      </c>
      <c r="O459" s="2"/>
      <c r="P459" s="6"/>
      <c r="Q459" s="6"/>
      <c r="R459" s="6"/>
      <c r="S459" s="6"/>
      <c r="T459" s="6"/>
      <c r="U459" s="6"/>
      <c r="V459" s="6"/>
      <c r="W459" s="6">
        <f>$N459</f>
        <v>0</v>
      </c>
      <c r="X459" s="8"/>
      <c r="Y459" s="8">
        <f>COUNTIF(F$443:F$450:F$452:F$459,F459)</f>
        <v>0</v>
      </c>
      <c r="Z459" s="8">
        <f t="shared" si="97"/>
        <v>0</v>
      </c>
    </row>
    <row r="460" spans="1:26" s="11" customFormat="1" ht="20" customHeight="1">
      <c r="A460" s="13" t="s">
        <v>206</v>
      </c>
      <c r="B460" s="13" t="s">
        <v>24</v>
      </c>
      <c r="C460" s="13">
        <v>100</v>
      </c>
      <c r="D460" s="13"/>
      <c r="E460" s="156" t="s">
        <v>289</v>
      </c>
      <c r="F460" s="151"/>
      <c r="G460" s="151"/>
      <c r="H460" s="156"/>
      <c r="I460" s="159" t="s">
        <v>59</v>
      </c>
      <c r="J460" s="160">
        <f>Data!$M$341</f>
        <v>12.56</v>
      </c>
      <c r="K460" s="22"/>
      <c r="L460" s="16"/>
      <c r="M460" s="16"/>
      <c r="O460" s="8"/>
      <c r="P460" s="487" t="s">
        <v>83</v>
      </c>
      <c r="Q460" s="488"/>
      <c r="R460" s="488"/>
      <c r="S460" s="488"/>
      <c r="T460" s="489"/>
      <c r="U460" s="490"/>
      <c r="V460" s="491"/>
      <c r="W460" s="492"/>
      <c r="X460" s="2"/>
      <c r="Y460" s="123"/>
      <c r="Z460" s="3"/>
    </row>
    <row r="461" spans="1:26" s="11" customFormat="1" ht="20" customHeight="1">
      <c r="A461" s="13" t="s">
        <v>206</v>
      </c>
      <c r="B461" s="13" t="s">
        <v>24</v>
      </c>
      <c r="C461" s="13">
        <v>100</v>
      </c>
      <c r="D461" s="13" t="s">
        <v>0</v>
      </c>
      <c r="E461" s="155">
        <v>1</v>
      </c>
      <c r="F461" s="30"/>
      <c r="G461" s="325"/>
      <c r="H461" s="125" t="str">
        <f>IF(ISNA((IF(F461=0," ",VLOOKUP(F461,Data!$B$184:$B$210,1,FALSE)))),"WRONG LETTER",IF(F461=0," ",_xlfn.XLOOKUP(F461,Data!$B$184:$B$210,Data!$J$184:$J$210)))</f>
        <v xml:space="preserve"> </v>
      </c>
      <c r="I461" s="125" t="str">
        <f>IF(ISNA((IF(F461=0," ",VLOOKUP(F461,Data!$B$62:$B$88,1,FALSE)))),"WRONG LETTER",IF(F461=0," ",_xlfn.XLOOKUP(F461,Data!$B$62:$B$88,Data!$A$62:$A$88)))</f>
        <v xml:space="preserve"> </v>
      </c>
      <c r="J461" s="13" t="str" cm="1">
        <f t="array" ref="J461">_xlfn.IFS(ISBLANK(G461), "", NOT(ISNUMBER(G461)), "!!!",  G461&gt;Data!$D$341,"...",G461&gt;Data!$E$341,"L1",G461&gt;Data!$F$341,"L2",G461&gt;Data!$G$341,"L3",G461&gt;Data!$H$341,"L4",G461&gt;Data!$I$341,"L5",G461&gt;Data!$J$341,"L6",G461&gt;Data!$K$341,"L7",G461&gt;Data!$L$341,"L8", G461&lt;=Data!$L$341,"L9")</f>
        <v/>
      </c>
      <c r="K461" s="2"/>
      <c r="L461" s="126" t="s">
        <v>0</v>
      </c>
      <c r="M461" s="126" t="s">
        <v>47</v>
      </c>
      <c r="N461" s="126">
        <f>(9-_xlfn.XLOOKUP(L461,F$461:F$468,E$461:E$468, 9))+(9-_xlfn.XLOOKUP(M461,F$461:F$468,E$461:E$468, 9))</f>
        <v>0</v>
      </c>
      <c r="O461" s="2"/>
      <c r="P461" s="6">
        <f>$N461</f>
        <v>0</v>
      </c>
      <c r="Q461" s="6"/>
      <c r="R461" s="6"/>
      <c r="S461" s="6"/>
      <c r="T461" s="6"/>
      <c r="U461" s="6"/>
      <c r="V461" s="6"/>
      <c r="W461" s="6"/>
      <c r="X461" s="2"/>
      <c r="Y461" s="8">
        <f>COUNTIF(F$461:F$468:F$470:F$477,F461)</f>
        <v>0</v>
      </c>
      <c r="Z461" s="8">
        <f>IF(NOT(ISBLANK(F461)),COUNTIF(F$461:F$468,LEFT(F461,1)&amp;"*"),0)</f>
        <v>0</v>
      </c>
    </row>
    <row r="462" spans="1:26" s="11" customFormat="1" ht="20" customHeight="1">
      <c r="A462" s="13" t="s">
        <v>206</v>
      </c>
      <c r="B462" s="13" t="s">
        <v>24</v>
      </c>
      <c r="C462" s="13">
        <v>100</v>
      </c>
      <c r="D462" s="13" t="s">
        <v>0</v>
      </c>
      <c r="E462" s="155">
        <v>2</v>
      </c>
      <c r="F462" s="30"/>
      <c r="G462" s="325"/>
      <c r="H462" s="125" t="str">
        <f>IF(ISNA((IF(F462=0," ",VLOOKUP(F462,Data!$B$184:$B$210,1,FALSE)))),"WRONG LETTER",IF(F462=0," ",_xlfn.XLOOKUP(F462,Data!$B$184:$B$210,Data!$J$184:$J$210)))</f>
        <v xml:space="preserve"> </v>
      </c>
      <c r="I462" s="125" t="str">
        <f>IF(ISNA((IF(F462=0," ",VLOOKUP(F462,Data!$B$62:$B$88,1,FALSE)))),"WRONG LETTER",IF(F462=0," ",_xlfn.XLOOKUP(F462,Data!$B$62:$B$88,Data!$A$62:$A$88)))</f>
        <v xml:space="preserve"> </v>
      </c>
      <c r="J462" s="13" t="str" cm="1">
        <f t="array" ref="J462">_xlfn.IFS(ISBLANK(G462), "", NOT(ISNUMBER(G462)), "!!!",  G462&gt;Data!$D$341,"...",G462&gt;Data!$E$341,"L1",G462&gt;Data!$F$341,"L2",G462&gt;Data!$G$341,"L3",G462&gt;Data!$H$341,"L4",G462&gt;Data!$I$341,"L5",G462&gt;Data!$J$341,"L6",G462&gt;Data!$K$341,"L7",G462&gt;Data!$L$341,"L8", G462&lt;=Data!$L$341,"L9")</f>
        <v/>
      </c>
      <c r="K462" s="2"/>
      <c r="L462" s="126" t="s">
        <v>33</v>
      </c>
      <c r="M462" s="126" t="s">
        <v>34</v>
      </c>
      <c r="N462" s="126">
        <f t="shared" ref="N462:N468" si="98">(9-_xlfn.XLOOKUP(L462,F$461:F$468,E$461:E$468, 9))+(9-_xlfn.XLOOKUP(M462,F$461:F$468,E$461:E$468, 9))</f>
        <v>0</v>
      </c>
      <c r="O462" s="2"/>
      <c r="P462" s="6"/>
      <c r="Q462" s="6">
        <f>$N462</f>
        <v>0</v>
      </c>
      <c r="R462" s="6"/>
      <c r="S462" s="6"/>
      <c r="T462" s="6"/>
      <c r="U462" s="6"/>
      <c r="V462" s="6"/>
      <c r="W462" s="6"/>
      <c r="X462" s="2"/>
      <c r="Y462" s="8">
        <f>COUNTIF(F$461:F$468:F$470:F$477,F462)</f>
        <v>0</v>
      </c>
      <c r="Z462" s="8">
        <f t="shared" ref="Z462:Z468" si="99">IF(NOT(ISBLANK(F462)),COUNTIF(F$461:F$468,LEFT(F462,1)&amp;"*"),0)</f>
        <v>0</v>
      </c>
    </row>
    <row r="463" spans="1:26" s="11" customFormat="1" ht="20" customHeight="1">
      <c r="A463" s="13" t="s">
        <v>206</v>
      </c>
      <c r="B463" s="13" t="s">
        <v>24</v>
      </c>
      <c r="C463" s="13">
        <v>100</v>
      </c>
      <c r="D463" s="13" t="s">
        <v>0</v>
      </c>
      <c r="E463" s="155">
        <v>3</v>
      </c>
      <c r="F463" s="30"/>
      <c r="G463" s="325"/>
      <c r="H463" s="125" t="str">
        <f>IF(ISNA((IF(F463=0," ",VLOOKUP(F463,Data!$B$184:$B$210,1,FALSE)))),"WRONG LETTER",IF(F463=0," ",_xlfn.XLOOKUP(F463,Data!$B$184:$B$210,Data!$J$184:$J$210)))</f>
        <v xml:space="preserve"> </v>
      </c>
      <c r="I463" s="125" t="str">
        <f>IF(ISNA((IF(F463=0," ",VLOOKUP(F463,Data!$B$62:$B$88,1,FALSE)))),"WRONG LETTER",IF(F463=0," ",_xlfn.XLOOKUP(F463,Data!$B$62:$B$88,Data!$A$62:$A$88)))</f>
        <v xml:space="preserve"> </v>
      </c>
      <c r="J463" s="13" t="str" cm="1">
        <f t="array" ref="J463">_xlfn.IFS(ISBLANK(G463), "", NOT(ISNUMBER(G463)), "!!!",  G463&gt;Data!$D$341,"...",G463&gt;Data!$E$341,"L1",G463&gt;Data!$F$341,"L2",G463&gt;Data!$G$341,"L3",G463&gt;Data!$H$341,"L4",G463&gt;Data!$I$341,"L5",G463&gt;Data!$J$341,"L6",G463&gt;Data!$K$341,"L7",G463&gt;Data!$L$341,"L8", G463&lt;=Data!$L$341,"L9")</f>
        <v/>
      </c>
      <c r="K463" s="2"/>
      <c r="L463" s="126" t="s">
        <v>1</v>
      </c>
      <c r="M463" s="126" t="s">
        <v>46</v>
      </c>
      <c r="N463" s="126">
        <f t="shared" si="98"/>
        <v>0</v>
      </c>
      <c r="O463" s="2"/>
      <c r="P463" s="6"/>
      <c r="Q463" s="6"/>
      <c r="R463" s="6">
        <f>$N463</f>
        <v>0</v>
      </c>
      <c r="S463" s="6"/>
      <c r="T463" s="6"/>
      <c r="U463" s="6"/>
      <c r="V463" s="6"/>
      <c r="W463" s="6"/>
      <c r="X463" s="2"/>
      <c r="Y463" s="8">
        <f>COUNTIF(F$461:F$468:F$470:F$477,F463)</f>
        <v>0</v>
      </c>
      <c r="Z463" s="8">
        <f t="shared" si="99"/>
        <v>0</v>
      </c>
    </row>
    <row r="464" spans="1:26" s="11" customFormat="1" ht="20" customHeight="1">
      <c r="A464" s="13" t="s">
        <v>206</v>
      </c>
      <c r="B464" s="13" t="s">
        <v>24</v>
      </c>
      <c r="C464" s="13">
        <v>100</v>
      </c>
      <c r="D464" s="13" t="s">
        <v>0</v>
      </c>
      <c r="E464" s="155">
        <v>4</v>
      </c>
      <c r="F464" s="30"/>
      <c r="G464" s="325"/>
      <c r="H464" s="125" t="str">
        <f>IF(ISNA((IF(F464=0," ",VLOOKUP(F464,Data!$B$184:$B$210,1,FALSE)))),"WRONG LETTER",IF(F464=0," ",_xlfn.XLOOKUP(F464,Data!$B$184:$B$210,Data!$J$184:$J$210)))</f>
        <v xml:space="preserve"> </v>
      </c>
      <c r="I464" s="125" t="str">
        <f>IF(ISNA((IF(F464=0," ",VLOOKUP(F464,Data!$B$62:$B$88,1,FALSE)))),"WRONG LETTER",IF(F464=0," ",_xlfn.XLOOKUP(F464,Data!$B$62:$B$88,Data!$A$62:$A$88)))</f>
        <v xml:space="preserve"> </v>
      </c>
      <c r="J464" s="13" t="str" cm="1">
        <f t="array" ref="J464">_xlfn.IFS(ISBLANK(G464), "", NOT(ISNUMBER(G464)), "!!!",  G464&gt;Data!$D$341,"...",G464&gt;Data!$E$341,"L1",G464&gt;Data!$F$341,"L2",G464&gt;Data!$G$341,"L3",G464&gt;Data!$H$341,"L4",G464&gt;Data!$I$341,"L5",G464&gt;Data!$J$341,"L6",G464&gt;Data!$K$341,"L7",G464&gt;Data!$L$341,"L8", G464&lt;=Data!$L$341,"L9")</f>
        <v/>
      </c>
      <c r="K464" s="2"/>
      <c r="L464" s="126" t="s">
        <v>18</v>
      </c>
      <c r="M464" s="126" t="s">
        <v>17</v>
      </c>
      <c r="N464" s="126">
        <f t="shared" si="98"/>
        <v>0</v>
      </c>
      <c r="O464" s="2"/>
      <c r="P464" s="6"/>
      <c r="Q464" s="6"/>
      <c r="R464" s="6"/>
      <c r="S464" s="6">
        <f>$N464</f>
        <v>0</v>
      </c>
      <c r="T464" s="6"/>
      <c r="U464" s="6"/>
      <c r="V464" s="6"/>
      <c r="W464" s="6"/>
      <c r="X464" s="2"/>
      <c r="Y464" s="8">
        <f>COUNTIF(F$461:F$468:F$470:F$477,F464)</f>
        <v>0</v>
      </c>
      <c r="Z464" s="8">
        <f t="shared" si="99"/>
        <v>0</v>
      </c>
    </row>
    <row r="465" spans="1:26" s="11" customFormat="1" ht="20" customHeight="1">
      <c r="A465" s="13" t="s">
        <v>206</v>
      </c>
      <c r="B465" s="13" t="s">
        <v>24</v>
      </c>
      <c r="C465" s="13">
        <v>100</v>
      </c>
      <c r="D465" s="13" t="s">
        <v>0</v>
      </c>
      <c r="E465" s="155">
        <v>5</v>
      </c>
      <c r="F465" s="30"/>
      <c r="G465" s="325"/>
      <c r="H465" s="125" t="str">
        <f>IF(ISNA((IF(F465=0," ",VLOOKUP(F465,Data!$B$184:$B$210,1,FALSE)))),"WRONG LETTER",IF(F465=0," ",_xlfn.XLOOKUP(F465,Data!$B$184:$B$210,Data!$J$184:$J$210)))</f>
        <v xml:space="preserve"> </v>
      </c>
      <c r="I465" s="125" t="str">
        <f>IF(ISNA((IF(F465=0," ",VLOOKUP(F465,Data!$B$62:$B$88,1,FALSE)))),"WRONG LETTER",IF(F465=0," ",_xlfn.XLOOKUP(F465,Data!$B$62:$B$88,Data!$A$62:$A$88)))</f>
        <v xml:space="preserve"> </v>
      </c>
      <c r="J465" s="13" t="str" cm="1">
        <f t="array" ref="J465">_xlfn.IFS(ISBLANK(G465), "", NOT(ISNUMBER(G465)), "!!!",  G465&gt;Data!$D$341,"...",G465&gt;Data!$E$341,"L1",G465&gt;Data!$F$341,"L2",G465&gt;Data!$G$341,"L3",G465&gt;Data!$H$341,"L4",G465&gt;Data!$I$341,"L5",G465&gt;Data!$J$341,"L6",G465&gt;Data!$K$341,"L7",G465&gt;Data!$L$341,"L8", G465&lt;=Data!$L$341,"L9")</f>
        <v/>
      </c>
      <c r="K465" s="2"/>
      <c r="L465" s="126" t="s">
        <v>31</v>
      </c>
      <c r="M465" s="126" t="s">
        <v>32</v>
      </c>
      <c r="N465" s="126">
        <f t="shared" si="98"/>
        <v>0</v>
      </c>
      <c r="O465" s="2"/>
      <c r="P465" s="6"/>
      <c r="Q465" s="6"/>
      <c r="R465" s="6"/>
      <c r="S465" s="6"/>
      <c r="T465" s="6">
        <f>$N465</f>
        <v>0</v>
      </c>
      <c r="U465" s="6"/>
      <c r="V465" s="6"/>
      <c r="W465" s="6"/>
      <c r="X465" s="2"/>
      <c r="Y465" s="8">
        <f>COUNTIF(F$461:F$468:F$470:F$477,F465)</f>
        <v>0</v>
      </c>
      <c r="Z465" s="8">
        <f t="shared" si="99"/>
        <v>0</v>
      </c>
    </row>
    <row r="466" spans="1:26" s="11" customFormat="1" ht="20" customHeight="1">
      <c r="A466" s="13" t="s">
        <v>206</v>
      </c>
      <c r="B466" s="13" t="s">
        <v>24</v>
      </c>
      <c r="C466" s="13">
        <v>100</v>
      </c>
      <c r="D466" s="13" t="s">
        <v>0</v>
      </c>
      <c r="E466" s="155">
        <v>6</v>
      </c>
      <c r="F466" s="30"/>
      <c r="G466" s="325"/>
      <c r="H466" s="125" t="str">
        <f>IF(ISNA((IF(F466=0," ",VLOOKUP(F466,Data!$B$184:$B$210,1,FALSE)))),"WRONG LETTER",IF(F466=0," ",_xlfn.XLOOKUP(F466,Data!$B$184:$B$210,Data!$J$184:$J$210)))</f>
        <v xml:space="preserve"> </v>
      </c>
      <c r="I466" s="125" t="str">
        <f>IF(ISNA((IF(F466=0," ",VLOOKUP(F466,Data!$B$62:$B$88,1,FALSE)))),"WRONG LETTER",IF(F466=0," ",_xlfn.XLOOKUP(F466,Data!$B$62:$B$88,Data!$A$62:$A$88)))</f>
        <v xml:space="preserve"> </v>
      </c>
      <c r="J466" s="13" t="str" cm="1">
        <f t="array" ref="J466">_xlfn.IFS(ISBLANK(G466), "", NOT(ISNUMBER(G466)), "!!!",  G466&gt;Data!$D$341,"...",G466&gt;Data!$E$341,"L1",G466&gt;Data!$F$341,"L2",G466&gt;Data!$G$341,"L3",G466&gt;Data!$H$341,"L4",G466&gt;Data!$I$341,"L5",G466&gt;Data!$J$341,"L6",G466&gt;Data!$K$341,"L7",G466&gt;Data!$L$341,"L8", G466&lt;=Data!$L$341,"L9")</f>
        <v/>
      </c>
      <c r="K466" s="2"/>
      <c r="L466" s="126" t="s">
        <v>44</v>
      </c>
      <c r="M466" s="126" t="s">
        <v>48</v>
      </c>
      <c r="N466" s="126">
        <f t="shared" si="98"/>
        <v>0</v>
      </c>
      <c r="O466" s="2"/>
      <c r="P466" s="6"/>
      <c r="Q466" s="6"/>
      <c r="R466" s="6"/>
      <c r="S466" s="6"/>
      <c r="T466" s="6"/>
      <c r="U466" s="6">
        <f>$N466</f>
        <v>0</v>
      </c>
      <c r="V466" s="6"/>
      <c r="W466" s="6"/>
      <c r="X466" s="2"/>
      <c r="Y466" s="8">
        <f>COUNTIF(F$461:F$468:F$470:F$477,F466)</f>
        <v>0</v>
      </c>
      <c r="Z466" s="8">
        <f t="shared" si="99"/>
        <v>0</v>
      </c>
    </row>
    <row r="467" spans="1:26" s="11" customFormat="1" ht="20" customHeight="1">
      <c r="A467" s="13" t="s">
        <v>206</v>
      </c>
      <c r="B467" s="13" t="s">
        <v>24</v>
      </c>
      <c r="C467" s="13">
        <v>100</v>
      </c>
      <c r="D467" s="13" t="s">
        <v>0</v>
      </c>
      <c r="E467" s="25">
        <v>7</v>
      </c>
      <c r="F467" s="30"/>
      <c r="G467" s="325"/>
      <c r="H467" s="125" t="str">
        <f>IF(ISNA((IF(F467=0," ",VLOOKUP(F467,Data!$B$184:$B$210,1,FALSE)))),"WRONG LETTER",IF(F467=0," ",_xlfn.XLOOKUP(F467,Data!$B$184:$B$210,Data!$J$184:$J$210)))</f>
        <v xml:space="preserve"> </v>
      </c>
      <c r="I467" s="125" t="str">
        <f>IF(ISNA((IF(F467=0," ",VLOOKUP(F467,Data!$B$62:$B$88,1,FALSE)))),"WRONG LETTER",IF(F467=0," ",_xlfn.XLOOKUP(F467,Data!$B$62:$B$88,Data!$A$62:$A$88)))</f>
        <v xml:space="preserve"> </v>
      </c>
      <c r="J467" s="13" t="str" cm="1">
        <f t="array" ref="J467">_xlfn.IFS(ISBLANK(G467), "", NOT(ISNUMBER(G467)), "!!!",  G467&gt;Data!$D$341,"...",G467&gt;Data!$E$341,"L1",G467&gt;Data!$F$341,"L2",G467&gt;Data!$G$341,"L3",G467&gt;Data!$H$341,"L4",G467&gt;Data!$I$341,"L5",G467&gt;Data!$J$341,"L6",G467&gt;Data!$K$341,"L7",G467&gt;Data!$L$341,"L8", G467&lt;=Data!$L$341,"L9")</f>
        <v/>
      </c>
      <c r="K467" s="2"/>
      <c r="L467" s="126" t="s">
        <v>72</v>
      </c>
      <c r="M467" s="126" t="s">
        <v>73</v>
      </c>
      <c r="N467" s="126">
        <f t="shared" si="98"/>
        <v>0</v>
      </c>
      <c r="O467" s="2"/>
      <c r="P467" s="6"/>
      <c r="Q467" s="6"/>
      <c r="R467" s="6"/>
      <c r="S467" s="6"/>
      <c r="T467" s="6"/>
      <c r="U467" s="6"/>
      <c r="V467" s="6">
        <f>$N467</f>
        <v>0</v>
      </c>
      <c r="W467" s="6"/>
      <c r="X467" s="2"/>
      <c r="Y467" s="8">
        <f>COUNTIF(F$461:F$468:F$470:F$477,F467)</f>
        <v>0</v>
      </c>
      <c r="Z467" s="8">
        <f t="shared" si="99"/>
        <v>0</v>
      </c>
    </row>
    <row r="468" spans="1:26" s="12" customFormat="1" ht="20" customHeight="1">
      <c r="A468" s="13" t="s">
        <v>206</v>
      </c>
      <c r="B468" s="13" t="s">
        <v>24</v>
      </c>
      <c r="C468" s="13">
        <v>100</v>
      </c>
      <c r="D468" s="13" t="s">
        <v>0</v>
      </c>
      <c r="E468" s="25">
        <v>8</v>
      </c>
      <c r="F468" s="30"/>
      <c r="G468" s="325"/>
      <c r="H468" s="125" t="str">
        <f>IF(ISNA((IF(F468=0," ",VLOOKUP(F468,Data!$B$184:$B$210,1,FALSE)))),"WRONG LETTER",IF(F468=0," ",_xlfn.XLOOKUP(F468,Data!$B$184:$B$210,Data!$J$184:$J$210)))</f>
        <v xml:space="preserve"> </v>
      </c>
      <c r="I468" s="125" t="str">
        <f>IF(ISNA((IF(F468=0," ",VLOOKUP(F468,Data!$B$62:$B$88,1,FALSE)))),"WRONG LETTER",IF(F468=0," ",_xlfn.XLOOKUP(F468,Data!$B$62:$B$88,Data!$A$62:$A$88)))</f>
        <v xml:space="preserve"> </v>
      </c>
      <c r="J468" s="13" t="str" cm="1">
        <f t="array" ref="J468">_xlfn.IFS(ISBLANK(G468), "", NOT(ISNUMBER(G468)), "!!!",  G468&gt;Data!$D$341,"...",G468&gt;Data!$E$341,"L1",G468&gt;Data!$F$341,"L2",G468&gt;Data!$G$341,"L3",G468&gt;Data!$H$341,"L4",G468&gt;Data!$I$341,"L5",G468&gt;Data!$J$341,"L6",G468&gt;Data!$K$341,"L7",G468&gt;Data!$L$341,"L8", G468&lt;=Data!$L$341,"L9")</f>
        <v/>
      </c>
      <c r="K468" s="8"/>
      <c r="L468" s="126" t="s">
        <v>45</v>
      </c>
      <c r="M468" s="126" t="s">
        <v>49</v>
      </c>
      <c r="N468" s="126">
        <f t="shared" si="98"/>
        <v>0</v>
      </c>
      <c r="O468" s="2"/>
      <c r="P468" s="6"/>
      <c r="Q468" s="6"/>
      <c r="R468" s="6"/>
      <c r="S468" s="6"/>
      <c r="T468" s="6"/>
      <c r="U468" s="6"/>
      <c r="V468" s="6"/>
      <c r="W468" s="6">
        <f>$N468</f>
        <v>0</v>
      </c>
      <c r="X468" s="8"/>
      <c r="Y468" s="8">
        <f>COUNTIF(F$461:F$468:F$470:F$477,F468)</f>
        <v>0</v>
      </c>
      <c r="Z468" s="8">
        <f t="shared" si="99"/>
        <v>0</v>
      </c>
    </row>
    <row r="469" spans="1:26" s="12" customFormat="1" ht="20" customHeight="1">
      <c r="A469" s="13" t="s">
        <v>206</v>
      </c>
      <c r="B469" s="13" t="s">
        <v>24</v>
      </c>
      <c r="C469" s="13">
        <v>100</v>
      </c>
      <c r="D469" s="13"/>
      <c r="E469" s="156" t="s">
        <v>290</v>
      </c>
      <c r="F469" s="151"/>
      <c r="G469" s="151"/>
      <c r="H469" s="156"/>
      <c r="I469" s="159"/>
      <c r="J469" s="160"/>
      <c r="K469" s="8"/>
      <c r="L469" s="129"/>
      <c r="M469" s="129"/>
      <c r="N469" s="130"/>
      <c r="O469" s="8"/>
      <c r="P469" s="487" t="s">
        <v>83</v>
      </c>
      <c r="Q469" s="488"/>
      <c r="R469" s="488"/>
      <c r="S469" s="488"/>
      <c r="T469" s="489"/>
      <c r="U469" s="490"/>
      <c r="V469" s="491"/>
      <c r="W469" s="492"/>
      <c r="X469" s="8"/>
      <c r="Y469" s="8"/>
      <c r="Z469" s="3"/>
    </row>
    <row r="470" spans="1:26" s="12" customFormat="1" ht="20" customHeight="1">
      <c r="A470" s="13" t="s">
        <v>206</v>
      </c>
      <c r="B470" s="13" t="s">
        <v>24</v>
      </c>
      <c r="C470" s="13">
        <v>100</v>
      </c>
      <c r="D470" s="13" t="s">
        <v>1</v>
      </c>
      <c r="E470" s="155">
        <v>1</v>
      </c>
      <c r="F470" s="30"/>
      <c r="G470" s="325"/>
      <c r="H470" s="125" t="str">
        <f>IF(ISNA((IF(F470=0," ",VLOOKUP(F470,Data!$B$184:$B$210,1,FALSE)))),"WRONG LETTER",IF(F470=0," ",_xlfn.XLOOKUP(F470,Data!$B$184:$B$210,Data!$J$184:$J$210)))</f>
        <v xml:space="preserve"> </v>
      </c>
      <c r="I470" s="125" t="str">
        <f>IF(ISNA((IF(F470=0," ",VLOOKUP(F470,Data!$B$62:$B$88,1,FALSE)))),"WRONG LETTER",IF(F470=0," ",_xlfn.XLOOKUP(F470,Data!$B$62:$B$88,Data!$A$62:$A$88)))</f>
        <v xml:space="preserve"> </v>
      </c>
      <c r="J470" s="13" t="str" cm="1">
        <f t="array" ref="J470">_xlfn.IFS(ISBLANK(G470), "", NOT(ISNUMBER(G470)), "!!!",  G470&gt;Data!$D$341,"...",G470&gt;Data!$E$341,"L1",G470&gt;Data!$F$341,"L2",G470&gt;Data!$G$341,"L3",G470&gt;Data!$H$341,"L4",G470&gt;Data!$I$341,"L5",G470&gt;Data!$J$341,"L6",G470&gt;Data!$K$341,"L7",G470&gt;Data!$L$341,"L8", G470&lt;=Data!$L$341,"L9")</f>
        <v/>
      </c>
      <c r="K470" s="8"/>
      <c r="L470" s="126" t="s">
        <v>0</v>
      </c>
      <c r="M470" s="126" t="s">
        <v>47</v>
      </c>
      <c r="N470" s="126">
        <f>(9-_xlfn.XLOOKUP(L470,F$470:F$477,E$470:E$477, 9))+(9-_xlfn.XLOOKUP(M470,F$470:F$477,E$470:E$477, 9))</f>
        <v>0</v>
      </c>
      <c r="O470" s="2"/>
      <c r="P470" s="6">
        <f>$N470</f>
        <v>0</v>
      </c>
      <c r="Q470" s="6"/>
      <c r="R470" s="6"/>
      <c r="S470" s="6"/>
      <c r="T470" s="6"/>
      <c r="U470" s="6"/>
      <c r="V470" s="6"/>
      <c r="W470" s="6"/>
      <c r="X470" s="2"/>
      <c r="Y470" s="8">
        <f>COUNTIF(F$461:F$468:F$470:F$477,F470)</f>
        <v>0</v>
      </c>
      <c r="Z470" s="8">
        <f>IF(NOT(ISBLANK(F470)),COUNTIF(F$470:F$477,LEFT(F470,1)&amp;"*"),0)</f>
        <v>0</v>
      </c>
    </row>
    <row r="471" spans="1:26" s="12" customFormat="1" ht="20" customHeight="1">
      <c r="A471" s="13" t="s">
        <v>206</v>
      </c>
      <c r="B471" s="13" t="s">
        <v>24</v>
      </c>
      <c r="C471" s="13">
        <v>100</v>
      </c>
      <c r="D471" s="13" t="s">
        <v>1</v>
      </c>
      <c r="E471" s="155">
        <v>2</v>
      </c>
      <c r="F471" s="30"/>
      <c r="G471" s="325"/>
      <c r="H471" s="125" t="str">
        <f>IF(ISNA((IF(F471=0," ",VLOOKUP(F471,Data!$B$184:$B$210,1,FALSE)))),"WRONG LETTER",IF(F471=0," ",_xlfn.XLOOKUP(F471,Data!$B$184:$B$210,Data!$J$184:$J$210)))</f>
        <v xml:space="preserve"> </v>
      </c>
      <c r="I471" s="125" t="str">
        <f>IF(ISNA((IF(F471=0," ",VLOOKUP(F471,Data!$B$62:$B$88,1,FALSE)))),"WRONG LETTER",IF(F471=0," ",_xlfn.XLOOKUP(F471,Data!$B$62:$B$88,Data!$A$62:$A$88)))</f>
        <v xml:space="preserve"> </v>
      </c>
      <c r="J471" s="13" t="str" cm="1">
        <f t="array" ref="J471">_xlfn.IFS(ISBLANK(G471), "", NOT(ISNUMBER(G471)), "!!!",  G471&gt;Data!$D$341,"...",G471&gt;Data!$E$341,"L1",G471&gt;Data!$F$341,"L2",G471&gt;Data!$G$341,"L3",G471&gt;Data!$H$341,"L4",G471&gt;Data!$I$341,"L5",G471&gt;Data!$J$341,"L6",G471&gt;Data!$K$341,"L7",G471&gt;Data!$L$341,"L8", G471&lt;=Data!$L$341,"L9")</f>
        <v/>
      </c>
      <c r="K471" s="8"/>
      <c r="L471" s="126" t="s">
        <v>33</v>
      </c>
      <c r="M471" s="126" t="s">
        <v>34</v>
      </c>
      <c r="N471" s="126">
        <f t="shared" ref="N471:N477" si="100">(9-_xlfn.XLOOKUP(L471,F$470:F$477,E$470:E$477, 9))+(9-_xlfn.XLOOKUP(M471,F$470:F$477,E$470:E$477, 9))</f>
        <v>0</v>
      </c>
      <c r="O471" s="2"/>
      <c r="P471" s="6"/>
      <c r="Q471" s="6">
        <f>$N471</f>
        <v>0</v>
      </c>
      <c r="R471" s="6"/>
      <c r="S471" s="6"/>
      <c r="T471" s="6"/>
      <c r="U471" s="6"/>
      <c r="V471" s="6"/>
      <c r="W471" s="6"/>
      <c r="X471" s="2"/>
      <c r="Y471" s="8">
        <f>COUNTIF(F$461:F$468:F$470:F$477,F471)</f>
        <v>0</v>
      </c>
      <c r="Z471" s="8">
        <f t="shared" ref="Z471:Z477" si="101">IF(NOT(ISBLANK(F471)),COUNTIF(F$470:F$477,LEFT(F471,1)&amp;"*"),0)</f>
        <v>0</v>
      </c>
    </row>
    <row r="472" spans="1:26" s="12" customFormat="1" ht="20" customHeight="1">
      <c r="A472" s="13" t="s">
        <v>206</v>
      </c>
      <c r="B472" s="13" t="s">
        <v>24</v>
      </c>
      <c r="C472" s="13">
        <v>100</v>
      </c>
      <c r="D472" s="13" t="s">
        <v>1</v>
      </c>
      <c r="E472" s="155">
        <v>3</v>
      </c>
      <c r="F472" s="30"/>
      <c r="G472" s="325"/>
      <c r="H472" s="125" t="str">
        <f>IF(ISNA((IF(F472=0," ",VLOOKUP(F472,Data!$B$184:$B$210,1,FALSE)))),"WRONG LETTER",IF(F472=0," ",_xlfn.XLOOKUP(F472,Data!$B$184:$B$210,Data!$J$184:$J$210)))</f>
        <v xml:space="preserve"> </v>
      </c>
      <c r="I472" s="125" t="str">
        <f>IF(ISNA((IF(F472=0," ",VLOOKUP(F472,Data!$B$62:$B$88,1,FALSE)))),"WRONG LETTER",IF(F472=0," ",_xlfn.XLOOKUP(F472,Data!$B$62:$B$88,Data!$A$62:$A$88)))</f>
        <v xml:space="preserve"> </v>
      </c>
      <c r="J472" s="13" t="str" cm="1">
        <f t="array" ref="J472">_xlfn.IFS(ISBLANK(G472), "", NOT(ISNUMBER(G472)), "!!!",  G472&gt;Data!$D$341,"...",G472&gt;Data!$E$341,"L1",G472&gt;Data!$F$341,"L2",G472&gt;Data!$G$341,"L3",G472&gt;Data!$H$341,"L4",G472&gt;Data!$I$341,"L5",G472&gt;Data!$J$341,"L6",G472&gt;Data!$K$341,"L7",G472&gt;Data!$L$341,"L8", G472&lt;=Data!$L$341,"L9")</f>
        <v/>
      </c>
      <c r="K472" s="8"/>
      <c r="L472" s="126" t="s">
        <v>1</v>
      </c>
      <c r="M472" s="126" t="s">
        <v>46</v>
      </c>
      <c r="N472" s="126">
        <f t="shared" si="100"/>
        <v>0</v>
      </c>
      <c r="O472" s="2"/>
      <c r="P472" s="6"/>
      <c r="Q472" s="6"/>
      <c r="R472" s="6">
        <f>$N472</f>
        <v>0</v>
      </c>
      <c r="S472" s="6"/>
      <c r="T472" s="6"/>
      <c r="U472" s="6"/>
      <c r="V472" s="6"/>
      <c r="W472" s="6"/>
      <c r="X472" s="2"/>
      <c r="Y472" s="8">
        <f>COUNTIF(F$461:F$468:F$470:F$477,F472)</f>
        <v>0</v>
      </c>
      <c r="Z472" s="8">
        <f t="shared" si="101"/>
        <v>0</v>
      </c>
    </row>
    <row r="473" spans="1:26" s="12" customFormat="1" ht="20" customHeight="1">
      <c r="A473" s="13" t="s">
        <v>206</v>
      </c>
      <c r="B473" s="13" t="s">
        <v>24</v>
      </c>
      <c r="C473" s="13">
        <v>100</v>
      </c>
      <c r="D473" s="13" t="s">
        <v>1</v>
      </c>
      <c r="E473" s="155">
        <v>4</v>
      </c>
      <c r="F473" s="30"/>
      <c r="G473" s="325"/>
      <c r="H473" s="125" t="str">
        <f>IF(ISNA((IF(F473=0," ",VLOOKUP(F473,Data!$B$184:$B$210,1,FALSE)))),"WRONG LETTER",IF(F473=0," ",_xlfn.XLOOKUP(F473,Data!$B$184:$B$210,Data!$J$184:$J$210)))</f>
        <v xml:space="preserve"> </v>
      </c>
      <c r="I473" s="125" t="str">
        <f>IF(ISNA((IF(F473=0," ",VLOOKUP(F473,Data!$B$62:$B$88,1,FALSE)))),"WRONG LETTER",IF(F473=0," ",_xlfn.XLOOKUP(F473,Data!$B$62:$B$88,Data!$A$62:$A$88)))</f>
        <v xml:space="preserve"> </v>
      </c>
      <c r="J473" s="13" t="str" cm="1">
        <f t="array" ref="J473">_xlfn.IFS(ISBLANK(G473), "", NOT(ISNUMBER(G473)), "!!!",  G473&gt;Data!$D$341,"...",G473&gt;Data!$E$341,"L1",G473&gt;Data!$F$341,"L2",G473&gt;Data!$G$341,"L3",G473&gt;Data!$H$341,"L4",G473&gt;Data!$I$341,"L5",G473&gt;Data!$J$341,"L6",G473&gt;Data!$K$341,"L7",G473&gt;Data!$L$341,"L8", G473&lt;=Data!$L$341,"L9")</f>
        <v/>
      </c>
      <c r="K473" s="8"/>
      <c r="L473" s="126" t="s">
        <v>18</v>
      </c>
      <c r="M473" s="126" t="s">
        <v>17</v>
      </c>
      <c r="N473" s="126">
        <f t="shared" si="100"/>
        <v>0</v>
      </c>
      <c r="O473" s="2"/>
      <c r="P473" s="6"/>
      <c r="Q473" s="6"/>
      <c r="R473" s="6"/>
      <c r="S473" s="6">
        <f>$N473</f>
        <v>0</v>
      </c>
      <c r="T473" s="6"/>
      <c r="U473" s="6"/>
      <c r="V473" s="6"/>
      <c r="W473" s="6"/>
      <c r="X473" s="2"/>
      <c r="Y473" s="8">
        <f>COUNTIF(F$461:F$468:F$470:F$477,F473)</f>
        <v>0</v>
      </c>
      <c r="Z473" s="8">
        <f t="shared" si="101"/>
        <v>0</v>
      </c>
    </row>
    <row r="474" spans="1:26" s="12" customFormat="1" ht="20" customHeight="1">
      <c r="A474" s="13" t="s">
        <v>206</v>
      </c>
      <c r="B474" s="13" t="s">
        <v>24</v>
      </c>
      <c r="C474" s="13">
        <v>100</v>
      </c>
      <c r="D474" s="13" t="s">
        <v>1</v>
      </c>
      <c r="E474" s="155">
        <v>5</v>
      </c>
      <c r="F474" s="30"/>
      <c r="G474" s="325"/>
      <c r="H474" s="125" t="str">
        <f>IF(ISNA((IF(F474=0," ",VLOOKUP(F474,Data!$B$184:$B$210,1,FALSE)))),"WRONG LETTER",IF(F474=0," ",_xlfn.XLOOKUP(F474,Data!$B$184:$B$210,Data!$J$184:$J$210)))</f>
        <v xml:space="preserve"> </v>
      </c>
      <c r="I474" s="125" t="str">
        <f>IF(ISNA((IF(F474=0," ",VLOOKUP(F474,Data!$B$62:$B$88,1,FALSE)))),"WRONG LETTER",IF(F474=0," ",_xlfn.XLOOKUP(F474,Data!$B$62:$B$88,Data!$A$62:$A$88)))</f>
        <v xml:space="preserve"> </v>
      </c>
      <c r="J474" s="13" t="str" cm="1">
        <f t="array" ref="J474">_xlfn.IFS(ISBLANK(G474), "", NOT(ISNUMBER(G474)), "!!!",  G474&gt;Data!$D$341,"...",G474&gt;Data!$E$341,"L1",G474&gt;Data!$F$341,"L2",G474&gt;Data!$G$341,"L3",G474&gt;Data!$H$341,"L4",G474&gt;Data!$I$341,"L5",G474&gt;Data!$J$341,"L6",G474&gt;Data!$K$341,"L7",G474&gt;Data!$L$341,"L8", G474&lt;=Data!$L$341,"L9")</f>
        <v/>
      </c>
      <c r="K474" s="8"/>
      <c r="L474" s="126" t="s">
        <v>31</v>
      </c>
      <c r="M474" s="126" t="s">
        <v>32</v>
      </c>
      <c r="N474" s="126">
        <f t="shared" si="100"/>
        <v>0</v>
      </c>
      <c r="O474" s="2"/>
      <c r="P474" s="6"/>
      <c r="Q474" s="6"/>
      <c r="R474" s="6"/>
      <c r="S474" s="6"/>
      <c r="T474" s="6">
        <f>$N474</f>
        <v>0</v>
      </c>
      <c r="U474" s="6"/>
      <c r="V474" s="6"/>
      <c r="W474" s="6"/>
      <c r="X474" s="2"/>
      <c r="Y474" s="8">
        <f>COUNTIF(F$461:F$468:F$470:F$477,F474)</f>
        <v>0</v>
      </c>
      <c r="Z474" s="8">
        <f t="shared" si="101"/>
        <v>0</v>
      </c>
    </row>
    <row r="475" spans="1:26" s="12" customFormat="1" ht="20" customHeight="1">
      <c r="A475" s="13" t="s">
        <v>206</v>
      </c>
      <c r="B475" s="13" t="s">
        <v>24</v>
      </c>
      <c r="C475" s="13">
        <v>100</v>
      </c>
      <c r="D475" s="13" t="s">
        <v>1</v>
      </c>
      <c r="E475" s="155">
        <v>6</v>
      </c>
      <c r="F475" s="30"/>
      <c r="G475" s="325"/>
      <c r="H475" s="125" t="str">
        <f>IF(ISNA((IF(F475=0," ",VLOOKUP(F475,Data!$B$184:$B$210,1,FALSE)))),"WRONG LETTER",IF(F475=0," ",_xlfn.XLOOKUP(F475,Data!$B$184:$B$210,Data!$J$184:$J$210)))</f>
        <v xml:space="preserve"> </v>
      </c>
      <c r="I475" s="125" t="str">
        <f>IF(ISNA((IF(F475=0," ",VLOOKUP(F475,Data!$B$62:$B$88,1,FALSE)))),"WRONG LETTER",IF(F475=0," ",_xlfn.XLOOKUP(F475,Data!$B$62:$B$88,Data!$A$62:$A$88)))</f>
        <v xml:space="preserve"> </v>
      </c>
      <c r="J475" s="13" t="str" cm="1">
        <f t="array" ref="J475">_xlfn.IFS(ISBLANK(G475), "", NOT(ISNUMBER(G475)), "!!!",  G475&gt;Data!$D$341,"...",G475&gt;Data!$E$341,"L1",G475&gt;Data!$F$341,"L2",G475&gt;Data!$G$341,"L3",G475&gt;Data!$H$341,"L4",G475&gt;Data!$I$341,"L5",G475&gt;Data!$J$341,"L6",G475&gt;Data!$K$341,"L7",G475&gt;Data!$L$341,"L8", G475&lt;=Data!$L$341,"L9")</f>
        <v/>
      </c>
      <c r="K475" s="131"/>
      <c r="L475" s="126" t="s">
        <v>44</v>
      </c>
      <c r="M475" s="126" t="s">
        <v>48</v>
      </c>
      <c r="N475" s="126">
        <f t="shared" si="100"/>
        <v>0</v>
      </c>
      <c r="O475" s="2"/>
      <c r="P475" s="6"/>
      <c r="Q475" s="6"/>
      <c r="R475" s="6"/>
      <c r="S475" s="6"/>
      <c r="T475" s="6"/>
      <c r="U475" s="6">
        <f>$N475</f>
        <v>0</v>
      </c>
      <c r="V475" s="6"/>
      <c r="W475" s="6"/>
      <c r="X475" s="2"/>
      <c r="Y475" s="8">
        <f>COUNTIF(F$461:F$468:F$470:F$477,F475)</f>
        <v>0</v>
      </c>
      <c r="Z475" s="8">
        <f t="shared" si="101"/>
        <v>0</v>
      </c>
    </row>
    <row r="476" spans="1:26" s="11" customFormat="1" ht="20" customHeight="1">
      <c r="A476" s="13" t="s">
        <v>206</v>
      </c>
      <c r="B476" s="13" t="s">
        <v>24</v>
      </c>
      <c r="C476" s="13">
        <v>100</v>
      </c>
      <c r="D476" s="13" t="s">
        <v>1</v>
      </c>
      <c r="E476" s="25">
        <v>7</v>
      </c>
      <c r="F476" s="30"/>
      <c r="G476" s="325"/>
      <c r="H476" s="125" t="str">
        <f>IF(ISNA((IF(F476=0," ",VLOOKUP(F476,Data!$B$184:$B$210,1,FALSE)))),"WRONG LETTER",IF(F476=0," ",_xlfn.XLOOKUP(F476,Data!$B$184:$B$210,Data!$J$184:$J$210)))</f>
        <v xml:space="preserve"> </v>
      </c>
      <c r="I476" s="125" t="str">
        <f>IF(ISNA((IF(F476=0," ",VLOOKUP(F476,Data!$B$62:$B$88,1,FALSE)))),"WRONG LETTER",IF(F476=0," ",_xlfn.XLOOKUP(F476,Data!$B$62:$B$88,Data!$A$62:$A$88)))</f>
        <v xml:space="preserve"> </v>
      </c>
      <c r="J476" s="13" t="str" cm="1">
        <f t="array" ref="J476">_xlfn.IFS(ISBLANK(G476), "", NOT(ISNUMBER(G476)), "!!!",  G476&gt;Data!$D$341,"...",G476&gt;Data!$E$341,"L1",G476&gt;Data!$F$341,"L2",G476&gt;Data!$G$341,"L3",G476&gt;Data!$H$341,"L4",G476&gt;Data!$I$341,"L5",G476&gt;Data!$J$341,"L6",G476&gt;Data!$K$341,"L7",G476&gt;Data!$L$341,"L8", G476&lt;=Data!$L$341,"L9")</f>
        <v/>
      </c>
      <c r="K476" s="8"/>
      <c r="L476" s="126" t="s">
        <v>72</v>
      </c>
      <c r="M476" s="126" t="s">
        <v>73</v>
      </c>
      <c r="N476" s="126">
        <f t="shared" si="100"/>
        <v>0</v>
      </c>
      <c r="O476" s="2"/>
      <c r="P476" s="6"/>
      <c r="Q476" s="6"/>
      <c r="R476" s="6"/>
      <c r="S476" s="6"/>
      <c r="T476" s="6"/>
      <c r="U476" s="6"/>
      <c r="V476" s="6">
        <f>$N476</f>
        <v>0</v>
      </c>
      <c r="W476" s="6"/>
      <c r="X476" s="2"/>
      <c r="Y476" s="8">
        <f>COUNTIF(F$461:F$468:F$470:F$477,F476)</f>
        <v>0</v>
      </c>
      <c r="Z476" s="8">
        <f t="shared" si="101"/>
        <v>0</v>
      </c>
    </row>
    <row r="477" spans="1:26" s="11" customFormat="1" ht="20" customHeight="1">
      <c r="A477" s="13" t="s">
        <v>206</v>
      </c>
      <c r="B477" s="13" t="s">
        <v>24</v>
      </c>
      <c r="C477" s="13">
        <v>100</v>
      </c>
      <c r="D477" s="13" t="s">
        <v>1</v>
      </c>
      <c r="E477" s="25">
        <v>8</v>
      </c>
      <c r="F477" s="30"/>
      <c r="G477" s="325"/>
      <c r="H477" s="125" t="str">
        <f>IF(ISNA((IF(F477=0," ",VLOOKUP(F477,Data!$B$184:$B$210,1,FALSE)))),"WRONG LETTER",IF(F477=0," ",_xlfn.XLOOKUP(F477,Data!$B$184:$B$210,Data!$J$184:$J$210)))</f>
        <v xml:space="preserve"> </v>
      </c>
      <c r="I477" s="125" t="str">
        <f>IF(ISNA((IF(F477=0," ",VLOOKUP(F477,Data!$B$62:$B$88,1,FALSE)))),"WRONG LETTER",IF(F477=0," ",_xlfn.XLOOKUP(F477,Data!$B$62:$B$88,Data!$A$62:$A$88)))</f>
        <v xml:space="preserve"> </v>
      </c>
      <c r="J477" s="13" t="str" cm="1">
        <f t="array" ref="J477">_xlfn.IFS(ISBLANK(G477), "", NOT(ISNUMBER(G477)), "!!!",  G477&gt;Data!$D$341,"...",G477&gt;Data!$E$341,"L1",G477&gt;Data!$F$341,"L2",G477&gt;Data!$G$341,"L3",G477&gt;Data!$H$341,"L4",G477&gt;Data!$I$341,"L5",G477&gt;Data!$J$341,"L6",G477&gt;Data!$K$341,"L7",G477&gt;Data!$L$341,"L8", G477&lt;=Data!$L$341,"L9")</f>
        <v/>
      </c>
      <c r="K477" s="8"/>
      <c r="L477" s="126" t="s">
        <v>45</v>
      </c>
      <c r="M477" s="126" t="s">
        <v>49</v>
      </c>
      <c r="N477" s="126">
        <f t="shared" si="100"/>
        <v>0</v>
      </c>
      <c r="O477" s="2"/>
      <c r="P477" s="6"/>
      <c r="Q477" s="6"/>
      <c r="R477" s="6"/>
      <c r="S477" s="6"/>
      <c r="T477" s="6"/>
      <c r="U477" s="6"/>
      <c r="V477" s="6"/>
      <c r="W477" s="6">
        <f>$N477</f>
        <v>0</v>
      </c>
      <c r="X477" s="8"/>
      <c r="Y477" s="8">
        <f>COUNTIF(F$461:F$468:F$470:F$477,F477)</f>
        <v>0</v>
      </c>
      <c r="Z477" s="8">
        <f t="shared" si="101"/>
        <v>0</v>
      </c>
    </row>
    <row r="478" spans="1:26" s="11" customFormat="1" ht="20" customHeight="1">
      <c r="A478" s="13" t="s">
        <v>206</v>
      </c>
      <c r="B478" s="13" t="s">
        <v>24</v>
      </c>
      <c r="C478" s="13">
        <v>200</v>
      </c>
      <c r="D478" s="13"/>
      <c r="E478" s="156" t="s">
        <v>291</v>
      </c>
      <c r="F478" s="151"/>
      <c r="G478" s="151"/>
      <c r="H478" s="156"/>
      <c r="I478" s="159" t="s">
        <v>59</v>
      </c>
      <c r="J478" s="160">
        <f>Data!$M$342</f>
        <v>25.6</v>
      </c>
      <c r="K478" s="22"/>
      <c r="L478" s="16"/>
      <c r="M478" s="16"/>
      <c r="O478" s="8"/>
      <c r="P478" s="487" t="s">
        <v>83</v>
      </c>
      <c r="Q478" s="488"/>
      <c r="R478" s="488"/>
      <c r="S478" s="488"/>
      <c r="T478" s="489"/>
      <c r="U478" s="490"/>
      <c r="V478" s="491"/>
      <c r="W478" s="492"/>
      <c r="X478" s="2"/>
      <c r="Y478" s="123"/>
      <c r="Z478" s="3"/>
    </row>
    <row r="479" spans="1:26" s="11" customFormat="1" ht="20" customHeight="1">
      <c r="A479" s="13" t="s">
        <v>206</v>
      </c>
      <c r="B479" s="13" t="s">
        <v>24</v>
      </c>
      <c r="C479" s="13">
        <v>200</v>
      </c>
      <c r="D479" s="13" t="s">
        <v>0</v>
      </c>
      <c r="E479" s="155">
        <v>1</v>
      </c>
      <c r="F479" s="30"/>
      <c r="G479" s="325"/>
      <c r="H479" s="125" t="str">
        <f>IF(ISNA((IF(F479=0," ",VLOOKUP(F479,Data!$B$184:$B$210,1,FALSE)))),"WRONG LETTER",IF(F479=0," ",_xlfn.XLOOKUP(F479,Data!$B$184:$B$210,Data!$N$184:$N$210)))</f>
        <v xml:space="preserve"> </v>
      </c>
      <c r="I479" s="125" t="str">
        <f>IF(ISNA((IF(F479=0," ",VLOOKUP(F479,Data!$B$62:$B$88,1,FALSE)))),"WRONG LETTER",IF(F479=0," ",_xlfn.XLOOKUP(F479,Data!$B$62:$B$88,Data!$A$62:$A$88)))</f>
        <v xml:space="preserve"> </v>
      </c>
      <c r="J479" s="13" t="str" cm="1">
        <f t="array" ref="J479">_xlfn.IFS(ISBLANK(G479), "", NOT(ISNUMBER(G479)), "!!!",  G479&gt;Data!$D$342,"...",G479&gt;Data!$E$342,"L1",G479&gt;Data!$F$342,"L2",G479&gt;Data!$G$342,"L3",G479&gt;Data!$H$342,"L4",G479&gt;Data!$I$342,"L5",G479&gt;Data!$J$342,"L6",G479&gt;Data!$K$342,"L7",G479&gt;Data!$L$342,"L8", G479&lt;=Data!$L$342,"L9")</f>
        <v/>
      </c>
      <c r="K479" s="2"/>
      <c r="L479" s="126" t="s">
        <v>0</v>
      </c>
      <c r="M479" s="126" t="s">
        <v>47</v>
      </c>
      <c r="N479" s="126">
        <f>(9-_xlfn.XLOOKUP(L479,F$479:F$486,E$479:E$486, 9))+(9-_xlfn.XLOOKUP(M479,F$479:F$486,E$479:E$486, 9))</f>
        <v>0</v>
      </c>
      <c r="O479" s="2"/>
      <c r="P479" s="6">
        <f>$N479</f>
        <v>0</v>
      </c>
      <c r="Q479" s="6"/>
      <c r="R479" s="6"/>
      <c r="S479" s="6"/>
      <c r="T479" s="6"/>
      <c r="U479" s="6"/>
      <c r="V479" s="6"/>
      <c r="W479" s="6"/>
      <c r="X479" s="2"/>
      <c r="Y479" s="8">
        <f>COUNTIF(F$479:F$486:F$488:F$495,F479)</f>
        <v>0</v>
      </c>
      <c r="Z479" s="8">
        <f>IF(NOT(ISBLANK(F479)),COUNTIF(F$479:F$486,LEFT(F479,1)&amp;"*"),0)</f>
        <v>0</v>
      </c>
    </row>
    <row r="480" spans="1:26" s="11" customFormat="1" ht="20" customHeight="1">
      <c r="A480" s="13" t="s">
        <v>206</v>
      </c>
      <c r="B480" s="13" t="s">
        <v>24</v>
      </c>
      <c r="C480" s="13">
        <v>200</v>
      </c>
      <c r="D480" s="13" t="s">
        <v>0</v>
      </c>
      <c r="E480" s="155">
        <v>2</v>
      </c>
      <c r="F480" s="30"/>
      <c r="G480" s="325"/>
      <c r="H480" s="125" t="str">
        <f>IF(ISNA((IF(F480=0," ",VLOOKUP(F480,Data!$B$184:$B$210,1,FALSE)))),"WRONG LETTER",IF(F480=0," ",_xlfn.XLOOKUP(F480,Data!$B$184:$B$210,Data!$N$184:$N$210)))</f>
        <v xml:space="preserve"> </v>
      </c>
      <c r="I480" s="125" t="str">
        <f>IF(ISNA((IF(F480=0," ",VLOOKUP(F480,Data!$B$62:$B$88,1,FALSE)))),"WRONG LETTER",IF(F480=0," ",_xlfn.XLOOKUP(F480,Data!$B$62:$B$88,Data!$A$62:$A$88)))</f>
        <v xml:space="preserve"> </v>
      </c>
      <c r="J480" s="13" t="str" cm="1">
        <f t="array" ref="J480">_xlfn.IFS(ISBLANK(G480), "", NOT(ISNUMBER(G480)), "!!!",  G480&gt;Data!$D$342,"...",G480&gt;Data!$E$342,"L1",G480&gt;Data!$F$342,"L2",G480&gt;Data!$G$342,"L3",G480&gt;Data!$H$342,"L4",G480&gt;Data!$I$342,"L5",G480&gt;Data!$J$342,"L6",G480&gt;Data!$K$342,"L7",G480&gt;Data!$L$342,"L8", G480&lt;=Data!$L$342,"L9")</f>
        <v/>
      </c>
      <c r="K480" s="2"/>
      <c r="L480" s="126" t="s">
        <v>33</v>
      </c>
      <c r="M480" s="126" t="s">
        <v>34</v>
      </c>
      <c r="N480" s="126">
        <f t="shared" ref="N480:N486" si="102">(9-_xlfn.XLOOKUP(L480,F$479:F$486,E$479:E$486, 9))+(9-_xlfn.XLOOKUP(M480,F$479:F$486,E$479:E$486, 9))</f>
        <v>0</v>
      </c>
      <c r="O480" s="2"/>
      <c r="P480" s="6"/>
      <c r="Q480" s="6">
        <f>$N480</f>
        <v>0</v>
      </c>
      <c r="R480" s="6"/>
      <c r="S480" s="6"/>
      <c r="T480" s="6"/>
      <c r="U480" s="6"/>
      <c r="V480" s="6"/>
      <c r="W480" s="6"/>
      <c r="X480" s="2"/>
      <c r="Y480" s="8">
        <f>COUNTIF(F$479:F$486:F$488:F$495,F480)</f>
        <v>0</v>
      </c>
      <c r="Z480" s="8">
        <f t="shared" ref="Z480:Z486" si="103">IF(NOT(ISBLANK(F480)),COUNTIF(F$479:F$486,LEFT(F480,1)&amp;"*"),0)</f>
        <v>0</v>
      </c>
    </row>
    <row r="481" spans="1:26" s="11" customFormat="1" ht="20" customHeight="1">
      <c r="A481" s="13" t="s">
        <v>206</v>
      </c>
      <c r="B481" s="13" t="s">
        <v>24</v>
      </c>
      <c r="C481" s="13">
        <v>200</v>
      </c>
      <c r="D481" s="13" t="s">
        <v>0</v>
      </c>
      <c r="E481" s="155">
        <v>3</v>
      </c>
      <c r="F481" s="30"/>
      <c r="G481" s="325"/>
      <c r="H481" s="125" t="str">
        <f>IF(ISNA((IF(F481=0," ",VLOOKUP(F481,Data!$B$184:$B$210,1,FALSE)))),"WRONG LETTER",IF(F481=0," ",_xlfn.XLOOKUP(F481,Data!$B$184:$B$210,Data!$N$184:$N$210)))</f>
        <v xml:space="preserve"> </v>
      </c>
      <c r="I481" s="125" t="str">
        <f>IF(ISNA((IF(F481=0," ",VLOOKUP(F481,Data!$B$62:$B$88,1,FALSE)))),"WRONG LETTER",IF(F481=0," ",_xlfn.XLOOKUP(F481,Data!$B$62:$B$88,Data!$A$62:$A$88)))</f>
        <v xml:space="preserve"> </v>
      </c>
      <c r="J481" s="13" t="str" cm="1">
        <f t="array" ref="J481">_xlfn.IFS(ISBLANK(G481), "", NOT(ISNUMBER(G481)), "!!!",  G481&gt;Data!$D$342,"...",G481&gt;Data!$E$342,"L1",G481&gt;Data!$F$342,"L2",G481&gt;Data!$G$342,"L3",G481&gt;Data!$H$342,"L4",G481&gt;Data!$I$342,"L5",G481&gt;Data!$J$342,"L6",G481&gt;Data!$K$342,"L7",G481&gt;Data!$L$342,"L8", G481&lt;=Data!$L$342,"L9")</f>
        <v/>
      </c>
      <c r="K481" s="2"/>
      <c r="L481" s="126" t="s">
        <v>1</v>
      </c>
      <c r="M481" s="126" t="s">
        <v>46</v>
      </c>
      <c r="N481" s="126">
        <f t="shared" si="102"/>
        <v>0</v>
      </c>
      <c r="O481" s="2"/>
      <c r="P481" s="6"/>
      <c r="Q481" s="6"/>
      <c r="R481" s="6">
        <f>$N481</f>
        <v>0</v>
      </c>
      <c r="S481" s="6"/>
      <c r="T481" s="6"/>
      <c r="U481" s="6"/>
      <c r="V481" s="6"/>
      <c r="W481" s="6"/>
      <c r="X481" s="2"/>
      <c r="Y481" s="8">
        <f>COUNTIF(F$479:F$486:F$488:F$495,F481)</f>
        <v>0</v>
      </c>
      <c r="Z481" s="8">
        <f t="shared" si="103"/>
        <v>0</v>
      </c>
    </row>
    <row r="482" spans="1:26" s="11" customFormat="1" ht="20" customHeight="1">
      <c r="A482" s="13" t="s">
        <v>206</v>
      </c>
      <c r="B482" s="13" t="s">
        <v>24</v>
      </c>
      <c r="C482" s="13">
        <v>200</v>
      </c>
      <c r="D482" s="13" t="s">
        <v>0</v>
      </c>
      <c r="E482" s="155">
        <v>4</v>
      </c>
      <c r="F482" s="30"/>
      <c r="G482" s="325"/>
      <c r="H482" s="125" t="str">
        <f>IF(ISNA((IF(F482=0," ",VLOOKUP(F482,Data!$B$184:$B$210,1,FALSE)))),"WRONG LETTER",IF(F482=0," ",_xlfn.XLOOKUP(F482,Data!$B$184:$B$210,Data!$N$184:$N$210)))</f>
        <v xml:space="preserve"> </v>
      </c>
      <c r="I482" s="125" t="str">
        <f>IF(ISNA((IF(F482=0," ",VLOOKUP(F482,Data!$B$62:$B$88,1,FALSE)))),"WRONG LETTER",IF(F482=0," ",_xlfn.XLOOKUP(F482,Data!$B$62:$B$88,Data!$A$62:$A$88)))</f>
        <v xml:space="preserve"> </v>
      </c>
      <c r="J482" s="13" t="str" cm="1">
        <f t="array" ref="J482">_xlfn.IFS(ISBLANK(G482), "", NOT(ISNUMBER(G482)), "!!!",  G482&gt;Data!$D$342,"...",G482&gt;Data!$E$342,"L1",G482&gt;Data!$F$342,"L2",G482&gt;Data!$G$342,"L3",G482&gt;Data!$H$342,"L4",G482&gt;Data!$I$342,"L5",G482&gt;Data!$J$342,"L6",G482&gt;Data!$K$342,"L7",G482&gt;Data!$L$342,"L8", G482&lt;=Data!$L$342,"L9")</f>
        <v/>
      </c>
      <c r="K482" s="2"/>
      <c r="L482" s="126" t="s">
        <v>18</v>
      </c>
      <c r="M482" s="126" t="s">
        <v>17</v>
      </c>
      <c r="N482" s="126">
        <f t="shared" si="102"/>
        <v>0</v>
      </c>
      <c r="O482" s="2"/>
      <c r="P482" s="6"/>
      <c r="Q482" s="6"/>
      <c r="R482" s="6"/>
      <c r="S482" s="6">
        <f>$N482</f>
        <v>0</v>
      </c>
      <c r="T482" s="6"/>
      <c r="U482" s="6"/>
      <c r="V482" s="6"/>
      <c r="W482" s="6"/>
      <c r="X482" s="2"/>
      <c r="Y482" s="8">
        <f>COUNTIF(F$479:F$486:F$488:F$495,F482)</f>
        <v>0</v>
      </c>
      <c r="Z482" s="8">
        <f t="shared" si="103"/>
        <v>0</v>
      </c>
    </row>
    <row r="483" spans="1:26" s="11" customFormat="1" ht="20" customHeight="1">
      <c r="A483" s="13" t="s">
        <v>206</v>
      </c>
      <c r="B483" s="13" t="s">
        <v>24</v>
      </c>
      <c r="C483" s="13">
        <v>200</v>
      </c>
      <c r="D483" s="13" t="s">
        <v>0</v>
      </c>
      <c r="E483" s="155">
        <v>5</v>
      </c>
      <c r="F483" s="30"/>
      <c r="G483" s="325"/>
      <c r="H483" s="125" t="str">
        <f>IF(ISNA((IF(F483=0," ",VLOOKUP(F483,Data!$B$184:$B$210,1,FALSE)))),"WRONG LETTER",IF(F483=0," ",_xlfn.XLOOKUP(F483,Data!$B$184:$B$210,Data!$N$184:$N$210)))</f>
        <v xml:space="preserve"> </v>
      </c>
      <c r="I483" s="125" t="str">
        <f>IF(ISNA((IF(F483=0," ",VLOOKUP(F483,Data!$B$62:$B$88,1,FALSE)))),"WRONG LETTER",IF(F483=0," ",_xlfn.XLOOKUP(F483,Data!$B$62:$B$88,Data!$A$62:$A$88)))</f>
        <v xml:space="preserve"> </v>
      </c>
      <c r="J483" s="13" t="str" cm="1">
        <f t="array" ref="J483">_xlfn.IFS(ISBLANK(G483), "", NOT(ISNUMBER(G483)), "!!!",  G483&gt;Data!$D$342,"...",G483&gt;Data!$E$342,"L1",G483&gt;Data!$F$342,"L2",G483&gt;Data!$G$342,"L3",G483&gt;Data!$H$342,"L4",G483&gt;Data!$I$342,"L5",G483&gt;Data!$J$342,"L6",G483&gt;Data!$K$342,"L7",G483&gt;Data!$L$342,"L8", G483&lt;=Data!$L$342,"L9")</f>
        <v/>
      </c>
      <c r="K483" s="2"/>
      <c r="L483" s="126" t="s">
        <v>31</v>
      </c>
      <c r="M483" s="126" t="s">
        <v>32</v>
      </c>
      <c r="N483" s="126">
        <f t="shared" si="102"/>
        <v>0</v>
      </c>
      <c r="O483" s="2"/>
      <c r="P483" s="6"/>
      <c r="Q483" s="6"/>
      <c r="R483" s="6"/>
      <c r="S483" s="6"/>
      <c r="T483" s="6">
        <f>$N483</f>
        <v>0</v>
      </c>
      <c r="U483" s="6"/>
      <c r="V483" s="6"/>
      <c r="W483" s="6"/>
      <c r="X483" s="2"/>
      <c r="Y483" s="8">
        <f>COUNTIF(F$479:F$486:F$488:F$495,F483)</f>
        <v>0</v>
      </c>
      <c r="Z483" s="8">
        <f t="shared" si="103"/>
        <v>0</v>
      </c>
    </row>
    <row r="484" spans="1:26" s="11" customFormat="1" ht="20" customHeight="1">
      <c r="A484" s="13" t="s">
        <v>206</v>
      </c>
      <c r="B484" s="13" t="s">
        <v>24</v>
      </c>
      <c r="C484" s="13">
        <v>200</v>
      </c>
      <c r="D484" s="13" t="s">
        <v>0</v>
      </c>
      <c r="E484" s="155">
        <v>6</v>
      </c>
      <c r="F484" s="30"/>
      <c r="G484" s="325"/>
      <c r="H484" s="125" t="str">
        <f>IF(ISNA((IF(F484=0," ",VLOOKUP(F484,Data!$B$184:$B$210,1,FALSE)))),"WRONG LETTER",IF(F484=0," ",_xlfn.XLOOKUP(F484,Data!$B$184:$B$210,Data!$N$184:$N$210)))</f>
        <v xml:space="preserve"> </v>
      </c>
      <c r="I484" s="125" t="str">
        <f>IF(ISNA((IF(F484=0," ",VLOOKUP(F484,Data!$B$62:$B$88,1,FALSE)))),"WRONG LETTER",IF(F484=0," ",_xlfn.XLOOKUP(F484,Data!$B$62:$B$88,Data!$A$62:$A$88)))</f>
        <v xml:space="preserve"> </v>
      </c>
      <c r="J484" s="13" t="str" cm="1">
        <f t="array" ref="J484">_xlfn.IFS(ISBLANK(G484), "", NOT(ISNUMBER(G484)), "!!!",  G484&gt;Data!$D$342,"...",G484&gt;Data!$E$342,"L1",G484&gt;Data!$F$342,"L2",G484&gt;Data!$G$342,"L3",G484&gt;Data!$H$342,"L4",G484&gt;Data!$I$342,"L5",G484&gt;Data!$J$342,"L6",G484&gt;Data!$K$342,"L7",G484&gt;Data!$L$342,"L8", G484&lt;=Data!$L$342,"L9")</f>
        <v/>
      </c>
      <c r="K484" s="2"/>
      <c r="L484" s="126" t="s">
        <v>44</v>
      </c>
      <c r="M484" s="126" t="s">
        <v>48</v>
      </c>
      <c r="N484" s="126">
        <f t="shared" si="102"/>
        <v>0</v>
      </c>
      <c r="O484" s="2"/>
      <c r="P484" s="6"/>
      <c r="Q484" s="6"/>
      <c r="R484" s="6"/>
      <c r="S484" s="6"/>
      <c r="T484" s="6"/>
      <c r="U484" s="6">
        <f>$N484</f>
        <v>0</v>
      </c>
      <c r="V484" s="6"/>
      <c r="W484" s="6"/>
      <c r="X484" s="2"/>
      <c r="Y484" s="8">
        <f>COUNTIF(F$479:F$486:F$488:F$495,F484)</f>
        <v>0</v>
      </c>
      <c r="Z484" s="8">
        <f t="shared" si="103"/>
        <v>0</v>
      </c>
    </row>
    <row r="485" spans="1:26" s="11" customFormat="1" ht="20" customHeight="1">
      <c r="A485" s="13" t="s">
        <v>206</v>
      </c>
      <c r="B485" s="13" t="s">
        <v>24</v>
      </c>
      <c r="C485" s="13">
        <v>200</v>
      </c>
      <c r="D485" s="13" t="s">
        <v>0</v>
      </c>
      <c r="E485" s="25">
        <v>7</v>
      </c>
      <c r="F485" s="30"/>
      <c r="G485" s="325"/>
      <c r="H485" s="125" t="str">
        <f>IF(ISNA((IF(F485=0," ",VLOOKUP(F485,Data!$B$184:$B$210,1,FALSE)))),"WRONG LETTER",IF(F485=0," ",_xlfn.XLOOKUP(F485,Data!$B$184:$B$210,Data!$N$184:$N$210)))</f>
        <v xml:space="preserve"> </v>
      </c>
      <c r="I485" s="125" t="str">
        <f>IF(ISNA((IF(F485=0," ",VLOOKUP(F485,Data!$B$62:$B$88,1,FALSE)))),"WRONG LETTER",IF(F485=0," ",_xlfn.XLOOKUP(F485,Data!$B$62:$B$88,Data!$A$62:$A$88)))</f>
        <v xml:space="preserve"> </v>
      </c>
      <c r="J485" s="13" t="str" cm="1">
        <f t="array" ref="J485">_xlfn.IFS(ISBLANK(G485), "", NOT(ISNUMBER(G485)), "!!!",  G485&gt;Data!$D$342,"...",G485&gt;Data!$E$342,"L1",G485&gt;Data!$F$342,"L2",G485&gt;Data!$G$342,"L3",G485&gt;Data!$H$342,"L4",G485&gt;Data!$I$342,"L5",G485&gt;Data!$J$342,"L6",G485&gt;Data!$K$342,"L7",G485&gt;Data!$L$342,"L8", G485&lt;=Data!$L$342,"L9")</f>
        <v/>
      </c>
      <c r="K485" s="2"/>
      <c r="L485" s="126" t="s">
        <v>72</v>
      </c>
      <c r="M485" s="126" t="s">
        <v>73</v>
      </c>
      <c r="N485" s="126">
        <f t="shared" si="102"/>
        <v>0</v>
      </c>
      <c r="O485" s="2"/>
      <c r="P485" s="6"/>
      <c r="Q485" s="6"/>
      <c r="R485" s="6"/>
      <c r="S485" s="6"/>
      <c r="T485" s="6"/>
      <c r="U485" s="6"/>
      <c r="V485" s="6">
        <f>$N485</f>
        <v>0</v>
      </c>
      <c r="W485" s="6"/>
      <c r="X485" s="2"/>
      <c r="Y485" s="8">
        <f>COUNTIF(F$479:F$486:F$488:F$495,F485)</f>
        <v>0</v>
      </c>
      <c r="Z485" s="8">
        <f t="shared" si="103"/>
        <v>0</v>
      </c>
    </row>
    <row r="486" spans="1:26" s="12" customFormat="1" ht="20" customHeight="1">
      <c r="A486" s="13" t="s">
        <v>206</v>
      </c>
      <c r="B486" s="13" t="s">
        <v>24</v>
      </c>
      <c r="C486" s="13">
        <v>200</v>
      </c>
      <c r="D486" s="13" t="s">
        <v>0</v>
      </c>
      <c r="E486" s="25">
        <v>8</v>
      </c>
      <c r="F486" s="30"/>
      <c r="G486" s="325"/>
      <c r="H486" s="125" t="str">
        <f>IF(ISNA((IF(F486=0," ",VLOOKUP(F486,Data!$B$184:$B$210,1,FALSE)))),"WRONG LETTER",IF(F486=0," ",_xlfn.XLOOKUP(F486,Data!$B$184:$B$210,Data!$N$184:$N$210)))</f>
        <v xml:space="preserve"> </v>
      </c>
      <c r="I486" s="125" t="str">
        <f>IF(ISNA((IF(F486=0," ",VLOOKUP(F486,Data!$B$62:$B$88,1,FALSE)))),"WRONG LETTER",IF(F486=0," ",_xlfn.XLOOKUP(F486,Data!$B$62:$B$88,Data!$A$62:$A$88)))</f>
        <v xml:space="preserve"> </v>
      </c>
      <c r="J486" s="13" t="str" cm="1">
        <f t="array" ref="J486">_xlfn.IFS(ISBLANK(G486), "", NOT(ISNUMBER(G486)), "!!!",  G486&gt;Data!$D$342,"...",G486&gt;Data!$E$342,"L1",G486&gt;Data!$F$342,"L2",G486&gt;Data!$G$342,"L3",G486&gt;Data!$H$342,"L4",G486&gt;Data!$I$342,"L5",G486&gt;Data!$J$342,"L6",G486&gt;Data!$K$342,"L7",G486&gt;Data!$L$342,"L8", G486&lt;=Data!$L$342,"L9")</f>
        <v/>
      </c>
      <c r="K486" s="8"/>
      <c r="L486" s="126" t="s">
        <v>45</v>
      </c>
      <c r="M486" s="126" t="s">
        <v>49</v>
      </c>
      <c r="N486" s="126">
        <f t="shared" si="102"/>
        <v>0</v>
      </c>
      <c r="O486" s="2"/>
      <c r="P486" s="6"/>
      <c r="Q486" s="6"/>
      <c r="R486" s="6"/>
      <c r="S486" s="6"/>
      <c r="T486" s="6"/>
      <c r="U486" s="6"/>
      <c r="V486" s="6"/>
      <c r="W486" s="6">
        <f>$N486</f>
        <v>0</v>
      </c>
      <c r="X486" s="8"/>
      <c r="Y486" s="8">
        <f>COUNTIF(F$479:F$486:F$488:F$495,F486)</f>
        <v>0</v>
      </c>
      <c r="Z486" s="8">
        <f t="shared" si="103"/>
        <v>0</v>
      </c>
    </row>
    <row r="487" spans="1:26" s="12" customFormat="1" ht="20" customHeight="1">
      <c r="A487" s="13" t="s">
        <v>206</v>
      </c>
      <c r="B487" s="13" t="s">
        <v>24</v>
      </c>
      <c r="C487" s="13">
        <v>200</v>
      </c>
      <c r="D487" s="13"/>
      <c r="E487" s="156" t="s">
        <v>292</v>
      </c>
      <c r="F487" s="151"/>
      <c r="G487" s="151"/>
      <c r="H487" s="156"/>
      <c r="I487" s="159"/>
      <c r="J487" s="160"/>
      <c r="K487" s="8"/>
      <c r="L487" s="129"/>
      <c r="M487" s="129"/>
      <c r="N487" s="130"/>
      <c r="O487" s="8"/>
      <c r="P487" s="487" t="s">
        <v>83</v>
      </c>
      <c r="Q487" s="488"/>
      <c r="R487" s="488"/>
      <c r="S487" s="488"/>
      <c r="T487" s="489"/>
      <c r="U487" s="490"/>
      <c r="V487" s="491"/>
      <c r="W487" s="492"/>
      <c r="X487" s="8"/>
      <c r="Y487" s="8"/>
      <c r="Z487" s="3"/>
    </row>
    <row r="488" spans="1:26" s="12" customFormat="1" ht="20" customHeight="1">
      <c r="A488" s="13" t="s">
        <v>206</v>
      </c>
      <c r="B488" s="13" t="s">
        <v>24</v>
      </c>
      <c r="C488" s="13">
        <v>200</v>
      </c>
      <c r="D488" s="13" t="s">
        <v>1</v>
      </c>
      <c r="E488" s="155">
        <v>1</v>
      </c>
      <c r="F488" s="30"/>
      <c r="G488" s="325"/>
      <c r="H488" s="125" t="str">
        <f>IF(ISNA((IF(F488=0," ",VLOOKUP(F488,Data!$B$184:$B$210,1,FALSE)))),"WRONG LETTER",IF(F488=0," ",_xlfn.XLOOKUP(F488,Data!$B$184:$B$210,Data!$N$184:$N$210)))</f>
        <v xml:space="preserve"> </v>
      </c>
      <c r="I488" s="125" t="str">
        <f>IF(ISNA((IF(F488=0," ",VLOOKUP(F488,Data!$B$62:$B$88,1,FALSE)))),"WRONG LETTER",IF(F488=0," ",_xlfn.XLOOKUP(F488,Data!$B$62:$B$88,Data!$A$62:$A$88)))</f>
        <v xml:space="preserve"> </v>
      </c>
      <c r="J488" s="13" t="str" cm="1">
        <f t="array" ref="J488">_xlfn.IFS(ISBLANK(G488), "", NOT(ISNUMBER(G488)), "!!!",  G488&gt;Data!$D$342,"...",G488&gt;Data!$E$342,"L1",G488&gt;Data!$F$342,"L2",G488&gt;Data!$G$342,"L3",G488&gt;Data!$H$342,"L4",G488&gt;Data!$I$342,"L5",G488&gt;Data!$J$342,"L6",G488&gt;Data!$K$342,"L7",G488&gt;Data!$L$342,"L8", G488&lt;=Data!$L$342,"L9")</f>
        <v/>
      </c>
      <c r="K488" s="2"/>
      <c r="L488" s="126" t="s">
        <v>0</v>
      </c>
      <c r="M488" s="126" t="s">
        <v>47</v>
      </c>
      <c r="N488" s="126">
        <f>(9-_xlfn.XLOOKUP(L488,F$488:F$495,E$488:E$495, 9))+(9-_xlfn.XLOOKUP(M488,F$488:F$495,E$488:E$495, 9))</f>
        <v>0</v>
      </c>
      <c r="O488" s="2"/>
      <c r="P488" s="6">
        <f>$N488</f>
        <v>0</v>
      </c>
      <c r="Q488" s="6"/>
      <c r="R488" s="6"/>
      <c r="S488" s="6"/>
      <c r="T488" s="6"/>
      <c r="U488" s="6"/>
      <c r="V488" s="6"/>
      <c r="W488" s="6"/>
      <c r="X488" s="2"/>
      <c r="Y488" s="8">
        <f>COUNTIF(F$479:F$486:F$488:F$495,F488)</f>
        <v>0</v>
      </c>
      <c r="Z488" s="8">
        <f>IF(NOT(ISBLANK(F488)),COUNTIF(F$488:F$495,LEFT(F488,1)&amp;"*"),0)</f>
        <v>0</v>
      </c>
    </row>
    <row r="489" spans="1:26" s="12" customFormat="1" ht="20" customHeight="1">
      <c r="A489" s="13" t="s">
        <v>206</v>
      </c>
      <c r="B489" s="13" t="s">
        <v>24</v>
      </c>
      <c r="C489" s="13">
        <v>200</v>
      </c>
      <c r="D489" s="13" t="s">
        <v>1</v>
      </c>
      <c r="E489" s="155">
        <v>2</v>
      </c>
      <c r="F489" s="30"/>
      <c r="G489" s="325"/>
      <c r="H489" s="125" t="str">
        <f>IF(ISNA((IF(F489=0," ",VLOOKUP(F489,Data!$B$184:$B$210,1,FALSE)))),"WRONG LETTER",IF(F489=0," ",_xlfn.XLOOKUP(F489,Data!$B$184:$B$210,Data!$N$184:$N$210)))</f>
        <v xml:space="preserve"> </v>
      </c>
      <c r="I489" s="125" t="str">
        <f>IF(ISNA((IF(F489=0," ",VLOOKUP(F489,Data!$B$62:$B$88,1,FALSE)))),"WRONG LETTER",IF(F489=0," ",_xlfn.XLOOKUP(F489,Data!$B$62:$B$88,Data!$A$62:$A$88)))</f>
        <v xml:space="preserve"> </v>
      </c>
      <c r="J489" s="13" t="str" cm="1">
        <f t="array" ref="J489">_xlfn.IFS(ISBLANK(G489), "", NOT(ISNUMBER(G489)), "!!!",  G489&gt;Data!$D$342,"...",G489&gt;Data!$E$342,"L1",G489&gt;Data!$F$342,"L2",G489&gt;Data!$G$342,"L3",G489&gt;Data!$H$342,"L4",G489&gt;Data!$I$342,"L5",G489&gt;Data!$J$342,"L6",G489&gt;Data!$K$342,"L7",G489&gt;Data!$L$342,"L8", G489&lt;=Data!$L$342,"L9")</f>
        <v/>
      </c>
      <c r="K489" s="8"/>
      <c r="L489" s="126" t="s">
        <v>33</v>
      </c>
      <c r="M489" s="126" t="s">
        <v>34</v>
      </c>
      <c r="N489" s="126">
        <f t="shared" ref="N489:N495" si="104">(9-_xlfn.XLOOKUP(L489,F$488:F$495,E$488:E$495, 9))+(9-_xlfn.XLOOKUP(M489,F$488:F$495,E$488:E$495, 9))</f>
        <v>0</v>
      </c>
      <c r="O489" s="2"/>
      <c r="P489" s="6"/>
      <c r="Q489" s="6">
        <f>$N489</f>
        <v>0</v>
      </c>
      <c r="R489" s="6"/>
      <c r="S489" s="6"/>
      <c r="T489" s="6"/>
      <c r="U489" s="6"/>
      <c r="V489" s="6"/>
      <c r="W489" s="6"/>
      <c r="X489" s="2"/>
      <c r="Y489" s="8">
        <f>COUNTIF(F$479:F$486:F$488:F$495,F489)</f>
        <v>0</v>
      </c>
      <c r="Z489" s="8">
        <f t="shared" ref="Z489:Z495" si="105">IF(NOT(ISBLANK(F489)),COUNTIF(F$488:F$495,LEFT(F489,1)&amp;"*"),0)</f>
        <v>0</v>
      </c>
    </row>
    <row r="490" spans="1:26" s="12" customFormat="1" ht="20" customHeight="1">
      <c r="A490" s="13" t="s">
        <v>206</v>
      </c>
      <c r="B490" s="13" t="s">
        <v>24</v>
      </c>
      <c r="C490" s="13">
        <v>200</v>
      </c>
      <c r="D490" s="13" t="s">
        <v>1</v>
      </c>
      <c r="E490" s="155">
        <v>3</v>
      </c>
      <c r="F490" s="30"/>
      <c r="G490" s="325"/>
      <c r="H490" s="125" t="str">
        <f>IF(ISNA((IF(F490=0," ",VLOOKUP(F490,Data!$B$184:$B$210,1,FALSE)))),"WRONG LETTER",IF(F490=0," ",_xlfn.XLOOKUP(F490,Data!$B$184:$B$210,Data!$N$184:$N$210)))</f>
        <v xml:space="preserve"> </v>
      </c>
      <c r="I490" s="125" t="str">
        <f>IF(ISNA((IF(F490=0," ",VLOOKUP(F490,Data!$B$62:$B$88,1,FALSE)))),"WRONG LETTER",IF(F490=0," ",_xlfn.XLOOKUP(F490,Data!$B$62:$B$88,Data!$A$62:$A$88)))</f>
        <v xml:space="preserve"> </v>
      </c>
      <c r="J490" s="13" t="str" cm="1">
        <f t="array" ref="J490">_xlfn.IFS(ISBLANK(G490), "", NOT(ISNUMBER(G490)), "!!!",  G490&gt;Data!$D$342,"...",G490&gt;Data!$E$342,"L1",G490&gt;Data!$F$342,"L2",G490&gt;Data!$G$342,"L3",G490&gt;Data!$H$342,"L4",G490&gt;Data!$I$342,"L5",G490&gt;Data!$J$342,"L6",G490&gt;Data!$K$342,"L7",G490&gt;Data!$L$342,"L8", G490&lt;=Data!$L$342,"L9")</f>
        <v/>
      </c>
      <c r="K490" s="8"/>
      <c r="L490" s="126" t="s">
        <v>1</v>
      </c>
      <c r="M490" s="126" t="s">
        <v>46</v>
      </c>
      <c r="N490" s="126">
        <f t="shared" si="104"/>
        <v>0</v>
      </c>
      <c r="O490" s="2"/>
      <c r="P490" s="6"/>
      <c r="Q490" s="6"/>
      <c r="R490" s="6">
        <f>$N490</f>
        <v>0</v>
      </c>
      <c r="S490" s="6"/>
      <c r="T490" s="6"/>
      <c r="U490" s="6"/>
      <c r="V490" s="6"/>
      <c r="W490" s="6"/>
      <c r="X490" s="2"/>
      <c r="Y490" s="8">
        <f>COUNTIF(F$479:F$486:F$488:F$495,F490)</f>
        <v>0</v>
      </c>
      <c r="Z490" s="8">
        <f t="shared" si="105"/>
        <v>0</v>
      </c>
    </row>
    <row r="491" spans="1:26" s="12" customFormat="1" ht="20" customHeight="1">
      <c r="A491" s="13" t="s">
        <v>206</v>
      </c>
      <c r="B491" s="13" t="s">
        <v>24</v>
      </c>
      <c r="C491" s="13">
        <v>200</v>
      </c>
      <c r="D491" s="13" t="s">
        <v>1</v>
      </c>
      <c r="E491" s="155">
        <v>4</v>
      </c>
      <c r="F491" s="30"/>
      <c r="G491" s="325"/>
      <c r="H491" s="125" t="str">
        <f>IF(ISNA((IF(F491=0," ",VLOOKUP(F491,Data!$B$184:$B$210,1,FALSE)))),"WRONG LETTER",IF(F491=0," ",_xlfn.XLOOKUP(F491,Data!$B$184:$B$210,Data!$N$184:$N$210)))</f>
        <v xml:space="preserve"> </v>
      </c>
      <c r="I491" s="125" t="str">
        <f>IF(ISNA((IF(F491=0," ",VLOOKUP(F491,Data!$B$62:$B$88,1,FALSE)))),"WRONG LETTER",IF(F491=0," ",_xlfn.XLOOKUP(F491,Data!$B$62:$B$88,Data!$A$62:$A$88)))</f>
        <v xml:space="preserve"> </v>
      </c>
      <c r="J491" s="13" t="str" cm="1">
        <f t="array" ref="J491">_xlfn.IFS(ISBLANK(G491), "", NOT(ISNUMBER(G491)), "!!!",  G491&gt;Data!$D$342,"...",G491&gt;Data!$E$342,"L1",G491&gt;Data!$F$342,"L2",G491&gt;Data!$G$342,"L3",G491&gt;Data!$H$342,"L4",G491&gt;Data!$I$342,"L5",G491&gt;Data!$J$342,"L6",G491&gt;Data!$K$342,"L7",G491&gt;Data!$L$342,"L8", G491&lt;=Data!$L$342,"L9")</f>
        <v/>
      </c>
      <c r="K491" s="8"/>
      <c r="L491" s="126" t="s">
        <v>18</v>
      </c>
      <c r="M491" s="126" t="s">
        <v>17</v>
      </c>
      <c r="N491" s="126">
        <f t="shared" si="104"/>
        <v>0</v>
      </c>
      <c r="O491" s="2"/>
      <c r="P491" s="6"/>
      <c r="Q491" s="6"/>
      <c r="R491" s="6"/>
      <c r="S491" s="6">
        <f>$N491</f>
        <v>0</v>
      </c>
      <c r="T491" s="6"/>
      <c r="U491" s="6"/>
      <c r="V491" s="6"/>
      <c r="W491" s="6"/>
      <c r="X491" s="2"/>
      <c r="Y491" s="8">
        <f>COUNTIF(F$479:F$486:F$488:F$495,F491)</f>
        <v>0</v>
      </c>
      <c r="Z491" s="8">
        <f t="shared" si="105"/>
        <v>0</v>
      </c>
    </row>
    <row r="492" spans="1:26" s="12" customFormat="1" ht="20" customHeight="1">
      <c r="A492" s="13" t="s">
        <v>206</v>
      </c>
      <c r="B492" s="13" t="s">
        <v>24</v>
      </c>
      <c r="C492" s="13">
        <v>200</v>
      </c>
      <c r="D492" s="13" t="s">
        <v>1</v>
      </c>
      <c r="E492" s="155">
        <v>5</v>
      </c>
      <c r="F492" s="30"/>
      <c r="G492" s="325"/>
      <c r="H492" s="125" t="str">
        <f>IF(ISNA((IF(F492=0," ",VLOOKUP(F492,Data!$B$184:$B$210,1,FALSE)))),"WRONG LETTER",IF(F492=0," ",_xlfn.XLOOKUP(F492,Data!$B$184:$B$210,Data!$N$184:$N$210)))</f>
        <v xml:space="preserve"> </v>
      </c>
      <c r="I492" s="125" t="str">
        <f>IF(ISNA((IF(F492=0," ",VLOOKUP(F492,Data!$B$62:$B$88,1,FALSE)))),"WRONG LETTER",IF(F492=0," ",_xlfn.XLOOKUP(F492,Data!$B$62:$B$88,Data!$A$62:$A$88)))</f>
        <v xml:space="preserve"> </v>
      </c>
      <c r="J492" s="13" t="str" cm="1">
        <f t="array" ref="J492">_xlfn.IFS(ISBLANK(G492), "", NOT(ISNUMBER(G492)), "!!!",  G492&gt;Data!$D$342,"...",G492&gt;Data!$E$342,"L1",G492&gt;Data!$F$342,"L2",G492&gt;Data!$G$342,"L3",G492&gt;Data!$H$342,"L4",G492&gt;Data!$I$342,"L5",G492&gt;Data!$J$342,"L6",G492&gt;Data!$K$342,"L7",G492&gt;Data!$L$342,"L8", G492&lt;=Data!$L$342,"L9")</f>
        <v/>
      </c>
      <c r="K492" s="8"/>
      <c r="L492" s="126" t="s">
        <v>31</v>
      </c>
      <c r="M492" s="126" t="s">
        <v>32</v>
      </c>
      <c r="N492" s="126">
        <f t="shared" si="104"/>
        <v>0</v>
      </c>
      <c r="O492" s="2"/>
      <c r="P492" s="6"/>
      <c r="Q492" s="6"/>
      <c r="R492" s="6"/>
      <c r="S492" s="6"/>
      <c r="T492" s="6">
        <f>$N492</f>
        <v>0</v>
      </c>
      <c r="U492" s="6"/>
      <c r="V492" s="6"/>
      <c r="W492" s="6"/>
      <c r="X492" s="2"/>
      <c r="Y492" s="8">
        <f>COUNTIF(F$479:F$486:F$488:F$495,F492)</f>
        <v>0</v>
      </c>
      <c r="Z492" s="8">
        <f t="shared" si="105"/>
        <v>0</v>
      </c>
    </row>
    <row r="493" spans="1:26" s="12" customFormat="1" ht="20" customHeight="1">
      <c r="A493" s="13" t="s">
        <v>206</v>
      </c>
      <c r="B493" s="13" t="s">
        <v>24</v>
      </c>
      <c r="C493" s="13">
        <v>200</v>
      </c>
      <c r="D493" s="13" t="s">
        <v>1</v>
      </c>
      <c r="E493" s="155">
        <v>6</v>
      </c>
      <c r="F493" s="30"/>
      <c r="G493" s="325"/>
      <c r="H493" s="125" t="str">
        <f>IF(ISNA((IF(F493=0," ",VLOOKUP(F493,Data!$B$184:$B$210,1,FALSE)))),"WRONG LETTER",IF(F493=0," ",_xlfn.XLOOKUP(F493,Data!$B$184:$B$210,Data!$N$184:$N$210)))</f>
        <v xml:space="preserve"> </v>
      </c>
      <c r="I493" s="125" t="str">
        <f>IF(ISNA((IF(F493=0," ",VLOOKUP(F493,Data!$B$62:$B$88,1,FALSE)))),"WRONG LETTER",IF(F493=0," ",_xlfn.XLOOKUP(F493,Data!$B$62:$B$88,Data!$A$62:$A$88)))</f>
        <v xml:space="preserve"> </v>
      </c>
      <c r="J493" s="13" t="str" cm="1">
        <f t="array" ref="J493">_xlfn.IFS(ISBLANK(G493), "", NOT(ISNUMBER(G493)), "!!!",  G493&gt;Data!$D$342,"...",G493&gt;Data!$E$342,"L1",G493&gt;Data!$F$342,"L2",G493&gt;Data!$G$342,"L3",G493&gt;Data!$H$342,"L4",G493&gt;Data!$I$342,"L5",G493&gt;Data!$J$342,"L6",G493&gt;Data!$K$342,"L7",G493&gt;Data!$L$342,"L8", G493&lt;=Data!$L$342,"L9")</f>
        <v/>
      </c>
      <c r="K493" s="131"/>
      <c r="L493" s="126" t="s">
        <v>44</v>
      </c>
      <c r="M493" s="126" t="s">
        <v>48</v>
      </c>
      <c r="N493" s="126">
        <f t="shared" si="104"/>
        <v>0</v>
      </c>
      <c r="O493" s="2"/>
      <c r="P493" s="6"/>
      <c r="Q493" s="6"/>
      <c r="R493" s="6"/>
      <c r="S493" s="6"/>
      <c r="T493" s="6"/>
      <c r="U493" s="6">
        <f>$N493</f>
        <v>0</v>
      </c>
      <c r="V493" s="6"/>
      <c r="W493" s="6"/>
      <c r="X493" s="2"/>
      <c r="Y493" s="8">
        <f>COUNTIF(F$479:F$486:F$488:F$495,F493)</f>
        <v>0</v>
      </c>
      <c r="Z493" s="8">
        <f t="shared" si="105"/>
        <v>0</v>
      </c>
    </row>
    <row r="494" spans="1:26" s="11" customFormat="1" ht="20" customHeight="1">
      <c r="A494" s="13" t="s">
        <v>206</v>
      </c>
      <c r="B494" s="13" t="s">
        <v>24</v>
      </c>
      <c r="C494" s="13">
        <v>200</v>
      </c>
      <c r="D494" s="13" t="s">
        <v>1</v>
      </c>
      <c r="E494" s="25">
        <v>7</v>
      </c>
      <c r="F494" s="30"/>
      <c r="G494" s="325"/>
      <c r="H494" s="125" t="str">
        <f>IF(ISNA((IF(F494=0," ",VLOOKUP(F494,Data!$B$184:$B$210,1,FALSE)))),"WRONG LETTER",IF(F494=0," ",_xlfn.XLOOKUP(F494,Data!$B$184:$B$210,Data!$N$184:$N$210)))</f>
        <v xml:space="preserve"> </v>
      </c>
      <c r="I494" s="125" t="str">
        <f>IF(ISNA((IF(F494=0," ",VLOOKUP(F494,Data!$B$62:$B$88,1,FALSE)))),"WRONG LETTER",IF(F494=0," ",_xlfn.XLOOKUP(F494,Data!$B$62:$B$88,Data!$A$62:$A$88)))</f>
        <v xml:space="preserve"> </v>
      </c>
      <c r="J494" s="13" t="str" cm="1">
        <f t="array" ref="J494">_xlfn.IFS(ISBLANK(G494), "", NOT(ISNUMBER(G494)), "!!!",  G494&gt;Data!$D$342,"...",G494&gt;Data!$E$342,"L1",G494&gt;Data!$F$342,"L2",G494&gt;Data!$G$342,"L3",G494&gt;Data!$H$342,"L4",G494&gt;Data!$I$342,"L5",G494&gt;Data!$J$342,"L6",G494&gt;Data!$K$342,"L7",G494&gt;Data!$L$342,"L8", G494&lt;=Data!$L$342,"L9")</f>
        <v/>
      </c>
      <c r="K494" s="8"/>
      <c r="L494" s="126" t="s">
        <v>72</v>
      </c>
      <c r="M494" s="126" t="s">
        <v>73</v>
      </c>
      <c r="N494" s="126">
        <f t="shared" si="104"/>
        <v>0</v>
      </c>
      <c r="O494" s="2"/>
      <c r="P494" s="6"/>
      <c r="Q494" s="6"/>
      <c r="R494" s="6"/>
      <c r="S494" s="6"/>
      <c r="T494" s="6"/>
      <c r="U494" s="6"/>
      <c r="V494" s="6">
        <f>$N494</f>
        <v>0</v>
      </c>
      <c r="W494" s="6"/>
      <c r="X494" s="2"/>
      <c r="Y494" s="8">
        <f>COUNTIF(F$479:F$486:F$488:F$495,F494)</f>
        <v>0</v>
      </c>
      <c r="Z494" s="8">
        <f t="shared" si="105"/>
        <v>0</v>
      </c>
    </row>
    <row r="495" spans="1:26" s="11" customFormat="1" ht="20" customHeight="1">
      <c r="A495" s="13" t="s">
        <v>206</v>
      </c>
      <c r="B495" s="13" t="s">
        <v>24</v>
      </c>
      <c r="C495" s="13">
        <v>200</v>
      </c>
      <c r="D495" s="13" t="s">
        <v>1</v>
      </c>
      <c r="E495" s="25">
        <v>8</v>
      </c>
      <c r="F495" s="30"/>
      <c r="G495" s="325"/>
      <c r="H495" s="125" t="str">
        <f>IF(ISNA((IF(F495=0," ",VLOOKUP(F495,Data!$B$184:$B$210,1,FALSE)))),"WRONG LETTER",IF(F495=0," ",_xlfn.XLOOKUP(F495,Data!$B$184:$B$210,Data!$N$184:$N$210)))</f>
        <v xml:space="preserve"> </v>
      </c>
      <c r="I495" s="125" t="str">
        <f>IF(ISNA((IF(F495=0," ",VLOOKUP(F495,Data!$B$62:$B$88,1,FALSE)))),"WRONG LETTER",IF(F495=0," ",_xlfn.XLOOKUP(F495,Data!$B$62:$B$88,Data!$A$62:$A$88)))</f>
        <v xml:space="preserve"> </v>
      </c>
      <c r="J495" s="13" t="str" cm="1">
        <f t="array" ref="J495">_xlfn.IFS(ISBLANK(G495), "", NOT(ISNUMBER(G495)), "!!!",  G495&gt;Data!$D$342,"...",G495&gt;Data!$E$342,"L1",G495&gt;Data!$F$342,"L2",G495&gt;Data!$G$342,"L3",G495&gt;Data!$H$342,"L4",G495&gt;Data!$I$342,"L5",G495&gt;Data!$J$342,"L6",G495&gt;Data!$K$342,"L7",G495&gt;Data!$L$342,"L8", G495&lt;=Data!$L$342,"L9")</f>
        <v/>
      </c>
      <c r="K495" s="8"/>
      <c r="L495" s="126" t="s">
        <v>45</v>
      </c>
      <c r="M495" s="126" t="s">
        <v>49</v>
      </c>
      <c r="N495" s="126">
        <f t="shared" si="104"/>
        <v>0</v>
      </c>
      <c r="O495" s="2"/>
      <c r="P495" s="6"/>
      <c r="Q495" s="6"/>
      <c r="R495" s="6"/>
      <c r="S495" s="6"/>
      <c r="T495" s="6"/>
      <c r="U495" s="6"/>
      <c r="V495" s="6"/>
      <c r="W495" s="6">
        <f>$N495</f>
        <v>0</v>
      </c>
      <c r="X495" s="8"/>
      <c r="Y495" s="8">
        <f>COUNTIF(F$479:F$486:F$488:F$495,F495)</f>
        <v>0</v>
      </c>
      <c r="Z495" s="8">
        <f t="shared" si="105"/>
        <v>0</v>
      </c>
    </row>
    <row r="496" spans="1:26" s="11" customFormat="1" ht="20" customHeight="1">
      <c r="A496" s="13" t="s">
        <v>206</v>
      </c>
      <c r="B496" s="13" t="s">
        <v>24</v>
      </c>
      <c r="C496" s="13">
        <v>300</v>
      </c>
      <c r="D496" s="13"/>
      <c r="E496" s="156" t="s">
        <v>309</v>
      </c>
      <c r="F496" s="151"/>
      <c r="G496" s="328"/>
      <c r="H496" s="156"/>
      <c r="I496" s="159" t="s">
        <v>59</v>
      </c>
      <c r="J496" s="160">
        <f>Data!$M$343</f>
        <v>41.2</v>
      </c>
      <c r="K496" s="22"/>
      <c r="L496" s="16"/>
      <c r="M496" s="16"/>
      <c r="O496" s="8"/>
      <c r="P496" s="487"/>
      <c r="Q496" s="488"/>
      <c r="R496" s="488"/>
      <c r="S496" s="488"/>
      <c r="T496" s="489"/>
      <c r="U496" s="508"/>
      <c r="V496" s="509"/>
      <c r="W496" s="510"/>
      <c r="X496" s="2"/>
      <c r="Y496" s="123"/>
      <c r="Z496" s="3"/>
    </row>
    <row r="497" spans="1:26" s="11" customFormat="1" ht="20" customHeight="1">
      <c r="A497" s="13" t="s">
        <v>206</v>
      </c>
      <c r="B497" s="13" t="s">
        <v>24</v>
      </c>
      <c r="C497" s="13">
        <v>300</v>
      </c>
      <c r="D497" s="13" t="s">
        <v>0</v>
      </c>
      <c r="E497" s="155">
        <v>1</v>
      </c>
      <c r="F497" s="30"/>
      <c r="G497" s="325"/>
      <c r="H497" s="125" t="str">
        <f>IF(ISNA((IF(F497=0," ",VLOOKUP(F497,Data!$B$184:$B$210,1,FALSE)))),"WRONG LETTER",IF(F497=0," ",_xlfn.XLOOKUP(F497,Data!$B$184:$B$210,Data!$L$184:$L$210)))</f>
        <v xml:space="preserve"> </v>
      </c>
      <c r="I497" s="125" t="str">
        <f>IF(ISNA((IF(F497=0," ",VLOOKUP(F497,Data!$B$62:$B$88,1,FALSE)))),"WRONG LETTER",IF(F497=0," ",_xlfn.XLOOKUP(F497,Data!$B$62:$B$88,Data!$A$62:$A$88)))</f>
        <v xml:space="preserve"> </v>
      </c>
      <c r="J497" s="13" t="str" cm="1">
        <f t="array" ref="J497">_xlfn.IFS(ISBLANK(G497), "", NOT(ISNUMBER(G497)), "!!!",  G497&gt;Data!$D$343,"...",G497&gt;Data!$E$343,"L1",G497&gt;Data!$F$343,"L2",G497&gt;Data!$G$343,"L3",G497&gt;Data!$H$343,"L4",G497&gt;Data!$I$343,"L5",G497&gt;Data!$J$343,"L6",G497&gt;Data!$K$343,"L7",G497&gt;Data!$L$343,"L8", G497&lt;=Data!$L$343,"L9")</f>
        <v/>
      </c>
      <c r="K497" s="2"/>
      <c r="L497" s="126" t="s">
        <v>0</v>
      </c>
      <c r="M497" s="126" t="s">
        <v>47</v>
      </c>
      <c r="N497" s="126">
        <f>(9-_xlfn.XLOOKUP(L497,F$497:F$504,E$497:E$504, 9))+(9-_xlfn.XLOOKUP(M497,F$497:F$504,E$497:E$504, 9))</f>
        <v>0</v>
      </c>
      <c r="O497" s="2"/>
      <c r="P497" s="6">
        <f>$N497</f>
        <v>0</v>
      </c>
      <c r="Q497" s="6"/>
      <c r="R497" s="6"/>
      <c r="S497" s="6"/>
      <c r="T497" s="6"/>
      <c r="U497" s="6"/>
      <c r="V497" s="6"/>
      <c r="W497" s="6"/>
      <c r="X497" s="2"/>
      <c r="Y497" s="8">
        <f>COUNTIF(F$497:F$504:F$506:F$513,F497)</f>
        <v>0</v>
      </c>
      <c r="Z497" s="8">
        <f>IF(NOT(ISBLANK(F497)),COUNTIF(F$497:F$504,LEFT(F497,1)&amp;"*"),0)</f>
        <v>0</v>
      </c>
    </row>
    <row r="498" spans="1:26" s="11" customFormat="1" ht="20" customHeight="1">
      <c r="A498" s="13" t="s">
        <v>206</v>
      </c>
      <c r="B498" s="13" t="s">
        <v>24</v>
      </c>
      <c r="C498" s="13">
        <v>300</v>
      </c>
      <c r="D498" s="13" t="s">
        <v>0</v>
      </c>
      <c r="E498" s="155">
        <v>2</v>
      </c>
      <c r="F498" s="30"/>
      <c r="G498" s="325"/>
      <c r="H498" s="125" t="str">
        <f>IF(ISNA((IF(F498=0," ",VLOOKUP(F498,Data!$B$184:$B$210,1,FALSE)))),"WRONG LETTER",IF(F498=0," ",_xlfn.XLOOKUP(F498,Data!$B$184:$B$210,Data!$L$184:$L$210)))</f>
        <v xml:space="preserve"> </v>
      </c>
      <c r="I498" s="125" t="str">
        <f>IF(ISNA((IF(F498=0," ",VLOOKUP(F498,Data!$B$62:$B$88,1,FALSE)))),"WRONG LETTER",IF(F498=0," ",_xlfn.XLOOKUP(F498,Data!$B$62:$B$88,Data!$A$62:$A$88)))</f>
        <v xml:space="preserve"> </v>
      </c>
      <c r="J498" s="13" t="str" cm="1">
        <f t="array" ref="J498">_xlfn.IFS(ISBLANK(G498), "", NOT(ISNUMBER(G498)), "!!!",  G498&gt;Data!$D$343,"...",G498&gt;Data!$E$343,"L1",G498&gt;Data!$F$343,"L2",G498&gt;Data!$G$343,"L3",G498&gt;Data!$H$343,"L4",G498&gt;Data!$I$343,"L5",G498&gt;Data!$J$343,"L6",G498&gt;Data!$K$343,"L7",G498&gt;Data!$L$343,"L8", G498&lt;=Data!$L$343,"L9")</f>
        <v/>
      </c>
      <c r="K498" s="2"/>
      <c r="L498" s="126" t="s">
        <v>33</v>
      </c>
      <c r="M498" s="126" t="s">
        <v>34</v>
      </c>
      <c r="N498" s="126">
        <f t="shared" ref="N498:N504" si="106">(9-_xlfn.XLOOKUP(L498,F$497:F$504,E$497:E$504, 9))+(9-_xlfn.XLOOKUP(M498,F$497:F$504,E$497:E$504, 9))</f>
        <v>0</v>
      </c>
      <c r="O498" s="2"/>
      <c r="P498" s="6"/>
      <c r="Q498" s="6">
        <f>$N498</f>
        <v>0</v>
      </c>
      <c r="R498" s="6"/>
      <c r="S498" s="6"/>
      <c r="T498" s="6"/>
      <c r="U498" s="6"/>
      <c r="V498" s="6"/>
      <c r="W498" s="6"/>
      <c r="X498" s="2"/>
      <c r="Y498" s="8">
        <f>COUNTIF(F$497:F$504:F$506:F$513,F498)</f>
        <v>0</v>
      </c>
      <c r="Z498" s="8">
        <f t="shared" ref="Z498:Z504" si="107">IF(NOT(ISBLANK(F498)),COUNTIF(F$497:F$504,LEFT(F498,1)&amp;"*"),0)</f>
        <v>0</v>
      </c>
    </row>
    <row r="499" spans="1:26" s="11" customFormat="1" ht="20" customHeight="1">
      <c r="A499" s="13" t="s">
        <v>206</v>
      </c>
      <c r="B499" s="13" t="s">
        <v>24</v>
      </c>
      <c r="C499" s="13">
        <v>300</v>
      </c>
      <c r="D499" s="13" t="s">
        <v>0</v>
      </c>
      <c r="E499" s="155">
        <v>3</v>
      </c>
      <c r="F499" s="30"/>
      <c r="G499" s="325"/>
      <c r="H499" s="125" t="str">
        <f>IF(ISNA((IF(F499=0," ",VLOOKUP(F499,Data!$B$184:$B$210,1,FALSE)))),"WRONG LETTER",IF(F499=0," ",_xlfn.XLOOKUP(F499,Data!$B$184:$B$210,Data!$L$184:$L$210)))</f>
        <v xml:space="preserve"> </v>
      </c>
      <c r="I499" s="125" t="str">
        <f>IF(ISNA((IF(F499=0," ",VLOOKUP(F499,Data!$B$62:$B$88,1,FALSE)))),"WRONG LETTER",IF(F499=0," ",_xlfn.XLOOKUP(F499,Data!$B$62:$B$88,Data!$A$62:$A$88)))</f>
        <v xml:space="preserve"> </v>
      </c>
      <c r="J499" s="13" t="str" cm="1">
        <f t="array" ref="J499">_xlfn.IFS(ISBLANK(G499), "", NOT(ISNUMBER(G499)), "!!!",  G499&gt;Data!$D$343,"...",G499&gt;Data!$E$343,"L1",G499&gt;Data!$F$343,"L2",G499&gt;Data!$G$343,"L3",G499&gt;Data!$H$343,"L4",G499&gt;Data!$I$343,"L5",G499&gt;Data!$J$343,"L6",G499&gt;Data!$K$343,"L7",G499&gt;Data!$L$343,"L8", G499&lt;=Data!$L$343,"L9")</f>
        <v/>
      </c>
      <c r="K499" s="2"/>
      <c r="L499" s="126" t="s">
        <v>1</v>
      </c>
      <c r="M499" s="126" t="s">
        <v>46</v>
      </c>
      <c r="N499" s="126">
        <f t="shared" si="106"/>
        <v>0</v>
      </c>
      <c r="O499" s="2"/>
      <c r="P499" s="6"/>
      <c r="Q499" s="6"/>
      <c r="R499" s="6">
        <f>$N499</f>
        <v>0</v>
      </c>
      <c r="S499" s="6"/>
      <c r="T499" s="6"/>
      <c r="U499" s="6"/>
      <c r="V499" s="6"/>
      <c r="W499" s="6"/>
      <c r="X499" s="2"/>
      <c r="Y499" s="8">
        <f>COUNTIF(F$497:F$504:F$506:F$513,F499)</f>
        <v>0</v>
      </c>
      <c r="Z499" s="8">
        <f t="shared" si="107"/>
        <v>0</v>
      </c>
    </row>
    <row r="500" spans="1:26" s="11" customFormat="1" ht="20" customHeight="1">
      <c r="A500" s="13" t="s">
        <v>206</v>
      </c>
      <c r="B500" s="13" t="s">
        <v>24</v>
      </c>
      <c r="C500" s="13">
        <v>300</v>
      </c>
      <c r="D500" s="13" t="s">
        <v>0</v>
      </c>
      <c r="E500" s="155">
        <v>4</v>
      </c>
      <c r="F500" s="30"/>
      <c r="G500" s="325"/>
      <c r="H500" s="125" t="str">
        <f>IF(ISNA((IF(F500=0," ",VLOOKUP(F500,Data!$B$184:$B$210,1,FALSE)))),"WRONG LETTER",IF(F500=0," ",_xlfn.XLOOKUP(F500,Data!$B$184:$B$210,Data!$L$184:$L$210)))</f>
        <v xml:space="preserve"> </v>
      </c>
      <c r="I500" s="125" t="str">
        <f>IF(ISNA((IF(F500=0," ",VLOOKUP(F500,Data!$B$62:$B$88,1,FALSE)))),"WRONG LETTER",IF(F500=0," ",_xlfn.XLOOKUP(F500,Data!$B$62:$B$88,Data!$A$62:$A$88)))</f>
        <v xml:space="preserve"> </v>
      </c>
      <c r="J500" s="13" t="str" cm="1">
        <f t="array" ref="J500">_xlfn.IFS(ISBLANK(G500), "", NOT(ISNUMBER(G500)), "!!!",  G500&gt;Data!$D$343,"...",G500&gt;Data!$E$343,"L1",G500&gt;Data!$F$343,"L2",G500&gt;Data!$G$343,"L3",G500&gt;Data!$H$343,"L4",G500&gt;Data!$I$343,"L5",G500&gt;Data!$J$343,"L6",G500&gt;Data!$K$343,"L7",G500&gt;Data!$L$343,"L8", G500&lt;=Data!$L$343,"L9")</f>
        <v/>
      </c>
      <c r="K500" s="2"/>
      <c r="L500" s="126" t="s">
        <v>18</v>
      </c>
      <c r="M500" s="126" t="s">
        <v>17</v>
      </c>
      <c r="N500" s="126">
        <f t="shared" si="106"/>
        <v>0</v>
      </c>
      <c r="O500" s="2"/>
      <c r="P500" s="6"/>
      <c r="Q500" s="6"/>
      <c r="R500" s="6"/>
      <c r="S500" s="6">
        <f>$N500</f>
        <v>0</v>
      </c>
      <c r="T500" s="6"/>
      <c r="U500" s="6"/>
      <c r="V500" s="6"/>
      <c r="W500" s="6"/>
      <c r="X500" s="2"/>
      <c r="Y500" s="8">
        <f>COUNTIF(F$497:F$504:F$506:F$513,F500)</f>
        <v>0</v>
      </c>
      <c r="Z500" s="8">
        <f t="shared" si="107"/>
        <v>0</v>
      </c>
    </row>
    <row r="501" spans="1:26" s="11" customFormat="1" ht="20" customHeight="1">
      <c r="A501" s="13" t="s">
        <v>206</v>
      </c>
      <c r="B501" s="13" t="s">
        <v>24</v>
      </c>
      <c r="C501" s="13">
        <v>300</v>
      </c>
      <c r="D501" s="13" t="s">
        <v>0</v>
      </c>
      <c r="E501" s="155">
        <v>5</v>
      </c>
      <c r="F501" s="30"/>
      <c r="G501" s="325"/>
      <c r="H501" s="125" t="str">
        <f>IF(ISNA((IF(F501=0," ",VLOOKUP(F501,Data!$B$184:$B$210,1,FALSE)))),"WRONG LETTER",IF(F501=0," ",_xlfn.XLOOKUP(F501,Data!$B$184:$B$210,Data!$L$184:$L$210)))</f>
        <v xml:space="preserve"> </v>
      </c>
      <c r="I501" s="125" t="str">
        <f>IF(ISNA((IF(F501=0," ",VLOOKUP(F501,Data!$B$62:$B$88,1,FALSE)))),"WRONG LETTER",IF(F501=0," ",_xlfn.XLOOKUP(F501,Data!$B$62:$B$88,Data!$A$62:$A$88)))</f>
        <v xml:space="preserve"> </v>
      </c>
      <c r="J501" s="13" t="str" cm="1">
        <f t="array" ref="J501">_xlfn.IFS(ISBLANK(G501), "", NOT(ISNUMBER(G501)), "!!!",  G501&gt;Data!$D$343,"...",G501&gt;Data!$E$343,"L1",G501&gt;Data!$F$343,"L2",G501&gt;Data!$G$343,"L3",G501&gt;Data!$H$343,"L4",G501&gt;Data!$I$343,"L5",G501&gt;Data!$J$343,"L6",G501&gt;Data!$K$343,"L7",G501&gt;Data!$L$343,"L8", G501&lt;=Data!$L$343,"L9")</f>
        <v/>
      </c>
      <c r="K501" s="2"/>
      <c r="L501" s="126" t="s">
        <v>31</v>
      </c>
      <c r="M501" s="126" t="s">
        <v>32</v>
      </c>
      <c r="N501" s="126">
        <f t="shared" si="106"/>
        <v>0</v>
      </c>
      <c r="O501" s="2"/>
      <c r="P501" s="6"/>
      <c r="Q501" s="6"/>
      <c r="R501" s="6"/>
      <c r="S501" s="6"/>
      <c r="T501" s="6">
        <f>$N501</f>
        <v>0</v>
      </c>
      <c r="U501" s="6"/>
      <c r="V501" s="6"/>
      <c r="W501" s="6"/>
      <c r="X501" s="2"/>
      <c r="Y501" s="8">
        <f>COUNTIF(F$497:F$504:F$506:F$513,F501)</f>
        <v>0</v>
      </c>
      <c r="Z501" s="8">
        <f t="shared" si="107"/>
        <v>0</v>
      </c>
    </row>
    <row r="502" spans="1:26" s="11" customFormat="1" ht="20" customHeight="1">
      <c r="A502" s="13" t="s">
        <v>206</v>
      </c>
      <c r="B502" s="13" t="s">
        <v>24</v>
      </c>
      <c r="C502" s="13">
        <v>300</v>
      </c>
      <c r="D502" s="13" t="s">
        <v>0</v>
      </c>
      <c r="E502" s="155">
        <v>6</v>
      </c>
      <c r="F502" s="30"/>
      <c r="G502" s="325"/>
      <c r="H502" s="125" t="str">
        <f>IF(ISNA((IF(F502=0," ",VLOOKUP(F502,Data!$B$184:$B$210,1,FALSE)))),"WRONG LETTER",IF(F502=0," ",_xlfn.XLOOKUP(F502,Data!$B$184:$B$210,Data!$L$184:$L$210)))</f>
        <v xml:space="preserve"> </v>
      </c>
      <c r="I502" s="125" t="str">
        <f>IF(ISNA((IF(F502=0," ",VLOOKUP(F502,Data!$B$62:$B$88,1,FALSE)))),"WRONG LETTER",IF(F502=0," ",_xlfn.XLOOKUP(F502,Data!$B$62:$B$88,Data!$A$62:$A$88)))</f>
        <v xml:space="preserve"> </v>
      </c>
      <c r="J502" s="13" t="str" cm="1">
        <f t="array" ref="J502">_xlfn.IFS(ISBLANK(G502), "", NOT(ISNUMBER(G502)), "!!!",  G502&gt;Data!$D$343,"...",G502&gt;Data!$E$343,"L1",G502&gt;Data!$F$343,"L2",G502&gt;Data!$G$343,"L3",G502&gt;Data!$H$343,"L4",G502&gt;Data!$I$343,"L5",G502&gt;Data!$J$343,"L6",G502&gt;Data!$K$343,"L7",G502&gt;Data!$L$343,"L8", G502&lt;=Data!$L$343,"L9")</f>
        <v/>
      </c>
      <c r="K502" s="2"/>
      <c r="L502" s="126" t="s">
        <v>44</v>
      </c>
      <c r="M502" s="126" t="s">
        <v>48</v>
      </c>
      <c r="N502" s="126">
        <f t="shared" si="106"/>
        <v>0</v>
      </c>
      <c r="O502" s="2"/>
      <c r="P502" s="6"/>
      <c r="Q502" s="6"/>
      <c r="R502" s="6"/>
      <c r="S502" s="6"/>
      <c r="T502" s="6"/>
      <c r="U502" s="6">
        <f>$N502</f>
        <v>0</v>
      </c>
      <c r="V502" s="6"/>
      <c r="W502" s="6"/>
      <c r="X502" s="2"/>
      <c r="Y502" s="8">
        <f>COUNTIF(F$497:F$504:F$506:F$513,F502)</f>
        <v>0</v>
      </c>
      <c r="Z502" s="8">
        <f t="shared" si="107"/>
        <v>0</v>
      </c>
    </row>
    <row r="503" spans="1:26" s="11" customFormat="1" ht="20" customHeight="1">
      <c r="A503" s="13" t="s">
        <v>206</v>
      </c>
      <c r="B503" s="13" t="s">
        <v>24</v>
      </c>
      <c r="C503" s="13">
        <v>300</v>
      </c>
      <c r="D503" s="13" t="s">
        <v>0</v>
      </c>
      <c r="E503" s="25">
        <v>7</v>
      </c>
      <c r="F503" s="30"/>
      <c r="G503" s="325"/>
      <c r="H503" s="125" t="str">
        <f>IF(ISNA((IF(F503=0," ",VLOOKUP(F503,Data!$B$184:$B$210,1,FALSE)))),"WRONG LETTER",IF(F503=0," ",_xlfn.XLOOKUP(F503,Data!$B$184:$B$210,Data!$L$184:$L$210)))</f>
        <v xml:space="preserve"> </v>
      </c>
      <c r="I503" s="125" t="str">
        <f>IF(ISNA((IF(F503=0," ",VLOOKUP(F503,Data!$B$62:$B$88,1,FALSE)))),"WRONG LETTER",IF(F503=0," ",_xlfn.XLOOKUP(F503,Data!$B$62:$B$88,Data!$A$62:$A$88)))</f>
        <v xml:space="preserve"> </v>
      </c>
      <c r="J503" s="13" t="str" cm="1">
        <f t="array" ref="J503">_xlfn.IFS(ISBLANK(G503), "", NOT(ISNUMBER(G503)), "!!!",  G503&gt;Data!$D$343,"...",G503&gt;Data!$E$343,"L1",G503&gt;Data!$F$343,"L2",G503&gt;Data!$G$343,"L3",G503&gt;Data!$H$343,"L4",G503&gt;Data!$I$343,"L5",G503&gt;Data!$J$343,"L6",G503&gt;Data!$K$343,"L7",G503&gt;Data!$L$343,"L8", G503&lt;=Data!$L$343,"L9")</f>
        <v/>
      </c>
      <c r="K503" s="2"/>
      <c r="L503" s="126" t="s">
        <v>72</v>
      </c>
      <c r="M503" s="126" t="s">
        <v>73</v>
      </c>
      <c r="N503" s="126">
        <f t="shared" si="106"/>
        <v>0</v>
      </c>
      <c r="O503" s="2"/>
      <c r="P503" s="6"/>
      <c r="Q503" s="6"/>
      <c r="R503" s="6"/>
      <c r="S503" s="6"/>
      <c r="T503" s="6"/>
      <c r="U503" s="6"/>
      <c r="V503" s="6">
        <f>$N503</f>
        <v>0</v>
      </c>
      <c r="W503" s="6"/>
      <c r="X503" s="2"/>
      <c r="Y503" s="8">
        <f>COUNTIF(F$497:F$504:F$506:F$513,F503)</f>
        <v>0</v>
      </c>
      <c r="Z503" s="8">
        <f t="shared" si="107"/>
        <v>0</v>
      </c>
    </row>
    <row r="504" spans="1:26" s="12" customFormat="1" ht="20" customHeight="1">
      <c r="A504" s="13" t="s">
        <v>206</v>
      </c>
      <c r="B504" s="13" t="s">
        <v>24</v>
      </c>
      <c r="C504" s="13">
        <v>300</v>
      </c>
      <c r="D504" s="13" t="s">
        <v>0</v>
      </c>
      <c r="E504" s="25">
        <v>8</v>
      </c>
      <c r="F504" s="30"/>
      <c r="G504" s="325"/>
      <c r="H504" s="125" t="str">
        <f>IF(ISNA((IF(F504=0," ",VLOOKUP(F504,Data!$B$184:$B$210,1,FALSE)))),"WRONG LETTER",IF(F504=0," ",_xlfn.XLOOKUP(F504,Data!$B$184:$B$210,Data!$L$184:$L$210)))</f>
        <v xml:space="preserve"> </v>
      </c>
      <c r="I504" s="125" t="str">
        <f>IF(ISNA((IF(F504=0," ",VLOOKUP(F504,Data!$B$62:$B$88,1,FALSE)))),"WRONG LETTER",IF(F504=0," ",_xlfn.XLOOKUP(F504,Data!$B$62:$B$88,Data!$A$62:$A$88)))</f>
        <v xml:space="preserve"> </v>
      </c>
      <c r="J504" s="13" t="str" cm="1">
        <f t="array" ref="J504">_xlfn.IFS(ISBLANK(G504), "", NOT(ISNUMBER(G504)), "!!!",  G504&gt;Data!$D$343,"...",G504&gt;Data!$E$343,"L1",G504&gt;Data!$F$343,"L2",G504&gt;Data!$G$343,"L3",G504&gt;Data!$H$343,"L4",G504&gt;Data!$I$343,"L5",G504&gt;Data!$J$343,"L6",G504&gt;Data!$K$343,"L7",G504&gt;Data!$L$343,"L8", G504&lt;=Data!$L$343,"L9")</f>
        <v/>
      </c>
      <c r="K504" s="8"/>
      <c r="L504" s="126" t="s">
        <v>45</v>
      </c>
      <c r="M504" s="126" t="s">
        <v>49</v>
      </c>
      <c r="N504" s="126">
        <f t="shared" si="106"/>
        <v>0</v>
      </c>
      <c r="O504" s="2"/>
      <c r="P504" s="6"/>
      <c r="Q504" s="6"/>
      <c r="R504" s="6"/>
      <c r="S504" s="6"/>
      <c r="T504" s="6"/>
      <c r="U504" s="6"/>
      <c r="V504" s="6"/>
      <c r="W504" s="6">
        <f>$N504</f>
        <v>0</v>
      </c>
      <c r="X504" s="8"/>
      <c r="Y504" s="8">
        <f>COUNTIF(F$497:F$504:F$506:F$513,F504)</f>
        <v>0</v>
      </c>
      <c r="Z504" s="8">
        <f t="shared" si="107"/>
        <v>0</v>
      </c>
    </row>
    <row r="505" spans="1:26" s="12" customFormat="1" ht="20" customHeight="1">
      <c r="A505" s="13" t="s">
        <v>206</v>
      </c>
      <c r="B505" s="13" t="s">
        <v>24</v>
      </c>
      <c r="C505" s="13">
        <v>300</v>
      </c>
      <c r="D505" s="13"/>
      <c r="E505" s="156" t="s">
        <v>310</v>
      </c>
      <c r="F505" s="151"/>
      <c r="G505" s="151"/>
      <c r="H505" s="156"/>
      <c r="I505" s="159"/>
      <c r="J505" s="160"/>
      <c r="K505" s="8"/>
      <c r="L505" s="129"/>
      <c r="M505" s="129"/>
      <c r="N505" s="130"/>
      <c r="O505" s="8"/>
      <c r="P505" s="8"/>
      <c r="Q505" s="8"/>
      <c r="R505" s="8"/>
      <c r="S505" s="8"/>
      <c r="T505" s="8"/>
      <c r="U505" s="8"/>
      <c r="V505" s="8"/>
      <c r="W505" s="8"/>
      <c r="X505" s="8"/>
      <c r="Y505" s="8"/>
      <c r="Z505" s="3"/>
    </row>
    <row r="506" spans="1:26" s="12" customFormat="1" ht="20" customHeight="1">
      <c r="A506" s="13" t="s">
        <v>206</v>
      </c>
      <c r="B506" s="13" t="s">
        <v>24</v>
      </c>
      <c r="C506" s="13">
        <v>300</v>
      </c>
      <c r="D506" s="13" t="s">
        <v>1</v>
      </c>
      <c r="E506" s="155">
        <v>1</v>
      </c>
      <c r="F506" s="30"/>
      <c r="G506" s="325"/>
      <c r="H506" s="125" t="str">
        <f>IF(ISNA((IF(F506=0," ",VLOOKUP(F506,Data!$B$184:$B$210,1,FALSE)))),"WRONG LETTER",IF(F506=0," ",_xlfn.XLOOKUP(F506,Data!$B$184:$B$210,Data!$L$184:$L$210)))</f>
        <v xml:space="preserve"> </v>
      </c>
      <c r="I506" s="125" t="str">
        <f>IF(ISNA((IF(F506=0," ",VLOOKUP(F506,Data!$B$62:$B$88,1,FALSE)))),"WRONG LETTER",IF(F506=0," ",_xlfn.XLOOKUP(F506,Data!$B$62:$B$88,Data!$A$62:$A$88)))</f>
        <v xml:space="preserve"> </v>
      </c>
      <c r="J506" s="13" t="str" cm="1">
        <f t="array" ref="J506">_xlfn.IFS(ISBLANK(G506), "", NOT(ISNUMBER(G506)), "!!!",  G506&gt;Data!$D$343,"...",G506&gt;Data!$E$343,"L1",G506&gt;Data!$F$343,"L2",G506&gt;Data!$G$343,"L3",G506&gt;Data!$H$343,"L4",G506&gt;Data!$I$343,"L5",G506&gt;Data!$J$343,"L6",G506&gt;Data!$K$343,"L7",G506&gt;Data!$L$343,"L8", G506&lt;=Data!$L$343,"L9")</f>
        <v/>
      </c>
      <c r="K506" s="2"/>
      <c r="L506" s="126" t="s">
        <v>0</v>
      </c>
      <c r="M506" s="126" t="s">
        <v>47</v>
      </c>
      <c r="N506" s="126">
        <f t="shared" ref="N506:N513" si="108">(9-_xlfn.XLOOKUP(L506,F$506:F$513,E$506:E$513, 9))+(9-_xlfn.XLOOKUP(M506,F$506:F$513,E$506:E$513, 9))</f>
        <v>0</v>
      </c>
      <c r="O506" s="2"/>
      <c r="P506" s="6">
        <f>$N506</f>
        <v>0</v>
      </c>
      <c r="Q506" s="6"/>
      <c r="R506" s="6"/>
      <c r="S506" s="6"/>
      <c r="T506" s="6"/>
      <c r="U506" s="6"/>
      <c r="V506" s="6"/>
      <c r="W506" s="6"/>
      <c r="X506" s="2"/>
      <c r="Y506" s="8">
        <f>COUNTIF(F$497:F$504:F$506:F$513,F506)</f>
        <v>0</v>
      </c>
      <c r="Z506" s="8">
        <f t="shared" ref="Z506:Z513" si="109">IF(NOT(ISBLANK(F506)),COUNTIF(F$506:F$513,LEFT(F506,1)&amp;"*"),0)</f>
        <v>0</v>
      </c>
    </row>
    <row r="507" spans="1:26" s="12" customFormat="1" ht="20" customHeight="1">
      <c r="A507" s="13" t="s">
        <v>206</v>
      </c>
      <c r="B507" s="13" t="s">
        <v>24</v>
      </c>
      <c r="C507" s="13">
        <v>300</v>
      </c>
      <c r="D507" s="13" t="s">
        <v>1</v>
      </c>
      <c r="E507" s="155">
        <v>2</v>
      </c>
      <c r="F507" s="30"/>
      <c r="G507" s="325"/>
      <c r="H507" s="125" t="str">
        <f>IF(ISNA((IF(F507=0," ",VLOOKUP(F507,Data!$B$184:$B$210,1,FALSE)))),"WRONG LETTER",IF(F507=0," ",_xlfn.XLOOKUP(F507,Data!$B$184:$B$210,Data!$L$184:$L$210)))</f>
        <v xml:space="preserve"> </v>
      </c>
      <c r="I507" s="125" t="str">
        <f>IF(ISNA((IF(F507=0," ",VLOOKUP(F507,Data!$B$62:$B$88,1,FALSE)))),"WRONG LETTER",IF(F507=0," ",_xlfn.XLOOKUP(F507,Data!$B$62:$B$88,Data!$A$62:$A$88)))</f>
        <v xml:space="preserve"> </v>
      </c>
      <c r="J507" s="13" t="str" cm="1">
        <f t="array" ref="J507">_xlfn.IFS(ISBLANK(G507), "", NOT(ISNUMBER(G507)), "!!!",  G507&gt;Data!$D$343,"...",G507&gt;Data!$E$343,"L1",G507&gt;Data!$F$343,"L2",G507&gt;Data!$G$343,"L3",G507&gt;Data!$H$343,"L4",G507&gt;Data!$I$343,"L5",G507&gt;Data!$J$343,"L6",G507&gt;Data!$K$343,"L7",G507&gt;Data!$L$343,"L8", G507&lt;=Data!$L$343,"L9")</f>
        <v/>
      </c>
      <c r="K507" s="8"/>
      <c r="L507" s="126" t="s">
        <v>33</v>
      </c>
      <c r="M507" s="126" t="s">
        <v>34</v>
      </c>
      <c r="N507" s="126">
        <f t="shared" si="108"/>
        <v>0</v>
      </c>
      <c r="O507" s="2"/>
      <c r="P507" s="6"/>
      <c r="Q507" s="6">
        <f>$N507</f>
        <v>0</v>
      </c>
      <c r="R507" s="6"/>
      <c r="S507" s="6"/>
      <c r="T507" s="6"/>
      <c r="U507" s="6"/>
      <c r="V507" s="6"/>
      <c r="W507" s="6"/>
      <c r="X507" s="2"/>
      <c r="Y507" s="8">
        <f>COUNTIF(F$497:F$504:F$506:F$513,F507)</f>
        <v>0</v>
      </c>
      <c r="Z507" s="8">
        <f t="shared" si="109"/>
        <v>0</v>
      </c>
    </row>
    <row r="508" spans="1:26" s="12" customFormat="1" ht="20" customHeight="1">
      <c r="A508" s="13" t="s">
        <v>206</v>
      </c>
      <c r="B508" s="13" t="s">
        <v>24</v>
      </c>
      <c r="C508" s="13">
        <v>300</v>
      </c>
      <c r="D508" s="13" t="s">
        <v>1</v>
      </c>
      <c r="E508" s="155">
        <v>3</v>
      </c>
      <c r="F508" s="30"/>
      <c r="G508" s="325"/>
      <c r="H508" s="125" t="str">
        <f>IF(ISNA((IF(F508=0," ",VLOOKUP(F508,Data!$B$184:$B$210,1,FALSE)))),"WRONG LETTER",IF(F508=0," ",_xlfn.XLOOKUP(F508,Data!$B$184:$B$210,Data!$L$184:$L$210)))</f>
        <v xml:space="preserve"> </v>
      </c>
      <c r="I508" s="125" t="str">
        <f>IF(ISNA((IF(F508=0," ",VLOOKUP(F508,Data!$B$62:$B$88,1,FALSE)))),"WRONG LETTER",IF(F508=0," ",_xlfn.XLOOKUP(F508,Data!$B$62:$B$88,Data!$A$62:$A$88)))</f>
        <v xml:space="preserve"> </v>
      </c>
      <c r="J508" s="13" t="str" cm="1">
        <f t="array" ref="J508">_xlfn.IFS(ISBLANK(G508), "", NOT(ISNUMBER(G508)), "!!!",  G508&gt;Data!$D$343,"...",G508&gt;Data!$E$343,"L1",G508&gt;Data!$F$343,"L2",G508&gt;Data!$G$343,"L3",G508&gt;Data!$H$343,"L4",G508&gt;Data!$I$343,"L5",G508&gt;Data!$J$343,"L6",G508&gt;Data!$K$343,"L7",G508&gt;Data!$L$343,"L8", G508&lt;=Data!$L$343,"L9")</f>
        <v/>
      </c>
      <c r="K508" s="8"/>
      <c r="L508" s="126" t="s">
        <v>1</v>
      </c>
      <c r="M508" s="126" t="s">
        <v>46</v>
      </c>
      <c r="N508" s="126">
        <f t="shared" si="108"/>
        <v>0</v>
      </c>
      <c r="O508" s="2"/>
      <c r="P508" s="6"/>
      <c r="Q508" s="6"/>
      <c r="R508" s="6">
        <f>$N508</f>
        <v>0</v>
      </c>
      <c r="S508" s="6"/>
      <c r="T508" s="6"/>
      <c r="U508" s="6"/>
      <c r="V508" s="6"/>
      <c r="W508" s="6"/>
      <c r="X508" s="2"/>
      <c r="Y508" s="8">
        <f>COUNTIF(F$497:F$504:F$506:F$513,F508)</f>
        <v>0</v>
      </c>
      <c r="Z508" s="8">
        <f t="shared" si="109"/>
        <v>0</v>
      </c>
    </row>
    <row r="509" spans="1:26" s="12" customFormat="1" ht="20" customHeight="1">
      <c r="A509" s="13" t="s">
        <v>206</v>
      </c>
      <c r="B509" s="13" t="s">
        <v>24</v>
      </c>
      <c r="C509" s="13">
        <v>300</v>
      </c>
      <c r="D509" s="13" t="s">
        <v>1</v>
      </c>
      <c r="E509" s="155">
        <v>4</v>
      </c>
      <c r="F509" s="30"/>
      <c r="G509" s="325"/>
      <c r="H509" s="125" t="str">
        <f>IF(ISNA((IF(F509=0," ",VLOOKUP(F509,Data!$B$184:$B$210,1,FALSE)))),"WRONG LETTER",IF(F509=0," ",_xlfn.XLOOKUP(F509,Data!$B$184:$B$210,Data!$L$184:$L$210)))</f>
        <v xml:space="preserve"> </v>
      </c>
      <c r="I509" s="125" t="str">
        <f>IF(ISNA((IF(F509=0," ",VLOOKUP(F509,Data!$B$62:$B$88,1,FALSE)))),"WRONG LETTER",IF(F509=0," ",_xlfn.XLOOKUP(F509,Data!$B$62:$B$88,Data!$A$62:$A$88)))</f>
        <v xml:space="preserve"> </v>
      </c>
      <c r="J509" s="13" t="str" cm="1">
        <f t="array" ref="J509">_xlfn.IFS(ISBLANK(G509), "", NOT(ISNUMBER(G509)), "!!!",  G509&gt;Data!$D$343,"...",G509&gt;Data!$E$343,"L1",G509&gt;Data!$F$343,"L2",G509&gt;Data!$G$343,"L3",G509&gt;Data!$H$343,"L4",G509&gt;Data!$I$343,"L5",G509&gt;Data!$J$343,"L6",G509&gt;Data!$K$343,"L7",G509&gt;Data!$L$343,"L8", G509&lt;=Data!$L$343,"L9")</f>
        <v/>
      </c>
      <c r="K509" s="8"/>
      <c r="L509" s="126" t="s">
        <v>18</v>
      </c>
      <c r="M509" s="126" t="s">
        <v>17</v>
      </c>
      <c r="N509" s="126">
        <f t="shared" si="108"/>
        <v>0</v>
      </c>
      <c r="O509" s="2"/>
      <c r="P509" s="6"/>
      <c r="Q509" s="6"/>
      <c r="R509" s="6"/>
      <c r="S509" s="6">
        <f>$N509</f>
        <v>0</v>
      </c>
      <c r="T509" s="6"/>
      <c r="U509" s="6"/>
      <c r="V509" s="6"/>
      <c r="W509" s="6"/>
      <c r="X509" s="2"/>
      <c r="Y509" s="8">
        <f>COUNTIF(F$497:F$504:F$506:F$513,F509)</f>
        <v>0</v>
      </c>
      <c r="Z509" s="8">
        <f t="shared" si="109"/>
        <v>0</v>
      </c>
    </row>
    <row r="510" spans="1:26" s="12" customFormat="1" ht="20" customHeight="1">
      <c r="A510" s="13" t="s">
        <v>206</v>
      </c>
      <c r="B510" s="13" t="s">
        <v>24</v>
      </c>
      <c r="C510" s="13">
        <v>300</v>
      </c>
      <c r="D510" s="13" t="s">
        <v>1</v>
      </c>
      <c r="E510" s="155">
        <v>5</v>
      </c>
      <c r="F510" s="30"/>
      <c r="G510" s="325"/>
      <c r="H510" s="125" t="str">
        <f>IF(ISNA((IF(F510=0," ",VLOOKUP(F510,Data!$B$184:$B$210,1,FALSE)))),"WRONG LETTER",IF(F510=0," ",_xlfn.XLOOKUP(F510,Data!$B$184:$B$210,Data!$L$184:$L$210)))</f>
        <v xml:space="preserve"> </v>
      </c>
      <c r="I510" s="125" t="str">
        <f>IF(ISNA((IF(F510=0," ",VLOOKUP(F510,Data!$B$62:$B$88,1,FALSE)))),"WRONG LETTER",IF(F510=0," ",_xlfn.XLOOKUP(F510,Data!$B$62:$B$88,Data!$A$62:$A$88)))</f>
        <v xml:space="preserve"> </v>
      </c>
      <c r="J510" s="13" t="str" cm="1">
        <f t="array" ref="J510">_xlfn.IFS(ISBLANK(G510), "", NOT(ISNUMBER(G510)), "!!!",  G510&gt;Data!$D$343,"...",G510&gt;Data!$E$343,"L1",G510&gt;Data!$F$343,"L2",G510&gt;Data!$G$343,"L3",G510&gt;Data!$H$343,"L4",G510&gt;Data!$I$343,"L5",G510&gt;Data!$J$343,"L6",G510&gt;Data!$K$343,"L7",G510&gt;Data!$L$343,"L8", G510&lt;=Data!$L$343,"L9")</f>
        <v/>
      </c>
      <c r="K510" s="8"/>
      <c r="L510" s="126" t="s">
        <v>31</v>
      </c>
      <c r="M510" s="126" t="s">
        <v>32</v>
      </c>
      <c r="N510" s="126">
        <f t="shared" si="108"/>
        <v>0</v>
      </c>
      <c r="O510" s="2"/>
      <c r="P510" s="6"/>
      <c r="Q510" s="6"/>
      <c r="R510" s="6"/>
      <c r="S510" s="6"/>
      <c r="T510" s="6">
        <f>$N510</f>
        <v>0</v>
      </c>
      <c r="U510" s="6"/>
      <c r="V510" s="6"/>
      <c r="W510" s="6"/>
      <c r="X510" s="2"/>
      <c r="Y510" s="8">
        <f>COUNTIF(F$497:F$504:F$506:F$513,F510)</f>
        <v>0</v>
      </c>
      <c r="Z510" s="8">
        <f t="shared" si="109"/>
        <v>0</v>
      </c>
    </row>
    <row r="511" spans="1:26" s="12" customFormat="1" ht="20" customHeight="1">
      <c r="A511" s="13" t="s">
        <v>206</v>
      </c>
      <c r="B511" s="13" t="s">
        <v>24</v>
      </c>
      <c r="C511" s="13">
        <v>300</v>
      </c>
      <c r="D511" s="13" t="s">
        <v>1</v>
      </c>
      <c r="E511" s="155">
        <v>6</v>
      </c>
      <c r="F511" s="30"/>
      <c r="G511" s="325"/>
      <c r="H511" s="125" t="str">
        <f>IF(ISNA((IF(F511=0," ",VLOOKUP(F511,Data!$B$184:$B$210,1,FALSE)))),"WRONG LETTER",IF(F511=0," ",_xlfn.XLOOKUP(F511,Data!$B$184:$B$210,Data!$L$184:$L$210)))</f>
        <v xml:space="preserve"> </v>
      </c>
      <c r="I511" s="125" t="str">
        <f>IF(ISNA((IF(F511=0," ",VLOOKUP(F511,Data!$B$62:$B$88,1,FALSE)))),"WRONG LETTER",IF(F511=0," ",_xlfn.XLOOKUP(F511,Data!$B$62:$B$88,Data!$A$62:$A$88)))</f>
        <v xml:space="preserve"> </v>
      </c>
      <c r="J511" s="13" t="str" cm="1">
        <f t="array" ref="J511">_xlfn.IFS(ISBLANK(G511), "", NOT(ISNUMBER(G511)), "!!!",  G511&gt;Data!$D$343,"...",G511&gt;Data!$E$343,"L1",G511&gt;Data!$F$343,"L2",G511&gt;Data!$G$343,"L3",G511&gt;Data!$H$343,"L4",G511&gt;Data!$I$343,"L5",G511&gt;Data!$J$343,"L6",G511&gt;Data!$K$343,"L7",G511&gt;Data!$L$343,"L8", G511&lt;=Data!$L$343,"L9")</f>
        <v/>
      </c>
      <c r="K511" s="131"/>
      <c r="L511" s="126" t="s">
        <v>44</v>
      </c>
      <c r="M511" s="126" t="s">
        <v>48</v>
      </c>
      <c r="N511" s="126">
        <f t="shared" si="108"/>
        <v>0</v>
      </c>
      <c r="O511" s="2"/>
      <c r="P511" s="6"/>
      <c r="Q511" s="6"/>
      <c r="R511" s="6"/>
      <c r="S511" s="6"/>
      <c r="T511" s="6"/>
      <c r="U511" s="6">
        <f>$N511</f>
        <v>0</v>
      </c>
      <c r="V511" s="6"/>
      <c r="W511" s="6"/>
      <c r="X511" s="2"/>
      <c r="Y511" s="8">
        <f>COUNTIF(F$497:F$504:F$506:F$513,F511)</f>
        <v>0</v>
      </c>
      <c r="Z511" s="8">
        <f t="shared" si="109"/>
        <v>0</v>
      </c>
    </row>
    <row r="512" spans="1:26" s="11" customFormat="1" ht="20" customHeight="1">
      <c r="A512" s="13" t="s">
        <v>206</v>
      </c>
      <c r="B512" s="13" t="s">
        <v>24</v>
      </c>
      <c r="C512" s="13">
        <v>300</v>
      </c>
      <c r="D512" s="13" t="s">
        <v>1</v>
      </c>
      <c r="E512" s="25">
        <v>7</v>
      </c>
      <c r="F512" s="30"/>
      <c r="G512" s="325"/>
      <c r="H512" s="125" t="str">
        <f>IF(ISNA((IF(F512=0," ",VLOOKUP(F512,Data!$B$184:$B$210,1,FALSE)))),"WRONG LETTER",IF(F512=0," ",_xlfn.XLOOKUP(F512,Data!$B$184:$B$210,Data!$L$184:$L$210)))</f>
        <v xml:space="preserve"> </v>
      </c>
      <c r="I512" s="125" t="str">
        <f>IF(ISNA((IF(F512=0," ",VLOOKUP(F512,Data!$B$62:$B$88,1,FALSE)))),"WRONG LETTER",IF(F512=0," ",_xlfn.XLOOKUP(F512,Data!$B$62:$B$88,Data!$A$62:$A$88)))</f>
        <v xml:space="preserve"> </v>
      </c>
      <c r="J512" s="13" t="str" cm="1">
        <f t="array" ref="J512">_xlfn.IFS(ISBLANK(G512), "", NOT(ISNUMBER(G512)), "!!!",  G512&gt;Data!$D$343,"...",G512&gt;Data!$E$343,"L1",G512&gt;Data!$F$343,"L2",G512&gt;Data!$G$343,"L3",G512&gt;Data!$H$343,"L4",G512&gt;Data!$I$343,"L5",G512&gt;Data!$J$343,"L6",G512&gt;Data!$K$343,"L7",G512&gt;Data!$L$343,"L8", G512&lt;=Data!$L$343,"L9")</f>
        <v/>
      </c>
      <c r="K512" s="8"/>
      <c r="L512" s="126" t="s">
        <v>72</v>
      </c>
      <c r="M512" s="126" t="s">
        <v>73</v>
      </c>
      <c r="N512" s="126">
        <f t="shared" si="108"/>
        <v>0</v>
      </c>
      <c r="O512" s="2"/>
      <c r="P512" s="6"/>
      <c r="Q512" s="6"/>
      <c r="R512" s="6"/>
      <c r="S512" s="6"/>
      <c r="T512" s="6"/>
      <c r="U512" s="6"/>
      <c r="V512" s="6">
        <f>$N512</f>
        <v>0</v>
      </c>
      <c r="W512" s="6"/>
      <c r="X512" s="2"/>
      <c r="Y512" s="8">
        <f>COUNTIF(F$497:F$504:F$506:F$513,F512)</f>
        <v>0</v>
      </c>
      <c r="Z512" s="8">
        <f t="shared" si="109"/>
        <v>0</v>
      </c>
    </row>
    <row r="513" spans="1:26" s="11" customFormat="1" ht="20" customHeight="1">
      <c r="A513" s="13" t="s">
        <v>206</v>
      </c>
      <c r="B513" s="13" t="s">
        <v>24</v>
      </c>
      <c r="C513" s="13">
        <v>300</v>
      </c>
      <c r="D513" s="13" t="s">
        <v>1</v>
      </c>
      <c r="E513" s="25">
        <v>8</v>
      </c>
      <c r="F513" s="30"/>
      <c r="G513" s="325"/>
      <c r="H513" s="125" t="str">
        <f>IF(ISNA((IF(F513=0," ",VLOOKUP(F513,Data!$B$184:$B$210,1,FALSE)))),"WRONG LETTER",IF(F513=0," ",_xlfn.XLOOKUP(F513,Data!$B$184:$B$210,Data!$L$184:$L$210)))</f>
        <v xml:space="preserve"> </v>
      </c>
      <c r="I513" s="125" t="str">
        <f>IF(ISNA((IF(F513=0," ",VLOOKUP(F513,Data!$B$62:$B$88,1,FALSE)))),"WRONG LETTER",IF(F513=0," ",_xlfn.XLOOKUP(F513,Data!$B$62:$B$88,Data!$A$62:$A$88)))</f>
        <v xml:space="preserve"> </v>
      </c>
      <c r="J513" s="13" t="str" cm="1">
        <f t="array" ref="J513">_xlfn.IFS(ISBLANK(G513), "", NOT(ISNUMBER(G513)), "!!!",  G513&gt;Data!$D$343,"...",G513&gt;Data!$E$343,"L1",G513&gt;Data!$F$343,"L2",G513&gt;Data!$G$343,"L3",G513&gt;Data!$H$343,"L4",G513&gt;Data!$I$343,"L5",G513&gt;Data!$J$343,"L6",G513&gt;Data!$K$343,"L7",G513&gt;Data!$L$343,"L8", G513&lt;=Data!$L$343,"L9")</f>
        <v/>
      </c>
      <c r="K513" s="8"/>
      <c r="L513" s="126" t="s">
        <v>45</v>
      </c>
      <c r="M513" s="126" t="s">
        <v>49</v>
      </c>
      <c r="N513" s="126">
        <f t="shared" si="108"/>
        <v>0</v>
      </c>
      <c r="O513" s="2"/>
      <c r="P513" s="6"/>
      <c r="Q513" s="6"/>
      <c r="R513" s="6"/>
      <c r="S513" s="6"/>
      <c r="T513" s="6"/>
      <c r="U513" s="6"/>
      <c r="V513" s="6"/>
      <c r="W513" s="6">
        <f>$N513</f>
        <v>0</v>
      </c>
      <c r="X513" s="8"/>
      <c r="Y513" s="8">
        <f>COUNTIF(F$497:F$504:F$506:F$513,F513)</f>
        <v>0</v>
      </c>
      <c r="Z513" s="8">
        <f t="shared" si="109"/>
        <v>0</v>
      </c>
    </row>
    <row r="514" spans="1:26" s="11" customFormat="1" ht="20" customHeight="1">
      <c r="A514" s="13" t="s">
        <v>206</v>
      </c>
      <c r="B514" s="13" t="s">
        <v>24</v>
      </c>
      <c r="C514" s="13">
        <v>800</v>
      </c>
      <c r="D514" s="13"/>
      <c r="E514" s="156" t="s">
        <v>293</v>
      </c>
      <c r="F514" s="151"/>
      <c r="G514" s="151"/>
      <c r="H514" s="156"/>
      <c r="I514" s="159" t="s">
        <v>59</v>
      </c>
      <c r="J514" s="161">
        <f>Data!$M$344</f>
        <v>1.5775462962962965E-3</v>
      </c>
      <c r="K514" s="22"/>
      <c r="L514" s="16"/>
      <c r="M514" s="16"/>
      <c r="O514" s="8"/>
      <c r="P514" s="8"/>
      <c r="Q514" s="8"/>
      <c r="R514" s="8"/>
      <c r="S514" s="8"/>
      <c r="T514" s="8"/>
      <c r="U514" s="8"/>
      <c r="V514" s="8"/>
      <c r="W514" s="8"/>
      <c r="X514" s="2"/>
      <c r="Y514" s="123"/>
      <c r="Z514" s="3"/>
    </row>
    <row r="515" spans="1:26" s="11" customFormat="1" ht="20" customHeight="1">
      <c r="A515" s="13" t="s">
        <v>206</v>
      </c>
      <c r="B515" s="13" t="s">
        <v>24</v>
      </c>
      <c r="C515" s="13">
        <v>800</v>
      </c>
      <c r="D515" s="13" t="s">
        <v>0</v>
      </c>
      <c r="E515" s="155">
        <v>1</v>
      </c>
      <c r="F515" s="51"/>
      <c r="G515" s="51"/>
      <c r="H515" s="125" t="str">
        <f>IF(ISNA((IF(F515=0," ",VLOOKUP(F515,Data!$B$184:$B$210,1,FALSE)))),"WRONG LETTER",IF(F515=0," ",_xlfn.XLOOKUP(F515,Data!$B$184:$B$210,Data!$O$184:$O$210)))</f>
        <v xml:space="preserve"> </v>
      </c>
      <c r="I515" s="125" t="str">
        <f>IF(ISNA((IF(F515=0," ",VLOOKUP(F515,Data!$B$62:$B$88,1,FALSE)))),"WRONG LETTER",IF(F515=0," ",_xlfn.XLOOKUP(F515,Data!$B$62:$B$88,Data!$A$62:$A$88)))</f>
        <v xml:space="preserve"> </v>
      </c>
      <c r="J515" s="13" t="str" cm="1">
        <f t="array" ref="J515">_xlfn.IFS(ISBLANK(G515), "", NOT(ISNUMBER(G515)), "!!!",  G515&gt;Data!$D$344,"...",G515&gt;Data!$E$344,"L1",G515&gt;Data!$F$344,"L2",G515&gt;Data!$G$344,"L3",G515&gt;Data!$H$344,"L4",G515&gt;Data!$I$344,"L5",G515&gt;Data!$J$344,"L6",G515&gt;Data!$K$344,"L7",G515&gt;Data!$L$344,"L8", G515&lt;=Data!$L$344,"L9")</f>
        <v/>
      </c>
      <c r="K515" s="2"/>
      <c r="L515" s="126" t="s">
        <v>0</v>
      </c>
      <c r="M515" s="126" t="s">
        <v>47</v>
      </c>
      <c r="N515" s="126">
        <f>(9-_xlfn.XLOOKUP(L515,F$515:F$522,E$515:E$522, 9))+(9-_xlfn.XLOOKUP(M515,F$515:F$522,E$515:E$522, 9))</f>
        <v>0</v>
      </c>
      <c r="O515" s="2"/>
      <c r="P515" s="6">
        <f>$N515</f>
        <v>0</v>
      </c>
      <c r="Q515" s="6"/>
      <c r="R515" s="6"/>
      <c r="S515" s="6"/>
      <c r="T515" s="6"/>
      <c r="U515" s="6"/>
      <c r="V515" s="6"/>
      <c r="W515" s="6"/>
      <c r="X515" s="2"/>
      <c r="Y515" s="8">
        <f>COUNTIF(F$515:F$522:F$524:F$531,F515)</f>
        <v>0</v>
      </c>
      <c r="Z515" s="8">
        <f>IF(NOT(ISBLANK(F515)),COUNTIF(F$515:F$522,LEFT(F515,1)&amp;"*"),0)</f>
        <v>0</v>
      </c>
    </row>
    <row r="516" spans="1:26" s="11" customFormat="1" ht="20" customHeight="1">
      <c r="A516" s="13" t="s">
        <v>206</v>
      </c>
      <c r="B516" s="13" t="s">
        <v>24</v>
      </c>
      <c r="C516" s="13">
        <v>800</v>
      </c>
      <c r="D516" s="13" t="s">
        <v>0</v>
      </c>
      <c r="E516" s="155">
        <v>2</v>
      </c>
      <c r="F516" s="51"/>
      <c r="G516" s="51"/>
      <c r="H516" s="125" t="str">
        <f>IF(ISNA((IF(F516=0," ",VLOOKUP(F516,Data!$B$184:$B$210,1,FALSE)))),"WRONG LETTER",IF(F516=0," ",_xlfn.XLOOKUP(F516,Data!$B$184:$B$210,Data!$O$184:$O$210)))</f>
        <v xml:space="preserve"> </v>
      </c>
      <c r="I516" s="125" t="str">
        <f>IF(ISNA((IF(F516=0," ",VLOOKUP(F516,Data!$B$62:$B$88,1,FALSE)))),"WRONG LETTER",IF(F516=0," ",_xlfn.XLOOKUP(F516,Data!$B$62:$B$88,Data!$A$62:$A$88)))</f>
        <v xml:space="preserve"> </v>
      </c>
      <c r="J516" s="13" t="str" cm="1">
        <f t="array" ref="J516">_xlfn.IFS(ISBLANK(G516), "", NOT(ISNUMBER(G516)), "!!!",  G516&gt;Data!$D$344,"...",G516&gt;Data!$E$344,"L1",G516&gt;Data!$F$344,"L2",G516&gt;Data!$G$344,"L3",G516&gt;Data!$H$344,"L4",G516&gt;Data!$I$344,"L5",G516&gt;Data!$J$344,"L6",G516&gt;Data!$K$344,"L7",G516&gt;Data!$L$344,"L8", G516&lt;=Data!$L$344,"L9")</f>
        <v/>
      </c>
      <c r="K516" s="2"/>
      <c r="L516" s="126" t="s">
        <v>33</v>
      </c>
      <c r="M516" s="126" t="s">
        <v>34</v>
      </c>
      <c r="N516" s="126">
        <f t="shared" ref="N516:N522" si="110">(9-_xlfn.XLOOKUP(L516,F$515:F$522,E$515:E$522, 9))+(9-_xlfn.XLOOKUP(M516,F$515:F$522,E$515:E$522, 9))</f>
        <v>0</v>
      </c>
      <c r="O516" s="2"/>
      <c r="P516" s="6"/>
      <c r="Q516" s="6">
        <f>$N516</f>
        <v>0</v>
      </c>
      <c r="R516" s="6"/>
      <c r="S516" s="6"/>
      <c r="T516" s="6"/>
      <c r="U516" s="6"/>
      <c r="V516" s="6"/>
      <c r="W516" s="6"/>
      <c r="X516" s="2"/>
      <c r="Y516" s="8">
        <f>COUNTIF(F$515:F$522:F$524:F$531,F516)</f>
        <v>0</v>
      </c>
      <c r="Z516" s="8">
        <f t="shared" ref="Z516:Z522" si="111">IF(NOT(ISBLANK(F516)),COUNTIF(F$515:F$522,LEFT(F516,1)&amp;"*"),0)</f>
        <v>0</v>
      </c>
    </row>
    <row r="517" spans="1:26" s="11" customFormat="1" ht="20" customHeight="1">
      <c r="A517" s="13" t="s">
        <v>206</v>
      </c>
      <c r="B517" s="13" t="s">
        <v>24</v>
      </c>
      <c r="C517" s="13">
        <v>800</v>
      </c>
      <c r="D517" s="13" t="s">
        <v>0</v>
      </c>
      <c r="E517" s="155">
        <v>3</v>
      </c>
      <c r="F517" s="51"/>
      <c r="G517" s="51"/>
      <c r="H517" s="125" t="str">
        <f>IF(ISNA((IF(F517=0," ",VLOOKUP(F517,Data!$B$184:$B$210,1,FALSE)))),"WRONG LETTER",IF(F517=0," ",_xlfn.XLOOKUP(F517,Data!$B$184:$B$210,Data!$O$184:$O$210)))</f>
        <v xml:space="preserve"> </v>
      </c>
      <c r="I517" s="125" t="str">
        <f>IF(ISNA((IF(F517=0," ",VLOOKUP(F517,Data!$B$62:$B$88,1,FALSE)))),"WRONG LETTER",IF(F517=0," ",_xlfn.XLOOKUP(F517,Data!$B$62:$B$88,Data!$A$62:$A$88)))</f>
        <v xml:space="preserve"> </v>
      </c>
      <c r="J517" s="13" t="str" cm="1">
        <f t="array" ref="J517">_xlfn.IFS(ISBLANK(G517), "", NOT(ISNUMBER(G517)), "!!!",  G517&gt;Data!$D$344,"...",G517&gt;Data!$E$344,"L1",G517&gt;Data!$F$344,"L2",G517&gt;Data!$G$344,"L3",G517&gt;Data!$H$344,"L4",G517&gt;Data!$I$344,"L5",G517&gt;Data!$J$344,"L6",G517&gt;Data!$K$344,"L7",G517&gt;Data!$L$344,"L8", G517&lt;=Data!$L$344,"L9")</f>
        <v/>
      </c>
      <c r="K517" s="2"/>
      <c r="L517" s="126" t="s">
        <v>1</v>
      </c>
      <c r="M517" s="126" t="s">
        <v>46</v>
      </c>
      <c r="N517" s="126">
        <f t="shared" si="110"/>
        <v>0</v>
      </c>
      <c r="O517" s="2"/>
      <c r="P517" s="6"/>
      <c r="Q517" s="6"/>
      <c r="R517" s="6">
        <f>$N517</f>
        <v>0</v>
      </c>
      <c r="S517" s="6"/>
      <c r="T517" s="6"/>
      <c r="U517" s="6"/>
      <c r="V517" s="6"/>
      <c r="W517" s="6"/>
      <c r="X517" s="2"/>
      <c r="Y517" s="8">
        <f>COUNTIF(F$515:F$522:F$524:F$531,F517)</f>
        <v>0</v>
      </c>
      <c r="Z517" s="8">
        <f t="shared" si="111"/>
        <v>0</v>
      </c>
    </row>
    <row r="518" spans="1:26" s="11" customFormat="1" ht="20" customHeight="1">
      <c r="A518" s="13" t="s">
        <v>206</v>
      </c>
      <c r="B518" s="13" t="s">
        <v>24</v>
      </c>
      <c r="C518" s="13">
        <v>800</v>
      </c>
      <c r="D518" s="13" t="s">
        <v>0</v>
      </c>
      <c r="E518" s="155">
        <v>4</v>
      </c>
      <c r="F518" s="51"/>
      <c r="G518" s="51"/>
      <c r="H518" s="125" t="str">
        <f>IF(ISNA((IF(F518=0," ",VLOOKUP(F518,Data!$B$184:$B$210,1,FALSE)))),"WRONG LETTER",IF(F518=0," ",_xlfn.XLOOKUP(F518,Data!$B$184:$B$210,Data!$O$184:$O$210)))</f>
        <v xml:space="preserve"> </v>
      </c>
      <c r="I518" s="125" t="str">
        <f>IF(ISNA((IF(F518=0," ",VLOOKUP(F518,Data!$B$62:$B$88,1,FALSE)))),"WRONG LETTER",IF(F518=0," ",_xlfn.XLOOKUP(F518,Data!$B$62:$B$88,Data!$A$62:$A$88)))</f>
        <v xml:space="preserve"> </v>
      </c>
      <c r="J518" s="13" t="str" cm="1">
        <f t="array" ref="J518">_xlfn.IFS(ISBLANK(G518), "", NOT(ISNUMBER(G518)), "!!!",  G518&gt;Data!$D$344,"...",G518&gt;Data!$E$344,"L1",G518&gt;Data!$F$344,"L2",G518&gt;Data!$G$344,"L3",G518&gt;Data!$H$344,"L4",G518&gt;Data!$I$344,"L5",G518&gt;Data!$J$344,"L6",G518&gt;Data!$K$344,"L7",G518&gt;Data!$L$344,"L8", G518&lt;=Data!$L$344,"L9")</f>
        <v/>
      </c>
      <c r="K518" s="2"/>
      <c r="L518" s="126" t="s">
        <v>18</v>
      </c>
      <c r="M518" s="126" t="s">
        <v>17</v>
      </c>
      <c r="N518" s="126">
        <f t="shared" si="110"/>
        <v>0</v>
      </c>
      <c r="O518" s="2"/>
      <c r="P518" s="6"/>
      <c r="Q518" s="6"/>
      <c r="R518" s="6"/>
      <c r="S518" s="6">
        <f>$N518</f>
        <v>0</v>
      </c>
      <c r="T518" s="6"/>
      <c r="U518" s="6"/>
      <c r="V518" s="6"/>
      <c r="W518" s="6"/>
      <c r="X518" s="2"/>
      <c r="Y518" s="8">
        <f>COUNTIF(F$515:F$522:F$524:F$531,F518)</f>
        <v>0</v>
      </c>
      <c r="Z518" s="8">
        <f t="shared" si="111"/>
        <v>0</v>
      </c>
    </row>
    <row r="519" spans="1:26" s="11" customFormat="1" ht="20" customHeight="1">
      <c r="A519" s="13" t="s">
        <v>206</v>
      </c>
      <c r="B519" s="13" t="s">
        <v>24</v>
      </c>
      <c r="C519" s="13">
        <v>800</v>
      </c>
      <c r="D519" s="13" t="s">
        <v>0</v>
      </c>
      <c r="E519" s="155">
        <v>5</v>
      </c>
      <c r="F519" s="51"/>
      <c r="G519" s="51"/>
      <c r="H519" s="125" t="str">
        <f>IF(ISNA((IF(F519=0," ",VLOOKUP(F519,Data!$B$184:$B$210,1,FALSE)))),"WRONG LETTER",IF(F519=0," ",_xlfn.XLOOKUP(F519,Data!$B$184:$B$210,Data!$O$184:$O$210)))</f>
        <v xml:space="preserve"> </v>
      </c>
      <c r="I519" s="125" t="str">
        <f>IF(ISNA((IF(F519=0," ",VLOOKUP(F519,Data!$B$62:$B$88,1,FALSE)))),"WRONG LETTER",IF(F519=0," ",_xlfn.XLOOKUP(F519,Data!$B$62:$B$88,Data!$A$62:$A$88)))</f>
        <v xml:space="preserve"> </v>
      </c>
      <c r="J519" s="13" t="str" cm="1">
        <f t="array" ref="J519">_xlfn.IFS(ISBLANK(G519), "", NOT(ISNUMBER(G519)), "!!!",  G519&gt;Data!$D$344,"...",G519&gt;Data!$E$344,"L1",G519&gt;Data!$F$344,"L2",G519&gt;Data!$G$344,"L3",G519&gt;Data!$H$344,"L4",G519&gt;Data!$I$344,"L5",G519&gt;Data!$J$344,"L6",G519&gt;Data!$K$344,"L7",G519&gt;Data!$L$344,"L8", G519&lt;=Data!$L$344,"L9")</f>
        <v/>
      </c>
      <c r="K519" s="2"/>
      <c r="L519" s="126" t="s">
        <v>31</v>
      </c>
      <c r="M519" s="126" t="s">
        <v>32</v>
      </c>
      <c r="N519" s="126">
        <f t="shared" si="110"/>
        <v>0</v>
      </c>
      <c r="O519" s="2"/>
      <c r="P519" s="6"/>
      <c r="Q519" s="6"/>
      <c r="R519" s="6"/>
      <c r="S519" s="6"/>
      <c r="T519" s="6">
        <f>$N519</f>
        <v>0</v>
      </c>
      <c r="U519" s="6"/>
      <c r="V519" s="6"/>
      <c r="W519" s="6"/>
      <c r="X519" s="2"/>
      <c r="Y519" s="8">
        <f>COUNTIF(F$515:F$522:F$524:F$531,F519)</f>
        <v>0</v>
      </c>
      <c r="Z519" s="8">
        <f t="shared" si="111"/>
        <v>0</v>
      </c>
    </row>
    <row r="520" spans="1:26" s="11" customFormat="1" ht="20" customHeight="1">
      <c r="A520" s="13" t="s">
        <v>206</v>
      </c>
      <c r="B520" s="13" t="s">
        <v>24</v>
      </c>
      <c r="C520" s="13">
        <v>800</v>
      </c>
      <c r="D520" s="13" t="s">
        <v>0</v>
      </c>
      <c r="E520" s="155">
        <v>6</v>
      </c>
      <c r="F520" s="51"/>
      <c r="G520" s="51"/>
      <c r="H520" s="125" t="str">
        <f>IF(ISNA((IF(F520=0," ",VLOOKUP(F520,Data!$B$184:$B$210,1,FALSE)))),"WRONG LETTER",IF(F520=0," ",_xlfn.XLOOKUP(F520,Data!$B$184:$B$210,Data!$O$184:$O$210)))</f>
        <v xml:space="preserve"> </v>
      </c>
      <c r="I520" s="125" t="str">
        <f>IF(ISNA((IF(F520=0," ",VLOOKUP(F520,Data!$B$62:$B$88,1,FALSE)))),"WRONG LETTER",IF(F520=0," ",_xlfn.XLOOKUP(F520,Data!$B$62:$B$88,Data!$A$62:$A$88)))</f>
        <v xml:space="preserve"> </v>
      </c>
      <c r="J520" s="13" t="str" cm="1">
        <f t="array" ref="J520">_xlfn.IFS(ISBLANK(G520), "", NOT(ISNUMBER(G520)), "!!!",  G520&gt;Data!$D$344,"...",G520&gt;Data!$E$344,"L1",G520&gt;Data!$F$344,"L2",G520&gt;Data!$G$344,"L3",G520&gt;Data!$H$344,"L4",G520&gt;Data!$I$344,"L5",G520&gt;Data!$J$344,"L6",G520&gt;Data!$K$344,"L7",G520&gt;Data!$L$344,"L8", G520&lt;=Data!$L$344,"L9")</f>
        <v/>
      </c>
      <c r="K520" s="2"/>
      <c r="L520" s="126" t="s">
        <v>44</v>
      </c>
      <c r="M520" s="126" t="s">
        <v>48</v>
      </c>
      <c r="N520" s="126">
        <f t="shared" si="110"/>
        <v>0</v>
      </c>
      <c r="O520" s="2"/>
      <c r="P520" s="6"/>
      <c r="Q520" s="6"/>
      <c r="R520" s="6"/>
      <c r="S520" s="6"/>
      <c r="T520" s="6"/>
      <c r="U520" s="6">
        <f>$N520</f>
        <v>0</v>
      </c>
      <c r="V520" s="6"/>
      <c r="W520" s="6"/>
      <c r="X520" s="2"/>
      <c r="Y520" s="8">
        <f>COUNTIF(F$515:F$522:F$524:F$531,F520)</f>
        <v>0</v>
      </c>
      <c r="Z520" s="8">
        <f t="shared" si="111"/>
        <v>0</v>
      </c>
    </row>
    <row r="521" spans="1:26" s="11" customFormat="1" ht="20" customHeight="1">
      <c r="A521" s="13" t="s">
        <v>206</v>
      </c>
      <c r="B521" s="13" t="s">
        <v>24</v>
      </c>
      <c r="C521" s="13">
        <v>800</v>
      </c>
      <c r="D521" s="13" t="s">
        <v>0</v>
      </c>
      <c r="E521" s="25">
        <v>7</v>
      </c>
      <c r="F521" s="51"/>
      <c r="G521" s="51"/>
      <c r="H521" s="125" t="str">
        <f>IF(ISNA((IF(F521=0," ",VLOOKUP(F521,Data!$B$184:$B$210,1,FALSE)))),"WRONG LETTER",IF(F521=0," ",_xlfn.XLOOKUP(F521,Data!$B$184:$B$210,Data!$O$184:$O$210)))</f>
        <v xml:space="preserve"> </v>
      </c>
      <c r="I521" s="125" t="str">
        <f>IF(ISNA((IF(F521=0," ",VLOOKUP(F521,Data!$B$62:$B$88,1,FALSE)))),"WRONG LETTER",IF(F521=0," ",_xlfn.XLOOKUP(F521,Data!$B$62:$B$88,Data!$A$62:$A$88)))</f>
        <v xml:space="preserve"> </v>
      </c>
      <c r="J521" s="13" t="str" cm="1">
        <f t="array" ref="J521">_xlfn.IFS(ISBLANK(G521), "", NOT(ISNUMBER(G521)), "!!!",  G521&gt;Data!$D$344,"...",G521&gt;Data!$E$344,"L1",G521&gt;Data!$F$344,"L2",G521&gt;Data!$G$344,"L3",G521&gt;Data!$H$344,"L4",G521&gt;Data!$I$344,"L5",G521&gt;Data!$J$344,"L6",G521&gt;Data!$K$344,"L7",G521&gt;Data!$L$344,"L8", G521&lt;=Data!$L$344,"L9")</f>
        <v/>
      </c>
      <c r="K521" s="2"/>
      <c r="L521" s="126" t="s">
        <v>72</v>
      </c>
      <c r="M521" s="126" t="s">
        <v>73</v>
      </c>
      <c r="N521" s="126">
        <f t="shared" si="110"/>
        <v>0</v>
      </c>
      <c r="O521" s="2"/>
      <c r="P521" s="6"/>
      <c r="Q521" s="6"/>
      <c r="R521" s="6"/>
      <c r="S521" s="6"/>
      <c r="T521" s="6"/>
      <c r="U521" s="6"/>
      <c r="V521" s="6">
        <f>$N521</f>
        <v>0</v>
      </c>
      <c r="W521" s="6"/>
      <c r="X521" s="2"/>
      <c r="Y521" s="8">
        <f>COUNTIF(F$515:F$522:F$524:F$531,F521)</f>
        <v>0</v>
      </c>
      <c r="Z521" s="8">
        <f t="shared" si="111"/>
        <v>0</v>
      </c>
    </row>
    <row r="522" spans="1:26" s="12" customFormat="1" ht="20" customHeight="1">
      <c r="A522" s="13" t="s">
        <v>206</v>
      </c>
      <c r="B522" s="13" t="s">
        <v>24</v>
      </c>
      <c r="C522" s="13">
        <v>800</v>
      </c>
      <c r="D522" s="13" t="s">
        <v>0</v>
      </c>
      <c r="E522" s="25">
        <v>8</v>
      </c>
      <c r="F522" s="51"/>
      <c r="G522" s="51"/>
      <c r="H522" s="125" t="str">
        <f>IF(ISNA((IF(F522=0," ",VLOOKUP(F522,Data!$B$184:$B$210,1,FALSE)))),"WRONG LETTER",IF(F522=0," ",_xlfn.XLOOKUP(F522,Data!$B$184:$B$210,Data!$O$184:$O$210)))</f>
        <v xml:space="preserve"> </v>
      </c>
      <c r="I522" s="125" t="str">
        <f>IF(ISNA((IF(F522=0," ",VLOOKUP(F522,Data!$B$62:$B$88,1,FALSE)))),"WRONG LETTER",IF(F522=0," ",_xlfn.XLOOKUP(F522,Data!$B$62:$B$88,Data!$A$62:$A$88)))</f>
        <v xml:space="preserve"> </v>
      </c>
      <c r="J522" s="13" t="str" cm="1">
        <f t="array" ref="J522">_xlfn.IFS(ISBLANK(G522), "", NOT(ISNUMBER(G522)), "!!!",  G522&gt;Data!$D$344,"...",G522&gt;Data!$E$344,"L1",G522&gt;Data!$F$344,"L2",G522&gt;Data!$G$344,"L3",G522&gt;Data!$H$344,"L4",G522&gt;Data!$I$344,"L5",G522&gt;Data!$J$344,"L6",G522&gt;Data!$K$344,"L7",G522&gt;Data!$L$344,"L8", G522&lt;=Data!$L$344,"L9")</f>
        <v/>
      </c>
      <c r="K522" s="8"/>
      <c r="L522" s="126" t="s">
        <v>45</v>
      </c>
      <c r="M522" s="126" t="s">
        <v>49</v>
      </c>
      <c r="N522" s="126">
        <f t="shared" si="110"/>
        <v>0</v>
      </c>
      <c r="O522" s="2"/>
      <c r="P522" s="6"/>
      <c r="Q522" s="6"/>
      <c r="R522" s="6"/>
      <c r="S522" s="6"/>
      <c r="T522" s="6"/>
      <c r="U522" s="6"/>
      <c r="V522" s="6"/>
      <c r="W522" s="6">
        <f>$N522</f>
        <v>0</v>
      </c>
      <c r="X522" s="8"/>
      <c r="Y522" s="8">
        <f>COUNTIF(F$515:F$522:F$524:F$531,F522)</f>
        <v>0</v>
      </c>
      <c r="Z522" s="8">
        <f t="shared" si="111"/>
        <v>0</v>
      </c>
    </row>
    <row r="523" spans="1:26" s="12" customFormat="1" ht="20" customHeight="1">
      <c r="A523" s="13" t="s">
        <v>206</v>
      </c>
      <c r="B523" s="13" t="s">
        <v>24</v>
      </c>
      <c r="C523" s="13">
        <v>800</v>
      </c>
      <c r="D523" s="13"/>
      <c r="E523" s="156" t="s">
        <v>294</v>
      </c>
      <c r="F523" s="151"/>
      <c r="G523" s="151"/>
      <c r="H523" s="156"/>
      <c r="I523" s="159"/>
      <c r="J523" s="161"/>
      <c r="K523" s="8"/>
      <c r="L523" s="129"/>
      <c r="M523" s="129"/>
      <c r="N523" s="130"/>
      <c r="O523" s="8"/>
      <c r="P523" s="8"/>
      <c r="Q523" s="8"/>
      <c r="R523" s="8"/>
      <c r="S523" s="8"/>
      <c r="T523" s="8"/>
      <c r="U523" s="8"/>
      <c r="V523" s="8"/>
      <c r="W523" s="8"/>
      <c r="X523" s="8"/>
      <c r="Y523" s="8"/>
      <c r="Z523" s="3"/>
    </row>
    <row r="524" spans="1:26" s="12" customFormat="1" ht="20" customHeight="1">
      <c r="A524" s="13" t="s">
        <v>206</v>
      </c>
      <c r="B524" s="13" t="s">
        <v>24</v>
      </c>
      <c r="C524" s="13">
        <v>800</v>
      </c>
      <c r="D524" s="13" t="s">
        <v>1</v>
      </c>
      <c r="E524" s="155">
        <v>1</v>
      </c>
      <c r="F524" s="51"/>
      <c r="G524" s="51"/>
      <c r="H524" s="125" t="str">
        <f>IF(ISNA((IF(F524=0," ",VLOOKUP(F524,Data!$B$184:$B$210,1,FALSE)))),"WRONG LETTER",IF(F524=0," ",_xlfn.XLOOKUP(F524,Data!$B$184:$B$210,Data!$O$184:$O$210)))</f>
        <v xml:space="preserve"> </v>
      </c>
      <c r="I524" s="125" t="str">
        <f>IF(ISNA((IF(F524=0," ",VLOOKUP(F524,Data!$B$62:$B$88,1,FALSE)))),"WRONG LETTER",IF(F524=0," ",_xlfn.XLOOKUP(F524,Data!$B$62:$B$88,Data!$A$62:$A$88)))</f>
        <v xml:space="preserve"> </v>
      </c>
      <c r="J524" s="13" t="str" cm="1">
        <f t="array" ref="J524">_xlfn.IFS(ISBLANK(G524), "", NOT(ISNUMBER(G524)), "!!!",  G524&gt;Data!$D$344,"...",G524&gt;Data!$E$344,"L1",G524&gt;Data!$F$344,"L2",G524&gt;Data!$G$344,"L3",G524&gt;Data!$H$344,"L4",G524&gt;Data!$I$344,"L5",G524&gt;Data!$J$344,"L6",G524&gt;Data!$K$344,"L7",G524&gt;Data!$L$344,"L8", G524&lt;=Data!$L$344,"L9")</f>
        <v/>
      </c>
      <c r="K524" s="8"/>
      <c r="L524" s="126" t="s">
        <v>0</v>
      </c>
      <c r="M524" s="126" t="s">
        <v>47</v>
      </c>
      <c r="N524" s="126">
        <f>(9-_xlfn.XLOOKUP(L524,F$524:F$531,E$524:E$531, 9))+(9-_xlfn.XLOOKUP(M524,F$524:F$531,E$524:E$531, 9))</f>
        <v>0</v>
      </c>
      <c r="O524" s="2"/>
      <c r="P524" s="6">
        <f>$N524</f>
        <v>0</v>
      </c>
      <c r="Q524" s="6"/>
      <c r="R524" s="6"/>
      <c r="S524" s="6"/>
      <c r="T524" s="6"/>
      <c r="U524" s="6"/>
      <c r="V524" s="6"/>
      <c r="W524" s="6"/>
      <c r="X524" s="2"/>
      <c r="Y524" s="8">
        <f>COUNTIF(F$515:F$522:F$524:F$531,F524)</f>
        <v>0</v>
      </c>
      <c r="Z524" s="8">
        <f>IF(NOT(ISBLANK(F524)),COUNTIF(F$524:F$531,LEFT(F524,1)&amp;"*"),0)</f>
        <v>0</v>
      </c>
    </row>
    <row r="525" spans="1:26" s="12" customFormat="1" ht="20" customHeight="1">
      <c r="A525" s="13" t="s">
        <v>206</v>
      </c>
      <c r="B525" s="13" t="s">
        <v>24</v>
      </c>
      <c r="C525" s="13">
        <v>800</v>
      </c>
      <c r="D525" s="13" t="s">
        <v>1</v>
      </c>
      <c r="E525" s="155">
        <v>2</v>
      </c>
      <c r="F525" s="51"/>
      <c r="G525" s="51"/>
      <c r="H525" s="125" t="str">
        <f>IF(ISNA((IF(F525=0," ",VLOOKUP(F525,Data!$B$184:$B$210,1,FALSE)))),"WRONG LETTER",IF(F525=0," ",_xlfn.XLOOKUP(F525,Data!$B$184:$B$210,Data!$O$184:$O$210)))</f>
        <v xml:space="preserve"> </v>
      </c>
      <c r="I525" s="125" t="str">
        <f>IF(ISNA((IF(F525=0," ",VLOOKUP(F525,Data!$B$62:$B$88,1,FALSE)))),"WRONG LETTER",IF(F525=0," ",_xlfn.XLOOKUP(F525,Data!$B$62:$B$88,Data!$A$62:$A$88)))</f>
        <v xml:space="preserve"> </v>
      </c>
      <c r="J525" s="13" t="str" cm="1">
        <f t="array" ref="J525">_xlfn.IFS(ISBLANK(G525), "", NOT(ISNUMBER(G525)), "!!!",  G525&gt;Data!$D$344,"...",G525&gt;Data!$E$344,"L1",G525&gt;Data!$F$344,"L2",G525&gt;Data!$G$344,"L3",G525&gt;Data!$H$344,"L4",G525&gt;Data!$I$344,"L5",G525&gt;Data!$J$344,"L6",G525&gt;Data!$K$344,"L7",G525&gt;Data!$L$344,"L8", G525&lt;=Data!$L$344,"L9")</f>
        <v/>
      </c>
      <c r="K525" s="8"/>
      <c r="L525" s="126" t="s">
        <v>33</v>
      </c>
      <c r="M525" s="126" t="s">
        <v>34</v>
      </c>
      <c r="N525" s="126">
        <f t="shared" ref="N525:N531" si="112">(9-_xlfn.XLOOKUP(L525,F$524:F$531,E$524:E$531, 9))+(9-_xlfn.XLOOKUP(M525,F$524:F$531,E$524:E$531, 9))</f>
        <v>0</v>
      </c>
      <c r="O525" s="2"/>
      <c r="P525" s="6"/>
      <c r="Q525" s="6">
        <f>$N525</f>
        <v>0</v>
      </c>
      <c r="R525" s="6"/>
      <c r="S525" s="6"/>
      <c r="T525" s="6"/>
      <c r="U525" s="6"/>
      <c r="V525" s="6"/>
      <c r="W525" s="6"/>
      <c r="X525" s="2"/>
      <c r="Y525" s="8">
        <f>COUNTIF(F$515:F$522:F$524:F$531,F525)</f>
        <v>0</v>
      </c>
      <c r="Z525" s="8">
        <f t="shared" ref="Z525:Z531" si="113">IF(NOT(ISBLANK(F525)),COUNTIF(F$524:F$531,LEFT(F525,1)&amp;"*"),0)</f>
        <v>0</v>
      </c>
    </row>
    <row r="526" spans="1:26" s="12" customFormat="1" ht="20" customHeight="1">
      <c r="A526" s="13" t="s">
        <v>206</v>
      </c>
      <c r="B526" s="13" t="s">
        <v>24</v>
      </c>
      <c r="C526" s="13">
        <v>800</v>
      </c>
      <c r="D526" s="13" t="s">
        <v>1</v>
      </c>
      <c r="E526" s="155">
        <v>3</v>
      </c>
      <c r="F526" s="51"/>
      <c r="G526" s="51"/>
      <c r="H526" s="125" t="str">
        <f>IF(ISNA((IF(F526=0," ",VLOOKUP(F526,Data!$B$184:$B$210,1,FALSE)))),"WRONG LETTER",IF(F526=0," ",_xlfn.XLOOKUP(F526,Data!$B$184:$B$210,Data!$O$184:$O$210)))</f>
        <v xml:space="preserve"> </v>
      </c>
      <c r="I526" s="125" t="str">
        <f>IF(ISNA((IF(F526=0," ",VLOOKUP(F526,Data!$B$62:$B$88,1,FALSE)))),"WRONG LETTER",IF(F526=0," ",_xlfn.XLOOKUP(F526,Data!$B$62:$B$88,Data!$A$62:$A$88)))</f>
        <v xml:space="preserve"> </v>
      </c>
      <c r="J526" s="13" t="str" cm="1">
        <f t="array" ref="J526">_xlfn.IFS(ISBLANK(G526), "", NOT(ISNUMBER(G526)), "!!!",  G526&gt;Data!$D$344,"...",G526&gt;Data!$E$344,"L1",G526&gt;Data!$F$344,"L2",G526&gt;Data!$G$344,"L3",G526&gt;Data!$H$344,"L4",G526&gt;Data!$I$344,"L5",G526&gt;Data!$J$344,"L6",G526&gt;Data!$K$344,"L7",G526&gt;Data!$L$344,"L8", G526&lt;=Data!$L$344,"L9")</f>
        <v/>
      </c>
      <c r="K526" s="8"/>
      <c r="L526" s="126" t="s">
        <v>1</v>
      </c>
      <c r="M526" s="126" t="s">
        <v>46</v>
      </c>
      <c r="N526" s="126">
        <f t="shared" si="112"/>
        <v>0</v>
      </c>
      <c r="O526" s="2"/>
      <c r="P526" s="6"/>
      <c r="Q526" s="6"/>
      <c r="R526" s="6">
        <f>$N526</f>
        <v>0</v>
      </c>
      <c r="S526" s="6"/>
      <c r="T526" s="6"/>
      <c r="U526" s="6"/>
      <c r="V526" s="6"/>
      <c r="W526" s="6"/>
      <c r="X526" s="2"/>
      <c r="Y526" s="8">
        <f>COUNTIF(F$515:F$522:F$524:F$531,F526)</f>
        <v>0</v>
      </c>
      <c r="Z526" s="8">
        <f t="shared" si="113"/>
        <v>0</v>
      </c>
    </row>
    <row r="527" spans="1:26" s="12" customFormat="1" ht="20" customHeight="1">
      <c r="A527" s="13" t="s">
        <v>206</v>
      </c>
      <c r="B527" s="13" t="s">
        <v>24</v>
      </c>
      <c r="C527" s="13">
        <v>800</v>
      </c>
      <c r="D527" s="13" t="s">
        <v>1</v>
      </c>
      <c r="E527" s="155">
        <v>4</v>
      </c>
      <c r="F527" s="51"/>
      <c r="G527" s="51"/>
      <c r="H527" s="125" t="str">
        <f>IF(ISNA((IF(F527=0," ",VLOOKUP(F527,Data!$B$184:$B$210,1,FALSE)))),"WRONG LETTER",IF(F527=0," ",_xlfn.XLOOKUP(F527,Data!$B$184:$B$210,Data!$O$184:$O$210)))</f>
        <v xml:space="preserve"> </v>
      </c>
      <c r="I527" s="125" t="str">
        <f>IF(ISNA((IF(F527=0," ",VLOOKUP(F527,Data!$B$62:$B$88,1,FALSE)))),"WRONG LETTER",IF(F527=0," ",_xlfn.XLOOKUP(F527,Data!$B$62:$B$88,Data!$A$62:$A$88)))</f>
        <v xml:space="preserve"> </v>
      </c>
      <c r="J527" s="13" t="str" cm="1">
        <f t="array" ref="J527">_xlfn.IFS(ISBLANK(G527), "", NOT(ISNUMBER(G527)), "!!!",  G527&gt;Data!$D$344,"...",G527&gt;Data!$E$344,"L1",G527&gt;Data!$F$344,"L2",G527&gt;Data!$G$344,"L3",G527&gt;Data!$H$344,"L4",G527&gt;Data!$I$344,"L5",G527&gt;Data!$J$344,"L6",G527&gt;Data!$K$344,"L7",G527&gt;Data!$L$344,"L8", G527&lt;=Data!$L$344,"L9")</f>
        <v/>
      </c>
      <c r="K527" s="8"/>
      <c r="L527" s="126" t="s">
        <v>18</v>
      </c>
      <c r="M527" s="126" t="s">
        <v>17</v>
      </c>
      <c r="N527" s="126">
        <f t="shared" si="112"/>
        <v>0</v>
      </c>
      <c r="O527" s="2"/>
      <c r="P527" s="6"/>
      <c r="Q527" s="6"/>
      <c r="R527" s="6"/>
      <c r="S527" s="6">
        <f>$N527</f>
        <v>0</v>
      </c>
      <c r="T527" s="6"/>
      <c r="U527" s="6"/>
      <c r="V527" s="6"/>
      <c r="W527" s="6"/>
      <c r="X527" s="2"/>
      <c r="Y527" s="8">
        <f>COUNTIF(F$515:F$522:F$524:F$531,F527)</f>
        <v>0</v>
      </c>
      <c r="Z527" s="8">
        <f t="shared" si="113"/>
        <v>0</v>
      </c>
    </row>
    <row r="528" spans="1:26" s="12" customFormat="1" ht="20" customHeight="1">
      <c r="A528" s="13" t="s">
        <v>206</v>
      </c>
      <c r="B528" s="13" t="s">
        <v>24</v>
      </c>
      <c r="C528" s="13">
        <v>800</v>
      </c>
      <c r="D528" s="13" t="s">
        <v>1</v>
      </c>
      <c r="E528" s="155">
        <v>5</v>
      </c>
      <c r="F528" s="51"/>
      <c r="G528" s="51"/>
      <c r="H528" s="125" t="str">
        <f>IF(ISNA((IF(F528=0," ",VLOOKUP(F528,Data!$B$184:$B$210,1,FALSE)))),"WRONG LETTER",IF(F528=0," ",_xlfn.XLOOKUP(F528,Data!$B$184:$B$210,Data!$O$184:$O$210)))</f>
        <v xml:space="preserve"> </v>
      </c>
      <c r="I528" s="125" t="str">
        <f>IF(ISNA((IF(F528=0," ",VLOOKUP(F528,Data!$B$62:$B$88,1,FALSE)))),"WRONG LETTER",IF(F528=0," ",_xlfn.XLOOKUP(F528,Data!$B$62:$B$88,Data!$A$62:$A$88)))</f>
        <v xml:space="preserve"> </v>
      </c>
      <c r="J528" s="13" t="str" cm="1">
        <f t="array" ref="J528">_xlfn.IFS(ISBLANK(G528), "", NOT(ISNUMBER(G528)), "!!!",  G528&gt;Data!$D$344,"...",G528&gt;Data!$E$344,"L1",G528&gt;Data!$F$344,"L2",G528&gt;Data!$G$344,"L3",G528&gt;Data!$H$344,"L4",G528&gt;Data!$I$344,"L5",G528&gt;Data!$J$344,"L6",G528&gt;Data!$K$344,"L7",G528&gt;Data!$L$344,"L8", G528&lt;=Data!$L$344,"L9")</f>
        <v/>
      </c>
      <c r="K528" s="8"/>
      <c r="L528" s="126" t="s">
        <v>31</v>
      </c>
      <c r="M528" s="126" t="s">
        <v>32</v>
      </c>
      <c r="N528" s="126">
        <f t="shared" si="112"/>
        <v>0</v>
      </c>
      <c r="O528" s="2"/>
      <c r="P528" s="6"/>
      <c r="Q528" s="6"/>
      <c r="R528" s="6"/>
      <c r="S528" s="6"/>
      <c r="T528" s="6">
        <f>$N528</f>
        <v>0</v>
      </c>
      <c r="U528" s="6"/>
      <c r="V528" s="6"/>
      <c r="W528" s="6"/>
      <c r="X528" s="2"/>
      <c r="Y528" s="8">
        <f>COUNTIF(F$515:F$522:F$524:F$531,F528)</f>
        <v>0</v>
      </c>
      <c r="Z528" s="8">
        <f t="shared" si="113"/>
        <v>0</v>
      </c>
    </row>
    <row r="529" spans="1:26" s="12" customFormat="1" ht="20" customHeight="1">
      <c r="A529" s="13" t="s">
        <v>206</v>
      </c>
      <c r="B529" s="13" t="s">
        <v>24</v>
      </c>
      <c r="C529" s="13">
        <v>800</v>
      </c>
      <c r="D529" s="13" t="s">
        <v>1</v>
      </c>
      <c r="E529" s="155">
        <v>6</v>
      </c>
      <c r="F529" s="51"/>
      <c r="G529" s="51"/>
      <c r="H529" s="125" t="str">
        <f>IF(ISNA((IF(F529=0," ",VLOOKUP(F529,Data!$B$184:$B$210,1,FALSE)))),"WRONG LETTER",IF(F529=0," ",_xlfn.XLOOKUP(F529,Data!$B$184:$B$210,Data!$O$184:$O$210)))</f>
        <v xml:space="preserve"> </v>
      </c>
      <c r="I529" s="125" t="str">
        <f>IF(ISNA((IF(F529=0," ",VLOOKUP(F529,Data!$B$62:$B$88,1,FALSE)))),"WRONG LETTER",IF(F529=0," ",_xlfn.XLOOKUP(F529,Data!$B$62:$B$88,Data!$A$62:$A$88)))</f>
        <v xml:space="preserve"> </v>
      </c>
      <c r="J529" s="13" t="str" cm="1">
        <f t="array" ref="J529">_xlfn.IFS(ISBLANK(G529), "", NOT(ISNUMBER(G529)), "!!!",  G529&gt;Data!$D$344,"...",G529&gt;Data!$E$344,"L1",G529&gt;Data!$F$344,"L2",G529&gt;Data!$G$344,"L3",G529&gt;Data!$H$344,"L4",G529&gt;Data!$I$344,"L5",G529&gt;Data!$J$344,"L6",G529&gt;Data!$K$344,"L7",G529&gt;Data!$L$344,"L8", G529&lt;=Data!$L$344,"L9")</f>
        <v/>
      </c>
      <c r="K529" s="131"/>
      <c r="L529" s="126" t="s">
        <v>44</v>
      </c>
      <c r="M529" s="126" t="s">
        <v>48</v>
      </c>
      <c r="N529" s="126">
        <f t="shared" si="112"/>
        <v>0</v>
      </c>
      <c r="O529" s="2"/>
      <c r="P529" s="6"/>
      <c r="Q529" s="6"/>
      <c r="R529" s="6"/>
      <c r="S529" s="6"/>
      <c r="T529" s="6"/>
      <c r="U529" s="6">
        <f>$N529</f>
        <v>0</v>
      </c>
      <c r="V529" s="6"/>
      <c r="W529" s="6"/>
      <c r="X529" s="2"/>
      <c r="Y529" s="8">
        <f>COUNTIF(F$515:F$522:F$524:F$531,F529)</f>
        <v>0</v>
      </c>
      <c r="Z529" s="8">
        <f t="shared" si="113"/>
        <v>0</v>
      </c>
    </row>
    <row r="530" spans="1:26" s="11" customFormat="1" ht="20" customHeight="1">
      <c r="A530" s="13" t="s">
        <v>206</v>
      </c>
      <c r="B530" s="13" t="s">
        <v>24</v>
      </c>
      <c r="C530" s="13">
        <v>800</v>
      </c>
      <c r="D530" s="13" t="s">
        <v>1</v>
      </c>
      <c r="E530" s="25">
        <v>7</v>
      </c>
      <c r="F530" s="51"/>
      <c r="G530" s="51"/>
      <c r="H530" s="125" t="str">
        <f>IF(ISNA((IF(F530=0," ",VLOOKUP(F530,Data!$B$184:$B$210,1,FALSE)))),"WRONG LETTER",IF(F530=0," ",_xlfn.XLOOKUP(F530,Data!$B$184:$B$210,Data!$O$184:$O$210)))</f>
        <v xml:space="preserve"> </v>
      </c>
      <c r="I530" s="125" t="str">
        <f>IF(ISNA((IF(F530=0," ",VLOOKUP(F530,Data!$B$62:$B$88,1,FALSE)))),"WRONG LETTER",IF(F530=0," ",_xlfn.XLOOKUP(F530,Data!$B$62:$B$88,Data!$A$62:$A$88)))</f>
        <v xml:space="preserve"> </v>
      </c>
      <c r="J530" s="13" t="str" cm="1">
        <f t="array" ref="J530">_xlfn.IFS(ISBLANK(G530), "", NOT(ISNUMBER(G530)), "!!!",  G530&gt;Data!$D$344,"...",G530&gt;Data!$E$344,"L1",G530&gt;Data!$F$344,"L2",G530&gt;Data!$G$344,"L3",G530&gt;Data!$H$344,"L4",G530&gt;Data!$I$344,"L5",G530&gt;Data!$J$344,"L6",G530&gt;Data!$K$344,"L7",G530&gt;Data!$L$344,"L8", G530&lt;=Data!$L$344,"L9")</f>
        <v/>
      </c>
      <c r="K530" s="8"/>
      <c r="L530" s="126" t="s">
        <v>72</v>
      </c>
      <c r="M530" s="126" t="s">
        <v>73</v>
      </c>
      <c r="N530" s="126">
        <f t="shared" si="112"/>
        <v>0</v>
      </c>
      <c r="O530" s="2"/>
      <c r="P530" s="6"/>
      <c r="Q530" s="6"/>
      <c r="R530" s="6"/>
      <c r="S530" s="6"/>
      <c r="T530" s="6"/>
      <c r="U530" s="6"/>
      <c r="V530" s="6">
        <f>$N530</f>
        <v>0</v>
      </c>
      <c r="W530" s="6"/>
      <c r="X530" s="2"/>
      <c r="Y530" s="8">
        <f>COUNTIF(F$515:F$522:F$524:F$531,F530)</f>
        <v>0</v>
      </c>
      <c r="Z530" s="8">
        <f t="shared" si="113"/>
        <v>0</v>
      </c>
    </row>
    <row r="531" spans="1:26" s="11" customFormat="1" ht="20" customHeight="1">
      <c r="A531" s="13" t="s">
        <v>206</v>
      </c>
      <c r="B531" s="13" t="s">
        <v>24</v>
      </c>
      <c r="C531" s="13">
        <v>800</v>
      </c>
      <c r="D531" s="13" t="s">
        <v>1</v>
      </c>
      <c r="E531" s="25">
        <v>8</v>
      </c>
      <c r="F531" s="51"/>
      <c r="G531" s="51"/>
      <c r="H531" s="125" t="str">
        <f>IF(ISNA((IF(F531=0," ",VLOOKUP(F531,Data!$B$184:$B$210,1,FALSE)))),"WRONG LETTER",IF(F531=0," ",_xlfn.XLOOKUP(F531,Data!$B$184:$B$210,Data!$O$184:$O$210)))</f>
        <v xml:space="preserve"> </v>
      </c>
      <c r="I531" s="125" t="str">
        <f>IF(ISNA((IF(F531=0," ",VLOOKUP(F531,Data!$B$62:$B$88,1,FALSE)))),"WRONG LETTER",IF(F531=0," ",_xlfn.XLOOKUP(F531,Data!$B$62:$B$88,Data!$A$62:$A$88)))</f>
        <v xml:space="preserve"> </v>
      </c>
      <c r="J531" s="13" t="str" cm="1">
        <f t="array" ref="J531">_xlfn.IFS(ISBLANK(G531), "", NOT(ISNUMBER(G531)), "!!!",  G531&gt;Data!$D$344,"...",G531&gt;Data!$E$344,"L1",G531&gt;Data!$F$344,"L2",G531&gt;Data!$G$344,"L3",G531&gt;Data!$H$344,"L4",G531&gt;Data!$I$344,"L5",G531&gt;Data!$J$344,"L6",G531&gt;Data!$K$344,"L7",G531&gt;Data!$L$344,"L8", G531&lt;=Data!$L$344,"L9")</f>
        <v/>
      </c>
      <c r="K531" s="8"/>
      <c r="L531" s="126" t="s">
        <v>45</v>
      </c>
      <c r="M531" s="126" t="s">
        <v>49</v>
      </c>
      <c r="N531" s="126">
        <f t="shared" si="112"/>
        <v>0</v>
      </c>
      <c r="O531" s="2"/>
      <c r="P531" s="6"/>
      <c r="Q531" s="6"/>
      <c r="R531" s="6"/>
      <c r="S531" s="6"/>
      <c r="T531" s="6"/>
      <c r="U531" s="6"/>
      <c r="V531" s="6"/>
      <c r="W531" s="6">
        <f>$N531</f>
        <v>0</v>
      </c>
      <c r="X531" s="8"/>
      <c r="Y531" s="8">
        <f>COUNTIF(F$515:F$522:F$524:F$531,F531)</f>
        <v>0</v>
      </c>
      <c r="Z531" s="8">
        <f t="shared" si="113"/>
        <v>0</v>
      </c>
    </row>
    <row r="532" spans="1:26" s="11" customFormat="1" ht="20" customHeight="1">
      <c r="A532" s="13" t="s">
        <v>206</v>
      </c>
      <c r="B532" s="13" t="s">
        <v>24</v>
      </c>
      <c r="C532" s="13">
        <v>1500</v>
      </c>
      <c r="D532" s="13"/>
      <c r="E532" s="156" t="s">
        <v>295</v>
      </c>
      <c r="F532" s="151"/>
      <c r="G532" s="151"/>
      <c r="H532" s="156"/>
      <c r="I532" s="159" t="s">
        <v>59</v>
      </c>
      <c r="J532" s="161">
        <f>Data!$M$345</f>
        <v>3.1886574074074074E-3</v>
      </c>
      <c r="K532" s="22"/>
      <c r="L532" s="16"/>
      <c r="M532" s="16"/>
      <c r="O532" s="8"/>
      <c r="P532" s="8"/>
      <c r="Q532" s="8"/>
      <c r="R532" s="8"/>
      <c r="S532" s="8"/>
      <c r="T532" s="8"/>
      <c r="U532" s="8"/>
      <c r="V532" s="8"/>
      <c r="W532" s="8"/>
      <c r="X532" s="2"/>
      <c r="Y532" s="123"/>
      <c r="Z532" s="3"/>
    </row>
    <row r="533" spans="1:26" s="11" customFormat="1" ht="20" customHeight="1">
      <c r="A533" s="13" t="s">
        <v>206</v>
      </c>
      <c r="B533" s="13" t="s">
        <v>24</v>
      </c>
      <c r="C533" s="13">
        <v>1500</v>
      </c>
      <c r="D533" s="13" t="s">
        <v>0</v>
      </c>
      <c r="E533" s="155">
        <v>1</v>
      </c>
      <c r="F533" s="51"/>
      <c r="G533" s="51"/>
      <c r="H533" s="125" t="str">
        <f>IF(ISNA((IF(F533=0," ",VLOOKUP(F533,Data!$B$184:$B$210,1,FALSE)))),"WRONG LETTER",IF(F533=0," ",_xlfn.XLOOKUP(F533,Data!$B$184:$B$210,Data!$H$184:$H$210)))</f>
        <v xml:space="preserve"> </v>
      </c>
      <c r="I533" s="125" t="str">
        <f>IF(ISNA((IF(F533=0," ",VLOOKUP(F533,Data!$B$62:$B$88,1,FALSE)))),"WRONG LETTER",IF(F533=0," ",_xlfn.XLOOKUP(F533,Data!$B$62:$B$88,Data!$A$62:$A$88)))</f>
        <v xml:space="preserve"> </v>
      </c>
      <c r="J533" s="13" t="str" cm="1">
        <f t="array" ref="J533">_xlfn.IFS(ISBLANK(G533), "", NOT(ISNUMBER(G533)), "!!!",  G533&gt;Data!$D$345,"...",G533&gt;Data!$E$345,"L1",G533&gt;Data!$F$345,"L2",G533&gt;Data!$G$345,"L3",G533&gt;Data!$H$345,"L4",G533&gt;Data!$I$345,"L5",G533&gt;Data!$J$345,"L6",G533&gt;Data!$K$345,"L7",G533&gt;Data!$L$345,"L8", G533&lt;=Data!$L$345,"L9")</f>
        <v/>
      </c>
      <c r="K533" s="2"/>
      <c r="L533" s="126" t="s">
        <v>0</v>
      </c>
      <c r="M533" s="126" t="s">
        <v>47</v>
      </c>
      <c r="N533" s="126">
        <f>(9-_xlfn.XLOOKUP(L533,F$533:F$540,E$533:E$540, 9))+(9-_xlfn.XLOOKUP(M533,F$533:F$540,E$533:E$540, 9))</f>
        <v>0</v>
      </c>
      <c r="O533" s="2"/>
      <c r="P533" s="6">
        <f>$N533</f>
        <v>0</v>
      </c>
      <c r="Q533" s="6"/>
      <c r="R533" s="6"/>
      <c r="S533" s="6"/>
      <c r="T533" s="6"/>
      <c r="U533" s="6"/>
      <c r="V533" s="6"/>
      <c r="W533" s="6"/>
      <c r="X533" s="2"/>
      <c r="Y533" s="8">
        <f>COUNTIF(F$533:F$540:F$542:F$549,F533)</f>
        <v>0</v>
      </c>
      <c r="Z533" s="8">
        <f>IF(NOT(ISBLANK(F533)),COUNTIF(F$533:F$540,LEFT(F533,1)&amp;"*"),0)</f>
        <v>0</v>
      </c>
    </row>
    <row r="534" spans="1:26" s="11" customFormat="1" ht="20" customHeight="1">
      <c r="A534" s="13" t="s">
        <v>206</v>
      </c>
      <c r="B534" s="13" t="s">
        <v>24</v>
      </c>
      <c r="C534" s="13">
        <v>1500</v>
      </c>
      <c r="D534" s="13" t="s">
        <v>0</v>
      </c>
      <c r="E534" s="155">
        <v>2</v>
      </c>
      <c r="F534" s="51"/>
      <c r="G534" s="51"/>
      <c r="H534" s="125" t="str">
        <f>IF(ISNA((IF(F534=0," ",VLOOKUP(F534,Data!$B$184:$B$210,1,FALSE)))),"WRONG LETTER",IF(F534=0," ",_xlfn.XLOOKUP(F534,Data!$B$184:$B$210,Data!$H$184:$H$210)))</f>
        <v xml:space="preserve"> </v>
      </c>
      <c r="I534" s="125" t="str">
        <f>IF(ISNA((IF(F534=0," ",VLOOKUP(F534,Data!$B$62:$B$88,1,FALSE)))),"WRONG LETTER",IF(F534=0," ",_xlfn.XLOOKUP(F534,Data!$B$62:$B$88,Data!$A$62:$A$88)))</f>
        <v xml:space="preserve"> </v>
      </c>
      <c r="J534" s="13" t="str" cm="1">
        <f t="array" ref="J534">_xlfn.IFS(ISBLANK(G534), "", NOT(ISNUMBER(G534)), "!!!",  G534&gt;Data!$D$345,"...",G534&gt;Data!$E$345,"L1",G534&gt;Data!$F$345,"L2",G534&gt;Data!$G$345,"L3",G534&gt;Data!$H$345,"L4",G534&gt;Data!$I$345,"L5",G534&gt;Data!$J$345,"L6",G534&gt;Data!$K$345,"L7",G534&gt;Data!$L$345,"L8", G534&lt;=Data!$L$345,"L9")</f>
        <v/>
      </c>
      <c r="K534" s="2"/>
      <c r="L534" s="126" t="s">
        <v>33</v>
      </c>
      <c r="M534" s="126" t="s">
        <v>34</v>
      </c>
      <c r="N534" s="126">
        <f t="shared" ref="N534:N540" si="114">(9-_xlfn.XLOOKUP(L534,F$533:F$540,E$533:E$540, 9))+(9-_xlfn.XLOOKUP(M534,F$533:F$540,E$533:E$540, 9))</f>
        <v>0</v>
      </c>
      <c r="O534" s="2"/>
      <c r="P534" s="6"/>
      <c r="Q534" s="6">
        <f>$N534</f>
        <v>0</v>
      </c>
      <c r="R534" s="6"/>
      <c r="S534" s="6"/>
      <c r="T534" s="6"/>
      <c r="U534" s="6"/>
      <c r="V534" s="6"/>
      <c r="W534" s="6"/>
      <c r="X534" s="2"/>
      <c r="Y534" s="8">
        <f>COUNTIF(F$533:F$540:F$542:F$549,F534)</f>
        <v>0</v>
      </c>
      <c r="Z534" s="8">
        <f t="shared" ref="Z534:Z540" si="115">IF(NOT(ISBLANK(F534)),COUNTIF(F$533:F$540,LEFT(F534,1)&amp;"*"),0)</f>
        <v>0</v>
      </c>
    </row>
    <row r="535" spans="1:26" s="11" customFormat="1" ht="20" customHeight="1">
      <c r="A535" s="13" t="s">
        <v>206</v>
      </c>
      <c r="B535" s="13" t="s">
        <v>24</v>
      </c>
      <c r="C535" s="13">
        <v>1500</v>
      </c>
      <c r="D535" s="13" t="s">
        <v>0</v>
      </c>
      <c r="E535" s="155">
        <v>3</v>
      </c>
      <c r="F535" s="51"/>
      <c r="G535" s="51"/>
      <c r="H535" s="125" t="str">
        <f>IF(ISNA((IF(F535=0," ",VLOOKUP(F535,Data!$B$184:$B$210,1,FALSE)))),"WRONG LETTER",IF(F535=0," ",_xlfn.XLOOKUP(F535,Data!$B$184:$B$210,Data!$H$184:$H$210)))</f>
        <v xml:space="preserve"> </v>
      </c>
      <c r="I535" s="125" t="str">
        <f>IF(ISNA((IF(F535=0," ",VLOOKUP(F535,Data!$B$62:$B$88,1,FALSE)))),"WRONG LETTER",IF(F535=0," ",_xlfn.XLOOKUP(F535,Data!$B$62:$B$88,Data!$A$62:$A$88)))</f>
        <v xml:space="preserve"> </v>
      </c>
      <c r="J535" s="13" t="str" cm="1">
        <f t="array" ref="J535">_xlfn.IFS(ISBLANK(G535), "", NOT(ISNUMBER(G535)), "!!!",  G535&gt;Data!$D$345,"...",G535&gt;Data!$E$345,"L1",G535&gt;Data!$F$345,"L2",G535&gt;Data!$G$345,"L3",G535&gt;Data!$H$345,"L4",G535&gt;Data!$I$345,"L5",G535&gt;Data!$J$345,"L6",G535&gt;Data!$K$345,"L7",G535&gt;Data!$L$345,"L8", G535&lt;=Data!$L$345,"L9")</f>
        <v/>
      </c>
      <c r="K535" s="2"/>
      <c r="L535" s="126" t="s">
        <v>1</v>
      </c>
      <c r="M535" s="126" t="s">
        <v>46</v>
      </c>
      <c r="N535" s="126">
        <f t="shared" si="114"/>
        <v>0</v>
      </c>
      <c r="O535" s="2"/>
      <c r="P535" s="6"/>
      <c r="Q535" s="6"/>
      <c r="R535" s="6">
        <f>$N535</f>
        <v>0</v>
      </c>
      <c r="S535" s="6"/>
      <c r="T535" s="6"/>
      <c r="U535" s="6"/>
      <c r="V535" s="6"/>
      <c r="W535" s="6"/>
      <c r="X535" s="2"/>
      <c r="Y535" s="8">
        <f>COUNTIF(F$533:F$540:F$542:F$549,F535)</f>
        <v>0</v>
      </c>
      <c r="Z535" s="8">
        <f t="shared" si="115"/>
        <v>0</v>
      </c>
    </row>
    <row r="536" spans="1:26" s="11" customFormat="1" ht="20" customHeight="1">
      <c r="A536" s="13" t="s">
        <v>206</v>
      </c>
      <c r="B536" s="13" t="s">
        <v>24</v>
      </c>
      <c r="C536" s="13">
        <v>1500</v>
      </c>
      <c r="D536" s="13" t="s">
        <v>0</v>
      </c>
      <c r="E536" s="155">
        <v>4</v>
      </c>
      <c r="F536" s="51"/>
      <c r="G536" s="51"/>
      <c r="H536" s="125" t="str">
        <f>IF(ISNA((IF(F536=0," ",VLOOKUP(F536,Data!$B$184:$B$210,1,FALSE)))),"WRONG LETTER",IF(F536=0," ",_xlfn.XLOOKUP(F536,Data!$B$184:$B$210,Data!$H$184:$H$210)))</f>
        <v xml:space="preserve"> </v>
      </c>
      <c r="I536" s="125" t="str">
        <f>IF(ISNA((IF(F536=0," ",VLOOKUP(F536,Data!$B$62:$B$88,1,FALSE)))),"WRONG LETTER",IF(F536=0," ",_xlfn.XLOOKUP(F536,Data!$B$62:$B$88,Data!$A$62:$A$88)))</f>
        <v xml:space="preserve"> </v>
      </c>
      <c r="J536" s="13" t="str" cm="1">
        <f t="array" ref="J536">_xlfn.IFS(ISBLANK(G536), "", NOT(ISNUMBER(G536)), "!!!",  G536&gt;Data!$D$345,"...",G536&gt;Data!$E$345,"L1",G536&gt;Data!$F$345,"L2",G536&gt;Data!$G$345,"L3",G536&gt;Data!$H$345,"L4",G536&gt;Data!$I$345,"L5",G536&gt;Data!$J$345,"L6",G536&gt;Data!$K$345,"L7",G536&gt;Data!$L$345,"L8", G536&lt;=Data!$L$345,"L9")</f>
        <v/>
      </c>
      <c r="K536" s="2"/>
      <c r="L536" s="126" t="s">
        <v>18</v>
      </c>
      <c r="M536" s="126" t="s">
        <v>17</v>
      </c>
      <c r="N536" s="126">
        <f t="shared" si="114"/>
        <v>0</v>
      </c>
      <c r="O536" s="2"/>
      <c r="P536" s="6"/>
      <c r="Q536" s="6"/>
      <c r="R536" s="6"/>
      <c r="S536" s="6">
        <f>$N536</f>
        <v>0</v>
      </c>
      <c r="T536" s="6"/>
      <c r="U536" s="6"/>
      <c r="V536" s="6"/>
      <c r="W536" s="6"/>
      <c r="X536" s="2"/>
      <c r="Y536" s="8">
        <f>COUNTIF(F$533:F$540:F$542:F$549,F536)</f>
        <v>0</v>
      </c>
      <c r="Z536" s="8">
        <f t="shared" si="115"/>
        <v>0</v>
      </c>
    </row>
    <row r="537" spans="1:26" s="11" customFormat="1" ht="20" customHeight="1">
      <c r="A537" s="13" t="s">
        <v>206</v>
      </c>
      <c r="B537" s="13" t="s">
        <v>24</v>
      </c>
      <c r="C537" s="13">
        <v>1500</v>
      </c>
      <c r="D537" s="13" t="s">
        <v>0</v>
      </c>
      <c r="E537" s="155">
        <v>5</v>
      </c>
      <c r="F537" s="51"/>
      <c r="G537" s="51"/>
      <c r="H537" s="125" t="str">
        <f>IF(ISNA((IF(F537=0," ",VLOOKUP(F537,Data!$B$184:$B$210,1,FALSE)))),"WRONG LETTER",IF(F537=0," ",_xlfn.XLOOKUP(F537,Data!$B$184:$B$210,Data!$H$184:$H$210)))</f>
        <v xml:space="preserve"> </v>
      </c>
      <c r="I537" s="125" t="str">
        <f>IF(ISNA((IF(F537=0," ",VLOOKUP(F537,Data!$B$62:$B$88,1,FALSE)))),"WRONG LETTER",IF(F537=0," ",_xlfn.XLOOKUP(F537,Data!$B$62:$B$88,Data!$A$62:$A$88)))</f>
        <v xml:space="preserve"> </v>
      </c>
      <c r="J537" s="13" t="str" cm="1">
        <f t="array" ref="J537">_xlfn.IFS(ISBLANK(G537), "", NOT(ISNUMBER(G537)), "!!!",  G537&gt;Data!$D$345,"...",G537&gt;Data!$E$345,"L1",G537&gt;Data!$F$345,"L2",G537&gt;Data!$G$345,"L3",G537&gt;Data!$H$345,"L4",G537&gt;Data!$I$345,"L5",G537&gt;Data!$J$345,"L6",G537&gt;Data!$K$345,"L7",G537&gt;Data!$L$345,"L8", G537&lt;=Data!$L$345,"L9")</f>
        <v/>
      </c>
      <c r="K537" s="2"/>
      <c r="L537" s="126" t="s">
        <v>31</v>
      </c>
      <c r="M537" s="126" t="s">
        <v>32</v>
      </c>
      <c r="N537" s="126">
        <f t="shared" si="114"/>
        <v>0</v>
      </c>
      <c r="O537" s="2"/>
      <c r="P537" s="6"/>
      <c r="Q537" s="6"/>
      <c r="R537" s="6"/>
      <c r="S537" s="6"/>
      <c r="T537" s="6">
        <f>$N537</f>
        <v>0</v>
      </c>
      <c r="U537" s="6"/>
      <c r="V537" s="6"/>
      <c r="W537" s="6"/>
      <c r="X537" s="2"/>
      <c r="Y537" s="8">
        <f>COUNTIF(F$533:F$540:F$542:F$549,F537)</f>
        <v>0</v>
      </c>
      <c r="Z537" s="8">
        <f t="shared" si="115"/>
        <v>0</v>
      </c>
    </row>
    <row r="538" spans="1:26" s="11" customFormat="1" ht="20" customHeight="1">
      <c r="A538" s="13" t="s">
        <v>206</v>
      </c>
      <c r="B538" s="13" t="s">
        <v>24</v>
      </c>
      <c r="C538" s="13">
        <v>1500</v>
      </c>
      <c r="D538" s="13" t="s">
        <v>0</v>
      </c>
      <c r="E538" s="155">
        <v>6</v>
      </c>
      <c r="F538" s="51"/>
      <c r="G538" s="51"/>
      <c r="H538" s="125" t="str">
        <f>IF(ISNA((IF(F538=0," ",VLOOKUP(F538,Data!$B$184:$B$210,1,FALSE)))),"WRONG LETTER",IF(F538=0," ",_xlfn.XLOOKUP(F538,Data!$B$184:$B$210,Data!$H$184:$H$210)))</f>
        <v xml:space="preserve"> </v>
      </c>
      <c r="I538" s="125" t="str">
        <f>IF(ISNA((IF(F538=0," ",VLOOKUP(F538,Data!$B$62:$B$88,1,FALSE)))),"WRONG LETTER",IF(F538=0," ",_xlfn.XLOOKUP(F538,Data!$B$62:$B$88,Data!$A$62:$A$88)))</f>
        <v xml:space="preserve"> </v>
      </c>
      <c r="J538" s="13" t="str" cm="1">
        <f t="array" ref="J538">_xlfn.IFS(ISBLANK(G538), "", NOT(ISNUMBER(G538)), "!!!",  G538&gt;Data!$D$345,"...",G538&gt;Data!$E$345,"L1",G538&gt;Data!$F$345,"L2",G538&gt;Data!$G$345,"L3",G538&gt;Data!$H$345,"L4",G538&gt;Data!$I$345,"L5",G538&gt;Data!$J$345,"L6",G538&gt;Data!$K$345,"L7",G538&gt;Data!$L$345,"L8", G538&lt;=Data!$L$345,"L9")</f>
        <v/>
      </c>
      <c r="K538" s="2"/>
      <c r="L538" s="126" t="s">
        <v>44</v>
      </c>
      <c r="M538" s="126" t="s">
        <v>48</v>
      </c>
      <c r="N538" s="126">
        <f t="shared" si="114"/>
        <v>0</v>
      </c>
      <c r="O538" s="2"/>
      <c r="P538" s="6"/>
      <c r="Q538" s="6"/>
      <c r="R538" s="6"/>
      <c r="S538" s="6"/>
      <c r="T538" s="6"/>
      <c r="U538" s="6">
        <f>$N538</f>
        <v>0</v>
      </c>
      <c r="V538" s="6"/>
      <c r="W538" s="6"/>
      <c r="X538" s="2"/>
      <c r="Y538" s="8">
        <f>COUNTIF(F$533:F$540:F$542:F$549,F538)</f>
        <v>0</v>
      </c>
      <c r="Z538" s="8">
        <f t="shared" si="115"/>
        <v>0</v>
      </c>
    </row>
    <row r="539" spans="1:26" s="11" customFormat="1" ht="20" customHeight="1">
      <c r="A539" s="13" t="s">
        <v>206</v>
      </c>
      <c r="B539" s="13" t="s">
        <v>24</v>
      </c>
      <c r="C539" s="13">
        <v>1500</v>
      </c>
      <c r="D539" s="13" t="s">
        <v>0</v>
      </c>
      <c r="E539" s="25">
        <v>7</v>
      </c>
      <c r="F539" s="51"/>
      <c r="G539" s="51"/>
      <c r="H539" s="125" t="str">
        <f>IF(ISNA((IF(F539=0," ",VLOOKUP(F539,Data!$B$184:$B$210,1,FALSE)))),"WRONG LETTER",IF(F539=0," ",_xlfn.XLOOKUP(F539,Data!$B$184:$B$210,Data!$H$184:$H$210)))</f>
        <v xml:space="preserve"> </v>
      </c>
      <c r="I539" s="125" t="str">
        <f>IF(ISNA((IF(F539=0," ",VLOOKUP(F539,Data!$B$62:$B$88,1,FALSE)))),"WRONG LETTER",IF(F539=0," ",_xlfn.XLOOKUP(F539,Data!$B$62:$B$88,Data!$A$62:$A$88)))</f>
        <v xml:space="preserve"> </v>
      </c>
      <c r="J539" s="13" t="str" cm="1">
        <f t="array" ref="J539">_xlfn.IFS(ISBLANK(G539), "", NOT(ISNUMBER(G539)), "!!!",  G539&gt;Data!$D$345,"...",G539&gt;Data!$E$345,"L1",G539&gt;Data!$F$345,"L2",G539&gt;Data!$G$345,"L3",G539&gt;Data!$H$345,"L4",G539&gt;Data!$I$345,"L5",G539&gt;Data!$J$345,"L6",G539&gt;Data!$K$345,"L7",G539&gt;Data!$L$345,"L8", G539&lt;=Data!$L$345,"L9")</f>
        <v/>
      </c>
      <c r="K539" s="2"/>
      <c r="L539" s="126" t="s">
        <v>72</v>
      </c>
      <c r="M539" s="126" t="s">
        <v>73</v>
      </c>
      <c r="N539" s="126">
        <f t="shared" si="114"/>
        <v>0</v>
      </c>
      <c r="O539" s="2"/>
      <c r="P539" s="6"/>
      <c r="Q539" s="6"/>
      <c r="R539" s="6"/>
      <c r="S539" s="6"/>
      <c r="T539" s="6"/>
      <c r="U539" s="6"/>
      <c r="V539" s="6">
        <f>$N539</f>
        <v>0</v>
      </c>
      <c r="W539" s="6"/>
      <c r="X539" s="2"/>
      <c r="Y539" s="8">
        <f>COUNTIF(F$533:F$540:F$542:F$549,F539)</f>
        <v>0</v>
      </c>
      <c r="Z539" s="8">
        <f t="shared" si="115"/>
        <v>0</v>
      </c>
    </row>
    <row r="540" spans="1:26" s="12" customFormat="1" ht="20" customHeight="1">
      <c r="A540" s="13" t="s">
        <v>206</v>
      </c>
      <c r="B540" s="13" t="s">
        <v>24</v>
      </c>
      <c r="C540" s="13">
        <v>1500</v>
      </c>
      <c r="D540" s="13" t="s">
        <v>0</v>
      </c>
      <c r="E540" s="25">
        <v>8</v>
      </c>
      <c r="F540" s="51"/>
      <c r="G540" s="51"/>
      <c r="H540" s="125" t="str">
        <f>IF(ISNA((IF(F540=0," ",VLOOKUP(F540,Data!$B$184:$B$210,1,FALSE)))),"WRONG LETTER",IF(F540=0," ",_xlfn.XLOOKUP(F540,Data!$B$184:$B$210,Data!$H$184:$H$210)))</f>
        <v xml:space="preserve"> </v>
      </c>
      <c r="I540" s="125" t="str">
        <f>IF(ISNA((IF(F540=0," ",VLOOKUP(F540,Data!$B$62:$B$88,1,FALSE)))),"WRONG LETTER",IF(F540=0," ",_xlfn.XLOOKUP(F540,Data!$B$62:$B$88,Data!$A$62:$A$88)))</f>
        <v xml:space="preserve"> </v>
      </c>
      <c r="J540" s="13" t="str" cm="1">
        <f t="array" ref="J540">_xlfn.IFS(ISBLANK(G540), "", NOT(ISNUMBER(G540)), "!!!",  G540&gt;Data!$D$345,"...",G540&gt;Data!$E$345,"L1",G540&gt;Data!$F$345,"L2",G540&gt;Data!$G$345,"L3",G540&gt;Data!$H$345,"L4",G540&gt;Data!$I$345,"L5",G540&gt;Data!$J$345,"L6",G540&gt;Data!$K$345,"L7",G540&gt;Data!$L$345,"L8", G540&lt;=Data!$L$345,"L9")</f>
        <v/>
      </c>
      <c r="K540" s="8"/>
      <c r="L540" s="126" t="s">
        <v>45</v>
      </c>
      <c r="M540" s="126" t="s">
        <v>49</v>
      </c>
      <c r="N540" s="126">
        <f t="shared" si="114"/>
        <v>0</v>
      </c>
      <c r="O540" s="2"/>
      <c r="P540" s="6"/>
      <c r="Q540" s="6"/>
      <c r="R540" s="6"/>
      <c r="S540" s="6"/>
      <c r="T540" s="6"/>
      <c r="U540" s="6"/>
      <c r="V540" s="6"/>
      <c r="W540" s="6">
        <f>$N540</f>
        <v>0</v>
      </c>
      <c r="X540" s="8"/>
      <c r="Y540" s="8">
        <f>COUNTIF(F$533:F$540:F$542:F$549,F540)</f>
        <v>0</v>
      </c>
      <c r="Z540" s="8">
        <f t="shared" si="115"/>
        <v>0</v>
      </c>
    </row>
    <row r="541" spans="1:26" s="12" customFormat="1" ht="20" customHeight="1">
      <c r="A541" s="13" t="s">
        <v>206</v>
      </c>
      <c r="B541" s="13" t="s">
        <v>24</v>
      </c>
      <c r="C541" s="13">
        <v>1500</v>
      </c>
      <c r="D541" s="13"/>
      <c r="E541" s="156" t="s">
        <v>296</v>
      </c>
      <c r="F541" s="151"/>
      <c r="G541" s="151"/>
      <c r="H541" s="156"/>
      <c r="I541" s="159"/>
      <c r="J541" s="161"/>
      <c r="K541" s="8"/>
      <c r="L541" s="129"/>
      <c r="M541" s="129"/>
      <c r="N541" s="130"/>
      <c r="O541" s="8"/>
      <c r="P541" s="8"/>
      <c r="Q541" s="8"/>
      <c r="R541" s="8"/>
      <c r="S541" s="8"/>
      <c r="T541" s="8"/>
      <c r="U541" s="8"/>
      <c r="V541" s="8"/>
      <c r="W541" s="8"/>
      <c r="X541" s="8"/>
      <c r="Y541" s="8"/>
      <c r="Z541" s="3"/>
    </row>
    <row r="542" spans="1:26" s="12" customFormat="1" ht="20" customHeight="1">
      <c r="A542" s="13" t="s">
        <v>206</v>
      </c>
      <c r="B542" s="13" t="s">
        <v>24</v>
      </c>
      <c r="C542" s="13">
        <v>1500</v>
      </c>
      <c r="D542" s="13" t="s">
        <v>1</v>
      </c>
      <c r="E542" s="155">
        <v>1</v>
      </c>
      <c r="F542" s="51"/>
      <c r="G542" s="51"/>
      <c r="H542" s="125" t="str">
        <f>IF(ISNA((IF(F542=0," ",VLOOKUP(F542,Data!$B$184:$B$210,1,FALSE)))),"WRONG LETTER",IF(F542=0," ",_xlfn.XLOOKUP(F542,Data!$B$184:$B$210,Data!$H$184:$H$210)))</f>
        <v xml:space="preserve"> </v>
      </c>
      <c r="I542" s="125" t="str">
        <f>IF(ISNA((IF(F542=0," ",VLOOKUP(F542,Data!$B$62:$B$88,1,FALSE)))),"WRONG LETTER",IF(F542=0," ",_xlfn.XLOOKUP(F542,Data!$B$62:$B$88,Data!$A$62:$A$88)))</f>
        <v xml:space="preserve"> </v>
      </c>
      <c r="J542" s="13" t="str" cm="1">
        <f t="array" ref="J542">_xlfn.IFS(ISBLANK(G542), "", NOT(ISNUMBER(G542)), "!!!",  G542&gt;Data!$D$345,"...",G542&gt;Data!$E$345,"L1",G542&gt;Data!$F$345,"L2",G542&gt;Data!$G$345,"L3",G542&gt;Data!$H$345,"L4",G542&gt;Data!$I$345,"L5",G542&gt;Data!$J$345,"L6",G542&gt;Data!$K$345,"L7",G542&gt;Data!$L$345,"L8", G542&lt;=Data!$L$345,"L9")</f>
        <v/>
      </c>
      <c r="K542" s="2"/>
      <c r="L542" s="126" t="s">
        <v>0</v>
      </c>
      <c r="M542" s="126" t="s">
        <v>47</v>
      </c>
      <c r="N542" s="126">
        <f>(9-_xlfn.XLOOKUP(L542,F$542:F$549,E$542:E$549, 9))+(9-_xlfn.XLOOKUP(M542,F$542:F$549,E$542:E$549, 9))</f>
        <v>0</v>
      </c>
      <c r="O542" s="2"/>
      <c r="P542" s="6">
        <f>$N542</f>
        <v>0</v>
      </c>
      <c r="Q542" s="6"/>
      <c r="R542" s="6"/>
      <c r="S542" s="6"/>
      <c r="T542" s="6"/>
      <c r="U542" s="6"/>
      <c r="V542" s="6"/>
      <c r="W542" s="6"/>
      <c r="X542" s="2"/>
      <c r="Y542" s="8">
        <f>COUNTIF(F$533:F$540:F$542:F$549,F542)</f>
        <v>0</v>
      </c>
      <c r="Z542" s="8">
        <f>IF(NOT(ISBLANK(F542)),COUNTIF(F$542:F$549,LEFT(F542,1)&amp;"*"),0)</f>
        <v>0</v>
      </c>
    </row>
    <row r="543" spans="1:26" s="12" customFormat="1" ht="20" customHeight="1">
      <c r="A543" s="13" t="s">
        <v>206</v>
      </c>
      <c r="B543" s="13" t="s">
        <v>24</v>
      </c>
      <c r="C543" s="13">
        <v>1500</v>
      </c>
      <c r="D543" s="13" t="s">
        <v>1</v>
      </c>
      <c r="E543" s="155">
        <v>2</v>
      </c>
      <c r="F543" s="51"/>
      <c r="G543" s="51"/>
      <c r="H543" s="125" t="str">
        <f>IF(ISNA((IF(F543=0," ",VLOOKUP(F543,Data!$B$184:$B$210,1,FALSE)))),"WRONG LETTER",IF(F543=0," ",_xlfn.XLOOKUP(F543,Data!$B$184:$B$210,Data!$H$184:$H$210)))</f>
        <v xml:space="preserve"> </v>
      </c>
      <c r="I543" s="125" t="str">
        <f>IF(ISNA((IF(F543=0," ",VLOOKUP(F543,Data!$B$62:$B$88,1,FALSE)))),"WRONG LETTER",IF(F543=0," ",_xlfn.XLOOKUP(F543,Data!$B$62:$B$88,Data!$A$62:$A$88)))</f>
        <v xml:space="preserve"> </v>
      </c>
      <c r="J543" s="13" t="str" cm="1">
        <f t="array" ref="J543">_xlfn.IFS(ISBLANK(G543), "", NOT(ISNUMBER(G543)), "!!!",  G543&gt;Data!$D$345,"...",G543&gt;Data!$E$345,"L1",G543&gt;Data!$F$345,"L2",G543&gt;Data!$G$345,"L3",G543&gt;Data!$H$345,"L4",G543&gt;Data!$I$345,"L5",G543&gt;Data!$J$345,"L6",G543&gt;Data!$K$345,"L7",G543&gt;Data!$L$345,"L8", G543&lt;=Data!$L$345,"L9")</f>
        <v/>
      </c>
      <c r="K543" s="8"/>
      <c r="L543" s="126" t="s">
        <v>33</v>
      </c>
      <c r="M543" s="126" t="s">
        <v>34</v>
      </c>
      <c r="N543" s="126">
        <f t="shared" ref="N543:N549" si="116">(9-_xlfn.XLOOKUP(L543,F$542:F$549,E$542:E$549, 9))+(9-_xlfn.XLOOKUP(M543,F$542:F$549,E$542:E$549, 9))</f>
        <v>0</v>
      </c>
      <c r="O543" s="2"/>
      <c r="P543" s="6"/>
      <c r="Q543" s="6">
        <f>$N543</f>
        <v>0</v>
      </c>
      <c r="R543" s="6"/>
      <c r="S543" s="6"/>
      <c r="T543" s="6"/>
      <c r="U543" s="6"/>
      <c r="V543" s="6"/>
      <c r="W543" s="6"/>
      <c r="X543" s="2"/>
      <c r="Y543" s="8">
        <f>COUNTIF(F$533:F$540:F$542:F$549,F543)</f>
        <v>0</v>
      </c>
      <c r="Z543" s="8">
        <f t="shared" ref="Z543:Z549" si="117">IF(NOT(ISBLANK(F543)),COUNTIF(F$542:F$549,LEFT(F543,1)&amp;"*"),0)</f>
        <v>0</v>
      </c>
    </row>
    <row r="544" spans="1:26" s="12" customFormat="1" ht="20" customHeight="1">
      <c r="A544" s="13" t="s">
        <v>206</v>
      </c>
      <c r="B544" s="13" t="s">
        <v>24</v>
      </c>
      <c r="C544" s="13">
        <v>1500</v>
      </c>
      <c r="D544" s="13" t="s">
        <v>1</v>
      </c>
      <c r="E544" s="155">
        <v>3</v>
      </c>
      <c r="F544" s="51"/>
      <c r="G544" s="51"/>
      <c r="H544" s="125" t="str">
        <f>IF(ISNA((IF(F544=0," ",VLOOKUP(F544,Data!$B$184:$B$210,1,FALSE)))),"WRONG LETTER",IF(F544=0," ",_xlfn.XLOOKUP(F544,Data!$B$184:$B$210,Data!$H$184:$H$210)))</f>
        <v xml:space="preserve"> </v>
      </c>
      <c r="I544" s="125" t="str">
        <f>IF(ISNA((IF(F544=0," ",VLOOKUP(F544,Data!$B$62:$B$88,1,FALSE)))),"WRONG LETTER",IF(F544=0," ",_xlfn.XLOOKUP(F544,Data!$B$62:$B$88,Data!$A$62:$A$88)))</f>
        <v xml:space="preserve"> </v>
      </c>
      <c r="J544" s="13" t="str" cm="1">
        <f t="array" ref="J544">_xlfn.IFS(ISBLANK(G544), "", NOT(ISNUMBER(G544)), "!!!",  G544&gt;Data!$D$345,"...",G544&gt;Data!$E$345,"L1",G544&gt;Data!$F$345,"L2",G544&gt;Data!$G$345,"L3",G544&gt;Data!$H$345,"L4",G544&gt;Data!$I$345,"L5",G544&gt;Data!$J$345,"L6",G544&gt;Data!$K$345,"L7",G544&gt;Data!$L$345,"L8", G544&lt;=Data!$L$345,"L9")</f>
        <v/>
      </c>
      <c r="K544" s="8"/>
      <c r="L544" s="126" t="s">
        <v>1</v>
      </c>
      <c r="M544" s="126" t="s">
        <v>46</v>
      </c>
      <c r="N544" s="126">
        <f t="shared" si="116"/>
        <v>0</v>
      </c>
      <c r="O544" s="2"/>
      <c r="P544" s="6"/>
      <c r="Q544" s="6"/>
      <c r="R544" s="6">
        <f>$N544</f>
        <v>0</v>
      </c>
      <c r="S544" s="6"/>
      <c r="T544" s="6"/>
      <c r="U544" s="6"/>
      <c r="V544" s="6"/>
      <c r="W544" s="6"/>
      <c r="X544" s="2"/>
      <c r="Y544" s="8">
        <f>COUNTIF(F$533:F$540:F$542:F$549,F544)</f>
        <v>0</v>
      </c>
      <c r="Z544" s="8">
        <f t="shared" si="117"/>
        <v>0</v>
      </c>
    </row>
    <row r="545" spans="1:26" s="12" customFormat="1" ht="20" customHeight="1">
      <c r="A545" s="13" t="s">
        <v>206</v>
      </c>
      <c r="B545" s="13" t="s">
        <v>24</v>
      </c>
      <c r="C545" s="13">
        <v>1500</v>
      </c>
      <c r="D545" s="13" t="s">
        <v>1</v>
      </c>
      <c r="E545" s="155">
        <v>4</v>
      </c>
      <c r="F545" s="51"/>
      <c r="G545" s="51"/>
      <c r="H545" s="125" t="str">
        <f>IF(ISNA((IF(F545=0," ",VLOOKUP(F545,Data!$B$184:$B$210,1,FALSE)))),"WRONG LETTER",IF(F545=0," ",_xlfn.XLOOKUP(F545,Data!$B$184:$B$210,Data!$H$184:$H$210)))</f>
        <v xml:space="preserve"> </v>
      </c>
      <c r="I545" s="125" t="str">
        <f>IF(ISNA((IF(F545=0," ",VLOOKUP(F545,Data!$B$62:$B$88,1,FALSE)))),"WRONG LETTER",IF(F545=0," ",_xlfn.XLOOKUP(F545,Data!$B$62:$B$88,Data!$A$62:$A$88)))</f>
        <v xml:space="preserve"> </v>
      </c>
      <c r="J545" s="13" t="str" cm="1">
        <f t="array" ref="J545">_xlfn.IFS(ISBLANK(G545), "", NOT(ISNUMBER(G545)), "!!!",  G545&gt;Data!$D$345,"...",G545&gt;Data!$E$345,"L1",G545&gt;Data!$F$345,"L2",G545&gt;Data!$G$345,"L3",G545&gt;Data!$H$345,"L4",G545&gt;Data!$I$345,"L5",G545&gt;Data!$J$345,"L6",G545&gt;Data!$K$345,"L7",G545&gt;Data!$L$345,"L8", G545&lt;=Data!$L$345,"L9")</f>
        <v/>
      </c>
      <c r="K545" s="8"/>
      <c r="L545" s="126" t="s">
        <v>18</v>
      </c>
      <c r="M545" s="126" t="s">
        <v>17</v>
      </c>
      <c r="N545" s="126">
        <f t="shared" si="116"/>
        <v>0</v>
      </c>
      <c r="O545" s="2"/>
      <c r="P545" s="6"/>
      <c r="Q545" s="6"/>
      <c r="R545" s="6"/>
      <c r="S545" s="6">
        <f>$N545</f>
        <v>0</v>
      </c>
      <c r="T545" s="6"/>
      <c r="U545" s="6"/>
      <c r="V545" s="6"/>
      <c r="W545" s="6"/>
      <c r="X545" s="2"/>
      <c r="Y545" s="8">
        <f>COUNTIF(F$533:F$540:F$542:F$549,F545)</f>
        <v>0</v>
      </c>
      <c r="Z545" s="8">
        <f t="shared" si="117"/>
        <v>0</v>
      </c>
    </row>
    <row r="546" spans="1:26" s="12" customFormat="1" ht="20" customHeight="1">
      <c r="A546" s="13" t="s">
        <v>206</v>
      </c>
      <c r="B546" s="13" t="s">
        <v>24</v>
      </c>
      <c r="C546" s="13">
        <v>1500</v>
      </c>
      <c r="D546" s="13" t="s">
        <v>1</v>
      </c>
      <c r="E546" s="155">
        <v>5</v>
      </c>
      <c r="F546" s="51"/>
      <c r="G546" s="51"/>
      <c r="H546" s="125" t="str">
        <f>IF(ISNA((IF(F546=0," ",VLOOKUP(F546,Data!$B$184:$B$210,1,FALSE)))),"WRONG LETTER",IF(F546=0," ",_xlfn.XLOOKUP(F546,Data!$B$184:$B$210,Data!$H$184:$H$210)))</f>
        <v xml:space="preserve"> </v>
      </c>
      <c r="I546" s="125" t="str">
        <f>IF(ISNA((IF(F546=0," ",VLOOKUP(F546,Data!$B$62:$B$88,1,FALSE)))),"WRONG LETTER",IF(F546=0," ",_xlfn.XLOOKUP(F546,Data!$B$62:$B$88,Data!$A$62:$A$88)))</f>
        <v xml:space="preserve"> </v>
      </c>
      <c r="J546" s="13" t="str" cm="1">
        <f t="array" ref="J546">_xlfn.IFS(ISBLANK(G546), "", NOT(ISNUMBER(G546)), "!!!",  G546&gt;Data!$D$345,"...",G546&gt;Data!$E$345,"L1",G546&gt;Data!$F$345,"L2",G546&gt;Data!$G$345,"L3",G546&gt;Data!$H$345,"L4",G546&gt;Data!$I$345,"L5",G546&gt;Data!$J$345,"L6",G546&gt;Data!$K$345,"L7",G546&gt;Data!$L$345,"L8", G546&lt;=Data!$L$345,"L9")</f>
        <v/>
      </c>
      <c r="K546" s="8"/>
      <c r="L546" s="126" t="s">
        <v>31</v>
      </c>
      <c r="M546" s="126" t="s">
        <v>32</v>
      </c>
      <c r="N546" s="126">
        <f t="shared" si="116"/>
        <v>0</v>
      </c>
      <c r="O546" s="2"/>
      <c r="P546" s="6"/>
      <c r="Q546" s="6"/>
      <c r="R546" s="6"/>
      <c r="S546" s="6"/>
      <c r="T546" s="6">
        <f>$N546</f>
        <v>0</v>
      </c>
      <c r="U546" s="6"/>
      <c r="V546" s="6"/>
      <c r="W546" s="6"/>
      <c r="X546" s="2"/>
      <c r="Y546" s="8">
        <f>COUNTIF(F$533:F$540:F$542:F$549,F546)</f>
        <v>0</v>
      </c>
      <c r="Z546" s="8">
        <f t="shared" si="117"/>
        <v>0</v>
      </c>
    </row>
    <row r="547" spans="1:26" s="12" customFormat="1" ht="20" customHeight="1">
      <c r="A547" s="13" t="s">
        <v>206</v>
      </c>
      <c r="B547" s="13" t="s">
        <v>24</v>
      </c>
      <c r="C547" s="13">
        <v>1500</v>
      </c>
      <c r="D547" s="13" t="s">
        <v>1</v>
      </c>
      <c r="E547" s="155">
        <v>6</v>
      </c>
      <c r="F547" s="51"/>
      <c r="G547" s="51"/>
      <c r="H547" s="125" t="str">
        <f>IF(ISNA((IF(F547=0," ",VLOOKUP(F547,Data!$B$184:$B$210,1,FALSE)))),"WRONG LETTER",IF(F547=0," ",_xlfn.XLOOKUP(F547,Data!$B$184:$B$210,Data!$H$184:$H$210)))</f>
        <v xml:space="preserve"> </v>
      </c>
      <c r="I547" s="125" t="str">
        <f>IF(ISNA((IF(F547=0," ",VLOOKUP(F547,Data!$B$62:$B$88,1,FALSE)))),"WRONG LETTER",IF(F547=0," ",_xlfn.XLOOKUP(F547,Data!$B$62:$B$88,Data!$A$62:$A$88)))</f>
        <v xml:space="preserve"> </v>
      </c>
      <c r="J547" s="13" t="str" cm="1">
        <f t="array" ref="J547">_xlfn.IFS(ISBLANK(G547), "", NOT(ISNUMBER(G547)), "!!!",  G547&gt;Data!$D$345,"...",G547&gt;Data!$E$345,"L1",G547&gt;Data!$F$345,"L2",G547&gt;Data!$G$345,"L3",G547&gt;Data!$H$345,"L4",G547&gt;Data!$I$345,"L5",G547&gt;Data!$J$345,"L6",G547&gt;Data!$K$345,"L7",G547&gt;Data!$L$345,"L8", G547&lt;=Data!$L$345,"L9")</f>
        <v/>
      </c>
      <c r="K547" s="131"/>
      <c r="L547" s="126" t="s">
        <v>44</v>
      </c>
      <c r="M547" s="126" t="s">
        <v>48</v>
      </c>
      <c r="N547" s="126">
        <f t="shared" si="116"/>
        <v>0</v>
      </c>
      <c r="O547" s="2"/>
      <c r="P547" s="6"/>
      <c r="Q547" s="6"/>
      <c r="R547" s="6"/>
      <c r="S547" s="6"/>
      <c r="T547" s="6"/>
      <c r="U547" s="6">
        <f>$N547</f>
        <v>0</v>
      </c>
      <c r="V547" s="6"/>
      <c r="W547" s="6"/>
      <c r="X547" s="2"/>
      <c r="Y547" s="8">
        <f>COUNTIF(F$533:F$540:F$542:F$549,F547)</f>
        <v>0</v>
      </c>
      <c r="Z547" s="8">
        <f t="shared" si="117"/>
        <v>0</v>
      </c>
    </row>
    <row r="548" spans="1:26" s="11" customFormat="1" ht="20" customHeight="1">
      <c r="A548" s="13" t="s">
        <v>206</v>
      </c>
      <c r="B548" s="13" t="s">
        <v>24</v>
      </c>
      <c r="C548" s="13">
        <v>1500</v>
      </c>
      <c r="D548" s="13" t="s">
        <v>1</v>
      </c>
      <c r="E548" s="25">
        <v>7</v>
      </c>
      <c r="F548" s="51"/>
      <c r="G548" s="51"/>
      <c r="H548" s="125" t="str">
        <f>IF(ISNA((IF(F548=0," ",VLOOKUP(F548,Data!$B$184:$B$210,1,FALSE)))),"WRONG LETTER",IF(F548=0," ",_xlfn.XLOOKUP(F548,Data!$B$184:$B$210,Data!$H$184:$H$210)))</f>
        <v xml:space="preserve"> </v>
      </c>
      <c r="I548" s="125" t="str">
        <f>IF(ISNA((IF(F548=0," ",VLOOKUP(F548,Data!$B$62:$B$88,1,FALSE)))),"WRONG LETTER",IF(F548=0," ",_xlfn.XLOOKUP(F548,Data!$B$62:$B$88,Data!$A$62:$A$88)))</f>
        <v xml:space="preserve"> </v>
      </c>
      <c r="J548" s="13" t="str" cm="1">
        <f t="array" ref="J548">_xlfn.IFS(ISBLANK(G548), "", NOT(ISNUMBER(G548)), "!!!",  G548&gt;Data!$D$345,"...",G548&gt;Data!$E$345,"L1",G548&gt;Data!$F$345,"L2",G548&gt;Data!$G$345,"L3",G548&gt;Data!$H$345,"L4",G548&gt;Data!$I$345,"L5",G548&gt;Data!$J$345,"L6",G548&gt;Data!$K$345,"L7",G548&gt;Data!$L$345,"L8", G548&lt;=Data!$L$345,"L9")</f>
        <v/>
      </c>
      <c r="K548" s="8"/>
      <c r="L548" s="126" t="s">
        <v>72</v>
      </c>
      <c r="M548" s="126" t="s">
        <v>73</v>
      </c>
      <c r="N548" s="126">
        <f t="shared" si="116"/>
        <v>0</v>
      </c>
      <c r="O548" s="2"/>
      <c r="P548" s="6"/>
      <c r="Q548" s="6"/>
      <c r="R548" s="6"/>
      <c r="S548" s="6"/>
      <c r="T548" s="6"/>
      <c r="U548" s="6"/>
      <c r="V548" s="6">
        <f>$N548</f>
        <v>0</v>
      </c>
      <c r="W548" s="6"/>
      <c r="X548" s="2"/>
      <c r="Y548" s="8">
        <f>COUNTIF(F$533:F$540:F$542:F$549,F548)</f>
        <v>0</v>
      </c>
      <c r="Z548" s="8">
        <f t="shared" si="117"/>
        <v>0</v>
      </c>
    </row>
    <row r="549" spans="1:26" s="11" customFormat="1" ht="20" customHeight="1">
      <c r="A549" s="13" t="s">
        <v>206</v>
      </c>
      <c r="B549" s="13" t="s">
        <v>24</v>
      </c>
      <c r="C549" s="13">
        <v>1500</v>
      </c>
      <c r="D549" s="13" t="s">
        <v>1</v>
      </c>
      <c r="E549" s="25">
        <v>8</v>
      </c>
      <c r="F549" s="51"/>
      <c r="G549" s="51"/>
      <c r="H549" s="125" t="str">
        <f>IF(ISNA((IF(F549=0," ",VLOOKUP(F549,Data!$B$184:$B$210,1,FALSE)))),"WRONG LETTER",IF(F549=0," ",_xlfn.XLOOKUP(F549,Data!$B$184:$B$210,Data!$H$184:$H$210)))</f>
        <v xml:space="preserve"> </v>
      </c>
      <c r="I549" s="125" t="str">
        <f>IF(ISNA((IF(F549=0," ",VLOOKUP(F549,Data!$B$62:$B$88,1,FALSE)))),"WRONG LETTER",IF(F549=0," ",_xlfn.XLOOKUP(F549,Data!$B$62:$B$88,Data!$A$62:$A$88)))</f>
        <v xml:space="preserve"> </v>
      </c>
      <c r="J549" s="13" t="str" cm="1">
        <f t="array" ref="J549">_xlfn.IFS(ISBLANK(G549), "", NOT(ISNUMBER(G549)), "!!!",  G549&gt;Data!$D$345,"...",G549&gt;Data!$E$345,"L1",G549&gt;Data!$F$345,"L2",G549&gt;Data!$G$345,"L3",G549&gt;Data!$H$345,"L4",G549&gt;Data!$I$345,"L5",G549&gt;Data!$J$345,"L6",G549&gt;Data!$K$345,"L7",G549&gt;Data!$L$345,"L8", G549&lt;=Data!$L$345,"L9")</f>
        <v/>
      </c>
      <c r="K549" s="8"/>
      <c r="L549" s="126" t="s">
        <v>45</v>
      </c>
      <c r="M549" s="126" t="s">
        <v>49</v>
      </c>
      <c r="N549" s="126">
        <f t="shared" si="116"/>
        <v>0</v>
      </c>
      <c r="O549" s="2"/>
      <c r="P549" s="6"/>
      <c r="Q549" s="6"/>
      <c r="R549" s="6"/>
      <c r="S549" s="6"/>
      <c r="T549" s="6"/>
      <c r="U549" s="6"/>
      <c r="V549" s="6"/>
      <c r="W549" s="6">
        <f>$N549</f>
        <v>0</v>
      </c>
      <c r="X549" s="8"/>
      <c r="Y549" s="8">
        <f>COUNTIF(F$533:F$540:F$542:F$549,F549)</f>
        <v>0</v>
      </c>
      <c r="Z549" s="8">
        <f t="shared" si="117"/>
        <v>0</v>
      </c>
    </row>
    <row r="550" spans="1:26" s="11" customFormat="1" ht="20" customHeight="1">
      <c r="A550" s="13" t="s">
        <v>206</v>
      </c>
      <c r="B550" s="13" t="s">
        <v>24</v>
      </c>
      <c r="C550" s="13" t="s">
        <v>158</v>
      </c>
      <c r="D550" s="13"/>
      <c r="E550" s="156" t="s">
        <v>297</v>
      </c>
      <c r="F550" s="151"/>
      <c r="G550" s="151"/>
      <c r="H550" s="156"/>
      <c r="I550" s="159" t="s">
        <v>59</v>
      </c>
      <c r="J550" s="160">
        <f>Data!$M$346</f>
        <v>51.8</v>
      </c>
      <c r="K550" s="22"/>
      <c r="L550" s="16"/>
      <c r="M550" s="16"/>
      <c r="O550" s="8"/>
      <c r="P550" s="8"/>
      <c r="Q550" s="8"/>
      <c r="R550" s="8"/>
      <c r="S550" s="8"/>
      <c r="T550" s="8"/>
      <c r="U550" s="8"/>
      <c r="V550" s="8"/>
      <c r="W550" s="8"/>
      <c r="X550" s="2"/>
      <c r="Y550" s="123"/>
      <c r="Z550" s="3"/>
    </row>
    <row r="551" spans="1:26" s="11" customFormat="1" ht="40" customHeight="1">
      <c r="A551" s="13" t="s">
        <v>206</v>
      </c>
      <c r="B551" s="13" t="s">
        <v>24</v>
      </c>
      <c r="C551" s="13" t="s">
        <v>158</v>
      </c>
      <c r="D551" s="13" t="s">
        <v>0</v>
      </c>
      <c r="E551" s="155">
        <v>1</v>
      </c>
      <c r="F551" s="51"/>
      <c r="G551" s="325"/>
      <c r="H551" s="133" t="str">
        <f>IF(ISNA((IF(F551=0," ",VLOOKUP(F551,Data!$B$184:$B$210,1,FALSE)))),"WRONG LETTER",IF(F551=0," ",_xlfn.XLOOKUP(F551,Data!$B$184:$B$210,Data!$X$184:$X$210)))</f>
        <v xml:space="preserve"> </v>
      </c>
      <c r="I551" s="125" t="str">
        <f>IF(ISNA((IF(F551=0," ",VLOOKUP(F551,Data!$B$62:$B$88,1,FALSE)))),"WRONG LETTER",IF(F551=0," ",_xlfn.XLOOKUP(F551,Data!$B$62:$B$88,Data!$A$62:$A$88)))</f>
        <v xml:space="preserve"> </v>
      </c>
      <c r="J551" s="13" t="s">
        <v>159</v>
      </c>
      <c r="K551" s="2"/>
      <c r="L551" s="126" t="s">
        <v>0</v>
      </c>
      <c r="M551" s="126" t="s">
        <v>47</v>
      </c>
      <c r="N551" s="126">
        <f>(9-_xlfn.XLOOKUP(L551,F$551:F$558,E$551:E$558, 9))+(9-_xlfn.XLOOKUP(M551,F$551:F$558,E$551:E$558, 9))</f>
        <v>0</v>
      </c>
      <c r="O551" s="2"/>
      <c r="P551" s="6">
        <f>$N551</f>
        <v>0</v>
      </c>
      <c r="Q551" s="6"/>
      <c r="R551" s="6"/>
      <c r="S551" s="6"/>
      <c r="T551" s="6"/>
      <c r="U551" s="6"/>
      <c r="V551" s="6"/>
      <c r="W551" s="6"/>
      <c r="X551" s="2"/>
      <c r="Y551" s="8">
        <f>COUNTIF(F$551:F$558,F551)</f>
        <v>0</v>
      </c>
      <c r="Z551" s="8">
        <f>IF(NOT(ISBLANK(F551)),COUNTIF(F$551:F$558,LEFT(F551,1)&amp;"*"),0)</f>
        <v>0</v>
      </c>
    </row>
    <row r="552" spans="1:26" s="11" customFormat="1" ht="40" customHeight="1">
      <c r="A552" s="13" t="s">
        <v>206</v>
      </c>
      <c r="B552" s="13" t="s">
        <v>24</v>
      </c>
      <c r="C552" s="13" t="s">
        <v>158</v>
      </c>
      <c r="D552" s="13" t="s">
        <v>0</v>
      </c>
      <c r="E552" s="155">
        <v>2</v>
      </c>
      <c r="F552" s="51"/>
      <c r="G552" s="325"/>
      <c r="H552" s="133" t="str">
        <f>IF(ISNA((IF(F552=0," ",VLOOKUP(F552,Data!$B$184:$B$210,1,FALSE)))),"WRONG LETTER",IF(F552=0," ",_xlfn.XLOOKUP(F552,Data!$B$184:$B$210,Data!$X$184:$X$210)))</f>
        <v xml:space="preserve"> </v>
      </c>
      <c r="I552" s="125" t="str">
        <f>IF(ISNA((IF(F552=0," ",VLOOKUP(F552,Data!$B$62:$B$88,1,FALSE)))),"WRONG LETTER",IF(F552=0," ",_xlfn.XLOOKUP(F552,Data!$B$62:$B$88,Data!$A$62:$A$88)))</f>
        <v xml:space="preserve"> </v>
      </c>
      <c r="J552" s="13" t="s">
        <v>159</v>
      </c>
      <c r="K552" s="2"/>
      <c r="L552" s="126" t="s">
        <v>33</v>
      </c>
      <c r="M552" s="126" t="s">
        <v>34</v>
      </c>
      <c r="N552" s="126">
        <f t="shared" ref="N552:N558" si="118">(9-_xlfn.XLOOKUP(L552,F$551:F$558,E$551:E$558, 9))+(9-_xlfn.XLOOKUP(M552,F$551:F$558,E$551:E$558, 9))</f>
        <v>0</v>
      </c>
      <c r="O552" s="2"/>
      <c r="P552" s="6"/>
      <c r="Q552" s="6">
        <f>$N552</f>
        <v>0</v>
      </c>
      <c r="R552" s="6"/>
      <c r="S552" s="6"/>
      <c r="T552" s="6"/>
      <c r="U552" s="6"/>
      <c r="V552" s="6"/>
      <c r="W552" s="6"/>
      <c r="X552" s="2"/>
      <c r="Y552" s="8">
        <f t="shared" ref="Y552:Y558" si="119">COUNTIF(F$551:F$558,F552)</f>
        <v>0</v>
      </c>
      <c r="Z552" s="8">
        <f t="shared" ref="Z552:Z558" si="120">IF(NOT(ISBLANK(F552)),COUNTIF(F$551:F$558,LEFT(F552,1)&amp;"*"),0)</f>
        <v>0</v>
      </c>
    </row>
    <row r="553" spans="1:26" s="11" customFormat="1" ht="40" customHeight="1">
      <c r="A553" s="13" t="s">
        <v>206</v>
      </c>
      <c r="B553" s="13" t="s">
        <v>24</v>
      </c>
      <c r="C553" s="13" t="s">
        <v>158</v>
      </c>
      <c r="D553" s="13" t="s">
        <v>0</v>
      </c>
      <c r="E553" s="155">
        <v>3</v>
      </c>
      <c r="F553" s="51"/>
      <c r="G553" s="325"/>
      <c r="H553" s="133" t="str">
        <f>IF(ISNA((IF(F553=0," ",VLOOKUP(F553,Data!$B$184:$B$210,1,FALSE)))),"WRONG LETTER",IF(F553=0," ",_xlfn.XLOOKUP(F553,Data!$B$184:$B$210,Data!$X$184:$X$210)))</f>
        <v xml:space="preserve"> </v>
      </c>
      <c r="I553" s="125" t="str">
        <f>IF(ISNA((IF(F553=0," ",VLOOKUP(F553,Data!$B$62:$B$88,1,FALSE)))),"WRONG LETTER",IF(F553=0," ",_xlfn.XLOOKUP(F553,Data!$B$62:$B$88,Data!$A$62:$A$88)))</f>
        <v xml:space="preserve"> </v>
      </c>
      <c r="J553" s="13" t="s">
        <v>159</v>
      </c>
      <c r="K553" s="2"/>
      <c r="L553" s="126" t="s">
        <v>1</v>
      </c>
      <c r="M553" s="126" t="s">
        <v>46</v>
      </c>
      <c r="N553" s="126">
        <f t="shared" si="118"/>
        <v>0</v>
      </c>
      <c r="O553" s="2"/>
      <c r="P553" s="6"/>
      <c r="Q553" s="6"/>
      <c r="R553" s="6">
        <f>$N553</f>
        <v>0</v>
      </c>
      <c r="S553" s="6"/>
      <c r="T553" s="6"/>
      <c r="U553" s="6"/>
      <c r="V553" s="6"/>
      <c r="W553" s="6"/>
      <c r="X553" s="2"/>
      <c r="Y553" s="8">
        <f t="shared" si="119"/>
        <v>0</v>
      </c>
      <c r="Z553" s="8">
        <f t="shared" si="120"/>
        <v>0</v>
      </c>
    </row>
    <row r="554" spans="1:26" s="11" customFormat="1" ht="40" customHeight="1">
      <c r="A554" s="13" t="s">
        <v>206</v>
      </c>
      <c r="B554" s="13" t="s">
        <v>24</v>
      </c>
      <c r="C554" s="13" t="s">
        <v>158</v>
      </c>
      <c r="D554" s="13" t="s">
        <v>0</v>
      </c>
      <c r="E554" s="155">
        <v>4</v>
      </c>
      <c r="F554" s="51"/>
      <c r="G554" s="325"/>
      <c r="H554" s="133" t="str">
        <f>IF(ISNA((IF(F554=0," ",VLOOKUP(F554,Data!$B$184:$B$210,1,FALSE)))),"WRONG LETTER",IF(F554=0," ",_xlfn.XLOOKUP(F554,Data!$B$184:$B$210,Data!$X$184:$X$210)))</f>
        <v xml:space="preserve"> </v>
      </c>
      <c r="I554" s="125" t="str">
        <f>IF(ISNA((IF(F554=0," ",VLOOKUP(F554,Data!$B$62:$B$88,1,FALSE)))),"WRONG LETTER",IF(F554=0," ",_xlfn.XLOOKUP(F554,Data!$B$62:$B$88,Data!$A$62:$A$88)))</f>
        <v xml:space="preserve"> </v>
      </c>
      <c r="J554" s="13" t="s">
        <v>159</v>
      </c>
      <c r="K554" s="2"/>
      <c r="L554" s="126" t="s">
        <v>18</v>
      </c>
      <c r="M554" s="126" t="s">
        <v>17</v>
      </c>
      <c r="N554" s="126">
        <f t="shared" si="118"/>
        <v>0</v>
      </c>
      <c r="O554" s="2"/>
      <c r="P554" s="6"/>
      <c r="Q554" s="6"/>
      <c r="R554" s="6"/>
      <c r="S554" s="6">
        <f>$N554</f>
        <v>0</v>
      </c>
      <c r="T554" s="6"/>
      <c r="U554" s="6"/>
      <c r="V554" s="6"/>
      <c r="W554" s="6"/>
      <c r="X554" s="2"/>
      <c r="Y554" s="8">
        <f t="shared" si="119"/>
        <v>0</v>
      </c>
      <c r="Z554" s="8">
        <f t="shared" si="120"/>
        <v>0</v>
      </c>
    </row>
    <row r="555" spans="1:26" s="11" customFormat="1" ht="40" customHeight="1">
      <c r="A555" s="13" t="s">
        <v>206</v>
      </c>
      <c r="B555" s="13" t="s">
        <v>24</v>
      </c>
      <c r="C555" s="13" t="s">
        <v>158</v>
      </c>
      <c r="D555" s="13" t="s">
        <v>0</v>
      </c>
      <c r="E555" s="155">
        <v>5</v>
      </c>
      <c r="F555" s="51"/>
      <c r="G555" s="325"/>
      <c r="H555" s="133" t="str">
        <f>IF(ISNA((IF(F555=0," ",VLOOKUP(F555,Data!$B$184:$B$210,1,FALSE)))),"WRONG LETTER",IF(F555=0," ",_xlfn.XLOOKUP(F555,Data!$B$184:$B$210,Data!$X$184:$X$210)))</f>
        <v xml:space="preserve"> </v>
      </c>
      <c r="I555" s="125" t="str">
        <f>IF(ISNA((IF(F555=0," ",VLOOKUP(F555,Data!$B$62:$B$88,1,FALSE)))),"WRONG LETTER",IF(F555=0," ",_xlfn.XLOOKUP(F555,Data!$B$62:$B$88,Data!$A$62:$A$88)))</f>
        <v xml:space="preserve"> </v>
      </c>
      <c r="J555" s="13" t="s">
        <v>159</v>
      </c>
      <c r="K555" s="2"/>
      <c r="L555" s="126" t="s">
        <v>31</v>
      </c>
      <c r="M555" s="126" t="s">
        <v>32</v>
      </c>
      <c r="N555" s="126">
        <f t="shared" si="118"/>
        <v>0</v>
      </c>
      <c r="O555" s="2"/>
      <c r="P555" s="6"/>
      <c r="Q555" s="6"/>
      <c r="R555" s="6"/>
      <c r="S555" s="6"/>
      <c r="T555" s="6">
        <f>$N555</f>
        <v>0</v>
      </c>
      <c r="U555" s="6"/>
      <c r="V555" s="6"/>
      <c r="W555" s="6"/>
      <c r="X555" s="2"/>
      <c r="Y555" s="8">
        <f t="shared" si="119"/>
        <v>0</v>
      </c>
      <c r="Z555" s="8">
        <f t="shared" si="120"/>
        <v>0</v>
      </c>
    </row>
    <row r="556" spans="1:26" s="11" customFormat="1" ht="40" customHeight="1">
      <c r="A556" s="13" t="s">
        <v>206</v>
      </c>
      <c r="B556" s="13" t="s">
        <v>24</v>
      </c>
      <c r="C556" s="13" t="s">
        <v>158</v>
      </c>
      <c r="D556" s="13" t="s">
        <v>0</v>
      </c>
      <c r="E556" s="155">
        <v>6</v>
      </c>
      <c r="F556" s="51"/>
      <c r="G556" s="325"/>
      <c r="H556" s="133" t="str">
        <f>IF(ISNA((IF(F556=0," ",VLOOKUP(F556,Data!$B$184:$B$210,1,FALSE)))),"WRONG LETTER",IF(F556=0," ",_xlfn.XLOOKUP(F556,Data!$B$184:$B$210,Data!$X$184:$X$210)))</f>
        <v xml:space="preserve"> </v>
      </c>
      <c r="I556" s="125" t="str">
        <f>IF(ISNA((IF(F556=0," ",VLOOKUP(F556,Data!$B$62:$B$88,1,FALSE)))),"WRONG LETTER",IF(F556=0," ",_xlfn.XLOOKUP(F556,Data!$B$62:$B$88,Data!$A$62:$A$88)))</f>
        <v xml:space="preserve"> </v>
      </c>
      <c r="J556" s="13" t="s">
        <v>159</v>
      </c>
      <c r="K556" s="2"/>
      <c r="L556" s="126" t="s">
        <v>44</v>
      </c>
      <c r="M556" s="126" t="s">
        <v>48</v>
      </c>
      <c r="N556" s="126">
        <f t="shared" si="118"/>
        <v>0</v>
      </c>
      <c r="O556" s="2"/>
      <c r="P556" s="6"/>
      <c r="Q556" s="6"/>
      <c r="R556" s="6"/>
      <c r="S556" s="6"/>
      <c r="T556" s="6"/>
      <c r="U556" s="6">
        <f>$N556</f>
        <v>0</v>
      </c>
      <c r="V556" s="6"/>
      <c r="W556" s="6"/>
      <c r="X556" s="2"/>
      <c r="Y556" s="8">
        <f t="shared" si="119"/>
        <v>0</v>
      </c>
      <c r="Z556" s="8">
        <f t="shared" si="120"/>
        <v>0</v>
      </c>
    </row>
    <row r="557" spans="1:26" s="11" customFormat="1" ht="40" customHeight="1">
      <c r="A557" s="13" t="s">
        <v>206</v>
      </c>
      <c r="B557" s="13" t="s">
        <v>24</v>
      </c>
      <c r="C557" s="13" t="s">
        <v>158</v>
      </c>
      <c r="D557" s="13" t="s">
        <v>0</v>
      </c>
      <c r="E557" s="25">
        <v>7</v>
      </c>
      <c r="F557" s="51"/>
      <c r="G557" s="325"/>
      <c r="H557" s="133" t="str">
        <f>IF(ISNA((IF(F557=0," ",VLOOKUP(F557,Data!$B$184:$B$210,1,FALSE)))),"WRONG LETTER",IF(F557=0," ",_xlfn.XLOOKUP(F557,Data!$B$184:$B$210,Data!$X$184:$X$210)))</f>
        <v xml:space="preserve"> </v>
      </c>
      <c r="I557" s="125" t="str">
        <f>IF(ISNA((IF(F557=0," ",VLOOKUP(F557,Data!$B$62:$B$88,1,FALSE)))),"WRONG LETTER",IF(F557=0," ",_xlfn.XLOOKUP(F557,Data!$B$62:$B$88,Data!$A$62:$A$88)))</f>
        <v xml:space="preserve"> </v>
      </c>
      <c r="J557" s="13" t="s">
        <v>159</v>
      </c>
      <c r="K557" s="2"/>
      <c r="L557" s="126" t="s">
        <v>72</v>
      </c>
      <c r="M557" s="126" t="s">
        <v>73</v>
      </c>
      <c r="N557" s="126">
        <f t="shared" si="118"/>
        <v>0</v>
      </c>
      <c r="O557" s="2"/>
      <c r="P557" s="6"/>
      <c r="Q557" s="6"/>
      <c r="R557" s="6"/>
      <c r="S557" s="6"/>
      <c r="T557" s="6"/>
      <c r="U557" s="6"/>
      <c r="V557" s="6">
        <f>$N557</f>
        <v>0</v>
      </c>
      <c r="W557" s="6"/>
      <c r="X557" s="2"/>
      <c r="Y557" s="8">
        <f t="shared" si="119"/>
        <v>0</v>
      </c>
      <c r="Z557" s="8">
        <f t="shared" si="120"/>
        <v>0</v>
      </c>
    </row>
    <row r="558" spans="1:26" s="12" customFormat="1" ht="40" customHeight="1">
      <c r="A558" s="13" t="s">
        <v>206</v>
      </c>
      <c r="B558" s="13" t="s">
        <v>24</v>
      </c>
      <c r="C558" s="13" t="s">
        <v>158</v>
      </c>
      <c r="D558" s="13" t="s">
        <v>0</v>
      </c>
      <c r="E558" s="25">
        <v>8</v>
      </c>
      <c r="F558" s="51"/>
      <c r="G558" s="325"/>
      <c r="H558" s="133" t="str">
        <f>IF(ISNA((IF(F558=0," ",VLOOKUP(F558,Data!$B$184:$B$210,1,FALSE)))),"WRONG LETTER",IF(F558=0," ",_xlfn.XLOOKUP(F558,Data!$B$184:$B$210,Data!$X$184:$X$210)))</f>
        <v xml:space="preserve"> </v>
      </c>
      <c r="I558" s="125" t="str">
        <f>IF(ISNA((IF(F558=0," ",VLOOKUP(F558,Data!$B$62:$B$88,1,FALSE)))),"WRONG LETTER",IF(F558=0," ",_xlfn.XLOOKUP(F558,Data!$B$62:$B$88,Data!$A$62:$A$88)))</f>
        <v xml:space="preserve"> </v>
      </c>
      <c r="J558" s="13" t="s">
        <v>159</v>
      </c>
      <c r="K558" s="8"/>
      <c r="L558" s="126" t="s">
        <v>45</v>
      </c>
      <c r="M558" s="126" t="s">
        <v>49</v>
      </c>
      <c r="N558" s="126">
        <f t="shared" si="118"/>
        <v>0</v>
      </c>
      <c r="O558" s="2"/>
      <c r="P558" s="6"/>
      <c r="Q558" s="6"/>
      <c r="R558" s="6"/>
      <c r="S558" s="6"/>
      <c r="T558" s="6"/>
      <c r="U558" s="6"/>
      <c r="V558" s="6"/>
      <c r="W558" s="6">
        <f>$N558</f>
        <v>0</v>
      </c>
      <c r="X558" s="8"/>
      <c r="Y558" s="8">
        <f t="shared" si="119"/>
        <v>0</v>
      </c>
      <c r="Z558" s="8">
        <f t="shared" si="120"/>
        <v>0</v>
      </c>
    </row>
    <row r="559" spans="1:26" s="11" customFormat="1" ht="20" customHeight="1">
      <c r="A559" s="13" t="s">
        <v>206</v>
      </c>
      <c r="B559" s="13" t="s">
        <v>24</v>
      </c>
      <c r="C559" s="13" t="s">
        <v>26</v>
      </c>
      <c r="D559" s="13"/>
      <c r="E559" s="156" t="s">
        <v>298</v>
      </c>
      <c r="F559" s="151"/>
      <c r="G559" s="151"/>
      <c r="H559" s="156"/>
      <c r="I559" s="159" t="s">
        <v>59</v>
      </c>
      <c r="J559" s="160">
        <f>Data!$M$347</f>
        <v>1.7</v>
      </c>
      <c r="K559" s="22"/>
      <c r="L559" s="16"/>
      <c r="M559" s="16"/>
      <c r="O559" s="8"/>
      <c r="P559" s="8"/>
      <c r="Q559" s="8"/>
      <c r="R559" s="8"/>
      <c r="S559" s="8"/>
      <c r="T559" s="8"/>
      <c r="U559" s="8"/>
      <c r="V559" s="8"/>
      <c r="W559" s="8"/>
      <c r="X559" s="2"/>
      <c r="Y559" s="123"/>
      <c r="Z559" s="124"/>
    </row>
    <row r="560" spans="1:26" s="11" customFormat="1" ht="20" customHeight="1">
      <c r="A560" s="13" t="s">
        <v>206</v>
      </c>
      <c r="B560" s="13" t="s">
        <v>24</v>
      </c>
      <c r="C560" s="13" t="s">
        <v>26</v>
      </c>
      <c r="D560" s="13" t="s">
        <v>0</v>
      </c>
      <c r="E560" s="155">
        <v>1</v>
      </c>
      <c r="F560" s="30"/>
      <c r="G560" s="139"/>
      <c r="H560" s="125" t="str">
        <f>IF(ISNA((IF(F560=0," ",VLOOKUP(F560,Data!$B$184:$B$210,1,FALSE)))),"WRONG LETTER",IF(F560=0," ",_xlfn.XLOOKUP(F560,Data!$B$184:$B$210,Data!$E$184:$E$210)))</f>
        <v xml:space="preserve"> </v>
      </c>
      <c r="I560" s="125" t="str">
        <f>IF(ISNA((IF(F560=0," ",VLOOKUP(F560,Data!$B$62:$B$88,1,FALSE)))),"WRONG LETTER",IF(F560=0," ",_xlfn.XLOOKUP(F560,Data!$B$62:$B$88,Data!$A$62:$A$88)))</f>
        <v xml:space="preserve"> </v>
      </c>
      <c r="J560" s="13" t="str" cm="1">
        <f t="array" ref="J560">_xlfn.IFS(ISBLANK(G560), "", NOT(ISNUMBER(G560)), "!!!",  G560&lt;Data!$D$347,"...",G560&lt;Data!$E$347,"L1",G560&lt;Data!$F$347,"L2",G560&lt;Data!$G$347,"L3",G560&lt;Data!$H$347,"L4",G560&lt;Data!$I$347,"L5",G560&lt;Data!$J$347,"L6",G560&lt;Data!$K$347,"L7",G560&lt;Data!$L$347,"L8", G560&gt;=Data!$L$347,"L9")</f>
        <v/>
      </c>
      <c r="K560" s="2"/>
      <c r="L560" s="126" t="s">
        <v>0</v>
      </c>
      <c r="M560" s="126" t="s">
        <v>47</v>
      </c>
      <c r="N560" s="126">
        <f>(9-_xlfn.XLOOKUP(L560,F$560:F$567,E$560:E$567, 9))+(9-_xlfn.XLOOKUP(M560,F$560:F$567,E$560:E$567, 9))</f>
        <v>0</v>
      </c>
      <c r="O560" s="2"/>
      <c r="P560" s="6">
        <f>$N560</f>
        <v>0</v>
      </c>
      <c r="Q560" s="6"/>
      <c r="R560" s="6"/>
      <c r="S560" s="6"/>
      <c r="T560" s="6"/>
      <c r="U560" s="6"/>
      <c r="V560" s="6"/>
      <c r="W560" s="6"/>
      <c r="X560" s="2"/>
      <c r="Y560" s="8">
        <f>COUNTIF(F$560:F$567:F$569:F$576,F560)</f>
        <v>0</v>
      </c>
      <c r="Z560" s="8">
        <f t="shared" ref="Z560:Z567" si="121">IF(NOT(ISBLANK(F560)),COUNTIF(F$560:F$567,LEFT(F560,1)&amp;"*"),0)</f>
        <v>0</v>
      </c>
    </row>
    <row r="561" spans="1:26" s="11" customFormat="1" ht="20" customHeight="1">
      <c r="A561" s="13" t="s">
        <v>206</v>
      </c>
      <c r="B561" s="13" t="s">
        <v>24</v>
      </c>
      <c r="C561" s="13" t="s">
        <v>26</v>
      </c>
      <c r="D561" s="13" t="s">
        <v>0</v>
      </c>
      <c r="E561" s="155">
        <v>2</v>
      </c>
      <c r="F561" s="30"/>
      <c r="G561" s="139"/>
      <c r="H561" s="125" t="str">
        <f>IF(ISNA((IF(F561=0," ",VLOOKUP(F561,Data!$B$184:$B$210,1,FALSE)))),"WRONG LETTER",IF(F561=0," ",_xlfn.XLOOKUP(F561,Data!$B$184:$B$210,Data!$E$184:$E$210)))</f>
        <v xml:space="preserve"> </v>
      </c>
      <c r="I561" s="125" t="str">
        <f>IF(ISNA((IF(F561=0," ",VLOOKUP(F561,Data!$B$62:$B$88,1,FALSE)))),"WRONG LETTER",IF(F561=0," ",_xlfn.XLOOKUP(F561,Data!$B$62:$B$88,Data!$A$62:$A$88)))</f>
        <v xml:space="preserve"> </v>
      </c>
      <c r="J561" s="13" t="str" cm="1">
        <f t="array" ref="J561">_xlfn.IFS(ISBLANK(G561), "", NOT(ISNUMBER(G561)), "!!!",  G561&lt;Data!$D$347,"...",G561&lt;Data!$E$347,"L1",G561&lt;Data!$F$347,"L2",G561&lt;Data!$G$347,"L3",G561&lt;Data!$H$347,"L4",G561&lt;Data!$I$347,"L5",G561&lt;Data!$J$347,"L6",G561&lt;Data!$K$347,"L7",G561&lt;Data!$L$347,"L8", G561&gt;=Data!$L$347,"L9")</f>
        <v/>
      </c>
      <c r="K561" s="2"/>
      <c r="L561" s="126" t="s">
        <v>33</v>
      </c>
      <c r="M561" s="126" t="s">
        <v>34</v>
      </c>
      <c r="N561" s="126">
        <f t="shared" ref="N561:N567" si="122">(9-_xlfn.XLOOKUP(L561,F$560:F$567,E$560:E$567, 9))+(9-_xlfn.XLOOKUP(M561,F$560:F$567,E$560:E$567, 9))</f>
        <v>0</v>
      </c>
      <c r="O561" s="2"/>
      <c r="P561" s="6"/>
      <c r="Q561" s="6">
        <f>$N561</f>
        <v>0</v>
      </c>
      <c r="R561" s="6"/>
      <c r="S561" s="6"/>
      <c r="T561" s="6"/>
      <c r="U561" s="6"/>
      <c r="V561" s="6"/>
      <c r="W561" s="6"/>
      <c r="X561" s="2"/>
      <c r="Y561" s="8">
        <f>COUNTIF(F$560:F$567:F$569:F$576,F561)</f>
        <v>0</v>
      </c>
      <c r="Z561" s="8">
        <f t="shared" si="121"/>
        <v>0</v>
      </c>
    </row>
    <row r="562" spans="1:26" s="11" customFormat="1" ht="20" customHeight="1">
      <c r="A562" s="13" t="s">
        <v>206</v>
      </c>
      <c r="B562" s="13" t="s">
        <v>24</v>
      </c>
      <c r="C562" s="13" t="s">
        <v>26</v>
      </c>
      <c r="D562" s="13" t="s">
        <v>0</v>
      </c>
      <c r="E562" s="155">
        <v>3</v>
      </c>
      <c r="F562" s="30"/>
      <c r="G562" s="139"/>
      <c r="H562" s="125" t="str">
        <f>IF(ISNA((IF(F562=0," ",VLOOKUP(F562,Data!$B$184:$B$210,1,FALSE)))),"WRONG LETTER",IF(F562=0," ",_xlfn.XLOOKUP(F562,Data!$B$184:$B$210,Data!$E$184:$E$210)))</f>
        <v xml:space="preserve"> </v>
      </c>
      <c r="I562" s="125" t="str">
        <f>IF(ISNA((IF(F562=0," ",VLOOKUP(F562,Data!$B$62:$B$88,1,FALSE)))),"WRONG LETTER",IF(F562=0," ",_xlfn.XLOOKUP(F562,Data!$B$62:$B$88,Data!$A$62:$A$88)))</f>
        <v xml:space="preserve"> </v>
      </c>
      <c r="J562" s="13" t="str" cm="1">
        <f t="array" ref="J562">_xlfn.IFS(ISBLANK(G562), "", NOT(ISNUMBER(G562)), "!!!",  G562&lt;Data!$D$347,"...",G562&lt;Data!$E$347,"L1",G562&lt;Data!$F$347,"L2",G562&lt;Data!$G$347,"L3",G562&lt;Data!$H$347,"L4",G562&lt;Data!$I$347,"L5",G562&lt;Data!$J$347,"L6",G562&lt;Data!$K$347,"L7",G562&lt;Data!$L$347,"L8", G562&gt;=Data!$L$347,"L9")</f>
        <v/>
      </c>
      <c r="K562" s="2"/>
      <c r="L562" s="126" t="s">
        <v>1</v>
      </c>
      <c r="M562" s="126" t="s">
        <v>46</v>
      </c>
      <c r="N562" s="126">
        <f t="shared" si="122"/>
        <v>0</v>
      </c>
      <c r="O562" s="2"/>
      <c r="P562" s="6"/>
      <c r="Q562" s="6"/>
      <c r="R562" s="6">
        <f>$N562</f>
        <v>0</v>
      </c>
      <c r="S562" s="6"/>
      <c r="T562" s="6"/>
      <c r="U562" s="6"/>
      <c r="V562" s="6"/>
      <c r="W562" s="6"/>
      <c r="X562" s="2"/>
      <c r="Y562" s="8">
        <f>COUNTIF(F$560:F$567:F$569:F$576,F562)</f>
        <v>0</v>
      </c>
      <c r="Z562" s="8">
        <f t="shared" si="121"/>
        <v>0</v>
      </c>
    </row>
    <row r="563" spans="1:26" s="11" customFormat="1" ht="20" customHeight="1">
      <c r="A563" s="13" t="s">
        <v>206</v>
      </c>
      <c r="B563" s="13" t="s">
        <v>24</v>
      </c>
      <c r="C563" s="13" t="s">
        <v>26</v>
      </c>
      <c r="D563" s="13" t="s">
        <v>0</v>
      </c>
      <c r="E563" s="155">
        <v>4</v>
      </c>
      <c r="F563" s="30"/>
      <c r="G563" s="139"/>
      <c r="H563" s="125" t="str">
        <f>IF(ISNA((IF(F563=0," ",VLOOKUP(F563,Data!$B$184:$B$210,1,FALSE)))),"WRONG LETTER",IF(F563=0," ",_xlfn.XLOOKUP(F563,Data!$B$184:$B$210,Data!$E$184:$E$210)))</f>
        <v xml:space="preserve"> </v>
      </c>
      <c r="I563" s="125" t="str">
        <f>IF(ISNA((IF(F563=0," ",VLOOKUP(F563,Data!$B$62:$B$88,1,FALSE)))),"WRONG LETTER",IF(F563=0," ",_xlfn.XLOOKUP(F563,Data!$B$62:$B$88,Data!$A$62:$A$88)))</f>
        <v xml:space="preserve"> </v>
      </c>
      <c r="J563" s="13" t="str" cm="1">
        <f t="array" ref="J563">_xlfn.IFS(ISBLANK(G563), "", NOT(ISNUMBER(G563)), "!!!",  G563&lt;Data!$D$347,"...",G563&lt;Data!$E$347,"L1",G563&lt;Data!$F$347,"L2",G563&lt;Data!$G$347,"L3",G563&lt;Data!$H$347,"L4",G563&lt;Data!$I$347,"L5",G563&lt;Data!$J$347,"L6",G563&lt;Data!$K$347,"L7",G563&lt;Data!$L$347,"L8", G563&gt;=Data!$L$347,"L9")</f>
        <v/>
      </c>
      <c r="K563" s="2"/>
      <c r="L563" s="126" t="s">
        <v>18</v>
      </c>
      <c r="M563" s="126" t="s">
        <v>17</v>
      </c>
      <c r="N563" s="126">
        <f t="shared" si="122"/>
        <v>0</v>
      </c>
      <c r="O563" s="2"/>
      <c r="P563" s="6"/>
      <c r="Q563" s="6"/>
      <c r="R563" s="6"/>
      <c r="S563" s="6">
        <f>$N563</f>
        <v>0</v>
      </c>
      <c r="T563" s="6"/>
      <c r="U563" s="6"/>
      <c r="V563" s="6"/>
      <c r="W563" s="6"/>
      <c r="X563" s="2"/>
      <c r="Y563" s="8">
        <f>COUNTIF(F$560:F$567:F$569:F$576,F563)</f>
        <v>0</v>
      </c>
      <c r="Z563" s="8">
        <f t="shared" si="121"/>
        <v>0</v>
      </c>
    </row>
    <row r="564" spans="1:26" s="11" customFormat="1" ht="20" customHeight="1">
      <c r="A564" s="13" t="s">
        <v>206</v>
      </c>
      <c r="B564" s="13" t="s">
        <v>24</v>
      </c>
      <c r="C564" s="13" t="s">
        <v>26</v>
      </c>
      <c r="D564" s="13" t="s">
        <v>0</v>
      </c>
      <c r="E564" s="155">
        <v>5</v>
      </c>
      <c r="F564" s="30"/>
      <c r="G564" s="139"/>
      <c r="H564" s="125" t="str">
        <f>IF(ISNA((IF(F564=0," ",VLOOKUP(F564,Data!$B$184:$B$210,1,FALSE)))),"WRONG LETTER",IF(F564=0," ",_xlfn.XLOOKUP(F564,Data!$B$184:$B$210,Data!$E$184:$E$210)))</f>
        <v xml:space="preserve"> </v>
      </c>
      <c r="I564" s="125" t="str">
        <f>IF(ISNA((IF(F564=0," ",VLOOKUP(F564,Data!$B$62:$B$88,1,FALSE)))),"WRONG LETTER",IF(F564=0," ",_xlfn.XLOOKUP(F564,Data!$B$62:$B$88,Data!$A$62:$A$88)))</f>
        <v xml:space="preserve"> </v>
      </c>
      <c r="J564" s="13" t="str" cm="1">
        <f t="array" ref="J564">_xlfn.IFS(ISBLANK(G564), "", NOT(ISNUMBER(G564)), "!!!",  G564&lt;Data!$D$347,"...",G564&lt;Data!$E$347,"L1",G564&lt;Data!$F$347,"L2",G564&lt;Data!$G$347,"L3",G564&lt;Data!$H$347,"L4",G564&lt;Data!$I$347,"L5",G564&lt;Data!$J$347,"L6",G564&lt;Data!$K$347,"L7",G564&lt;Data!$L$347,"L8", G564&gt;=Data!$L$347,"L9")</f>
        <v/>
      </c>
      <c r="K564" s="2"/>
      <c r="L564" s="126" t="s">
        <v>31</v>
      </c>
      <c r="M564" s="126" t="s">
        <v>32</v>
      </c>
      <c r="N564" s="126">
        <f t="shared" si="122"/>
        <v>0</v>
      </c>
      <c r="O564" s="2"/>
      <c r="P564" s="6"/>
      <c r="Q564" s="6"/>
      <c r="R564" s="6"/>
      <c r="S564" s="6"/>
      <c r="T564" s="6">
        <f>$N564</f>
        <v>0</v>
      </c>
      <c r="U564" s="6"/>
      <c r="V564" s="6"/>
      <c r="W564" s="6"/>
      <c r="X564" s="2"/>
      <c r="Y564" s="8">
        <f>COUNTIF(F$560:F$567:F$569:F$576,F564)</f>
        <v>0</v>
      </c>
      <c r="Z564" s="8">
        <f t="shared" si="121"/>
        <v>0</v>
      </c>
    </row>
    <row r="565" spans="1:26" s="11" customFormat="1" ht="20" customHeight="1">
      <c r="A565" s="13" t="s">
        <v>206</v>
      </c>
      <c r="B565" s="13" t="s">
        <v>24</v>
      </c>
      <c r="C565" s="13" t="s">
        <v>26</v>
      </c>
      <c r="D565" s="13" t="s">
        <v>0</v>
      </c>
      <c r="E565" s="155">
        <v>6</v>
      </c>
      <c r="F565" s="30"/>
      <c r="G565" s="139"/>
      <c r="H565" s="125" t="str">
        <f>IF(ISNA((IF(F565=0," ",VLOOKUP(F565,Data!$B$184:$B$210,1,FALSE)))),"WRONG LETTER",IF(F565=0," ",_xlfn.XLOOKUP(F565,Data!$B$184:$B$210,Data!$E$184:$E$210)))</f>
        <v xml:space="preserve"> </v>
      </c>
      <c r="I565" s="125" t="str">
        <f>IF(ISNA((IF(F565=0," ",VLOOKUP(F565,Data!$B$62:$B$88,1,FALSE)))),"WRONG LETTER",IF(F565=0," ",_xlfn.XLOOKUP(F565,Data!$B$62:$B$88,Data!$A$62:$A$88)))</f>
        <v xml:space="preserve"> </v>
      </c>
      <c r="J565" s="13" t="str" cm="1">
        <f t="array" ref="J565">_xlfn.IFS(ISBLANK(G565), "", NOT(ISNUMBER(G565)), "!!!",  G565&lt;Data!$D$347,"...",G565&lt;Data!$E$347,"L1",G565&lt;Data!$F$347,"L2",G565&lt;Data!$G$347,"L3",G565&lt;Data!$H$347,"L4",G565&lt;Data!$I$347,"L5",G565&lt;Data!$J$347,"L6",G565&lt;Data!$K$347,"L7",G565&lt;Data!$L$347,"L8", G565&gt;=Data!$L$347,"L9")</f>
        <v/>
      </c>
      <c r="K565" s="2"/>
      <c r="L565" s="126" t="s">
        <v>44</v>
      </c>
      <c r="M565" s="126" t="s">
        <v>48</v>
      </c>
      <c r="N565" s="126">
        <f t="shared" si="122"/>
        <v>0</v>
      </c>
      <c r="O565" s="2"/>
      <c r="P565" s="6"/>
      <c r="Q565" s="6"/>
      <c r="R565" s="6"/>
      <c r="S565" s="6"/>
      <c r="T565" s="6"/>
      <c r="U565" s="6">
        <f>$N565</f>
        <v>0</v>
      </c>
      <c r="V565" s="6"/>
      <c r="W565" s="6"/>
      <c r="X565" s="2"/>
      <c r="Y565" s="8">
        <f>COUNTIF(F$560:F$567:F$569:F$576,F565)</f>
        <v>0</v>
      </c>
      <c r="Z565" s="8">
        <f t="shared" si="121"/>
        <v>0</v>
      </c>
    </row>
    <row r="566" spans="1:26" s="11" customFormat="1" ht="20" customHeight="1">
      <c r="A566" s="13" t="s">
        <v>206</v>
      </c>
      <c r="B566" s="13" t="s">
        <v>24</v>
      </c>
      <c r="C566" s="13" t="s">
        <v>26</v>
      </c>
      <c r="D566" s="13" t="s">
        <v>0</v>
      </c>
      <c r="E566" s="25">
        <v>7</v>
      </c>
      <c r="F566" s="30"/>
      <c r="G566" s="139"/>
      <c r="H566" s="125" t="str">
        <f>IF(ISNA((IF(F566=0," ",VLOOKUP(F566,Data!$B$184:$B$210,1,FALSE)))),"WRONG LETTER",IF(F566=0," ",_xlfn.XLOOKUP(F566,Data!$B$184:$B$210,Data!$E$184:$E$210)))</f>
        <v xml:space="preserve"> </v>
      </c>
      <c r="I566" s="125" t="str">
        <f>IF(ISNA((IF(F566=0," ",VLOOKUP(F566,Data!$B$62:$B$88,1,FALSE)))),"WRONG LETTER",IF(F566=0," ",_xlfn.XLOOKUP(F566,Data!$B$62:$B$88,Data!$A$62:$A$88)))</f>
        <v xml:space="preserve"> </v>
      </c>
      <c r="J566" s="13" t="str" cm="1">
        <f t="array" ref="J566">_xlfn.IFS(ISBLANK(G566), "", NOT(ISNUMBER(G566)), "!!!",  G566&lt;Data!$D$347,"...",G566&lt;Data!$E$347,"L1",G566&lt;Data!$F$347,"L2",G566&lt;Data!$G$347,"L3",G566&lt;Data!$H$347,"L4",G566&lt;Data!$I$347,"L5",G566&lt;Data!$J$347,"L6",G566&lt;Data!$K$347,"L7",G566&lt;Data!$L$347,"L8", G566&gt;=Data!$L$347,"L9")</f>
        <v/>
      </c>
      <c r="K566" s="2"/>
      <c r="L566" s="126" t="s">
        <v>72</v>
      </c>
      <c r="M566" s="126" t="s">
        <v>73</v>
      </c>
      <c r="N566" s="126">
        <f t="shared" si="122"/>
        <v>0</v>
      </c>
      <c r="O566" s="2"/>
      <c r="P566" s="6"/>
      <c r="Q566" s="6"/>
      <c r="R566" s="6"/>
      <c r="S566" s="6"/>
      <c r="T566" s="6"/>
      <c r="U566" s="6"/>
      <c r="V566" s="6">
        <f>$N566</f>
        <v>0</v>
      </c>
      <c r="W566" s="6"/>
      <c r="X566" s="2"/>
      <c r="Y566" s="8">
        <f>COUNTIF(F$560:F$567:F$569:F$576,F566)</f>
        <v>0</v>
      </c>
      <c r="Z566" s="8">
        <f t="shared" si="121"/>
        <v>0</v>
      </c>
    </row>
    <row r="567" spans="1:26" s="12" customFormat="1" ht="20" customHeight="1">
      <c r="A567" s="13" t="s">
        <v>206</v>
      </c>
      <c r="B567" s="13" t="s">
        <v>24</v>
      </c>
      <c r="C567" s="13" t="s">
        <v>26</v>
      </c>
      <c r="D567" s="13" t="s">
        <v>0</v>
      </c>
      <c r="E567" s="25">
        <v>8</v>
      </c>
      <c r="F567" s="30"/>
      <c r="G567" s="139"/>
      <c r="H567" s="125" t="str">
        <f>IF(ISNA((IF(F567=0," ",VLOOKUP(F567,Data!$B$184:$B$210,1,FALSE)))),"WRONG LETTER",IF(F567=0," ",_xlfn.XLOOKUP(F567,Data!$B$184:$B$210,Data!$E$184:$E$210)))</f>
        <v xml:space="preserve"> </v>
      </c>
      <c r="I567" s="125" t="str">
        <f>IF(ISNA((IF(F567=0," ",VLOOKUP(F567,Data!$B$62:$B$88,1,FALSE)))),"WRONG LETTER",IF(F567=0," ",_xlfn.XLOOKUP(F567,Data!$B$62:$B$88,Data!$A$62:$A$88)))</f>
        <v xml:space="preserve"> </v>
      </c>
      <c r="J567" s="13" t="str" cm="1">
        <f t="array" ref="J567">_xlfn.IFS(ISBLANK(G567), "", NOT(ISNUMBER(G567)), "!!!",  G567&lt;Data!$D$347,"...",G567&lt;Data!$E$347,"L1",G567&lt;Data!$F$347,"L2",G567&lt;Data!$G$347,"L3",G567&lt;Data!$H$347,"L4",G567&lt;Data!$I$347,"L5",G567&lt;Data!$J$347,"L6",G567&lt;Data!$K$347,"L7",G567&lt;Data!$L$347,"L8", G567&gt;=Data!$L$347,"L9")</f>
        <v/>
      </c>
      <c r="K567" s="8"/>
      <c r="L567" s="126" t="s">
        <v>45</v>
      </c>
      <c r="M567" s="126" t="s">
        <v>49</v>
      </c>
      <c r="N567" s="126">
        <f t="shared" si="122"/>
        <v>0</v>
      </c>
      <c r="O567" s="2"/>
      <c r="P567" s="6"/>
      <c r="Q567" s="6"/>
      <c r="R567" s="6"/>
      <c r="S567" s="6"/>
      <c r="T567" s="6"/>
      <c r="U567" s="6"/>
      <c r="V567" s="6"/>
      <c r="W567" s="6">
        <f>$N567</f>
        <v>0</v>
      </c>
      <c r="X567" s="8"/>
      <c r="Y567" s="8">
        <f>COUNTIF(F$560:F$567:F$569:F$576,F567)</f>
        <v>0</v>
      </c>
      <c r="Z567" s="8">
        <f t="shared" si="121"/>
        <v>0</v>
      </c>
    </row>
    <row r="568" spans="1:26" s="12" customFormat="1" ht="20" customHeight="1">
      <c r="A568" s="13" t="s">
        <v>206</v>
      </c>
      <c r="B568" s="13" t="s">
        <v>24</v>
      </c>
      <c r="C568" s="13" t="s">
        <v>26</v>
      </c>
      <c r="D568" s="13"/>
      <c r="E568" s="156" t="s">
        <v>299</v>
      </c>
      <c r="F568" s="151"/>
      <c r="G568" s="151"/>
      <c r="H568" s="156"/>
      <c r="I568" s="159"/>
      <c r="J568" s="160"/>
      <c r="K568" s="8"/>
      <c r="L568" s="129"/>
      <c r="M568" s="129"/>
      <c r="N568" s="130"/>
      <c r="O568" s="8"/>
      <c r="P568" s="8"/>
      <c r="Q568" s="8"/>
      <c r="R568" s="8"/>
      <c r="S568" s="8"/>
      <c r="T568" s="8"/>
      <c r="U568" s="8"/>
      <c r="V568" s="8"/>
      <c r="W568" s="8"/>
      <c r="X568" s="8"/>
      <c r="Y568" s="8"/>
      <c r="Z568" s="3"/>
    </row>
    <row r="569" spans="1:26" s="12" customFormat="1" ht="20" customHeight="1">
      <c r="A569" s="13" t="s">
        <v>206</v>
      </c>
      <c r="B569" s="13" t="s">
        <v>24</v>
      </c>
      <c r="C569" s="13" t="s">
        <v>26</v>
      </c>
      <c r="D569" s="13" t="s">
        <v>1</v>
      </c>
      <c r="E569" s="155">
        <v>1</v>
      </c>
      <c r="F569" s="30"/>
      <c r="G569" s="139"/>
      <c r="H569" s="125" t="str">
        <f>IF(ISNA((IF(F569=0," ",VLOOKUP(F569,Data!$B$184:$B$210,1,FALSE)))),"WRONG LETTER",IF(F569=0," ",_xlfn.XLOOKUP(F569,Data!$B$184:$B$210,Data!$E$184:$E$210)))</f>
        <v xml:space="preserve"> </v>
      </c>
      <c r="I569" s="125" t="str">
        <f>IF(ISNA((IF(F569=0," ",VLOOKUP(F569,Data!$B$62:$B$88,1,FALSE)))),"WRONG LETTER",IF(F569=0," ",_xlfn.XLOOKUP(F569,Data!$B$62:$B$88,Data!$A$62:$A$88)))</f>
        <v xml:space="preserve"> </v>
      </c>
      <c r="J569" s="13" t="str" cm="1">
        <f t="array" ref="J569">_xlfn.IFS(ISBLANK(G569), "", NOT(ISNUMBER(G569)), "!!!",  G569&lt;Data!$D$347,"...",G569&lt;Data!$E$347,"L1",G569&lt;Data!$F$347,"L2",G569&lt;Data!$G$347,"L3",G569&lt;Data!$H$347,"L4",G569&lt;Data!$I$347,"L5",G569&lt;Data!$J$347,"L6",G569&lt;Data!$K$347,"L7",G569&lt;Data!$L$347,"L8", G569&gt;=Data!$L$347,"L9")</f>
        <v/>
      </c>
      <c r="K569" s="2"/>
      <c r="L569" s="126" t="s">
        <v>0</v>
      </c>
      <c r="M569" s="126" t="s">
        <v>47</v>
      </c>
      <c r="N569" s="126">
        <f t="shared" ref="N569:N576" si="123">(9-_xlfn.XLOOKUP(L569,F$569:F$576,E$569:E$576, 9))+(9-_xlfn.XLOOKUP(M569,F$569:F$576,E$569:E$576, 9))</f>
        <v>0</v>
      </c>
      <c r="O569" s="2"/>
      <c r="P569" s="6">
        <f>$N569</f>
        <v>0</v>
      </c>
      <c r="Q569" s="6"/>
      <c r="R569" s="6"/>
      <c r="S569" s="6"/>
      <c r="T569" s="6"/>
      <c r="U569" s="6"/>
      <c r="V569" s="6"/>
      <c r="W569" s="6"/>
      <c r="X569" s="2"/>
      <c r="Y569" s="8">
        <f>COUNTIF(F$560:F$567:F$569:F$576,F569)</f>
        <v>0</v>
      </c>
      <c r="Z569" s="8">
        <f>IF(NOT(ISBLANK(F569)),COUNTIF(F$569:F$576,LEFT(F569,1)&amp;"*"),0)</f>
        <v>0</v>
      </c>
    </row>
    <row r="570" spans="1:26" s="12" customFormat="1" ht="20" customHeight="1">
      <c r="A570" s="13" t="s">
        <v>206</v>
      </c>
      <c r="B570" s="13" t="s">
        <v>24</v>
      </c>
      <c r="C570" s="13" t="s">
        <v>26</v>
      </c>
      <c r="D570" s="13" t="s">
        <v>1</v>
      </c>
      <c r="E570" s="155">
        <v>2</v>
      </c>
      <c r="F570" s="30"/>
      <c r="G570" s="139"/>
      <c r="H570" s="125" t="str">
        <f>IF(ISNA((IF(F570=0," ",VLOOKUP(F570,Data!$B$184:$B$210,1,FALSE)))),"WRONG LETTER",IF(F570=0," ",_xlfn.XLOOKUP(F570,Data!$B$184:$B$210,Data!$E$184:$E$210)))</f>
        <v xml:space="preserve"> </v>
      </c>
      <c r="I570" s="125" t="str">
        <f>IF(ISNA((IF(F570=0," ",VLOOKUP(F570,Data!$B$62:$B$88,1,FALSE)))),"WRONG LETTER",IF(F570=0," ",_xlfn.XLOOKUP(F570,Data!$B$62:$B$88,Data!$A$62:$A$88)))</f>
        <v xml:space="preserve"> </v>
      </c>
      <c r="J570" s="13" t="str" cm="1">
        <f t="array" ref="J570">_xlfn.IFS(ISBLANK(G570), "", NOT(ISNUMBER(G570)), "!!!",  G570&lt;Data!$D$347,"...",G570&lt;Data!$E$347,"L1",G570&lt;Data!$F$347,"L2",G570&lt;Data!$G$347,"L3",G570&lt;Data!$H$347,"L4",G570&lt;Data!$I$347,"L5",G570&lt;Data!$J$347,"L6",G570&lt;Data!$K$347,"L7",G570&lt;Data!$L$347,"L8", G570&gt;=Data!$L$347,"L9")</f>
        <v/>
      </c>
      <c r="K570" s="8"/>
      <c r="L570" s="126" t="s">
        <v>33</v>
      </c>
      <c r="M570" s="126" t="s">
        <v>34</v>
      </c>
      <c r="N570" s="126">
        <f t="shared" si="123"/>
        <v>0</v>
      </c>
      <c r="O570" s="2"/>
      <c r="P570" s="6"/>
      <c r="Q570" s="6">
        <f>$N570</f>
        <v>0</v>
      </c>
      <c r="R570" s="6"/>
      <c r="S570" s="6"/>
      <c r="T570" s="6"/>
      <c r="U570" s="6"/>
      <c r="V570" s="6"/>
      <c r="W570" s="6"/>
      <c r="X570" s="2"/>
      <c r="Y570" s="8">
        <f>COUNTIF(F$560:F$567:F$569:F$576,F570)</f>
        <v>0</v>
      </c>
      <c r="Z570" s="8">
        <f t="shared" ref="Z570:Z576" si="124">IF(NOT(ISBLANK(F570)),COUNTIF(F$569:F$576,LEFT(F570,1)&amp;"*"),0)</f>
        <v>0</v>
      </c>
    </row>
    <row r="571" spans="1:26" s="12" customFormat="1" ht="20" customHeight="1">
      <c r="A571" s="13" t="s">
        <v>206</v>
      </c>
      <c r="B571" s="13" t="s">
        <v>24</v>
      </c>
      <c r="C571" s="13" t="s">
        <v>26</v>
      </c>
      <c r="D571" s="13" t="s">
        <v>1</v>
      </c>
      <c r="E571" s="155">
        <v>3</v>
      </c>
      <c r="F571" s="30"/>
      <c r="G571" s="139"/>
      <c r="H571" s="125" t="str">
        <f>IF(ISNA((IF(F571=0," ",VLOOKUP(F571,Data!$B$184:$B$210,1,FALSE)))),"WRONG LETTER",IF(F571=0," ",_xlfn.XLOOKUP(F571,Data!$B$184:$B$210,Data!$E$184:$E$210)))</f>
        <v xml:space="preserve"> </v>
      </c>
      <c r="I571" s="125" t="str">
        <f>IF(ISNA((IF(F571=0," ",VLOOKUP(F571,Data!$B$62:$B$88,1,FALSE)))),"WRONG LETTER",IF(F571=0," ",_xlfn.XLOOKUP(F571,Data!$B$62:$B$88,Data!$A$62:$A$88)))</f>
        <v xml:space="preserve"> </v>
      </c>
      <c r="J571" s="13" t="str" cm="1">
        <f t="array" ref="J571">_xlfn.IFS(ISBLANK(G571), "", NOT(ISNUMBER(G571)), "!!!",  G571&lt;Data!$D$347,"...",G571&lt;Data!$E$347,"L1",G571&lt;Data!$F$347,"L2",G571&lt;Data!$G$347,"L3",G571&lt;Data!$H$347,"L4",G571&lt;Data!$I$347,"L5",G571&lt;Data!$J$347,"L6",G571&lt;Data!$K$347,"L7",G571&lt;Data!$L$347,"L8", G571&gt;=Data!$L$347,"L9")</f>
        <v/>
      </c>
      <c r="K571" s="8"/>
      <c r="L571" s="126" t="s">
        <v>1</v>
      </c>
      <c r="M571" s="126" t="s">
        <v>46</v>
      </c>
      <c r="N571" s="126">
        <f t="shared" si="123"/>
        <v>0</v>
      </c>
      <c r="O571" s="2"/>
      <c r="P571" s="6"/>
      <c r="Q571" s="6"/>
      <c r="R571" s="6">
        <f>$N571</f>
        <v>0</v>
      </c>
      <c r="S571" s="6"/>
      <c r="T571" s="6"/>
      <c r="U571" s="6"/>
      <c r="V571" s="6"/>
      <c r="W571" s="6"/>
      <c r="X571" s="2"/>
      <c r="Y571" s="8">
        <f>COUNTIF(F$560:F$567:F$569:F$576,F571)</f>
        <v>0</v>
      </c>
      <c r="Z571" s="8">
        <f t="shared" si="124"/>
        <v>0</v>
      </c>
    </row>
    <row r="572" spans="1:26" s="12" customFormat="1" ht="20" customHeight="1">
      <c r="A572" s="13" t="s">
        <v>206</v>
      </c>
      <c r="B572" s="13" t="s">
        <v>24</v>
      </c>
      <c r="C572" s="13" t="s">
        <v>26</v>
      </c>
      <c r="D572" s="13" t="s">
        <v>1</v>
      </c>
      <c r="E572" s="155">
        <v>4</v>
      </c>
      <c r="F572" s="30"/>
      <c r="G572" s="139"/>
      <c r="H572" s="125" t="str">
        <f>IF(ISNA((IF(F572=0," ",VLOOKUP(F572,Data!$B$184:$B$210,1,FALSE)))),"WRONG LETTER",IF(F572=0," ",_xlfn.XLOOKUP(F572,Data!$B$184:$B$210,Data!$E$184:$E$210)))</f>
        <v xml:space="preserve"> </v>
      </c>
      <c r="I572" s="125" t="str">
        <f>IF(ISNA((IF(F572=0," ",VLOOKUP(F572,Data!$B$62:$B$88,1,FALSE)))),"WRONG LETTER",IF(F572=0," ",_xlfn.XLOOKUP(F572,Data!$B$62:$B$88,Data!$A$62:$A$88)))</f>
        <v xml:space="preserve"> </v>
      </c>
      <c r="J572" s="13" t="str" cm="1">
        <f t="array" ref="J572">_xlfn.IFS(ISBLANK(G572), "", NOT(ISNUMBER(G572)), "!!!",  G572&lt;Data!$D$347,"...",G572&lt;Data!$E$347,"L1",G572&lt;Data!$F$347,"L2",G572&lt;Data!$G$347,"L3",G572&lt;Data!$H$347,"L4",G572&lt;Data!$I$347,"L5",G572&lt;Data!$J$347,"L6",G572&lt;Data!$K$347,"L7",G572&lt;Data!$L$347,"L8", G572&gt;=Data!$L$347,"L9")</f>
        <v/>
      </c>
      <c r="K572" s="8"/>
      <c r="L572" s="126" t="s">
        <v>18</v>
      </c>
      <c r="M572" s="126" t="s">
        <v>17</v>
      </c>
      <c r="N572" s="126">
        <f t="shared" si="123"/>
        <v>0</v>
      </c>
      <c r="O572" s="2"/>
      <c r="P572" s="6"/>
      <c r="Q572" s="6"/>
      <c r="R572" s="6"/>
      <c r="S572" s="6">
        <f>$N572</f>
        <v>0</v>
      </c>
      <c r="T572" s="6"/>
      <c r="U572" s="6"/>
      <c r="V572" s="6"/>
      <c r="W572" s="6"/>
      <c r="X572" s="2"/>
      <c r="Y572" s="8">
        <f>COUNTIF(F$560:F$567:F$569:F$576,F572)</f>
        <v>0</v>
      </c>
      <c r="Z572" s="8">
        <f t="shared" si="124"/>
        <v>0</v>
      </c>
    </row>
    <row r="573" spans="1:26" s="12" customFormat="1" ht="20" customHeight="1">
      <c r="A573" s="13" t="s">
        <v>206</v>
      </c>
      <c r="B573" s="13" t="s">
        <v>24</v>
      </c>
      <c r="C573" s="13" t="s">
        <v>26</v>
      </c>
      <c r="D573" s="13" t="s">
        <v>1</v>
      </c>
      <c r="E573" s="155">
        <v>5</v>
      </c>
      <c r="F573" s="30"/>
      <c r="G573" s="139"/>
      <c r="H573" s="125" t="str">
        <f>IF(ISNA((IF(F573=0," ",VLOOKUP(F573,Data!$B$184:$B$210,1,FALSE)))),"WRONG LETTER",IF(F573=0," ",_xlfn.XLOOKUP(F573,Data!$B$184:$B$210,Data!$E$184:$E$210)))</f>
        <v xml:space="preserve"> </v>
      </c>
      <c r="I573" s="125" t="str">
        <f>IF(ISNA((IF(F573=0," ",VLOOKUP(F573,Data!$B$62:$B$88,1,FALSE)))),"WRONG LETTER",IF(F573=0," ",_xlfn.XLOOKUP(F573,Data!$B$62:$B$88,Data!$A$62:$A$88)))</f>
        <v xml:space="preserve"> </v>
      </c>
      <c r="J573" s="13" t="str" cm="1">
        <f t="array" ref="J573">_xlfn.IFS(ISBLANK(G573), "", NOT(ISNUMBER(G573)), "!!!",  G573&lt;Data!$D$347,"...",G573&lt;Data!$E$347,"L1",G573&lt;Data!$F$347,"L2",G573&lt;Data!$G$347,"L3",G573&lt;Data!$H$347,"L4",G573&lt;Data!$I$347,"L5",G573&lt;Data!$J$347,"L6",G573&lt;Data!$K$347,"L7",G573&lt;Data!$L$347,"L8", G573&gt;=Data!$L$347,"L9")</f>
        <v/>
      </c>
      <c r="K573" s="8"/>
      <c r="L573" s="126" t="s">
        <v>31</v>
      </c>
      <c r="M573" s="126" t="s">
        <v>32</v>
      </c>
      <c r="N573" s="126">
        <f t="shared" si="123"/>
        <v>0</v>
      </c>
      <c r="O573" s="2"/>
      <c r="P573" s="6"/>
      <c r="Q573" s="6"/>
      <c r="R573" s="6"/>
      <c r="S573" s="6"/>
      <c r="T573" s="6">
        <f>$N573</f>
        <v>0</v>
      </c>
      <c r="U573" s="6"/>
      <c r="V573" s="6"/>
      <c r="W573" s="6"/>
      <c r="X573" s="2"/>
      <c r="Y573" s="8">
        <f>COUNTIF(F$560:F$567:F$569:F$576,F573)</f>
        <v>0</v>
      </c>
      <c r="Z573" s="8">
        <f t="shared" si="124"/>
        <v>0</v>
      </c>
    </row>
    <row r="574" spans="1:26" s="12" customFormat="1" ht="20" customHeight="1">
      <c r="A574" s="13" t="s">
        <v>206</v>
      </c>
      <c r="B574" s="13" t="s">
        <v>24</v>
      </c>
      <c r="C574" s="13" t="s">
        <v>26</v>
      </c>
      <c r="D574" s="13" t="s">
        <v>1</v>
      </c>
      <c r="E574" s="155">
        <v>6</v>
      </c>
      <c r="F574" s="30"/>
      <c r="G574" s="139"/>
      <c r="H574" s="125" t="str">
        <f>IF(ISNA((IF(F574=0," ",VLOOKUP(F574,Data!$B$184:$B$210,1,FALSE)))),"WRONG LETTER",IF(F574=0," ",_xlfn.XLOOKUP(F574,Data!$B$184:$B$210,Data!$E$184:$E$210)))</f>
        <v xml:space="preserve"> </v>
      </c>
      <c r="I574" s="125" t="str">
        <f>IF(ISNA((IF(F574=0," ",VLOOKUP(F574,Data!$B$62:$B$88,1,FALSE)))),"WRONG LETTER",IF(F574=0," ",_xlfn.XLOOKUP(F574,Data!$B$62:$B$88,Data!$A$62:$A$88)))</f>
        <v xml:space="preserve"> </v>
      </c>
      <c r="J574" s="13" t="str" cm="1">
        <f t="array" ref="J574">_xlfn.IFS(ISBLANK(G574), "", NOT(ISNUMBER(G574)), "!!!",  G574&lt;Data!$D$347,"...",G574&lt;Data!$E$347,"L1",G574&lt;Data!$F$347,"L2",G574&lt;Data!$G$347,"L3",G574&lt;Data!$H$347,"L4",G574&lt;Data!$I$347,"L5",G574&lt;Data!$J$347,"L6",G574&lt;Data!$K$347,"L7",G574&lt;Data!$L$347,"L8", G574&gt;=Data!$L$347,"L9")</f>
        <v/>
      </c>
      <c r="K574" s="131"/>
      <c r="L574" s="126" t="s">
        <v>44</v>
      </c>
      <c r="M574" s="126" t="s">
        <v>48</v>
      </c>
      <c r="N574" s="126">
        <f t="shared" si="123"/>
        <v>0</v>
      </c>
      <c r="O574" s="2"/>
      <c r="P574" s="6"/>
      <c r="Q574" s="6"/>
      <c r="R574" s="6"/>
      <c r="S574" s="6"/>
      <c r="T574" s="6"/>
      <c r="U574" s="6">
        <f>$N574</f>
        <v>0</v>
      </c>
      <c r="V574" s="6"/>
      <c r="W574" s="6"/>
      <c r="X574" s="2"/>
      <c r="Y574" s="8">
        <f>COUNTIF(F$560:F$567:F$569:F$576,F574)</f>
        <v>0</v>
      </c>
      <c r="Z574" s="8">
        <f t="shared" si="124"/>
        <v>0</v>
      </c>
    </row>
    <row r="575" spans="1:26" s="11" customFormat="1" ht="20" customHeight="1">
      <c r="A575" s="13" t="s">
        <v>206</v>
      </c>
      <c r="B575" s="13" t="s">
        <v>24</v>
      </c>
      <c r="C575" s="13" t="s">
        <v>26</v>
      </c>
      <c r="D575" s="13" t="s">
        <v>1</v>
      </c>
      <c r="E575" s="25">
        <v>7</v>
      </c>
      <c r="F575" s="30"/>
      <c r="G575" s="139"/>
      <c r="H575" s="125" t="str">
        <f>IF(ISNA((IF(F575=0," ",VLOOKUP(F575,Data!$B$184:$B$210,1,FALSE)))),"WRONG LETTER",IF(F575=0," ",_xlfn.XLOOKUP(F575,Data!$B$184:$B$210,Data!$E$184:$E$210)))</f>
        <v xml:space="preserve"> </v>
      </c>
      <c r="I575" s="125" t="str">
        <f>IF(ISNA((IF(F575=0," ",VLOOKUP(F575,Data!$B$62:$B$88,1,FALSE)))),"WRONG LETTER",IF(F575=0," ",_xlfn.XLOOKUP(F575,Data!$B$62:$B$88,Data!$A$62:$A$88)))</f>
        <v xml:space="preserve"> </v>
      </c>
      <c r="J575" s="13" t="str" cm="1">
        <f t="array" ref="J575">_xlfn.IFS(ISBLANK(G575), "", NOT(ISNUMBER(G575)), "!!!",  G575&lt;Data!$D$347,"...",G575&lt;Data!$E$347,"L1",G575&lt;Data!$F$347,"L2",G575&lt;Data!$G$347,"L3",G575&lt;Data!$H$347,"L4",G575&lt;Data!$I$347,"L5",G575&lt;Data!$J$347,"L6",G575&lt;Data!$K$347,"L7",G575&lt;Data!$L$347,"L8", G575&gt;=Data!$L$347,"L9")</f>
        <v/>
      </c>
      <c r="K575" s="8"/>
      <c r="L575" s="126" t="s">
        <v>72</v>
      </c>
      <c r="M575" s="126" t="s">
        <v>73</v>
      </c>
      <c r="N575" s="126">
        <f t="shared" si="123"/>
        <v>0</v>
      </c>
      <c r="O575" s="2"/>
      <c r="P575" s="6"/>
      <c r="Q575" s="6"/>
      <c r="R575" s="6"/>
      <c r="S575" s="6"/>
      <c r="T575" s="6"/>
      <c r="U575" s="6"/>
      <c r="V575" s="6">
        <f>$N575</f>
        <v>0</v>
      </c>
      <c r="W575" s="6"/>
      <c r="X575" s="2"/>
      <c r="Y575" s="8">
        <f>COUNTIF(F$560:F$567:F$569:F$576,F575)</f>
        <v>0</v>
      </c>
      <c r="Z575" s="8">
        <f t="shared" si="124"/>
        <v>0</v>
      </c>
    </row>
    <row r="576" spans="1:26" s="11" customFormat="1" ht="20" customHeight="1">
      <c r="A576" s="13" t="s">
        <v>206</v>
      </c>
      <c r="B576" s="13" t="s">
        <v>24</v>
      </c>
      <c r="C576" s="13" t="s">
        <v>26</v>
      </c>
      <c r="D576" s="13" t="s">
        <v>1</v>
      </c>
      <c r="E576" s="25">
        <v>8</v>
      </c>
      <c r="F576" s="30"/>
      <c r="G576" s="139"/>
      <c r="H576" s="125" t="str">
        <f>IF(ISNA((IF(F576=0," ",VLOOKUP(F576,Data!$B$184:$B$210,1,FALSE)))),"WRONG LETTER",IF(F576=0," ",_xlfn.XLOOKUP(F576,Data!$B$184:$B$210,Data!$E$184:$E$210)))</f>
        <v xml:space="preserve"> </v>
      </c>
      <c r="I576" s="125" t="str">
        <f>IF(ISNA((IF(F576=0," ",VLOOKUP(F576,Data!$B$62:$B$88,1,FALSE)))),"WRONG LETTER",IF(F576=0," ",_xlfn.XLOOKUP(F576,Data!$B$62:$B$88,Data!$A$62:$A$88)))</f>
        <v xml:space="preserve"> </v>
      </c>
      <c r="J576" s="13" t="str" cm="1">
        <f t="array" ref="J576">_xlfn.IFS(ISBLANK(G576), "", NOT(ISNUMBER(G576)), "!!!",  G576&lt;Data!$D$347,"...",G576&lt;Data!$E$347,"L1",G576&lt;Data!$F$347,"L2",G576&lt;Data!$G$347,"L3",G576&lt;Data!$H$347,"L4",G576&lt;Data!$I$347,"L5",G576&lt;Data!$J$347,"L6",G576&lt;Data!$K$347,"L7",G576&lt;Data!$L$347,"L8", G576&gt;=Data!$L$347,"L9")</f>
        <v/>
      </c>
      <c r="K576" s="8"/>
      <c r="L576" s="126" t="s">
        <v>45</v>
      </c>
      <c r="M576" s="126" t="s">
        <v>49</v>
      </c>
      <c r="N576" s="126">
        <f t="shared" si="123"/>
        <v>0</v>
      </c>
      <c r="O576" s="2"/>
      <c r="P576" s="6"/>
      <c r="Q576" s="6"/>
      <c r="R576" s="6"/>
      <c r="S576" s="6"/>
      <c r="T576" s="6"/>
      <c r="U576" s="6"/>
      <c r="V576" s="6"/>
      <c r="W576" s="6">
        <f>$N576</f>
        <v>0</v>
      </c>
      <c r="X576" s="8"/>
      <c r="Y576" s="8">
        <f>COUNTIF(F$560:F$567:F$569:F$576,F576)</f>
        <v>0</v>
      </c>
      <c r="Z576" s="8">
        <f t="shared" si="124"/>
        <v>0</v>
      </c>
    </row>
    <row r="577" spans="1:26" s="11" customFormat="1" ht="20" customHeight="1">
      <c r="A577" s="13" t="s">
        <v>206</v>
      </c>
      <c r="B577" s="13" t="s">
        <v>24</v>
      </c>
      <c r="C577" s="13" t="s">
        <v>27</v>
      </c>
      <c r="D577" s="13"/>
      <c r="E577" s="156" t="s">
        <v>300</v>
      </c>
      <c r="F577" s="151"/>
      <c r="G577" s="151"/>
      <c r="H577" s="156"/>
      <c r="I577" s="159" t="s">
        <v>59</v>
      </c>
      <c r="J577" s="160">
        <f>Data!$M$348</f>
        <v>5.4</v>
      </c>
      <c r="K577" s="22"/>
      <c r="L577" s="16"/>
      <c r="M577" s="16"/>
      <c r="O577" s="8"/>
      <c r="P577" s="8"/>
      <c r="Q577" s="8"/>
      <c r="R577" s="8"/>
      <c r="S577" s="8"/>
      <c r="T577" s="8"/>
      <c r="U577" s="8"/>
      <c r="V577" s="8"/>
      <c r="W577" s="8"/>
      <c r="X577" s="2"/>
      <c r="Y577" s="123"/>
      <c r="Z577" s="124"/>
    </row>
    <row r="578" spans="1:26" s="11" customFormat="1" ht="20" customHeight="1">
      <c r="A578" s="13" t="s">
        <v>206</v>
      </c>
      <c r="B578" s="13" t="s">
        <v>24</v>
      </c>
      <c r="C578" s="13" t="s">
        <v>27</v>
      </c>
      <c r="D578" s="13" t="s">
        <v>0</v>
      </c>
      <c r="E578" s="155">
        <v>1</v>
      </c>
      <c r="F578" s="30"/>
      <c r="G578" s="139"/>
      <c r="H578" s="125" t="str">
        <f>IF(ISNA((IF(F578=0," ",VLOOKUP(F578,Data!$B$184:$B$210,1,FALSE)))),"WRONG LETTER",IF(F578=0," ",_xlfn.XLOOKUP(F578,Data!$B$184:$B$210,Data!$M$184:$M$210)))</f>
        <v xml:space="preserve"> </v>
      </c>
      <c r="I578" s="125" t="str">
        <f>IF(ISNA((IF(F578=0," ",VLOOKUP(F578,Data!$B$62:$B$88,1,FALSE)))),"WRONG LETTER",IF(F578=0," ",_xlfn.XLOOKUP(F578,Data!$B$62:$B$88,Data!$A$62:$A$88)))</f>
        <v xml:space="preserve"> </v>
      </c>
      <c r="J578" s="13" t="str" cm="1">
        <f t="array" ref="J578">_xlfn.IFS(ISBLANK(G578), "", NOT(ISNUMBER(G578)), "!!!",  G578&lt;Data!$D$348,"...",G578&lt;Data!$E$348,"L1",G578&lt;Data!$F$348,"L2",G578&lt;Data!$G$348,"L3",G578&lt;Data!$H$348,"L4",G578&lt;Data!$I$348,"L5",G578&lt;Data!$J$348,"L6",G578&lt;Data!$K$348,"L7",G578&lt;Data!$L$348,"L8", G578&gt;=Data!$L$348,"L9")</f>
        <v/>
      </c>
      <c r="K578" s="2"/>
      <c r="L578" s="126" t="s">
        <v>0</v>
      </c>
      <c r="M578" s="126" t="s">
        <v>47</v>
      </c>
      <c r="N578" s="126">
        <f t="shared" ref="N578:N585" si="125">(9-_xlfn.XLOOKUP(L578,F$578:F$585,E$578:E$585, 9))+(9-_xlfn.XLOOKUP(M578,F$578:F$585,E$578:E$585, 9))</f>
        <v>0</v>
      </c>
      <c r="O578" s="2"/>
      <c r="P578" s="6">
        <f>$N578</f>
        <v>0</v>
      </c>
      <c r="Q578" s="6"/>
      <c r="R578" s="6"/>
      <c r="S578" s="6"/>
      <c r="T578" s="6"/>
      <c r="U578" s="6"/>
      <c r="V578" s="6"/>
      <c r="W578" s="6"/>
      <c r="X578" s="2"/>
      <c r="Y578" s="8">
        <f>COUNTIF(F$578:F$585:F$587:F$594,F578)</f>
        <v>0</v>
      </c>
      <c r="Z578" s="8">
        <f t="shared" ref="Z578:Z585" si="126">IF(NOT(ISBLANK(F578)),COUNTIF(F$578:F$585,LEFT(F578,1)&amp;"*"),0)</f>
        <v>0</v>
      </c>
    </row>
    <row r="579" spans="1:26" s="11" customFormat="1" ht="20" customHeight="1">
      <c r="A579" s="13" t="s">
        <v>206</v>
      </c>
      <c r="B579" s="13" t="s">
        <v>24</v>
      </c>
      <c r="C579" s="13" t="s">
        <v>27</v>
      </c>
      <c r="D579" s="13" t="s">
        <v>0</v>
      </c>
      <c r="E579" s="155">
        <v>2</v>
      </c>
      <c r="F579" s="30"/>
      <c r="G579" s="139"/>
      <c r="H579" s="125" t="str">
        <f>IF(ISNA((IF(F579=0," ",VLOOKUP(F579,Data!$B$184:$B$210,1,FALSE)))),"WRONG LETTER",IF(F579=0," ",_xlfn.XLOOKUP(F579,Data!$B$184:$B$210,Data!$M$184:$M$210)))</f>
        <v xml:space="preserve"> </v>
      </c>
      <c r="I579" s="125" t="str">
        <f>IF(ISNA((IF(F579=0," ",VLOOKUP(F579,Data!$B$62:$B$88,1,FALSE)))),"WRONG LETTER",IF(F579=0," ",_xlfn.XLOOKUP(F579,Data!$B$62:$B$88,Data!$A$62:$A$88)))</f>
        <v xml:space="preserve"> </v>
      </c>
      <c r="J579" s="13" t="str" cm="1">
        <f t="array" ref="J579">_xlfn.IFS(ISBLANK(G579), "", NOT(ISNUMBER(G579)), "!!!",  G579&lt;Data!$D$348,"...",G579&lt;Data!$E$348,"L1",G579&lt;Data!$F$348,"L2",G579&lt;Data!$G$348,"L3",G579&lt;Data!$H$348,"L4",G579&lt;Data!$I$348,"L5",G579&lt;Data!$J$348,"L6",G579&lt;Data!$K$348,"L7",G579&lt;Data!$L$348,"L8", G579&gt;=Data!$L$348,"L9")</f>
        <v/>
      </c>
      <c r="K579" s="2"/>
      <c r="L579" s="126" t="s">
        <v>33</v>
      </c>
      <c r="M579" s="126" t="s">
        <v>34</v>
      </c>
      <c r="N579" s="126">
        <f t="shared" si="125"/>
        <v>0</v>
      </c>
      <c r="O579" s="2"/>
      <c r="P579" s="6"/>
      <c r="Q579" s="6">
        <f>$N579</f>
        <v>0</v>
      </c>
      <c r="R579" s="6"/>
      <c r="S579" s="6"/>
      <c r="T579" s="6"/>
      <c r="U579" s="6"/>
      <c r="V579" s="6"/>
      <c r="W579" s="6"/>
      <c r="X579" s="2"/>
      <c r="Y579" s="8">
        <f>COUNTIF(F$578:F$585:F$587:F$594,F579)</f>
        <v>0</v>
      </c>
      <c r="Z579" s="8">
        <f t="shared" si="126"/>
        <v>0</v>
      </c>
    </row>
    <row r="580" spans="1:26" s="11" customFormat="1" ht="20" customHeight="1">
      <c r="A580" s="13" t="s">
        <v>206</v>
      </c>
      <c r="B580" s="13" t="s">
        <v>24</v>
      </c>
      <c r="C580" s="13" t="s">
        <v>27</v>
      </c>
      <c r="D580" s="13" t="s">
        <v>0</v>
      </c>
      <c r="E580" s="155">
        <v>3</v>
      </c>
      <c r="F580" s="30"/>
      <c r="G580" s="139"/>
      <c r="H580" s="125" t="str">
        <f>IF(ISNA((IF(F580=0," ",VLOOKUP(F580,Data!$B$184:$B$210,1,FALSE)))),"WRONG LETTER",IF(F580=0," ",_xlfn.XLOOKUP(F580,Data!$B$184:$B$210,Data!$M$184:$M$210)))</f>
        <v xml:space="preserve"> </v>
      </c>
      <c r="I580" s="125" t="str">
        <f>IF(ISNA((IF(F580=0," ",VLOOKUP(F580,Data!$B$62:$B$88,1,FALSE)))),"WRONG LETTER",IF(F580=0," ",_xlfn.XLOOKUP(F580,Data!$B$62:$B$88,Data!$A$62:$A$88)))</f>
        <v xml:space="preserve"> </v>
      </c>
      <c r="J580" s="13" t="str" cm="1">
        <f t="array" ref="J580">_xlfn.IFS(ISBLANK(G580), "", NOT(ISNUMBER(G580)), "!!!",  G580&lt;Data!$D$348,"...",G580&lt;Data!$E$348,"L1",G580&lt;Data!$F$348,"L2",G580&lt;Data!$G$348,"L3",G580&lt;Data!$H$348,"L4",G580&lt;Data!$I$348,"L5",G580&lt;Data!$J$348,"L6",G580&lt;Data!$K$348,"L7",G580&lt;Data!$L$348,"L8", G580&gt;=Data!$L$348,"L9")</f>
        <v/>
      </c>
      <c r="K580" s="2"/>
      <c r="L580" s="126" t="s">
        <v>1</v>
      </c>
      <c r="M580" s="126" t="s">
        <v>46</v>
      </c>
      <c r="N580" s="126">
        <f t="shared" si="125"/>
        <v>0</v>
      </c>
      <c r="O580" s="2"/>
      <c r="P580" s="6"/>
      <c r="Q580" s="6"/>
      <c r="R580" s="6">
        <f>$N580</f>
        <v>0</v>
      </c>
      <c r="S580" s="6"/>
      <c r="T580" s="6"/>
      <c r="U580" s="6"/>
      <c r="V580" s="6"/>
      <c r="W580" s="6"/>
      <c r="X580" s="2"/>
      <c r="Y580" s="8">
        <f>COUNTIF(F$578:F$585:F$587:F$594,F580)</f>
        <v>0</v>
      </c>
      <c r="Z580" s="8">
        <f t="shared" si="126"/>
        <v>0</v>
      </c>
    </row>
    <row r="581" spans="1:26" s="11" customFormat="1" ht="20" customHeight="1">
      <c r="A581" s="13" t="s">
        <v>206</v>
      </c>
      <c r="B581" s="13" t="s">
        <v>24</v>
      </c>
      <c r="C581" s="13" t="s">
        <v>27</v>
      </c>
      <c r="D581" s="13" t="s">
        <v>0</v>
      </c>
      <c r="E581" s="155">
        <v>4</v>
      </c>
      <c r="F581" s="30"/>
      <c r="G581" s="139"/>
      <c r="H581" s="125" t="str">
        <f>IF(ISNA((IF(F581=0," ",VLOOKUP(F581,Data!$B$184:$B$210,1,FALSE)))),"WRONG LETTER",IF(F581=0," ",_xlfn.XLOOKUP(F581,Data!$B$184:$B$210,Data!$M$184:$M$210)))</f>
        <v xml:space="preserve"> </v>
      </c>
      <c r="I581" s="125" t="str">
        <f>IF(ISNA((IF(F581=0," ",VLOOKUP(F581,Data!$B$62:$B$88,1,FALSE)))),"WRONG LETTER",IF(F581=0," ",_xlfn.XLOOKUP(F581,Data!$B$62:$B$88,Data!$A$62:$A$88)))</f>
        <v xml:space="preserve"> </v>
      </c>
      <c r="J581" s="13" t="str" cm="1">
        <f t="array" ref="J581">_xlfn.IFS(ISBLANK(G581), "", NOT(ISNUMBER(G581)), "!!!",  G581&lt;Data!$D$348,"...",G581&lt;Data!$E$348,"L1",G581&lt;Data!$F$348,"L2",G581&lt;Data!$G$348,"L3",G581&lt;Data!$H$348,"L4",G581&lt;Data!$I$348,"L5",G581&lt;Data!$J$348,"L6",G581&lt;Data!$K$348,"L7",G581&lt;Data!$L$348,"L8", G581&gt;=Data!$L$348,"L9")</f>
        <v/>
      </c>
      <c r="K581" s="2"/>
      <c r="L581" s="126" t="s">
        <v>18</v>
      </c>
      <c r="M581" s="126" t="s">
        <v>17</v>
      </c>
      <c r="N581" s="126">
        <f t="shared" si="125"/>
        <v>0</v>
      </c>
      <c r="O581" s="2"/>
      <c r="P581" s="6"/>
      <c r="Q581" s="6"/>
      <c r="R581" s="6"/>
      <c r="S581" s="6">
        <f>$N581</f>
        <v>0</v>
      </c>
      <c r="T581" s="6"/>
      <c r="U581" s="6"/>
      <c r="V581" s="6"/>
      <c r="W581" s="6"/>
      <c r="X581" s="2"/>
      <c r="Y581" s="8">
        <f>COUNTIF(F$578:F$585:F$587:F$594,F581)</f>
        <v>0</v>
      </c>
      <c r="Z581" s="8">
        <f t="shared" si="126"/>
        <v>0</v>
      </c>
    </row>
    <row r="582" spans="1:26" s="11" customFormat="1" ht="20" customHeight="1">
      <c r="A582" s="13" t="s">
        <v>206</v>
      </c>
      <c r="B582" s="13" t="s">
        <v>24</v>
      </c>
      <c r="C582" s="13" t="s">
        <v>27</v>
      </c>
      <c r="D582" s="13" t="s">
        <v>0</v>
      </c>
      <c r="E582" s="155">
        <v>5</v>
      </c>
      <c r="F582" s="30"/>
      <c r="G582" s="139"/>
      <c r="H582" s="125" t="str">
        <f>IF(ISNA((IF(F582=0," ",VLOOKUP(F582,Data!$B$184:$B$210,1,FALSE)))),"WRONG LETTER",IF(F582=0," ",_xlfn.XLOOKUP(F582,Data!$B$184:$B$210,Data!$M$184:$M$210)))</f>
        <v xml:space="preserve"> </v>
      </c>
      <c r="I582" s="125" t="str">
        <f>IF(ISNA((IF(F582=0," ",VLOOKUP(F582,Data!$B$62:$B$88,1,FALSE)))),"WRONG LETTER",IF(F582=0," ",_xlfn.XLOOKUP(F582,Data!$B$62:$B$88,Data!$A$62:$A$88)))</f>
        <v xml:space="preserve"> </v>
      </c>
      <c r="J582" s="13" t="str" cm="1">
        <f t="array" ref="J582">_xlfn.IFS(ISBLANK(G582), "", NOT(ISNUMBER(G582)), "!!!",  G582&lt;Data!$D$348,"...",G582&lt;Data!$E$348,"L1",G582&lt;Data!$F$348,"L2",G582&lt;Data!$G$348,"L3",G582&lt;Data!$H$348,"L4",G582&lt;Data!$I$348,"L5",G582&lt;Data!$J$348,"L6",G582&lt;Data!$K$348,"L7",G582&lt;Data!$L$348,"L8", G582&gt;=Data!$L$348,"L9")</f>
        <v/>
      </c>
      <c r="K582" s="2"/>
      <c r="L582" s="126" t="s">
        <v>31</v>
      </c>
      <c r="M582" s="126" t="s">
        <v>32</v>
      </c>
      <c r="N582" s="126">
        <f t="shared" si="125"/>
        <v>0</v>
      </c>
      <c r="O582" s="2"/>
      <c r="P582" s="6"/>
      <c r="Q582" s="6"/>
      <c r="R582" s="6"/>
      <c r="S582" s="6"/>
      <c r="T582" s="6">
        <f>$N582</f>
        <v>0</v>
      </c>
      <c r="U582" s="6"/>
      <c r="V582" s="6"/>
      <c r="W582" s="6"/>
      <c r="X582" s="2"/>
      <c r="Y582" s="8">
        <f>COUNTIF(F$578:F$585:F$587:F$594,F582)</f>
        <v>0</v>
      </c>
      <c r="Z582" s="8">
        <f t="shared" si="126"/>
        <v>0</v>
      </c>
    </row>
    <row r="583" spans="1:26" s="11" customFormat="1" ht="20" customHeight="1">
      <c r="A583" s="13" t="s">
        <v>206</v>
      </c>
      <c r="B583" s="13" t="s">
        <v>24</v>
      </c>
      <c r="C583" s="13" t="s">
        <v>27</v>
      </c>
      <c r="D583" s="13" t="s">
        <v>0</v>
      </c>
      <c r="E583" s="155">
        <v>6</v>
      </c>
      <c r="F583" s="30"/>
      <c r="G583" s="139"/>
      <c r="H583" s="125" t="str">
        <f>IF(ISNA((IF(F583=0," ",VLOOKUP(F583,Data!$B$184:$B$210,1,FALSE)))),"WRONG LETTER",IF(F583=0," ",_xlfn.XLOOKUP(F583,Data!$B$184:$B$210,Data!$M$184:$M$210)))</f>
        <v xml:space="preserve"> </v>
      </c>
      <c r="I583" s="125" t="str">
        <f>IF(ISNA((IF(F583=0," ",VLOOKUP(F583,Data!$B$62:$B$88,1,FALSE)))),"WRONG LETTER",IF(F583=0," ",_xlfn.XLOOKUP(F583,Data!$B$62:$B$88,Data!$A$62:$A$88)))</f>
        <v xml:space="preserve"> </v>
      </c>
      <c r="J583" s="13" t="str" cm="1">
        <f t="array" ref="J583">_xlfn.IFS(ISBLANK(G583), "", NOT(ISNUMBER(G583)), "!!!",  G583&lt;Data!$D$348,"...",G583&lt;Data!$E$348,"L1",G583&lt;Data!$F$348,"L2",G583&lt;Data!$G$348,"L3",G583&lt;Data!$H$348,"L4",G583&lt;Data!$I$348,"L5",G583&lt;Data!$J$348,"L6",G583&lt;Data!$K$348,"L7",G583&lt;Data!$L$348,"L8", G583&gt;=Data!$L$348,"L9")</f>
        <v/>
      </c>
      <c r="K583" s="2"/>
      <c r="L583" s="126" t="s">
        <v>44</v>
      </c>
      <c r="M583" s="126" t="s">
        <v>48</v>
      </c>
      <c r="N583" s="126">
        <f t="shared" si="125"/>
        <v>0</v>
      </c>
      <c r="O583" s="2"/>
      <c r="P583" s="6"/>
      <c r="Q583" s="6"/>
      <c r="R583" s="6"/>
      <c r="S583" s="6"/>
      <c r="T583" s="6"/>
      <c r="U583" s="6">
        <f>$N583</f>
        <v>0</v>
      </c>
      <c r="V583" s="6"/>
      <c r="W583" s="6"/>
      <c r="X583" s="2"/>
      <c r="Y583" s="8">
        <f>COUNTIF(F$578:F$585:F$587:F$594,F583)</f>
        <v>0</v>
      </c>
      <c r="Z583" s="8">
        <f t="shared" si="126"/>
        <v>0</v>
      </c>
    </row>
    <row r="584" spans="1:26" s="11" customFormat="1" ht="20" customHeight="1">
      <c r="A584" s="13" t="s">
        <v>206</v>
      </c>
      <c r="B584" s="13" t="s">
        <v>24</v>
      </c>
      <c r="C584" s="13" t="s">
        <v>27</v>
      </c>
      <c r="D584" s="13" t="s">
        <v>0</v>
      </c>
      <c r="E584" s="25">
        <v>7</v>
      </c>
      <c r="F584" s="30"/>
      <c r="G584" s="139"/>
      <c r="H584" s="125" t="str">
        <f>IF(ISNA((IF(F584=0," ",VLOOKUP(F584,Data!$B$184:$B$210,1,FALSE)))),"WRONG LETTER",IF(F584=0," ",_xlfn.XLOOKUP(F584,Data!$B$184:$B$210,Data!$M$184:$M$210)))</f>
        <v xml:space="preserve"> </v>
      </c>
      <c r="I584" s="125" t="str">
        <f>IF(ISNA((IF(F584=0," ",VLOOKUP(F584,Data!$B$62:$B$88,1,FALSE)))),"WRONG LETTER",IF(F584=0," ",_xlfn.XLOOKUP(F584,Data!$B$62:$B$88,Data!$A$62:$A$88)))</f>
        <v xml:space="preserve"> </v>
      </c>
      <c r="J584" s="13" t="str" cm="1">
        <f t="array" ref="J584">_xlfn.IFS(ISBLANK(G584), "", NOT(ISNUMBER(G584)), "!!!",  G584&lt;Data!$D$348,"...",G584&lt;Data!$E$348,"L1",G584&lt;Data!$F$348,"L2",G584&lt;Data!$G$348,"L3",G584&lt;Data!$H$348,"L4",G584&lt;Data!$I$348,"L5",G584&lt;Data!$J$348,"L6",G584&lt;Data!$K$348,"L7",G584&lt;Data!$L$348,"L8", G584&gt;=Data!$L$348,"L9")</f>
        <v/>
      </c>
      <c r="K584" s="2"/>
      <c r="L584" s="126" t="s">
        <v>72</v>
      </c>
      <c r="M584" s="126" t="s">
        <v>73</v>
      </c>
      <c r="N584" s="126">
        <f t="shared" si="125"/>
        <v>0</v>
      </c>
      <c r="O584" s="2"/>
      <c r="P584" s="6"/>
      <c r="Q584" s="6"/>
      <c r="R584" s="6"/>
      <c r="S584" s="6"/>
      <c r="T584" s="6"/>
      <c r="U584" s="6"/>
      <c r="V584" s="6">
        <f>$N584</f>
        <v>0</v>
      </c>
      <c r="W584" s="6"/>
      <c r="X584" s="2"/>
      <c r="Y584" s="8">
        <f>COUNTIF(F$578:F$585:F$587:F$594,F584)</f>
        <v>0</v>
      </c>
      <c r="Z584" s="8">
        <f t="shared" si="126"/>
        <v>0</v>
      </c>
    </row>
    <row r="585" spans="1:26" s="12" customFormat="1" ht="20" customHeight="1">
      <c r="A585" s="13" t="s">
        <v>206</v>
      </c>
      <c r="B585" s="13" t="s">
        <v>24</v>
      </c>
      <c r="C585" s="13" t="s">
        <v>27</v>
      </c>
      <c r="D585" s="13" t="s">
        <v>0</v>
      </c>
      <c r="E585" s="25">
        <v>8</v>
      </c>
      <c r="F585" s="30"/>
      <c r="G585" s="139"/>
      <c r="H585" s="125" t="str">
        <f>IF(ISNA((IF(F585=0," ",VLOOKUP(F585,Data!$B$184:$B$210,1,FALSE)))),"WRONG LETTER",IF(F585=0," ",_xlfn.XLOOKUP(F585,Data!$B$184:$B$210,Data!$M$184:$M$210)))</f>
        <v xml:space="preserve"> </v>
      </c>
      <c r="I585" s="125" t="str">
        <f>IF(ISNA((IF(F585=0," ",VLOOKUP(F585,Data!$B$62:$B$88,1,FALSE)))),"WRONG LETTER",IF(F585=0," ",_xlfn.XLOOKUP(F585,Data!$B$62:$B$88,Data!$A$62:$A$88)))</f>
        <v xml:space="preserve"> </v>
      </c>
      <c r="J585" s="13" t="str" cm="1">
        <f t="array" ref="J585">_xlfn.IFS(ISBLANK(G585), "", NOT(ISNUMBER(G585)), "!!!",  G585&lt;Data!$D$348,"...",G585&lt;Data!$E$348,"L1",G585&lt;Data!$F$348,"L2",G585&lt;Data!$G$348,"L3",G585&lt;Data!$H$348,"L4",G585&lt;Data!$I$348,"L5",G585&lt;Data!$J$348,"L6",G585&lt;Data!$K$348,"L7",G585&lt;Data!$L$348,"L8", G585&gt;=Data!$L$348,"L9")</f>
        <v/>
      </c>
      <c r="K585" s="8"/>
      <c r="L585" s="126" t="s">
        <v>45</v>
      </c>
      <c r="M585" s="126" t="s">
        <v>49</v>
      </c>
      <c r="N585" s="126">
        <f t="shared" si="125"/>
        <v>0</v>
      </c>
      <c r="O585" s="2"/>
      <c r="P585" s="6"/>
      <c r="Q585" s="6"/>
      <c r="R585" s="6"/>
      <c r="S585" s="6"/>
      <c r="T585" s="6"/>
      <c r="U585" s="6"/>
      <c r="V585" s="6"/>
      <c r="W585" s="6">
        <f>$N585</f>
        <v>0</v>
      </c>
      <c r="X585" s="8"/>
      <c r="Y585" s="8">
        <f>COUNTIF(F$578:F$585:F$587:F$594,F585)</f>
        <v>0</v>
      </c>
      <c r="Z585" s="8">
        <f t="shared" si="126"/>
        <v>0</v>
      </c>
    </row>
    <row r="586" spans="1:26" s="12" customFormat="1" ht="20" customHeight="1">
      <c r="A586" s="13" t="s">
        <v>206</v>
      </c>
      <c r="B586" s="13" t="s">
        <v>24</v>
      </c>
      <c r="C586" s="13" t="s">
        <v>27</v>
      </c>
      <c r="D586" s="13"/>
      <c r="E586" s="156" t="s">
        <v>301</v>
      </c>
      <c r="F586" s="151"/>
      <c r="G586" s="151"/>
      <c r="H586" s="156"/>
      <c r="I586" s="159"/>
      <c r="J586" s="160"/>
      <c r="K586" s="8"/>
      <c r="L586" s="129"/>
      <c r="M586" s="129"/>
      <c r="N586" s="130"/>
      <c r="O586" s="8"/>
      <c r="P586" s="8"/>
      <c r="Q586" s="8"/>
      <c r="R586" s="8"/>
      <c r="S586" s="8"/>
      <c r="T586" s="8"/>
      <c r="U586" s="8"/>
      <c r="V586" s="8"/>
      <c r="W586" s="8"/>
      <c r="X586" s="8"/>
      <c r="Y586" s="8"/>
      <c r="Z586" s="3"/>
    </row>
    <row r="587" spans="1:26" s="12" customFormat="1" ht="20" customHeight="1">
      <c r="A587" s="13" t="s">
        <v>206</v>
      </c>
      <c r="B587" s="13" t="s">
        <v>24</v>
      </c>
      <c r="C587" s="13" t="s">
        <v>27</v>
      </c>
      <c r="D587" s="13" t="s">
        <v>1</v>
      </c>
      <c r="E587" s="155">
        <v>1</v>
      </c>
      <c r="F587" s="30"/>
      <c r="G587" s="139"/>
      <c r="H587" s="125" t="str">
        <f>IF(ISNA((IF(F587=0," ",VLOOKUP(F587,Data!$B$184:$B$210,1,FALSE)))),"WRONG LETTER",IF(F587=0," ",_xlfn.XLOOKUP(F587,Data!$B$184:$B$210,Data!$M$184:$M$210)))</f>
        <v xml:space="preserve"> </v>
      </c>
      <c r="I587" s="125" t="str">
        <f>IF(ISNA((IF(F587=0," ",VLOOKUP(F587,Data!$B$62:$B$88,1,FALSE)))),"WRONG LETTER",IF(F587=0," ",_xlfn.XLOOKUP(F587,Data!$B$62:$B$88,Data!$A$62:$A$88)))</f>
        <v xml:space="preserve"> </v>
      </c>
      <c r="J587" s="13" t="str" cm="1">
        <f t="array" ref="J587">_xlfn.IFS(ISBLANK(G587), "", NOT(ISNUMBER(G587)), "!!!",  G587&lt;Data!$D$348,"...",G587&lt;Data!$E$348,"L1",G587&lt;Data!$F$348,"L2",G587&lt;Data!$G$348,"L3",G587&lt;Data!$H$348,"L4",G587&lt;Data!$I$348,"L5",G587&lt;Data!$J$348,"L6",G587&lt;Data!$K$348,"L7",G587&lt;Data!$L$348,"L8", G587&gt;=Data!$L$348,"L9")</f>
        <v/>
      </c>
      <c r="K587" s="2"/>
      <c r="L587" s="126" t="s">
        <v>0</v>
      </c>
      <c r="M587" s="126" t="s">
        <v>47</v>
      </c>
      <c r="N587" s="126">
        <f t="shared" ref="N587:N594" si="127">(9-_xlfn.XLOOKUP(L587,F$587:F$594,E$587:E$594, 9))+(9-_xlfn.XLOOKUP(M587,F$587:F$594,E$587:E$594, 9))</f>
        <v>0</v>
      </c>
      <c r="O587" s="2"/>
      <c r="P587" s="6">
        <f>$N587</f>
        <v>0</v>
      </c>
      <c r="Q587" s="6"/>
      <c r="R587" s="6"/>
      <c r="S587" s="6"/>
      <c r="T587" s="6"/>
      <c r="U587" s="6"/>
      <c r="V587" s="6"/>
      <c r="W587" s="6"/>
      <c r="X587" s="2"/>
      <c r="Y587" s="8">
        <f>COUNTIF(F$578:F$585:F$587:F$594,F587)</f>
        <v>0</v>
      </c>
      <c r="Z587" s="8">
        <f>IF(NOT(ISBLANK(F587)),COUNTIF(F$587:F$594,LEFT(F587,1)&amp;"*"),0)</f>
        <v>0</v>
      </c>
    </row>
    <row r="588" spans="1:26" s="12" customFormat="1" ht="20" customHeight="1">
      <c r="A588" s="13" t="s">
        <v>206</v>
      </c>
      <c r="B588" s="13" t="s">
        <v>24</v>
      </c>
      <c r="C588" s="13" t="s">
        <v>27</v>
      </c>
      <c r="D588" s="13" t="s">
        <v>1</v>
      </c>
      <c r="E588" s="155">
        <v>2</v>
      </c>
      <c r="F588" s="30"/>
      <c r="G588" s="139"/>
      <c r="H588" s="125" t="str">
        <f>IF(ISNA((IF(F588=0," ",VLOOKUP(F588,Data!$B$184:$B$210,1,FALSE)))),"WRONG LETTER",IF(F588=0," ",_xlfn.XLOOKUP(F588,Data!$B$184:$B$210,Data!$M$184:$M$210)))</f>
        <v xml:space="preserve"> </v>
      </c>
      <c r="I588" s="125" t="str">
        <f>IF(ISNA((IF(F588=0," ",VLOOKUP(F588,Data!$B$62:$B$88,1,FALSE)))),"WRONG LETTER",IF(F588=0," ",_xlfn.XLOOKUP(F588,Data!$B$62:$B$88,Data!$A$62:$A$88)))</f>
        <v xml:space="preserve"> </v>
      </c>
      <c r="J588" s="13" t="str" cm="1">
        <f t="array" ref="J588">_xlfn.IFS(ISBLANK(G588), "", NOT(ISNUMBER(G588)), "!!!",  G588&lt;Data!$D$348,"...",G588&lt;Data!$E$348,"L1",G588&lt;Data!$F$348,"L2",G588&lt;Data!$G$348,"L3",G588&lt;Data!$H$348,"L4",G588&lt;Data!$I$348,"L5",G588&lt;Data!$J$348,"L6",G588&lt;Data!$K$348,"L7",G588&lt;Data!$L$348,"L8", G588&gt;=Data!$L$348,"L9")</f>
        <v/>
      </c>
      <c r="K588" s="8"/>
      <c r="L588" s="126" t="s">
        <v>33</v>
      </c>
      <c r="M588" s="126" t="s">
        <v>34</v>
      </c>
      <c r="N588" s="126">
        <f t="shared" si="127"/>
        <v>0</v>
      </c>
      <c r="O588" s="2"/>
      <c r="P588" s="6"/>
      <c r="Q588" s="6">
        <f>$N588</f>
        <v>0</v>
      </c>
      <c r="R588" s="6"/>
      <c r="S588" s="6"/>
      <c r="T588" s="6"/>
      <c r="U588" s="6"/>
      <c r="V588" s="6"/>
      <c r="W588" s="6"/>
      <c r="X588" s="2"/>
      <c r="Y588" s="8">
        <f>COUNTIF(F$578:F$585:F$587:F$594,F588)</f>
        <v>0</v>
      </c>
      <c r="Z588" s="8">
        <f t="shared" ref="Z588:Z594" si="128">IF(NOT(ISBLANK(F588)),COUNTIF(F$587:F$594,LEFT(F588,1)&amp;"*"),0)</f>
        <v>0</v>
      </c>
    </row>
    <row r="589" spans="1:26" s="12" customFormat="1" ht="20" customHeight="1">
      <c r="A589" s="13" t="s">
        <v>206</v>
      </c>
      <c r="B589" s="13" t="s">
        <v>24</v>
      </c>
      <c r="C589" s="13" t="s">
        <v>27</v>
      </c>
      <c r="D589" s="13" t="s">
        <v>1</v>
      </c>
      <c r="E589" s="155">
        <v>3</v>
      </c>
      <c r="F589" s="30"/>
      <c r="G589" s="139"/>
      <c r="H589" s="125" t="str">
        <f>IF(ISNA((IF(F589=0," ",VLOOKUP(F589,Data!$B$184:$B$210,1,FALSE)))),"WRONG LETTER",IF(F589=0," ",_xlfn.XLOOKUP(F589,Data!$B$184:$B$210,Data!$M$184:$M$210)))</f>
        <v xml:space="preserve"> </v>
      </c>
      <c r="I589" s="125" t="str">
        <f>IF(ISNA((IF(F589=0," ",VLOOKUP(F589,Data!$B$62:$B$88,1,FALSE)))),"WRONG LETTER",IF(F589=0," ",_xlfn.XLOOKUP(F589,Data!$B$62:$B$88,Data!$A$62:$A$88)))</f>
        <v xml:space="preserve"> </v>
      </c>
      <c r="J589" s="13" t="str" cm="1">
        <f t="array" ref="J589">_xlfn.IFS(ISBLANK(G589), "", NOT(ISNUMBER(G589)), "!!!",  G589&lt;Data!$D$348,"...",G589&lt;Data!$E$348,"L1",G589&lt;Data!$F$348,"L2",G589&lt;Data!$G$348,"L3",G589&lt;Data!$H$348,"L4",G589&lt;Data!$I$348,"L5",G589&lt;Data!$J$348,"L6",G589&lt;Data!$K$348,"L7",G589&lt;Data!$L$348,"L8", G589&gt;=Data!$L$348,"L9")</f>
        <v/>
      </c>
      <c r="K589" s="8"/>
      <c r="L589" s="126" t="s">
        <v>1</v>
      </c>
      <c r="M589" s="126" t="s">
        <v>46</v>
      </c>
      <c r="N589" s="126">
        <f t="shared" si="127"/>
        <v>0</v>
      </c>
      <c r="O589" s="2"/>
      <c r="P589" s="6"/>
      <c r="Q589" s="6"/>
      <c r="R589" s="6">
        <f>$N589</f>
        <v>0</v>
      </c>
      <c r="S589" s="6"/>
      <c r="T589" s="6"/>
      <c r="U589" s="6"/>
      <c r="V589" s="6"/>
      <c r="W589" s="6"/>
      <c r="X589" s="2"/>
      <c r="Y589" s="8">
        <f>COUNTIF(F$578:F$585:F$587:F$594,F589)</f>
        <v>0</v>
      </c>
      <c r="Z589" s="8">
        <f t="shared" si="128"/>
        <v>0</v>
      </c>
    </row>
    <row r="590" spans="1:26" s="12" customFormat="1" ht="20" customHeight="1">
      <c r="A590" s="13" t="s">
        <v>206</v>
      </c>
      <c r="B590" s="13" t="s">
        <v>24</v>
      </c>
      <c r="C590" s="13" t="s">
        <v>27</v>
      </c>
      <c r="D590" s="13" t="s">
        <v>1</v>
      </c>
      <c r="E590" s="155">
        <v>4</v>
      </c>
      <c r="F590" s="30"/>
      <c r="G590" s="139"/>
      <c r="H590" s="125" t="str">
        <f>IF(ISNA((IF(F590=0," ",VLOOKUP(F590,Data!$B$184:$B$210,1,FALSE)))),"WRONG LETTER",IF(F590=0," ",_xlfn.XLOOKUP(F590,Data!$B$184:$B$210,Data!$M$184:$M$210)))</f>
        <v xml:space="preserve"> </v>
      </c>
      <c r="I590" s="125" t="str">
        <f>IF(ISNA((IF(F590=0," ",VLOOKUP(F590,Data!$B$62:$B$88,1,FALSE)))),"WRONG LETTER",IF(F590=0," ",_xlfn.XLOOKUP(F590,Data!$B$62:$B$88,Data!$A$62:$A$88)))</f>
        <v xml:space="preserve"> </v>
      </c>
      <c r="J590" s="13" t="str" cm="1">
        <f t="array" ref="J590">_xlfn.IFS(ISBLANK(G590), "", NOT(ISNUMBER(G590)), "!!!",  G590&lt;Data!$D$348,"...",G590&lt;Data!$E$348,"L1",G590&lt;Data!$F$348,"L2",G590&lt;Data!$G$348,"L3",G590&lt;Data!$H$348,"L4",G590&lt;Data!$I$348,"L5",G590&lt;Data!$J$348,"L6",G590&lt;Data!$K$348,"L7",G590&lt;Data!$L$348,"L8", G590&gt;=Data!$L$348,"L9")</f>
        <v/>
      </c>
      <c r="K590" s="8"/>
      <c r="L590" s="126" t="s">
        <v>18</v>
      </c>
      <c r="M590" s="126" t="s">
        <v>17</v>
      </c>
      <c r="N590" s="126">
        <f t="shared" si="127"/>
        <v>0</v>
      </c>
      <c r="O590" s="2"/>
      <c r="P590" s="6"/>
      <c r="Q590" s="6"/>
      <c r="R590" s="6"/>
      <c r="S590" s="6">
        <f>$N590</f>
        <v>0</v>
      </c>
      <c r="T590" s="6"/>
      <c r="U590" s="6"/>
      <c r="V590" s="6"/>
      <c r="W590" s="6"/>
      <c r="X590" s="2"/>
      <c r="Y590" s="8">
        <f>COUNTIF(F$578:F$585:F$587:F$594,F590)</f>
        <v>0</v>
      </c>
      <c r="Z590" s="8">
        <f t="shared" si="128"/>
        <v>0</v>
      </c>
    </row>
    <row r="591" spans="1:26" s="12" customFormat="1" ht="20" customHeight="1">
      <c r="A591" s="13" t="s">
        <v>206</v>
      </c>
      <c r="B591" s="13" t="s">
        <v>24</v>
      </c>
      <c r="C591" s="13" t="s">
        <v>27</v>
      </c>
      <c r="D591" s="13" t="s">
        <v>1</v>
      </c>
      <c r="E591" s="155">
        <v>5</v>
      </c>
      <c r="F591" s="30"/>
      <c r="G591" s="139"/>
      <c r="H591" s="125" t="str">
        <f>IF(ISNA((IF(F591=0," ",VLOOKUP(F591,Data!$B$184:$B$210,1,FALSE)))),"WRONG LETTER",IF(F591=0," ",_xlfn.XLOOKUP(F591,Data!$B$184:$B$210,Data!$M$184:$M$210)))</f>
        <v xml:space="preserve"> </v>
      </c>
      <c r="I591" s="125" t="str">
        <f>IF(ISNA((IF(F591=0," ",VLOOKUP(F591,Data!$B$62:$B$88,1,FALSE)))),"WRONG LETTER",IF(F591=0," ",_xlfn.XLOOKUP(F591,Data!$B$62:$B$88,Data!$A$62:$A$88)))</f>
        <v xml:space="preserve"> </v>
      </c>
      <c r="J591" s="13" t="str" cm="1">
        <f t="array" ref="J591">_xlfn.IFS(ISBLANK(G591), "", NOT(ISNUMBER(G591)), "!!!",  G591&lt;Data!$D$348,"...",G591&lt;Data!$E$348,"L1",G591&lt;Data!$F$348,"L2",G591&lt;Data!$G$348,"L3",G591&lt;Data!$H$348,"L4",G591&lt;Data!$I$348,"L5",G591&lt;Data!$J$348,"L6",G591&lt;Data!$K$348,"L7",G591&lt;Data!$L$348,"L8", G591&gt;=Data!$L$348,"L9")</f>
        <v/>
      </c>
      <c r="K591" s="8"/>
      <c r="L591" s="126" t="s">
        <v>31</v>
      </c>
      <c r="M591" s="126" t="s">
        <v>32</v>
      </c>
      <c r="N591" s="126">
        <f t="shared" si="127"/>
        <v>0</v>
      </c>
      <c r="O591" s="2"/>
      <c r="P591" s="6"/>
      <c r="Q591" s="6"/>
      <c r="R591" s="6"/>
      <c r="S591" s="6"/>
      <c r="T591" s="6">
        <f>$N591</f>
        <v>0</v>
      </c>
      <c r="U591" s="6"/>
      <c r="V591" s="6"/>
      <c r="W591" s="6"/>
      <c r="X591" s="2"/>
      <c r="Y591" s="8">
        <f>COUNTIF(F$578:F$585:F$587:F$594,F591)</f>
        <v>0</v>
      </c>
      <c r="Z591" s="8">
        <f t="shared" si="128"/>
        <v>0</v>
      </c>
    </row>
    <row r="592" spans="1:26" s="12" customFormat="1" ht="20" customHeight="1">
      <c r="A592" s="13" t="s">
        <v>206</v>
      </c>
      <c r="B592" s="13" t="s">
        <v>24</v>
      </c>
      <c r="C592" s="13" t="s">
        <v>27</v>
      </c>
      <c r="D592" s="13" t="s">
        <v>1</v>
      </c>
      <c r="E592" s="155">
        <v>6</v>
      </c>
      <c r="F592" s="30"/>
      <c r="G592" s="139"/>
      <c r="H592" s="125" t="str">
        <f>IF(ISNA((IF(F592=0," ",VLOOKUP(F592,Data!$B$184:$B$210,1,FALSE)))),"WRONG LETTER",IF(F592=0," ",_xlfn.XLOOKUP(F592,Data!$B$184:$B$210,Data!$M$184:$M$210)))</f>
        <v xml:space="preserve"> </v>
      </c>
      <c r="I592" s="125" t="str">
        <f>IF(ISNA((IF(F592=0," ",VLOOKUP(F592,Data!$B$62:$B$88,1,FALSE)))),"WRONG LETTER",IF(F592=0," ",_xlfn.XLOOKUP(F592,Data!$B$62:$B$88,Data!$A$62:$A$88)))</f>
        <v xml:space="preserve"> </v>
      </c>
      <c r="J592" s="13" t="str" cm="1">
        <f t="array" ref="J592">_xlfn.IFS(ISBLANK(G592), "", NOT(ISNUMBER(G592)), "!!!",  G592&lt;Data!$D$348,"...",G592&lt;Data!$E$348,"L1",G592&lt;Data!$F$348,"L2",G592&lt;Data!$G$348,"L3",G592&lt;Data!$H$348,"L4",G592&lt;Data!$I$348,"L5",G592&lt;Data!$J$348,"L6",G592&lt;Data!$K$348,"L7",G592&lt;Data!$L$348,"L8", G592&gt;=Data!$L$348,"L9")</f>
        <v/>
      </c>
      <c r="K592" s="131"/>
      <c r="L592" s="126" t="s">
        <v>44</v>
      </c>
      <c r="M592" s="126" t="s">
        <v>48</v>
      </c>
      <c r="N592" s="126">
        <f t="shared" si="127"/>
        <v>0</v>
      </c>
      <c r="O592" s="2"/>
      <c r="P592" s="6"/>
      <c r="Q592" s="6"/>
      <c r="R592" s="6"/>
      <c r="S592" s="6"/>
      <c r="T592" s="6"/>
      <c r="U592" s="6">
        <f>$N592</f>
        <v>0</v>
      </c>
      <c r="V592" s="6"/>
      <c r="W592" s="6"/>
      <c r="X592" s="2"/>
      <c r="Y592" s="8">
        <f>COUNTIF(F$578:F$585:F$587:F$594,F592)</f>
        <v>0</v>
      </c>
      <c r="Z592" s="8">
        <f t="shared" si="128"/>
        <v>0</v>
      </c>
    </row>
    <row r="593" spans="1:26" s="11" customFormat="1" ht="20" customHeight="1">
      <c r="A593" s="13" t="s">
        <v>206</v>
      </c>
      <c r="B593" s="13" t="s">
        <v>24</v>
      </c>
      <c r="C593" s="13" t="s">
        <v>27</v>
      </c>
      <c r="D593" s="13" t="s">
        <v>1</v>
      </c>
      <c r="E593" s="25">
        <v>7</v>
      </c>
      <c r="F593" s="30"/>
      <c r="G593" s="139"/>
      <c r="H593" s="125" t="str">
        <f>IF(ISNA((IF(F593=0," ",VLOOKUP(F593,Data!$B$184:$B$210,1,FALSE)))),"WRONG LETTER",IF(F593=0," ",_xlfn.XLOOKUP(F593,Data!$B$184:$B$210,Data!$M$184:$M$210)))</f>
        <v xml:space="preserve"> </v>
      </c>
      <c r="I593" s="125" t="str">
        <f>IF(ISNA((IF(F593=0," ",VLOOKUP(F593,Data!$B$62:$B$88,1,FALSE)))),"WRONG LETTER",IF(F593=0," ",_xlfn.XLOOKUP(F593,Data!$B$62:$B$88,Data!$A$62:$A$88)))</f>
        <v xml:space="preserve"> </v>
      </c>
      <c r="J593" s="13" t="str" cm="1">
        <f t="array" ref="J593">_xlfn.IFS(ISBLANK(G593), "", NOT(ISNUMBER(G593)), "!!!",  G593&lt;Data!$D$348,"...",G593&lt;Data!$E$348,"L1",G593&lt;Data!$F$348,"L2",G593&lt;Data!$G$348,"L3",G593&lt;Data!$H$348,"L4",G593&lt;Data!$I$348,"L5",G593&lt;Data!$J$348,"L6",G593&lt;Data!$K$348,"L7",G593&lt;Data!$L$348,"L8", G593&gt;=Data!$L$348,"L9")</f>
        <v/>
      </c>
      <c r="K593" s="8"/>
      <c r="L593" s="126" t="s">
        <v>72</v>
      </c>
      <c r="M593" s="126" t="s">
        <v>73</v>
      </c>
      <c r="N593" s="126">
        <f t="shared" si="127"/>
        <v>0</v>
      </c>
      <c r="O593" s="2"/>
      <c r="P593" s="6"/>
      <c r="Q593" s="6"/>
      <c r="R593" s="6"/>
      <c r="S593" s="6"/>
      <c r="T593" s="6"/>
      <c r="U593" s="6"/>
      <c r="V593" s="6">
        <f>$N593</f>
        <v>0</v>
      </c>
      <c r="W593" s="6"/>
      <c r="X593" s="2"/>
      <c r="Y593" s="8">
        <f>COUNTIF(F$578:F$585:F$587:F$594,F593)</f>
        <v>0</v>
      </c>
      <c r="Z593" s="8">
        <f t="shared" si="128"/>
        <v>0</v>
      </c>
    </row>
    <row r="594" spans="1:26" s="11" customFormat="1" ht="20" customHeight="1">
      <c r="A594" s="13" t="s">
        <v>206</v>
      </c>
      <c r="B594" s="13" t="s">
        <v>24</v>
      </c>
      <c r="C594" s="13" t="s">
        <v>27</v>
      </c>
      <c r="D594" s="13" t="s">
        <v>1</v>
      </c>
      <c r="E594" s="25">
        <v>8</v>
      </c>
      <c r="F594" s="30"/>
      <c r="G594" s="139"/>
      <c r="H594" s="125" t="str">
        <f>IF(ISNA((IF(F594=0," ",VLOOKUP(F594,Data!$B$184:$B$210,1,FALSE)))),"WRONG LETTER",IF(F594=0," ",_xlfn.XLOOKUP(F594,Data!$B$184:$B$210,Data!$M$184:$M$210)))</f>
        <v xml:space="preserve"> </v>
      </c>
      <c r="I594" s="125" t="str">
        <f>IF(ISNA((IF(F594=0," ",VLOOKUP(F594,Data!$B$62:$B$88,1,FALSE)))),"WRONG LETTER",IF(F594=0," ",_xlfn.XLOOKUP(F594,Data!$B$62:$B$88,Data!$A$62:$A$88)))</f>
        <v xml:space="preserve"> </v>
      </c>
      <c r="J594" s="13" t="str" cm="1">
        <f t="array" ref="J594">_xlfn.IFS(ISBLANK(G594), "", NOT(ISNUMBER(G594)), "!!!",  G594&lt;Data!$D$348,"...",G594&lt;Data!$E$348,"L1",G594&lt;Data!$F$348,"L2",G594&lt;Data!$G$348,"L3",G594&lt;Data!$H$348,"L4",G594&lt;Data!$I$348,"L5",G594&lt;Data!$J$348,"L6",G594&lt;Data!$K$348,"L7",G594&lt;Data!$L$348,"L8", G594&gt;=Data!$L$348,"L9")</f>
        <v/>
      </c>
      <c r="K594" s="8"/>
      <c r="L594" s="126" t="s">
        <v>45</v>
      </c>
      <c r="M594" s="126" t="s">
        <v>49</v>
      </c>
      <c r="N594" s="126">
        <f t="shared" si="127"/>
        <v>0</v>
      </c>
      <c r="O594" s="2"/>
      <c r="P594" s="6"/>
      <c r="Q594" s="6"/>
      <c r="R594" s="6"/>
      <c r="S594" s="6"/>
      <c r="T594" s="6"/>
      <c r="U594" s="6"/>
      <c r="V594" s="6"/>
      <c r="W594" s="6">
        <f>$N594</f>
        <v>0</v>
      </c>
      <c r="X594" s="8"/>
      <c r="Y594" s="8">
        <f>COUNTIF(F$578:F$585:F$587:F$594,F594)</f>
        <v>0</v>
      </c>
      <c r="Z594" s="8">
        <f t="shared" si="128"/>
        <v>0</v>
      </c>
    </row>
    <row r="595" spans="1:26" s="11" customFormat="1" ht="20" customHeight="1">
      <c r="A595" s="13" t="s">
        <v>206</v>
      </c>
      <c r="B595" s="13" t="s">
        <v>24</v>
      </c>
      <c r="C595" s="13" t="s">
        <v>208</v>
      </c>
      <c r="D595" s="13"/>
      <c r="E595" s="439" t="s">
        <v>448</v>
      </c>
      <c r="F595" s="151"/>
      <c r="G595" s="151"/>
      <c r="H595" s="156"/>
      <c r="I595" s="159" t="s">
        <v>59</v>
      </c>
      <c r="J595" s="160">
        <f>Data!$M$349</f>
        <v>10.49</v>
      </c>
      <c r="K595" s="22"/>
      <c r="L595" s="16"/>
      <c r="M595" s="16"/>
      <c r="O595" s="8"/>
      <c r="P595" s="8"/>
      <c r="Q595" s="8"/>
      <c r="R595" s="8"/>
      <c r="S595" s="8"/>
      <c r="T595" s="8"/>
      <c r="U595" s="8"/>
      <c r="V595" s="8"/>
      <c r="W595" s="8"/>
      <c r="X595" s="2"/>
      <c r="Y595" s="123"/>
      <c r="Z595" s="124"/>
    </row>
    <row r="596" spans="1:26" s="11" customFormat="1" ht="20" customHeight="1">
      <c r="A596" s="13" t="s">
        <v>206</v>
      </c>
      <c r="B596" s="13" t="s">
        <v>24</v>
      </c>
      <c r="C596" s="13" t="s">
        <v>208</v>
      </c>
      <c r="D596" s="13" t="s">
        <v>0</v>
      </c>
      <c r="E596" s="155">
        <v>1</v>
      </c>
      <c r="F596" s="30"/>
      <c r="G596" s="139"/>
      <c r="H596" s="329" t="str">
        <f>IF(ISNA((IF(F596=0," ",VLOOKUP(F596,Data!$B$184:$B$210,1,FALSE)))),"WRONG LETTER",IF(F596=0," ",_xlfn.XLOOKUP(F596,Data!$B$184:$B$210,Data!$D$184:$D$210)))</f>
        <v xml:space="preserve"> </v>
      </c>
      <c r="I596" s="329" t="str">
        <f>IF(ISNA((IF(F596=0," ",VLOOKUP(F596,Data!$B$62:$B$88,1,FALSE)))),"WRONG LETTER",IF(F596=0," ",_xlfn.XLOOKUP(F596,Data!$B$62:$B$88,Data!$A$62:$A$88)))</f>
        <v xml:space="preserve"> </v>
      </c>
      <c r="J596" s="330" t="str" cm="1">
        <f t="array" ref="J596">_xlfn.IFS(ISBLANK(G596), "", NOT(ISNUMBER(G596)), "!!!",  G596&lt;Data!$D$349,"...",G596&lt;Data!$E$349,"L1",G596&lt;Data!$F$349,"L2",G596&lt;Data!$G$349,"L3",G596&lt;Data!$H$349,"L4",G596&lt;Data!$I$349,"L5",G596&lt;Data!$J$349,"L6",G596&lt;Data!$K$349,"L7",G596&lt;Data!$L$349,"L8", G596&gt;=Data!$L$349,"L9")</f>
        <v/>
      </c>
      <c r="K596" s="2"/>
      <c r="L596" s="126" t="s">
        <v>0</v>
      </c>
      <c r="M596" s="126" t="s">
        <v>47</v>
      </c>
      <c r="N596" s="165" t="s">
        <v>139</v>
      </c>
      <c r="O596" s="2"/>
      <c r="P596" s="150" t="str">
        <f>$N596</f>
        <v>N/S</v>
      </c>
      <c r="Q596" s="150"/>
      <c r="R596" s="150"/>
      <c r="S596" s="150"/>
      <c r="T596" s="150"/>
      <c r="U596" s="150"/>
      <c r="V596" s="150"/>
      <c r="W596" s="150"/>
      <c r="X596" s="2"/>
      <c r="Y596" s="8">
        <f>COUNTIF(F$596:F$603:F$605:F$612,F596)</f>
        <v>0</v>
      </c>
      <c r="Z596" s="8">
        <f>IF(NOT(ISBLANK(F596)),COUNTIF(F$596:F$603,LEFT(F596,1)&amp;"*"),0)</f>
        <v>0</v>
      </c>
    </row>
    <row r="597" spans="1:26" s="11" customFormat="1" ht="20" customHeight="1">
      <c r="A597" s="13" t="s">
        <v>206</v>
      </c>
      <c r="B597" s="13" t="s">
        <v>24</v>
      </c>
      <c r="C597" s="13" t="s">
        <v>208</v>
      </c>
      <c r="D597" s="13" t="s">
        <v>0</v>
      </c>
      <c r="E597" s="155">
        <v>2</v>
      </c>
      <c r="F597" s="30"/>
      <c r="G597" s="139"/>
      <c r="H597" s="329" t="str">
        <f>IF(ISNA((IF(F597=0," ",VLOOKUP(F597,Data!$B$184:$B$210,1,FALSE)))),"WRONG LETTER",IF(F597=0," ",_xlfn.XLOOKUP(F597,Data!$B$184:$B$210,Data!$D$184:$D$210)))</f>
        <v xml:space="preserve"> </v>
      </c>
      <c r="I597" s="329" t="str">
        <f>IF(ISNA((IF(F597=0," ",VLOOKUP(F597,Data!$B$62:$B$88,1,FALSE)))),"WRONG LETTER",IF(F597=0," ",_xlfn.XLOOKUP(F597,Data!$B$62:$B$88,Data!$A$62:$A$88)))</f>
        <v xml:space="preserve"> </v>
      </c>
      <c r="J597" s="330" t="str" cm="1">
        <f t="array" ref="J597">_xlfn.IFS(ISBLANK(G597), "", NOT(ISNUMBER(G597)), "!!!",  G597&lt;Data!$D$349,"...",G597&lt;Data!$E$349,"L1",G597&lt;Data!$F$349,"L2",G597&lt;Data!$G$349,"L3",G597&lt;Data!$H$349,"L4",G597&lt;Data!$I$349,"L5",G597&lt;Data!$J$349,"L6",G597&lt;Data!$K$349,"L7",G597&lt;Data!$L$349,"L8", G597&gt;=Data!$L$349,"L9")</f>
        <v/>
      </c>
      <c r="K597" s="2"/>
      <c r="L597" s="126" t="s">
        <v>33</v>
      </c>
      <c r="M597" s="126" t="s">
        <v>34</v>
      </c>
      <c r="N597" s="165" t="s">
        <v>139</v>
      </c>
      <c r="O597" s="2"/>
      <c r="P597" s="150"/>
      <c r="Q597" s="150" t="str">
        <f>$N597</f>
        <v>N/S</v>
      </c>
      <c r="R597" s="150"/>
      <c r="S597" s="150"/>
      <c r="T597" s="150"/>
      <c r="U597" s="150"/>
      <c r="V597" s="150"/>
      <c r="W597" s="150"/>
      <c r="X597" s="2"/>
      <c r="Y597" s="8">
        <f>COUNTIF(F$596:F$603:F$605:F$612,F597)</f>
        <v>0</v>
      </c>
      <c r="Z597" s="8">
        <f t="shared" ref="Z597:Z603" si="129">IF(NOT(ISBLANK(F597)),COUNTIF(F$596:F$603,LEFT(F597,1)&amp;"*"),0)</f>
        <v>0</v>
      </c>
    </row>
    <row r="598" spans="1:26" s="11" customFormat="1" ht="20" customHeight="1">
      <c r="A598" s="13" t="s">
        <v>206</v>
      </c>
      <c r="B598" s="13" t="s">
        <v>24</v>
      </c>
      <c r="C598" s="13" t="s">
        <v>208</v>
      </c>
      <c r="D598" s="13" t="s">
        <v>0</v>
      </c>
      <c r="E598" s="155">
        <v>3</v>
      </c>
      <c r="F598" s="30"/>
      <c r="G598" s="139"/>
      <c r="H598" s="329" t="str">
        <f>IF(ISNA((IF(F598=0," ",VLOOKUP(F598,Data!$B$184:$B$210,1,FALSE)))),"WRONG LETTER",IF(F598=0," ",_xlfn.XLOOKUP(F598,Data!$B$184:$B$210,Data!$D$184:$D$210)))</f>
        <v xml:space="preserve"> </v>
      </c>
      <c r="I598" s="329" t="str">
        <f>IF(ISNA((IF(F598=0," ",VLOOKUP(F598,Data!$B$62:$B$88,1,FALSE)))),"WRONG LETTER",IF(F598=0," ",_xlfn.XLOOKUP(F598,Data!$B$62:$B$88,Data!$A$62:$A$88)))</f>
        <v xml:space="preserve"> </v>
      </c>
      <c r="J598" s="330" t="str" cm="1">
        <f t="array" ref="J598">_xlfn.IFS(ISBLANK(G598), "", NOT(ISNUMBER(G598)), "!!!",  G598&lt;Data!$D$349,"...",G598&lt;Data!$E$349,"L1",G598&lt;Data!$F$349,"L2",G598&lt;Data!$G$349,"L3",G598&lt;Data!$H$349,"L4",G598&lt;Data!$I$349,"L5",G598&lt;Data!$J$349,"L6",G598&lt;Data!$K$349,"L7",G598&lt;Data!$L$349,"L8", G598&gt;=Data!$L$349,"L9")</f>
        <v/>
      </c>
      <c r="K598" s="2"/>
      <c r="L598" s="126" t="s">
        <v>1</v>
      </c>
      <c r="M598" s="126" t="s">
        <v>46</v>
      </c>
      <c r="N598" s="165" t="s">
        <v>139</v>
      </c>
      <c r="O598" s="2"/>
      <c r="P598" s="150"/>
      <c r="Q598" s="150"/>
      <c r="R598" s="150" t="str">
        <f>$N598</f>
        <v>N/S</v>
      </c>
      <c r="S598" s="150"/>
      <c r="T598" s="150"/>
      <c r="U598" s="150"/>
      <c r="V598" s="150"/>
      <c r="W598" s="150"/>
      <c r="X598" s="2"/>
      <c r="Y598" s="8">
        <f>COUNTIF(F$596:F$603:F$605:F$612,F598)</f>
        <v>0</v>
      </c>
      <c r="Z598" s="8">
        <f t="shared" si="129"/>
        <v>0</v>
      </c>
    </row>
    <row r="599" spans="1:26" s="11" customFormat="1" ht="20" customHeight="1">
      <c r="A599" s="13" t="s">
        <v>206</v>
      </c>
      <c r="B599" s="13" t="s">
        <v>24</v>
      </c>
      <c r="C599" s="13" t="s">
        <v>208</v>
      </c>
      <c r="D599" s="13" t="s">
        <v>0</v>
      </c>
      <c r="E599" s="155">
        <v>4</v>
      </c>
      <c r="F599" s="30"/>
      <c r="G599" s="139"/>
      <c r="H599" s="329" t="str">
        <f>IF(ISNA((IF(F599=0," ",VLOOKUP(F599,Data!$B$184:$B$210,1,FALSE)))),"WRONG LETTER",IF(F599=0," ",_xlfn.XLOOKUP(F599,Data!$B$184:$B$210,Data!$D$184:$D$210)))</f>
        <v xml:space="preserve"> </v>
      </c>
      <c r="I599" s="329" t="str">
        <f>IF(ISNA((IF(F599=0," ",VLOOKUP(F599,Data!$B$62:$B$88,1,FALSE)))),"WRONG LETTER",IF(F599=0," ",_xlfn.XLOOKUP(F599,Data!$B$62:$B$88,Data!$A$62:$A$88)))</f>
        <v xml:space="preserve"> </v>
      </c>
      <c r="J599" s="330" t="str" cm="1">
        <f t="array" ref="J599">_xlfn.IFS(ISBLANK(G599), "", NOT(ISNUMBER(G599)), "!!!",  G599&lt;Data!$D$349,"...",G599&lt;Data!$E$349,"L1",G599&lt;Data!$F$349,"L2",G599&lt;Data!$G$349,"L3",G599&lt;Data!$H$349,"L4",G599&lt;Data!$I$349,"L5",G599&lt;Data!$J$349,"L6",G599&lt;Data!$K$349,"L7",G599&lt;Data!$L$349,"L8", G599&gt;=Data!$L$349,"L9")</f>
        <v/>
      </c>
      <c r="K599" s="2"/>
      <c r="L599" s="126" t="s">
        <v>18</v>
      </c>
      <c r="M599" s="126" t="s">
        <v>17</v>
      </c>
      <c r="N599" s="165" t="s">
        <v>139</v>
      </c>
      <c r="O599" s="2"/>
      <c r="P599" s="150"/>
      <c r="Q599" s="150"/>
      <c r="R599" s="150"/>
      <c r="S599" s="150" t="str">
        <f>$N599</f>
        <v>N/S</v>
      </c>
      <c r="T599" s="150"/>
      <c r="U599" s="150"/>
      <c r="V599" s="150"/>
      <c r="W599" s="150"/>
      <c r="X599" s="2"/>
      <c r="Y599" s="8">
        <f>COUNTIF(F$596:F$603:F$605:F$612,F599)</f>
        <v>0</v>
      </c>
      <c r="Z599" s="8">
        <f t="shared" si="129"/>
        <v>0</v>
      </c>
    </row>
    <row r="600" spans="1:26" s="11" customFormat="1" ht="20" customHeight="1">
      <c r="A600" s="13" t="s">
        <v>206</v>
      </c>
      <c r="B600" s="13" t="s">
        <v>24</v>
      </c>
      <c r="C600" s="13" t="s">
        <v>208</v>
      </c>
      <c r="D600" s="13" t="s">
        <v>0</v>
      </c>
      <c r="E600" s="155">
        <v>5</v>
      </c>
      <c r="F600" s="30"/>
      <c r="G600" s="139"/>
      <c r="H600" s="329" t="str">
        <f>IF(ISNA((IF(F600=0," ",VLOOKUP(F600,Data!$B$184:$B$210,1,FALSE)))),"WRONG LETTER",IF(F600=0," ",_xlfn.XLOOKUP(F600,Data!$B$184:$B$210,Data!$D$184:$D$210)))</f>
        <v xml:space="preserve"> </v>
      </c>
      <c r="I600" s="329" t="str">
        <f>IF(ISNA((IF(F600=0," ",VLOOKUP(F600,Data!$B$62:$B$88,1,FALSE)))),"WRONG LETTER",IF(F600=0," ",_xlfn.XLOOKUP(F600,Data!$B$62:$B$88,Data!$A$62:$A$88)))</f>
        <v xml:space="preserve"> </v>
      </c>
      <c r="J600" s="330" t="str" cm="1">
        <f t="array" ref="J600">_xlfn.IFS(ISBLANK(G600), "", NOT(ISNUMBER(G600)), "!!!",  G600&lt;Data!$D$349,"...",G600&lt;Data!$E$349,"L1",G600&lt;Data!$F$349,"L2",G600&lt;Data!$G$349,"L3",G600&lt;Data!$H$349,"L4",G600&lt;Data!$I$349,"L5",G600&lt;Data!$J$349,"L6",G600&lt;Data!$K$349,"L7",G600&lt;Data!$L$349,"L8", G600&gt;=Data!$L$349,"L9")</f>
        <v/>
      </c>
      <c r="K600" s="2"/>
      <c r="L600" s="126" t="s">
        <v>31</v>
      </c>
      <c r="M600" s="126" t="s">
        <v>32</v>
      </c>
      <c r="N600" s="165" t="s">
        <v>139</v>
      </c>
      <c r="O600" s="2"/>
      <c r="P600" s="150"/>
      <c r="Q600" s="150"/>
      <c r="R600" s="150"/>
      <c r="S600" s="150"/>
      <c r="T600" s="150" t="str">
        <f>$N600</f>
        <v>N/S</v>
      </c>
      <c r="U600" s="150"/>
      <c r="V600" s="150"/>
      <c r="W600" s="150"/>
      <c r="X600" s="2"/>
      <c r="Y600" s="8">
        <f>COUNTIF(F$596:F$603:F$605:F$612,F600)</f>
        <v>0</v>
      </c>
      <c r="Z600" s="8">
        <f t="shared" si="129"/>
        <v>0</v>
      </c>
    </row>
    <row r="601" spans="1:26" s="11" customFormat="1" ht="20" customHeight="1">
      <c r="A601" s="13" t="s">
        <v>206</v>
      </c>
      <c r="B601" s="13" t="s">
        <v>24</v>
      </c>
      <c r="C601" s="13" t="s">
        <v>208</v>
      </c>
      <c r="D601" s="13" t="s">
        <v>0</v>
      </c>
      <c r="E601" s="155">
        <v>6</v>
      </c>
      <c r="F601" s="30"/>
      <c r="G601" s="139"/>
      <c r="H601" s="329" t="str">
        <f>IF(ISNA((IF(F601=0," ",VLOOKUP(F601,Data!$B$184:$B$210,1,FALSE)))),"WRONG LETTER",IF(F601=0," ",_xlfn.XLOOKUP(F601,Data!$B$184:$B$210,Data!$D$184:$D$210)))</f>
        <v xml:space="preserve"> </v>
      </c>
      <c r="I601" s="329" t="str">
        <f>IF(ISNA((IF(F601=0," ",VLOOKUP(F601,Data!$B$62:$B$88,1,FALSE)))),"WRONG LETTER",IF(F601=0," ",_xlfn.XLOOKUP(F601,Data!$B$62:$B$88,Data!$A$62:$A$88)))</f>
        <v xml:space="preserve"> </v>
      </c>
      <c r="J601" s="330" t="str" cm="1">
        <f t="array" ref="J601">_xlfn.IFS(ISBLANK(G601), "", NOT(ISNUMBER(G601)), "!!!",  G601&lt;Data!$D$349,"...",G601&lt;Data!$E$349,"L1",G601&lt;Data!$F$349,"L2",G601&lt;Data!$G$349,"L3",G601&lt;Data!$H$349,"L4",G601&lt;Data!$I$349,"L5",G601&lt;Data!$J$349,"L6",G601&lt;Data!$K$349,"L7",G601&lt;Data!$L$349,"L8", G601&gt;=Data!$L$349,"L9")</f>
        <v/>
      </c>
      <c r="K601" s="2"/>
      <c r="L601" s="126" t="s">
        <v>44</v>
      </c>
      <c r="M601" s="126" t="s">
        <v>48</v>
      </c>
      <c r="N601" s="165" t="s">
        <v>139</v>
      </c>
      <c r="O601" s="2"/>
      <c r="P601" s="150"/>
      <c r="Q601" s="150"/>
      <c r="R601" s="150"/>
      <c r="S601" s="150"/>
      <c r="T601" s="150"/>
      <c r="U601" s="150" t="str">
        <f>$N601</f>
        <v>N/S</v>
      </c>
      <c r="V601" s="150"/>
      <c r="W601" s="150"/>
      <c r="X601" s="2"/>
      <c r="Y601" s="8">
        <f>COUNTIF(F$596:F$603:F$605:F$612,F601)</f>
        <v>0</v>
      </c>
      <c r="Z601" s="8">
        <f t="shared" si="129"/>
        <v>0</v>
      </c>
    </row>
    <row r="602" spans="1:26" s="11" customFormat="1" ht="20" customHeight="1">
      <c r="A602" s="13" t="s">
        <v>206</v>
      </c>
      <c r="B602" s="13" t="s">
        <v>24</v>
      </c>
      <c r="C602" s="13" t="s">
        <v>208</v>
      </c>
      <c r="D602" s="13" t="s">
        <v>0</v>
      </c>
      <c r="E602" s="25">
        <v>7</v>
      </c>
      <c r="F602" s="30"/>
      <c r="G602" s="139"/>
      <c r="H602" s="329" t="str">
        <f>IF(ISNA((IF(F602=0," ",VLOOKUP(F602,Data!$B$184:$B$210,1,FALSE)))),"WRONG LETTER",IF(F602=0," ",_xlfn.XLOOKUP(F602,Data!$B$184:$B$210,Data!$D$184:$D$210)))</f>
        <v xml:space="preserve"> </v>
      </c>
      <c r="I602" s="329" t="str">
        <f>IF(ISNA((IF(F602=0," ",VLOOKUP(F602,Data!$B$62:$B$88,1,FALSE)))),"WRONG LETTER",IF(F602=0," ",_xlfn.XLOOKUP(F602,Data!$B$62:$B$88,Data!$A$62:$A$88)))</f>
        <v xml:space="preserve"> </v>
      </c>
      <c r="J602" s="330" t="str" cm="1">
        <f t="array" ref="J602">_xlfn.IFS(ISBLANK(G602), "", NOT(ISNUMBER(G602)), "!!!",  G602&lt;Data!$D$349,"...",G602&lt;Data!$E$349,"L1",G602&lt;Data!$F$349,"L2",G602&lt;Data!$G$349,"L3",G602&lt;Data!$H$349,"L4",G602&lt;Data!$I$349,"L5",G602&lt;Data!$J$349,"L6",G602&lt;Data!$K$349,"L7",G602&lt;Data!$L$349,"L8", G602&gt;=Data!$L$349,"L9")</f>
        <v/>
      </c>
      <c r="K602" s="2"/>
      <c r="L602" s="126" t="s">
        <v>72</v>
      </c>
      <c r="M602" s="126" t="s">
        <v>73</v>
      </c>
      <c r="N602" s="165" t="s">
        <v>139</v>
      </c>
      <c r="O602" s="2"/>
      <c r="P602" s="150"/>
      <c r="Q602" s="150"/>
      <c r="R602" s="150"/>
      <c r="S602" s="150"/>
      <c r="T602" s="150"/>
      <c r="U602" s="150"/>
      <c r="V602" s="150" t="str">
        <f>$N602</f>
        <v>N/S</v>
      </c>
      <c r="W602" s="150"/>
      <c r="X602" s="2"/>
      <c r="Y602" s="8">
        <f>COUNTIF(F$596:F$603:F$605:F$612,F602)</f>
        <v>0</v>
      </c>
      <c r="Z602" s="8">
        <f t="shared" si="129"/>
        <v>0</v>
      </c>
    </row>
    <row r="603" spans="1:26" s="12" customFormat="1" ht="20" customHeight="1">
      <c r="A603" s="13" t="s">
        <v>206</v>
      </c>
      <c r="B603" s="13" t="s">
        <v>24</v>
      </c>
      <c r="C603" s="13" t="s">
        <v>208</v>
      </c>
      <c r="D603" s="13" t="s">
        <v>0</v>
      </c>
      <c r="E603" s="25">
        <v>8</v>
      </c>
      <c r="F603" s="30"/>
      <c r="G603" s="139"/>
      <c r="H603" s="329" t="str">
        <f>IF(ISNA((IF(F603=0," ",VLOOKUP(F603,Data!$B$184:$B$210,1,FALSE)))),"WRONG LETTER",IF(F603=0," ",_xlfn.XLOOKUP(F603,Data!$B$184:$B$210,Data!$D$184:$D$210)))</f>
        <v xml:space="preserve"> </v>
      </c>
      <c r="I603" s="329" t="str">
        <f>IF(ISNA((IF(F603=0," ",VLOOKUP(F603,Data!$B$62:$B$88,1,FALSE)))),"WRONG LETTER",IF(F603=0," ",_xlfn.XLOOKUP(F603,Data!$B$62:$B$88,Data!$A$62:$A$88)))</f>
        <v xml:space="preserve"> </v>
      </c>
      <c r="J603" s="330" t="str" cm="1">
        <f t="array" ref="J603">_xlfn.IFS(ISBLANK(G603), "", NOT(ISNUMBER(G603)), "!!!",  G603&lt;Data!$D$349,"...",G603&lt;Data!$E$349,"L1",G603&lt;Data!$F$349,"L2",G603&lt;Data!$G$349,"L3",G603&lt;Data!$H$349,"L4",G603&lt;Data!$I$349,"L5",G603&lt;Data!$J$349,"L6",G603&lt;Data!$K$349,"L7",G603&lt;Data!$L$349,"L8", G603&gt;=Data!$L$349,"L9")</f>
        <v/>
      </c>
      <c r="K603" s="8"/>
      <c r="L603" s="126" t="s">
        <v>45</v>
      </c>
      <c r="M603" s="126" t="s">
        <v>49</v>
      </c>
      <c r="N603" s="165" t="s">
        <v>139</v>
      </c>
      <c r="O603" s="2"/>
      <c r="P603" s="150"/>
      <c r="Q603" s="150"/>
      <c r="R603" s="150"/>
      <c r="S603" s="150"/>
      <c r="T603" s="150"/>
      <c r="U603" s="150"/>
      <c r="V603" s="150"/>
      <c r="W603" s="150" t="str">
        <f>$N603</f>
        <v>N/S</v>
      </c>
      <c r="X603" s="8"/>
      <c r="Y603" s="8">
        <f>COUNTIF(F$596:F$603:F$605:F$612,F603)</f>
        <v>0</v>
      </c>
      <c r="Z603" s="8">
        <f t="shared" si="129"/>
        <v>0</v>
      </c>
    </row>
    <row r="604" spans="1:26" s="12" customFormat="1" ht="20" customHeight="1">
      <c r="A604" s="13" t="s">
        <v>206</v>
      </c>
      <c r="B604" s="13" t="s">
        <v>24</v>
      </c>
      <c r="C604" s="13" t="s">
        <v>208</v>
      </c>
      <c r="D604" s="13"/>
      <c r="E604" s="439" t="s">
        <v>449</v>
      </c>
      <c r="F604" s="151"/>
      <c r="G604" s="151"/>
      <c r="H604" s="156"/>
      <c r="I604" s="159"/>
      <c r="J604" s="160"/>
      <c r="K604" s="8"/>
      <c r="L604" s="129"/>
      <c r="M604" s="129"/>
      <c r="N604" s="130"/>
      <c r="O604" s="8"/>
      <c r="P604" s="8"/>
      <c r="Q604" s="8"/>
      <c r="R604" s="8"/>
      <c r="S604" s="8"/>
      <c r="T604" s="8"/>
      <c r="U604" s="8"/>
      <c r="V604" s="8"/>
      <c r="W604" s="8"/>
      <c r="X604" s="8"/>
      <c r="Y604" s="8"/>
      <c r="Z604" s="3"/>
    </row>
    <row r="605" spans="1:26" s="12" customFormat="1" ht="20" customHeight="1">
      <c r="A605" s="13" t="s">
        <v>206</v>
      </c>
      <c r="B605" s="13" t="s">
        <v>24</v>
      </c>
      <c r="C605" s="13" t="s">
        <v>208</v>
      </c>
      <c r="D605" s="13" t="s">
        <v>1</v>
      </c>
      <c r="E605" s="155">
        <v>1</v>
      </c>
      <c r="F605" s="30"/>
      <c r="G605" s="139"/>
      <c r="H605" s="329" t="str">
        <f>IF(ISNA((IF(F605=0," ",VLOOKUP(F605,Data!$B$184:$B$210,1,FALSE)))),"WRONG LETTER",IF(F605=0," ",_xlfn.XLOOKUP(F605,Data!$B$184:$B$210,Data!$D$184:$D$210)))</f>
        <v xml:space="preserve"> </v>
      </c>
      <c r="I605" s="329" t="str">
        <f>IF(ISNA((IF(F605=0," ",VLOOKUP(F605,Data!$B$62:$B$88,1,FALSE)))),"WRONG LETTER",IF(F605=0," ",_xlfn.XLOOKUP(F605,Data!$B$62:$B$88,Data!$A$62:$A$88)))</f>
        <v xml:space="preserve"> </v>
      </c>
      <c r="J605" s="330" t="str" cm="1">
        <f t="array" ref="J605">_xlfn.IFS(ISBLANK(G605), "", NOT(ISNUMBER(G605)), "!!!",  G605&lt;Data!$D$349,"...",G605&lt;Data!$E$349,"L1",G605&lt;Data!$F$349,"L2",G605&lt;Data!$G$349,"L3",G605&lt;Data!$H$349,"L4",G605&lt;Data!$I$349,"L5",G605&lt;Data!$J$349,"L6",G605&lt;Data!$K$349,"L7",G605&lt;Data!$L$349,"L8", G605&gt;=Data!$L$349,"L9")</f>
        <v/>
      </c>
      <c r="K605" s="2"/>
      <c r="L605" s="126" t="s">
        <v>0</v>
      </c>
      <c r="M605" s="126" t="s">
        <v>47</v>
      </c>
      <c r="N605" s="165" t="s">
        <v>139</v>
      </c>
      <c r="O605" s="2"/>
      <c r="P605" s="150" t="str">
        <f>$N605</f>
        <v>N/S</v>
      </c>
      <c r="Q605" s="150"/>
      <c r="R605" s="150"/>
      <c r="S605" s="150"/>
      <c r="T605" s="150"/>
      <c r="U605" s="150"/>
      <c r="V605" s="150"/>
      <c r="W605" s="150"/>
      <c r="X605" s="2"/>
      <c r="Y605" s="8">
        <f>COUNTIF(F$596:F$603:F$605:F$612,F605)</f>
        <v>0</v>
      </c>
      <c r="Z605" s="8">
        <f>IF(NOT(ISBLANK(F605)),COUNTIF(F$605:F$612,LEFT(F605,1)&amp;"*"),0)</f>
        <v>0</v>
      </c>
    </row>
    <row r="606" spans="1:26" s="12" customFormat="1" ht="20" customHeight="1">
      <c r="A606" s="13" t="s">
        <v>206</v>
      </c>
      <c r="B606" s="13" t="s">
        <v>24</v>
      </c>
      <c r="C606" s="13" t="s">
        <v>208</v>
      </c>
      <c r="D606" s="13" t="s">
        <v>1</v>
      </c>
      <c r="E606" s="155">
        <v>2</v>
      </c>
      <c r="F606" s="30"/>
      <c r="G606" s="139"/>
      <c r="H606" s="329" t="str">
        <f>IF(ISNA((IF(F606=0," ",VLOOKUP(F606,Data!$B$184:$B$210,1,FALSE)))),"WRONG LETTER",IF(F606=0," ",_xlfn.XLOOKUP(F606,Data!$B$184:$B$210,Data!$D$184:$D$210)))</f>
        <v xml:space="preserve"> </v>
      </c>
      <c r="I606" s="329" t="str">
        <f>IF(ISNA((IF(F606=0," ",VLOOKUP(F606,Data!$B$62:$B$88,1,FALSE)))),"WRONG LETTER",IF(F606=0," ",_xlfn.XLOOKUP(F606,Data!$B$62:$B$88,Data!$A$62:$A$88)))</f>
        <v xml:space="preserve"> </v>
      </c>
      <c r="J606" s="330" t="str" cm="1">
        <f t="array" ref="J606">_xlfn.IFS(ISBLANK(G606), "", NOT(ISNUMBER(G606)), "!!!",  G606&lt;Data!$D$349,"...",G606&lt;Data!$E$349,"L1",G606&lt;Data!$F$349,"L2",G606&lt;Data!$G$349,"L3",G606&lt;Data!$H$349,"L4",G606&lt;Data!$I$349,"L5",G606&lt;Data!$J$349,"L6",G606&lt;Data!$K$349,"L7",G606&lt;Data!$L$349,"L8", G606&gt;=Data!$L$349,"L9")</f>
        <v/>
      </c>
      <c r="K606" s="8"/>
      <c r="L606" s="126" t="s">
        <v>33</v>
      </c>
      <c r="M606" s="126" t="s">
        <v>34</v>
      </c>
      <c r="N606" s="165" t="s">
        <v>139</v>
      </c>
      <c r="O606" s="2"/>
      <c r="P606" s="150"/>
      <c r="Q606" s="150" t="str">
        <f>$N606</f>
        <v>N/S</v>
      </c>
      <c r="R606" s="150"/>
      <c r="S606" s="150"/>
      <c r="T606" s="150"/>
      <c r="U606" s="150"/>
      <c r="V606" s="150"/>
      <c r="W606" s="150"/>
      <c r="X606" s="2"/>
      <c r="Y606" s="8">
        <f>COUNTIF(F$596:F$603:F$605:F$612,F606)</f>
        <v>0</v>
      </c>
      <c r="Z606" s="8">
        <f t="shared" ref="Z606:Z612" si="130">IF(NOT(ISBLANK(F606)),COUNTIF(F$605:F$612,LEFT(F606,1)&amp;"*"),0)</f>
        <v>0</v>
      </c>
    </row>
    <row r="607" spans="1:26" s="12" customFormat="1" ht="20" customHeight="1">
      <c r="A607" s="13" t="s">
        <v>206</v>
      </c>
      <c r="B607" s="13" t="s">
        <v>24</v>
      </c>
      <c r="C607" s="13" t="s">
        <v>208</v>
      </c>
      <c r="D607" s="13" t="s">
        <v>1</v>
      </c>
      <c r="E607" s="155">
        <v>3</v>
      </c>
      <c r="F607" s="30"/>
      <c r="G607" s="139"/>
      <c r="H607" s="329" t="str">
        <f>IF(ISNA((IF(F607=0," ",VLOOKUP(F607,Data!$B$184:$B$210,1,FALSE)))),"WRONG LETTER",IF(F607=0," ",_xlfn.XLOOKUP(F607,Data!$B$184:$B$210,Data!$D$184:$D$210)))</f>
        <v xml:space="preserve"> </v>
      </c>
      <c r="I607" s="329" t="str">
        <f>IF(ISNA((IF(F607=0," ",VLOOKUP(F607,Data!$B$62:$B$88,1,FALSE)))),"WRONG LETTER",IF(F607=0," ",_xlfn.XLOOKUP(F607,Data!$B$62:$B$88,Data!$A$62:$A$88)))</f>
        <v xml:space="preserve"> </v>
      </c>
      <c r="J607" s="330" t="str" cm="1">
        <f t="array" ref="J607">_xlfn.IFS(ISBLANK(G607), "", NOT(ISNUMBER(G607)), "!!!",  G607&lt;Data!$D$349,"...",G607&lt;Data!$E$349,"L1",G607&lt;Data!$F$349,"L2",G607&lt;Data!$G$349,"L3",G607&lt;Data!$H$349,"L4",G607&lt;Data!$I$349,"L5",G607&lt;Data!$J$349,"L6",G607&lt;Data!$K$349,"L7",G607&lt;Data!$L$349,"L8", G607&gt;=Data!$L$349,"L9")</f>
        <v/>
      </c>
      <c r="K607" s="8"/>
      <c r="L607" s="126" t="s">
        <v>1</v>
      </c>
      <c r="M607" s="126" t="s">
        <v>46</v>
      </c>
      <c r="N607" s="165" t="s">
        <v>139</v>
      </c>
      <c r="O607" s="2"/>
      <c r="P607" s="150"/>
      <c r="Q607" s="150"/>
      <c r="R607" s="150" t="str">
        <f>$N607</f>
        <v>N/S</v>
      </c>
      <c r="S607" s="150"/>
      <c r="T607" s="150"/>
      <c r="U607" s="150"/>
      <c r="V607" s="150"/>
      <c r="W607" s="150"/>
      <c r="X607" s="2"/>
      <c r="Y607" s="8">
        <f>COUNTIF(F$596:F$603:F$605:F$612,F607)</f>
        <v>0</v>
      </c>
      <c r="Z607" s="8">
        <f t="shared" si="130"/>
        <v>0</v>
      </c>
    </row>
    <row r="608" spans="1:26" s="12" customFormat="1" ht="20" customHeight="1">
      <c r="A608" s="13" t="s">
        <v>206</v>
      </c>
      <c r="B608" s="13" t="s">
        <v>24</v>
      </c>
      <c r="C608" s="13" t="s">
        <v>208</v>
      </c>
      <c r="D608" s="13" t="s">
        <v>1</v>
      </c>
      <c r="E608" s="155">
        <v>4</v>
      </c>
      <c r="F608" s="30"/>
      <c r="G608" s="139"/>
      <c r="H608" s="329" t="str">
        <f>IF(ISNA((IF(F608=0," ",VLOOKUP(F608,Data!$B$184:$B$210,1,FALSE)))),"WRONG LETTER",IF(F608=0," ",_xlfn.XLOOKUP(F608,Data!$B$184:$B$210,Data!$D$184:$D$210)))</f>
        <v xml:space="preserve"> </v>
      </c>
      <c r="I608" s="329" t="str">
        <f>IF(ISNA((IF(F608=0," ",VLOOKUP(F608,Data!$B$62:$B$88,1,FALSE)))),"WRONG LETTER",IF(F608=0," ",_xlfn.XLOOKUP(F608,Data!$B$62:$B$88,Data!$A$62:$A$88)))</f>
        <v xml:space="preserve"> </v>
      </c>
      <c r="J608" s="330" t="str" cm="1">
        <f t="array" ref="J608">_xlfn.IFS(ISBLANK(G608), "", NOT(ISNUMBER(G608)), "!!!",  G608&lt;Data!$D$349,"...",G608&lt;Data!$E$349,"L1",G608&lt;Data!$F$349,"L2",G608&lt;Data!$G$349,"L3",G608&lt;Data!$H$349,"L4",G608&lt;Data!$I$349,"L5",G608&lt;Data!$J$349,"L6",G608&lt;Data!$K$349,"L7",G608&lt;Data!$L$349,"L8", G608&gt;=Data!$L$349,"L9")</f>
        <v/>
      </c>
      <c r="K608" s="8"/>
      <c r="L608" s="126" t="s">
        <v>18</v>
      </c>
      <c r="M608" s="126" t="s">
        <v>17</v>
      </c>
      <c r="N608" s="165" t="s">
        <v>139</v>
      </c>
      <c r="O608" s="2"/>
      <c r="P608" s="150"/>
      <c r="Q608" s="150"/>
      <c r="R608" s="150"/>
      <c r="S608" s="150" t="str">
        <f>$N608</f>
        <v>N/S</v>
      </c>
      <c r="T608" s="150"/>
      <c r="U608" s="150"/>
      <c r="V608" s="150"/>
      <c r="W608" s="150"/>
      <c r="X608" s="2"/>
      <c r="Y608" s="8">
        <f>COUNTIF(F$596:F$603:F$605:F$612,F608)</f>
        <v>0</v>
      </c>
      <c r="Z608" s="8">
        <f t="shared" si="130"/>
        <v>0</v>
      </c>
    </row>
    <row r="609" spans="1:26" s="12" customFormat="1" ht="20" customHeight="1">
      <c r="A609" s="13" t="s">
        <v>206</v>
      </c>
      <c r="B609" s="13" t="s">
        <v>24</v>
      </c>
      <c r="C609" s="13" t="s">
        <v>208</v>
      </c>
      <c r="D609" s="13" t="s">
        <v>1</v>
      </c>
      <c r="E609" s="155">
        <v>5</v>
      </c>
      <c r="F609" s="30"/>
      <c r="G609" s="139"/>
      <c r="H609" s="329" t="str">
        <f>IF(ISNA((IF(F609=0," ",VLOOKUP(F609,Data!$B$184:$B$210,1,FALSE)))),"WRONG LETTER",IF(F609=0," ",_xlfn.XLOOKUP(F609,Data!$B$184:$B$210,Data!$D$184:$D$210)))</f>
        <v xml:space="preserve"> </v>
      </c>
      <c r="I609" s="329" t="str">
        <f>IF(ISNA((IF(F609=0," ",VLOOKUP(F609,Data!$B$62:$B$88,1,FALSE)))),"WRONG LETTER",IF(F609=0," ",_xlfn.XLOOKUP(F609,Data!$B$62:$B$88,Data!$A$62:$A$88)))</f>
        <v xml:space="preserve"> </v>
      </c>
      <c r="J609" s="330" t="str" cm="1">
        <f t="array" ref="J609">_xlfn.IFS(ISBLANK(G609), "", NOT(ISNUMBER(G609)), "!!!",  G609&lt;Data!$D$349,"...",G609&lt;Data!$E$349,"L1",G609&lt;Data!$F$349,"L2",G609&lt;Data!$G$349,"L3",G609&lt;Data!$H$349,"L4",G609&lt;Data!$I$349,"L5",G609&lt;Data!$J$349,"L6",G609&lt;Data!$K$349,"L7",G609&lt;Data!$L$349,"L8", G609&gt;=Data!$L$349,"L9")</f>
        <v/>
      </c>
      <c r="K609" s="8"/>
      <c r="L609" s="126" t="s">
        <v>31</v>
      </c>
      <c r="M609" s="126" t="s">
        <v>32</v>
      </c>
      <c r="N609" s="165" t="s">
        <v>139</v>
      </c>
      <c r="O609" s="2"/>
      <c r="P609" s="150"/>
      <c r="Q609" s="150"/>
      <c r="R609" s="150"/>
      <c r="S609" s="150"/>
      <c r="T609" s="150" t="str">
        <f>$N609</f>
        <v>N/S</v>
      </c>
      <c r="U609" s="150"/>
      <c r="V609" s="150"/>
      <c r="W609" s="150"/>
      <c r="X609" s="2"/>
      <c r="Y609" s="8">
        <f>COUNTIF(F$596:F$603:F$605:F$612,F609)</f>
        <v>0</v>
      </c>
      <c r="Z609" s="8">
        <f t="shared" si="130"/>
        <v>0</v>
      </c>
    </row>
    <row r="610" spans="1:26" s="12" customFormat="1" ht="20" customHeight="1">
      <c r="A610" s="13" t="s">
        <v>206</v>
      </c>
      <c r="B610" s="13" t="s">
        <v>24</v>
      </c>
      <c r="C610" s="13" t="s">
        <v>208</v>
      </c>
      <c r="D610" s="13" t="s">
        <v>1</v>
      </c>
      <c r="E610" s="155">
        <v>6</v>
      </c>
      <c r="F610" s="30"/>
      <c r="G610" s="139"/>
      <c r="H610" s="329" t="str">
        <f>IF(ISNA((IF(F610=0," ",VLOOKUP(F610,Data!$B$184:$B$210,1,FALSE)))),"WRONG LETTER",IF(F610=0," ",_xlfn.XLOOKUP(F610,Data!$B$184:$B$210,Data!$D$184:$D$210)))</f>
        <v xml:space="preserve"> </v>
      </c>
      <c r="I610" s="329" t="str">
        <f>IF(ISNA((IF(F610=0," ",VLOOKUP(F610,Data!$B$62:$B$88,1,FALSE)))),"WRONG LETTER",IF(F610=0," ",_xlfn.XLOOKUP(F610,Data!$B$62:$B$88,Data!$A$62:$A$88)))</f>
        <v xml:space="preserve"> </v>
      </c>
      <c r="J610" s="330" t="str" cm="1">
        <f t="array" ref="J610">_xlfn.IFS(ISBLANK(G610), "", NOT(ISNUMBER(G610)), "!!!",  G610&lt;Data!$D$349,"...",G610&lt;Data!$E$349,"L1",G610&lt;Data!$F$349,"L2",G610&lt;Data!$G$349,"L3",G610&lt;Data!$H$349,"L4",G610&lt;Data!$I$349,"L5",G610&lt;Data!$J$349,"L6",G610&lt;Data!$K$349,"L7",G610&lt;Data!$L$349,"L8", G610&gt;=Data!$L$349,"L9")</f>
        <v/>
      </c>
      <c r="K610" s="131"/>
      <c r="L610" s="126" t="s">
        <v>44</v>
      </c>
      <c r="M610" s="126" t="s">
        <v>48</v>
      </c>
      <c r="N610" s="165" t="s">
        <v>139</v>
      </c>
      <c r="O610" s="2"/>
      <c r="P610" s="150"/>
      <c r="Q610" s="150"/>
      <c r="R610" s="150"/>
      <c r="S610" s="150"/>
      <c r="T610" s="150"/>
      <c r="U610" s="150" t="str">
        <f>$N610</f>
        <v>N/S</v>
      </c>
      <c r="V610" s="150"/>
      <c r="W610" s="150"/>
      <c r="X610" s="2"/>
      <c r="Y610" s="8">
        <f>COUNTIF(F$596:F$603:F$605:F$612,F610)</f>
        <v>0</v>
      </c>
      <c r="Z610" s="8">
        <f t="shared" si="130"/>
        <v>0</v>
      </c>
    </row>
    <row r="611" spans="1:26" s="11" customFormat="1" ht="20" customHeight="1">
      <c r="A611" s="13" t="s">
        <v>206</v>
      </c>
      <c r="B611" s="13" t="s">
        <v>24</v>
      </c>
      <c r="C611" s="13" t="s">
        <v>208</v>
      </c>
      <c r="D611" s="13" t="s">
        <v>1</v>
      </c>
      <c r="E611" s="25">
        <v>7</v>
      </c>
      <c r="F611" s="30"/>
      <c r="G611" s="139"/>
      <c r="H611" s="329" t="str">
        <f>IF(ISNA((IF(F611=0," ",VLOOKUP(F611,Data!$B$184:$B$210,1,FALSE)))),"WRONG LETTER",IF(F611=0," ",_xlfn.XLOOKUP(F611,Data!$B$184:$B$210,Data!$D$184:$D$210)))</f>
        <v xml:space="preserve"> </v>
      </c>
      <c r="I611" s="329" t="str">
        <f>IF(ISNA((IF(F611=0," ",VLOOKUP(F611,Data!$B$62:$B$88,1,FALSE)))),"WRONG LETTER",IF(F611=0," ",_xlfn.XLOOKUP(F611,Data!$B$62:$B$88,Data!$A$62:$A$88)))</f>
        <v xml:space="preserve"> </v>
      </c>
      <c r="J611" s="330" t="str" cm="1">
        <f t="array" ref="J611">_xlfn.IFS(ISBLANK(G611), "", NOT(ISNUMBER(G611)), "!!!",  G611&lt;Data!$D$349,"...",G611&lt;Data!$E$349,"L1",G611&lt;Data!$F$349,"L2",G611&lt;Data!$G$349,"L3",G611&lt;Data!$H$349,"L4",G611&lt;Data!$I$349,"L5",G611&lt;Data!$J$349,"L6",G611&lt;Data!$K$349,"L7",G611&lt;Data!$L$349,"L8", G611&gt;=Data!$L$349,"L9")</f>
        <v/>
      </c>
      <c r="K611" s="8"/>
      <c r="L611" s="126" t="s">
        <v>72</v>
      </c>
      <c r="M611" s="126" t="s">
        <v>73</v>
      </c>
      <c r="N611" s="165" t="s">
        <v>139</v>
      </c>
      <c r="O611" s="2"/>
      <c r="P611" s="150"/>
      <c r="Q611" s="150"/>
      <c r="R611" s="150"/>
      <c r="S611" s="150"/>
      <c r="T611" s="150"/>
      <c r="U611" s="150"/>
      <c r="V611" s="150" t="str">
        <f>$N611</f>
        <v>N/S</v>
      </c>
      <c r="W611" s="150"/>
      <c r="X611" s="2"/>
      <c r="Y611" s="8">
        <f>COUNTIF(F$596:F$603:F$605:F$612,F611)</f>
        <v>0</v>
      </c>
      <c r="Z611" s="8">
        <f t="shared" si="130"/>
        <v>0</v>
      </c>
    </row>
    <row r="612" spans="1:26" s="11" customFormat="1" ht="20" customHeight="1">
      <c r="A612" s="13" t="s">
        <v>206</v>
      </c>
      <c r="B612" s="13" t="s">
        <v>24</v>
      </c>
      <c r="C612" s="13" t="s">
        <v>208</v>
      </c>
      <c r="D612" s="13" t="s">
        <v>1</v>
      </c>
      <c r="E612" s="25">
        <v>8</v>
      </c>
      <c r="F612" s="30"/>
      <c r="G612" s="139"/>
      <c r="H612" s="329" t="str">
        <f>IF(ISNA((IF(F612=0," ",VLOOKUP(F612,Data!$B$184:$B$210,1,FALSE)))),"WRONG LETTER",IF(F612=0," ",_xlfn.XLOOKUP(F612,Data!$B$184:$B$210,Data!$D$184:$D$210)))</f>
        <v xml:space="preserve"> </v>
      </c>
      <c r="I612" s="329" t="str">
        <f>IF(ISNA((IF(F612=0," ",VLOOKUP(F612,Data!$B$62:$B$88,1,FALSE)))),"WRONG LETTER",IF(F612=0," ",_xlfn.XLOOKUP(F612,Data!$B$62:$B$88,Data!$A$62:$A$88)))</f>
        <v xml:space="preserve"> </v>
      </c>
      <c r="J612" s="330" t="str" cm="1">
        <f t="array" ref="J612">_xlfn.IFS(ISBLANK(G612), "", NOT(ISNUMBER(G612)), "!!!",  G612&lt;Data!$D$349,"...",G612&lt;Data!$E$349,"L1",G612&lt;Data!$F$349,"L2",G612&lt;Data!$G$349,"L3",G612&lt;Data!$H$349,"L4",G612&lt;Data!$I$349,"L5",G612&lt;Data!$J$349,"L6",G612&lt;Data!$K$349,"L7",G612&lt;Data!$L$349,"L8", G612&gt;=Data!$L$349,"L9")</f>
        <v/>
      </c>
      <c r="K612" s="8"/>
      <c r="L612" s="126" t="s">
        <v>45</v>
      </c>
      <c r="M612" s="126" t="s">
        <v>49</v>
      </c>
      <c r="N612" s="165" t="s">
        <v>139</v>
      </c>
      <c r="O612" s="2"/>
      <c r="P612" s="150"/>
      <c r="Q612" s="150"/>
      <c r="R612" s="150"/>
      <c r="S612" s="150"/>
      <c r="T612" s="150"/>
      <c r="U612" s="150"/>
      <c r="V612" s="150"/>
      <c r="W612" s="150" t="str">
        <f>$N612</f>
        <v>N/S</v>
      </c>
      <c r="X612" s="8"/>
      <c r="Y612" s="8">
        <f>COUNTIF(F$596:F$603:F$605:F$612,F612)</f>
        <v>0</v>
      </c>
      <c r="Z612" s="8">
        <f t="shared" si="130"/>
        <v>0</v>
      </c>
    </row>
    <row r="613" spans="1:26" s="11" customFormat="1" ht="20" customHeight="1">
      <c r="A613" s="13" t="s">
        <v>206</v>
      </c>
      <c r="B613" s="13" t="s">
        <v>24</v>
      </c>
      <c r="C613" s="13" t="s">
        <v>55</v>
      </c>
      <c r="D613" s="13"/>
      <c r="E613" s="156" t="s">
        <v>302</v>
      </c>
      <c r="F613" s="151"/>
      <c r="G613" s="151"/>
      <c r="H613" s="156"/>
      <c r="I613" s="159" t="s">
        <v>59</v>
      </c>
      <c r="J613" s="160">
        <f>Data!$M$350</f>
        <v>42.05</v>
      </c>
      <c r="K613" s="22"/>
      <c r="L613" s="16"/>
      <c r="M613" s="16"/>
      <c r="O613" s="8"/>
      <c r="P613" s="487"/>
      <c r="Q613" s="488"/>
      <c r="R613" s="488"/>
      <c r="S613" s="488"/>
      <c r="T613" s="489"/>
      <c r="U613" s="508"/>
      <c r="V613" s="509"/>
      <c r="W613" s="510"/>
      <c r="X613" s="2"/>
      <c r="Y613" s="123"/>
      <c r="Z613" s="124"/>
    </row>
    <row r="614" spans="1:26" s="11" customFormat="1" ht="20" customHeight="1">
      <c r="A614" s="13" t="s">
        <v>206</v>
      </c>
      <c r="B614" s="13" t="s">
        <v>24</v>
      </c>
      <c r="C614" s="13" t="s">
        <v>55</v>
      </c>
      <c r="D614" s="13" t="s">
        <v>0</v>
      </c>
      <c r="E614" s="155">
        <v>1</v>
      </c>
      <c r="F614" s="30"/>
      <c r="G614" s="139"/>
      <c r="H614" s="125" t="str">
        <f>IF(ISNA((IF(F614=0," ",VLOOKUP(F614,Data!$B$184:$B$210,1,FALSE)))),"WRONG LETTER",IF(F614=0," ",_xlfn.XLOOKUP(F614,Data!$B$184:$B$210,Data!$K$184:$K$210)))</f>
        <v xml:space="preserve"> </v>
      </c>
      <c r="I614" s="125" t="str">
        <f>IF(ISNA((IF(F614=0," ",VLOOKUP(F614,Data!$B$62:$B$88,1,FALSE)))),"WRONG LETTER",IF(F614=0," ",_xlfn.XLOOKUP(F614,Data!$B$62:$B$88,Data!$A$62:$A$88)))</f>
        <v xml:space="preserve"> </v>
      </c>
      <c r="J614" s="13" t="str" cm="1">
        <f t="array" ref="J614">_xlfn.IFS(ISBLANK(G614), "", NOT(ISNUMBER(G614)), "!!!",  G614&lt;Data!$D$350,"...",G614&lt;Data!$E$350,"L1",G614&lt;Data!$F$350,"L2",G614&lt;Data!$G$350,"L3",G614&lt;Data!$H$350,"L4",G614&lt;Data!$I$350,"L5",G614&lt;Data!$J$350,"L6",G614&lt;Data!$K$350,"L7",G614&lt;Data!$L$350,"L8", G614&gt;=Data!$L$350,"L9")</f>
        <v/>
      </c>
      <c r="K614" s="2"/>
      <c r="L614" s="126" t="s">
        <v>0</v>
      </c>
      <c r="M614" s="126" t="s">
        <v>47</v>
      </c>
      <c r="N614" s="126">
        <f t="shared" ref="N614:N621" si="131">(9-_xlfn.XLOOKUP(L614,F$614:F$621,E$614:E$621, 9))+(9-_xlfn.XLOOKUP(M614,F$614:F$621,E$614:E$621, 9))</f>
        <v>0</v>
      </c>
      <c r="O614" s="2"/>
      <c r="P614" s="6">
        <f>$N614</f>
        <v>0</v>
      </c>
      <c r="Q614" s="6"/>
      <c r="R614" s="6"/>
      <c r="S614" s="6"/>
      <c r="T614" s="6"/>
      <c r="U614" s="6"/>
      <c r="V614" s="6"/>
      <c r="W614" s="6"/>
      <c r="X614" s="2"/>
      <c r="Y614" s="8">
        <f>COUNTIF(F$614:F$621:F$623:F$630,F614)</f>
        <v>0</v>
      </c>
      <c r="Z614" s="8">
        <f t="shared" ref="Z614:Z621" si="132">IF(NOT(ISBLANK(F614)),COUNTIF(F$614:F$621,LEFT(F614,1)&amp;"*"),0)</f>
        <v>0</v>
      </c>
    </row>
    <row r="615" spans="1:26" s="11" customFormat="1" ht="20" customHeight="1">
      <c r="A615" s="13" t="s">
        <v>206</v>
      </c>
      <c r="B615" s="13" t="s">
        <v>24</v>
      </c>
      <c r="C615" s="13" t="s">
        <v>55</v>
      </c>
      <c r="D615" s="13" t="s">
        <v>0</v>
      </c>
      <c r="E615" s="155">
        <v>2</v>
      </c>
      <c r="F615" s="30"/>
      <c r="G615" s="139"/>
      <c r="H615" s="125" t="str">
        <f>IF(ISNA((IF(F615=0," ",VLOOKUP(F615,Data!$B$184:$B$210,1,FALSE)))),"WRONG LETTER",IF(F615=0," ",_xlfn.XLOOKUP(F615,Data!$B$184:$B$210,Data!$K$184:$K$210)))</f>
        <v xml:space="preserve"> </v>
      </c>
      <c r="I615" s="125" t="str">
        <f>IF(ISNA((IF(F615=0," ",VLOOKUP(F615,Data!$B$62:$B$88,1,FALSE)))),"WRONG LETTER",IF(F615=0," ",_xlfn.XLOOKUP(F615,Data!$B$62:$B$88,Data!$A$62:$A$88)))</f>
        <v xml:space="preserve"> </v>
      </c>
      <c r="J615" s="13" t="str" cm="1">
        <f t="array" ref="J615">_xlfn.IFS(ISBLANK(G615), "", NOT(ISNUMBER(G615)), "!!!",  G615&lt;Data!$D$350,"...",G615&lt;Data!$E$350,"L1",G615&lt;Data!$F$350,"L2",G615&lt;Data!$G$350,"L3",G615&lt;Data!$H$350,"L4",G615&lt;Data!$I$350,"L5",G615&lt;Data!$J$350,"L6",G615&lt;Data!$K$350,"L7",G615&lt;Data!$L$350,"L8", G615&gt;=Data!$L$350,"L9")</f>
        <v/>
      </c>
      <c r="K615" s="2"/>
      <c r="L615" s="126" t="s">
        <v>33</v>
      </c>
      <c r="M615" s="126" t="s">
        <v>34</v>
      </c>
      <c r="N615" s="126">
        <f t="shared" si="131"/>
        <v>0</v>
      </c>
      <c r="O615" s="2"/>
      <c r="P615" s="6"/>
      <c r="Q615" s="6">
        <f>$N615</f>
        <v>0</v>
      </c>
      <c r="R615" s="6"/>
      <c r="S615" s="6"/>
      <c r="T615" s="6"/>
      <c r="U615" s="6"/>
      <c r="V615" s="6"/>
      <c r="W615" s="6"/>
      <c r="X615" s="2"/>
      <c r="Y615" s="8">
        <f>COUNTIF(F$614:F$621:F$623:F$630,F615)</f>
        <v>0</v>
      </c>
      <c r="Z615" s="8">
        <f t="shared" si="132"/>
        <v>0</v>
      </c>
    </row>
    <row r="616" spans="1:26" s="11" customFormat="1" ht="20" customHeight="1">
      <c r="A616" s="13" t="s">
        <v>206</v>
      </c>
      <c r="B616" s="13" t="s">
        <v>24</v>
      </c>
      <c r="C616" s="13" t="s">
        <v>55</v>
      </c>
      <c r="D616" s="13" t="s">
        <v>0</v>
      </c>
      <c r="E616" s="155">
        <v>3</v>
      </c>
      <c r="F616" s="30"/>
      <c r="G616" s="139"/>
      <c r="H616" s="125" t="str">
        <f>IF(ISNA((IF(F616=0," ",VLOOKUP(F616,Data!$B$184:$B$210,1,FALSE)))),"WRONG LETTER",IF(F616=0," ",_xlfn.XLOOKUP(F616,Data!$B$184:$B$210,Data!$K$184:$K$210)))</f>
        <v xml:space="preserve"> </v>
      </c>
      <c r="I616" s="125" t="str">
        <f>IF(ISNA((IF(F616=0," ",VLOOKUP(F616,Data!$B$62:$B$88,1,FALSE)))),"WRONG LETTER",IF(F616=0," ",_xlfn.XLOOKUP(F616,Data!$B$62:$B$88,Data!$A$62:$A$88)))</f>
        <v xml:space="preserve"> </v>
      </c>
      <c r="J616" s="13" t="str" cm="1">
        <f t="array" ref="J616">_xlfn.IFS(ISBLANK(G616), "", NOT(ISNUMBER(G616)), "!!!",  G616&lt;Data!$D$350,"...",G616&lt;Data!$E$350,"L1",G616&lt;Data!$F$350,"L2",G616&lt;Data!$G$350,"L3",G616&lt;Data!$H$350,"L4",G616&lt;Data!$I$350,"L5",G616&lt;Data!$J$350,"L6",G616&lt;Data!$K$350,"L7",G616&lt;Data!$L$350,"L8", G616&gt;=Data!$L$350,"L9")</f>
        <v/>
      </c>
      <c r="K616" s="2"/>
      <c r="L616" s="126" t="s">
        <v>1</v>
      </c>
      <c r="M616" s="126" t="s">
        <v>46</v>
      </c>
      <c r="N616" s="126">
        <f t="shared" si="131"/>
        <v>0</v>
      </c>
      <c r="O616" s="2"/>
      <c r="P616" s="6"/>
      <c r="Q616" s="6"/>
      <c r="R616" s="6">
        <f>$N616</f>
        <v>0</v>
      </c>
      <c r="S616" s="6"/>
      <c r="T616" s="6"/>
      <c r="U616" s="6"/>
      <c r="V616" s="6"/>
      <c r="W616" s="6"/>
      <c r="X616" s="2"/>
      <c r="Y616" s="8">
        <f>COUNTIF(F$614:F$621:F$623:F$630,F616)</f>
        <v>0</v>
      </c>
      <c r="Z616" s="8">
        <f t="shared" si="132"/>
        <v>0</v>
      </c>
    </row>
    <row r="617" spans="1:26" s="11" customFormat="1" ht="20" customHeight="1">
      <c r="A617" s="13" t="s">
        <v>206</v>
      </c>
      <c r="B617" s="13" t="s">
        <v>24</v>
      </c>
      <c r="C617" s="13" t="s">
        <v>55</v>
      </c>
      <c r="D617" s="13" t="s">
        <v>0</v>
      </c>
      <c r="E617" s="155">
        <v>4</v>
      </c>
      <c r="F617" s="30"/>
      <c r="G617" s="139"/>
      <c r="H617" s="125" t="str">
        <f>IF(ISNA((IF(F617=0," ",VLOOKUP(F617,Data!$B$184:$B$210,1,FALSE)))),"WRONG LETTER",IF(F617=0," ",_xlfn.XLOOKUP(F617,Data!$B$184:$B$210,Data!$K$184:$K$210)))</f>
        <v xml:space="preserve"> </v>
      </c>
      <c r="I617" s="125" t="str">
        <f>IF(ISNA((IF(F617=0," ",VLOOKUP(F617,Data!$B$62:$B$88,1,FALSE)))),"WRONG LETTER",IF(F617=0," ",_xlfn.XLOOKUP(F617,Data!$B$62:$B$88,Data!$A$62:$A$88)))</f>
        <v xml:space="preserve"> </v>
      </c>
      <c r="J617" s="13" t="str" cm="1">
        <f t="array" ref="J617">_xlfn.IFS(ISBLANK(G617), "", NOT(ISNUMBER(G617)), "!!!",  G617&lt;Data!$D$350,"...",G617&lt;Data!$E$350,"L1",G617&lt;Data!$F$350,"L2",G617&lt;Data!$G$350,"L3",G617&lt;Data!$H$350,"L4",G617&lt;Data!$I$350,"L5",G617&lt;Data!$J$350,"L6",G617&lt;Data!$K$350,"L7",G617&lt;Data!$L$350,"L8", G617&gt;=Data!$L$350,"L9")</f>
        <v/>
      </c>
      <c r="K617" s="2"/>
      <c r="L617" s="126" t="s">
        <v>18</v>
      </c>
      <c r="M617" s="126" t="s">
        <v>17</v>
      </c>
      <c r="N617" s="126">
        <f t="shared" si="131"/>
        <v>0</v>
      </c>
      <c r="O617" s="2"/>
      <c r="P617" s="6"/>
      <c r="Q617" s="6"/>
      <c r="R617" s="6"/>
      <c r="S617" s="6">
        <f>$N617</f>
        <v>0</v>
      </c>
      <c r="T617" s="6"/>
      <c r="U617" s="6"/>
      <c r="V617" s="6"/>
      <c r="W617" s="6"/>
      <c r="X617" s="2"/>
      <c r="Y617" s="8">
        <f>COUNTIF(F$614:F$621:F$623:F$630,F617)</f>
        <v>0</v>
      </c>
      <c r="Z617" s="8">
        <f t="shared" si="132"/>
        <v>0</v>
      </c>
    </row>
    <row r="618" spans="1:26" s="11" customFormat="1" ht="20" customHeight="1">
      <c r="A618" s="13" t="s">
        <v>206</v>
      </c>
      <c r="B618" s="13" t="s">
        <v>24</v>
      </c>
      <c r="C618" s="13" t="s">
        <v>55</v>
      </c>
      <c r="D618" s="13" t="s">
        <v>0</v>
      </c>
      <c r="E618" s="155">
        <v>5</v>
      </c>
      <c r="F618" s="30"/>
      <c r="G618" s="139"/>
      <c r="H618" s="125" t="str">
        <f>IF(ISNA((IF(F618=0," ",VLOOKUP(F618,Data!$B$184:$B$210,1,FALSE)))),"WRONG LETTER",IF(F618=0," ",_xlfn.XLOOKUP(F618,Data!$B$184:$B$210,Data!$K$184:$K$210)))</f>
        <v xml:space="preserve"> </v>
      </c>
      <c r="I618" s="125" t="str">
        <f>IF(ISNA((IF(F618=0," ",VLOOKUP(F618,Data!$B$62:$B$88,1,FALSE)))),"WRONG LETTER",IF(F618=0," ",_xlfn.XLOOKUP(F618,Data!$B$62:$B$88,Data!$A$62:$A$88)))</f>
        <v xml:space="preserve"> </v>
      </c>
      <c r="J618" s="13" t="str" cm="1">
        <f t="array" ref="J618">_xlfn.IFS(ISBLANK(G618), "", NOT(ISNUMBER(G618)), "!!!",  G618&lt;Data!$D$350,"...",G618&lt;Data!$E$350,"L1",G618&lt;Data!$F$350,"L2",G618&lt;Data!$G$350,"L3",G618&lt;Data!$H$350,"L4",G618&lt;Data!$I$350,"L5",G618&lt;Data!$J$350,"L6",G618&lt;Data!$K$350,"L7",G618&lt;Data!$L$350,"L8", G618&gt;=Data!$L$350,"L9")</f>
        <v/>
      </c>
      <c r="K618" s="2"/>
      <c r="L618" s="126" t="s">
        <v>31</v>
      </c>
      <c r="M618" s="126" t="s">
        <v>32</v>
      </c>
      <c r="N618" s="126">
        <f t="shared" si="131"/>
        <v>0</v>
      </c>
      <c r="O618" s="2"/>
      <c r="P618" s="6"/>
      <c r="Q618" s="6"/>
      <c r="R618" s="6"/>
      <c r="S618" s="6"/>
      <c r="T618" s="6">
        <f>$N618</f>
        <v>0</v>
      </c>
      <c r="U618" s="6"/>
      <c r="V618" s="6"/>
      <c r="W618" s="6"/>
      <c r="X618" s="2"/>
      <c r="Y618" s="8">
        <f>COUNTIF(F$614:F$621:F$623:F$630,F618)</f>
        <v>0</v>
      </c>
      <c r="Z618" s="8">
        <f t="shared" si="132"/>
        <v>0</v>
      </c>
    </row>
    <row r="619" spans="1:26" s="11" customFormat="1" ht="20" customHeight="1">
      <c r="A619" s="13" t="s">
        <v>206</v>
      </c>
      <c r="B619" s="13" t="s">
        <v>24</v>
      </c>
      <c r="C619" s="13" t="s">
        <v>55</v>
      </c>
      <c r="D619" s="13" t="s">
        <v>0</v>
      </c>
      <c r="E619" s="155">
        <v>6</v>
      </c>
      <c r="F619" s="30"/>
      <c r="G619" s="139"/>
      <c r="H619" s="125" t="str">
        <f>IF(ISNA((IF(F619=0," ",VLOOKUP(F619,Data!$B$184:$B$210,1,FALSE)))),"WRONG LETTER",IF(F619=0," ",_xlfn.XLOOKUP(F619,Data!$B$184:$B$210,Data!$K$184:$K$210)))</f>
        <v xml:space="preserve"> </v>
      </c>
      <c r="I619" s="125" t="str">
        <f>IF(ISNA((IF(F619=0," ",VLOOKUP(F619,Data!$B$62:$B$88,1,FALSE)))),"WRONG LETTER",IF(F619=0," ",_xlfn.XLOOKUP(F619,Data!$B$62:$B$88,Data!$A$62:$A$88)))</f>
        <v xml:space="preserve"> </v>
      </c>
      <c r="J619" s="13" t="str" cm="1">
        <f t="array" ref="J619">_xlfn.IFS(ISBLANK(G619), "", NOT(ISNUMBER(G619)), "!!!",  G619&lt;Data!$D$350,"...",G619&lt;Data!$E$350,"L1",G619&lt;Data!$F$350,"L2",G619&lt;Data!$G$350,"L3",G619&lt;Data!$H$350,"L4",G619&lt;Data!$I$350,"L5",G619&lt;Data!$J$350,"L6",G619&lt;Data!$K$350,"L7",G619&lt;Data!$L$350,"L8", G619&gt;=Data!$L$350,"L9")</f>
        <v/>
      </c>
      <c r="K619" s="2"/>
      <c r="L619" s="126" t="s">
        <v>44</v>
      </c>
      <c r="M619" s="126" t="s">
        <v>48</v>
      </c>
      <c r="N619" s="126">
        <f t="shared" si="131"/>
        <v>0</v>
      </c>
      <c r="O619" s="2"/>
      <c r="P619" s="6"/>
      <c r="Q619" s="6"/>
      <c r="R619" s="6"/>
      <c r="S619" s="6"/>
      <c r="T619" s="6"/>
      <c r="U619" s="6">
        <f>$N619</f>
        <v>0</v>
      </c>
      <c r="V619" s="6"/>
      <c r="W619" s="6"/>
      <c r="X619" s="2"/>
      <c r="Y619" s="8">
        <f>COUNTIF(F$614:F$621:F$623:F$630,F619)</f>
        <v>0</v>
      </c>
      <c r="Z619" s="8">
        <f t="shared" si="132"/>
        <v>0</v>
      </c>
    </row>
    <row r="620" spans="1:26" s="11" customFormat="1" ht="20" customHeight="1">
      <c r="A620" s="13" t="s">
        <v>206</v>
      </c>
      <c r="B620" s="13" t="s">
        <v>24</v>
      </c>
      <c r="C620" s="13" t="s">
        <v>55</v>
      </c>
      <c r="D620" s="13" t="s">
        <v>0</v>
      </c>
      <c r="E620" s="25">
        <v>7</v>
      </c>
      <c r="F620" s="30"/>
      <c r="G620" s="139"/>
      <c r="H620" s="125" t="str">
        <f>IF(ISNA((IF(F620=0," ",VLOOKUP(F620,Data!$B$184:$B$210,1,FALSE)))),"WRONG LETTER",IF(F620=0," ",_xlfn.XLOOKUP(F620,Data!$B$184:$B$210,Data!$K$184:$K$210)))</f>
        <v xml:space="preserve"> </v>
      </c>
      <c r="I620" s="125" t="str">
        <f>IF(ISNA((IF(F620=0," ",VLOOKUP(F620,Data!$B$62:$B$88,1,FALSE)))),"WRONG LETTER",IF(F620=0," ",_xlfn.XLOOKUP(F620,Data!$B$62:$B$88,Data!$A$62:$A$88)))</f>
        <v xml:space="preserve"> </v>
      </c>
      <c r="J620" s="13" t="str" cm="1">
        <f t="array" ref="J620">_xlfn.IFS(ISBLANK(G620), "", NOT(ISNUMBER(G620)), "!!!",  G620&lt;Data!$D$350,"...",G620&lt;Data!$E$350,"L1",G620&lt;Data!$F$350,"L2",G620&lt;Data!$G$350,"L3",G620&lt;Data!$H$350,"L4",G620&lt;Data!$I$350,"L5",G620&lt;Data!$J$350,"L6",G620&lt;Data!$K$350,"L7",G620&lt;Data!$L$350,"L8", G620&gt;=Data!$L$350,"L9")</f>
        <v/>
      </c>
      <c r="K620" s="2"/>
      <c r="L620" s="126" t="s">
        <v>72</v>
      </c>
      <c r="M620" s="126" t="s">
        <v>73</v>
      </c>
      <c r="N620" s="126">
        <f t="shared" si="131"/>
        <v>0</v>
      </c>
      <c r="O620" s="2"/>
      <c r="P620" s="6"/>
      <c r="Q620" s="6"/>
      <c r="R620" s="6"/>
      <c r="S620" s="6"/>
      <c r="T620" s="6"/>
      <c r="U620" s="6"/>
      <c r="V620" s="6">
        <f>$N620</f>
        <v>0</v>
      </c>
      <c r="W620" s="6"/>
      <c r="X620" s="2"/>
      <c r="Y620" s="8">
        <f>COUNTIF(F$614:F$621:F$623:F$630,F620)</f>
        <v>0</v>
      </c>
      <c r="Z620" s="8">
        <f t="shared" si="132"/>
        <v>0</v>
      </c>
    </row>
    <row r="621" spans="1:26" s="12" customFormat="1" ht="20" customHeight="1">
      <c r="A621" s="13" t="s">
        <v>206</v>
      </c>
      <c r="B621" s="13" t="s">
        <v>24</v>
      </c>
      <c r="C621" s="13" t="s">
        <v>55</v>
      </c>
      <c r="D621" s="13" t="s">
        <v>0</v>
      </c>
      <c r="E621" s="25">
        <v>8</v>
      </c>
      <c r="F621" s="30"/>
      <c r="G621" s="139"/>
      <c r="H621" s="125" t="str">
        <f>IF(ISNA((IF(F621=0," ",VLOOKUP(F621,Data!$B$184:$B$210,1,FALSE)))),"WRONG LETTER",IF(F621=0," ",_xlfn.XLOOKUP(F621,Data!$B$184:$B$210,Data!$K$184:$K$210)))</f>
        <v xml:space="preserve"> </v>
      </c>
      <c r="I621" s="125" t="str">
        <f>IF(ISNA((IF(F621=0," ",VLOOKUP(F621,Data!$B$62:$B$88,1,FALSE)))),"WRONG LETTER",IF(F621=0," ",_xlfn.XLOOKUP(F621,Data!$B$62:$B$88,Data!$A$62:$A$88)))</f>
        <v xml:space="preserve"> </v>
      </c>
      <c r="J621" s="13" t="str" cm="1">
        <f t="array" ref="J621">_xlfn.IFS(ISBLANK(G621), "", NOT(ISNUMBER(G621)), "!!!",  G621&lt;Data!$D$350,"...",G621&lt;Data!$E$350,"L1",G621&lt;Data!$F$350,"L2",G621&lt;Data!$G$350,"L3",G621&lt;Data!$H$350,"L4",G621&lt;Data!$I$350,"L5",G621&lt;Data!$J$350,"L6",G621&lt;Data!$K$350,"L7",G621&lt;Data!$L$350,"L8", G621&gt;=Data!$L$350,"L9")</f>
        <v/>
      </c>
      <c r="K621" s="8"/>
      <c r="L621" s="126" t="s">
        <v>45</v>
      </c>
      <c r="M621" s="126" t="s">
        <v>49</v>
      </c>
      <c r="N621" s="126">
        <f t="shared" si="131"/>
        <v>0</v>
      </c>
      <c r="O621" s="2"/>
      <c r="P621" s="6"/>
      <c r="Q621" s="6"/>
      <c r="R621" s="6"/>
      <c r="S621" s="6"/>
      <c r="T621" s="6"/>
      <c r="U621" s="6"/>
      <c r="V621" s="6"/>
      <c r="W621" s="6">
        <f>$N621</f>
        <v>0</v>
      </c>
      <c r="X621" s="8"/>
      <c r="Y621" s="8">
        <f>COUNTIF(F$614:F$621:F$623:F$630,F621)</f>
        <v>0</v>
      </c>
      <c r="Z621" s="8">
        <f t="shared" si="132"/>
        <v>0</v>
      </c>
    </row>
    <row r="622" spans="1:26" s="12" customFormat="1" ht="20" customHeight="1">
      <c r="A622" s="13" t="s">
        <v>206</v>
      </c>
      <c r="B622" s="13" t="s">
        <v>24</v>
      </c>
      <c r="C622" s="13" t="s">
        <v>55</v>
      </c>
      <c r="D622" s="13"/>
      <c r="E622" s="156" t="s">
        <v>303</v>
      </c>
      <c r="F622" s="151"/>
      <c r="G622" s="151"/>
      <c r="H622" s="156"/>
      <c r="I622" s="159"/>
      <c r="J622" s="160"/>
      <c r="K622" s="8"/>
      <c r="L622" s="129"/>
      <c r="M622" s="129"/>
      <c r="N622" s="130"/>
      <c r="O622" s="8"/>
      <c r="P622" s="8"/>
      <c r="Q622" s="8"/>
      <c r="R622" s="8"/>
      <c r="S622" s="8"/>
      <c r="T622" s="8"/>
      <c r="U622" s="8"/>
      <c r="V622" s="8"/>
      <c r="W622" s="8"/>
      <c r="X622" s="8"/>
      <c r="Y622" s="8"/>
      <c r="Z622" s="3"/>
    </row>
    <row r="623" spans="1:26" s="12" customFormat="1" ht="20" customHeight="1">
      <c r="A623" s="13" t="s">
        <v>206</v>
      </c>
      <c r="B623" s="13" t="s">
        <v>24</v>
      </c>
      <c r="C623" s="13" t="s">
        <v>55</v>
      </c>
      <c r="D623" s="13" t="s">
        <v>1</v>
      </c>
      <c r="E623" s="155">
        <v>1</v>
      </c>
      <c r="F623" s="30"/>
      <c r="G623" s="139"/>
      <c r="H623" s="125" t="str">
        <f>IF(ISNA((IF(F623=0," ",VLOOKUP(F623,Data!$B$184:$B$210,1,FALSE)))),"WRONG LETTER",IF(F623=0," ",_xlfn.XLOOKUP(F623,Data!$B$184:$B$210,Data!$K$184:$K$210)))</f>
        <v xml:space="preserve"> </v>
      </c>
      <c r="I623" s="125" t="str">
        <f>IF(ISNA((IF(F623=0," ",VLOOKUP(F623,Data!$B$62:$B$88,1,FALSE)))),"WRONG LETTER",IF(F623=0," ",_xlfn.XLOOKUP(F623,Data!$B$62:$B$88,Data!$A$62:$A$88)))</f>
        <v xml:space="preserve"> </v>
      </c>
      <c r="J623" s="13" t="str" cm="1">
        <f t="array" ref="J623">_xlfn.IFS(ISBLANK(G623), "", NOT(ISNUMBER(G623)), "!!!",  G623&lt;Data!$D$350,"...",G623&lt;Data!$E$350,"L1",G623&lt;Data!$F$350,"L2",G623&lt;Data!$G$350,"L3",G623&lt;Data!$H$350,"L4",G623&lt;Data!$I$350,"L5",G623&lt;Data!$J$350,"L6",G623&lt;Data!$K$350,"L7",G623&lt;Data!$L$350,"L8", G623&gt;=Data!$L$350,"L9")</f>
        <v/>
      </c>
      <c r="K623" s="2"/>
      <c r="L623" s="126" t="s">
        <v>0</v>
      </c>
      <c r="M623" s="126" t="s">
        <v>47</v>
      </c>
      <c r="N623" s="126">
        <f>(9-_xlfn.XLOOKUP(L623,F$623:F$630,E$623:E$630, 9))+(9-_xlfn.XLOOKUP(M623,F$623:F$630,E$623:E$630, 9))</f>
        <v>0</v>
      </c>
      <c r="O623" s="2"/>
      <c r="P623" s="6">
        <f>$N623</f>
        <v>0</v>
      </c>
      <c r="Q623" s="6"/>
      <c r="R623" s="6"/>
      <c r="S623" s="6"/>
      <c r="T623" s="6"/>
      <c r="U623" s="6"/>
      <c r="V623" s="6"/>
      <c r="W623" s="6"/>
      <c r="X623" s="2"/>
      <c r="Y623" s="8">
        <f>COUNTIF(F$614:F$621:F$623:F$630,F623)</f>
        <v>0</v>
      </c>
      <c r="Z623" s="8">
        <f>IF(NOT(ISBLANK(F623)),COUNTIF(F$623:F$630,LEFT(F623,1)&amp;"*"),0)</f>
        <v>0</v>
      </c>
    </row>
    <row r="624" spans="1:26" s="12" customFormat="1" ht="20" customHeight="1">
      <c r="A624" s="13" t="s">
        <v>206</v>
      </c>
      <c r="B624" s="13" t="s">
        <v>24</v>
      </c>
      <c r="C624" s="13" t="s">
        <v>55</v>
      </c>
      <c r="D624" s="13" t="s">
        <v>1</v>
      </c>
      <c r="E624" s="155">
        <v>2</v>
      </c>
      <c r="F624" s="30"/>
      <c r="G624" s="139"/>
      <c r="H624" s="125" t="str">
        <f>IF(ISNA((IF(F624=0," ",VLOOKUP(F624,Data!$B$184:$B$210,1,FALSE)))),"WRONG LETTER",IF(F624=0," ",_xlfn.XLOOKUP(F624,Data!$B$184:$B$210,Data!$K$184:$K$210)))</f>
        <v xml:space="preserve"> </v>
      </c>
      <c r="I624" s="125" t="str">
        <f>IF(ISNA((IF(F624=0," ",VLOOKUP(F624,Data!$B$62:$B$88,1,FALSE)))),"WRONG LETTER",IF(F624=0," ",_xlfn.XLOOKUP(F624,Data!$B$62:$B$88,Data!$A$62:$A$88)))</f>
        <v xml:space="preserve"> </v>
      </c>
      <c r="J624" s="13" t="str" cm="1">
        <f t="array" ref="J624">_xlfn.IFS(ISBLANK(G624), "", NOT(ISNUMBER(G624)), "!!!",  G624&lt;Data!$D$350,"...",G624&lt;Data!$E$350,"L1",G624&lt;Data!$F$350,"L2",G624&lt;Data!$G$350,"L3",G624&lt;Data!$H$350,"L4",G624&lt;Data!$I$350,"L5",G624&lt;Data!$J$350,"L6",G624&lt;Data!$K$350,"L7",G624&lt;Data!$L$350,"L8", G624&gt;=Data!$L$350,"L9")</f>
        <v/>
      </c>
      <c r="K624" s="8"/>
      <c r="L624" s="126" t="s">
        <v>33</v>
      </c>
      <c r="M624" s="126" t="s">
        <v>34</v>
      </c>
      <c r="N624" s="126">
        <f t="shared" ref="N624:N630" si="133">(9-_xlfn.XLOOKUP(L624,F$623:F$630,E$623:E$630, 9))+(9-_xlfn.XLOOKUP(M624,F$623:F$630,E$623:E$630, 9))</f>
        <v>0</v>
      </c>
      <c r="O624" s="2"/>
      <c r="P624" s="6"/>
      <c r="Q624" s="6">
        <f>$N624</f>
        <v>0</v>
      </c>
      <c r="R624" s="6"/>
      <c r="S624" s="6"/>
      <c r="T624" s="6"/>
      <c r="U624" s="6"/>
      <c r="V624" s="6"/>
      <c r="W624" s="6"/>
      <c r="X624" s="2"/>
      <c r="Y624" s="8">
        <f>COUNTIF(F$614:F$621:F$623:F$630,F624)</f>
        <v>0</v>
      </c>
      <c r="Z624" s="8">
        <f t="shared" ref="Z624:Z630" si="134">IF(NOT(ISBLANK(F624)),COUNTIF(F$623:F$630,LEFT(F624,1)&amp;"*"),0)</f>
        <v>0</v>
      </c>
    </row>
    <row r="625" spans="1:26" s="12" customFormat="1" ht="20" customHeight="1">
      <c r="A625" s="13" t="s">
        <v>206</v>
      </c>
      <c r="B625" s="13" t="s">
        <v>24</v>
      </c>
      <c r="C625" s="13" t="s">
        <v>55</v>
      </c>
      <c r="D625" s="13" t="s">
        <v>1</v>
      </c>
      <c r="E625" s="155">
        <v>3</v>
      </c>
      <c r="F625" s="30"/>
      <c r="G625" s="139"/>
      <c r="H625" s="125" t="str">
        <f>IF(ISNA((IF(F625=0," ",VLOOKUP(F625,Data!$B$184:$B$210,1,FALSE)))),"WRONG LETTER",IF(F625=0," ",_xlfn.XLOOKUP(F625,Data!$B$184:$B$210,Data!$K$184:$K$210)))</f>
        <v xml:space="preserve"> </v>
      </c>
      <c r="I625" s="125" t="str">
        <f>IF(ISNA((IF(F625=0," ",VLOOKUP(F625,Data!$B$62:$B$88,1,FALSE)))),"WRONG LETTER",IF(F625=0," ",_xlfn.XLOOKUP(F625,Data!$B$62:$B$88,Data!$A$62:$A$88)))</f>
        <v xml:space="preserve"> </v>
      </c>
      <c r="J625" s="13" t="str" cm="1">
        <f t="array" ref="J625">_xlfn.IFS(ISBLANK(G625), "", NOT(ISNUMBER(G625)), "!!!",  G625&lt;Data!$D$350,"...",G625&lt;Data!$E$350,"L1",G625&lt;Data!$F$350,"L2",G625&lt;Data!$G$350,"L3",G625&lt;Data!$H$350,"L4",G625&lt;Data!$I$350,"L5",G625&lt;Data!$J$350,"L6",G625&lt;Data!$K$350,"L7",G625&lt;Data!$L$350,"L8", G625&gt;=Data!$L$350,"L9")</f>
        <v/>
      </c>
      <c r="K625" s="8"/>
      <c r="L625" s="126" t="s">
        <v>1</v>
      </c>
      <c r="M625" s="126" t="s">
        <v>46</v>
      </c>
      <c r="N625" s="126">
        <f t="shared" si="133"/>
        <v>0</v>
      </c>
      <c r="O625" s="2"/>
      <c r="P625" s="6"/>
      <c r="Q625" s="6"/>
      <c r="R625" s="6">
        <f>$N625</f>
        <v>0</v>
      </c>
      <c r="S625" s="6"/>
      <c r="T625" s="6"/>
      <c r="U625" s="6"/>
      <c r="V625" s="6"/>
      <c r="W625" s="6"/>
      <c r="X625" s="2"/>
      <c r="Y625" s="8">
        <f>COUNTIF(F$614:F$621:F$623:F$630,F625)</f>
        <v>0</v>
      </c>
      <c r="Z625" s="8">
        <f t="shared" si="134"/>
        <v>0</v>
      </c>
    </row>
    <row r="626" spans="1:26" s="12" customFormat="1" ht="20" customHeight="1">
      <c r="A626" s="13" t="s">
        <v>206</v>
      </c>
      <c r="B626" s="13" t="s">
        <v>24</v>
      </c>
      <c r="C626" s="13" t="s">
        <v>55</v>
      </c>
      <c r="D626" s="13" t="s">
        <v>1</v>
      </c>
      <c r="E626" s="155">
        <v>4</v>
      </c>
      <c r="F626" s="30"/>
      <c r="G626" s="139"/>
      <c r="H626" s="125" t="str">
        <f>IF(ISNA((IF(F626=0," ",VLOOKUP(F626,Data!$B$184:$B$210,1,FALSE)))),"WRONG LETTER",IF(F626=0," ",_xlfn.XLOOKUP(F626,Data!$B$184:$B$210,Data!$K$184:$K$210)))</f>
        <v xml:space="preserve"> </v>
      </c>
      <c r="I626" s="125" t="str">
        <f>IF(ISNA((IF(F626=0," ",VLOOKUP(F626,Data!$B$62:$B$88,1,FALSE)))),"WRONG LETTER",IF(F626=0," ",_xlfn.XLOOKUP(F626,Data!$B$62:$B$88,Data!$A$62:$A$88)))</f>
        <v xml:space="preserve"> </v>
      </c>
      <c r="J626" s="13" t="str" cm="1">
        <f t="array" ref="J626">_xlfn.IFS(ISBLANK(G626), "", NOT(ISNUMBER(G626)), "!!!",  G626&lt;Data!$D$350,"...",G626&lt;Data!$E$350,"L1",G626&lt;Data!$F$350,"L2",G626&lt;Data!$G$350,"L3",G626&lt;Data!$H$350,"L4",G626&lt;Data!$I$350,"L5",G626&lt;Data!$J$350,"L6",G626&lt;Data!$K$350,"L7",G626&lt;Data!$L$350,"L8", G626&gt;=Data!$L$350,"L9")</f>
        <v/>
      </c>
      <c r="K626" s="8"/>
      <c r="L626" s="126" t="s">
        <v>18</v>
      </c>
      <c r="M626" s="126" t="s">
        <v>17</v>
      </c>
      <c r="N626" s="126">
        <f t="shared" si="133"/>
        <v>0</v>
      </c>
      <c r="O626" s="2"/>
      <c r="P626" s="6"/>
      <c r="Q626" s="6"/>
      <c r="R626" s="6"/>
      <c r="S626" s="6">
        <f>$N626</f>
        <v>0</v>
      </c>
      <c r="T626" s="6"/>
      <c r="U626" s="6"/>
      <c r="V626" s="6"/>
      <c r="W626" s="6"/>
      <c r="X626" s="2"/>
      <c r="Y626" s="8">
        <f>COUNTIF(F$614:F$621:F$623:F$630,F626)</f>
        <v>0</v>
      </c>
      <c r="Z626" s="8">
        <f t="shared" si="134"/>
        <v>0</v>
      </c>
    </row>
    <row r="627" spans="1:26" s="12" customFormat="1" ht="20" customHeight="1">
      <c r="A627" s="13" t="s">
        <v>206</v>
      </c>
      <c r="B627" s="13" t="s">
        <v>24</v>
      </c>
      <c r="C627" s="13" t="s">
        <v>55</v>
      </c>
      <c r="D627" s="13" t="s">
        <v>1</v>
      </c>
      <c r="E627" s="155">
        <v>5</v>
      </c>
      <c r="F627" s="30"/>
      <c r="G627" s="139"/>
      <c r="H627" s="125" t="str">
        <f>IF(ISNA((IF(F627=0," ",VLOOKUP(F627,Data!$B$184:$B$210,1,FALSE)))),"WRONG LETTER",IF(F627=0," ",_xlfn.XLOOKUP(F627,Data!$B$184:$B$210,Data!$K$184:$K$210)))</f>
        <v xml:space="preserve"> </v>
      </c>
      <c r="I627" s="125" t="str">
        <f>IF(ISNA((IF(F627=0," ",VLOOKUP(F627,Data!$B$62:$B$88,1,FALSE)))),"WRONG LETTER",IF(F627=0," ",_xlfn.XLOOKUP(F627,Data!$B$62:$B$88,Data!$A$62:$A$88)))</f>
        <v xml:space="preserve"> </v>
      </c>
      <c r="J627" s="13" t="str" cm="1">
        <f t="array" ref="J627">_xlfn.IFS(ISBLANK(G627), "", NOT(ISNUMBER(G627)), "!!!",  G627&lt;Data!$D$350,"...",G627&lt;Data!$E$350,"L1",G627&lt;Data!$F$350,"L2",G627&lt;Data!$G$350,"L3",G627&lt;Data!$H$350,"L4",G627&lt;Data!$I$350,"L5",G627&lt;Data!$J$350,"L6",G627&lt;Data!$K$350,"L7",G627&lt;Data!$L$350,"L8", G627&gt;=Data!$L$350,"L9")</f>
        <v/>
      </c>
      <c r="K627" s="8"/>
      <c r="L627" s="126" t="s">
        <v>31</v>
      </c>
      <c r="M627" s="126" t="s">
        <v>32</v>
      </c>
      <c r="N627" s="126">
        <f t="shared" si="133"/>
        <v>0</v>
      </c>
      <c r="O627" s="2"/>
      <c r="P627" s="6"/>
      <c r="Q627" s="6"/>
      <c r="R627" s="6"/>
      <c r="S627" s="6"/>
      <c r="T627" s="6">
        <f>$N627</f>
        <v>0</v>
      </c>
      <c r="U627" s="6"/>
      <c r="V627" s="6"/>
      <c r="W627" s="6"/>
      <c r="X627" s="2"/>
      <c r="Y627" s="8">
        <f>COUNTIF(F$614:F$621:F$623:F$630,F627)</f>
        <v>0</v>
      </c>
      <c r="Z627" s="8">
        <f t="shared" si="134"/>
        <v>0</v>
      </c>
    </row>
    <row r="628" spans="1:26" s="12" customFormat="1" ht="20" customHeight="1">
      <c r="A628" s="13" t="s">
        <v>206</v>
      </c>
      <c r="B628" s="13" t="s">
        <v>24</v>
      </c>
      <c r="C628" s="13" t="s">
        <v>55</v>
      </c>
      <c r="D628" s="13" t="s">
        <v>1</v>
      </c>
      <c r="E628" s="155">
        <v>6</v>
      </c>
      <c r="F628" s="30"/>
      <c r="G628" s="139"/>
      <c r="H628" s="125" t="str">
        <f>IF(ISNA((IF(F628=0," ",VLOOKUP(F628,Data!$B$184:$B$210,1,FALSE)))),"WRONG LETTER",IF(F628=0," ",_xlfn.XLOOKUP(F628,Data!$B$184:$B$210,Data!$K$184:$K$210)))</f>
        <v xml:space="preserve"> </v>
      </c>
      <c r="I628" s="125" t="str">
        <f>IF(ISNA((IF(F628=0," ",VLOOKUP(F628,Data!$B$62:$B$88,1,FALSE)))),"WRONG LETTER",IF(F628=0," ",_xlfn.XLOOKUP(F628,Data!$B$62:$B$88,Data!$A$62:$A$88)))</f>
        <v xml:space="preserve"> </v>
      </c>
      <c r="J628" s="13" t="str" cm="1">
        <f t="array" ref="J628">_xlfn.IFS(ISBLANK(G628), "", NOT(ISNUMBER(G628)), "!!!",  G628&lt;Data!$D$350,"...",G628&lt;Data!$E$350,"L1",G628&lt;Data!$F$350,"L2",G628&lt;Data!$G$350,"L3",G628&lt;Data!$H$350,"L4",G628&lt;Data!$I$350,"L5",G628&lt;Data!$J$350,"L6",G628&lt;Data!$K$350,"L7",G628&lt;Data!$L$350,"L8", G628&gt;=Data!$L$350,"L9")</f>
        <v/>
      </c>
      <c r="K628" s="131"/>
      <c r="L628" s="126" t="s">
        <v>44</v>
      </c>
      <c r="M628" s="126" t="s">
        <v>48</v>
      </c>
      <c r="N628" s="126">
        <f t="shared" si="133"/>
        <v>0</v>
      </c>
      <c r="O628" s="2"/>
      <c r="P628" s="6"/>
      <c r="Q628" s="6"/>
      <c r="R628" s="6"/>
      <c r="S628" s="6"/>
      <c r="T628" s="6"/>
      <c r="U628" s="6">
        <f>$N628</f>
        <v>0</v>
      </c>
      <c r="V628" s="6"/>
      <c r="W628" s="6"/>
      <c r="X628" s="2"/>
      <c r="Y628" s="8">
        <f>COUNTIF(F$614:F$621:F$623:F$630,F628)</f>
        <v>0</v>
      </c>
      <c r="Z628" s="8">
        <f t="shared" si="134"/>
        <v>0</v>
      </c>
    </row>
    <row r="629" spans="1:26" s="11" customFormat="1" ht="20" customHeight="1">
      <c r="A629" s="13" t="s">
        <v>206</v>
      </c>
      <c r="B629" s="13" t="s">
        <v>24</v>
      </c>
      <c r="C629" s="13" t="s">
        <v>55</v>
      </c>
      <c r="D629" s="13" t="s">
        <v>1</v>
      </c>
      <c r="E629" s="25">
        <v>7</v>
      </c>
      <c r="F629" s="30"/>
      <c r="G629" s="139"/>
      <c r="H629" s="125" t="str">
        <f>IF(ISNA((IF(F629=0," ",VLOOKUP(F629,Data!$B$184:$B$210,1,FALSE)))),"WRONG LETTER",IF(F629=0," ",_xlfn.XLOOKUP(F629,Data!$B$184:$B$210,Data!$K$184:$K$210)))</f>
        <v xml:space="preserve"> </v>
      </c>
      <c r="I629" s="125" t="str">
        <f>IF(ISNA((IF(F629=0," ",VLOOKUP(F629,Data!$B$62:$B$88,1,FALSE)))),"WRONG LETTER",IF(F629=0," ",_xlfn.XLOOKUP(F629,Data!$B$62:$B$88,Data!$A$62:$A$88)))</f>
        <v xml:space="preserve"> </v>
      </c>
      <c r="J629" s="13" t="str" cm="1">
        <f t="array" ref="J629">_xlfn.IFS(ISBLANK(G629), "", NOT(ISNUMBER(G629)), "!!!",  G629&lt;Data!$D$350,"...",G629&lt;Data!$E$350,"L1",G629&lt;Data!$F$350,"L2",G629&lt;Data!$G$350,"L3",G629&lt;Data!$H$350,"L4",G629&lt;Data!$I$350,"L5",G629&lt;Data!$J$350,"L6",G629&lt;Data!$K$350,"L7",G629&lt;Data!$L$350,"L8", G629&gt;=Data!$L$350,"L9")</f>
        <v/>
      </c>
      <c r="K629" s="8"/>
      <c r="L629" s="126" t="s">
        <v>72</v>
      </c>
      <c r="M629" s="126" t="s">
        <v>73</v>
      </c>
      <c r="N629" s="126">
        <f t="shared" si="133"/>
        <v>0</v>
      </c>
      <c r="O629" s="2"/>
      <c r="P629" s="6"/>
      <c r="Q629" s="6"/>
      <c r="R629" s="6"/>
      <c r="S629" s="6"/>
      <c r="T629" s="6"/>
      <c r="U629" s="6"/>
      <c r="V629" s="6">
        <f>$N629</f>
        <v>0</v>
      </c>
      <c r="W629" s="6"/>
      <c r="X629" s="2"/>
      <c r="Y629" s="8">
        <f>COUNTIF(F$614:F$621:F$623:F$630,F629)</f>
        <v>0</v>
      </c>
      <c r="Z629" s="8">
        <f t="shared" si="134"/>
        <v>0</v>
      </c>
    </row>
    <row r="630" spans="1:26" s="11" customFormat="1" ht="20" customHeight="1">
      <c r="A630" s="13" t="s">
        <v>206</v>
      </c>
      <c r="B630" s="13" t="s">
        <v>24</v>
      </c>
      <c r="C630" s="13" t="s">
        <v>55</v>
      </c>
      <c r="D630" s="13" t="s">
        <v>1</v>
      </c>
      <c r="E630" s="25">
        <v>8</v>
      </c>
      <c r="F630" s="30"/>
      <c r="G630" s="139"/>
      <c r="H630" s="125" t="str">
        <f>IF(ISNA((IF(F630=0," ",VLOOKUP(F630,Data!$B$184:$B$210,1,FALSE)))),"WRONG LETTER",IF(F630=0," ",_xlfn.XLOOKUP(F630,Data!$B$184:$B$210,Data!$K$184:$K$210)))</f>
        <v xml:space="preserve"> </v>
      </c>
      <c r="I630" s="125" t="str">
        <f>IF(ISNA((IF(F630=0," ",VLOOKUP(F630,Data!$B$62:$B$88,1,FALSE)))),"WRONG LETTER",IF(F630=0," ",_xlfn.XLOOKUP(F630,Data!$B$62:$B$88,Data!$A$62:$A$88)))</f>
        <v xml:space="preserve"> </v>
      </c>
      <c r="J630" s="13" t="str" cm="1">
        <f t="array" ref="J630">_xlfn.IFS(ISBLANK(G630), "", NOT(ISNUMBER(G630)), "!!!",  G630&lt;Data!$D$350,"...",G630&lt;Data!$E$350,"L1",G630&lt;Data!$F$350,"L2",G630&lt;Data!$G$350,"L3",G630&lt;Data!$H$350,"L4",G630&lt;Data!$I$350,"L5",G630&lt;Data!$J$350,"L6",G630&lt;Data!$K$350,"L7",G630&lt;Data!$L$350,"L8", G630&gt;=Data!$L$350,"L9")</f>
        <v/>
      </c>
      <c r="K630" s="8"/>
      <c r="L630" s="126" t="s">
        <v>45</v>
      </c>
      <c r="M630" s="126" t="s">
        <v>49</v>
      </c>
      <c r="N630" s="126">
        <f t="shared" si="133"/>
        <v>0</v>
      </c>
      <c r="O630" s="2"/>
      <c r="P630" s="6"/>
      <c r="Q630" s="6"/>
      <c r="R630" s="6"/>
      <c r="S630" s="6"/>
      <c r="T630" s="6"/>
      <c r="U630" s="6"/>
      <c r="V630" s="6"/>
      <c r="W630" s="6">
        <f>$N630</f>
        <v>0</v>
      </c>
      <c r="X630" s="8"/>
      <c r="Y630" s="8">
        <f>COUNTIF(F$614:F$621:F$623:F$630,F630)</f>
        <v>0</v>
      </c>
      <c r="Z630" s="8">
        <f t="shared" si="134"/>
        <v>0</v>
      </c>
    </row>
    <row r="631" spans="1:26" s="11" customFormat="1" ht="20" customHeight="1">
      <c r="A631" s="13" t="s">
        <v>206</v>
      </c>
      <c r="B631" s="13" t="s">
        <v>24</v>
      </c>
      <c r="C631" s="13" t="s">
        <v>51</v>
      </c>
      <c r="D631" s="13"/>
      <c r="E631" s="156" t="s">
        <v>304</v>
      </c>
      <c r="F631" s="151"/>
      <c r="G631" s="151"/>
      <c r="H631" s="156"/>
      <c r="I631" s="159" t="s">
        <v>59</v>
      </c>
      <c r="J631" s="160">
        <f>Data!$M$351</f>
        <v>36.619999999999997</v>
      </c>
      <c r="K631" s="22"/>
      <c r="L631" s="16"/>
      <c r="M631" s="16"/>
      <c r="O631" s="8"/>
      <c r="P631" s="8"/>
      <c r="Q631" s="8"/>
      <c r="R631" s="8"/>
      <c r="S631" s="8"/>
      <c r="T631" s="8"/>
      <c r="U631" s="8"/>
      <c r="V631" s="8"/>
      <c r="W631" s="8"/>
      <c r="X631" s="2"/>
      <c r="Y631" s="123"/>
      <c r="Z631" s="124"/>
    </row>
    <row r="632" spans="1:26" s="11" customFormat="1" ht="20" customHeight="1">
      <c r="A632" s="13" t="s">
        <v>206</v>
      </c>
      <c r="B632" s="13" t="s">
        <v>24</v>
      </c>
      <c r="C632" s="13" t="s">
        <v>51</v>
      </c>
      <c r="D632" s="13" t="s">
        <v>0</v>
      </c>
      <c r="E632" s="155">
        <v>1</v>
      </c>
      <c r="F632" s="30"/>
      <c r="G632" s="139"/>
      <c r="H632" s="125" t="str">
        <f>IF(ISNA((IF(F632=0," ",VLOOKUP(F632,Data!$B$184:$B$210,1,FALSE)))),"WRONG LETTER",IF(F632=0," ",_xlfn.XLOOKUP(F632,Data!$B$184:$B$210,Data!$F$184:$F$210)))</f>
        <v xml:space="preserve"> </v>
      </c>
      <c r="I632" s="125" t="str">
        <f>IF(ISNA((IF(F632=0," ",VLOOKUP(F632,Data!$B$62:$B$88,1,FALSE)))),"WRONG LETTER",IF(F632=0," ",_xlfn.XLOOKUP(F632,Data!$B$62:$B$88,Data!$A$62:$A$88)))</f>
        <v xml:space="preserve"> </v>
      </c>
      <c r="J632" s="13" t="str" cm="1">
        <f t="array" ref="J632">_xlfn.IFS(ISBLANK(G632), "", NOT(ISNUMBER(G632)), "!!!",  G632&lt;Data!$D$351,"...",G632&lt;Data!$E$351,"L1",G632&lt;Data!$F$351,"L2",G632&lt;Data!$G$351,"L3",G632&lt;Data!$H$351,"L4",G632&lt;Data!$I$351,"L5",G632&lt;Data!$J$351,"L6",G632&lt;Data!$K$351,"L7",G632&lt;Data!$L$351,"L8", G632&gt;=Data!$L$351,"L9")</f>
        <v/>
      </c>
      <c r="K632" s="2"/>
      <c r="L632" s="126" t="s">
        <v>0</v>
      </c>
      <c r="M632" s="126" t="s">
        <v>47</v>
      </c>
      <c r="N632" s="126">
        <f>(9-_xlfn.XLOOKUP(L632,F$632:F$639,E$632:E$639, 9))+(9-_xlfn.XLOOKUP(M632,F$632:F$639,E$632:E$639, 9))</f>
        <v>0</v>
      </c>
      <c r="O632" s="2"/>
      <c r="P632" s="6">
        <f>$N632</f>
        <v>0</v>
      </c>
      <c r="Q632" s="6"/>
      <c r="R632" s="6"/>
      <c r="S632" s="6"/>
      <c r="T632" s="6"/>
      <c r="U632" s="6"/>
      <c r="V632" s="6"/>
      <c r="W632" s="6"/>
      <c r="X632" s="2"/>
      <c r="Y632" s="8">
        <f>COUNTIF(F$632:F$639:F$641:F$648,F632)</f>
        <v>0</v>
      </c>
      <c r="Z632" s="8">
        <f>IF(NOT(ISBLANK(F632)),COUNTIF(F$632:F$639,LEFT(F632,1)&amp;"*"),0)</f>
        <v>0</v>
      </c>
    </row>
    <row r="633" spans="1:26" s="11" customFormat="1" ht="20" customHeight="1">
      <c r="A633" s="13" t="s">
        <v>206</v>
      </c>
      <c r="B633" s="13" t="s">
        <v>24</v>
      </c>
      <c r="C633" s="13" t="s">
        <v>51</v>
      </c>
      <c r="D633" s="13" t="s">
        <v>0</v>
      </c>
      <c r="E633" s="155">
        <v>2</v>
      </c>
      <c r="F633" s="30"/>
      <c r="G633" s="139"/>
      <c r="H633" s="125" t="str">
        <f>IF(ISNA((IF(F633=0," ",VLOOKUP(F633,Data!$B$184:$B$210,1,FALSE)))),"WRONG LETTER",IF(F633=0," ",_xlfn.XLOOKUP(F633,Data!$B$184:$B$210,Data!$F$184:$F$210)))</f>
        <v xml:space="preserve"> </v>
      </c>
      <c r="I633" s="125" t="str">
        <f>IF(ISNA((IF(F633=0," ",VLOOKUP(F633,Data!$B$62:$B$88,1,FALSE)))),"WRONG LETTER",IF(F633=0," ",_xlfn.XLOOKUP(F633,Data!$B$62:$B$88,Data!$A$62:$A$88)))</f>
        <v xml:space="preserve"> </v>
      </c>
      <c r="J633" s="13" t="str" cm="1">
        <f t="array" ref="J633">_xlfn.IFS(ISBLANK(G633), "", NOT(ISNUMBER(G633)), "!!!",  G633&lt;Data!$D$351,"...",G633&lt;Data!$E$351,"L1",G633&lt;Data!$F$351,"L2",G633&lt;Data!$G$351,"L3",G633&lt;Data!$H$351,"L4",G633&lt;Data!$I$351,"L5",G633&lt;Data!$J$351,"L6",G633&lt;Data!$K$351,"L7",G633&lt;Data!$L$351,"L8", G633&gt;=Data!$L$351,"L9")</f>
        <v/>
      </c>
      <c r="K633" s="2"/>
      <c r="L633" s="126" t="s">
        <v>33</v>
      </c>
      <c r="M633" s="126" t="s">
        <v>34</v>
      </c>
      <c r="N633" s="126">
        <f t="shared" ref="N633:N639" si="135">(9-_xlfn.XLOOKUP(L633,F$632:F$639,E$632:E$639, 9))+(9-_xlfn.XLOOKUP(M633,F$632:F$639,E$632:E$639, 9))</f>
        <v>0</v>
      </c>
      <c r="O633" s="2"/>
      <c r="P633" s="6"/>
      <c r="Q633" s="6">
        <f>$N633</f>
        <v>0</v>
      </c>
      <c r="R633" s="6"/>
      <c r="S633" s="6"/>
      <c r="T633" s="6"/>
      <c r="U633" s="6"/>
      <c r="V633" s="6"/>
      <c r="W633" s="6"/>
      <c r="X633" s="2"/>
      <c r="Y633" s="8">
        <f>COUNTIF(F$632:F$639:F$641:F$648,F633)</f>
        <v>0</v>
      </c>
      <c r="Z633" s="8">
        <f t="shared" ref="Z633:Z639" si="136">IF(NOT(ISBLANK(F633)),COUNTIF(F$632:F$639,LEFT(F633,1)&amp;"*"),0)</f>
        <v>0</v>
      </c>
    </row>
    <row r="634" spans="1:26" s="11" customFormat="1" ht="20" customHeight="1">
      <c r="A634" s="13" t="s">
        <v>206</v>
      </c>
      <c r="B634" s="13" t="s">
        <v>24</v>
      </c>
      <c r="C634" s="13" t="s">
        <v>51</v>
      </c>
      <c r="D634" s="13" t="s">
        <v>0</v>
      </c>
      <c r="E634" s="155">
        <v>3</v>
      </c>
      <c r="F634" s="30"/>
      <c r="G634" s="139"/>
      <c r="H634" s="125" t="str">
        <f>IF(ISNA((IF(F634=0," ",VLOOKUP(F634,Data!$B$184:$B$210,1,FALSE)))),"WRONG LETTER",IF(F634=0," ",_xlfn.XLOOKUP(F634,Data!$B$184:$B$210,Data!$F$184:$F$210)))</f>
        <v xml:space="preserve"> </v>
      </c>
      <c r="I634" s="125" t="str">
        <f>IF(ISNA((IF(F634=0," ",VLOOKUP(F634,Data!$B$62:$B$88,1,FALSE)))),"WRONG LETTER",IF(F634=0," ",_xlfn.XLOOKUP(F634,Data!$B$62:$B$88,Data!$A$62:$A$88)))</f>
        <v xml:space="preserve"> </v>
      </c>
      <c r="J634" s="13" t="str" cm="1">
        <f t="array" ref="J634">_xlfn.IFS(ISBLANK(G634), "", NOT(ISNUMBER(G634)), "!!!",  G634&lt;Data!$D$351,"...",G634&lt;Data!$E$351,"L1",G634&lt;Data!$F$351,"L2",G634&lt;Data!$G$351,"L3",G634&lt;Data!$H$351,"L4",G634&lt;Data!$I$351,"L5",G634&lt;Data!$J$351,"L6",G634&lt;Data!$K$351,"L7",G634&lt;Data!$L$351,"L8", G634&gt;=Data!$L$351,"L9")</f>
        <v/>
      </c>
      <c r="K634" s="2"/>
      <c r="L634" s="126" t="s">
        <v>1</v>
      </c>
      <c r="M634" s="126" t="s">
        <v>46</v>
      </c>
      <c r="N634" s="126">
        <f t="shared" si="135"/>
        <v>0</v>
      </c>
      <c r="O634" s="2"/>
      <c r="P634" s="6"/>
      <c r="Q634" s="6"/>
      <c r="R634" s="6">
        <f>$N634</f>
        <v>0</v>
      </c>
      <c r="S634" s="6"/>
      <c r="T634" s="6"/>
      <c r="U634" s="6"/>
      <c r="V634" s="6"/>
      <c r="W634" s="6"/>
      <c r="X634" s="2"/>
      <c r="Y634" s="8">
        <f>COUNTIF(F$632:F$639:F$641:F$648,F634)</f>
        <v>0</v>
      </c>
      <c r="Z634" s="8">
        <f t="shared" si="136"/>
        <v>0</v>
      </c>
    </row>
    <row r="635" spans="1:26" s="11" customFormat="1" ht="20" customHeight="1">
      <c r="A635" s="13" t="s">
        <v>206</v>
      </c>
      <c r="B635" s="13" t="s">
        <v>24</v>
      </c>
      <c r="C635" s="13" t="s">
        <v>51</v>
      </c>
      <c r="D635" s="13" t="s">
        <v>0</v>
      </c>
      <c r="E635" s="155">
        <v>4</v>
      </c>
      <c r="F635" s="30"/>
      <c r="G635" s="139"/>
      <c r="H635" s="125" t="str">
        <f>IF(ISNA((IF(F635=0," ",VLOOKUP(F635,Data!$B$184:$B$210,1,FALSE)))),"WRONG LETTER",IF(F635=0," ",_xlfn.XLOOKUP(F635,Data!$B$184:$B$210,Data!$F$184:$F$210)))</f>
        <v xml:space="preserve"> </v>
      </c>
      <c r="I635" s="125" t="str">
        <f>IF(ISNA((IF(F635=0," ",VLOOKUP(F635,Data!$B$62:$B$88,1,FALSE)))),"WRONG LETTER",IF(F635=0," ",_xlfn.XLOOKUP(F635,Data!$B$62:$B$88,Data!$A$62:$A$88)))</f>
        <v xml:space="preserve"> </v>
      </c>
      <c r="J635" s="13" t="str" cm="1">
        <f t="array" ref="J635">_xlfn.IFS(ISBLANK(G635), "", NOT(ISNUMBER(G635)), "!!!",  G635&lt;Data!$D$351,"...",G635&lt;Data!$E$351,"L1",G635&lt;Data!$F$351,"L2",G635&lt;Data!$G$351,"L3",G635&lt;Data!$H$351,"L4",G635&lt;Data!$I$351,"L5",G635&lt;Data!$J$351,"L6",G635&lt;Data!$K$351,"L7",G635&lt;Data!$L$351,"L8", G635&gt;=Data!$L$351,"L9")</f>
        <v/>
      </c>
      <c r="K635" s="2"/>
      <c r="L635" s="126" t="s">
        <v>18</v>
      </c>
      <c r="M635" s="126" t="s">
        <v>17</v>
      </c>
      <c r="N635" s="126">
        <f t="shared" si="135"/>
        <v>0</v>
      </c>
      <c r="O635" s="2"/>
      <c r="P635" s="6"/>
      <c r="Q635" s="6"/>
      <c r="R635" s="6"/>
      <c r="S635" s="6">
        <f>$N635</f>
        <v>0</v>
      </c>
      <c r="T635" s="6"/>
      <c r="U635" s="6"/>
      <c r="V635" s="6"/>
      <c r="W635" s="6"/>
      <c r="X635" s="2"/>
      <c r="Y635" s="8">
        <f>COUNTIF(F$632:F$639:F$641:F$648,F635)</f>
        <v>0</v>
      </c>
      <c r="Z635" s="8">
        <f t="shared" si="136"/>
        <v>0</v>
      </c>
    </row>
    <row r="636" spans="1:26" s="11" customFormat="1" ht="20" customHeight="1">
      <c r="A636" s="13" t="s">
        <v>206</v>
      </c>
      <c r="B636" s="13" t="s">
        <v>24</v>
      </c>
      <c r="C636" s="13" t="s">
        <v>51</v>
      </c>
      <c r="D636" s="13" t="s">
        <v>0</v>
      </c>
      <c r="E636" s="155">
        <v>5</v>
      </c>
      <c r="F636" s="30"/>
      <c r="G636" s="139"/>
      <c r="H636" s="125" t="str">
        <f>IF(ISNA((IF(F636=0," ",VLOOKUP(F636,Data!$B$184:$B$210,1,FALSE)))),"WRONG LETTER",IF(F636=0," ",_xlfn.XLOOKUP(F636,Data!$B$184:$B$210,Data!$F$184:$F$210)))</f>
        <v xml:space="preserve"> </v>
      </c>
      <c r="I636" s="125" t="str">
        <f>IF(ISNA((IF(F636=0," ",VLOOKUP(F636,Data!$B$62:$B$88,1,FALSE)))),"WRONG LETTER",IF(F636=0," ",_xlfn.XLOOKUP(F636,Data!$B$62:$B$88,Data!$A$62:$A$88)))</f>
        <v xml:space="preserve"> </v>
      </c>
      <c r="J636" s="13" t="str" cm="1">
        <f t="array" ref="J636">_xlfn.IFS(ISBLANK(G636), "", NOT(ISNUMBER(G636)), "!!!",  G636&lt;Data!$D$351,"...",G636&lt;Data!$E$351,"L1",G636&lt;Data!$F$351,"L2",G636&lt;Data!$G$351,"L3",G636&lt;Data!$H$351,"L4",G636&lt;Data!$I$351,"L5",G636&lt;Data!$J$351,"L6",G636&lt;Data!$K$351,"L7",G636&lt;Data!$L$351,"L8", G636&gt;=Data!$L$351,"L9")</f>
        <v/>
      </c>
      <c r="K636" s="2"/>
      <c r="L636" s="126" t="s">
        <v>31</v>
      </c>
      <c r="M636" s="126" t="s">
        <v>32</v>
      </c>
      <c r="N636" s="126">
        <f t="shared" si="135"/>
        <v>0</v>
      </c>
      <c r="O636" s="2"/>
      <c r="P636" s="6"/>
      <c r="Q636" s="6"/>
      <c r="R636" s="6"/>
      <c r="S636" s="6"/>
      <c r="T636" s="6">
        <f>$N636</f>
        <v>0</v>
      </c>
      <c r="U636" s="6"/>
      <c r="V636" s="6"/>
      <c r="W636" s="6"/>
      <c r="X636" s="2"/>
      <c r="Y636" s="8">
        <f>COUNTIF(F$632:F$639:F$641:F$648,F636)</f>
        <v>0</v>
      </c>
      <c r="Z636" s="8">
        <f t="shared" si="136"/>
        <v>0</v>
      </c>
    </row>
    <row r="637" spans="1:26" s="11" customFormat="1" ht="20" customHeight="1">
      <c r="A637" s="13" t="s">
        <v>206</v>
      </c>
      <c r="B637" s="13" t="s">
        <v>24</v>
      </c>
      <c r="C637" s="13" t="s">
        <v>51</v>
      </c>
      <c r="D637" s="13" t="s">
        <v>0</v>
      </c>
      <c r="E637" s="155">
        <v>6</v>
      </c>
      <c r="F637" s="30"/>
      <c r="G637" s="139"/>
      <c r="H637" s="125" t="str">
        <f>IF(ISNA((IF(F637=0," ",VLOOKUP(F637,Data!$B$184:$B$210,1,FALSE)))),"WRONG LETTER",IF(F637=0," ",_xlfn.XLOOKUP(F637,Data!$B$184:$B$210,Data!$F$184:$F$210)))</f>
        <v xml:space="preserve"> </v>
      </c>
      <c r="I637" s="125" t="str">
        <f>IF(ISNA((IF(F637=0," ",VLOOKUP(F637,Data!$B$62:$B$88,1,FALSE)))),"WRONG LETTER",IF(F637=0," ",_xlfn.XLOOKUP(F637,Data!$B$62:$B$88,Data!$A$62:$A$88)))</f>
        <v xml:space="preserve"> </v>
      </c>
      <c r="J637" s="13" t="str" cm="1">
        <f t="array" ref="J637">_xlfn.IFS(ISBLANK(G637), "", NOT(ISNUMBER(G637)), "!!!",  G637&lt;Data!$D$351,"...",G637&lt;Data!$E$351,"L1",G637&lt;Data!$F$351,"L2",G637&lt;Data!$G$351,"L3",G637&lt;Data!$H$351,"L4",G637&lt;Data!$I$351,"L5",G637&lt;Data!$J$351,"L6",G637&lt;Data!$K$351,"L7",G637&lt;Data!$L$351,"L8", G637&gt;=Data!$L$351,"L9")</f>
        <v/>
      </c>
      <c r="K637" s="2"/>
      <c r="L637" s="126" t="s">
        <v>44</v>
      </c>
      <c r="M637" s="126" t="s">
        <v>48</v>
      </c>
      <c r="N637" s="126">
        <f t="shared" si="135"/>
        <v>0</v>
      </c>
      <c r="O637" s="2"/>
      <c r="P637" s="6"/>
      <c r="Q637" s="6"/>
      <c r="R637" s="6"/>
      <c r="S637" s="6"/>
      <c r="T637" s="6"/>
      <c r="U637" s="6">
        <f>$N637</f>
        <v>0</v>
      </c>
      <c r="V637" s="6"/>
      <c r="W637" s="6"/>
      <c r="X637" s="2"/>
      <c r="Y637" s="8">
        <f>COUNTIF(F$632:F$639:F$641:F$648,F637)</f>
        <v>0</v>
      </c>
      <c r="Z637" s="8">
        <f t="shared" si="136"/>
        <v>0</v>
      </c>
    </row>
    <row r="638" spans="1:26" s="11" customFormat="1" ht="20" customHeight="1">
      <c r="A638" s="13" t="s">
        <v>206</v>
      </c>
      <c r="B638" s="13" t="s">
        <v>24</v>
      </c>
      <c r="C638" s="13" t="s">
        <v>51</v>
      </c>
      <c r="D638" s="13" t="s">
        <v>0</v>
      </c>
      <c r="E638" s="25">
        <v>7</v>
      </c>
      <c r="F638" s="30"/>
      <c r="G638" s="139"/>
      <c r="H638" s="125" t="str">
        <f>IF(ISNA((IF(F638=0," ",VLOOKUP(F638,Data!$B$184:$B$210,1,FALSE)))),"WRONG LETTER",IF(F638=0," ",_xlfn.XLOOKUP(F638,Data!$B$184:$B$210,Data!$F$184:$F$210)))</f>
        <v xml:space="preserve"> </v>
      </c>
      <c r="I638" s="125" t="str">
        <f>IF(ISNA((IF(F638=0," ",VLOOKUP(F638,Data!$B$62:$B$88,1,FALSE)))),"WRONG LETTER",IF(F638=0," ",_xlfn.XLOOKUP(F638,Data!$B$62:$B$88,Data!$A$62:$A$88)))</f>
        <v xml:space="preserve"> </v>
      </c>
      <c r="J638" s="13" t="str" cm="1">
        <f t="array" ref="J638">_xlfn.IFS(ISBLANK(G638), "", NOT(ISNUMBER(G638)), "!!!",  G638&lt;Data!$D$351,"...",G638&lt;Data!$E$351,"L1",G638&lt;Data!$F$351,"L2",G638&lt;Data!$G$351,"L3",G638&lt;Data!$H$351,"L4",G638&lt;Data!$I$351,"L5",G638&lt;Data!$J$351,"L6",G638&lt;Data!$K$351,"L7",G638&lt;Data!$L$351,"L8", G638&gt;=Data!$L$351,"L9")</f>
        <v/>
      </c>
      <c r="K638" s="2"/>
      <c r="L638" s="126" t="s">
        <v>72</v>
      </c>
      <c r="M638" s="126" t="s">
        <v>73</v>
      </c>
      <c r="N638" s="126">
        <f t="shared" si="135"/>
        <v>0</v>
      </c>
      <c r="O638" s="2"/>
      <c r="P638" s="6"/>
      <c r="Q638" s="6"/>
      <c r="R638" s="6"/>
      <c r="S638" s="6"/>
      <c r="T638" s="6"/>
      <c r="U638" s="6"/>
      <c r="V638" s="6">
        <f>$N638</f>
        <v>0</v>
      </c>
      <c r="W638" s="6"/>
      <c r="X638" s="2"/>
      <c r="Y638" s="8">
        <f>COUNTIF(F$632:F$639:F$641:F$648,F638)</f>
        <v>0</v>
      </c>
      <c r="Z638" s="8">
        <f t="shared" si="136"/>
        <v>0</v>
      </c>
    </row>
    <row r="639" spans="1:26" s="12" customFormat="1" ht="20" customHeight="1">
      <c r="A639" s="13" t="s">
        <v>206</v>
      </c>
      <c r="B639" s="13" t="s">
        <v>24</v>
      </c>
      <c r="C639" s="13" t="s">
        <v>51</v>
      </c>
      <c r="D639" s="13" t="s">
        <v>0</v>
      </c>
      <c r="E639" s="25">
        <v>8</v>
      </c>
      <c r="F639" s="30"/>
      <c r="G639" s="139"/>
      <c r="H639" s="125" t="str">
        <f>IF(ISNA((IF(F639=0," ",VLOOKUP(F639,Data!$B$184:$B$210,1,FALSE)))),"WRONG LETTER",IF(F639=0," ",_xlfn.XLOOKUP(F639,Data!$B$184:$B$210,Data!$F$184:$F$210)))</f>
        <v xml:space="preserve"> </v>
      </c>
      <c r="I639" s="125" t="str">
        <f>IF(ISNA((IF(F639=0," ",VLOOKUP(F639,Data!$B$62:$B$88,1,FALSE)))),"WRONG LETTER",IF(F639=0," ",_xlfn.XLOOKUP(F639,Data!$B$62:$B$88,Data!$A$62:$A$88)))</f>
        <v xml:space="preserve"> </v>
      </c>
      <c r="J639" s="13" t="str" cm="1">
        <f t="array" ref="J639">_xlfn.IFS(ISBLANK(G639), "", NOT(ISNUMBER(G639)), "!!!",  G639&lt;Data!$D$351,"...",G639&lt;Data!$E$351,"L1",G639&lt;Data!$F$351,"L2",G639&lt;Data!$G$351,"L3",G639&lt;Data!$H$351,"L4",G639&lt;Data!$I$351,"L5",G639&lt;Data!$J$351,"L6",G639&lt;Data!$K$351,"L7",G639&lt;Data!$L$351,"L8", G639&gt;=Data!$L$351,"L9")</f>
        <v/>
      </c>
      <c r="K639" s="8"/>
      <c r="L639" s="126" t="s">
        <v>45</v>
      </c>
      <c r="M639" s="126" t="s">
        <v>49</v>
      </c>
      <c r="N639" s="126">
        <f t="shared" si="135"/>
        <v>0</v>
      </c>
      <c r="O639" s="2"/>
      <c r="P639" s="6"/>
      <c r="Q639" s="6"/>
      <c r="R639" s="6"/>
      <c r="S639" s="6"/>
      <c r="T639" s="6"/>
      <c r="U639" s="6"/>
      <c r="V639" s="6"/>
      <c r="W639" s="6">
        <f>$N639</f>
        <v>0</v>
      </c>
      <c r="X639" s="8"/>
      <c r="Y639" s="8">
        <f>COUNTIF(F$632:F$639:F$641:F$648,F639)</f>
        <v>0</v>
      </c>
      <c r="Z639" s="8">
        <f t="shared" si="136"/>
        <v>0</v>
      </c>
    </row>
    <row r="640" spans="1:26" s="12" customFormat="1" ht="20" customHeight="1">
      <c r="A640" s="13" t="s">
        <v>206</v>
      </c>
      <c r="B640" s="13" t="s">
        <v>24</v>
      </c>
      <c r="C640" s="13" t="s">
        <v>51</v>
      </c>
      <c r="D640" s="13"/>
      <c r="E640" s="156" t="s">
        <v>305</v>
      </c>
      <c r="F640" s="151"/>
      <c r="G640" s="151"/>
      <c r="H640" s="156"/>
      <c r="I640" s="159"/>
      <c r="J640" s="160"/>
      <c r="K640" s="8"/>
      <c r="L640" s="129"/>
      <c r="M640" s="129"/>
      <c r="N640" s="130"/>
      <c r="O640" s="8"/>
      <c r="P640" s="8"/>
      <c r="Q640" s="8"/>
      <c r="R640" s="8"/>
      <c r="S640" s="8"/>
      <c r="T640" s="8"/>
      <c r="U640" s="8"/>
      <c r="V640" s="8"/>
      <c r="W640" s="8"/>
      <c r="X640" s="8"/>
      <c r="Y640" s="8"/>
      <c r="Z640" s="3"/>
    </row>
    <row r="641" spans="1:26" s="12" customFormat="1" ht="20" customHeight="1">
      <c r="A641" s="13" t="s">
        <v>206</v>
      </c>
      <c r="B641" s="13" t="s">
        <v>24</v>
      </c>
      <c r="C641" s="13" t="s">
        <v>51</v>
      </c>
      <c r="D641" s="13" t="s">
        <v>1</v>
      </c>
      <c r="E641" s="155">
        <v>1</v>
      </c>
      <c r="F641" s="30"/>
      <c r="G641" s="139"/>
      <c r="H641" s="125" t="str">
        <f>IF(ISNA((IF(F641=0," ",VLOOKUP(F641,Data!$B$184:$B$210,1,FALSE)))),"WRONG LETTER",IF(F641=0," ",_xlfn.XLOOKUP(F641,Data!$B$184:$B$210,Data!$F$184:$F$210)))</f>
        <v xml:space="preserve"> </v>
      </c>
      <c r="I641" s="125" t="str">
        <f>IF(ISNA((IF(F641=0," ",VLOOKUP(F641,Data!$B$62:$B$88,1,FALSE)))),"WRONG LETTER",IF(F641=0," ",_xlfn.XLOOKUP(F641,Data!$B$62:$B$88,Data!$A$62:$A$88)))</f>
        <v xml:space="preserve"> </v>
      </c>
      <c r="J641" s="13" t="str" cm="1">
        <f t="array" ref="J641">_xlfn.IFS(ISBLANK(G641), "", NOT(ISNUMBER(G641)), "!!!",  G641&lt;Data!$D$351,"...",G641&lt;Data!$E$351,"L1",G641&lt;Data!$F$351,"L2",G641&lt;Data!$G$351,"L3",G641&lt;Data!$H$351,"L4",G641&lt;Data!$I$351,"L5",G641&lt;Data!$J$351,"L6",G641&lt;Data!$K$351,"L7",G641&lt;Data!$L$351,"L8", G641&gt;=Data!$L$351,"L9")</f>
        <v/>
      </c>
      <c r="K641" s="2"/>
      <c r="L641" s="126" t="s">
        <v>0</v>
      </c>
      <c r="M641" s="126" t="s">
        <v>47</v>
      </c>
      <c r="N641" s="126">
        <f>(9-_xlfn.XLOOKUP(L641,F$641:F$648,E$641:E$648, 9))+(9-_xlfn.XLOOKUP(M641,F$641:F$648,E$641:E$648, 9))</f>
        <v>0</v>
      </c>
      <c r="O641" s="2"/>
      <c r="P641" s="6">
        <f>$N641</f>
        <v>0</v>
      </c>
      <c r="Q641" s="6"/>
      <c r="R641" s="6"/>
      <c r="S641" s="6"/>
      <c r="T641" s="6"/>
      <c r="U641" s="6"/>
      <c r="V641" s="6"/>
      <c r="W641" s="6"/>
      <c r="X641" s="2"/>
      <c r="Y641" s="8">
        <f>COUNTIF(F$632:F$639:F$641:F$648,F641)</f>
        <v>0</v>
      </c>
      <c r="Z641" s="8">
        <f>IF(NOT(ISBLANK(F641)),COUNTIF(F$641:F$648,LEFT(F641,1)&amp;"*"),0)</f>
        <v>0</v>
      </c>
    </row>
    <row r="642" spans="1:26" s="12" customFormat="1" ht="20" customHeight="1">
      <c r="A642" s="13" t="s">
        <v>206</v>
      </c>
      <c r="B642" s="13" t="s">
        <v>24</v>
      </c>
      <c r="C642" s="13" t="s">
        <v>51</v>
      </c>
      <c r="D642" s="13" t="s">
        <v>1</v>
      </c>
      <c r="E642" s="155">
        <v>2</v>
      </c>
      <c r="F642" s="30"/>
      <c r="G642" s="139"/>
      <c r="H642" s="125" t="str">
        <f>IF(ISNA((IF(F642=0," ",VLOOKUP(F642,Data!$B$184:$B$210,1,FALSE)))),"WRONG LETTER",IF(F642=0," ",_xlfn.XLOOKUP(F642,Data!$B$184:$B$210,Data!$F$184:$F$210)))</f>
        <v xml:space="preserve"> </v>
      </c>
      <c r="I642" s="125" t="str">
        <f>IF(ISNA((IF(F642=0," ",VLOOKUP(F642,Data!$B$62:$B$88,1,FALSE)))),"WRONG LETTER",IF(F642=0," ",_xlfn.XLOOKUP(F642,Data!$B$62:$B$88,Data!$A$62:$A$88)))</f>
        <v xml:space="preserve"> </v>
      </c>
      <c r="J642" s="13" t="str" cm="1">
        <f t="array" ref="J642">_xlfn.IFS(ISBLANK(G642), "", NOT(ISNUMBER(G642)), "!!!",  G642&lt;Data!$D$351,"...",G642&lt;Data!$E$351,"L1",G642&lt;Data!$F$351,"L2",G642&lt;Data!$G$351,"L3",G642&lt;Data!$H$351,"L4",G642&lt;Data!$I$351,"L5",G642&lt;Data!$J$351,"L6",G642&lt;Data!$K$351,"L7",G642&lt;Data!$L$351,"L8", G642&gt;=Data!$L$351,"L9")</f>
        <v/>
      </c>
      <c r="K642" s="8"/>
      <c r="L642" s="126" t="s">
        <v>33</v>
      </c>
      <c r="M642" s="126" t="s">
        <v>34</v>
      </c>
      <c r="N642" s="126">
        <f t="shared" ref="N642:N648" si="137">(9-_xlfn.XLOOKUP(L642,F$641:F$648,E$641:E$648, 9))+(9-_xlfn.XLOOKUP(M642,F$641:F$648,E$641:E$648, 9))</f>
        <v>0</v>
      </c>
      <c r="O642" s="2"/>
      <c r="P642" s="6"/>
      <c r="Q642" s="6">
        <f>$N642</f>
        <v>0</v>
      </c>
      <c r="R642" s="6"/>
      <c r="S642" s="6"/>
      <c r="T642" s="6"/>
      <c r="U642" s="6"/>
      <c r="V642" s="6"/>
      <c r="W642" s="6"/>
      <c r="X642" s="2"/>
      <c r="Y642" s="8">
        <f>COUNTIF(F$632:F$639:F$641:F$648,F642)</f>
        <v>0</v>
      </c>
      <c r="Z642" s="8">
        <f t="shared" ref="Z642:Z648" si="138">IF(NOT(ISBLANK(F642)),COUNTIF(F$641:F$648,LEFT(F642,1)&amp;"*"),0)</f>
        <v>0</v>
      </c>
    </row>
    <row r="643" spans="1:26" s="12" customFormat="1" ht="20" customHeight="1">
      <c r="A643" s="13" t="s">
        <v>206</v>
      </c>
      <c r="B643" s="13" t="s">
        <v>24</v>
      </c>
      <c r="C643" s="13" t="s">
        <v>51</v>
      </c>
      <c r="D643" s="13" t="s">
        <v>1</v>
      </c>
      <c r="E643" s="155">
        <v>3</v>
      </c>
      <c r="F643" s="30"/>
      <c r="G643" s="139"/>
      <c r="H643" s="125" t="str">
        <f>IF(ISNA((IF(F643=0," ",VLOOKUP(F643,Data!$B$184:$B$210,1,FALSE)))),"WRONG LETTER",IF(F643=0," ",_xlfn.XLOOKUP(F643,Data!$B$184:$B$210,Data!$F$184:$F$210)))</f>
        <v xml:space="preserve"> </v>
      </c>
      <c r="I643" s="125" t="str">
        <f>IF(ISNA((IF(F643=0," ",VLOOKUP(F643,Data!$B$62:$B$88,1,FALSE)))),"WRONG LETTER",IF(F643=0," ",_xlfn.XLOOKUP(F643,Data!$B$62:$B$88,Data!$A$62:$A$88)))</f>
        <v xml:space="preserve"> </v>
      </c>
      <c r="J643" s="13" t="str" cm="1">
        <f t="array" ref="J643">_xlfn.IFS(ISBLANK(G643), "", NOT(ISNUMBER(G643)), "!!!",  G643&lt;Data!$D$351,"...",G643&lt;Data!$E$351,"L1",G643&lt;Data!$F$351,"L2",G643&lt;Data!$G$351,"L3",G643&lt;Data!$H$351,"L4",G643&lt;Data!$I$351,"L5",G643&lt;Data!$J$351,"L6",G643&lt;Data!$K$351,"L7",G643&lt;Data!$L$351,"L8", G643&gt;=Data!$L$351,"L9")</f>
        <v/>
      </c>
      <c r="K643" s="8"/>
      <c r="L643" s="126" t="s">
        <v>1</v>
      </c>
      <c r="M643" s="126" t="s">
        <v>46</v>
      </c>
      <c r="N643" s="126">
        <f t="shared" si="137"/>
        <v>0</v>
      </c>
      <c r="O643" s="2"/>
      <c r="P643" s="6"/>
      <c r="Q643" s="6"/>
      <c r="R643" s="6">
        <f>$N643</f>
        <v>0</v>
      </c>
      <c r="S643" s="6"/>
      <c r="T643" s="6"/>
      <c r="U643" s="6"/>
      <c r="V643" s="6"/>
      <c r="W643" s="6"/>
      <c r="X643" s="2"/>
      <c r="Y643" s="8">
        <f>COUNTIF(F$632:F$639:F$641:F$648,F643)</f>
        <v>0</v>
      </c>
      <c r="Z643" s="8">
        <f t="shared" si="138"/>
        <v>0</v>
      </c>
    </row>
    <row r="644" spans="1:26" s="12" customFormat="1" ht="20" customHeight="1">
      <c r="A644" s="13" t="s">
        <v>206</v>
      </c>
      <c r="B644" s="13" t="s">
        <v>24</v>
      </c>
      <c r="C644" s="13" t="s">
        <v>51</v>
      </c>
      <c r="D644" s="13" t="s">
        <v>1</v>
      </c>
      <c r="E644" s="155">
        <v>4</v>
      </c>
      <c r="F644" s="30"/>
      <c r="G644" s="139"/>
      <c r="H644" s="125" t="str">
        <f>IF(ISNA((IF(F644=0," ",VLOOKUP(F644,Data!$B$184:$B$210,1,FALSE)))),"WRONG LETTER",IF(F644=0," ",_xlfn.XLOOKUP(F644,Data!$B$184:$B$210,Data!$F$184:$F$210)))</f>
        <v xml:space="preserve"> </v>
      </c>
      <c r="I644" s="125" t="str">
        <f>IF(ISNA((IF(F644=0," ",VLOOKUP(F644,Data!$B$62:$B$88,1,FALSE)))),"WRONG LETTER",IF(F644=0," ",_xlfn.XLOOKUP(F644,Data!$B$62:$B$88,Data!$A$62:$A$88)))</f>
        <v xml:space="preserve"> </v>
      </c>
      <c r="J644" s="13" t="str" cm="1">
        <f t="array" ref="J644">_xlfn.IFS(ISBLANK(G644), "", NOT(ISNUMBER(G644)), "!!!",  G644&lt;Data!$D$351,"...",G644&lt;Data!$E$351,"L1",G644&lt;Data!$F$351,"L2",G644&lt;Data!$G$351,"L3",G644&lt;Data!$H$351,"L4",G644&lt;Data!$I$351,"L5",G644&lt;Data!$J$351,"L6",G644&lt;Data!$K$351,"L7",G644&lt;Data!$L$351,"L8", G644&gt;=Data!$L$351,"L9")</f>
        <v/>
      </c>
      <c r="K644" s="8"/>
      <c r="L644" s="126" t="s">
        <v>18</v>
      </c>
      <c r="M644" s="126" t="s">
        <v>17</v>
      </c>
      <c r="N644" s="126">
        <f t="shared" si="137"/>
        <v>0</v>
      </c>
      <c r="O644" s="2"/>
      <c r="P644" s="6"/>
      <c r="Q644" s="6"/>
      <c r="R644" s="6"/>
      <c r="S644" s="6">
        <f>$N644</f>
        <v>0</v>
      </c>
      <c r="T644" s="6"/>
      <c r="U644" s="6"/>
      <c r="V644" s="6"/>
      <c r="W644" s="6"/>
      <c r="X644" s="2"/>
      <c r="Y644" s="8">
        <f>COUNTIF(F$632:F$639:F$641:F$648,F644)</f>
        <v>0</v>
      </c>
      <c r="Z644" s="8">
        <f t="shared" si="138"/>
        <v>0</v>
      </c>
    </row>
    <row r="645" spans="1:26" s="12" customFormat="1" ht="20" customHeight="1">
      <c r="A645" s="13" t="s">
        <v>206</v>
      </c>
      <c r="B645" s="13" t="s">
        <v>24</v>
      </c>
      <c r="C645" s="13" t="s">
        <v>51</v>
      </c>
      <c r="D645" s="13" t="s">
        <v>1</v>
      </c>
      <c r="E645" s="155">
        <v>5</v>
      </c>
      <c r="F645" s="30"/>
      <c r="G645" s="139"/>
      <c r="H645" s="125" t="str">
        <f>IF(ISNA((IF(F645=0," ",VLOOKUP(F645,Data!$B$184:$B$210,1,FALSE)))),"WRONG LETTER",IF(F645=0," ",_xlfn.XLOOKUP(F645,Data!$B$184:$B$210,Data!$F$184:$F$210)))</f>
        <v xml:space="preserve"> </v>
      </c>
      <c r="I645" s="125" t="str">
        <f>IF(ISNA((IF(F645=0," ",VLOOKUP(F645,Data!$B$62:$B$88,1,FALSE)))),"WRONG LETTER",IF(F645=0," ",_xlfn.XLOOKUP(F645,Data!$B$62:$B$88,Data!$A$62:$A$88)))</f>
        <v xml:space="preserve"> </v>
      </c>
      <c r="J645" s="13" t="str" cm="1">
        <f t="array" ref="J645">_xlfn.IFS(ISBLANK(G645), "", NOT(ISNUMBER(G645)), "!!!",  G645&lt;Data!$D$351,"...",G645&lt;Data!$E$351,"L1",G645&lt;Data!$F$351,"L2",G645&lt;Data!$G$351,"L3",G645&lt;Data!$H$351,"L4",G645&lt;Data!$I$351,"L5",G645&lt;Data!$J$351,"L6",G645&lt;Data!$K$351,"L7",G645&lt;Data!$L$351,"L8", G645&gt;=Data!$L$351,"L9")</f>
        <v/>
      </c>
      <c r="K645" s="8"/>
      <c r="L645" s="126" t="s">
        <v>31</v>
      </c>
      <c r="M645" s="126" t="s">
        <v>32</v>
      </c>
      <c r="N645" s="126">
        <f t="shared" si="137"/>
        <v>0</v>
      </c>
      <c r="O645" s="2"/>
      <c r="P645" s="6"/>
      <c r="Q645" s="6"/>
      <c r="R645" s="6"/>
      <c r="S645" s="6"/>
      <c r="T645" s="6">
        <f>$N645</f>
        <v>0</v>
      </c>
      <c r="U645" s="6"/>
      <c r="V645" s="6"/>
      <c r="W645" s="6"/>
      <c r="X645" s="2"/>
      <c r="Y645" s="8">
        <f>COUNTIF(F$632:F$639:F$641:F$648,F645)</f>
        <v>0</v>
      </c>
      <c r="Z645" s="8">
        <f t="shared" si="138"/>
        <v>0</v>
      </c>
    </row>
    <row r="646" spans="1:26" s="12" customFormat="1" ht="20" customHeight="1">
      <c r="A646" s="13" t="s">
        <v>206</v>
      </c>
      <c r="B646" s="13" t="s">
        <v>24</v>
      </c>
      <c r="C646" s="13" t="s">
        <v>51</v>
      </c>
      <c r="D646" s="13" t="s">
        <v>1</v>
      </c>
      <c r="E646" s="155">
        <v>6</v>
      </c>
      <c r="F646" s="30"/>
      <c r="G646" s="139"/>
      <c r="H646" s="125" t="str">
        <f>IF(ISNA((IF(F646=0," ",VLOOKUP(F646,Data!$B$184:$B$210,1,FALSE)))),"WRONG LETTER",IF(F646=0," ",_xlfn.XLOOKUP(F646,Data!$B$184:$B$210,Data!$F$184:$F$210)))</f>
        <v xml:space="preserve"> </v>
      </c>
      <c r="I646" s="125" t="str">
        <f>IF(ISNA((IF(F646=0," ",VLOOKUP(F646,Data!$B$62:$B$88,1,FALSE)))),"WRONG LETTER",IF(F646=0," ",_xlfn.XLOOKUP(F646,Data!$B$62:$B$88,Data!$A$62:$A$88)))</f>
        <v xml:space="preserve"> </v>
      </c>
      <c r="J646" s="13" t="str" cm="1">
        <f t="array" ref="J646">_xlfn.IFS(ISBLANK(G646), "", NOT(ISNUMBER(G646)), "!!!",  G646&lt;Data!$D$351,"...",G646&lt;Data!$E$351,"L1",G646&lt;Data!$F$351,"L2",G646&lt;Data!$G$351,"L3",G646&lt;Data!$H$351,"L4",G646&lt;Data!$I$351,"L5",G646&lt;Data!$J$351,"L6",G646&lt;Data!$K$351,"L7",G646&lt;Data!$L$351,"L8", G646&gt;=Data!$L$351,"L9")</f>
        <v/>
      </c>
      <c r="K646" s="131"/>
      <c r="L646" s="126" t="s">
        <v>44</v>
      </c>
      <c r="M646" s="126" t="s">
        <v>48</v>
      </c>
      <c r="N646" s="126">
        <f t="shared" si="137"/>
        <v>0</v>
      </c>
      <c r="O646" s="2"/>
      <c r="P646" s="6"/>
      <c r="Q646" s="6"/>
      <c r="R646" s="6"/>
      <c r="S646" s="6"/>
      <c r="T646" s="6"/>
      <c r="U646" s="6">
        <f>$N646</f>
        <v>0</v>
      </c>
      <c r="V646" s="6"/>
      <c r="W646" s="6"/>
      <c r="X646" s="2"/>
      <c r="Y646" s="8">
        <f>COUNTIF(F$632:F$639:F$641:F$648,F646)</f>
        <v>0</v>
      </c>
      <c r="Z646" s="8">
        <f t="shared" si="138"/>
        <v>0</v>
      </c>
    </row>
    <row r="647" spans="1:26" s="11" customFormat="1" ht="20" customHeight="1">
      <c r="A647" s="13" t="s">
        <v>206</v>
      </c>
      <c r="B647" s="13" t="s">
        <v>24</v>
      </c>
      <c r="C647" s="13" t="s">
        <v>51</v>
      </c>
      <c r="D647" s="13" t="s">
        <v>1</v>
      </c>
      <c r="E647" s="25">
        <v>7</v>
      </c>
      <c r="F647" s="30"/>
      <c r="G647" s="139"/>
      <c r="H647" s="125" t="str">
        <f>IF(ISNA((IF(F647=0," ",VLOOKUP(F647,Data!$B$184:$B$210,1,FALSE)))),"WRONG LETTER",IF(F647=0," ",_xlfn.XLOOKUP(F647,Data!$B$184:$B$210,Data!$F$184:$F$210)))</f>
        <v xml:space="preserve"> </v>
      </c>
      <c r="I647" s="125" t="str">
        <f>IF(ISNA((IF(F647=0," ",VLOOKUP(F647,Data!$B$62:$B$88,1,FALSE)))),"WRONG LETTER",IF(F647=0," ",_xlfn.XLOOKUP(F647,Data!$B$62:$B$88,Data!$A$62:$A$88)))</f>
        <v xml:space="preserve"> </v>
      </c>
      <c r="J647" s="13" t="str" cm="1">
        <f t="array" ref="J647">_xlfn.IFS(ISBLANK(G647), "", NOT(ISNUMBER(G647)), "!!!",  G647&lt;Data!$D$351,"...",G647&lt;Data!$E$351,"L1",G647&lt;Data!$F$351,"L2",G647&lt;Data!$G$351,"L3",G647&lt;Data!$H$351,"L4",G647&lt;Data!$I$351,"L5",G647&lt;Data!$J$351,"L6",G647&lt;Data!$K$351,"L7",G647&lt;Data!$L$351,"L8", G647&gt;=Data!$L$351,"L9")</f>
        <v/>
      </c>
      <c r="K647" s="8"/>
      <c r="L647" s="126" t="s">
        <v>72</v>
      </c>
      <c r="M647" s="126" t="s">
        <v>73</v>
      </c>
      <c r="N647" s="126">
        <f t="shared" si="137"/>
        <v>0</v>
      </c>
      <c r="O647" s="2"/>
      <c r="P647" s="6"/>
      <c r="Q647" s="6"/>
      <c r="R647" s="6"/>
      <c r="S647" s="6"/>
      <c r="T647" s="6"/>
      <c r="U647" s="6"/>
      <c r="V647" s="6">
        <f>$N647</f>
        <v>0</v>
      </c>
      <c r="W647" s="6"/>
      <c r="X647" s="2"/>
      <c r="Y647" s="8">
        <f>COUNTIF(F$632:F$639:F$641:F$648,F647)</f>
        <v>0</v>
      </c>
      <c r="Z647" s="8">
        <f t="shared" si="138"/>
        <v>0</v>
      </c>
    </row>
    <row r="648" spans="1:26" s="11" customFormat="1" ht="20" customHeight="1">
      <c r="A648" s="13" t="s">
        <v>206</v>
      </c>
      <c r="B648" s="13" t="s">
        <v>24</v>
      </c>
      <c r="C648" s="13" t="s">
        <v>51</v>
      </c>
      <c r="D648" s="13" t="s">
        <v>1</v>
      </c>
      <c r="E648" s="25">
        <v>8</v>
      </c>
      <c r="F648" s="30"/>
      <c r="G648" s="139"/>
      <c r="H648" s="125" t="str">
        <f>IF(ISNA((IF(F648=0," ",VLOOKUP(F648,Data!$B$184:$B$210,1,FALSE)))),"WRONG LETTER",IF(F648=0," ",_xlfn.XLOOKUP(F648,Data!$B$184:$B$210,Data!$F$184:$F$210)))</f>
        <v xml:space="preserve"> </v>
      </c>
      <c r="I648" s="125" t="str">
        <f>IF(ISNA((IF(F648=0," ",VLOOKUP(F648,Data!$B$62:$B$88,1,FALSE)))),"WRONG LETTER",IF(F648=0," ",_xlfn.XLOOKUP(F648,Data!$B$62:$B$88,Data!$A$62:$A$88)))</f>
        <v xml:space="preserve"> </v>
      </c>
      <c r="J648" s="13" t="str" cm="1">
        <f t="array" ref="J648">_xlfn.IFS(ISBLANK(G648), "", NOT(ISNUMBER(G648)), "!!!",  G648&lt;Data!$D$351,"...",G648&lt;Data!$E$351,"L1",G648&lt;Data!$F$351,"L2",G648&lt;Data!$G$351,"L3",G648&lt;Data!$H$351,"L4",G648&lt;Data!$I$351,"L5",G648&lt;Data!$J$351,"L6",G648&lt;Data!$K$351,"L7",G648&lt;Data!$L$351,"L8", G648&gt;=Data!$L$351,"L9")</f>
        <v/>
      </c>
      <c r="K648" s="8"/>
      <c r="L648" s="126" t="s">
        <v>45</v>
      </c>
      <c r="M648" s="126" t="s">
        <v>49</v>
      </c>
      <c r="N648" s="126">
        <f t="shared" si="137"/>
        <v>0</v>
      </c>
      <c r="O648" s="2"/>
      <c r="P648" s="6"/>
      <c r="Q648" s="6"/>
      <c r="R648" s="6"/>
      <c r="S648" s="6"/>
      <c r="T648" s="6"/>
      <c r="U648" s="6"/>
      <c r="V648" s="6"/>
      <c r="W648" s="6">
        <f>$N648</f>
        <v>0</v>
      </c>
      <c r="X648" s="8"/>
      <c r="Y648" s="8">
        <f>COUNTIF(F$632:F$639:F$641:F$648,F648)</f>
        <v>0</v>
      </c>
      <c r="Z648" s="8">
        <f t="shared" si="138"/>
        <v>0</v>
      </c>
    </row>
    <row r="649" spans="1:26" s="11" customFormat="1" ht="20" customHeight="1">
      <c r="A649" s="13" t="s">
        <v>206</v>
      </c>
      <c r="B649" s="13" t="s">
        <v>24</v>
      </c>
      <c r="C649" s="13" t="s">
        <v>54</v>
      </c>
      <c r="D649" s="13"/>
      <c r="E649" s="156" t="s">
        <v>306</v>
      </c>
      <c r="F649" s="151"/>
      <c r="G649" s="151"/>
      <c r="H649" s="156"/>
      <c r="I649" s="159" t="s">
        <v>59</v>
      </c>
      <c r="J649" s="160">
        <f>Data!$M$352</f>
        <v>12.6</v>
      </c>
      <c r="K649" s="22"/>
      <c r="L649" s="16"/>
      <c r="M649" s="16"/>
      <c r="O649" s="8"/>
      <c r="P649" s="8"/>
      <c r="Q649" s="8"/>
      <c r="R649" s="8"/>
      <c r="S649" s="8"/>
      <c r="T649" s="8"/>
      <c r="U649" s="8"/>
      <c r="V649" s="8"/>
      <c r="W649" s="8"/>
      <c r="X649" s="2"/>
      <c r="Y649" s="123"/>
      <c r="Z649" s="124"/>
    </row>
    <row r="650" spans="1:26" s="11" customFormat="1" ht="20" customHeight="1">
      <c r="A650" s="13" t="s">
        <v>206</v>
      </c>
      <c r="B650" s="13" t="s">
        <v>24</v>
      </c>
      <c r="C650" s="13" t="s">
        <v>54</v>
      </c>
      <c r="D650" s="13" t="s">
        <v>0</v>
      </c>
      <c r="E650" s="155">
        <v>1</v>
      </c>
      <c r="F650" s="30"/>
      <c r="G650" s="139"/>
      <c r="H650" s="125" t="str">
        <f>IF(ISNA((IF(F650=0," ",VLOOKUP(F650,Data!$B$184:$B$210,1,FALSE)))),"WRONG LETTER",IF(F650=0," ",_xlfn.XLOOKUP(F650,Data!$B$184:$B$210,Data!$I$184:$I$210)))</f>
        <v xml:space="preserve"> </v>
      </c>
      <c r="I650" s="125" t="str">
        <f>IF(ISNA((IF(F650=0," ",VLOOKUP(F650,Data!$B$62:$B$88,1,FALSE)))),"WRONG LETTER",IF(F650=0," ",_xlfn.XLOOKUP(F650,Data!$B$62:$B$88,Data!$A$62:$A$88)))</f>
        <v xml:space="preserve"> </v>
      </c>
      <c r="J650" s="13" t="str" cm="1">
        <f t="array" ref="J650">_xlfn.IFS(ISBLANK(G650), "", NOT(ISNUMBER(G650)), "!!!",  G650&lt;Data!$D$352,"...",G650&lt;Data!$E$352,"L1",G650&lt;Data!$F$352,"L2",G650&lt;Data!$G$352,"L3",G650&lt;Data!$H$352,"L4",G650&lt;Data!$I$352,"L5",G650&lt;Data!$J$352,"L6",G650&lt;Data!$K$352,"L7",G650&lt;Data!$L$352,"L8", G650&gt;=Data!$L$352,"L9")</f>
        <v/>
      </c>
      <c r="K650" s="2"/>
      <c r="L650" s="126" t="s">
        <v>0</v>
      </c>
      <c r="M650" s="126" t="s">
        <v>47</v>
      </c>
      <c r="N650" s="126">
        <f>(9-_xlfn.XLOOKUP(L650,F$650:F$657,E$650:E$657, 9))+(9-_xlfn.XLOOKUP(M650,F$650:F$657,E$650:E$657, 9))</f>
        <v>0</v>
      </c>
      <c r="O650" s="2"/>
      <c r="P650" s="6">
        <f>$N650</f>
        <v>0</v>
      </c>
      <c r="Q650" s="6"/>
      <c r="R650" s="6"/>
      <c r="S650" s="6"/>
      <c r="T650" s="6"/>
      <c r="U650" s="6"/>
      <c r="V650" s="6"/>
      <c r="W650" s="6"/>
      <c r="X650" s="2"/>
      <c r="Y650" s="8">
        <f>COUNTIF(F$650:F$657:F$659:F$666,F650)</f>
        <v>0</v>
      </c>
      <c r="Z650" s="8">
        <f>IF(NOT(ISBLANK(F650)),COUNTIF(F$650:F$657,LEFT(F650,1)&amp;"*"),0)</f>
        <v>0</v>
      </c>
    </row>
    <row r="651" spans="1:26" s="11" customFormat="1" ht="20" customHeight="1">
      <c r="A651" s="13" t="s">
        <v>206</v>
      </c>
      <c r="B651" s="13" t="s">
        <v>24</v>
      </c>
      <c r="C651" s="13" t="s">
        <v>54</v>
      </c>
      <c r="D651" s="13" t="s">
        <v>0</v>
      </c>
      <c r="E651" s="155">
        <v>2</v>
      </c>
      <c r="F651" s="30"/>
      <c r="G651" s="139"/>
      <c r="H651" s="125" t="str">
        <f>IF(ISNA((IF(F651=0," ",VLOOKUP(F651,Data!$B$184:$B$210,1,FALSE)))),"WRONG LETTER",IF(F651=0," ",_xlfn.XLOOKUP(F651,Data!$B$184:$B$210,Data!$I$184:$I$210)))</f>
        <v xml:space="preserve"> </v>
      </c>
      <c r="I651" s="125" t="str">
        <f>IF(ISNA((IF(F651=0," ",VLOOKUP(F651,Data!$B$62:$B$88,1,FALSE)))),"WRONG LETTER",IF(F651=0," ",_xlfn.XLOOKUP(F651,Data!$B$62:$B$88,Data!$A$62:$A$88)))</f>
        <v xml:space="preserve"> </v>
      </c>
      <c r="J651" s="13" t="str" cm="1">
        <f t="array" ref="J651">_xlfn.IFS(ISBLANK(G651), "", NOT(ISNUMBER(G651)), "!!!",  G651&lt;Data!$D$352,"...",G651&lt;Data!$E$352,"L1",G651&lt;Data!$F$352,"L2",G651&lt;Data!$G$352,"L3",G651&lt;Data!$H$352,"L4",G651&lt;Data!$I$352,"L5",G651&lt;Data!$J$352,"L6",G651&lt;Data!$K$352,"L7",G651&lt;Data!$L$352,"L8", G651&gt;=Data!$L$352,"L9")</f>
        <v/>
      </c>
      <c r="K651" s="2"/>
      <c r="L651" s="126" t="s">
        <v>33</v>
      </c>
      <c r="M651" s="126" t="s">
        <v>34</v>
      </c>
      <c r="N651" s="126">
        <f t="shared" ref="N651:N657" si="139">(9-_xlfn.XLOOKUP(L651,F$650:F$657,E$650:E$657, 9))+(9-_xlfn.XLOOKUP(M651,F$650:F$657,E$650:E$657, 9))</f>
        <v>0</v>
      </c>
      <c r="O651" s="2"/>
      <c r="P651" s="6"/>
      <c r="Q651" s="6">
        <f>$N651</f>
        <v>0</v>
      </c>
      <c r="R651" s="6"/>
      <c r="S651" s="6"/>
      <c r="T651" s="6"/>
      <c r="U651" s="6"/>
      <c r="V651" s="6"/>
      <c r="W651" s="6"/>
      <c r="X651" s="2"/>
      <c r="Y651" s="8">
        <f>COUNTIF(F$650:F$657:F$659:F$666,F651)</f>
        <v>0</v>
      </c>
      <c r="Z651" s="8">
        <f t="shared" ref="Z651:Z657" si="140">IF(NOT(ISBLANK(F651)),COUNTIF(F$650:F$657,LEFT(F651,1)&amp;"*"),0)</f>
        <v>0</v>
      </c>
    </row>
    <row r="652" spans="1:26" s="11" customFormat="1" ht="20" customHeight="1">
      <c r="A652" s="13" t="s">
        <v>206</v>
      </c>
      <c r="B652" s="13" t="s">
        <v>24</v>
      </c>
      <c r="C652" s="13" t="s">
        <v>54</v>
      </c>
      <c r="D652" s="13" t="s">
        <v>0</v>
      </c>
      <c r="E652" s="155">
        <v>3</v>
      </c>
      <c r="F652" s="30"/>
      <c r="G652" s="139"/>
      <c r="H652" s="125" t="str">
        <f>IF(ISNA((IF(F652=0," ",VLOOKUP(F652,Data!$B$184:$B$210,1,FALSE)))),"WRONG LETTER",IF(F652=0," ",_xlfn.XLOOKUP(F652,Data!$B$184:$B$210,Data!$I$184:$I$210)))</f>
        <v xml:space="preserve"> </v>
      </c>
      <c r="I652" s="125" t="str">
        <f>IF(ISNA((IF(F652=0," ",VLOOKUP(F652,Data!$B$62:$B$88,1,FALSE)))),"WRONG LETTER",IF(F652=0," ",_xlfn.XLOOKUP(F652,Data!$B$62:$B$88,Data!$A$62:$A$88)))</f>
        <v xml:space="preserve"> </v>
      </c>
      <c r="J652" s="13" t="str" cm="1">
        <f t="array" ref="J652">_xlfn.IFS(ISBLANK(G652), "", NOT(ISNUMBER(G652)), "!!!",  G652&lt;Data!$D$352,"...",G652&lt;Data!$E$352,"L1",G652&lt;Data!$F$352,"L2",G652&lt;Data!$G$352,"L3",G652&lt;Data!$H$352,"L4",G652&lt;Data!$I$352,"L5",G652&lt;Data!$J$352,"L6",G652&lt;Data!$K$352,"L7",G652&lt;Data!$L$352,"L8", G652&gt;=Data!$L$352,"L9")</f>
        <v/>
      </c>
      <c r="K652" s="2"/>
      <c r="L652" s="126" t="s">
        <v>1</v>
      </c>
      <c r="M652" s="126" t="s">
        <v>46</v>
      </c>
      <c r="N652" s="126">
        <f t="shared" si="139"/>
        <v>0</v>
      </c>
      <c r="O652" s="2"/>
      <c r="P652" s="6"/>
      <c r="Q652" s="6"/>
      <c r="R652" s="6">
        <f>$N652</f>
        <v>0</v>
      </c>
      <c r="S652" s="6"/>
      <c r="T652" s="6"/>
      <c r="U652" s="6"/>
      <c r="V652" s="6"/>
      <c r="W652" s="6"/>
      <c r="X652" s="2"/>
      <c r="Y652" s="8">
        <f>COUNTIF(F$650:F$657:F$659:F$666,F652)</f>
        <v>0</v>
      </c>
      <c r="Z652" s="8">
        <f t="shared" si="140"/>
        <v>0</v>
      </c>
    </row>
    <row r="653" spans="1:26" s="11" customFormat="1" ht="20" customHeight="1">
      <c r="A653" s="13" t="s">
        <v>206</v>
      </c>
      <c r="B653" s="13" t="s">
        <v>24</v>
      </c>
      <c r="C653" s="13" t="s">
        <v>54</v>
      </c>
      <c r="D653" s="13" t="s">
        <v>0</v>
      </c>
      <c r="E653" s="155">
        <v>4</v>
      </c>
      <c r="F653" s="30"/>
      <c r="G653" s="139"/>
      <c r="H653" s="125" t="str">
        <f>IF(ISNA((IF(F653=0," ",VLOOKUP(F653,Data!$B$184:$B$210,1,FALSE)))),"WRONG LETTER",IF(F653=0," ",_xlfn.XLOOKUP(F653,Data!$B$184:$B$210,Data!$I$184:$I$210)))</f>
        <v xml:space="preserve"> </v>
      </c>
      <c r="I653" s="125" t="str">
        <f>IF(ISNA((IF(F653=0," ",VLOOKUP(F653,Data!$B$62:$B$88,1,FALSE)))),"WRONG LETTER",IF(F653=0," ",_xlfn.XLOOKUP(F653,Data!$B$62:$B$88,Data!$A$62:$A$88)))</f>
        <v xml:space="preserve"> </v>
      </c>
      <c r="J653" s="13" t="str" cm="1">
        <f t="array" ref="J653">_xlfn.IFS(ISBLANK(G653), "", NOT(ISNUMBER(G653)), "!!!",  G653&lt;Data!$D$352,"...",G653&lt;Data!$E$352,"L1",G653&lt;Data!$F$352,"L2",G653&lt;Data!$G$352,"L3",G653&lt;Data!$H$352,"L4",G653&lt;Data!$I$352,"L5",G653&lt;Data!$J$352,"L6",G653&lt;Data!$K$352,"L7",G653&lt;Data!$L$352,"L8", G653&gt;=Data!$L$352,"L9")</f>
        <v/>
      </c>
      <c r="K653" s="2"/>
      <c r="L653" s="126" t="s">
        <v>18</v>
      </c>
      <c r="M653" s="126" t="s">
        <v>17</v>
      </c>
      <c r="N653" s="126">
        <f t="shared" si="139"/>
        <v>0</v>
      </c>
      <c r="O653" s="2"/>
      <c r="P653" s="6"/>
      <c r="Q653" s="6"/>
      <c r="R653" s="6"/>
      <c r="S653" s="6">
        <f>$N653</f>
        <v>0</v>
      </c>
      <c r="T653" s="6"/>
      <c r="U653" s="6"/>
      <c r="V653" s="6"/>
      <c r="W653" s="6"/>
      <c r="X653" s="2"/>
      <c r="Y653" s="8">
        <f>COUNTIF(F$650:F$657:F$659:F$666,F653)</f>
        <v>0</v>
      </c>
      <c r="Z653" s="8">
        <f t="shared" si="140"/>
        <v>0</v>
      </c>
    </row>
    <row r="654" spans="1:26" s="11" customFormat="1" ht="20" customHeight="1">
      <c r="A654" s="13" t="s">
        <v>206</v>
      </c>
      <c r="B654" s="13" t="s">
        <v>24</v>
      </c>
      <c r="C654" s="13" t="s">
        <v>54</v>
      </c>
      <c r="D654" s="13" t="s">
        <v>0</v>
      </c>
      <c r="E654" s="155">
        <v>5</v>
      </c>
      <c r="F654" s="30"/>
      <c r="G654" s="139"/>
      <c r="H654" s="125" t="str">
        <f>IF(ISNA((IF(F654=0," ",VLOOKUP(F654,Data!$B$184:$B$210,1,FALSE)))),"WRONG LETTER",IF(F654=0," ",_xlfn.XLOOKUP(F654,Data!$B$184:$B$210,Data!$I$184:$I$210)))</f>
        <v xml:space="preserve"> </v>
      </c>
      <c r="I654" s="125" t="str">
        <f>IF(ISNA((IF(F654=0," ",VLOOKUP(F654,Data!$B$62:$B$88,1,FALSE)))),"WRONG LETTER",IF(F654=0," ",_xlfn.XLOOKUP(F654,Data!$B$62:$B$88,Data!$A$62:$A$88)))</f>
        <v xml:space="preserve"> </v>
      </c>
      <c r="J654" s="13" t="str" cm="1">
        <f t="array" ref="J654">_xlfn.IFS(ISBLANK(G654), "", NOT(ISNUMBER(G654)), "!!!",  G654&lt;Data!$D$352,"...",G654&lt;Data!$E$352,"L1",G654&lt;Data!$F$352,"L2",G654&lt;Data!$G$352,"L3",G654&lt;Data!$H$352,"L4",G654&lt;Data!$I$352,"L5",G654&lt;Data!$J$352,"L6",G654&lt;Data!$K$352,"L7",G654&lt;Data!$L$352,"L8", G654&gt;=Data!$L$352,"L9")</f>
        <v/>
      </c>
      <c r="K654" s="2"/>
      <c r="L654" s="126" t="s">
        <v>31</v>
      </c>
      <c r="M654" s="126" t="s">
        <v>32</v>
      </c>
      <c r="N654" s="126">
        <f t="shared" si="139"/>
        <v>0</v>
      </c>
      <c r="O654" s="2"/>
      <c r="P654" s="6"/>
      <c r="Q654" s="6"/>
      <c r="R654" s="6"/>
      <c r="S654" s="6"/>
      <c r="T654" s="6">
        <f>$N654</f>
        <v>0</v>
      </c>
      <c r="U654" s="6"/>
      <c r="V654" s="6"/>
      <c r="W654" s="6"/>
      <c r="X654" s="2"/>
      <c r="Y654" s="8">
        <f>COUNTIF(F$650:F$657:F$659:F$666,F654)</f>
        <v>0</v>
      </c>
      <c r="Z654" s="8">
        <f t="shared" si="140"/>
        <v>0</v>
      </c>
    </row>
    <row r="655" spans="1:26" s="11" customFormat="1" ht="20" customHeight="1">
      <c r="A655" s="13" t="s">
        <v>206</v>
      </c>
      <c r="B655" s="13" t="s">
        <v>24</v>
      </c>
      <c r="C655" s="13" t="s">
        <v>54</v>
      </c>
      <c r="D655" s="13" t="s">
        <v>0</v>
      </c>
      <c r="E655" s="155">
        <v>6</v>
      </c>
      <c r="F655" s="30"/>
      <c r="G655" s="139"/>
      <c r="H655" s="125" t="str">
        <f>IF(ISNA((IF(F655=0," ",VLOOKUP(F655,Data!$B$184:$B$210,1,FALSE)))),"WRONG LETTER",IF(F655=0," ",_xlfn.XLOOKUP(F655,Data!$B$184:$B$210,Data!$I$184:$I$210)))</f>
        <v xml:space="preserve"> </v>
      </c>
      <c r="I655" s="125" t="str">
        <f>IF(ISNA((IF(F655=0," ",VLOOKUP(F655,Data!$B$62:$B$88,1,FALSE)))),"WRONG LETTER",IF(F655=0," ",_xlfn.XLOOKUP(F655,Data!$B$62:$B$88,Data!$A$62:$A$88)))</f>
        <v xml:space="preserve"> </v>
      </c>
      <c r="J655" s="13" t="str" cm="1">
        <f t="array" ref="J655">_xlfn.IFS(ISBLANK(G655), "", NOT(ISNUMBER(G655)), "!!!",  G655&lt;Data!$D$352,"...",G655&lt;Data!$E$352,"L1",G655&lt;Data!$F$352,"L2",G655&lt;Data!$G$352,"L3",G655&lt;Data!$H$352,"L4",G655&lt;Data!$I$352,"L5",G655&lt;Data!$J$352,"L6",G655&lt;Data!$K$352,"L7",G655&lt;Data!$L$352,"L8", G655&gt;=Data!$L$352,"L9")</f>
        <v/>
      </c>
      <c r="K655" s="2"/>
      <c r="L655" s="126" t="s">
        <v>44</v>
      </c>
      <c r="M655" s="126" t="s">
        <v>48</v>
      </c>
      <c r="N655" s="126">
        <f t="shared" si="139"/>
        <v>0</v>
      </c>
      <c r="O655" s="2"/>
      <c r="P655" s="6"/>
      <c r="Q655" s="6"/>
      <c r="R655" s="6"/>
      <c r="S655" s="6"/>
      <c r="T655" s="6"/>
      <c r="U655" s="6">
        <f>$N655</f>
        <v>0</v>
      </c>
      <c r="V655" s="6"/>
      <c r="W655" s="6"/>
      <c r="X655" s="2"/>
      <c r="Y655" s="8">
        <f>COUNTIF(F$650:F$657:F$659:F$666,F655)</f>
        <v>0</v>
      </c>
      <c r="Z655" s="8">
        <f t="shared" si="140"/>
        <v>0</v>
      </c>
    </row>
    <row r="656" spans="1:26" s="11" customFormat="1" ht="20" customHeight="1">
      <c r="A656" s="13" t="s">
        <v>206</v>
      </c>
      <c r="B656" s="13" t="s">
        <v>24</v>
      </c>
      <c r="C656" s="13" t="s">
        <v>54</v>
      </c>
      <c r="D656" s="13" t="s">
        <v>0</v>
      </c>
      <c r="E656" s="25">
        <v>7</v>
      </c>
      <c r="F656" s="30"/>
      <c r="G656" s="139"/>
      <c r="H656" s="125" t="str">
        <f>IF(ISNA((IF(F656=0," ",VLOOKUP(F656,Data!$B$184:$B$210,1,FALSE)))),"WRONG LETTER",IF(F656=0," ",_xlfn.XLOOKUP(F656,Data!$B$184:$B$210,Data!$I$184:$I$210)))</f>
        <v xml:space="preserve"> </v>
      </c>
      <c r="I656" s="125" t="str">
        <f>IF(ISNA((IF(F656=0," ",VLOOKUP(F656,Data!$B$62:$B$88,1,FALSE)))),"WRONG LETTER",IF(F656=0," ",_xlfn.XLOOKUP(F656,Data!$B$62:$B$88,Data!$A$62:$A$88)))</f>
        <v xml:space="preserve"> </v>
      </c>
      <c r="J656" s="13" t="str" cm="1">
        <f t="array" ref="J656">_xlfn.IFS(ISBLANK(G656), "", NOT(ISNUMBER(G656)), "!!!",  G656&lt;Data!$D$352,"...",G656&lt;Data!$E$352,"L1",G656&lt;Data!$F$352,"L2",G656&lt;Data!$G$352,"L3",G656&lt;Data!$H$352,"L4",G656&lt;Data!$I$352,"L5",G656&lt;Data!$J$352,"L6",G656&lt;Data!$K$352,"L7",G656&lt;Data!$L$352,"L8", G656&gt;=Data!$L$352,"L9")</f>
        <v/>
      </c>
      <c r="K656" s="2"/>
      <c r="L656" s="126" t="s">
        <v>72</v>
      </c>
      <c r="M656" s="126" t="s">
        <v>73</v>
      </c>
      <c r="N656" s="126">
        <f t="shared" si="139"/>
        <v>0</v>
      </c>
      <c r="O656" s="2"/>
      <c r="P656" s="6"/>
      <c r="Q656" s="6"/>
      <c r="R656" s="6"/>
      <c r="S656" s="6"/>
      <c r="T656" s="6"/>
      <c r="U656" s="6"/>
      <c r="V656" s="6">
        <f>$N656</f>
        <v>0</v>
      </c>
      <c r="W656" s="6"/>
      <c r="X656" s="2"/>
      <c r="Y656" s="8">
        <f>COUNTIF(F$650:F$657:F$659:F$666,F656)</f>
        <v>0</v>
      </c>
      <c r="Z656" s="8">
        <f t="shared" si="140"/>
        <v>0</v>
      </c>
    </row>
    <row r="657" spans="1:26" s="12" customFormat="1" ht="20" customHeight="1">
      <c r="A657" s="13" t="s">
        <v>206</v>
      </c>
      <c r="B657" s="13" t="s">
        <v>24</v>
      </c>
      <c r="C657" s="13" t="s">
        <v>54</v>
      </c>
      <c r="D657" s="13" t="s">
        <v>0</v>
      </c>
      <c r="E657" s="25">
        <v>8</v>
      </c>
      <c r="F657" s="30"/>
      <c r="G657" s="139"/>
      <c r="H657" s="125" t="str">
        <f>IF(ISNA((IF(F657=0," ",VLOOKUP(F657,Data!$B$184:$B$210,1,FALSE)))),"WRONG LETTER",IF(F657=0," ",_xlfn.XLOOKUP(F657,Data!$B$184:$B$210,Data!$I$184:$I$210)))</f>
        <v xml:space="preserve"> </v>
      </c>
      <c r="I657" s="125" t="str">
        <f>IF(ISNA((IF(F657=0," ",VLOOKUP(F657,Data!$B$62:$B$88,1,FALSE)))),"WRONG LETTER",IF(F657=0," ",_xlfn.XLOOKUP(F657,Data!$B$62:$B$88,Data!$A$62:$A$88)))</f>
        <v xml:space="preserve"> </v>
      </c>
      <c r="J657" s="13" t="str" cm="1">
        <f t="array" ref="J657">_xlfn.IFS(ISBLANK(G657), "", NOT(ISNUMBER(G657)), "!!!",  G657&lt;Data!$D$352,"...",G657&lt;Data!$E$352,"L1",G657&lt;Data!$F$352,"L2",G657&lt;Data!$G$352,"L3",G657&lt;Data!$H$352,"L4",G657&lt;Data!$I$352,"L5",G657&lt;Data!$J$352,"L6",G657&lt;Data!$K$352,"L7",G657&lt;Data!$L$352,"L8", G657&gt;=Data!$L$352,"L9")</f>
        <v/>
      </c>
      <c r="K657" s="8"/>
      <c r="L657" s="126" t="s">
        <v>45</v>
      </c>
      <c r="M657" s="126" t="s">
        <v>49</v>
      </c>
      <c r="N657" s="126">
        <f t="shared" si="139"/>
        <v>0</v>
      </c>
      <c r="O657" s="2"/>
      <c r="P657" s="6"/>
      <c r="Q657" s="6"/>
      <c r="R657" s="6"/>
      <c r="S657" s="6"/>
      <c r="T657" s="6"/>
      <c r="U657" s="6"/>
      <c r="V657" s="6"/>
      <c r="W657" s="6">
        <f>$N657</f>
        <v>0</v>
      </c>
      <c r="X657" s="8"/>
      <c r="Y657" s="8">
        <f>COUNTIF(F$650:F$657:F$659:F$666,F657)</f>
        <v>0</v>
      </c>
      <c r="Z657" s="8">
        <f t="shared" si="140"/>
        <v>0</v>
      </c>
    </row>
    <row r="658" spans="1:26" s="12" customFormat="1" ht="20" customHeight="1">
      <c r="A658" s="13" t="s">
        <v>206</v>
      </c>
      <c r="B658" s="13" t="s">
        <v>24</v>
      </c>
      <c r="C658" s="13" t="s">
        <v>54</v>
      </c>
      <c r="D658" s="13"/>
      <c r="E658" s="156" t="s">
        <v>307</v>
      </c>
      <c r="F658" s="151"/>
      <c r="G658" s="151"/>
      <c r="H658" s="156"/>
      <c r="I658" s="159"/>
      <c r="J658" s="160"/>
      <c r="K658" s="8"/>
      <c r="L658" s="129"/>
      <c r="M658" s="129"/>
      <c r="N658" s="130"/>
      <c r="O658" s="8"/>
      <c r="P658" s="8"/>
      <c r="Q658" s="8"/>
      <c r="R658" s="8"/>
      <c r="S658" s="8"/>
      <c r="T658" s="8"/>
      <c r="U658" s="8"/>
      <c r="V658" s="8"/>
      <c r="W658" s="8"/>
      <c r="X658" s="8"/>
      <c r="Y658" s="8"/>
      <c r="Z658" s="3"/>
    </row>
    <row r="659" spans="1:26" s="12" customFormat="1" ht="20" customHeight="1">
      <c r="A659" s="13" t="s">
        <v>206</v>
      </c>
      <c r="B659" s="13" t="s">
        <v>24</v>
      </c>
      <c r="C659" s="13" t="s">
        <v>54</v>
      </c>
      <c r="D659" s="13" t="s">
        <v>1</v>
      </c>
      <c r="E659" s="155">
        <v>1</v>
      </c>
      <c r="F659" s="30"/>
      <c r="G659" s="139"/>
      <c r="H659" s="125" t="str">
        <f>IF(ISNA((IF(F659=0," ",VLOOKUP(F659,Data!$B$184:$B$210,1,FALSE)))),"WRONG LETTER",IF(F659=0," ",_xlfn.XLOOKUP(F659,Data!$B$184:$B$210,Data!$I$184:$I$210)))</f>
        <v xml:space="preserve"> </v>
      </c>
      <c r="I659" s="125" t="str">
        <f>IF(ISNA((IF(F659=0," ",VLOOKUP(F659,Data!$B$62:$B$88,1,FALSE)))),"WRONG LETTER",IF(F659=0," ",_xlfn.XLOOKUP(F659,Data!$B$62:$B$88,Data!$A$62:$A$88)))</f>
        <v xml:space="preserve"> </v>
      </c>
      <c r="J659" s="13" t="str" cm="1">
        <f t="array" ref="J659">_xlfn.IFS(ISBLANK(G659), "", NOT(ISNUMBER(G659)), "!!!",  G659&lt;Data!$D$352,"...",G659&lt;Data!$E$352,"L1",G659&lt;Data!$F$352,"L2",G659&lt;Data!$G$352,"L3",G659&lt;Data!$H$352,"L4",G659&lt;Data!$I$352,"L5",G659&lt;Data!$J$352,"L6",G659&lt;Data!$K$352,"L7",G659&lt;Data!$L$352,"L8", G659&gt;=Data!$L$352,"L9")</f>
        <v/>
      </c>
      <c r="K659" s="2"/>
      <c r="L659" s="126" t="s">
        <v>0</v>
      </c>
      <c r="M659" s="126" t="s">
        <v>47</v>
      </c>
      <c r="N659" s="126">
        <f>(9-_xlfn.XLOOKUP(L659,F$659:F$666,E$659:E$666, 9))+(9-_xlfn.XLOOKUP(M659,F$659:F$666,E$659:E$666, 9))</f>
        <v>0</v>
      </c>
      <c r="O659" s="2"/>
      <c r="P659" s="6">
        <f>$N659</f>
        <v>0</v>
      </c>
      <c r="Q659" s="6"/>
      <c r="R659" s="6"/>
      <c r="S659" s="6"/>
      <c r="T659" s="6"/>
      <c r="U659" s="6"/>
      <c r="V659" s="6"/>
      <c r="W659" s="6"/>
      <c r="X659" s="2"/>
      <c r="Y659" s="8">
        <f>COUNTIF(F$650:F$657:F$659:F$666,F659)</f>
        <v>0</v>
      </c>
      <c r="Z659" s="8">
        <f>IF(NOT(ISBLANK(F659)),COUNTIF(F$659:F$666,LEFT(F659,1)&amp;"*"),0)</f>
        <v>0</v>
      </c>
    </row>
    <row r="660" spans="1:26" s="12" customFormat="1" ht="20" customHeight="1">
      <c r="A660" s="13" t="s">
        <v>206</v>
      </c>
      <c r="B660" s="13" t="s">
        <v>24</v>
      </c>
      <c r="C660" s="13" t="s">
        <v>54</v>
      </c>
      <c r="D660" s="13" t="s">
        <v>1</v>
      </c>
      <c r="E660" s="155">
        <v>2</v>
      </c>
      <c r="F660" s="30"/>
      <c r="G660" s="139"/>
      <c r="H660" s="125" t="str">
        <f>IF(ISNA((IF(F660=0," ",VLOOKUP(F660,Data!$B$184:$B$210,1,FALSE)))),"WRONG LETTER",IF(F660=0," ",_xlfn.XLOOKUP(F660,Data!$B$184:$B$210,Data!$I$184:$I$210)))</f>
        <v xml:space="preserve"> </v>
      </c>
      <c r="I660" s="125" t="str">
        <f>IF(ISNA((IF(F660=0," ",VLOOKUP(F660,Data!$B$62:$B$88,1,FALSE)))),"WRONG LETTER",IF(F660=0," ",_xlfn.XLOOKUP(F660,Data!$B$62:$B$88,Data!$A$62:$A$88)))</f>
        <v xml:space="preserve"> </v>
      </c>
      <c r="J660" s="13" t="str" cm="1">
        <f t="array" ref="J660">_xlfn.IFS(ISBLANK(G660), "", NOT(ISNUMBER(G660)), "!!!",  G660&lt;Data!$D$352,"...",G660&lt;Data!$E$352,"L1",G660&lt;Data!$F$352,"L2",G660&lt;Data!$G$352,"L3",G660&lt;Data!$H$352,"L4",G660&lt;Data!$I$352,"L5",G660&lt;Data!$J$352,"L6",G660&lt;Data!$K$352,"L7",G660&lt;Data!$L$352,"L8", G660&gt;=Data!$L$352,"L9")</f>
        <v/>
      </c>
      <c r="K660" s="8"/>
      <c r="L660" s="126" t="s">
        <v>33</v>
      </c>
      <c r="M660" s="126" t="s">
        <v>34</v>
      </c>
      <c r="N660" s="126">
        <f t="shared" ref="N660:N666" si="141">(9-_xlfn.XLOOKUP(L660,F$659:F$666,E$659:E$666, 9))+(9-_xlfn.XLOOKUP(M660,F$659:F$666,E$659:E$666, 9))</f>
        <v>0</v>
      </c>
      <c r="O660" s="2"/>
      <c r="P660" s="6"/>
      <c r="Q660" s="6">
        <f>$N660</f>
        <v>0</v>
      </c>
      <c r="R660" s="6"/>
      <c r="S660" s="6"/>
      <c r="T660" s="6"/>
      <c r="U660" s="6"/>
      <c r="V660" s="6"/>
      <c r="W660" s="6"/>
      <c r="X660" s="2"/>
      <c r="Y660" s="8">
        <f>COUNTIF(F$650:F$657:F$659:F$666,F660)</f>
        <v>0</v>
      </c>
      <c r="Z660" s="8">
        <f t="shared" ref="Z660:Z666" si="142">IF(NOT(ISBLANK(F660)),COUNTIF(F$659:F$666,LEFT(F660,1)&amp;"*"),0)</f>
        <v>0</v>
      </c>
    </row>
    <row r="661" spans="1:26" s="12" customFormat="1" ht="20" customHeight="1">
      <c r="A661" s="13" t="s">
        <v>206</v>
      </c>
      <c r="B661" s="13" t="s">
        <v>24</v>
      </c>
      <c r="C661" s="13" t="s">
        <v>54</v>
      </c>
      <c r="D661" s="13" t="s">
        <v>1</v>
      </c>
      <c r="E661" s="155">
        <v>3</v>
      </c>
      <c r="F661" s="30"/>
      <c r="G661" s="139"/>
      <c r="H661" s="125" t="str">
        <f>IF(ISNA((IF(F661=0," ",VLOOKUP(F661,Data!$B$184:$B$210,1,FALSE)))),"WRONG LETTER",IF(F661=0," ",_xlfn.XLOOKUP(F661,Data!$B$184:$B$210,Data!$I$184:$I$210)))</f>
        <v xml:space="preserve"> </v>
      </c>
      <c r="I661" s="125" t="str">
        <f>IF(ISNA((IF(F661=0," ",VLOOKUP(F661,Data!$B$62:$B$88,1,FALSE)))),"WRONG LETTER",IF(F661=0," ",_xlfn.XLOOKUP(F661,Data!$B$62:$B$88,Data!$A$62:$A$88)))</f>
        <v xml:space="preserve"> </v>
      </c>
      <c r="J661" s="13" t="str" cm="1">
        <f t="array" ref="J661">_xlfn.IFS(ISBLANK(G661), "", NOT(ISNUMBER(G661)), "!!!",  G661&lt;Data!$D$352,"...",G661&lt;Data!$E$352,"L1",G661&lt;Data!$F$352,"L2",G661&lt;Data!$G$352,"L3",G661&lt;Data!$H$352,"L4",G661&lt;Data!$I$352,"L5",G661&lt;Data!$J$352,"L6",G661&lt;Data!$K$352,"L7",G661&lt;Data!$L$352,"L8", G661&gt;=Data!$L$352,"L9")</f>
        <v/>
      </c>
      <c r="K661" s="8"/>
      <c r="L661" s="126" t="s">
        <v>1</v>
      </c>
      <c r="M661" s="126" t="s">
        <v>46</v>
      </c>
      <c r="N661" s="126">
        <f t="shared" si="141"/>
        <v>0</v>
      </c>
      <c r="O661" s="2"/>
      <c r="P661" s="6"/>
      <c r="Q661" s="6"/>
      <c r="R661" s="6">
        <f>$N661</f>
        <v>0</v>
      </c>
      <c r="S661" s="6"/>
      <c r="T661" s="6"/>
      <c r="U661" s="6"/>
      <c r="V661" s="6"/>
      <c r="W661" s="6"/>
      <c r="X661" s="2"/>
      <c r="Y661" s="8">
        <f>COUNTIF(F$650:F$657:F$659:F$666,F661)</f>
        <v>0</v>
      </c>
      <c r="Z661" s="8">
        <f t="shared" si="142"/>
        <v>0</v>
      </c>
    </row>
    <row r="662" spans="1:26" s="12" customFormat="1" ht="20" customHeight="1">
      <c r="A662" s="13" t="s">
        <v>206</v>
      </c>
      <c r="B662" s="13" t="s">
        <v>24</v>
      </c>
      <c r="C662" s="13" t="s">
        <v>54</v>
      </c>
      <c r="D662" s="13" t="s">
        <v>1</v>
      </c>
      <c r="E662" s="155">
        <v>4</v>
      </c>
      <c r="F662" s="30"/>
      <c r="G662" s="139"/>
      <c r="H662" s="125" t="str">
        <f>IF(ISNA((IF(F662=0," ",VLOOKUP(F662,Data!$B$184:$B$210,1,FALSE)))),"WRONG LETTER",IF(F662=0," ",_xlfn.XLOOKUP(F662,Data!$B$184:$B$210,Data!$I$184:$I$210)))</f>
        <v xml:space="preserve"> </v>
      </c>
      <c r="I662" s="125" t="str">
        <f>IF(ISNA((IF(F662=0," ",VLOOKUP(F662,Data!$B$62:$B$88,1,FALSE)))),"WRONG LETTER",IF(F662=0," ",_xlfn.XLOOKUP(F662,Data!$B$62:$B$88,Data!$A$62:$A$88)))</f>
        <v xml:space="preserve"> </v>
      </c>
      <c r="J662" s="13" t="str" cm="1">
        <f t="array" ref="J662">_xlfn.IFS(ISBLANK(G662), "", NOT(ISNUMBER(G662)), "!!!",  G662&lt;Data!$D$352,"...",G662&lt;Data!$E$352,"L1",G662&lt;Data!$F$352,"L2",G662&lt;Data!$G$352,"L3",G662&lt;Data!$H$352,"L4",G662&lt;Data!$I$352,"L5",G662&lt;Data!$J$352,"L6",G662&lt;Data!$K$352,"L7",G662&lt;Data!$L$352,"L8", G662&gt;=Data!$L$352,"L9")</f>
        <v/>
      </c>
      <c r="K662" s="8"/>
      <c r="L662" s="126" t="s">
        <v>18</v>
      </c>
      <c r="M662" s="126" t="s">
        <v>17</v>
      </c>
      <c r="N662" s="126">
        <f t="shared" si="141"/>
        <v>0</v>
      </c>
      <c r="O662" s="2"/>
      <c r="P662" s="6"/>
      <c r="Q662" s="6"/>
      <c r="R662" s="6"/>
      <c r="S662" s="6">
        <f>$N662</f>
        <v>0</v>
      </c>
      <c r="T662" s="6"/>
      <c r="U662" s="6"/>
      <c r="V662" s="6"/>
      <c r="W662" s="6"/>
      <c r="X662" s="2"/>
      <c r="Y662" s="8">
        <f>COUNTIF(F$650:F$657:F$659:F$666,F662)</f>
        <v>0</v>
      </c>
      <c r="Z662" s="8">
        <f t="shared" si="142"/>
        <v>0</v>
      </c>
    </row>
    <row r="663" spans="1:26" s="12" customFormat="1" ht="20" customHeight="1">
      <c r="A663" s="13" t="s">
        <v>206</v>
      </c>
      <c r="B663" s="13" t="s">
        <v>24</v>
      </c>
      <c r="C663" s="13" t="s">
        <v>54</v>
      </c>
      <c r="D663" s="13" t="s">
        <v>1</v>
      </c>
      <c r="E663" s="155">
        <v>5</v>
      </c>
      <c r="F663" s="30"/>
      <c r="G663" s="139"/>
      <c r="H663" s="125" t="str">
        <f>IF(ISNA((IF(F663=0," ",VLOOKUP(F663,Data!$B$184:$B$210,1,FALSE)))),"WRONG LETTER",IF(F663=0," ",_xlfn.XLOOKUP(F663,Data!$B$184:$B$210,Data!$I$184:$I$210)))</f>
        <v xml:space="preserve"> </v>
      </c>
      <c r="I663" s="125" t="str">
        <f>IF(ISNA((IF(F663=0," ",VLOOKUP(F663,Data!$B$62:$B$88,1,FALSE)))),"WRONG LETTER",IF(F663=0," ",_xlfn.XLOOKUP(F663,Data!$B$62:$B$88,Data!$A$62:$A$88)))</f>
        <v xml:space="preserve"> </v>
      </c>
      <c r="J663" s="13" t="str" cm="1">
        <f t="array" ref="J663">_xlfn.IFS(ISBLANK(G663), "", NOT(ISNUMBER(G663)), "!!!",  G663&lt;Data!$D$352,"...",G663&lt;Data!$E$352,"L1",G663&lt;Data!$F$352,"L2",G663&lt;Data!$G$352,"L3",G663&lt;Data!$H$352,"L4",G663&lt;Data!$I$352,"L5",G663&lt;Data!$J$352,"L6",G663&lt;Data!$K$352,"L7",G663&lt;Data!$L$352,"L8", G663&gt;=Data!$L$352,"L9")</f>
        <v/>
      </c>
      <c r="K663" s="8"/>
      <c r="L663" s="126" t="s">
        <v>31</v>
      </c>
      <c r="M663" s="126" t="s">
        <v>32</v>
      </c>
      <c r="N663" s="126">
        <f t="shared" si="141"/>
        <v>0</v>
      </c>
      <c r="O663" s="2"/>
      <c r="P663" s="6"/>
      <c r="Q663" s="6"/>
      <c r="R663" s="6"/>
      <c r="S663" s="6"/>
      <c r="T663" s="6">
        <f>$N663</f>
        <v>0</v>
      </c>
      <c r="U663" s="6"/>
      <c r="V663" s="6"/>
      <c r="W663" s="6"/>
      <c r="X663" s="2"/>
      <c r="Y663" s="8">
        <f>COUNTIF(F$650:F$657:F$659:F$666,F663)</f>
        <v>0</v>
      </c>
      <c r="Z663" s="8">
        <f t="shared" si="142"/>
        <v>0</v>
      </c>
    </row>
    <row r="664" spans="1:26" s="12" customFormat="1" ht="20" customHeight="1">
      <c r="A664" s="13" t="s">
        <v>206</v>
      </c>
      <c r="B664" s="13" t="s">
        <v>24</v>
      </c>
      <c r="C664" s="13" t="s">
        <v>54</v>
      </c>
      <c r="D664" s="13" t="s">
        <v>1</v>
      </c>
      <c r="E664" s="155">
        <v>6</v>
      </c>
      <c r="F664" s="30"/>
      <c r="G664" s="139"/>
      <c r="H664" s="125" t="str">
        <f>IF(ISNA((IF(F664=0," ",VLOOKUP(F664,Data!$B$184:$B$210,1,FALSE)))),"WRONG LETTER",IF(F664=0," ",_xlfn.XLOOKUP(F664,Data!$B$184:$B$210,Data!$I$184:$I$210)))</f>
        <v xml:space="preserve"> </v>
      </c>
      <c r="I664" s="125" t="str">
        <f>IF(ISNA((IF(F664=0," ",VLOOKUP(F664,Data!$B$62:$B$88,1,FALSE)))),"WRONG LETTER",IF(F664=0," ",_xlfn.XLOOKUP(F664,Data!$B$62:$B$88,Data!$A$62:$A$88)))</f>
        <v xml:space="preserve"> </v>
      </c>
      <c r="J664" s="13" t="str" cm="1">
        <f t="array" ref="J664">_xlfn.IFS(ISBLANK(G664), "", NOT(ISNUMBER(G664)), "!!!",  G664&lt;Data!$D$352,"...",G664&lt;Data!$E$352,"L1",G664&lt;Data!$F$352,"L2",G664&lt;Data!$G$352,"L3",G664&lt;Data!$H$352,"L4",G664&lt;Data!$I$352,"L5",G664&lt;Data!$J$352,"L6",G664&lt;Data!$K$352,"L7",G664&lt;Data!$L$352,"L8", G664&gt;=Data!$L$352,"L9")</f>
        <v/>
      </c>
      <c r="K664" s="131"/>
      <c r="L664" s="126" t="s">
        <v>44</v>
      </c>
      <c r="M664" s="126" t="s">
        <v>48</v>
      </c>
      <c r="N664" s="126">
        <f t="shared" si="141"/>
        <v>0</v>
      </c>
      <c r="O664" s="2"/>
      <c r="P664" s="6"/>
      <c r="Q664" s="6"/>
      <c r="R664" s="6"/>
      <c r="S664" s="6"/>
      <c r="T664" s="6"/>
      <c r="U664" s="6">
        <f>$N664</f>
        <v>0</v>
      </c>
      <c r="V664" s="6"/>
      <c r="W664" s="6"/>
      <c r="X664" s="2"/>
      <c r="Y664" s="8">
        <f>COUNTIF(F$650:F$657:F$659:F$666,F664)</f>
        <v>0</v>
      </c>
      <c r="Z664" s="8">
        <f t="shared" si="142"/>
        <v>0</v>
      </c>
    </row>
    <row r="665" spans="1:26" s="11" customFormat="1" ht="20" customHeight="1">
      <c r="A665" s="13" t="s">
        <v>206</v>
      </c>
      <c r="B665" s="13" t="s">
        <v>24</v>
      </c>
      <c r="C665" s="13" t="s">
        <v>54</v>
      </c>
      <c r="D665" s="13" t="s">
        <v>1</v>
      </c>
      <c r="E665" s="25">
        <v>7</v>
      </c>
      <c r="F665" s="30"/>
      <c r="G665" s="139"/>
      <c r="H665" s="125" t="str">
        <f>IF(ISNA((IF(F665=0," ",VLOOKUP(F665,Data!$B$184:$B$210,1,FALSE)))),"WRONG LETTER",IF(F665=0," ",_xlfn.XLOOKUP(F665,Data!$B$184:$B$210,Data!$I$184:$I$210)))</f>
        <v xml:space="preserve"> </v>
      </c>
      <c r="I665" s="125" t="str">
        <f>IF(ISNA((IF(F665=0," ",VLOOKUP(F665,Data!$B$62:$B$88,1,FALSE)))),"WRONG LETTER",IF(F665=0," ",_xlfn.XLOOKUP(F665,Data!$B$62:$B$88,Data!$A$62:$A$88)))</f>
        <v xml:space="preserve"> </v>
      </c>
      <c r="J665" s="13" t="str" cm="1">
        <f t="array" ref="J665">_xlfn.IFS(ISBLANK(G665), "", NOT(ISNUMBER(G665)), "!!!",  G665&lt;Data!$D$352,"...",G665&lt;Data!$E$352,"L1",G665&lt;Data!$F$352,"L2",G665&lt;Data!$G$352,"L3",G665&lt;Data!$H$352,"L4",G665&lt;Data!$I$352,"L5",G665&lt;Data!$J$352,"L6",G665&lt;Data!$K$352,"L7",G665&lt;Data!$L$352,"L8", G665&gt;=Data!$L$352,"L9")</f>
        <v/>
      </c>
      <c r="K665" s="8"/>
      <c r="L665" s="126" t="s">
        <v>72</v>
      </c>
      <c r="M665" s="126" t="s">
        <v>73</v>
      </c>
      <c r="N665" s="126">
        <f t="shared" si="141"/>
        <v>0</v>
      </c>
      <c r="O665" s="2"/>
      <c r="P665" s="6"/>
      <c r="Q665" s="6"/>
      <c r="R665" s="6"/>
      <c r="S665" s="6"/>
      <c r="T665" s="6"/>
      <c r="U665" s="6"/>
      <c r="V665" s="6">
        <f>$N665</f>
        <v>0</v>
      </c>
      <c r="W665" s="6"/>
      <c r="X665" s="2"/>
      <c r="Y665" s="8">
        <f>COUNTIF(F$650:F$657:F$659:F$666,F665)</f>
        <v>0</v>
      </c>
      <c r="Z665" s="8">
        <f t="shared" si="142"/>
        <v>0</v>
      </c>
    </row>
    <row r="666" spans="1:26" s="11" customFormat="1" ht="20" customHeight="1">
      <c r="A666" s="13" t="s">
        <v>206</v>
      </c>
      <c r="B666" s="13" t="s">
        <v>24</v>
      </c>
      <c r="C666" s="13" t="s">
        <v>54</v>
      </c>
      <c r="D666" s="13" t="s">
        <v>1</v>
      </c>
      <c r="E666" s="25">
        <v>8</v>
      </c>
      <c r="F666" s="30"/>
      <c r="G666" s="139"/>
      <c r="H666" s="125" t="str">
        <f>IF(ISNA((IF(F666=0," ",VLOOKUP(F666,Data!$B$184:$B$210,1,FALSE)))),"WRONG LETTER",IF(F666=0," ",_xlfn.XLOOKUP(F666,Data!$B$184:$B$210,Data!$I$184:$I$210)))</f>
        <v xml:space="preserve"> </v>
      </c>
      <c r="I666" s="125" t="str">
        <f>IF(ISNA((IF(F666=0," ",VLOOKUP(F666,Data!$B$62:$B$88,1,FALSE)))),"WRONG LETTER",IF(F666=0," ",_xlfn.XLOOKUP(F666,Data!$B$62:$B$88,Data!$A$62:$A$88)))</f>
        <v xml:space="preserve"> </v>
      </c>
      <c r="J666" s="13" t="str" cm="1">
        <f t="array" ref="J666">_xlfn.IFS(ISBLANK(G666), "", NOT(ISNUMBER(G666)), "!!!",  G666&lt;Data!$D$352,"...",G666&lt;Data!$E$352,"L1",G666&lt;Data!$F$352,"L2",G666&lt;Data!$G$352,"L3",G666&lt;Data!$H$352,"L4",G666&lt;Data!$I$352,"L5",G666&lt;Data!$J$352,"L6",G666&lt;Data!$K$352,"L7",G666&lt;Data!$L$352,"L8", G666&gt;=Data!$L$352,"L9")</f>
        <v/>
      </c>
      <c r="K666" s="8"/>
      <c r="L666" s="126" t="s">
        <v>45</v>
      </c>
      <c r="M666" s="126" t="s">
        <v>49</v>
      </c>
      <c r="N666" s="126">
        <f t="shared" si="141"/>
        <v>0</v>
      </c>
      <c r="O666" s="2"/>
      <c r="P666" s="6"/>
      <c r="Q666" s="6"/>
      <c r="R666" s="6"/>
      <c r="S666" s="6"/>
      <c r="T666" s="6"/>
      <c r="U666" s="6"/>
      <c r="V666" s="6"/>
      <c r="W666" s="6">
        <f>$N666</f>
        <v>0</v>
      </c>
      <c r="X666" s="8"/>
      <c r="Y666" s="8">
        <f>COUNTIF(F$650:F$657:F$659:F$666,F666)</f>
        <v>0</v>
      </c>
      <c r="Z666" s="8">
        <f t="shared" si="142"/>
        <v>0</v>
      </c>
    </row>
    <row r="668" spans="1:26">
      <c r="H668" s="142" t="s">
        <v>308</v>
      </c>
      <c r="I668" s="143" t="s">
        <v>58</v>
      </c>
      <c r="J668" s="143" t="s">
        <v>173</v>
      </c>
    </row>
    <row r="669" spans="1:26">
      <c r="H669" s="37" t="s">
        <v>117</v>
      </c>
      <c r="I669" s="5" t="str">
        <f>IF($J669=0,"",COUNTIFS($H$669:$H$676,"*",$J$669:$J$676,"&gt;"&amp;$J669)+1)</f>
        <v/>
      </c>
      <c r="J669" s="5">
        <f>SUM(P$443:P$666)</f>
        <v>0</v>
      </c>
    </row>
    <row r="670" spans="1:26">
      <c r="H670" s="37" t="s">
        <v>118</v>
      </c>
      <c r="I670" s="5" t="str">
        <f t="shared" ref="I670:I676" si="143">IF($J670=0,"",COUNTIFS($H$669:$H$676,"*",$J$669:$J$676,"&gt;"&amp;$J670)+1)</f>
        <v/>
      </c>
      <c r="J670" s="5">
        <f>SUM(Q$443:Q$666)</f>
        <v>0</v>
      </c>
    </row>
    <row r="671" spans="1:26">
      <c r="H671" s="37" t="s">
        <v>119</v>
      </c>
      <c r="I671" s="5" t="str">
        <f t="shared" si="143"/>
        <v/>
      </c>
      <c r="J671" s="5">
        <f>SUM(R$443:R$666)</f>
        <v>0</v>
      </c>
    </row>
    <row r="672" spans="1:26">
      <c r="H672" s="37" t="s">
        <v>120</v>
      </c>
      <c r="I672" s="5" t="str">
        <f t="shared" si="143"/>
        <v/>
      </c>
      <c r="J672" s="5">
        <f>SUM(S$443:S$666)</f>
        <v>0</v>
      </c>
    </row>
    <row r="673" spans="8:27">
      <c r="H673" s="37" t="s">
        <v>121</v>
      </c>
      <c r="I673" s="5" t="str">
        <f t="shared" si="143"/>
        <v/>
      </c>
      <c r="J673" s="5">
        <f>SUM(T$443:T$666)</f>
        <v>0</v>
      </c>
    </row>
    <row r="674" spans="8:27">
      <c r="H674" s="37" t="s">
        <v>69</v>
      </c>
      <c r="I674" s="5" t="str">
        <f t="shared" si="143"/>
        <v/>
      </c>
      <c r="J674" s="5">
        <f>SUM(U$443:U$666)</f>
        <v>0</v>
      </c>
    </row>
    <row r="675" spans="8:27">
      <c r="H675" s="37" t="s">
        <v>122</v>
      </c>
      <c r="I675" s="5" t="str">
        <f t="shared" si="143"/>
        <v/>
      </c>
      <c r="J675" s="5">
        <f>SUM(V$443:V$666)</f>
        <v>0</v>
      </c>
    </row>
    <row r="676" spans="8:27">
      <c r="H676" s="37" t="s">
        <v>123</v>
      </c>
      <c r="I676" s="5" t="str">
        <f t="shared" si="143"/>
        <v/>
      </c>
      <c r="J676" s="5">
        <f>SUM(W$443:W$666)</f>
        <v>0</v>
      </c>
    </row>
    <row r="683" spans="8:27">
      <c r="H683" s="142" t="str">
        <f t="shared" ref="H683:I691" si="144">H195</f>
        <v>U13 Girls</v>
      </c>
      <c r="I683" s="152" t="str">
        <f t="shared" si="144"/>
        <v>Position</v>
      </c>
      <c r="J683" s="152" t="s">
        <v>461</v>
      </c>
      <c r="K683" s="142" t="str">
        <f t="shared" ref="K683:K691" si="145">J195</f>
        <v>Points</v>
      </c>
      <c r="L683" s="8"/>
      <c r="N683" s="16"/>
      <c r="O683" s="11"/>
      <c r="Z683" s="8"/>
      <c r="AA683" s="3"/>
    </row>
    <row r="684" spans="8:27">
      <c r="H684" s="37" t="str">
        <f t="shared" si="144"/>
        <v>Abingdon AC</v>
      </c>
      <c r="I684" s="5" t="str">
        <f t="shared" si="144"/>
        <v/>
      </c>
      <c r="J684" s="5" t="str">
        <f t="shared" ref="J684:J691" si="146">IFERROR(9-I684,"")</f>
        <v/>
      </c>
      <c r="K684" s="5">
        <f t="shared" si="145"/>
        <v>0</v>
      </c>
      <c r="L684" s="8"/>
      <c r="N684" s="16"/>
      <c r="O684" s="11"/>
      <c r="Z684" s="8"/>
      <c r="AA684" s="3"/>
    </row>
    <row r="685" spans="8:27">
      <c r="H685" s="37" t="str">
        <f t="shared" si="144"/>
        <v>Banbury Harriers AC</v>
      </c>
      <c r="I685" s="5" t="str">
        <f t="shared" si="144"/>
        <v/>
      </c>
      <c r="J685" s="5" t="str">
        <f t="shared" si="146"/>
        <v/>
      </c>
      <c r="K685" s="5">
        <f t="shared" si="145"/>
        <v>0</v>
      </c>
      <c r="L685" s="8"/>
      <c r="N685" s="16"/>
      <c r="O685" s="11"/>
      <c r="Z685" s="8"/>
      <c r="AA685" s="3"/>
    </row>
    <row r="686" spans="8:27">
      <c r="H686" s="37" t="str">
        <f t="shared" si="144"/>
        <v>Bicester AC</v>
      </c>
      <c r="I686" s="5" t="str">
        <f t="shared" si="144"/>
        <v/>
      </c>
      <c r="J686" s="5" t="str">
        <f t="shared" si="146"/>
        <v/>
      </c>
      <c r="K686" s="5">
        <f t="shared" si="145"/>
        <v>0</v>
      </c>
      <c r="L686" s="8"/>
      <c r="N686" s="16"/>
      <c r="O686" s="11"/>
      <c r="Z686" s="8"/>
      <c r="AA686" s="3"/>
    </row>
    <row r="687" spans="8:27">
      <c r="H687" s="37" t="str">
        <f t="shared" si="144"/>
        <v>Oxford City AC</v>
      </c>
      <c r="I687" s="5" t="str">
        <f t="shared" si="144"/>
        <v/>
      </c>
      <c r="J687" s="5" t="str">
        <f t="shared" si="146"/>
        <v/>
      </c>
      <c r="K687" s="5">
        <f t="shared" si="145"/>
        <v>0</v>
      </c>
      <c r="L687" s="8"/>
      <c r="N687" s="16"/>
      <c r="O687" s="11"/>
      <c r="Z687" s="8"/>
      <c r="AA687" s="3"/>
    </row>
    <row r="688" spans="8:27">
      <c r="H688" s="37" t="str">
        <f t="shared" si="144"/>
        <v>Radley AC</v>
      </c>
      <c r="I688" s="5" t="str">
        <f t="shared" si="144"/>
        <v/>
      </c>
      <c r="J688" s="5" t="str">
        <f t="shared" si="146"/>
        <v/>
      </c>
      <c r="K688" s="5">
        <f t="shared" si="145"/>
        <v>0</v>
      </c>
      <c r="L688" s="8"/>
      <c r="N688" s="16"/>
      <c r="O688" s="11"/>
      <c r="Z688" s="8"/>
      <c r="AA688" s="3"/>
    </row>
    <row r="689" spans="8:27">
      <c r="H689" s="37" t="str">
        <f t="shared" si="144"/>
        <v>Team Kennet</v>
      </c>
      <c r="I689" s="5" t="str">
        <f t="shared" si="144"/>
        <v/>
      </c>
      <c r="J689" s="5" t="str">
        <f t="shared" si="146"/>
        <v/>
      </c>
      <c r="K689" s="5">
        <f t="shared" si="145"/>
        <v>0</v>
      </c>
      <c r="L689" s="8"/>
      <c r="N689" s="16"/>
      <c r="O689" s="11"/>
      <c r="Z689" s="8"/>
      <c r="AA689" s="3"/>
    </row>
    <row r="690" spans="8:27">
      <c r="H690" s="37" t="str">
        <f t="shared" si="144"/>
        <v>White Horse Harriers</v>
      </c>
      <c r="I690" s="5" t="str">
        <f t="shared" si="144"/>
        <v/>
      </c>
      <c r="J690" s="5" t="str">
        <f t="shared" si="146"/>
        <v/>
      </c>
      <c r="K690" s="5">
        <f t="shared" si="145"/>
        <v>0</v>
      </c>
      <c r="L690" s="8"/>
      <c r="N690" s="16"/>
      <c r="O690" s="11"/>
      <c r="Z690" s="8"/>
      <c r="AA690" s="3"/>
    </row>
    <row r="691" spans="8:27">
      <c r="H691" s="37" t="str">
        <f t="shared" si="144"/>
        <v>Witney Road Runners</v>
      </c>
      <c r="I691" s="5" t="str">
        <f t="shared" si="144"/>
        <v/>
      </c>
      <c r="J691" s="5" t="str">
        <f t="shared" si="146"/>
        <v/>
      </c>
      <c r="K691" s="5">
        <f t="shared" si="145"/>
        <v>0</v>
      </c>
      <c r="L691" s="8"/>
      <c r="N691" s="16"/>
      <c r="O691" s="11"/>
      <c r="Z691" s="8"/>
      <c r="AA691" s="3"/>
    </row>
    <row r="692" spans="8:27">
      <c r="J692" s="21"/>
      <c r="K692" s="9"/>
      <c r="L692" s="8"/>
      <c r="N692" s="16"/>
      <c r="O692" s="11"/>
      <c r="Z692" s="8"/>
      <c r="AA692" s="3"/>
    </row>
    <row r="693" spans="8:27">
      <c r="H693" s="142" t="str">
        <f t="shared" ref="H693:I701" si="147">H431</f>
        <v>U15 Girls</v>
      </c>
      <c r="I693" s="143" t="str">
        <f t="shared" si="147"/>
        <v>Position</v>
      </c>
      <c r="J693" s="152" t="s">
        <v>461</v>
      </c>
      <c r="K693" s="143" t="str">
        <f t="shared" ref="K693:K701" si="148">J431</f>
        <v>Points</v>
      </c>
      <c r="L693" s="8"/>
      <c r="N693" s="16"/>
      <c r="O693" s="11"/>
      <c r="Z693" s="8"/>
      <c r="AA693" s="3"/>
    </row>
    <row r="694" spans="8:27">
      <c r="H694" s="37" t="str">
        <f t="shared" si="147"/>
        <v>Abingdon AC</v>
      </c>
      <c r="I694" s="5" t="str">
        <f t="shared" si="147"/>
        <v/>
      </c>
      <c r="J694" s="5" t="str">
        <f t="shared" ref="J694:J701" si="149">IFERROR(9-I694,"")</f>
        <v/>
      </c>
      <c r="K694" s="5">
        <f t="shared" si="148"/>
        <v>0</v>
      </c>
      <c r="L694" s="8"/>
      <c r="N694" s="16"/>
      <c r="O694" s="11"/>
      <c r="Z694" s="8"/>
      <c r="AA694" s="3"/>
    </row>
    <row r="695" spans="8:27">
      <c r="H695" s="37" t="str">
        <f t="shared" si="147"/>
        <v>Banbury Harriers AC</v>
      </c>
      <c r="I695" s="5" t="str">
        <f t="shared" si="147"/>
        <v/>
      </c>
      <c r="J695" s="5" t="str">
        <f t="shared" si="149"/>
        <v/>
      </c>
      <c r="K695" s="5">
        <f t="shared" si="148"/>
        <v>0</v>
      </c>
      <c r="L695" s="8"/>
      <c r="N695" s="16"/>
      <c r="O695" s="11"/>
      <c r="Z695" s="8"/>
      <c r="AA695" s="3"/>
    </row>
    <row r="696" spans="8:27">
      <c r="H696" s="37" t="str">
        <f t="shared" si="147"/>
        <v>Bicester AC</v>
      </c>
      <c r="I696" s="5" t="str">
        <f t="shared" si="147"/>
        <v/>
      </c>
      <c r="J696" s="5" t="str">
        <f t="shared" si="149"/>
        <v/>
      </c>
      <c r="K696" s="5">
        <f t="shared" si="148"/>
        <v>0</v>
      </c>
      <c r="L696" s="8"/>
      <c r="N696" s="16"/>
      <c r="O696" s="11"/>
      <c r="Z696" s="8"/>
      <c r="AA696" s="3"/>
    </row>
    <row r="697" spans="8:27">
      <c r="H697" s="37" t="str">
        <f t="shared" si="147"/>
        <v>Oxford City AC</v>
      </c>
      <c r="I697" s="5" t="str">
        <f t="shared" si="147"/>
        <v/>
      </c>
      <c r="J697" s="5" t="str">
        <f t="shared" si="149"/>
        <v/>
      </c>
      <c r="K697" s="5">
        <f t="shared" si="148"/>
        <v>0</v>
      </c>
      <c r="L697" s="8"/>
      <c r="N697" s="16"/>
      <c r="O697" s="11"/>
      <c r="Z697" s="8"/>
      <c r="AA697" s="3"/>
    </row>
    <row r="698" spans="8:27">
      <c r="H698" s="37" t="str">
        <f t="shared" si="147"/>
        <v>Radley AC</v>
      </c>
      <c r="I698" s="5" t="str">
        <f t="shared" si="147"/>
        <v/>
      </c>
      <c r="J698" s="5" t="str">
        <f t="shared" si="149"/>
        <v/>
      </c>
      <c r="K698" s="5">
        <f t="shared" si="148"/>
        <v>0</v>
      </c>
      <c r="L698" s="8"/>
      <c r="N698" s="16"/>
      <c r="O698" s="11"/>
      <c r="Z698" s="8"/>
      <c r="AA698" s="3"/>
    </row>
    <row r="699" spans="8:27">
      <c r="H699" s="37" t="str">
        <f t="shared" si="147"/>
        <v>Team Kennet</v>
      </c>
      <c r="I699" s="5" t="str">
        <f t="shared" si="147"/>
        <v/>
      </c>
      <c r="J699" s="5" t="str">
        <f t="shared" si="149"/>
        <v/>
      </c>
      <c r="K699" s="5">
        <f t="shared" si="148"/>
        <v>0</v>
      </c>
      <c r="L699" s="8"/>
      <c r="N699" s="16"/>
      <c r="O699" s="11"/>
      <c r="Z699" s="8"/>
      <c r="AA699" s="3"/>
    </row>
    <row r="700" spans="8:27">
      <c r="H700" s="37" t="str">
        <f t="shared" si="147"/>
        <v>White Horse Harriers</v>
      </c>
      <c r="I700" s="5" t="str">
        <f t="shared" si="147"/>
        <v/>
      </c>
      <c r="J700" s="5" t="str">
        <f t="shared" si="149"/>
        <v/>
      </c>
      <c r="K700" s="5">
        <f t="shared" si="148"/>
        <v>0</v>
      </c>
      <c r="L700" s="8"/>
      <c r="N700" s="16"/>
      <c r="O700" s="11"/>
      <c r="Z700" s="8"/>
      <c r="AA700" s="3"/>
    </row>
    <row r="701" spans="8:27">
      <c r="H701" s="37" t="str">
        <f t="shared" si="147"/>
        <v>Witney Road Runners</v>
      </c>
      <c r="I701" s="5" t="str">
        <f t="shared" si="147"/>
        <v/>
      </c>
      <c r="J701" s="5" t="str">
        <f t="shared" si="149"/>
        <v/>
      </c>
      <c r="K701" s="5">
        <f t="shared" si="148"/>
        <v>0</v>
      </c>
      <c r="L701" s="8"/>
      <c r="N701" s="16"/>
      <c r="O701" s="11"/>
      <c r="Z701" s="8"/>
      <c r="AA701" s="3"/>
    </row>
    <row r="702" spans="8:27">
      <c r="J702" s="21"/>
      <c r="K702" s="9"/>
      <c r="L702" s="8"/>
      <c r="N702" s="16"/>
      <c r="O702" s="11"/>
      <c r="Z702" s="8"/>
      <c r="AA702" s="3"/>
    </row>
    <row r="703" spans="8:27">
      <c r="H703" s="142" t="str">
        <f t="shared" ref="H703:I711" si="150">H668</f>
        <v>U17 Women</v>
      </c>
      <c r="I703" s="143" t="str">
        <f t="shared" si="150"/>
        <v>Position</v>
      </c>
      <c r="J703" s="152" t="s">
        <v>461</v>
      </c>
      <c r="K703" s="143" t="str">
        <f t="shared" ref="K703:K711" si="151">J668</f>
        <v>Points</v>
      </c>
      <c r="L703" s="8"/>
      <c r="N703" s="16"/>
      <c r="O703" s="11"/>
      <c r="Z703" s="8"/>
      <c r="AA703" s="3"/>
    </row>
    <row r="704" spans="8:27">
      <c r="H704" s="37" t="str">
        <f t="shared" si="150"/>
        <v>Abingdon AC</v>
      </c>
      <c r="I704" s="5" t="str">
        <f t="shared" si="150"/>
        <v/>
      </c>
      <c r="J704" s="5" t="str">
        <f t="shared" ref="J704:J711" si="152">IFERROR(9-I704,"")</f>
        <v/>
      </c>
      <c r="K704" s="5">
        <f t="shared" si="151"/>
        <v>0</v>
      </c>
      <c r="L704" s="8"/>
      <c r="N704" s="16"/>
      <c r="O704" s="11"/>
      <c r="Z704" s="8"/>
      <c r="AA704" s="3"/>
    </row>
    <row r="705" spans="8:27">
      <c r="H705" s="37" t="str">
        <f t="shared" si="150"/>
        <v>Banbury Harriers AC</v>
      </c>
      <c r="I705" s="5" t="str">
        <f t="shared" si="150"/>
        <v/>
      </c>
      <c r="J705" s="5" t="str">
        <f t="shared" si="152"/>
        <v/>
      </c>
      <c r="K705" s="5">
        <f t="shared" si="151"/>
        <v>0</v>
      </c>
      <c r="L705" s="8"/>
      <c r="N705" s="16"/>
      <c r="O705" s="11"/>
      <c r="Z705" s="8"/>
      <c r="AA705" s="3"/>
    </row>
    <row r="706" spans="8:27">
      <c r="H706" s="37" t="str">
        <f t="shared" si="150"/>
        <v>Bicester AC</v>
      </c>
      <c r="I706" s="5" t="str">
        <f t="shared" si="150"/>
        <v/>
      </c>
      <c r="J706" s="5" t="str">
        <f t="shared" si="152"/>
        <v/>
      </c>
      <c r="K706" s="5">
        <f t="shared" si="151"/>
        <v>0</v>
      </c>
      <c r="L706" s="8"/>
      <c r="N706" s="16"/>
      <c r="O706" s="11"/>
      <c r="Z706" s="8"/>
      <c r="AA706" s="3"/>
    </row>
    <row r="707" spans="8:27">
      <c r="H707" s="37" t="str">
        <f t="shared" si="150"/>
        <v>Oxford City AC</v>
      </c>
      <c r="I707" s="5" t="str">
        <f t="shared" si="150"/>
        <v/>
      </c>
      <c r="J707" s="5" t="str">
        <f t="shared" si="152"/>
        <v/>
      </c>
      <c r="K707" s="5">
        <f t="shared" si="151"/>
        <v>0</v>
      </c>
      <c r="L707" s="8"/>
      <c r="N707" s="16"/>
      <c r="O707" s="11"/>
      <c r="Z707" s="8"/>
      <c r="AA707" s="3"/>
    </row>
    <row r="708" spans="8:27">
      <c r="H708" s="37" t="str">
        <f t="shared" si="150"/>
        <v>Radley AC</v>
      </c>
      <c r="I708" s="5" t="str">
        <f t="shared" si="150"/>
        <v/>
      </c>
      <c r="J708" s="5" t="str">
        <f t="shared" si="152"/>
        <v/>
      </c>
      <c r="K708" s="5">
        <f t="shared" si="151"/>
        <v>0</v>
      </c>
      <c r="L708" s="8"/>
      <c r="N708" s="16"/>
      <c r="O708" s="11"/>
      <c r="Z708" s="8"/>
      <c r="AA708" s="3"/>
    </row>
    <row r="709" spans="8:27">
      <c r="H709" s="37" t="str">
        <f t="shared" si="150"/>
        <v>Team Kennet</v>
      </c>
      <c r="I709" s="5" t="str">
        <f t="shared" si="150"/>
        <v/>
      </c>
      <c r="J709" s="5" t="str">
        <f t="shared" si="152"/>
        <v/>
      </c>
      <c r="K709" s="5">
        <f t="shared" si="151"/>
        <v>0</v>
      </c>
      <c r="L709" s="8"/>
      <c r="N709" s="16"/>
      <c r="O709" s="11"/>
      <c r="Z709" s="8"/>
      <c r="AA709" s="3"/>
    </row>
    <row r="710" spans="8:27">
      <c r="H710" s="37" t="str">
        <f t="shared" si="150"/>
        <v>White Horse Harriers</v>
      </c>
      <c r="I710" s="5" t="str">
        <f t="shared" si="150"/>
        <v/>
      </c>
      <c r="J710" s="5" t="str">
        <f t="shared" si="152"/>
        <v/>
      </c>
      <c r="K710" s="5">
        <f t="shared" si="151"/>
        <v>0</v>
      </c>
      <c r="L710" s="8"/>
      <c r="N710" s="16"/>
      <c r="O710" s="11"/>
      <c r="Z710" s="8"/>
      <c r="AA710" s="3"/>
    </row>
    <row r="711" spans="8:27">
      <c r="H711" s="37" t="str">
        <f t="shared" si="150"/>
        <v>Witney Road Runners</v>
      </c>
      <c r="I711" s="5" t="str">
        <f t="shared" si="150"/>
        <v/>
      </c>
      <c r="J711" s="5" t="str">
        <f t="shared" si="152"/>
        <v/>
      </c>
      <c r="K711" s="5">
        <f t="shared" si="151"/>
        <v>0</v>
      </c>
      <c r="L711" s="8"/>
      <c r="N711" s="16"/>
      <c r="O711" s="11"/>
      <c r="Z711" s="8"/>
      <c r="AA711" s="3"/>
    </row>
    <row r="712" spans="8:27">
      <c r="J712" s="21"/>
      <c r="K712" s="9"/>
      <c r="L712" s="8"/>
      <c r="N712" s="16"/>
      <c r="O712" s="11"/>
      <c r="Z712" s="8"/>
      <c r="AA712" s="3"/>
    </row>
  </sheetData>
  <sheetProtection sheet="1" objects="1" scenarios="1"/>
  <mergeCells count="57">
    <mergeCell ref="P250:T250"/>
    <mergeCell ref="U250:W250"/>
    <mergeCell ref="P214:T214"/>
    <mergeCell ref="U214:W214"/>
    <mergeCell ref="P223:T223"/>
    <mergeCell ref="U223:W223"/>
    <mergeCell ref="P241:T241"/>
    <mergeCell ref="U241:W241"/>
    <mergeCell ref="P232:T232"/>
    <mergeCell ref="U232:W232"/>
    <mergeCell ref="P613:T613"/>
    <mergeCell ref="U613:W613"/>
    <mergeCell ref="P496:T496"/>
    <mergeCell ref="U496:W496"/>
    <mergeCell ref="P442:T442"/>
    <mergeCell ref="U442:W442"/>
    <mergeCell ref="P460:T460"/>
    <mergeCell ref="U460:W460"/>
    <mergeCell ref="P478:T478"/>
    <mergeCell ref="U478:W478"/>
    <mergeCell ref="P487:T487"/>
    <mergeCell ref="U487:W487"/>
    <mergeCell ref="P451:T451"/>
    <mergeCell ref="U451:W451"/>
    <mergeCell ref="P469:T469"/>
    <mergeCell ref="U469:W469"/>
    <mergeCell ref="P205:T205"/>
    <mergeCell ref="U205:W205"/>
    <mergeCell ref="P5:T5"/>
    <mergeCell ref="U5:W5"/>
    <mergeCell ref="P23:T23"/>
    <mergeCell ref="U23:W23"/>
    <mergeCell ref="P41:T41"/>
    <mergeCell ref="U41:W41"/>
    <mergeCell ref="P14:T14"/>
    <mergeCell ref="U14:W14"/>
    <mergeCell ref="P32:T32"/>
    <mergeCell ref="U32:W32"/>
    <mergeCell ref="P50:T50"/>
    <mergeCell ref="U50:W50"/>
    <mergeCell ref="S1:S3"/>
    <mergeCell ref="T1:T3"/>
    <mergeCell ref="U1:U3"/>
    <mergeCell ref="V1:V3"/>
    <mergeCell ref="W1:W3"/>
    <mergeCell ref="R1:R3"/>
    <mergeCell ref="I3:J3"/>
    <mergeCell ref="E1:J1"/>
    <mergeCell ref="L1:M3"/>
    <mergeCell ref="N1:N3"/>
    <mergeCell ref="P1:P3"/>
    <mergeCell ref="Q1:Q3"/>
    <mergeCell ref="E2:F2"/>
    <mergeCell ref="G2:H2"/>
    <mergeCell ref="I2:J2"/>
    <mergeCell ref="E3:F3"/>
    <mergeCell ref="G3:H3"/>
  </mergeCells>
  <conditionalFormatting sqref="F6:F13">
    <cfRule type="expression" dxfId="971" priority="222">
      <formula>Y6&gt;1</formula>
    </cfRule>
    <cfRule type="expression" dxfId="970" priority="221">
      <formula>Z6&gt;1</formula>
    </cfRule>
  </conditionalFormatting>
  <conditionalFormatting sqref="F15:F22">
    <cfRule type="expression" dxfId="969" priority="238">
      <formula>Z15&gt;1</formula>
    </cfRule>
    <cfRule type="expression" dxfId="968" priority="239">
      <formula>Y15&gt;1</formula>
    </cfRule>
  </conditionalFormatting>
  <conditionalFormatting sqref="F24:F31">
    <cfRule type="expression" dxfId="967" priority="233">
      <formula>Z24&gt;1</formula>
    </cfRule>
    <cfRule type="expression" dxfId="966" priority="234">
      <formula>Y24&gt;1</formula>
    </cfRule>
  </conditionalFormatting>
  <conditionalFormatting sqref="F33:F40">
    <cfRule type="expression" dxfId="965" priority="231">
      <formula>Z33&gt;1</formula>
    </cfRule>
    <cfRule type="expression" dxfId="964" priority="232">
      <formula>Y33&gt;1</formula>
    </cfRule>
  </conditionalFormatting>
  <conditionalFormatting sqref="F42:F49">
    <cfRule type="expression" dxfId="963" priority="227">
      <formula>Z42&gt;1</formula>
    </cfRule>
    <cfRule type="expression" dxfId="962" priority="228">
      <formula>Y42&gt;1</formula>
    </cfRule>
  </conditionalFormatting>
  <conditionalFormatting sqref="F51:F58">
    <cfRule type="expression" dxfId="961" priority="225">
      <formula>Z51&gt;1</formula>
    </cfRule>
    <cfRule type="expression" dxfId="960" priority="226">
      <formula>Y51&gt;1</formula>
    </cfRule>
  </conditionalFormatting>
  <conditionalFormatting sqref="F60:F67">
    <cfRule type="expression" dxfId="959" priority="220">
      <formula>Y60&gt;1</formula>
    </cfRule>
    <cfRule type="expression" dxfId="958" priority="219">
      <formula>Z60&gt;1</formula>
    </cfRule>
  </conditionalFormatting>
  <conditionalFormatting sqref="F69:F76">
    <cfRule type="expression" dxfId="957" priority="215">
      <formula>Z69&gt;1</formula>
    </cfRule>
    <cfRule type="expression" dxfId="956" priority="216">
      <formula>Y69&gt;1</formula>
    </cfRule>
  </conditionalFormatting>
  <conditionalFormatting sqref="F78:F85">
    <cfRule type="expression" dxfId="955" priority="212">
      <formula>Y78&gt;1</formula>
    </cfRule>
    <cfRule type="expression" dxfId="954" priority="211">
      <formula>Z78&gt;1</formula>
    </cfRule>
  </conditionalFormatting>
  <conditionalFormatting sqref="F87:F94">
    <cfRule type="expression" dxfId="953" priority="208">
      <formula>Y87&gt;1</formula>
    </cfRule>
    <cfRule type="expression" dxfId="952" priority="207">
      <formula>Z87&gt;1</formula>
    </cfRule>
  </conditionalFormatting>
  <conditionalFormatting sqref="F96:F103">
    <cfRule type="expression" dxfId="951" priority="204">
      <formula>Y96&gt;1</formula>
    </cfRule>
    <cfRule type="expression" dxfId="950" priority="203">
      <formula>Z96&gt;1</formula>
    </cfRule>
  </conditionalFormatting>
  <conditionalFormatting sqref="F105:F112">
    <cfRule type="expression" dxfId="949" priority="197">
      <formula>Y105&gt;1</formula>
    </cfRule>
    <cfRule type="expression" dxfId="948" priority="196">
      <formula>Z105&gt;1</formula>
    </cfRule>
  </conditionalFormatting>
  <conditionalFormatting sqref="F114:F121">
    <cfRule type="expression" dxfId="947" priority="200">
      <formula>Y114&gt;1</formula>
    </cfRule>
    <cfRule type="expression" dxfId="946" priority="199">
      <formula>Z114&gt;1</formula>
    </cfRule>
  </conditionalFormatting>
  <conditionalFormatting sqref="F123:F130">
    <cfRule type="expression" dxfId="945" priority="191">
      <formula>Z123&gt;1</formula>
    </cfRule>
    <cfRule type="expression" dxfId="944" priority="192">
      <formula>Y123&gt;1</formula>
    </cfRule>
  </conditionalFormatting>
  <conditionalFormatting sqref="F132:F139">
    <cfRule type="expression" dxfId="943" priority="194">
      <formula>Z132&gt;1</formula>
    </cfRule>
    <cfRule type="expression" dxfId="942" priority="195">
      <formula>Y132&gt;1</formula>
    </cfRule>
  </conditionalFormatting>
  <conditionalFormatting sqref="F141:F148">
    <cfRule type="expression" dxfId="941" priority="187">
      <formula>Y141&gt;1</formula>
    </cfRule>
    <cfRule type="expression" dxfId="940" priority="186">
      <formula>Z141&gt;1</formula>
    </cfRule>
  </conditionalFormatting>
  <conditionalFormatting sqref="F150:F157">
    <cfRule type="expression" dxfId="939" priority="189">
      <formula>Z150&gt;1</formula>
    </cfRule>
    <cfRule type="expression" dxfId="938" priority="190">
      <formula>Y150&gt;1</formula>
    </cfRule>
  </conditionalFormatting>
  <conditionalFormatting sqref="F159:F166">
    <cfRule type="expression" dxfId="937" priority="182">
      <formula>Y159&gt;1</formula>
    </cfRule>
    <cfRule type="expression" dxfId="936" priority="181">
      <formula>Z159&gt;1</formula>
    </cfRule>
  </conditionalFormatting>
  <conditionalFormatting sqref="F168:F175 F186:F193">
    <cfRule type="expression" dxfId="935" priority="185">
      <formula>Y168&gt;1</formula>
    </cfRule>
    <cfRule type="expression" dxfId="934" priority="184">
      <formula>Z168&gt;1</formula>
    </cfRule>
  </conditionalFormatting>
  <conditionalFormatting sqref="F177:F184">
    <cfRule type="expression" dxfId="933" priority="180">
      <formula>Y177&gt;1</formula>
    </cfRule>
    <cfRule type="expression" dxfId="932" priority="179">
      <formula>Z177&gt;1</formula>
    </cfRule>
  </conditionalFormatting>
  <conditionalFormatting sqref="F206:F213">
    <cfRule type="expression" dxfId="931" priority="153">
      <formula>Z206&gt;1</formula>
    </cfRule>
    <cfRule type="expression" dxfId="930" priority="154">
      <formula>Y206&gt;1</formula>
    </cfRule>
  </conditionalFormatting>
  <conditionalFormatting sqref="F215:F222">
    <cfRule type="expression" dxfId="929" priority="169">
      <formula>Z215&gt;1</formula>
    </cfRule>
    <cfRule type="expression" dxfId="928" priority="170">
      <formula>Y215&gt;1</formula>
    </cfRule>
  </conditionalFormatting>
  <conditionalFormatting sqref="F224:F231">
    <cfRule type="expression" dxfId="927" priority="165">
      <formula>Z224&gt;1</formula>
    </cfRule>
    <cfRule type="expression" dxfId="926" priority="166">
      <formula>Y224&gt;1</formula>
    </cfRule>
  </conditionalFormatting>
  <conditionalFormatting sqref="F233:F240">
    <cfRule type="expression" dxfId="925" priority="163">
      <formula>Z233&gt;1</formula>
    </cfRule>
    <cfRule type="expression" dxfId="924" priority="164">
      <formula>Y233&gt;1</formula>
    </cfRule>
  </conditionalFormatting>
  <conditionalFormatting sqref="F242:F249">
    <cfRule type="expression" dxfId="923" priority="159">
      <formula>Z242&gt;1</formula>
    </cfRule>
    <cfRule type="expression" dxfId="922" priority="160">
      <formula>Y242&gt;1</formula>
    </cfRule>
  </conditionalFormatting>
  <conditionalFormatting sqref="F251:F258 F269:F276">
    <cfRule type="expression" dxfId="921" priority="157">
      <formula>Z251&gt;1</formula>
    </cfRule>
    <cfRule type="expression" dxfId="920" priority="158">
      <formula>Y251&gt;1</formula>
    </cfRule>
  </conditionalFormatting>
  <conditionalFormatting sqref="F260:F267">
    <cfRule type="expression" dxfId="919" priority="114">
      <formula>Z260&gt;1</formula>
    </cfRule>
    <cfRule type="expression" dxfId="918" priority="115">
      <formula>Y260&gt;1</formula>
    </cfRule>
  </conditionalFormatting>
  <conditionalFormatting sqref="F278:F285">
    <cfRule type="expression" dxfId="917" priority="151">
      <formula>Z278&gt;1</formula>
    </cfRule>
    <cfRule type="expression" dxfId="916" priority="152">
      <formula>Y278&gt;1</formula>
    </cfRule>
  </conditionalFormatting>
  <conditionalFormatting sqref="F287:F294">
    <cfRule type="expression" dxfId="915" priority="147">
      <formula>Z287&gt;1</formula>
    </cfRule>
    <cfRule type="expression" dxfId="914" priority="148">
      <formula>Y287&gt;1</formula>
    </cfRule>
  </conditionalFormatting>
  <conditionalFormatting sqref="F296:F303">
    <cfRule type="expression" dxfId="913" priority="145">
      <formula>Z296&gt;1</formula>
    </cfRule>
    <cfRule type="expression" dxfId="912" priority="146">
      <formula>Y296&gt;1</formula>
    </cfRule>
  </conditionalFormatting>
  <conditionalFormatting sqref="F305:F312">
    <cfRule type="expression" dxfId="911" priority="141">
      <formula>Z305&gt;1</formula>
    </cfRule>
    <cfRule type="expression" dxfId="910" priority="142">
      <formula>Y305&gt;1</formula>
    </cfRule>
  </conditionalFormatting>
  <conditionalFormatting sqref="F314:F321">
    <cfRule type="expression" dxfId="909" priority="140">
      <formula>Y314&gt;1</formula>
    </cfRule>
    <cfRule type="expression" dxfId="908" priority="139">
      <formula>Z314&gt;1</formula>
    </cfRule>
  </conditionalFormatting>
  <conditionalFormatting sqref="F323:F330">
    <cfRule type="expression" dxfId="907" priority="132">
      <formula>Z323&gt;1</formula>
    </cfRule>
    <cfRule type="expression" dxfId="906" priority="133">
      <formula>Y323&gt;1</formula>
    </cfRule>
  </conditionalFormatting>
  <conditionalFormatting sqref="F332:F339">
    <cfRule type="expression" dxfId="905" priority="136">
      <formula>Y332&gt;1</formula>
    </cfRule>
    <cfRule type="expression" dxfId="904" priority="135">
      <formula>Z332&gt;1</formula>
    </cfRule>
  </conditionalFormatting>
  <conditionalFormatting sqref="F341:F348">
    <cfRule type="expression" dxfId="903" priority="128">
      <formula>Z341&gt;1</formula>
    </cfRule>
    <cfRule type="expression" dxfId="902" priority="129">
      <formula>Y341&gt;1</formula>
    </cfRule>
  </conditionalFormatting>
  <conditionalFormatting sqref="F350:F375">
    <cfRule type="expression" dxfId="901" priority="130">
      <formula>Z350&gt;1</formula>
    </cfRule>
    <cfRule type="expression" dxfId="900" priority="131">
      <formula>Y350&gt;1</formula>
    </cfRule>
  </conditionalFormatting>
  <conditionalFormatting sqref="F377:F384">
    <cfRule type="expression" dxfId="899" priority="124">
      <formula>Y377&gt;1</formula>
    </cfRule>
    <cfRule type="expression" dxfId="898" priority="123">
      <formula>Z377&gt;1</formula>
    </cfRule>
  </conditionalFormatting>
  <conditionalFormatting sqref="F386:F393">
    <cfRule type="expression" dxfId="897" priority="127">
      <formula>Y386&gt;1</formula>
    </cfRule>
    <cfRule type="expression" dxfId="896" priority="126">
      <formula>Z386&gt;1</formula>
    </cfRule>
  </conditionalFormatting>
  <conditionalFormatting sqref="F395:F402">
    <cfRule type="expression" dxfId="895" priority="118">
      <formula>Z395&gt;1</formula>
    </cfRule>
    <cfRule type="expression" dxfId="894" priority="119">
      <formula>Y395&gt;1</formula>
    </cfRule>
  </conditionalFormatting>
  <conditionalFormatting sqref="F404:F411 F422:F429">
    <cfRule type="expression" dxfId="893" priority="122">
      <formula>Y404&gt;1</formula>
    </cfRule>
    <cfRule type="expression" dxfId="892" priority="121">
      <formula>Z404&gt;1</formula>
    </cfRule>
  </conditionalFormatting>
  <conditionalFormatting sqref="F413:F420">
    <cfRule type="expression" dxfId="891" priority="116">
      <formula>Z413&gt;1</formula>
    </cfRule>
    <cfRule type="expression" dxfId="890" priority="117">
      <formula>Y413&gt;1</formula>
    </cfRule>
  </conditionalFormatting>
  <conditionalFormatting sqref="F443:F450">
    <cfRule type="expression" dxfId="889" priority="85">
      <formula>Z443&gt;1</formula>
    </cfRule>
    <cfRule type="expression" dxfId="888" priority="86">
      <formula>Y443&gt;1</formula>
    </cfRule>
  </conditionalFormatting>
  <conditionalFormatting sqref="F452:F459">
    <cfRule type="expression" dxfId="887" priority="102">
      <formula>Y452&gt;1</formula>
    </cfRule>
    <cfRule type="expression" dxfId="886" priority="101">
      <formula>Z452&gt;1</formula>
    </cfRule>
  </conditionalFormatting>
  <conditionalFormatting sqref="F461:F468">
    <cfRule type="expression" dxfId="885" priority="98">
      <formula>Y461&gt;1</formula>
    </cfRule>
    <cfRule type="expression" dxfId="884" priority="97">
      <formula>Z461&gt;1</formula>
    </cfRule>
  </conditionalFormatting>
  <conditionalFormatting sqref="F470:F477">
    <cfRule type="expression" dxfId="883" priority="96">
      <formula>Y470&gt;1</formula>
    </cfRule>
    <cfRule type="expression" dxfId="882" priority="95">
      <formula>Z470&gt;1</formula>
    </cfRule>
  </conditionalFormatting>
  <conditionalFormatting sqref="F479:F486">
    <cfRule type="expression" dxfId="881" priority="91">
      <formula>Z479&gt;1</formula>
    </cfRule>
    <cfRule type="expression" dxfId="880" priority="92">
      <formula>Y479&gt;1</formula>
    </cfRule>
  </conditionalFormatting>
  <conditionalFormatting sqref="F488:F495 F506:F513">
    <cfRule type="expression" dxfId="879" priority="90">
      <formula>Y488&gt;1</formula>
    </cfRule>
    <cfRule type="expression" dxfId="878" priority="89">
      <formula>Z488&gt;1</formula>
    </cfRule>
  </conditionalFormatting>
  <conditionalFormatting sqref="F497:F504">
    <cfRule type="expression" dxfId="877" priority="46">
      <formula>Y497&gt;1</formula>
    </cfRule>
    <cfRule type="expression" dxfId="876" priority="45">
      <formula>Z497&gt;1</formula>
    </cfRule>
  </conditionalFormatting>
  <conditionalFormatting sqref="F515:F522">
    <cfRule type="expression" dxfId="875" priority="84">
      <formula>Y515&gt;1</formula>
    </cfRule>
    <cfRule type="expression" dxfId="874" priority="83">
      <formula>Z515&gt;1</formula>
    </cfRule>
  </conditionalFormatting>
  <conditionalFormatting sqref="F524:F531">
    <cfRule type="expression" dxfId="873" priority="80">
      <formula>Y524&gt;1</formula>
    </cfRule>
    <cfRule type="expression" dxfId="872" priority="79">
      <formula>Z524&gt;1</formula>
    </cfRule>
  </conditionalFormatting>
  <conditionalFormatting sqref="F533:F540">
    <cfRule type="expression" dxfId="871" priority="77">
      <formula>Z533&gt;1</formula>
    </cfRule>
    <cfRule type="expression" dxfId="870" priority="78">
      <formula>Y533&gt;1</formula>
    </cfRule>
  </conditionalFormatting>
  <conditionalFormatting sqref="F542:F549">
    <cfRule type="expression" dxfId="869" priority="74">
      <formula>Y542&gt;1</formula>
    </cfRule>
    <cfRule type="expression" dxfId="868" priority="73">
      <formula>Z542&gt;1</formula>
    </cfRule>
  </conditionalFormatting>
  <conditionalFormatting sqref="F551:F558">
    <cfRule type="expression" dxfId="867" priority="72">
      <formula>Y551&gt;1</formula>
    </cfRule>
    <cfRule type="expression" dxfId="866" priority="71">
      <formula>Z551&gt;1</formula>
    </cfRule>
  </conditionalFormatting>
  <conditionalFormatting sqref="F560:F567">
    <cfRule type="expression" dxfId="865" priority="65">
      <formula>Y560&gt;1</formula>
    </cfRule>
    <cfRule type="expression" dxfId="864" priority="64">
      <formula>Z560&gt;1</formula>
    </cfRule>
  </conditionalFormatting>
  <conditionalFormatting sqref="F569:F576">
    <cfRule type="expression" dxfId="863" priority="67">
      <formula>Z569&gt;1</formula>
    </cfRule>
    <cfRule type="expression" dxfId="862" priority="68">
      <formula>Y569&gt;1</formula>
    </cfRule>
  </conditionalFormatting>
  <conditionalFormatting sqref="F578:F585">
    <cfRule type="expression" dxfId="861" priority="59">
      <formula>Z578&gt;1</formula>
    </cfRule>
    <cfRule type="expression" dxfId="860" priority="60">
      <formula>Y578&gt;1</formula>
    </cfRule>
  </conditionalFormatting>
  <conditionalFormatting sqref="F587:F594 F605:F612">
    <cfRule type="expression" dxfId="859" priority="62">
      <formula>Z587&gt;1</formula>
    </cfRule>
    <cfRule type="expression" dxfId="858" priority="63">
      <formula>Y587&gt;1</formula>
    </cfRule>
  </conditionalFormatting>
  <conditionalFormatting sqref="F596:F603">
    <cfRule type="expression" dxfId="857" priority="31">
      <formula>Y596&gt;1</formula>
    </cfRule>
    <cfRule type="expression" dxfId="856" priority="30">
      <formula>Z596&gt;1</formula>
    </cfRule>
  </conditionalFormatting>
  <conditionalFormatting sqref="F614:F621">
    <cfRule type="expression" dxfId="855" priority="54">
      <formula>Z614&gt;1</formula>
    </cfRule>
    <cfRule type="expression" dxfId="854" priority="55">
      <formula>Y614&gt;1</formula>
    </cfRule>
  </conditionalFormatting>
  <conditionalFormatting sqref="F623:F630">
    <cfRule type="expression" dxfId="853" priority="57">
      <formula>Z623&gt;1</formula>
    </cfRule>
    <cfRule type="expression" dxfId="852" priority="58">
      <formula>Y623&gt;1</formula>
    </cfRule>
  </conditionalFormatting>
  <conditionalFormatting sqref="F632:F639">
    <cfRule type="expression" dxfId="851" priority="49">
      <formula>Z632&gt;1</formula>
    </cfRule>
    <cfRule type="expression" dxfId="850" priority="50">
      <formula>Y632&gt;1</formula>
    </cfRule>
  </conditionalFormatting>
  <conditionalFormatting sqref="F641:F648 F659:F666">
    <cfRule type="expression" dxfId="849" priority="53">
      <formula>Y641&gt;1</formula>
    </cfRule>
    <cfRule type="expression" dxfId="848" priority="52">
      <formula>Z641&gt;1</formula>
    </cfRule>
  </conditionalFormatting>
  <conditionalFormatting sqref="F650:F657">
    <cfRule type="expression" dxfId="847" priority="47">
      <formula>Z650&gt;1</formula>
    </cfRule>
    <cfRule type="expression" dxfId="846" priority="48">
      <formula>Y650&gt;1</formula>
    </cfRule>
  </conditionalFormatting>
  <conditionalFormatting sqref="G6:G13 G15:G22">
    <cfRule type="cellIs" dxfId="845" priority="235" operator="between">
      <formula>0.1</formula>
      <formula>$J$5</formula>
    </cfRule>
    <cfRule type="cellIs" dxfId="844" priority="236" operator="equal">
      <formula>$J$5</formula>
    </cfRule>
  </conditionalFormatting>
  <conditionalFormatting sqref="G24:G31 G33:G40">
    <cfRule type="cellIs" dxfId="843" priority="229" operator="between">
      <formula>0.1</formula>
      <formula>$J$23</formula>
    </cfRule>
    <cfRule type="cellIs" dxfId="842" priority="230" operator="equal">
      <formula>$J$23</formula>
    </cfRule>
  </conditionalFormatting>
  <conditionalFormatting sqref="G42:G49 G51:G58">
    <cfRule type="cellIs" dxfId="841" priority="223" operator="between">
      <formula>10.1</formula>
      <formula>$J$41</formula>
    </cfRule>
    <cfRule type="cellIs" dxfId="840" priority="224" operator="equal">
      <formula>$J$41</formula>
    </cfRule>
  </conditionalFormatting>
  <conditionalFormatting sqref="G60:G67">
    <cfRule type="cellIs" dxfId="839" priority="218" operator="equal">
      <formula>$J$59</formula>
    </cfRule>
    <cfRule type="cellIs" dxfId="838" priority="217" operator="between">
      <formula>0.00001</formula>
      <formula>$J$59</formula>
    </cfRule>
  </conditionalFormatting>
  <conditionalFormatting sqref="G69:G76">
    <cfRule type="cellIs" dxfId="837" priority="214" operator="equal">
      <formula>$J$59</formula>
    </cfRule>
    <cfRule type="cellIs" dxfId="836" priority="213" operator="between">
      <formula>0.00001</formula>
      <formula>$J$59</formula>
    </cfRule>
  </conditionalFormatting>
  <conditionalFormatting sqref="G78:G85">
    <cfRule type="cellIs" dxfId="835" priority="210" stopIfTrue="1" operator="equal">
      <formula>$J$77</formula>
    </cfRule>
    <cfRule type="cellIs" dxfId="834" priority="209" stopIfTrue="1" operator="between">
      <formula>0.00001</formula>
      <formula>$J$77</formula>
    </cfRule>
  </conditionalFormatting>
  <conditionalFormatting sqref="G87:G94">
    <cfRule type="cellIs" dxfId="833" priority="205" stopIfTrue="1" operator="between">
      <formula>0.00001</formula>
      <formula>$J$77</formula>
    </cfRule>
    <cfRule type="cellIs" dxfId="832" priority="206" stopIfTrue="1" operator="equal">
      <formula>$J$77</formula>
    </cfRule>
  </conditionalFormatting>
  <conditionalFormatting sqref="G96:G103">
    <cfRule type="cellIs" dxfId="831" priority="202" stopIfTrue="1" operator="equal">
      <formula>$J$95</formula>
    </cfRule>
    <cfRule type="cellIs" dxfId="830" priority="201" stopIfTrue="1" operator="between">
      <formula>0.00001</formula>
      <formula>$J$95</formula>
    </cfRule>
  </conditionalFormatting>
  <conditionalFormatting sqref="G105:G112 G114:G121">
    <cfRule type="cellIs" dxfId="829" priority="198" stopIfTrue="1" operator="greaterThanOrEqual">
      <formula>$J$104</formula>
    </cfRule>
  </conditionalFormatting>
  <conditionalFormatting sqref="G123:G130 G132:G139">
    <cfRule type="cellIs" dxfId="828" priority="193" stopIfTrue="1" operator="greaterThanOrEqual">
      <formula>$J$122</formula>
    </cfRule>
  </conditionalFormatting>
  <conditionalFormatting sqref="G141:G148 G150:G157">
    <cfRule type="cellIs" dxfId="827" priority="188" stopIfTrue="1" operator="greaterThanOrEqual">
      <formula>$J$140</formula>
    </cfRule>
  </conditionalFormatting>
  <conditionalFormatting sqref="G159:G166 G168:G175 G177:G184 G186:G193">
    <cfRule type="cellIs" dxfId="826" priority="183" operator="greaterThanOrEqual">
      <formula>$J$158</formula>
    </cfRule>
  </conditionalFormatting>
  <conditionalFormatting sqref="G206:G213 G215:G222">
    <cfRule type="cellIs" dxfId="825" priority="168" operator="equal">
      <formula>$J$205</formula>
    </cfRule>
    <cfRule type="cellIs" dxfId="824" priority="167" operator="between">
      <formula>0.1</formula>
      <formula>$J$205</formula>
    </cfRule>
  </conditionalFormatting>
  <conditionalFormatting sqref="G224:G231 G233:G240">
    <cfRule type="cellIs" dxfId="823" priority="161" operator="between">
      <formula>0.1</formula>
      <formula>$J$223</formula>
    </cfRule>
    <cfRule type="cellIs" dxfId="822" priority="162" operator="equal">
      <formula>$J$223</formula>
    </cfRule>
  </conditionalFormatting>
  <conditionalFormatting sqref="G242:G249 G251:G258">
    <cfRule type="cellIs" dxfId="821" priority="155" operator="between">
      <formula>10.1</formula>
      <formula>$J$241</formula>
    </cfRule>
    <cfRule type="cellIs" dxfId="820" priority="112" stopIfTrue="1" operator="equal">
      <formula>$J$241</formula>
    </cfRule>
  </conditionalFormatting>
  <conditionalFormatting sqref="G260:G267 G269:G276">
    <cfRule type="cellIs" dxfId="819" priority="156" operator="equal">
      <formula>$J$259</formula>
    </cfRule>
    <cfRule type="cellIs" dxfId="818" priority="113" operator="between">
      <formula>10.1</formula>
      <formula>$J$259</formula>
    </cfRule>
  </conditionalFormatting>
  <conditionalFormatting sqref="G278:G285 G287:G294">
    <cfRule type="cellIs" dxfId="817" priority="149" operator="between">
      <formula>0.00001</formula>
      <formula>$J$277</formula>
    </cfRule>
    <cfRule type="cellIs" dxfId="816" priority="150" stopIfTrue="1" operator="equal">
      <formula>$J$277</formula>
    </cfRule>
  </conditionalFormatting>
  <conditionalFormatting sqref="G296:G303 G305:G312">
    <cfRule type="cellIs" dxfId="815" priority="144" operator="equal">
      <formula>$J$295</formula>
    </cfRule>
    <cfRule type="cellIs" dxfId="814" priority="143" operator="between">
      <formula>0.00001</formula>
      <formula>$J$295</formula>
    </cfRule>
  </conditionalFormatting>
  <conditionalFormatting sqref="G314:G321">
    <cfRule type="cellIs" dxfId="813" priority="138" operator="equal">
      <formula>$J$313</formula>
    </cfRule>
    <cfRule type="cellIs" dxfId="812" priority="137" operator="between">
      <formula>0.00001</formula>
      <formula>$J$313</formula>
    </cfRule>
  </conditionalFormatting>
  <conditionalFormatting sqref="G323:G330 G332:G339">
    <cfRule type="cellIs" dxfId="811" priority="134" operator="greaterThanOrEqual">
      <formula>$J$322</formula>
    </cfRule>
  </conditionalFormatting>
  <conditionalFormatting sqref="G341:G348 G350:G357">
    <cfRule type="cellIs" dxfId="810" priority="32" operator="greaterThanOrEqual">
      <formula>$J$340</formula>
    </cfRule>
  </conditionalFormatting>
  <conditionalFormatting sqref="G359:G366 G368:G375">
    <cfRule type="cellIs" dxfId="809" priority="33" stopIfTrue="1" operator="greaterThanOrEqual">
      <formula>$J$358</formula>
    </cfRule>
  </conditionalFormatting>
  <conditionalFormatting sqref="G377:G384 G386:G393">
    <cfRule type="cellIs" dxfId="808" priority="125" stopIfTrue="1" operator="greaterThanOrEqual">
      <formula>$J$376</formula>
    </cfRule>
  </conditionalFormatting>
  <conditionalFormatting sqref="G395:G402 G404:G411">
    <cfRule type="cellIs" dxfId="807" priority="120" operator="greaterThanOrEqual">
      <formula>$J$394</formula>
    </cfRule>
  </conditionalFormatting>
  <conditionalFormatting sqref="G413:G420 G422:G429">
    <cfRule type="cellIs" dxfId="806" priority="111" stopIfTrue="1" operator="greaterThanOrEqual">
      <formula>$J$412</formula>
    </cfRule>
  </conditionalFormatting>
  <conditionalFormatting sqref="G443:G450 G452:G459">
    <cfRule type="cellIs" dxfId="805" priority="99" stopIfTrue="1" operator="between">
      <formula>0.1</formula>
      <formula>$J$442</formula>
    </cfRule>
    <cfRule type="cellIs" dxfId="804" priority="100" stopIfTrue="1" operator="equal">
      <formula>$J$442</formula>
    </cfRule>
  </conditionalFormatting>
  <conditionalFormatting sqref="G461:G468 G470:G477">
    <cfRule type="cellIs" dxfId="803" priority="93" operator="between">
      <formula>0.1</formula>
      <formula>$J$460</formula>
    </cfRule>
    <cfRule type="cellIs" dxfId="802" priority="94" operator="equal">
      <formula>$J$460</formula>
    </cfRule>
  </conditionalFormatting>
  <conditionalFormatting sqref="G479:G486 G488:G495">
    <cfRule type="cellIs" dxfId="801" priority="87" stopIfTrue="1" operator="between">
      <formula>10.1</formula>
      <formula>$J$478</formula>
    </cfRule>
    <cfRule type="cellIs" dxfId="800" priority="43" operator="equal">
      <formula>$J$478</formula>
    </cfRule>
  </conditionalFormatting>
  <conditionalFormatting sqref="G497:G504 G506:G513">
    <cfRule type="cellIs" dxfId="799" priority="88" stopIfTrue="1" operator="equal">
      <formula>$J$496</formula>
    </cfRule>
    <cfRule type="cellIs" dxfId="798" priority="44" stopIfTrue="1" operator="between">
      <formula>10.1</formula>
      <formula>$J$496</formula>
    </cfRule>
  </conditionalFormatting>
  <conditionalFormatting sqref="G515:G522 G524:G531">
    <cfRule type="cellIs" dxfId="797" priority="81" stopIfTrue="1" operator="between">
      <formula>0.00001</formula>
      <formula>$J$514</formula>
    </cfRule>
    <cfRule type="cellIs" dxfId="796" priority="82" operator="equal">
      <formula>$J$514</formula>
    </cfRule>
  </conditionalFormatting>
  <conditionalFormatting sqref="G533:G540 G542:G549">
    <cfRule type="cellIs" dxfId="795" priority="75" stopIfTrue="1" operator="between">
      <formula>0.00001</formula>
      <formula>$J$532</formula>
    </cfRule>
    <cfRule type="cellIs" dxfId="794" priority="76" stopIfTrue="1" operator="equal">
      <formula>$J$532</formula>
    </cfRule>
  </conditionalFormatting>
  <conditionalFormatting sqref="G551:G558">
    <cfRule type="cellIs" dxfId="793" priority="69" stopIfTrue="1" operator="between">
      <formula>0.00001</formula>
      <formula>$J$550</formula>
    </cfRule>
    <cfRule type="cellIs" dxfId="792" priority="70" stopIfTrue="1" operator="equal">
      <formula>$J$550</formula>
    </cfRule>
  </conditionalFormatting>
  <conditionalFormatting sqref="G560:G567 G569:G576">
    <cfRule type="cellIs" dxfId="791" priority="66" stopIfTrue="1" operator="greaterThanOrEqual">
      <formula>$J$559</formula>
    </cfRule>
  </conditionalFormatting>
  <conditionalFormatting sqref="G578:G585 G587:G594">
    <cfRule type="cellIs" dxfId="790" priority="29" operator="greaterThanOrEqual">
      <formula>$J$577</formula>
    </cfRule>
  </conditionalFormatting>
  <conditionalFormatting sqref="G596:G603 G605:G612">
    <cfRule type="cellIs" dxfId="789" priority="61" operator="greaterThanOrEqual">
      <formula>$J$595</formula>
    </cfRule>
  </conditionalFormatting>
  <conditionalFormatting sqref="G614:G621 G623:G630">
    <cfRule type="cellIs" dxfId="788" priority="56" operator="greaterThanOrEqual">
      <formula>$J$613</formula>
    </cfRule>
  </conditionalFormatting>
  <conditionalFormatting sqref="G632:G639 G641:G648">
    <cfRule type="cellIs" dxfId="787" priority="51" stopIfTrue="1" operator="greaterThanOrEqual">
      <formula>$J$631</formula>
    </cfRule>
  </conditionalFormatting>
  <conditionalFormatting sqref="G650:G657 G659:G666">
    <cfRule type="cellIs" dxfId="786" priority="42" operator="greaterThanOrEqual">
      <formula>$J$649</formula>
    </cfRule>
  </conditionalFormatting>
  <conditionalFormatting sqref="H432">
    <cfRule type="expression" dxfId="785" priority="110" stopIfTrue="1">
      <formula>$M$10=$I$8</formula>
    </cfRule>
  </conditionalFormatting>
  <conditionalFormatting sqref="H433">
    <cfRule type="expression" dxfId="784" priority="109" stopIfTrue="1">
      <formula>$M$11=$I$8</formula>
    </cfRule>
  </conditionalFormatting>
  <conditionalFormatting sqref="H434">
    <cfRule type="expression" dxfId="783" priority="108" stopIfTrue="1">
      <formula>$M$12=$I$8</formula>
    </cfRule>
  </conditionalFormatting>
  <conditionalFormatting sqref="H435">
    <cfRule type="expression" dxfId="782" priority="107" stopIfTrue="1">
      <formula>$M$13=$I$8</formula>
    </cfRule>
  </conditionalFormatting>
  <conditionalFormatting sqref="H436">
    <cfRule type="expression" dxfId="781" priority="106" stopIfTrue="1">
      <formula>$M$14=$I$8</formula>
    </cfRule>
  </conditionalFormatting>
  <conditionalFormatting sqref="H437">
    <cfRule type="expression" dxfId="780" priority="105" stopIfTrue="1">
      <formula>$M$15=$I$8</formula>
    </cfRule>
  </conditionalFormatting>
  <conditionalFormatting sqref="H438">
    <cfRule type="expression" dxfId="779" priority="104" stopIfTrue="1">
      <formula>$M$16=$I$8</formula>
    </cfRule>
  </conditionalFormatting>
  <conditionalFormatting sqref="H439">
    <cfRule type="expression" dxfId="778" priority="103" stopIfTrue="1">
      <formula>$M$17=$I$8</formula>
    </cfRule>
  </conditionalFormatting>
  <conditionalFormatting sqref="H669">
    <cfRule type="expression" dxfId="777" priority="41" stopIfTrue="1">
      <formula>$M$10=$I$8</formula>
    </cfRule>
  </conditionalFormatting>
  <conditionalFormatting sqref="H670">
    <cfRule type="expression" dxfId="776" priority="40" stopIfTrue="1">
      <formula>$M$11=$I$8</formula>
    </cfRule>
  </conditionalFormatting>
  <conditionalFormatting sqref="H671">
    <cfRule type="expression" dxfId="775" priority="39" stopIfTrue="1">
      <formula>$M$12=$I$8</formula>
    </cfRule>
  </conditionalFormatting>
  <conditionalFormatting sqref="H672">
    <cfRule type="expression" dxfId="774" priority="38" stopIfTrue="1">
      <formula>$M$13=$I$8</formula>
    </cfRule>
  </conditionalFormatting>
  <conditionalFormatting sqref="H673">
    <cfRule type="expression" dxfId="773" priority="37" stopIfTrue="1">
      <formula>$M$14=$I$8</formula>
    </cfRule>
  </conditionalFormatting>
  <conditionalFormatting sqref="H674">
    <cfRule type="expression" dxfId="772" priority="36" stopIfTrue="1">
      <formula>$M$15=$I$8</formula>
    </cfRule>
  </conditionalFormatting>
  <conditionalFormatting sqref="H675">
    <cfRule type="expression" dxfId="771" priority="35" stopIfTrue="1">
      <formula>$M$16=$I$8</formula>
    </cfRule>
  </conditionalFormatting>
  <conditionalFormatting sqref="H676">
    <cfRule type="expression" dxfId="770" priority="34" stopIfTrue="1">
      <formula>$M$17=$I$8</formula>
    </cfRule>
  </conditionalFormatting>
  <conditionalFormatting sqref="H694">
    <cfRule type="expression" dxfId="769" priority="19" stopIfTrue="1">
      <formula>$M$10=$I$8</formula>
    </cfRule>
  </conditionalFormatting>
  <conditionalFormatting sqref="H695">
    <cfRule type="expression" dxfId="768" priority="18" stopIfTrue="1">
      <formula>$M$11=$I$8</formula>
    </cfRule>
  </conditionalFormatting>
  <conditionalFormatting sqref="H696">
    <cfRule type="expression" dxfId="767" priority="17" stopIfTrue="1">
      <formula>$M$12=$I$8</formula>
    </cfRule>
  </conditionalFormatting>
  <conditionalFormatting sqref="H697">
    <cfRule type="expression" dxfId="766" priority="16" stopIfTrue="1">
      <formula>$M$13=$I$8</formula>
    </cfRule>
  </conditionalFormatting>
  <conditionalFormatting sqref="H698">
    <cfRule type="expression" dxfId="765" priority="15" stopIfTrue="1">
      <formula>$M$14=$I$8</formula>
    </cfRule>
  </conditionalFormatting>
  <conditionalFormatting sqref="H699">
    <cfRule type="expression" dxfId="764" priority="14" stopIfTrue="1">
      <formula>$M$15=$I$8</formula>
    </cfRule>
  </conditionalFormatting>
  <conditionalFormatting sqref="H700">
    <cfRule type="expression" dxfId="763" priority="13" stopIfTrue="1">
      <formula>$M$16=$I$8</formula>
    </cfRule>
  </conditionalFormatting>
  <conditionalFormatting sqref="H701">
    <cfRule type="expression" dxfId="762" priority="12" stopIfTrue="1">
      <formula>$M$17=$I$8</formula>
    </cfRule>
  </conditionalFormatting>
  <conditionalFormatting sqref="H704">
    <cfRule type="expression" dxfId="761" priority="11" stopIfTrue="1">
      <formula>$M$10=$I$8</formula>
    </cfRule>
  </conditionalFormatting>
  <conditionalFormatting sqref="H705">
    <cfRule type="expression" dxfId="760" priority="10" stopIfTrue="1">
      <formula>$M$11=$I$8</formula>
    </cfRule>
  </conditionalFormatting>
  <conditionalFormatting sqref="H706">
    <cfRule type="expression" dxfId="759" priority="9" stopIfTrue="1">
      <formula>$M$12=$I$8</formula>
    </cfRule>
  </conditionalFormatting>
  <conditionalFormatting sqref="H707">
    <cfRule type="expression" dxfId="758" priority="8" stopIfTrue="1">
      <formula>$M$13=$I$8</formula>
    </cfRule>
  </conditionalFormatting>
  <conditionalFormatting sqref="H708">
    <cfRule type="expression" dxfId="757" priority="7" stopIfTrue="1">
      <formula>$M$14=$I$8</formula>
    </cfRule>
  </conditionalFormatting>
  <conditionalFormatting sqref="H709">
    <cfRule type="expression" dxfId="756" priority="6" stopIfTrue="1">
      <formula>$M$15=$I$8</formula>
    </cfRule>
  </conditionalFormatting>
  <conditionalFormatting sqref="H710">
    <cfRule type="expression" dxfId="755" priority="5" stopIfTrue="1">
      <formula>$M$16=$I$8</formula>
    </cfRule>
  </conditionalFormatting>
  <conditionalFormatting sqref="H711">
    <cfRule type="expression" dxfId="754" priority="4" stopIfTrue="1">
      <formula>$M$17=$I$8</formula>
    </cfRule>
  </conditionalFormatting>
  <conditionalFormatting sqref="H2:I194 H195:J195 J196:J203 H204:I430 H431:J431 J432:J439 H440:I667 H668:J668 J669:J676 H677:I682 H683:K683 K684:K691 H692:J693 K693:K701 H702:J703 K703:K711 J712 H712:I1048576">
    <cfRule type="cellIs" dxfId="753" priority="240" stopIfTrue="1" operator="equal">
      <formula>"NOT DECLARED"</formula>
    </cfRule>
    <cfRule type="cellIs" dxfId="752" priority="241" operator="equal">
      <formula>"WRONG LETTER"</formula>
    </cfRule>
    <cfRule type="cellIs" dxfId="751" priority="237" stopIfTrue="1" operator="equal">
      <formula>"Missing name on declaration sheet"</formula>
    </cfRule>
  </conditionalFormatting>
  <conditionalFormatting sqref="H196:I196">
    <cfRule type="expression" dxfId="750" priority="178" stopIfTrue="1">
      <formula>$M$10=$I$8</formula>
    </cfRule>
  </conditionalFormatting>
  <conditionalFormatting sqref="H197:I197">
    <cfRule type="expression" dxfId="749" priority="177" stopIfTrue="1">
      <formula>$M$11=$I$8</formula>
    </cfRule>
  </conditionalFormatting>
  <conditionalFormatting sqref="H198:I198">
    <cfRule type="expression" dxfId="748" priority="176" stopIfTrue="1">
      <formula>$M$12=$I$8</formula>
    </cfRule>
  </conditionalFormatting>
  <conditionalFormatting sqref="H199:I199">
    <cfRule type="expression" dxfId="747" priority="175" stopIfTrue="1">
      <formula>$M$13=$I$8</formula>
    </cfRule>
  </conditionalFormatting>
  <conditionalFormatting sqref="H200:I200">
    <cfRule type="expression" dxfId="746" priority="174" stopIfTrue="1">
      <formula>$M$14=$I$8</formula>
    </cfRule>
  </conditionalFormatting>
  <conditionalFormatting sqref="H201:I201">
    <cfRule type="expression" dxfId="745" priority="173" stopIfTrue="1">
      <formula>$M$15=$I$8</formula>
    </cfRule>
  </conditionalFormatting>
  <conditionalFormatting sqref="H202:I202">
    <cfRule type="expression" dxfId="744" priority="172" stopIfTrue="1">
      <formula>$M$16=$I$8</formula>
    </cfRule>
  </conditionalFormatting>
  <conditionalFormatting sqref="H203:I203">
    <cfRule type="expression" dxfId="743" priority="171" stopIfTrue="1">
      <formula>$M$17=$I$8</formula>
    </cfRule>
  </conditionalFormatting>
  <conditionalFormatting sqref="H684:I684">
    <cfRule type="expression" dxfId="742" priority="27" stopIfTrue="1">
      <formula>$M$10=$I$8</formula>
    </cfRule>
  </conditionalFormatting>
  <conditionalFormatting sqref="H685:I685">
    <cfRule type="expression" dxfId="741" priority="26" stopIfTrue="1">
      <formula>$M$11=$I$8</formula>
    </cfRule>
  </conditionalFormatting>
  <conditionalFormatting sqref="H686:I686">
    <cfRule type="expression" dxfId="740" priority="25" stopIfTrue="1">
      <formula>$M$12=$I$8</formula>
    </cfRule>
  </conditionalFormatting>
  <conditionalFormatting sqref="H687:I687">
    <cfRule type="expression" dxfId="739" priority="24" stopIfTrue="1">
      <formula>$M$13=$I$8</formula>
    </cfRule>
  </conditionalFormatting>
  <conditionalFormatting sqref="H688:I688">
    <cfRule type="expression" dxfId="738" priority="23" stopIfTrue="1">
      <formula>$M$14=$I$8</formula>
    </cfRule>
  </conditionalFormatting>
  <conditionalFormatting sqref="H689:I689">
    <cfRule type="expression" dxfId="737" priority="22" stopIfTrue="1">
      <formula>$M$15=$I$8</formula>
    </cfRule>
  </conditionalFormatting>
  <conditionalFormatting sqref="H690:I690">
    <cfRule type="expression" dxfId="736" priority="21" stopIfTrue="1">
      <formula>$M$16=$I$8</formula>
    </cfRule>
  </conditionalFormatting>
  <conditionalFormatting sqref="H691:I691">
    <cfRule type="expression" dxfId="735" priority="20" stopIfTrue="1">
      <formula>$M$17=$I$8</formula>
    </cfRule>
  </conditionalFormatting>
  <conditionalFormatting sqref="J5:J193 J205:J429 J442:J666">
    <cfRule type="containsText" dxfId="734" priority="28" operator="containsText" text="!!!">
      <formula>NOT(ISERROR(SEARCH("!!!",J5)))</formula>
    </cfRule>
  </conditionalFormatting>
  <conditionalFormatting sqref="J684:J691">
    <cfRule type="expression" dxfId="733" priority="3" stopIfTrue="1">
      <formula>$M$10=$I$8</formula>
    </cfRule>
  </conditionalFormatting>
  <conditionalFormatting sqref="J694:J701">
    <cfRule type="expression" dxfId="732" priority="2" stopIfTrue="1">
      <formula>$M$10=$I$8</formula>
    </cfRule>
  </conditionalFormatting>
  <conditionalFormatting sqref="J704:J711">
    <cfRule type="expression" dxfId="731" priority="1" stopIfTrue="1">
      <formula>$M$10=$I$8</formula>
    </cfRule>
  </conditionalFormatting>
  <printOptions horizontalCentered="1"/>
  <pageMargins left="0.25" right="0.25" top="0.75" bottom="0.75" header="0.3" footer="0.3"/>
  <pageSetup paperSize="9" scale="74" fitToHeight="0" orientation="portrait" horizontalDpi="4294967295" r:id="rId1"/>
  <headerFooter alignWithMargins="0"/>
  <rowBreaks count="2" manualBreakCount="2">
    <brk id="204" max="16383" man="1"/>
    <brk id="441"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6" tint="0.39997558519241921"/>
    <pageSetUpPr fitToPage="1"/>
  </sheetPr>
  <dimension ref="A1:H1248"/>
  <sheetViews>
    <sheetView zoomScaleNormal="100" zoomScaleSheetLayoutView="100" workbookViewId="0">
      <pane ySplit="5" topLeftCell="A6" activePane="bottomLeft" state="frozen"/>
      <selection activeCell="C9" sqref="C9"/>
      <selection pane="bottomLeft" activeCell="C9" sqref="C9"/>
    </sheetView>
  </sheetViews>
  <sheetFormatPr baseColWidth="10" defaultColWidth="8.83203125" defaultRowHeight="15" customHeight="1"/>
  <cols>
    <col min="1" max="2" width="10" style="4" customWidth="1"/>
    <col min="3" max="3" width="15" style="15" customWidth="1"/>
    <col min="4" max="4" width="15" style="4" customWidth="1"/>
    <col min="5" max="5" width="15" style="15" customWidth="1"/>
    <col min="6" max="6" width="35" style="175" customWidth="1"/>
    <col min="7" max="7" width="35" style="4" customWidth="1"/>
    <col min="8" max="8" width="4.5" style="27" customWidth="1"/>
    <col min="9" max="16384" width="8.83203125" style="27"/>
  </cols>
  <sheetData>
    <row r="1" spans="1:8" ht="70" customHeight="1">
      <c r="A1" s="484" t="str">
        <f>"OXFORDSHIRE TRACK &amp; FIELD LEAGUE "&amp;YEAR($C$3)</f>
        <v>OXFORDSHIRE TRACK &amp; FIELD LEAGUE 2025</v>
      </c>
      <c r="B1" s="484"/>
      <c r="C1" s="484"/>
      <c r="D1" s="484"/>
      <c r="E1" s="484"/>
      <c r="F1" s="484"/>
      <c r="G1" s="484"/>
    </row>
    <row r="2" spans="1:8" ht="20" customHeight="1">
      <c r="A2" s="497" t="s">
        <v>23</v>
      </c>
      <c r="B2" s="511"/>
      <c r="C2" s="497" t="s">
        <v>20</v>
      </c>
      <c r="D2" s="511"/>
      <c r="E2" s="498"/>
      <c r="F2" s="497" t="s">
        <v>19</v>
      </c>
      <c r="G2" s="498"/>
    </row>
    <row r="3" spans="1:8" ht="20" customHeight="1">
      <c r="A3" s="499">
        <f>VLOOKUP('Read Me First'!I4,'Read Me First'!L5:L7,1,FALSE)</f>
        <v>1</v>
      </c>
      <c r="B3" s="513"/>
      <c r="C3" s="501">
        <f>VLOOKUP('Read Me First'!I4,'Read Me First'!L5:N7,3,FALSE)</f>
        <v>45774</v>
      </c>
      <c r="D3" s="512"/>
      <c r="E3" s="502"/>
      <c r="F3" s="503" t="str">
        <f>VLOOKUP('Read Me First'!I4,'Read Me First'!L5:N7,2,FALSE)</f>
        <v>Horspath, Oxford</v>
      </c>
      <c r="G3" s="504"/>
    </row>
    <row r="5" spans="1:8" s="9" customFormat="1" ht="30" customHeight="1">
      <c r="A5" s="5" t="s">
        <v>325</v>
      </c>
      <c r="B5" s="5" t="s">
        <v>326</v>
      </c>
      <c r="C5" s="45" t="s">
        <v>25</v>
      </c>
      <c r="D5" s="5" t="s">
        <v>324</v>
      </c>
      <c r="E5" s="45" t="s">
        <v>323</v>
      </c>
      <c r="F5" s="5" t="s">
        <v>142</v>
      </c>
      <c r="G5" s="5" t="s">
        <v>21</v>
      </c>
    </row>
    <row r="6" spans="1:8" ht="20" customHeight="1">
      <c r="A6" s="5" t="str">
        <f>IF(ISNA((VLOOKUP(D6,'Number Allocation'!A:F,5,FALSE))),"",VLOOKUP(D6,'Number Allocation'!A:F,5,FALSE))</f>
        <v/>
      </c>
      <c r="B6" s="5" t="str">
        <f>IF(ISNA((VLOOKUP(D6,'Number Allocation'!A:F,6,FALSE))),"",VLOOKUP(D6,'Number Allocation'!A:F,6,FALSE))</f>
        <v/>
      </c>
      <c r="C6" s="331"/>
      <c r="D6" s="332"/>
      <c r="E6" s="333"/>
      <c r="F6" s="176" t="str">
        <f>IF(ISBLANK(D6),"",IF(ISNA((VLOOKUP(D6,'Number Allocation'!A:F,3,FALSE))),"Not Declared",VLOOKUP(D6,'Number Allocation'!A:F,3,FALSE)))</f>
        <v/>
      </c>
      <c r="G6" s="174" t="str">
        <f>IF(ISBLANK(D6),"",IF(ISNA((VLOOKUP(D6,'Number Allocation'!A:F,4,FALSE))),"Not Declared",VLOOKUP(D6,'Number Allocation'!A:F,4,FALSE)))</f>
        <v/>
      </c>
      <c r="H6" s="180"/>
    </row>
    <row r="7" spans="1:8" ht="20" customHeight="1">
      <c r="A7" s="5" t="str">
        <f>IF(ISNA((VLOOKUP(D7,'Number Allocation'!A:F,5,FALSE))),"",VLOOKUP(D7,'Number Allocation'!A:F,5,FALSE))</f>
        <v/>
      </c>
      <c r="B7" s="5" t="str">
        <f>IF(ISNA((VLOOKUP(D7,'Number Allocation'!A:F,6,FALSE))),"",VLOOKUP(D7,'Number Allocation'!A:F,6,FALSE))</f>
        <v/>
      </c>
      <c r="C7" s="331"/>
      <c r="D7" s="332"/>
      <c r="E7" s="333"/>
      <c r="F7" s="176" t="str">
        <f>IF(ISBLANK(D7),"",IF(ISNA((VLOOKUP(D7,'Number Allocation'!A:F,3,FALSE))),"Not Declared",VLOOKUP(D7,'Number Allocation'!A:F,3,FALSE)))</f>
        <v/>
      </c>
      <c r="G7" s="174" t="str">
        <f>IF(ISBLANK(D7),"",IF(ISNA((VLOOKUP(D7,'Number Allocation'!A:F,4,FALSE))),"Not Declared",VLOOKUP(D7,'Number Allocation'!A:F,4,FALSE)))</f>
        <v/>
      </c>
      <c r="H7" s="180"/>
    </row>
    <row r="8" spans="1:8" ht="20" customHeight="1">
      <c r="A8" s="5" t="str">
        <f>IF(ISNA((VLOOKUP(D8,'Number Allocation'!A:F,5,FALSE))),"",VLOOKUP(D8,'Number Allocation'!A:F,5,FALSE))</f>
        <v/>
      </c>
      <c r="B8" s="5" t="str">
        <f>IF(ISNA((VLOOKUP(D8,'Number Allocation'!A:F,6,FALSE))),"",VLOOKUP(D8,'Number Allocation'!A:F,6,FALSE))</f>
        <v/>
      </c>
      <c r="C8" s="331"/>
      <c r="D8" s="332"/>
      <c r="E8" s="333"/>
      <c r="F8" s="176" t="str">
        <f>IF(ISBLANK(D8),"",IF(ISNA((VLOOKUP(D8,'Number Allocation'!A:F,3,FALSE))),"Not Declared",VLOOKUP(D8,'Number Allocation'!A:F,3,FALSE)))</f>
        <v/>
      </c>
      <c r="G8" s="174" t="str">
        <f>IF(ISBLANK(D8),"",IF(ISNA((VLOOKUP(D8,'Number Allocation'!A:F,4,FALSE))),"Not Declared",VLOOKUP(D8,'Number Allocation'!A:F,4,FALSE)))</f>
        <v/>
      </c>
      <c r="H8" s="180"/>
    </row>
    <row r="9" spans="1:8" ht="20" customHeight="1">
      <c r="A9" s="5" t="str">
        <f>IF(ISNA((VLOOKUP(D9,'Number Allocation'!A:F,5,FALSE))),"",VLOOKUP(D9,'Number Allocation'!A:F,5,FALSE))</f>
        <v/>
      </c>
      <c r="B9" s="5" t="str">
        <f>IF(ISNA((VLOOKUP(D9,'Number Allocation'!A:F,6,FALSE))),"",VLOOKUP(D9,'Number Allocation'!A:F,6,FALSE))</f>
        <v/>
      </c>
      <c r="C9" s="331"/>
      <c r="D9" s="332"/>
      <c r="E9" s="333"/>
      <c r="F9" s="176" t="str">
        <f>IF(ISBLANK(D9),"",IF(ISNA((VLOOKUP(D9,'Number Allocation'!A:F,3,FALSE))),"Not Declared",VLOOKUP(D9,'Number Allocation'!A:F,3,FALSE)))</f>
        <v/>
      </c>
      <c r="G9" s="174" t="str">
        <f>IF(ISBLANK(D9),"",IF(ISNA((VLOOKUP(D9,'Number Allocation'!A:F,4,FALSE))),"Not Declared",VLOOKUP(D9,'Number Allocation'!A:F,4,FALSE)))</f>
        <v/>
      </c>
      <c r="H9" s="180"/>
    </row>
    <row r="10" spans="1:8" ht="20" customHeight="1">
      <c r="A10" s="5" t="str">
        <f>IF(ISNA((VLOOKUP(D10,'Number Allocation'!A:F,5,FALSE))),"",VLOOKUP(D10,'Number Allocation'!A:F,5,FALSE))</f>
        <v/>
      </c>
      <c r="B10" s="5" t="str">
        <f>IF(ISNA((VLOOKUP(D10,'Number Allocation'!A:F,6,FALSE))),"",VLOOKUP(D10,'Number Allocation'!A:F,6,FALSE))</f>
        <v/>
      </c>
      <c r="C10" s="331"/>
      <c r="D10" s="332"/>
      <c r="E10" s="333"/>
      <c r="F10" s="176" t="str">
        <f>IF(ISBLANK(D10),"",IF(ISNA((VLOOKUP(D10,'Number Allocation'!A:F,3,FALSE))),"Not Declared",VLOOKUP(D10,'Number Allocation'!A:F,3,FALSE)))</f>
        <v/>
      </c>
      <c r="G10" s="174" t="str">
        <f>IF(ISBLANK(D10),"",IF(ISNA((VLOOKUP(D10,'Number Allocation'!A:F,4,FALSE))),"Not Declared",VLOOKUP(D10,'Number Allocation'!A:F,4,FALSE)))</f>
        <v/>
      </c>
      <c r="H10" s="180"/>
    </row>
    <row r="11" spans="1:8" ht="20" customHeight="1">
      <c r="A11" s="5" t="str">
        <f>IF(ISNA((VLOOKUP(D11,'Number Allocation'!A:F,5,FALSE))),"",VLOOKUP(D11,'Number Allocation'!A:F,5,FALSE))</f>
        <v/>
      </c>
      <c r="B11" s="5" t="str">
        <f>IF(ISNA((VLOOKUP(D11,'Number Allocation'!A:F,6,FALSE))),"",VLOOKUP(D11,'Number Allocation'!A:F,6,FALSE))</f>
        <v/>
      </c>
      <c r="C11" s="331"/>
      <c r="D11" s="332"/>
      <c r="E11" s="333"/>
      <c r="F11" s="176" t="str">
        <f>IF(ISBLANK(D11),"",IF(ISNA((VLOOKUP(D11,'Number Allocation'!A:F,3,FALSE))),"Not Declared",VLOOKUP(D11,'Number Allocation'!A:F,3,FALSE)))</f>
        <v/>
      </c>
      <c r="G11" s="174" t="str">
        <f>IF(ISBLANK(D11),"",IF(ISNA((VLOOKUP(D11,'Number Allocation'!A:F,4,FALSE))),"Not Declared",VLOOKUP(D11,'Number Allocation'!A:F,4,FALSE)))</f>
        <v/>
      </c>
      <c r="H11" s="180"/>
    </row>
    <row r="12" spans="1:8" ht="20" customHeight="1">
      <c r="A12" s="5" t="str">
        <f>IF(ISNA((VLOOKUP(D12,'Number Allocation'!A:F,5,FALSE))),"",VLOOKUP(D12,'Number Allocation'!A:F,5,FALSE))</f>
        <v/>
      </c>
      <c r="B12" s="5" t="str">
        <f>IF(ISNA((VLOOKUP(D12,'Number Allocation'!A:F,6,FALSE))),"",VLOOKUP(D12,'Number Allocation'!A:F,6,FALSE))</f>
        <v/>
      </c>
      <c r="C12" s="331"/>
      <c r="D12" s="332"/>
      <c r="E12" s="333"/>
      <c r="F12" s="176" t="str">
        <f>IF(ISBLANK(D12),"",IF(ISNA((VLOOKUP(D12,'Number Allocation'!A:F,3,FALSE))),"Not Declared",VLOOKUP(D12,'Number Allocation'!A:F,3,FALSE)))</f>
        <v/>
      </c>
      <c r="G12" s="174" t="str">
        <f>IF(ISBLANK(D12),"",IF(ISNA((VLOOKUP(D12,'Number Allocation'!A:F,4,FALSE))),"Not Declared",VLOOKUP(D12,'Number Allocation'!A:F,4,FALSE)))</f>
        <v/>
      </c>
      <c r="H12" s="180"/>
    </row>
    <row r="13" spans="1:8" ht="20" customHeight="1">
      <c r="A13" s="5" t="str">
        <f>IF(ISNA((VLOOKUP(D13,'Number Allocation'!A:F,5,FALSE))),"",VLOOKUP(D13,'Number Allocation'!A:F,5,FALSE))</f>
        <v/>
      </c>
      <c r="B13" s="5" t="str">
        <f>IF(ISNA((VLOOKUP(D13,'Number Allocation'!A:F,6,FALSE))),"",VLOOKUP(D13,'Number Allocation'!A:F,6,FALSE))</f>
        <v/>
      </c>
      <c r="C13" s="331"/>
      <c r="D13" s="332"/>
      <c r="E13" s="333"/>
      <c r="F13" s="176" t="str">
        <f>IF(ISBLANK(D13),"",IF(ISNA((VLOOKUP(D13,'Number Allocation'!A:F,3,FALSE))),"Not Declared",VLOOKUP(D13,'Number Allocation'!A:F,3,FALSE)))</f>
        <v/>
      </c>
      <c r="G13" s="174" t="str">
        <f>IF(ISBLANK(D13),"",IF(ISNA((VLOOKUP(D13,'Number Allocation'!A:F,4,FALSE))),"Not Declared",VLOOKUP(D13,'Number Allocation'!A:F,4,FALSE)))</f>
        <v/>
      </c>
      <c r="H13" s="180"/>
    </row>
    <row r="14" spans="1:8" ht="20" customHeight="1">
      <c r="A14" s="5" t="str">
        <f>IF(ISNA((VLOOKUP(D14,'Number Allocation'!A:F,5,FALSE))),"",VLOOKUP(D14,'Number Allocation'!A:F,5,FALSE))</f>
        <v/>
      </c>
      <c r="B14" s="5" t="str">
        <f>IF(ISNA((VLOOKUP(D14,'Number Allocation'!A:F,6,FALSE))),"",VLOOKUP(D14,'Number Allocation'!A:F,6,FALSE))</f>
        <v/>
      </c>
      <c r="C14" s="331"/>
      <c r="D14" s="332"/>
      <c r="E14" s="333"/>
      <c r="F14" s="176" t="str">
        <f>IF(ISBLANK(D14),"",IF(ISNA((VLOOKUP(D14,'Number Allocation'!A:F,3,FALSE))),"Not Declared",VLOOKUP(D14,'Number Allocation'!A:F,3,FALSE)))</f>
        <v/>
      </c>
      <c r="G14" s="174" t="str">
        <f>IF(ISBLANK(D14),"",IF(ISNA((VLOOKUP(D14,'Number Allocation'!A:F,4,FALSE))),"Not Declared",VLOOKUP(D14,'Number Allocation'!A:F,4,FALSE)))</f>
        <v/>
      </c>
      <c r="H14" s="180"/>
    </row>
    <row r="15" spans="1:8" ht="20" customHeight="1">
      <c r="A15" s="5" t="str">
        <f>IF(ISNA((VLOOKUP(D15,'Number Allocation'!A:F,5,FALSE))),"",VLOOKUP(D15,'Number Allocation'!A:F,5,FALSE))</f>
        <v/>
      </c>
      <c r="B15" s="5" t="str">
        <f>IF(ISNA((VLOOKUP(D15,'Number Allocation'!A:F,6,FALSE))),"",VLOOKUP(D15,'Number Allocation'!A:F,6,FALSE))</f>
        <v/>
      </c>
      <c r="C15" s="331"/>
      <c r="D15" s="332"/>
      <c r="E15" s="333"/>
      <c r="F15" s="176" t="str">
        <f>IF(ISBLANK(D15),"",IF(ISNA((VLOOKUP(D15,'Number Allocation'!A:F,3,FALSE))),"Not Declared",VLOOKUP(D15,'Number Allocation'!A:F,3,FALSE)))</f>
        <v/>
      </c>
      <c r="G15" s="174" t="str">
        <f>IF(ISBLANK(D15),"",IF(ISNA((VLOOKUP(D15,'Number Allocation'!A:F,4,FALSE))),"Not Declared",VLOOKUP(D15,'Number Allocation'!A:F,4,FALSE)))</f>
        <v/>
      </c>
      <c r="H15" s="180"/>
    </row>
    <row r="16" spans="1:8" ht="20" customHeight="1">
      <c r="A16" s="5" t="str">
        <f>IF(ISNA((VLOOKUP(D16,'Number Allocation'!A:F,5,FALSE))),"",VLOOKUP(D16,'Number Allocation'!A:F,5,FALSE))</f>
        <v/>
      </c>
      <c r="B16" s="5" t="str">
        <f>IF(ISNA((VLOOKUP(D16,'Number Allocation'!A:F,6,FALSE))),"",VLOOKUP(D16,'Number Allocation'!A:F,6,FALSE))</f>
        <v/>
      </c>
      <c r="C16" s="331"/>
      <c r="D16" s="332"/>
      <c r="E16" s="333"/>
      <c r="F16" s="176" t="str">
        <f>IF(ISBLANK(D16),"",IF(ISNA((VLOOKUP(D16,'Number Allocation'!A:F,3,FALSE))),"Not Declared",VLOOKUP(D16,'Number Allocation'!A:F,3,FALSE)))</f>
        <v/>
      </c>
      <c r="G16" s="174" t="str">
        <f>IF(ISBLANK(D16),"",IF(ISNA((VLOOKUP(D16,'Number Allocation'!A:F,4,FALSE))),"Not Declared",VLOOKUP(D16,'Number Allocation'!A:F,4,FALSE)))</f>
        <v/>
      </c>
      <c r="H16" s="180"/>
    </row>
    <row r="17" spans="1:8" ht="20" customHeight="1">
      <c r="A17" s="5" t="str">
        <f>IF(ISNA((VLOOKUP(D17,'Number Allocation'!A:F,5,FALSE))),"",VLOOKUP(D17,'Number Allocation'!A:F,5,FALSE))</f>
        <v/>
      </c>
      <c r="B17" s="5" t="str">
        <f>IF(ISNA((VLOOKUP(D17,'Number Allocation'!A:F,6,FALSE))),"",VLOOKUP(D17,'Number Allocation'!A:F,6,FALSE))</f>
        <v/>
      </c>
      <c r="C17" s="331"/>
      <c r="D17" s="332"/>
      <c r="E17" s="333"/>
      <c r="F17" s="176" t="str">
        <f>IF(ISBLANK(D17),"",IF(ISNA((VLOOKUP(D17,'Number Allocation'!A:F,3,FALSE))),"Not Declared",VLOOKUP(D17,'Number Allocation'!A:F,3,FALSE)))</f>
        <v/>
      </c>
      <c r="G17" s="174" t="str">
        <f>IF(ISBLANK(D17),"",IF(ISNA((VLOOKUP(D17,'Number Allocation'!A:F,4,FALSE))),"Not Declared",VLOOKUP(D17,'Number Allocation'!A:F,4,FALSE)))</f>
        <v/>
      </c>
      <c r="H17" s="180"/>
    </row>
    <row r="18" spans="1:8" ht="20" customHeight="1">
      <c r="A18" s="5" t="str">
        <f>IF(ISNA((VLOOKUP(D18,'Number Allocation'!A:F,5,FALSE))),"",VLOOKUP(D18,'Number Allocation'!A:F,5,FALSE))</f>
        <v/>
      </c>
      <c r="B18" s="5" t="str">
        <f>IF(ISNA((VLOOKUP(D18,'Number Allocation'!A:F,6,FALSE))),"",VLOOKUP(D18,'Number Allocation'!A:F,6,FALSE))</f>
        <v/>
      </c>
      <c r="C18" s="331"/>
      <c r="D18" s="332"/>
      <c r="E18" s="333"/>
      <c r="F18" s="176" t="str">
        <f>IF(ISBLANK(D18),"",IF(ISNA((VLOOKUP(D18,'Number Allocation'!A:F,3,FALSE))),"Not Declared",VLOOKUP(D18,'Number Allocation'!A:F,3,FALSE)))</f>
        <v/>
      </c>
      <c r="G18" s="174" t="str">
        <f>IF(ISBLANK(D18),"",IF(ISNA((VLOOKUP(D18,'Number Allocation'!A:F,4,FALSE))),"Not Declared",VLOOKUP(D18,'Number Allocation'!A:F,4,FALSE)))</f>
        <v/>
      </c>
      <c r="H18" s="180"/>
    </row>
    <row r="19" spans="1:8" ht="20" customHeight="1">
      <c r="A19" s="5" t="str">
        <f>IF(ISNA((VLOOKUP(D19,'Number Allocation'!A:F,5,FALSE))),"",VLOOKUP(D19,'Number Allocation'!A:F,5,FALSE))</f>
        <v/>
      </c>
      <c r="B19" s="5" t="str">
        <f>IF(ISNA((VLOOKUP(D19,'Number Allocation'!A:F,6,FALSE))),"",VLOOKUP(D19,'Number Allocation'!A:F,6,FALSE))</f>
        <v/>
      </c>
      <c r="C19" s="331"/>
      <c r="D19" s="332"/>
      <c r="E19" s="333"/>
      <c r="F19" s="176" t="str">
        <f>IF(ISBLANK(D19),"",IF(ISNA((VLOOKUP(D19,'Number Allocation'!A:F,3,FALSE))),"Not Declared",VLOOKUP(D19,'Number Allocation'!A:F,3,FALSE)))</f>
        <v/>
      </c>
      <c r="G19" s="174" t="str">
        <f>IF(ISBLANK(D19),"",IF(ISNA((VLOOKUP(D19,'Number Allocation'!A:F,4,FALSE))),"Not Declared",VLOOKUP(D19,'Number Allocation'!A:F,4,FALSE)))</f>
        <v/>
      </c>
      <c r="H19" s="180"/>
    </row>
    <row r="20" spans="1:8" ht="20" customHeight="1">
      <c r="A20" s="5" t="str">
        <f>IF(ISNA((VLOOKUP(D20,'Number Allocation'!A:F,5,FALSE))),"",VLOOKUP(D20,'Number Allocation'!A:F,5,FALSE))</f>
        <v/>
      </c>
      <c r="B20" s="5" t="str">
        <f>IF(ISNA((VLOOKUP(D20,'Number Allocation'!A:F,6,FALSE))),"",VLOOKUP(D20,'Number Allocation'!A:F,6,FALSE))</f>
        <v/>
      </c>
      <c r="C20" s="331"/>
      <c r="D20" s="332"/>
      <c r="E20" s="333"/>
      <c r="F20" s="176" t="str">
        <f>IF(ISBLANK(D20),"",IF(ISNA((VLOOKUP(D20,'Number Allocation'!A:F,3,FALSE))),"Not Declared",VLOOKUP(D20,'Number Allocation'!A:F,3,FALSE)))</f>
        <v/>
      </c>
      <c r="G20" s="174" t="str">
        <f>IF(ISBLANK(D20),"",IF(ISNA((VLOOKUP(D20,'Number Allocation'!A:F,4,FALSE))),"Not Declared",VLOOKUP(D20,'Number Allocation'!A:F,4,FALSE)))</f>
        <v/>
      </c>
      <c r="H20" s="180"/>
    </row>
    <row r="21" spans="1:8" ht="20" customHeight="1">
      <c r="A21" s="5" t="str">
        <f>IF(ISNA((VLOOKUP(D21,'Number Allocation'!A:F,5,FALSE))),"",VLOOKUP(D21,'Number Allocation'!A:F,5,FALSE))</f>
        <v/>
      </c>
      <c r="B21" s="5" t="str">
        <f>IF(ISNA((VLOOKUP(D21,'Number Allocation'!A:F,6,FALSE))),"",VLOOKUP(D21,'Number Allocation'!A:F,6,FALSE))</f>
        <v/>
      </c>
      <c r="C21" s="331"/>
      <c r="D21" s="332"/>
      <c r="E21" s="333"/>
      <c r="F21" s="176" t="str">
        <f>IF(ISBLANK(D21),"",IF(ISNA((VLOOKUP(D21,'Number Allocation'!A:F,3,FALSE))),"Not Declared",VLOOKUP(D21,'Number Allocation'!A:F,3,FALSE)))</f>
        <v/>
      </c>
      <c r="G21" s="174" t="str">
        <f>IF(ISBLANK(D21),"",IF(ISNA((VLOOKUP(D21,'Number Allocation'!A:F,4,FALSE))),"Not Declared",VLOOKUP(D21,'Number Allocation'!A:F,4,FALSE)))</f>
        <v/>
      </c>
      <c r="H21" s="180"/>
    </row>
    <row r="22" spans="1:8" ht="20" customHeight="1">
      <c r="A22" s="5" t="str">
        <f>IF(ISNA((VLOOKUP(D22,'Number Allocation'!A:F,5,FALSE))),"",VLOOKUP(D22,'Number Allocation'!A:F,5,FALSE))</f>
        <v/>
      </c>
      <c r="B22" s="5" t="str">
        <f>IF(ISNA((VLOOKUP(D22,'Number Allocation'!A:F,6,FALSE))),"",VLOOKUP(D22,'Number Allocation'!A:F,6,FALSE))</f>
        <v/>
      </c>
      <c r="C22" s="331"/>
      <c r="D22" s="332"/>
      <c r="E22" s="333"/>
      <c r="F22" s="176" t="str">
        <f>IF(ISBLANK(D22),"",IF(ISNA((VLOOKUP(D22,'Number Allocation'!A:F,3,FALSE))),"Not Declared",VLOOKUP(D22,'Number Allocation'!A:F,3,FALSE)))</f>
        <v/>
      </c>
      <c r="G22" s="174" t="str">
        <f>IF(ISBLANK(D22),"",IF(ISNA((VLOOKUP(D22,'Number Allocation'!A:F,4,FALSE))),"Not Declared",VLOOKUP(D22,'Number Allocation'!A:F,4,FALSE)))</f>
        <v/>
      </c>
      <c r="H22" s="180"/>
    </row>
    <row r="23" spans="1:8" ht="20" customHeight="1">
      <c r="A23" s="5" t="str">
        <f>IF(ISNA((VLOOKUP(D23,'Number Allocation'!A:F,5,FALSE))),"",VLOOKUP(D23,'Number Allocation'!A:F,5,FALSE))</f>
        <v/>
      </c>
      <c r="B23" s="5" t="str">
        <f>IF(ISNA((VLOOKUP(D23,'Number Allocation'!A:F,6,FALSE))),"",VLOOKUP(D23,'Number Allocation'!A:F,6,FALSE))</f>
        <v/>
      </c>
      <c r="C23" s="331"/>
      <c r="D23" s="332"/>
      <c r="E23" s="333"/>
      <c r="F23" s="176" t="str">
        <f>IF(ISBLANK(D23),"",IF(ISNA((VLOOKUP(D23,'Number Allocation'!A:F,3,FALSE))),"Not Declared",VLOOKUP(D23,'Number Allocation'!A:F,3,FALSE)))</f>
        <v/>
      </c>
      <c r="G23" s="174" t="str">
        <f>IF(ISBLANK(D23),"",IF(ISNA((VLOOKUP(D23,'Number Allocation'!A:F,4,FALSE))),"Not Declared",VLOOKUP(D23,'Number Allocation'!A:F,4,FALSE)))</f>
        <v/>
      </c>
      <c r="H23" s="180"/>
    </row>
    <row r="24" spans="1:8" ht="20" customHeight="1">
      <c r="A24" s="5" t="str">
        <f>IF(ISNA((VLOOKUP(D24,'Number Allocation'!A:F,5,FALSE))),"",VLOOKUP(D24,'Number Allocation'!A:F,5,FALSE))</f>
        <v/>
      </c>
      <c r="B24" s="5" t="str">
        <f>IF(ISNA((VLOOKUP(D24,'Number Allocation'!A:F,6,FALSE))),"",VLOOKUP(D24,'Number Allocation'!A:F,6,FALSE))</f>
        <v/>
      </c>
      <c r="C24" s="331"/>
      <c r="D24" s="332"/>
      <c r="E24" s="333"/>
      <c r="F24" s="176" t="str">
        <f>IF(ISBLANK(D24),"",IF(ISNA((VLOOKUP(D24,'Number Allocation'!A:F,3,FALSE))),"Not Declared",VLOOKUP(D24,'Number Allocation'!A:F,3,FALSE)))</f>
        <v/>
      </c>
      <c r="G24" s="174" t="str">
        <f>IF(ISBLANK(D24),"",IF(ISNA((VLOOKUP(D24,'Number Allocation'!A:F,4,FALSE))),"Not Declared",VLOOKUP(D24,'Number Allocation'!A:F,4,FALSE)))</f>
        <v/>
      </c>
      <c r="H24" s="180"/>
    </row>
    <row r="25" spans="1:8" ht="20" customHeight="1">
      <c r="A25" s="5" t="str">
        <f>IF(ISNA((VLOOKUP(D25,'Number Allocation'!A:F,5,FALSE))),"",VLOOKUP(D25,'Number Allocation'!A:F,5,FALSE))</f>
        <v/>
      </c>
      <c r="B25" s="5" t="str">
        <f>IF(ISNA((VLOOKUP(D25,'Number Allocation'!A:F,6,FALSE))),"",VLOOKUP(D25,'Number Allocation'!A:F,6,FALSE))</f>
        <v/>
      </c>
      <c r="C25" s="331"/>
      <c r="D25" s="332"/>
      <c r="E25" s="333"/>
      <c r="F25" s="176" t="str">
        <f>IF(ISBLANK(D25),"",IF(ISNA((VLOOKUP(D25,'Number Allocation'!A:F,3,FALSE))),"Not Declared",VLOOKUP(D25,'Number Allocation'!A:F,3,FALSE)))</f>
        <v/>
      </c>
      <c r="G25" s="174" t="str">
        <f>IF(ISBLANK(D25),"",IF(ISNA((VLOOKUP(D25,'Number Allocation'!A:F,4,FALSE))),"Not Declared",VLOOKUP(D25,'Number Allocation'!A:F,4,FALSE)))</f>
        <v/>
      </c>
      <c r="H25" s="180"/>
    </row>
    <row r="26" spans="1:8" ht="20" customHeight="1">
      <c r="A26" s="5" t="str">
        <f>IF(ISNA((VLOOKUP(D26,'Number Allocation'!A:F,5,FALSE))),"",VLOOKUP(D26,'Number Allocation'!A:F,5,FALSE))</f>
        <v/>
      </c>
      <c r="B26" s="5" t="str">
        <f>IF(ISNA((VLOOKUP(D26,'Number Allocation'!A:F,6,FALSE))),"",VLOOKUP(D26,'Number Allocation'!A:F,6,FALSE))</f>
        <v/>
      </c>
      <c r="C26" s="331"/>
      <c r="D26" s="332"/>
      <c r="E26" s="333"/>
      <c r="F26" s="176" t="str">
        <f>IF(ISBLANK(D26),"",IF(ISNA((VLOOKUP(D26,'Number Allocation'!A:F,3,FALSE))),"Not Declared",VLOOKUP(D26,'Number Allocation'!A:F,3,FALSE)))</f>
        <v/>
      </c>
      <c r="G26" s="174" t="str">
        <f>IF(ISBLANK(D26),"",IF(ISNA((VLOOKUP(D26,'Number Allocation'!A:F,4,FALSE))),"Not Declared",VLOOKUP(D26,'Number Allocation'!A:F,4,FALSE)))</f>
        <v/>
      </c>
      <c r="H26" s="180"/>
    </row>
    <row r="27" spans="1:8" ht="20" customHeight="1">
      <c r="A27" s="5" t="str">
        <f>IF(ISNA((VLOOKUP(D27,'Number Allocation'!A:F,5,FALSE))),"",VLOOKUP(D27,'Number Allocation'!A:F,5,FALSE))</f>
        <v/>
      </c>
      <c r="B27" s="5" t="str">
        <f>IF(ISNA((VLOOKUP(D27,'Number Allocation'!A:F,6,FALSE))),"",VLOOKUP(D27,'Number Allocation'!A:F,6,FALSE))</f>
        <v/>
      </c>
      <c r="C27" s="331"/>
      <c r="D27" s="332"/>
      <c r="E27" s="333"/>
      <c r="F27" s="176" t="str">
        <f>IF(ISBLANK(D27),"",IF(ISNA((VLOOKUP(D27,'Number Allocation'!A:F,3,FALSE))),"Not Declared",VLOOKUP(D27,'Number Allocation'!A:F,3,FALSE)))</f>
        <v/>
      </c>
      <c r="G27" s="174" t="str">
        <f>IF(ISBLANK(D27),"",IF(ISNA((VLOOKUP(D27,'Number Allocation'!A:F,4,FALSE))),"Not Declared",VLOOKUP(D27,'Number Allocation'!A:F,4,FALSE)))</f>
        <v/>
      </c>
      <c r="H27" s="180"/>
    </row>
    <row r="28" spans="1:8" ht="20" customHeight="1">
      <c r="A28" s="5" t="str">
        <f>IF(ISNA((VLOOKUP(D28,'Number Allocation'!A:F,5,FALSE))),"",VLOOKUP(D28,'Number Allocation'!A:F,5,FALSE))</f>
        <v/>
      </c>
      <c r="B28" s="5" t="str">
        <f>IF(ISNA((VLOOKUP(D28,'Number Allocation'!A:F,6,FALSE))),"",VLOOKUP(D28,'Number Allocation'!A:F,6,FALSE))</f>
        <v/>
      </c>
      <c r="C28" s="331"/>
      <c r="D28" s="332"/>
      <c r="E28" s="333"/>
      <c r="F28" s="176" t="str">
        <f>IF(ISBLANK(D28),"",IF(ISNA((VLOOKUP(D28,'Number Allocation'!A:F,3,FALSE))),"Not Declared",VLOOKUP(D28,'Number Allocation'!A:F,3,FALSE)))</f>
        <v/>
      </c>
      <c r="G28" s="174" t="str">
        <f>IF(ISBLANK(D28),"",IF(ISNA((VLOOKUP(D28,'Number Allocation'!A:F,4,FALSE))),"Not Declared",VLOOKUP(D28,'Number Allocation'!A:F,4,FALSE)))</f>
        <v/>
      </c>
      <c r="H28" s="180"/>
    </row>
    <row r="29" spans="1:8" ht="20" customHeight="1">
      <c r="A29" s="5" t="str">
        <f>IF(ISNA((VLOOKUP(D29,'Number Allocation'!A:F,5,FALSE))),"",VLOOKUP(D29,'Number Allocation'!A:F,5,FALSE))</f>
        <v/>
      </c>
      <c r="B29" s="5" t="str">
        <f>IF(ISNA((VLOOKUP(D29,'Number Allocation'!A:F,6,FALSE))),"",VLOOKUP(D29,'Number Allocation'!A:F,6,FALSE))</f>
        <v/>
      </c>
      <c r="C29" s="331"/>
      <c r="D29" s="332"/>
      <c r="E29" s="333"/>
      <c r="F29" s="176" t="str">
        <f>IF(ISBLANK(D29),"",IF(ISNA((VLOOKUP(D29,'Number Allocation'!A:F,3,FALSE))),"Not Declared",VLOOKUP(D29,'Number Allocation'!A:F,3,FALSE)))</f>
        <v/>
      </c>
      <c r="G29" s="174" t="str">
        <f>IF(ISBLANK(D29),"",IF(ISNA((VLOOKUP(D29,'Number Allocation'!A:F,4,FALSE))),"Not Declared",VLOOKUP(D29,'Number Allocation'!A:F,4,FALSE)))</f>
        <v/>
      </c>
      <c r="H29" s="180"/>
    </row>
    <row r="30" spans="1:8" ht="20" customHeight="1">
      <c r="A30" s="5" t="str">
        <f>IF(ISNA((VLOOKUP(D30,'Number Allocation'!A:F,5,FALSE))),"",VLOOKUP(D30,'Number Allocation'!A:F,5,FALSE))</f>
        <v/>
      </c>
      <c r="B30" s="5" t="str">
        <f>IF(ISNA((VLOOKUP(D30,'Number Allocation'!A:F,6,FALSE))),"",VLOOKUP(D30,'Number Allocation'!A:F,6,FALSE))</f>
        <v/>
      </c>
      <c r="C30" s="331"/>
      <c r="D30" s="332"/>
      <c r="E30" s="333"/>
      <c r="F30" s="176" t="str">
        <f>IF(ISBLANK(D30),"",IF(ISNA((VLOOKUP(D30,'Number Allocation'!A:F,3,FALSE))),"Not Declared",VLOOKUP(D30,'Number Allocation'!A:F,3,FALSE)))</f>
        <v/>
      </c>
      <c r="G30" s="174" t="str">
        <f>IF(ISBLANK(D30),"",IF(ISNA((VLOOKUP(D30,'Number Allocation'!A:F,4,FALSE))),"Not Declared",VLOOKUP(D30,'Number Allocation'!A:F,4,FALSE)))</f>
        <v/>
      </c>
      <c r="H30" s="180"/>
    </row>
    <row r="31" spans="1:8" ht="20" customHeight="1">
      <c r="A31" s="5" t="str">
        <f>IF(ISNA((VLOOKUP(D31,'Number Allocation'!A:F,5,FALSE))),"",VLOOKUP(D31,'Number Allocation'!A:F,5,FALSE))</f>
        <v/>
      </c>
      <c r="B31" s="5" t="str">
        <f>IF(ISNA((VLOOKUP(D31,'Number Allocation'!A:F,6,FALSE))),"",VLOOKUP(D31,'Number Allocation'!A:F,6,FALSE))</f>
        <v/>
      </c>
      <c r="C31" s="331"/>
      <c r="D31" s="332"/>
      <c r="E31" s="333"/>
      <c r="F31" s="176" t="str">
        <f>IF(ISBLANK(D31),"",IF(ISNA((VLOOKUP(D31,'Number Allocation'!A:F,3,FALSE))),"Not Declared",VLOOKUP(D31,'Number Allocation'!A:F,3,FALSE)))</f>
        <v/>
      </c>
      <c r="G31" s="174" t="str">
        <f>IF(ISBLANK(D31),"",IF(ISNA((VLOOKUP(D31,'Number Allocation'!A:F,4,FALSE))),"Not Declared",VLOOKUP(D31,'Number Allocation'!A:F,4,FALSE)))</f>
        <v/>
      </c>
      <c r="H31" s="180"/>
    </row>
    <row r="32" spans="1:8" ht="20" customHeight="1">
      <c r="A32" s="5" t="str">
        <f>IF(ISNA((VLOOKUP(D32,'Number Allocation'!A:F,5,FALSE))),"",VLOOKUP(D32,'Number Allocation'!A:F,5,FALSE))</f>
        <v/>
      </c>
      <c r="B32" s="5" t="str">
        <f>IF(ISNA((VLOOKUP(D32,'Number Allocation'!A:F,6,FALSE))),"",VLOOKUP(D32,'Number Allocation'!A:F,6,FALSE))</f>
        <v/>
      </c>
      <c r="C32" s="331"/>
      <c r="D32" s="332"/>
      <c r="E32" s="333"/>
      <c r="F32" s="176" t="str">
        <f>IF(ISBLANK(D32),"",IF(ISNA((VLOOKUP(D32,'Number Allocation'!A:F,3,FALSE))),"Not Declared",VLOOKUP(D32,'Number Allocation'!A:F,3,FALSE)))</f>
        <v/>
      </c>
      <c r="G32" s="174" t="str">
        <f>IF(ISBLANK(D32),"",IF(ISNA((VLOOKUP(D32,'Number Allocation'!A:F,4,FALSE))),"Not Declared",VLOOKUP(D32,'Number Allocation'!A:F,4,FALSE)))</f>
        <v/>
      </c>
      <c r="H32" s="180"/>
    </row>
    <row r="33" spans="1:8" ht="20" customHeight="1">
      <c r="A33" s="5" t="str">
        <f>IF(ISNA((VLOOKUP(D33,'Number Allocation'!A:F,5,FALSE))),"",VLOOKUP(D33,'Number Allocation'!A:F,5,FALSE))</f>
        <v/>
      </c>
      <c r="B33" s="5" t="str">
        <f>IF(ISNA((VLOOKUP(D33,'Number Allocation'!A:F,6,FALSE))),"",VLOOKUP(D33,'Number Allocation'!A:F,6,FALSE))</f>
        <v/>
      </c>
      <c r="C33" s="331"/>
      <c r="D33" s="332"/>
      <c r="E33" s="333"/>
      <c r="F33" s="176" t="str">
        <f>IF(ISBLANK(D33),"",IF(ISNA((VLOOKUP(D33,'Number Allocation'!A:F,3,FALSE))),"Not Declared",VLOOKUP(D33,'Number Allocation'!A:F,3,FALSE)))</f>
        <v/>
      </c>
      <c r="G33" s="174" t="str">
        <f>IF(ISBLANK(D33),"",IF(ISNA((VLOOKUP(D33,'Number Allocation'!A:F,4,FALSE))),"Not Declared",VLOOKUP(D33,'Number Allocation'!A:F,4,FALSE)))</f>
        <v/>
      </c>
      <c r="H33" s="180"/>
    </row>
    <row r="34" spans="1:8" ht="20" customHeight="1">
      <c r="A34" s="5" t="str">
        <f>IF(ISNA((VLOOKUP(D34,'Number Allocation'!A:F,5,FALSE))),"",VLOOKUP(D34,'Number Allocation'!A:F,5,FALSE))</f>
        <v/>
      </c>
      <c r="B34" s="5" t="str">
        <f>IF(ISNA((VLOOKUP(D34,'Number Allocation'!A:F,6,FALSE))),"",VLOOKUP(D34,'Number Allocation'!A:F,6,FALSE))</f>
        <v/>
      </c>
      <c r="C34" s="331"/>
      <c r="D34" s="332"/>
      <c r="E34" s="333"/>
      <c r="F34" s="176" t="str">
        <f>IF(ISBLANK(D34),"",IF(ISNA((VLOOKUP(D34,'Number Allocation'!A:F,3,FALSE))),"Not Declared",VLOOKUP(D34,'Number Allocation'!A:F,3,FALSE)))</f>
        <v/>
      </c>
      <c r="G34" s="174" t="str">
        <f>IF(ISBLANK(D34),"",IF(ISNA((VLOOKUP(D34,'Number Allocation'!A:F,4,FALSE))),"Not Declared",VLOOKUP(D34,'Number Allocation'!A:F,4,FALSE)))</f>
        <v/>
      </c>
      <c r="H34" s="180"/>
    </row>
    <row r="35" spans="1:8" ht="20" customHeight="1">
      <c r="A35" s="5" t="str">
        <f>IF(ISNA((VLOOKUP(D35,'Number Allocation'!A:F,5,FALSE))),"",VLOOKUP(D35,'Number Allocation'!A:F,5,FALSE))</f>
        <v/>
      </c>
      <c r="B35" s="5" t="str">
        <f>IF(ISNA((VLOOKUP(D35,'Number Allocation'!A:F,6,FALSE))),"",VLOOKUP(D35,'Number Allocation'!A:F,6,FALSE))</f>
        <v/>
      </c>
      <c r="C35" s="334"/>
      <c r="D35" s="332"/>
      <c r="E35" s="333"/>
      <c r="F35" s="176" t="str">
        <f>IF(ISBLANK(D35),"",IF(ISNA((VLOOKUP(D35,'Number Allocation'!A:F,3,FALSE))),"Not Declared",VLOOKUP(D35,'Number Allocation'!A:F,3,FALSE)))</f>
        <v/>
      </c>
      <c r="G35" s="174" t="str">
        <f>IF(ISBLANK(D35),"",IF(ISNA((VLOOKUP(D35,'Number Allocation'!A:F,4,FALSE))),"Not Declared",VLOOKUP(D35,'Number Allocation'!A:F,4,FALSE)))</f>
        <v/>
      </c>
      <c r="H35" s="180"/>
    </row>
    <row r="36" spans="1:8" ht="20" customHeight="1">
      <c r="A36" s="5" t="str">
        <f>IF(ISNA((VLOOKUP(D36,'Number Allocation'!A:F,5,FALSE))),"",VLOOKUP(D36,'Number Allocation'!A:F,5,FALSE))</f>
        <v/>
      </c>
      <c r="B36" s="5" t="str">
        <f>IF(ISNA((VLOOKUP(D36,'Number Allocation'!A:F,6,FALSE))),"",VLOOKUP(D36,'Number Allocation'!A:F,6,FALSE))</f>
        <v/>
      </c>
      <c r="C36" s="331"/>
      <c r="D36" s="332"/>
      <c r="E36" s="333"/>
      <c r="F36" s="176" t="str">
        <f>IF(ISBLANK(D36),"",IF(ISNA((VLOOKUP(D36,'Number Allocation'!A:F,3,FALSE))),"Not Declared",VLOOKUP(D36,'Number Allocation'!A:F,3,FALSE)))</f>
        <v/>
      </c>
      <c r="G36" s="174" t="str">
        <f>IF(ISBLANK(D36),"",IF(ISNA((VLOOKUP(D36,'Number Allocation'!A:F,4,FALSE))),"Not Declared",VLOOKUP(D36,'Number Allocation'!A:F,4,FALSE)))</f>
        <v/>
      </c>
      <c r="H36" s="180"/>
    </row>
    <row r="37" spans="1:8" ht="20" customHeight="1">
      <c r="A37" s="5" t="str">
        <f>IF(ISNA((VLOOKUP(D37,'Number Allocation'!A:F,5,FALSE))),"",VLOOKUP(D37,'Number Allocation'!A:F,5,FALSE))</f>
        <v/>
      </c>
      <c r="B37" s="5" t="str">
        <f>IF(ISNA((VLOOKUP(D37,'Number Allocation'!A:F,6,FALSE))),"",VLOOKUP(D37,'Number Allocation'!A:F,6,FALSE))</f>
        <v/>
      </c>
      <c r="C37" s="331"/>
      <c r="D37" s="332"/>
      <c r="E37" s="333"/>
      <c r="F37" s="176" t="str">
        <f>IF(ISBLANK(D37),"",IF(ISNA((VLOOKUP(D37,'Number Allocation'!A:F,3,FALSE))),"Not Declared",VLOOKUP(D37,'Number Allocation'!A:F,3,FALSE)))</f>
        <v/>
      </c>
      <c r="G37" s="174" t="str">
        <f>IF(ISBLANK(D37),"",IF(ISNA((VLOOKUP(D37,'Number Allocation'!A:F,4,FALSE))),"Not Declared",VLOOKUP(D37,'Number Allocation'!A:F,4,FALSE)))</f>
        <v/>
      </c>
      <c r="H37" s="180"/>
    </row>
    <row r="38" spans="1:8" ht="20" customHeight="1">
      <c r="A38" s="5" t="str">
        <f>IF(ISNA((VLOOKUP(D38,'Number Allocation'!A:F,5,FALSE))),"",VLOOKUP(D38,'Number Allocation'!A:F,5,FALSE))</f>
        <v/>
      </c>
      <c r="B38" s="5" t="str">
        <f>IF(ISNA((VLOOKUP(D38,'Number Allocation'!A:F,6,FALSE))),"",VLOOKUP(D38,'Number Allocation'!A:F,6,FALSE))</f>
        <v/>
      </c>
      <c r="C38" s="331"/>
      <c r="D38" s="332"/>
      <c r="E38" s="333"/>
      <c r="F38" s="176" t="str">
        <f>IF(ISBLANK(D38),"",IF(ISNA((VLOOKUP(D38,'Number Allocation'!A:F,3,FALSE))),"Not Declared",VLOOKUP(D38,'Number Allocation'!A:F,3,FALSE)))</f>
        <v/>
      </c>
      <c r="G38" s="174" t="str">
        <f>IF(ISBLANK(D38),"",IF(ISNA((VLOOKUP(D38,'Number Allocation'!A:F,4,FALSE))),"Not Declared",VLOOKUP(D38,'Number Allocation'!A:F,4,FALSE)))</f>
        <v/>
      </c>
      <c r="H38" s="180"/>
    </row>
    <row r="39" spans="1:8" ht="20" customHeight="1">
      <c r="A39" s="5" t="str">
        <f>IF(ISNA((VLOOKUP(D39,'Number Allocation'!A:F,5,FALSE))),"",VLOOKUP(D39,'Number Allocation'!A:F,5,FALSE))</f>
        <v/>
      </c>
      <c r="B39" s="5" t="str">
        <f>IF(ISNA((VLOOKUP(D39,'Number Allocation'!A:F,6,FALSE))),"",VLOOKUP(D39,'Number Allocation'!A:F,6,FALSE))</f>
        <v/>
      </c>
      <c r="C39" s="331"/>
      <c r="D39" s="332"/>
      <c r="E39" s="333"/>
      <c r="F39" s="176" t="str">
        <f>IF(ISBLANK(D39),"",IF(ISNA((VLOOKUP(D39,'Number Allocation'!A:F,3,FALSE))),"Not Declared",VLOOKUP(D39,'Number Allocation'!A:F,3,FALSE)))</f>
        <v/>
      </c>
      <c r="G39" s="174" t="str">
        <f>IF(ISBLANK(D39),"",IF(ISNA((VLOOKUP(D39,'Number Allocation'!A:F,4,FALSE))),"Not Declared",VLOOKUP(D39,'Number Allocation'!A:F,4,FALSE)))</f>
        <v/>
      </c>
      <c r="H39" s="180"/>
    </row>
    <row r="40" spans="1:8" ht="20" customHeight="1">
      <c r="A40" s="5" t="str">
        <f>IF(ISNA((VLOOKUP(D40,'Number Allocation'!A:F,5,FALSE))),"",VLOOKUP(D40,'Number Allocation'!A:F,5,FALSE))</f>
        <v/>
      </c>
      <c r="B40" s="5" t="str">
        <f>IF(ISNA((VLOOKUP(D40,'Number Allocation'!A:F,6,FALSE))),"",VLOOKUP(D40,'Number Allocation'!A:F,6,FALSE))</f>
        <v/>
      </c>
      <c r="C40" s="331"/>
      <c r="D40" s="332"/>
      <c r="E40" s="333"/>
      <c r="F40" s="176" t="str">
        <f>IF(ISBLANK(D40),"",IF(ISNA((VLOOKUP(D40,'Number Allocation'!A:F,3,FALSE))),"Not Declared",VLOOKUP(D40,'Number Allocation'!A:F,3,FALSE)))</f>
        <v/>
      </c>
      <c r="G40" s="174" t="str">
        <f>IF(ISBLANK(D40),"",IF(ISNA((VLOOKUP(D40,'Number Allocation'!A:F,4,FALSE))),"Not Declared",VLOOKUP(D40,'Number Allocation'!A:F,4,FALSE)))</f>
        <v/>
      </c>
      <c r="H40" s="180"/>
    </row>
    <row r="41" spans="1:8" ht="20" customHeight="1">
      <c r="A41" s="5" t="str">
        <f>IF(ISNA((VLOOKUP(D41,'Number Allocation'!A:F,5,FALSE))),"",VLOOKUP(D41,'Number Allocation'!A:F,5,FALSE))</f>
        <v/>
      </c>
      <c r="B41" s="5" t="str">
        <f>IF(ISNA((VLOOKUP(D41,'Number Allocation'!A:F,6,FALSE))),"",VLOOKUP(D41,'Number Allocation'!A:F,6,FALSE))</f>
        <v/>
      </c>
      <c r="C41" s="331"/>
      <c r="D41" s="332"/>
      <c r="E41" s="333"/>
      <c r="F41" s="176" t="str">
        <f>IF(ISBLANK(D41),"",IF(ISNA((VLOOKUP(D41,'Number Allocation'!A:F,3,FALSE))),"Not Declared",VLOOKUP(D41,'Number Allocation'!A:F,3,FALSE)))</f>
        <v/>
      </c>
      <c r="G41" s="174" t="str">
        <f>IF(ISBLANK(D41),"",IF(ISNA((VLOOKUP(D41,'Number Allocation'!A:F,4,FALSE))),"Not Declared",VLOOKUP(D41,'Number Allocation'!A:F,4,FALSE)))</f>
        <v/>
      </c>
      <c r="H41" s="180"/>
    </row>
    <row r="42" spans="1:8" ht="20" customHeight="1">
      <c r="A42" s="5" t="str">
        <f>IF(ISNA((VLOOKUP(D42,'Number Allocation'!A:F,5,FALSE))),"",VLOOKUP(D42,'Number Allocation'!A:F,5,FALSE))</f>
        <v/>
      </c>
      <c r="B42" s="5" t="str">
        <f>IF(ISNA((VLOOKUP(D42,'Number Allocation'!A:F,6,FALSE))),"",VLOOKUP(D42,'Number Allocation'!A:F,6,FALSE))</f>
        <v/>
      </c>
      <c r="C42" s="331"/>
      <c r="D42" s="332"/>
      <c r="E42" s="333"/>
      <c r="F42" s="176" t="str">
        <f>IF(ISBLANK(D42),"",IF(ISNA((VLOOKUP(D42,'Number Allocation'!A:F,3,FALSE))),"Not Declared",VLOOKUP(D42,'Number Allocation'!A:F,3,FALSE)))</f>
        <v/>
      </c>
      <c r="G42" s="174" t="str">
        <f>IF(ISBLANK(D42),"",IF(ISNA((VLOOKUP(D42,'Number Allocation'!A:F,4,FALSE))),"Not Declared",VLOOKUP(D42,'Number Allocation'!A:F,4,FALSE)))</f>
        <v/>
      </c>
      <c r="H42" s="180"/>
    </row>
    <row r="43" spans="1:8" ht="20" customHeight="1">
      <c r="A43" s="5" t="str">
        <f>IF(ISNA((VLOOKUP(D43,'Number Allocation'!A:F,5,FALSE))),"",VLOOKUP(D43,'Number Allocation'!A:F,5,FALSE))</f>
        <v/>
      </c>
      <c r="B43" s="5" t="str">
        <f>IF(ISNA((VLOOKUP(D43,'Number Allocation'!A:F,6,FALSE))),"",VLOOKUP(D43,'Number Allocation'!A:F,6,FALSE))</f>
        <v/>
      </c>
      <c r="C43" s="331"/>
      <c r="D43" s="332"/>
      <c r="E43" s="333"/>
      <c r="F43" s="176" t="str">
        <f>IF(ISBLANK(D43),"",IF(ISNA((VLOOKUP(D43,'Number Allocation'!A:F,3,FALSE))),"Not Declared",VLOOKUP(D43,'Number Allocation'!A:F,3,FALSE)))</f>
        <v/>
      </c>
      <c r="G43" s="174" t="str">
        <f>IF(ISBLANK(D43),"",IF(ISNA((VLOOKUP(D43,'Number Allocation'!A:F,4,FALSE))),"Not Declared",VLOOKUP(D43,'Number Allocation'!A:F,4,FALSE)))</f>
        <v/>
      </c>
      <c r="H43" s="180"/>
    </row>
    <row r="44" spans="1:8" ht="20" customHeight="1">
      <c r="A44" s="5" t="str">
        <f>IF(ISNA((VLOOKUP(D44,'Number Allocation'!A:F,5,FALSE))),"",VLOOKUP(D44,'Number Allocation'!A:F,5,FALSE))</f>
        <v/>
      </c>
      <c r="B44" s="5" t="str">
        <f>IF(ISNA((VLOOKUP(D44,'Number Allocation'!A:F,6,FALSE))),"",VLOOKUP(D44,'Number Allocation'!A:F,6,FALSE))</f>
        <v/>
      </c>
      <c r="C44" s="331"/>
      <c r="D44" s="332"/>
      <c r="E44" s="333"/>
      <c r="F44" s="176" t="str">
        <f>IF(ISBLANK(D44),"",IF(ISNA((VLOOKUP(D44,'Number Allocation'!A:F,3,FALSE))),"Not Declared",VLOOKUP(D44,'Number Allocation'!A:F,3,FALSE)))</f>
        <v/>
      </c>
      <c r="G44" s="174" t="str">
        <f>IF(ISBLANK(D44),"",IF(ISNA((VLOOKUP(D44,'Number Allocation'!A:F,4,FALSE))),"Not Declared",VLOOKUP(D44,'Number Allocation'!A:F,4,FALSE)))</f>
        <v/>
      </c>
      <c r="H44" s="180"/>
    </row>
    <row r="45" spans="1:8" ht="20" customHeight="1">
      <c r="A45" s="5" t="str">
        <f>IF(ISNA((VLOOKUP(D45,'Number Allocation'!A:F,5,FALSE))),"",VLOOKUP(D45,'Number Allocation'!A:F,5,FALSE))</f>
        <v/>
      </c>
      <c r="B45" s="5" t="str">
        <f>IF(ISNA((VLOOKUP(D45,'Number Allocation'!A:F,6,FALSE))),"",VLOOKUP(D45,'Number Allocation'!A:F,6,FALSE))</f>
        <v/>
      </c>
      <c r="C45" s="331"/>
      <c r="D45" s="332"/>
      <c r="E45" s="333"/>
      <c r="F45" s="176" t="str">
        <f>IF(ISBLANK(D45),"",IF(ISNA((VLOOKUP(D45,'Number Allocation'!A:F,3,FALSE))),"Not Declared",VLOOKUP(D45,'Number Allocation'!A:F,3,FALSE)))</f>
        <v/>
      </c>
      <c r="G45" s="174" t="str">
        <f>IF(ISBLANK(D45),"",IF(ISNA((VLOOKUP(D45,'Number Allocation'!A:F,4,FALSE))),"Not Declared",VLOOKUP(D45,'Number Allocation'!A:F,4,FALSE)))</f>
        <v/>
      </c>
      <c r="H45" s="180"/>
    </row>
    <row r="46" spans="1:8" ht="20" customHeight="1">
      <c r="A46" s="5" t="str">
        <f>IF(ISNA((VLOOKUP(D46,'Number Allocation'!A:F,5,FALSE))),"",VLOOKUP(D46,'Number Allocation'!A:F,5,FALSE))</f>
        <v/>
      </c>
      <c r="B46" s="5" t="str">
        <f>IF(ISNA((VLOOKUP(D46,'Number Allocation'!A:F,6,FALSE))),"",VLOOKUP(D46,'Number Allocation'!A:F,6,FALSE))</f>
        <v/>
      </c>
      <c r="C46" s="331"/>
      <c r="D46" s="332"/>
      <c r="E46" s="333"/>
      <c r="F46" s="176" t="str">
        <f>IF(ISBLANK(D46),"",IF(ISNA((VLOOKUP(D46,'Number Allocation'!A:F,3,FALSE))),"Not Declared",VLOOKUP(D46,'Number Allocation'!A:F,3,FALSE)))</f>
        <v/>
      </c>
      <c r="G46" s="174" t="str">
        <f>IF(ISBLANK(D46),"",IF(ISNA((VLOOKUP(D46,'Number Allocation'!A:F,4,FALSE))),"Not Declared",VLOOKUP(D46,'Number Allocation'!A:F,4,FALSE)))</f>
        <v/>
      </c>
      <c r="H46" s="180"/>
    </row>
    <row r="47" spans="1:8" ht="20" customHeight="1">
      <c r="A47" s="5" t="str">
        <f>IF(ISNA((VLOOKUP(D47,'Number Allocation'!A:F,5,FALSE))),"",VLOOKUP(D47,'Number Allocation'!A:F,5,FALSE))</f>
        <v/>
      </c>
      <c r="B47" s="5" t="str">
        <f>IF(ISNA((VLOOKUP(D47,'Number Allocation'!A:F,6,FALSE))),"",VLOOKUP(D47,'Number Allocation'!A:F,6,FALSE))</f>
        <v/>
      </c>
      <c r="C47" s="331"/>
      <c r="D47" s="332"/>
      <c r="E47" s="333"/>
      <c r="F47" s="176" t="str">
        <f>IF(ISBLANK(D47),"",IF(ISNA((VLOOKUP(D47,'Number Allocation'!A:F,3,FALSE))),"Not Declared",VLOOKUP(D47,'Number Allocation'!A:F,3,FALSE)))</f>
        <v/>
      </c>
      <c r="G47" s="174" t="str">
        <f>IF(ISBLANK(D47),"",IF(ISNA((VLOOKUP(D47,'Number Allocation'!A:F,4,FALSE))),"Not Declared",VLOOKUP(D47,'Number Allocation'!A:F,4,FALSE)))</f>
        <v/>
      </c>
      <c r="H47" s="180"/>
    </row>
    <row r="48" spans="1:8" ht="20" customHeight="1">
      <c r="A48" s="5" t="str">
        <f>IF(ISNA((VLOOKUP(D48,'Number Allocation'!A:F,5,FALSE))),"",VLOOKUP(D48,'Number Allocation'!A:F,5,FALSE))</f>
        <v/>
      </c>
      <c r="B48" s="5" t="str">
        <f>IF(ISNA((VLOOKUP(D48,'Number Allocation'!A:F,6,FALSE))),"",VLOOKUP(D48,'Number Allocation'!A:F,6,FALSE))</f>
        <v/>
      </c>
      <c r="C48" s="331"/>
      <c r="D48" s="332"/>
      <c r="E48" s="333"/>
      <c r="F48" s="176" t="str">
        <f>IF(ISBLANK(D48),"",IF(ISNA((VLOOKUP(D48,'Number Allocation'!A:F,3,FALSE))),"Not Declared",VLOOKUP(D48,'Number Allocation'!A:F,3,FALSE)))</f>
        <v/>
      </c>
      <c r="G48" s="174" t="str">
        <f>IF(ISBLANK(D48),"",IF(ISNA((VLOOKUP(D48,'Number Allocation'!A:F,4,FALSE))),"Not Declared",VLOOKUP(D48,'Number Allocation'!A:F,4,FALSE)))</f>
        <v/>
      </c>
      <c r="H48" s="180"/>
    </row>
    <row r="49" spans="1:8" ht="20" customHeight="1">
      <c r="A49" s="5" t="str">
        <f>IF(ISNA((VLOOKUP(D49,'Number Allocation'!A:F,5,FALSE))),"",VLOOKUP(D49,'Number Allocation'!A:F,5,FALSE))</f>
        <v/>
      </c>
      <c r="B49" s="5" t="str">
        <f>IF(ISNA((VLOOKUP(D49,'Number Allocation'!A:F,6,FALSE))),"",VLOOKUP(D49,'Number Allocation'!A:F,6,FALSE))</f>
        <v/>
      </c>
      <c r="C49" s="331"/>
      <c r="D49" s="332"/>
      <c r="E49" s="333"/>
      <c r="F49" s="176" t="str">
        <f>IF(ISBLANK(D49),"",IF(ISNA((VLOOKUP(D49,'Number Allocation'!A:F,3,FALSE))),"Not Declared",VLOOKUP(D49,'Number Allocation'!A:F,3,FALSE)))</f>
        <v/>
      </c>
      <c r="G49" s="174" t="str">
        <f>IF(ISBLANK(D49),"",IF(ISNA((VLOOKUP(D49,'Number Allocation'!A:F,4,FALSE))),"Not Declared",VLOOKUP(D49,'Number Allocation'!A:F,4,FALSE)))</f>
        <v/>
      </c>
      <c r="H49" s="180"/>
    </row>
    <row r="50" spans="1:8" ht="20" customHeight="1">
      <c r="A50" s="5" t="str">
        <f>IF(ISNA((VLOOKUP(D50,'Number Allocation'!A:F,5,FALSE))),"",VLOOKUP(D50,'Number Allocation'!A:F,5,FALSE))</f>
        <v/>
      </c>
      <c r="B50" s="5" t="str">
        <f>IF(ISNA((VLOOKUP(D50,'Number Allocation'!A:F,6,FALSE))),"",VLOOKUP(D50,'Number Allocation'!A:F,6,FALSE))</f>
        <v/>
      </c>
      <c r="C50" s="331"/>
      <c r="D50" s="332"/>
      <c r="E50" s="333"/>
      <c r="F50" s="176" t="str">
        <f>IF(ISBLANK(D50),"",IF(ISNA((VLOOKUP(D50,'Number Allocation'!A:F,3,FALSE))),"Not Declared",VLOOKUP(D50,'Number Allocation'!A:F,3,FALSE)))</f>
        <v/>
      </c>
      <c r="G50" s="174" t="str">
        <f>IF(ISBLANK(D50),"",IF(ISNA((VLOOKUP(D50,'Number Allocation'!A:F,4,FALSE))),"Not Declared",VLOOKUP(D50,'Number Allocation'!A:F,4,FALSE)))</f>
        <v/>
      </c>
      <c r="H50" s="180"/>
    </row>
    <row r="51" spans="1:8" ht="20" customHeight="1">
      <c r="A51" s="5" t="str">
        <f>IF(ISNA((VLOOKUP(D51,'Number Allocation'!A:F,5,FALSE))),"",VLOOKUP(D51,'Number Allocation'!A:F,5,FALSE))</f>
        <v/>
      </c>
      <c r="B51" s="5" t="str">
        <f>IF(ISNA((VLOOKUP(D51,'Number Allocation'!A:F,6,FALSE))),"",VLOOKUP(D51,'Number Allocation'!A:F,6,FALSE))</f>
        <v/>
      </c>
      <c r="C51" s="331"/>
      <c r="D51" s="332"/>
      <c r="E51" s="333"/>
      <c r="F51" s="176" t="str">
        <f>IF(ISBLANK(D51),"",IF(ISNA((VLOOKUP(D51,'Number Allocation'!A:F,3,FALSE))),"Not Declared",VLOOKUP(D51,'Number Allocation'!A:F,3,FALSE)))</f>
        <v/>
      </c>
      <c r="G51" s="174" t="str">
        <f>IF(ISBLANK(D51),"",IF(ISNA((VLOOKUP(D51,'Number Allocation'!A:F,4,FALSE))),"Not Declared",VLOOKUP(D51,'Number Allocation'!A:F,4,FALSE)))</f>
        <v/>
      </c>
      <c r="H51" s="180"/>
    </row>
    <row r="52" spans="1:8" ht="20" customHeight="1">
      <c r="A52" s="5" t="str">
        <f>IF(ISNA((VLOOKUP(D52,'Number Allocation'!A:F,5,FALSE))),"",VLOOKUP(D52,'Number Allocation'!A:F,5,FALSE))</f>
        <v/>
      </c>
      <c r="B52" s="5" t="str">
        <f>IF(ISNA((VLOOKUP(D52,'Number Allocation'!A:F,6,FALSE))),"",VLOOKUP(D52,'Number Allocation'!A:F,6,FALSE))</f>
        <v/>
      </c>
      <c r="C52" s="331"/>
      <c r="D52" s="332"/>
      <c r="E52" s="333"/>
      <c r="F52" s="176" t="str">
        <f>IF(ISBLANK(D52),"",IF(ISNA((VLOOKUP(D52,'Number Allocation'!A:F,3,FALSE))),"Not Declared",VLOOKUP(D52,'Number Allocation'!A:F,3,FALSE)))</f>
        <v/>
      </c>
      <c r="G52" s="174" t="str">
        <f>IF(ISBLANK(D52),"",IF(ISNA((VLOOKUP(D52,'Number Allocation'!A:F,4,FALSE))),"Not Declared",VLOOKUP(D52,'Number Allocation'!A:F,4,FALSE)))</f>
        <v/>
      </c>
      <c r="H52" s="180"/>
    </row>
    <row r="53" spans="1:8" ht="20" customHeight="1">
      <c r="A53" s="5" t="str">
        <f>IF(ISNA((VLOOKUP(D53,'Number Allocation'!A:F,5,FALSE))),"",VLOOKUP(D53,'Number Allocation'!A:F,5,FALSE))</f>
        <v/>
      </c>
      <c r="B53" s="5" t="str">
        <f>IF(ISNA((VLOOKUP(D53,'Number Allocation'!A:F,6,FALSE))),"",VLOOKUP(D53,'Number Allocation'!A:F,6,FALSE))</f>
        <v/>
      </c>
      <c r="C53" s="331"/>
      <c r="D53" s="332"/>
      <c r="E53" s="333"/>
      <c r="F53" s="176" t="str">
        <f>IF(ISBLANK(D53),"",IF(ISNA((VLOOKUP(D53,'Number Allocation'!A:F,3,FALSE))),"Not Declared",VLOOKUP(D53,'Number Allocation'!A:F,3,FALSE)))</f>
        <v/>
      </c>
      <c r="G53" s="174" t="str">
        <f>IF(ISBLANK(D53),"",IF(ISNA((VLOOKUP(D53,'Number Allocation'!A:F,4,FALSE))),"Not Declared",VLOOKUP(D53,'Number Allocation'!A:F,4,FALSE)))</f>
        <v/>
      </c>
      <c r="H53" s="180"/>
    </row>
    <row r="54" spans="1:8" ht="20" customHeight="1">
      <c r="A54" s="5" t="str">
        <f>IF(ISNA((VLOOKUP(D54,'Number Allocation'!A:F,5,FALSE))),"",VLOOKUP(D54,'Number Allocation'!A:F,5,FALSE))</f>
        <v/>
      </c>
      <c r="B54" s="5" t="str">
        <f>IF(ISNA((VLOOKUP(D54,'Number Allocation'!A:F,6,FALSE))),"",VLOOKUP(D54,'Number Allocation'!A:F,6,FALSE))</f>
        <v/>
      </c>
      <c r="C54" s="331"/>
      <c r="D54" s="332"/>
      <c r="E54" s="333"/>
      <c r="F54" s="176" t="str">
        <f>IF(ISBLANK(D54),"",IF(ISNA((VLOOKUP(D54,'Number Allocation'!A:F,3,FALSE))),"Not Declared",VLOOKUP(D54,'Number Allocation'!A:F,3,FALSE)))</f>
        <v/>
      </c>
      <c r="G54" s="174" t="str">
        <f>IF(ISBLANK(D54),"",IF(ISNA((VLOOKUP(D54,'Number Allocation'!A:F,4,FALSE))),"Not Declared",VLOOKUP(D54,'Number Allocation'!A:F,4,FALSE)))</f>
        <v/>
      </c>
      <c r="H54" s="180"/>
    </row>
    <row r="55" spans="1:8" ht="20" customHeight="1">
      <c r="A55" s="5" t="str">
        <f>IF(ISNA((VLOOKUP(D55,'Number Allocation'!A:F,5,FALSE))),"",VLOOKUP(D55,'Number Allocation'!A:F,5,FALSE))</f>
        <v/>
      </c>
      <c r="B55" s="5" t="str">
        <f>IF(ISNA((VLOOKUP(D55,'Number Allocation'!A:F,6,FALSE))),"",VLOOKUP(D55,'Number Allocation'!A:F,6,FALSE))</f>
        <v/>
      </c>
      <c r="C55" s="331"/>
      <c r="D55" s="332"/>
      <c r="E55" s="333"/>
      <c r="F55" s="176" t="str">
        <f>IF(ISBLANK(D55),"",IF(ISNA((VLOOKUP(D55,'Number Allocation'!A:F,3,FALSE))),"Not Declared",VLOOKUP(D55,'Number Allocation'!A:F,3,FALSE)))</f>
        <v/>
      </c>
      <c r="G55" s="174" t="str">
        <f>IF(ISBLANK(D55),"",IF(ISNA((VLOOKUP(D55,'Number Allocation'!A:F,4,FALSE))),"Not Declared",VLOOKUP(D55,'Number Allocation'!A:F,4,FALSE)))</f>
        <v/>
      </c>
      <c r="H55" s="180"/>
    </row>
    <row r="56" spans="1:8" ht="20" customHeight="1">
      <c r="A56" s="5" t="str">
        <f>IF(ISNA((VLOOKUP(D56,'Number Allocation'!A:F,5,FALSE))),"",VLOOKUP(D56,'Number Allocation'!A:F,5,FALSE))</f>
        <v/>
      </c>
      <c r="B56" s="5" t="str">
        <f>IF(ISNA((VLOOKUP(D56,'Number Allocation'!A:F,6,FALSE))),"",VLOOKUP(D56,'Number Allocation'!A:F,6,FALSE))</f>
        <v/>
      </c>
      <c r="C56" s="331"/>
      <c r="D56" s="332"/>
      <c r="E56" s="333"/>
      <c r="F56" s="176" t="str">
        <f>IF(ISBLANK(D56),"",IF(ISNA((VLOOKUP(D56,'Number Allocation'!A:F,3,FALSE))),"Not Declared",VLOOKUP(D56,'Number Allocation'!A:F,3,FALSE)))</f>
        <v/>
      </c>
      <c r="G56" s="174" t="str">
        <f>IF(ISBLANK(D56),"",IF(ISNA((VLOOKUP(D56,'Number Allocation'!A:F,4,FALSE))),"Not Declared",VLOOKUP(D56,'Number Allocation'!A:F,4,FALSE)))</f>
        <v/>
      </c>
      <c r="H56" s="180"/>
    </row>
    <row r="57" spans="1:8" ht="20" customHeight="1">
      <c r="A57" s="5" t="str">
        <f>IF(ISNA((VLOOKUP(D57,'Number Allocation'!A:F,5,FALSE))),"",VLOOKUP(D57,'Number Allocation'!A:F,5,FALSE))</f>
        <v/>
      </c>
      <c r="B57" s="5" t="str">
        <f>IF(ISNA((VLOOKUP(D57,'Number Allocation'!A:F,6,FALSE))),"",VLOOKUP(D57,'Number Allocation'!A:F,6,FALSE))</f>
        <v/>
      </c>
      <c r="C57" s="331"/>
      <c r="D57" s="332"/>
      <c r="E57" s="333"/>
      <c r="F57" s="176" t="str">
        <f>IF(ISBLANK(D57),"",IF(ISNA((VLOOKUP(D57,'Number Allocation'!A:F,3,FALSE))),"Not Declared",VLOOKUP(D57,'Number Allocation'!A:F,3,FALSE)))</f>
        <v/>
      </c>
      <c r="G57" s="174" t="str">
        <f>IF(ISBLANK(D57),"",IF(ISNA((VLOOKUP(D57,'Number Allocation'!A:F,4,FALSE))),"Not Declared",VLOOKUP(D57,'Number Allocation'!A:F,4,FALSE)))</f>
        <v/>
      </c>
      <c r="H57" s="180"/>
    </row>
    <row r="58" spans="1:8" ht="20" customHeight="1">
      <c r="A58" s="5" t="str">
        <f>IF(ISNA((VLOOKUP(D58,'Number Allocation'!A:F,5,FALSE))),"",VLOOKUP(D58,'Number Allocation'!A:F,5,FALSE))</f>
        <v/>
      </c>
      <c r="B58" s="5" t="str">
        <f>IF(ISNA((VLOOKUP(D58,'Number Allocation'!A:F,6,FALSE))),"",VLOOKUP(D58,'Number Allocation'!A:F,6,FALSE))</f>
        <v/>
      </c>
      <c r="C58" s="331"/>
      <c r="D58" s="332"/>
      <c r="E58" s="333"/>
      <c r="F58" s="176" t="str">
        <f>IF(ISBLANK(D58),"",IF(ISNA((VLOOKUP(D58,'Number Allocation'!A:F,3,FALSE))),"Not Declared",VLOOKUP(D58,'Number Allocation'!A:F,3,FALSE)))</f>
        <v/>
      </c>
      <c r="G58" s="174" t="str">
        <f>IF(ISBLANK(D58),"",IF(ISNA((VLOOKUP(D58,'Number Allocation'!A:F,4,FALSE))),"Not Declared",VLOOKUP(D58,'Number Allocation'!A:F,4,FALSE)))</f>
        <v/>
      </c>
      <c r="H58" s="180"/>
    </row>
    <row r="59" spans="1:8" ht="20" customHeight="1">
      <c r="A59" s="5" t="str">
        <f>IF(ISNA((VLOOKUP(D59,'Number Allocation'!A:F,5,FALSE))),"",VLOOKUP(D59,'Number Allocation'!A:F,5,FALSE))</f>
        <v/>
      </c>
      <c r="B59" s="5" t="str">
        <f>IF(ISNA((VLOOKUP(D59,'Number Allocation'!A:F,6,FALSE))),"",VLOOKUP(D59,'Number Allocation'!A:F,6,FALSE))</f>
        <v/>
      </c>
      <c r="C59" s="331"/>
      <c r="D59" s="332"/>
      <c r="E59" s="333"/>
      <c r="F59" s="176" t="str">
        <f>IF(ISBLANK(D59),"",IF(ISNA((VLOOKUP(D59,'Number Allocation'!A:F,3,FALSE))),"Not Declared",VLOOKUP(D59,'Number Allocation'!A:F,3,FALSE)))</f>
        <v/>
      </c>
      <c r="G59" s="174" t="str">
        <f>IF(ISBLANK(D59),"",IF(ISNA((VLOOKUP(D59,'Number Allocation'!A:F,4,FALSE))),"Not Declared",VLOOKUP(D59,'Number Allocation'!A:F,4,FALSE)))</f>
        <v/>
      </c>
      <c r="H59" s="180"/>
    </row>
    <row r="60" spans="1:8" ht="20" customHeight="1">
      <c r="A60" s="5" t="str">
        <f>IF(ISNA((VLOOKUP(D60,'Number Allocation'!A:F,5,FALSE))),"",VLOOKUP(D60,'Number Allocation'!A:F,5,FALSE))</f>
        <v/>
      </c>
      <c r="B60" s="5" t="str">
        <f>IF(ISNA((VLOOKUP(D60,'Number Allocation'!A:F,6,FALSE))),"",VLOOKUP(D60,'Number Allocation'!A:F,6,FALSE))</f>
        <v/>
      </c>
      <c r="C60" s="331"/>
      <c r="D60" s="332"/>
      <c r="E60" s="333"/>
      <c r="F60" s="176" t="str">
        <f>IF(ISBLANK(D60),"",IF(ISNA((VLOOKUP(D60,'Number Allocation'!A:F,3,FALSE))),"Not Declared",VLOOKUP(D60,'Number Allocation'!A:F,3,FALSE)))</f>
        <v/>
      </c>
      <c r="G60" s="174" t="str">
        <f>IF(ISBLANK(D60),"",IF(ISNA((VLOOKUP(D60,'Number Allocation'!A:F,4,FALSE))),"Not Declared",VLOOKUP(D60,'Number Allocation'!A:F,4,FALSE)))</f>
        <v/>
      </c>
      <c r="H60" s="180"/>
    </row>
    <row r="61" spans="1:8" ht="20" customHeight="1">
      <c r="A61" s="5" t="str">
        <f>IF(ISNA((VLOOKUP(D61,'Number Allocation'!A:F,5,FALSE))),"",VLOOKUP(D61,'Number Allocation'!A:F,5,FALSE))</f>
        <v/>
      </c>
      <c r="B61" s="5" t="str">
        <f>IF(ISNA((VLOOKUP(D61,'Number Allocation'!A:F,6,FALSE))),"",VLOOKUP(D61,'Number Allocation'!A:F,6,FALSE))</f>
        <v/>
      </c>
      <c r="C61" s="331"/>
      <c r="D61" s="332"/>
      <c r="E61" s="333"/>
      <c r="F61" s="176" t="str">
        <f>IF(ISBLANK(D61),"",IF(ISNA((VLOOKUP(D61,'Number Allocation'!A:F,3,FALSE))),"Not Declared",VLOOKUP(D61,'Number Allocation'!A:F,3,FALSE)))</f>
        <v/>
      </c>
      <c r="G61" s="174" t="str">
        <f>IF(ISBLANK(D61),"",IF(ISNA((VLOOKUP(D61,'Number Allocation'!A:F,4,FALSE))),"Not Declared",VLOOKUP(D61,'Number Allocation'!A:F,4,FALSE)))</f>
        <v/>
      </c>
      <c r="H61" s="180"/>
    </row>
    <row r="62" spans="1:8" ht="20" customHeight="1">
      <c r="A62" s="5" t="str">
        <f>IF(ISNA((VLOOKUP(D62,'Number Allocation'!A:F,5,FALSE))),"",VLOOKUP(D62,'Number Allocation'!A:F,5,FALSE))</f>
        <v/>
      </c>
      <c r="B62" s="5" t="str">
        <f>IF(ISNA((VLOOKUP(D62,'Number Allocation'!A:F,6,FALSE))),"",VLOOKUP(D62,'Number Allocation'!A:F,6,FALSE))</f>
        <v/>
      </c>
      <c r="C62" s="331"/>
      <c r="D62" s="332"/>
      <c r="E62" s="333"/>
      <c r="F62" s="176" t="str">
        <f>IF(ISBLANK(D62),"",IF(ISNA((VLOOKUP(D62,'Number Allocation'!A:F,3,FALSE))),"Not Declared",VLOOKUP(D62,'Number Allocation'!A:F,3,FALSE)))</f>
        <v/>
      </c>
      <c r="G62" s="174" t="str">
        <f>IF(ISBLANK(D62),"",IF(ISNA((VLOOKUP(D62,'Number Allocation'!A:F,4,FALSE))),"Not Declared",VLOOKUP(D62,'Number Allocation'!A:F,4,FALSE)))</f>
        <v/>
      </c>
      <c r="H62" s="180"/>
    </row>
    <row r="63" spans="1:8" ht="20" customHeight="1">
      <c r="A63" s="5" t="str">
        <f>IF(ISNA((VLOOKUP(D63,'Number Allocation'!A:F,5,FALSE))),"",VLOOKUP(D63,'Number Allocation'!A:F,5,FALSE))</f>
        <v/>
      </c>
      <c r="B63" s="5" t="str">
        <f>IF(ISNA((VLOOKUP(D63,'Number Allocation'!A:F,6,FALSE))),"",VLOOKUP(D63,'Number Allocation'!A:F,6,FALSE))</f>
        <v/>
      </c>
      <c r="C63" s="331"/>
      <c r="D63" s="332"/>
      <c r="E63" s="333"/>
      <c r="F63" s="176" t="str">
        <f>IF(ISBLANK(D63),"",IF(ISNA((VLOOKUP(D63,'Number Allocation'!A:F,3,FALSE))),"Not Declared",VLOOKUP(D63,'Number Allocation'!A:F,3,FALSE)))</f>
        <v/>
      </c>
      <c r="G63" s="174" t="str">
        <f>IF(ISBLANK(D63),"",IF(ISNA((VLOOKUP(D63,'Number Allocation'!A:F,4,FALSE))),"Not Declared",VLOOKUP(D63,'Number Allocation'!A:F,4,FALSE)))</f>
        <v/>
      </c>
      <c r="H63" s="180"/>
    </row>
    <row r="64" spans="1:8" ht="20" customHeight="1">
      <c r="A64" s="5" t="str">
        <f>IF(ISNA((VLOOKUP(D64,'Number Allocation'!A:F,5,FALSE))),"",VLOOKUP(D64,'Number Allocation'!A:F,5,FALSE))</f>
        <v/>
      </c>
      <c r="B64" s="5" t="str">
        <f>IF(ISNA((VLOOKUP(D64,'Number Allocation'!A:F,6,FALSE))),"",VLOOKUP(D64,'Number Allocation'!A:F,6,FALSE))</f>
        <v/>
      </c>
      <c r="C64" s="331"/>
      <c r="D64" s="332"/>
      <c r="E64" s="333"/>
      <c r="F64" s="176" t="str">
        <f>IF(ISBLANK(D64),"",IF(ISNA((VLOOKUP(D64,'Number Allocation'!A:F,3,FALSE))),"Not Declared",VLOOKUP(D64,'Number Allocation'!A:F,3,FALSE)))</f>
        <v/>
      </c>
      <c r="G64" s="174" t="str">
        <f>IF(ISBLANK(D64),"",IF(ISNA((VLOOKUP(D64,'Number Allocation'!A:F,4,FALSE))),"Not Declared",VLOOKUP(D64,'Number Allocation'!A:F,4,FALSE)))</f>
        <v/>
      </c>
      <c r="H64" s="180"/>
    </row>
    <row r="65" spans="1:8" ht="20" customHeight="1">
      <c r="A65" s="5" t="str">
        <f>IF(ISNA((VLOOKUP(D65,'Number Allocation'!A:F,5,FALSE))),"",VLOOKUP(D65,'Number Allocation'!A:F,5,FALSE))</f>
        <v/>
      </c>
      <c r="B65" s="5" t="str">
        <f>IF(ISNA((VLOOKUP(D65,'Number Allocation'!A:F,6,FALSE))),"",VLOOKUP(D65,'Number Allocation'!A:F,6,FALSE))</f>
        <v/>
      </c>
      <c r="C65" s="331"/>
      <c r="D65" s="332"/>
      <c r="E65" s="333"/>
      <c r="F65" s="176" t="str">
        <f>IF(ISBLANK(D65),"",IF(ISNA((VLOOKUP(D65,'Number Allocation'!A:F,3,FALSE))),"Not Declared",VLOOKUP(D65,'Number Allocation'!A:F,3,FALSE)))</f>
        <v/>
      </c>
      <c r="G65" s="174" t="str">
        <f>IF(ISBLANK(D65),"",IF(ISNA((VLOOKUP(D65,'Number Allocation'!A:F,4,FALSE))),"Not Declared",VLOOKUP(D65,'Number Allocation'!A:F,4,FALSE)))</f>
        <v/>
      </c>
      <c r="H65" s="180"/>
    </row>
    <row r="66" spans="1:8" ht="20" customHeight="1">
      <c r="A66" s="5" t="str">
        <f>IF(ISNA((VLOOKUP(D66,'Number Allocation'!A:F,5,FALSE))),"",VLOOKUP(D66,'Number Allocation'!A:F,5,FALSE))</f>
        <v/>
      </c>
      <c r="B66" s="5" t="str">
        <f>IF(ISNA((VLOOKUP(D66,'Number Allocation'!A:F,6,FALSE))),"",VLOOKUP(D66,'Number Allocation'!A:F,6,FALSE))</f>
        <v/>
      </c>
      <c r="C66" s="331"/>
      <c r="D66" s="332"/>
      <c r="E66" s="333"/>
      <c r="F66" s="176" t="str">
        <f>IF(ISBLANK(D66),"",IF(ISNA((VLOOKUP(D66,'Number Allocation'!A:F,3,FALSE))),"Not Declared",VLOOKUP(D66,'Number Allocation'!A:F,3,FALSE)))</f>
        <v/>
      </c>
      <c r="G66" s="174" t="str">
        <f>IF(ISBLANK(D66),"",IF(ISNA((VLOOKUP(D66,'Number Allocation'!A:F,4,FALSE))),"Not Declared",VLOOKUP(D66,'Number Allocation'!A:F,4,FALSE)))</f>
        <v/>
      </c>
      <c r="H66" s="180"/>
    </row>
    <row r="67" spans="1:8" ht="20" customHeight="1">
      <c r="A67" s="5" t="str">
        <f>IF(ISNA((VLOOKUP(D67,'Number Allocation'!A:F,5,FALSE))),"",VLOOKUP(D67,'Number Allocation'!A:F,5,FALSE))</f>
        <v/>
      </c>
      <c r="B67" s="5" t="str">
        <f>IF(ISNA((VLOOKUP(D67,'Number Allocation'!A:F,6,FALSE))),"",VLOOKUP(D67,'Number Allocation'!A:F,6,FALSE))</f>
        <v/>
      </c>
      <c r="C67" s="331"/>
      <c r="D67" s="332"/>
      <c r="E67" s="333"/>
      <c r="F67" s="176" t="str">
        <f>IF(ISBLANK(D67),"",IF(ISNA((VLOOKUP(D67,'Number Allocation'!A:F,3,FALSE))),"Not Declared",VLOOKUP(D67,'Number Allocation'!A:F,3,FALSE)))</f>
        <v/>
      </c>
      <c r="G67" s="174" t="str">
        <f>IF(ISBLANK(D67),"",IF(ISNA((VLOOKUP(D67,'Number Allocation'!A:F,4,FALSE))),"Not Declared",VLOOKUP(D67,'Number Allocation'!A:F,4,FALSE)))</f>
        <v/>
      </c>
      <c r="H67" s="180"/>
    </row>
    <row r="68" spans="1:8" ht="20" customHeight="1">
      <c r="A68" s="5" t="str">
        <f>IF(ISNA((VLOOKUP(D68,'Number Allocation'!A:F,5,FALSE))),"",VLOOKUP(D68,'Number Allocation'!A:F,5,FALSE))</f>
        <v/>
      </c>
      <c r="B68" s="5" t="str">
        <f>IF(ISNA((VLOOKUP(D68,'Number Allocation'!A:F,6,FALSE))),"",VLOOKUP(D68,'Number Allocation'!A:F,6,FALSE))</f>
        <v/>
      </c>
      <c r="C68" s="331"/>
      <c r="D68" s="332"/>
      <c r="E68" s="333"/>
      <c r="F68" s="176" t="str">
        <f>IF(ISBLANK(D68),"",IF(ISNA((VLOOKUP(D68,'Number Allocation'!A:F,3,FALSE))),"Not Declared",VLOOKUP(D68,'Number Allocation'!A:F,3,FALSE)))</f>
        <v/>
      </c>
      <c r="G68" s="174" t="str">
        <f>IF(ISBLANK(D68),"",IF(ISNA((VLOOKUP(D68,'Number Allocation'!A:F,4,FALSE))),"Not Declared",VLOOKUP(D68,'Number Allocation'!A:F,4,FALSE)))</f>
        <v/>
      </c>
      <c r="H68" s="180"/>
    </row>
    <row r="69" spans="1:8" ht="20" customHeight="1">
      <c r="A69" s="5" t="str">
        <f>IF(ISNA((VLOOKUP(D69,'Number Allocation'!A:F,5,FALSE))),"",VLOOKUP(D69,'Number Allocation'!A:F,5,FALSE))</f>
        <v/>
      </c>
      <c r="B69" s="5" t="str">
        <f>IF(ISNA((VLOOKUP(D69,'Number Allocation'!A:F,6,FALSE))),"",VLOOKUP(D69,'Number Allocation'!A:F,6,FALSE))</f>
        <v/>
      </c>
      <c r="C69" s="331"/>
      <c r="D69" s="332"/>
      <c r="E69" s="333"/>
      <c r="F69" s="176" t="str">
        <f>IF(ISBLANK(D69),"",IF(ISNA((VLOOKUP(D69,'Number Allocation'!A:F,3,FALSE))),"Not Declared",VLOOKUP(D69,'Number Allocation'!A:F,3,FALSE)))</f>
        <v/>
      </c>
      <c r="G69" s="174" t="str">
        <f>IF(ISBLANK(D69),"",IF(ISNA((VLOOKUP(D69,'Number Allocation'!A:F,4,FALSE))),"Not Declared",VLOOKUP(D69,'Number Allocation'!A:F,4,FALSE)))</f>
        <v/>
      </c>
      <c r="H69" s="180"/>
    </row>
    <row r="70" spans="1:8" ht="20" customHeight="1">
      <c r="A70" s="5" t="str">
        <f>IF(ISNA((VLOOKUP(D70,'Number Allocation'!A:F,5,FALSE))),"",VLOOKUP(D70,'Number Allocation'!A:F,5,FALSE))</f>
        <v/>
      </c>
      <c r="B70" s="5" t="str">
        <f>IF(ISNA((VLOOKUP(D70,'Number Allocation'!A:F,6,FALSE))),"",VLOOKUP(D70,'Number Allocation'!A:F,6,FALSE))</f>
        <v/>
      </c>
      <c r="C70" s="331"/>
      <c r="D70" s="332"/>
      <c r="E70" s="333"/>
      <c r="F70" s="176" t="str">
        <f>IF(ISBLANK(D70),"",IF(ISNA((VLOOKUP(D70,'Number Allocation'!A:F,3,FALSE))),"Not Declared",VLOOKUP(D70,'Number Allocation'!A:F,3,FALSE)))</f>
        <v/>
      </c>
      <c r="G70" s="174" t="str">
        <f>IF(ISBLANK(D70),"",IF(ISNA((VLOOKUP(D70,'Number Allocation'!A:F,4,FALSE))),"Not Declared",VLOOKUP(D70,'Number Allocation'!A:F,4,FALSE)))</f>
        <v/>
      </c>
      <c r="H70" s="180"/>
    </row>
    <row r="71" spans="1:8" ht="20" customHeight="1">
      <c r="A71" s="5" t="str">
        <f>IF(ISNA((VLOOKUP(D71,'Number Allocation'!A:F,5,FALSE))),"",VLOOKUP(D71,'Number Allocation'!A:F,5,FALSE))</f>
        <v/>
      </c>
      <c r="B71" s="5" t="str">
        <f>IF(ISNA((VLOOKUP(D71,'Number Allocation'!A:F,6,FALSE))),"",VLOOKUP(D71,'Number Allocation'!A:F,6,FALSE))</f>
        <v/>
      </c>
      <c r="C71" s="331"/>
      <c r="D71" s="332"/>
      <c r="E71" s="333"/>
      <c r="F71" s="176" t="str">
        <f>IF(ISBLANK(D71),"",IF(ISNA((VLOOKUP(D71,'Number Allocation'!A:F,3,FALSE))),"Not Declared",VLOOKUP(D71,'Number Allocation'!A:F,3,FALSE)))</f>
        <v/>
      </c>
      <c r="G71" s="174" t="str">
        <f>IF(ISBLANK(D71),"",IF(ISNA((VLOOKUP(D71,'Number Allocation'!A:F,4,FALSE))),"Not Declared",VLOOKUP(D71,'Number Allocation'!A:F,4,FALSE)))</f>
        <v/>
      </c>
      <c r="H71" s="180"/>
    </row>
    <row r="72" spans="1:8" ht="20" customHeight="1">
      <c r="A72" s="5" t="str">
        <f>IF(ISNA((VLOOKUP(D72,'Number Allocation'!A:F,5,FALSE))),"",VLOOKUP(D72,'Number Allocation'!A:F,5,FALSE))</f>
        <v/>
      </c>
      <c r="B72" s="5" t="str">
        <f>IF(ISNA((VLOOKUP(D72,'Number Allocation'!A:F,6,FALSE))),"",VLOOKUP(D72,'Number Allocation'!A:F,6,FALSE))</f>
        <v/>
      </c>
      <c r="C72" s="331"/>
      <c r="D72" s="332"/>
      <c r="E72" s="333"/>
      <c r="F72" s="176" t="str">
        <f>IF(ISBLANK(D72),"",IF(ISNA((VLOOKUP(D72,'Number Allocation'!A:F,3,FALSE))),"Not Declared",VLOOKUP(D72,'Number Allocation'!A:F,3,FALSE)))</f>
        <v/>
      </c>
      <c r="G72" s="174" t="str">
        <f>IF(ISBLANK(D72),"",IF(ISNA((VLOOKUP(D72,'Number Allocation'!A:F,4,FALSE))),"Not Declared",VLOOKUP(D72,'Number Allocation'!A:F,4,FALSE)))</f>
        <v/>
      </c>
      <c r="H72" s="180"/>
    </row>
    <row r="73" spans="1:8" ht="20" customHeight="1">
      <c r="A73" s="5" t="str">
        <f>IF(ISNA((VLOOKUP(D73,'Number Allocation'!A:F,5,FALSE))),"",VLOOKUP(D73,'Number Allocation'!A:F,5,FALSE))</f>
        <v/>
      </c>
      <c r="B73" s="5" t="str">
        <f>IF(ISNA((VLOOKUP(D73,'Number Allocation'!A:F,6,FALSE))),"",VLOOKUP(D73,'Number Allocation'!A:F,6,FALSE))</f>
        <v/>
      </c>
      <c r="C73" s="331"/>
      <c r="D73" s="332"/>
      <c r="E73" s="333"/>
      <c r="F73" s="176" t="str">
        <f>IF(ISBLANK(D73),"",IF(ISNA((VLOOKUP(D73,'Number Allocation'!A:F,3,FALSE))),"Not Declared",VLOOKUP(D73,'Number Allocation'!A:F,3,FALSE)))</f>
        <v/>
      </c>
      <c r="G73" s="174" t="str">
        <f>IF(ISBLANK(D73),"",IF(ISNA((VLOOKUP(D73,'Number Allocation'!A:F,4,FALSE))),"Not Declared",VLOOKUP(D73,'Number Allocation'!A:F,4,FALSE)))</f>
        <v/>
      </c>
      <c r="H73" s="180"/>
    </row>
    <row r="74" spans="1:8" ht="20" customHeight="1">
      <c r="A74" s="5" t="str">
        <f>IF(ISNA((VLOOKUP(D74,'Number Allocation'!A:F,5,FALSE))),"",VLOOKUP(D74,'Number Allocation'!A:F,5,FALSE))</f>
        <v/>
      </c>
      <c r="B74" s="5" t="str">
        <f>IF(ISNA((VLOOKUP(D74,'Number Allocation'!A:F,6,FALSE))),"",VLOOKUP(D74,'Number Allocation'!A:F,6,FALSE))</f>
        <v/>
      </c>
      <c r="C74" s="331"/>
      <c r="D74" s="332"/>
      <c r="E74" s="333"/>
      <c r="F74" s="176" t="str">
        <f>IF(ISBLANK(D74),"",IF(ISNA((VLOOKUP(D74,'Number Allocation'!A:F,3,FALSE))),"Not Declared",VLOOKUP(D74,'Number Allocation'!A:F,3,FALSE)))</f>
        <v/>
      </c>
      <c r="G74" s="174" t="str">
        <f>IF(ISBLANK(D74),"",IF(ISNA((VLOOKUP(D74,'Number Allocation'!A:F,4,FALSE))),"Not Declared",VLOOKUP(D74,'Number Allocation'!A:F,4,FALSE)))</f>
        <v/>
      </c>
      <c r="H74" s="180"/>
    </row>
    <row r="75" spans="1:8" ht="20" customHeight="1">
      <c r="A75" s="5" t="str">
        <f>IF(ISNA((VLOOKUP(D75,'Number Allocation'!A:F,5,FALSE))),"",VLOOKUP(D75,'Number Allocation'!A:F,5,FALSE))</f>
        <v/>
      </c>
      <c r="B75" s="5" t="str">
        <f>IF(ISNA((VLOOKUP(D75,'Number Allocation'!A:F,6,FALSE))),"",VLOOKUP(D75,'Number Allocation'!A:F,6,FALSE))</f>
        <v/>
      </c>
      <c r="C75" s="331"/>
      <c r="D75" s="332"/>
      <c r="E75" s="333"/>
      <c r="F75" s="176" t="str">
        <f>IF(ISBLANK(D75),"",IF(ISNA((VLOOKUP(D75,'Number Allocation'!A:F,3,FALSE))),"Not Declared",VLOOKUP(D75,'Number Allocation'!A:F,3,FALSE)))</f>
        <v/>
      </c>
      <c r="G75" s="174" t="str">
        <f>IF(ISBLANK(D75),"",IF(ISNA((VLOOKUP(D75,'Number Allocation'!A:F,4,FALSE))),"Not Declared",VLOOKUP(D75,'Number Allocation'!A:F,4,FALSE)))</f>
        <v/>
      </c>
      <c r="H75" s="180"/>
    </row>
    <row r="76" spans="1:8" ht="20" customHeight="1">
      <c r="A76" s="5" t="str">
        <f>IF(ISNA((VLOOKUP(D76,'Number Allocation'!A:F,5,FALSE))),"",VLOOKUP(D76,'Number Allocation'!A:F,5,FALSE))</f>
        <v/>
      </c>
      <c r="B76" s="5" t="str">
        <f>IF(ISNA((VLOOKUP(D76,'Number Allocation'!A:F,6,FALSE))),"",VLOOKUP(D76,'Number Allocation'!A:F,6,FALSE))</f>
        <v/>
      </c>
      <c r="C76" s="331"/>
      <c r="D76" s="332"/>
      <c r="E76" s="333"/>
      <c r="F76" s="176" t="str">
        <f>IF(ISBLANK(D76),"",IF(ISNA((VLOOKUP(D76,'Number Allocation'!A:F,3,FALSE))),"Not Declared",VLOOKUP(D76,'Number Allocation'!A:F,3,FALSE)))</f>
        <v/>
      </c>
      <c r="G76" s="174" t="str">
        <f>IF(ISBLANK(D76),"",IF(ISNA((VLOOKUP(D76,'Number Allocation'!A:F,4,FALSE))),"Not Declared",VLOOKUP(D76,'Number Allocation'!A:F,4,FALSE)))</f>
        <v/>
      </c>
      <c r="H76" s="180"/>
    </row>
    <row r="77" spans="1:8" ht="20" customHeight="1">
      <c r="A77" s="5" t="str">
        <f>IF(ISNA((VLOOKUP(D77,'Number Allocation'!A:F,5,FALSE))),"",VLOOKUP(D77,'Number Allocation'!A:F,5,FALSE))</f>
        <v/>
      </c>
      <c r="B77" s="5" t="str">
        <f>IF(ISNA((VLOOKUP(D77,'Number Allocation'!A:F,6,FALSE))),"",VLOOKUP(D77,'Number Allocation'!A:F,6,FALSE))</f>
        <v/>
      </c>
      <c r="C77" s="331"/>
      <c r="D77" s="332"/>
      <c r="E77" s="333"/>
      <c r="F77" s="176" t="str">
        <f>IF(ISBLANK(D77),"",IF(ISNA((VLOOKUP(D77,'Number Allocation'!A:F,3,FALSE))),"Not Declared",VLOOKUP(D77,'Number Allocation'!A:F,3,FALSE)))</f>
        <v/>
      </c>
      <c r="G77" s="174" t="str">
        <f>IF(ISBLANK(D77),"",IF(ISNA((VLOOKUP(D77,'Number Allocation'!A:F,4,FALSE))),"Not Declared",VLOOKUP(D77,'Number Allocation'!A:F,4,FALSE)))</f>
        <v/>
      </c>
      <c r="H77" s="180"/>
    </row>
    <row r="78" spans="1:8" ht="20" customHeight="1">
      <c r="A78" s="5" t="str">
        <f>IF(ISNA((VLOOKUP(D78,'Number Allocation'!A:F,5,FALSE))),"",VLOOKUP(D78,'Number Allocation'!A:F,5,FALSE))</f>
        <v/>
      </c>
      <c r="B78" s="5" t="str">
        <f>IF(ISNA((VLOOKUP(D78,'Number Allocation'!A:F,6,FALSE))),"",VLOOKUP(D78,'Number Allocation'!A:F,6,FALSE))</f>
        <v/>
      </c>
      <c r="C78" s="331"/>
      <c r="D78" s="332"/>
      <c r="E78" s="333"/>
      <c r="F78" s="176" t="str">
        <f>IF(ISBLANK(D78),"",IF(ISNA((VLOOKUP(D78,'Number Allocation'!A:F,3,FALSE))),"Not Declared",VLOOKUP(D78,'Number Allocation'!A:F,3,FALSE)))</f>
        <v/>
      </c>
      <c r="G78" s="174" t="str">
        <f>IF(ISBLANK(D78),"",IF(ISNA((VLOOKUP(D78,'Number Allocation'!A:F,4,FALSE))),"Not Declared",VLOOKUP(D78,'Number Allocation'!A:F,4,FALSE)))</f>
        <v/>
      </c>
      <c r="H78" s="180"/>
    </row>
    <row r="79" spans="1:8" ht="20" customHeight="1">
      <c r="A79" s="5" t="str">
        <f>IF(ISNA((VLOOKUP(D79,'Number Allocation'!A:F,5,FALSE))),"",VLOOKUP(D79,'Number Allocation'!A:F,5,FALSE))</f>
        <v/>
      </c>
      <c r="B79" s="5" t="str">
        <f>IF(ISNA((VLOOKUP(D79,'Number Allocation'!A:F,6,FALSE))),"",VLOOKUP(D79,'Number Allocation'!A:F,6,FALSE))</f>
        <v/>
      </c>
      <c r="C79" s="331"/>
      <c r="D79" s="332"/>
      <c r="E79" s="333"/>
      <c r="F79" s="176" t="str">
        <f>IF(ISBLANK(D79),"",IF(ISNA((VLOOKUP(D79,'Number Allocation'!A:F,3,FALSE))),"Not Declared",VLOOKUP(D79,'Number Allocation'!A:F,3,FALSE)))</f>
        <v/>
      </c>
      <c r="G79" s="174" t="str">
        <f>IF(ISBLANK(D79),"",IF(ISNA((VLOOKUP(D79,'Number Allocation'!A:F,4,FALSE))),"Not Declared",VLOOKUP(D79,'Number Allocation'!A:F,4,FALSE)))</f>
        <v/>
      </c>
      <c r="H79" s="180"/>
    </row>
    <row r="80" spans="1:8" ht="20" customHeight="1">
      <c r="A80" s="5" t="str">
        <f>IF(ISNA((VLOOKUP(D80,'Number Allocation'!A:F,5,FALSE))),"",VLOOKUP(D80,'Number Allocation'!A:F,5,FALSE))</f>
        <v/>
      </c>
      <c r="B80" s="5" t="str">
        <f>IF(ISNA((VLOOKUP(D80,'Number Allocation'!A:F,6,FALSE))),"",VLOOKUP(D80,'Number Allocation'!A:F,6,FALSE))</f>
        <v/>
      </c>
      <c r="C80" s="331"/>
      <c r="D80" s="332"/>
      <c r="E80" s="333"/>
      <c r="F80" s="176" t="str">
        <f>IF(ISBLANK(D80),"",IF(ISNA((VLOOKUP(D80,'Number Allocation'!A:F,3,FALSE))),"Not Declared",VLOOKUP(D80,'Number Allocation'!A:F,3,FALSE)))</f>
        <v/>
      </c>
      <c r="G80" s="174" t="str">
        <f>IF(ISBLANK(D80),"",IF(ISNA((VLOOKUP(D80,'Number Allocation'!A:F,4,FALSE))),"Not Declared",VLOOKUP(D80,'Number Allocation'!A:F,4,FALSE)))</f>
        <v/>
      </c>
      <c r="H80" s="180"/>
    </row>
    <row r="81" spans="1:8" ht="20" customHeight="1">
      <c r="A81" s="5" t="str">
        <f>IF(ISNA((VLOOKUP(D81,'Number Allocation'!A:F,5,FALSE))),"",VLOOKUP(D81,'Number Allocation'!A:F,5,FALSE))</f>
        <v/>
      </c>
      <c r="B81" s="5" t="str">
        <f>IF(ISNA((VLOOKUP(D81,'Number Allocation'!A:F,6,FALSE))),"",VLOOKUP(D81,'Number Allocation'!A:F,6,FALSE))</f>
        <v/>
      </c>
      <c r="C81" s="331"/>
      <c r="D81" s="332"/>
      <c r="E81" s="333"/>
      <c r="F81" s="176" t="str">
        <f>IF(ISBLANK(D81),"",IF(ISNA((VLOOKUP(D81,'Number Allocation'!A:F,3,FALSE))),"Not Declared",VLOOKUP(D81,'Number Allocation'!A:F,3,FALSE)))</f>
        <v/>
      </c>
      <c r="G81" s="174" t="str">
        <f>IF(ISBLANK(D81),"",IF(ISNA((VLOOKUP(D81,'Number Allocation'!A:F,4,FALSE))),"Not Declared",VLOOKUP(D81,'Number Allocation'!A:F,4,FALSE)))</f>
        <v/>
      </c>
      <c r="H81" s="180"/>
    </row>
    <row r="82" spans="1:8" ht="20" customHeight="1">
      <c r="A82" s="5" t="str">
        <f>IF(ISNA((VLOOKUP(D82,'Number Allocation'!A:F,5,FALSE))),"",VLOOKUP(D82,'Number Allocation'!A:F,5,FALSE))</f>
        <v/>
      </c>
      <c r="B82" s="5" t="str">
        <f>IF(ISNA((VLOOKUP(D82,'Number Allocation'!A:F,6,FALSE))),"",VLOOKUP(D82,'Number Allocation'!A:F,6,FALSE))</f>
        <v/>
      </c>
      <c r="C82" s="331"/>
      <c r="D82" s="332"/>
      <c r="E82" s="333"/>
      <c r="F82" s="176" t="str">
        <f>IF(ISBLANK(D82),"",IF(ISNA((VLOOKUP(D82,'Number Allocation'!A:F,3,FALSE))),"Not Declared",VLOOKUP(D82,'Number Allocation'!A:F,3,FALSE)))</f>
        <v/>
      </c>
      <c r="G82" s="174" t="str">
        <f>IF(ISBLANK(D82),"",IF(ISNA((VLOOKUP(D82,'Number Allocation'!A:F,4,FALSE))),"Not Declared",VLOOKUP(D82,'Number Allocation'!A:F,4,FALSE)))</f>
        <v/>
      </c>
      <c r="H82" s="180"/>
    </row>
    <row r="83" spans="1:8" ht="20" customHeight="1">
      <c r="A83" s="5" t="str">
        <f>IF(ISNA((VLOOKUP(D83,'Number Allocation'!A:F,5,FALSE))),"",VLOOKUP(D83,'Number Allocation'!A:F,5,FALSE))</f>
        <v/>
      </c>
      <c r="B83" s="5" t="str">
        <f>IF(ISNA((VLOOKUP(D83,'Number Allocation'!A:F,6,FALSE))),"",VLOOKUP(D83,'Number Allocation'!A:F,6,FALSE))</f>
        <v/>
      </c>
      <c r="C83" s="331"/>
      <c r="D83" s="332"/>
      <c r="E83" s="333"/>
      <c r="F83" s="176" t="str">
        <f>IF(ISBLANK(D83),"",IF(ISNA((VLOOKUP(D83,'Number Allocation'!A:F,3,FALSE))),"Not Declared",VLOOKUP(D83,'Number Allocation'!A:F,3,FALSE)))</f>
        <v/>
      </c>
      <c r="G83" s="174" t="str">
        <f>IF(ISBLANK(D83),"",IF(ISNA((VLOOKUP(D83,'Number Allocation'!A:F,4,FALSE))),"Not Declared",VLOOKUP(D83,'Number Allocation'!A:F,4,FALSE)))</f>
        <v/>
      </c>
      <c r="H83" s="180"/>
    </row>
    <row r="84" spans="1:8" ht="20" customHeight="1">
      <c r="A84" s="5" t="str">
        <f>IF(ISNA((VLOOKUP(D84,'Number Allocation'!A:F,5,FALSE))),"",VLOOKUP(D84,'Number Allocation'!A:F,5,FALSE))</f>
        <v/>
      </c>
      <c r="B84" s="5" t="str">
        <f>IF(ISNA((VLOOKUP(D84,'Number Allocation'!A:F,6,FALSE))),"",VLOOKUP(D84,'Number Allocation'!A:F,6,FALSE))</f>
        <v/>
      </c>
      <c r="C84" s="331"/>
      <c r="D84" s="332"/>
      <c r="E84" s="333"/>
      <c r="F84" s="176" t="str">
        <f>IF(ISBLANK(D84),"",IF(ISNA((VLOOKUP(D84,'Number Allocation'!A:F,3,FALSE))),"Not Declared",VLOOKUP(D84,'Number Allocation'!A:F,3,FALSE)))</f>
        <v/>
      </c>
      <c r="G84" s="174" t="str">
        <f>IF(ISBLANK(D84),"",IF(ISNA((VLOOKUP(D84,'Number Allocation'!A:F,4,FALSE))),"Not Declared",VLOOKUP(D84,'Number Allocation'!A:F,4,FALSE)))</f>
        <v/>
      </c>
      <c r="H84" s="180"/>
    </row>
    <row r="85" spans="1:8" ht="20" customHeight="1">
      <c r="A85" s="5" t="str">
        <f>IF(ISNA((VLOOKUP(D85,'Number Allocation'!A:F,5,FALSE))),"",VLOOKUP(D85,'Number Allocation'!A:F,5,FALSE))</f>
        <v/>
      </c>
      <c r="B85" s="5" t="str">
        <f>IF(ISNA((VLOOKUP(D85,'Number Allocation'!A:F,6,FALSE))),"",VLOOKUP(D85,'Number Allocation'!A:F,6,FALSE))</f>
        <v/>
      </c>
      <c r="C85" s="331"/>
      <c r="D85" s="332"/>
      <c r="E85" s="333"/>
      <c r="F85" s="176" t="str">
        <f>IF(ISBLANK(D85),"",IF(ISNA((VLOOKUP(D85,'Number Allocation'!A:F,3,FALSE))),"Not Declared",VLOOKUP(D85,'Number Allocation'!A:F,3,FALSE)))</f>
        <v/>
      </c>
      <c r="G85" s="174" t="str">
        <f>IF(ISBLANK(D85),"",IF(ISNA((VLOOKUP(D85,'Number Allocation'!A:F,4,FALSE))),"Not Declared",VLOOKUP(D85,'Number Allocation'!A:F,4,FALSE)))</f>
        <v/>
      </c>
      <c r="H85" s="180"/>
    </row>
    <row r="86" spans="1:8" ht="20" customHeight="1">
      <c r="A86" s="5" t="str">
        <f>IF(ISNA((VLOOKUP(D86,'Number Allocation'!A:F,5,FALSE))),"",VLOOKUP(D86,'Number Allocation'!A:F,5,FALSE))</f>
        <v/>
      </c>
      <c r="B86" s="5" t="str">
        <f>IF(ISNA((VLOOKUP(D86,'Number Allocation'!A:F,6,FALSE))),"",VLOOKUP(D86,'Number Allocation'!A:F,6,FALSE))</f>
        <v/>
      </c>
      <c r="C86" s="331"/>
      <c r="D86" s="332"/>
      <c r="E86" s="333"/>
      <c r="F86" s="176" t="str">
        <f>IF(ISBLANK(D86),"",IF(ISNA((VLOOKUP(D86,'Number Allocation'!A:F,3,FALSE))),"Not Declared",VLOOKUP(D86,'Number Allocation'!A:F,3,FALSE)))</f>
        <v/>
      </c>
      <c r="G86" s="174" t="str">
        <f>IF(ISBLANK(D86),"",IF(ISNA((VLOOKUP(D86,'Number Allocation'!A:F,4,FALSE))),"Not Declared",VLOOKUP(D86,'Number Allocation'!A:F,4,FALSE)))</f>
        <v/>
      </c>
      <c r="H86" s="180"/>
    </row>
    <row r="87" spans="1:8" ht="20" customHeight="1">
      <c r="A87" s="5" t="str">
        <f>IF(ISNA((VLOOKUP(D87,'Number Allocation'!A:F,5,FALSE))),"",VLOOKUP(D87,'Number Allocation'!A:F,5,FALSE))</f>
        <v/>
      </c>
      <c r="B87" s="5" t="str">
        <f>IF(ISNA((VLOOKUP(D87,'Number Allocation'!A:F,6,FALSE))),"",VLOOKUP(D87,'Number Allocation'!A:F,6,FALSE))</f>
        <v/>
      </c>
      <c r="C87" s="331"/>
      <c r="D87" s="332"/>
      <c r="E87" s="333"/>
      <c r="F87" s="176" t="str">
        <f>IF(ISBLANK(D87),"",IF(ISNA((VLOOKUP(D87,'Number Allocation'!A:F,3,FALSE))),"Not Declared",VLOOKUP(D87,'Number Allocation'!A:F,3,FALSE)))</f>
        <v/>
      </c>
      <c r="G87" s="174" t="str">
        <f>IF(ISBLANK(D87),"",IF(ISNA((VLOOKUP(D87,'Number Allocation'!A:F,4,FALSE))),"Not Declared",VLOOKUP(D87,'Number Allocation'!A:F,4,FALSE)))</f>
        <v/>
      </c>
      <c r="H87" s="180"/>
    </row>
    <row r="88" spans="1:8" ht="20" customHeight="1">
      <c r="A88" s="5" t="str">
        <f>IF(ISNA((VLOOKUP(D88,'Number Allocation'!A:F,5,FALSE))),"",VLOOKUP(D88,'Number Allocation'!A:F,5,FALSE))</f>
        <v/>
      </c>
      <c r="B88" s="5" t="str">
        <f>IF(ISNA((VLOOKUP(D88,'Number Allocation'!A:F,6,FALSE))),"",VLOOKUP(D88,'Number Allocation'!A:F,6,FALSE))</f>
        <v/>
      </c>
      <c r="C88" s="331"/>
      <c r="D88" s="332"/>
      <c r="E88" s="333"/>
      <c r="F88" s="176" t="str">
        <f>IF(ISBLANK(D88),"",IF(ISNA((VLOOKUP(D88,'Number Allocation'!A:F,3,FALSE))),"Not Declared",VLOOKUP(D88,'Number Allocation'!A:F,3,FALSE)))</f>
        <v/>
      </c>
      <c r="G88" s="174" t="str">
        <f>IF(ISBLANK(D88),"",IF(ISNA((VLOOKUP(D88,'Number Allocation'!A:F,4,FALSE))),"Not Declared",VLOOKUP(D88,'Number Allocation'!A:F,4,FALSE)))</f>
        <v/>
      </c>
      <c r="H88" s="180"/>
    </row>
    <row r="89" spans="1:8" ht="20" customHeight="1">
      <c r="A89" s="5" t="str">
        <f>IF(ISNA((VLOOKUP(D89,'Number Allocation'!A:F,5,FALSE))),"",VLOOKUP(D89,'Number Allocation'!A:F,5,FALSE))</f>
        <v/>
      </c>
      <c r="B89" s="5" t="str">
        <f>IF(ISNA((VLOOKUP(D89,'Number Allocation'!A:F,6,FALSE))),"",VLOOKUP(D89,'Number Allocation'!A:F,6,FALSE))</f>
        <v/>
      </c>
      <c r="C89" s="331"/>
      <c r="D89" s="332"/>
      <c r="E89" s="333"/>
      <c r="F89" s="176" t="str">
        <f>IF(ISBLANK(D89),"",IF(ISNA((VLOOKUP(D89,'Number Allocation'!A:F,3,FALSE))),"Not Declared",VLOOKUP(D89,'Number Allocation'!A:F,3,FALSE)))</f>
        <v/>
      </c>
      <c r="G89" s="174" t="str">
        <f>IF(ISBLANK(D89),"",IF(ISNA((VLOOKUP(D89,'Number Allocation'!A:F,4,FALSE))),"Not Declared",VLOOKUP(D89,'Number Allocation'!A:F,4,FALSE)))</f>
        <v/>
      </c>
      <c r="H89" s="180"/>
    </row>
    <row r="90" spans="1:8" ht="20" customHeight="1">
      <c r="A90" s="5" t="str">
        <f>IF(ISNA((VLOOKUP(D90,'Number Allocation'!A:F,5,FALSE))),"",VLOOKUP(D90,'Number Allocation'!A:F,5,FALSE))</f>
        <v/>
      </c>
      <c r="B90" s="5" t="str">
        <f>IF(ISNA((VLOOKUP(D90,'Number Allocation'!A:F,6,FALSE))),"",VLOOKUP(D90,'Number Allocation'!A:F,6,FALSE))</f>
        <v/>
      </c>
      <c r="C90" s="331"/>
      <c r="D90" s="332"/>
      <c r="E90" s="333"/>
      <c r="F90" s="176" t="str">
        <f>IF(ISBLANK(D90),"",IF(ISNA((VLOOKUP(D90,'Number Allocation'!A:F,3,FALSE))),"Not Declared",VLOOKUP(D90,'Number Allocation'!A:F,3,FALSE)))</f>
        <v/>
      </c>
      <c r="G90" s="174" t="str">
        <f>IF(ISBLANK(D90),"",IF(ISNA((VLOOKUP(D90,'Number Allocation'!A:F,4,FALSE))),"Not Declared",VLOOKUP(D90,'Number Allocation'!A:F,4,FALSE)))</f>
        <v/>
      </c>
      <c r="H90" s="180"/>
    </row>
    <row r="91" spans="1:8" ht="20" customHeight="1">
      <c r="A91" s="5" t="str">
        <f>IF(ISNA((VLOOKUP(D91,'Number Allocation'!A:F,5,FALSE))),"",VLOOKUP(D91,'Number Allocation'!A:F,5,FALSE))</f>
        <v/>
      </c>
      <c r="B91" s="5" t="str">
        <f>IF(ISNA((VLOOKUP(D91,'Number Allocation'!A:F,6,FALSE))),"",VLOOKUP(D91,'Number Allocation'!A:F,6,FALSE))</f>
        <v/>
      </c>
      <c r="C91" s="331"/>
      <c r="D91" s="332"/>
      <c r="E91" s="333"/>
      <c r="F91" s="176" t="str">
        <f>IF(ISBLANK(D91),"",IF(ISNA((VLOOKUP(D91,'Number Allocation'!A:F,3,FALSE))),"Not Declared",VLOOKUP(D91,'Number Allocation'!A:F,3,FALSE)))</f>
        <v/>
      </c>
      <c r="G91" s="174" t="str">
        <f>IF(ISBLANK(D91),"",IF(ISNA((VLOOKUP(D91,'Number Allocation'!A:F,4,FALSE))),"Not Declared",VLOOKUP(D91,'Number Allocation'!A:F,4,FALSE)))</f>
        <v/>
      </c>
      <c r="H91" s="180"/>
    </row>
    <row r="92" spans="1:8" ht="20" customHeight="1">
      <c r="A92" s="5" t="str">
        <f>IF(ISNA((VLOOKUP(D92,'Number Allocation'!A:F,5,FALSE))),"",VLOOKUP(D92,'Number Allocation'!A:F,5,FALSE))</f>
        <v/>
      </c>
      <c r="B92" s="5" t="str">
        <f>IF(ISNA((VLOOKUP(D92,'Number Allocation'!A:F,6,FALSE))),"",VLOOKUP(D92,'Number Allocation'!A:F,6,FALSE))</f>
        <v/>
      </c>
      <c r="C92" s="331"/>
      <c r="D92" s="332"/>
      <c r="E92" s="333"/>
      <c r="F92" s="176" t="str">
        <f>IF(ISBLANK(D92),"",IF(ISNA((VLOOKUP(D92,'Number Allocation'!A:F,3,FALSE))),"Not Declared",VLOOKUP(D92,'Number Allocation'!A:F,3,FALSE)))</f>
        <v/>
      </c>
      <c r="G92" s="174" t="str">
        <f>IF(ISBLANK(D92),"",IF(ISNA((VLOOKUP(D92,'Number Allocation'!A:F,4,FALSE))),"Not Declared",VLOOKUP(D92,'Number Allocation'!A:F,4,FALSE)))</f>
        <v/>
      </c>
      <c r="H92" s="180"/>
    </row>
    <row r="93" spans="1:8" ht="20" customHeight="1">
      <c r="A93" s="5" t="str">
        <f>IF(ISNA((VLOOKUP(D93,'Number Allocation'!A:F,5,FALSE))),"",VLOOKUP(D93,'Number Allocation'!A:F,5,FALSE))</f>
        <v/>
      </c>
      <c r="B93" s="5" t="str">
        <f>IF(ISNA((VLOOKUP(D93,'Number Allocation'!A:F,6,FALSE))),"",VLOOKUP(D93,'Number Allocation'!A:F,6,FALSE))</f>
        <v/>
      </c>
      <c r="C93" s="331"/>
      <c r="D93" s="332"/>
      <c r="E93" s="333"/>
      <c r="F93" s="176" t="str">
        <f>IF(ISBLANK(D93),"",IF(ISNA((VLOOKUP(D93,'Number Allocation'!A:F,3,FALSE))),"Not Declared",VLOOKUP(D93,'Number Allocation'!A:F,3,FALSE)))</f>
        <v/>
      </c>
      <c r="G93" s="174" t="str">
        <f>IF(ISBLANK(D93),"",IF(ISNA((VLOOKUP(D93,'Number Allocation'!A:F,4,FALSE))),"Not Declared",VLOOKUP(D93,'Number Allocation'!A:F,4,FALSE)))</f>
        <v/>
      </c>
      <c r="H93" s="180"/>
    </row>
    <row r="94" spans="1:8" ht="20" customHeight="1">
      <c r="A94" s="5" t="str">
        <f>IF(ISNA((VLOOKUP(D94,'Number Allocation'!A:F,5,FALSE))),"",VLOOKUP(D94,'Number Allocation'!A:F,5,FALSE))</f>
        <v/>
      </c>
      <c r="B94" s="5" t="str">
        <f>IF(ISNA((VLOOKUP(D94,'Number Allocation'!A:F,6,FALSE))),"",VLOOKUP(D94,'Number Allocation'!A:F,6,FALSE))</f>
        <v/>
      </c>
      <c r="C94" s="331"/>
      <c r="D94" s="332"/>
      <c r="E94" s="333"/>
      <c r="F94" s="176" t="str">
        <f>IF(ISBLANK(D94),"",IF(ISNA((VLOOKUP(D94,'Number Allocation'!A:F,3,FALSE))),"Not Declared",VLOOKUP(D94,'Number Allocation'!A:F,3,FALSE)))</f>
        <v/>
      </c>
      <c r="G94" s="174" t="str">
        <f>IF(ISBLANK(D94),"",IF(ISNA((VLOOKUP(D94,'Number Allocation'!A:F,4,FALSE))),"Not Declared",VLOOKUP(D94,'Number Allocation'!A:F,4,FALSE)))</f>
        <v/>
      </c>
      <c r="H94" s="180"/>
    </row>
    <row r="95" spans="1:8" ht="20" customHeight="1">
      <c r="A95" s="5" t="str">
        <f>IF(ISNA((VLOOKUP(D95,'Number Allocation'!A:F,5,FALSE))),"",VLOOKUP(D95,'Number Allocation'!A:F,5,FALSE))</f>
        <v/>
      </c>
      <c r="B95" s="5" t="str">
        <f>IF(ISNA((VLOOKUP(D95,'Number Allocation'!A:F,6,FALSE))),"",VLOOKUP(D95,'Number Allocation'!A:F,6,FALSE))</f>
        <v/>
      </c>
      <c r="C95" s="331"/>
      <c r="D95" s="332"/>
      <c r="E95" s="333"/>
      <c r="F95" s="176" t="str">
        <f>IF(ISBLANK(D95),"",IF(ISNA((VLOOKUP(D95,'Number Allocation'!A:F,3,FALSE))),"Not Declared",VLOOKUP(D95,'Number Allocation'!A:F,3,FALSE)))</f>
        <v/>
      </c>
      <c r="G95" s="174" t="str">
        <f>IF(ISBLANK(D95),"",IF(ISNA((VLOOKUP(D95,'Number Allocation'!A:F,4,FALSE))),"Not Declared",VLOOKUP(D95,'Number Allocation'!A:F,4,FALSE)))</f>
        <v/>
      </c>
      <c r="H95" s="180"/>
    </row>
    <row r="96" spans="1:8" ht="20" customHeight="1">
      <c r="A96" s="5" t="str">
        <f>IF(ISNA((VLOOKUP(D96,'Number Allocation'!A:F,5,FALSE))),"",VLOOKUP(D96,'Number Allocation'!A:F,5,FALSE))</f>
        <v/>
      </c>
      <c r="B96" s="5" t="str">
        <f>IF(ISNA((VLOOKUP(D96,'Number Allocation'!A:F,6,FALSE))),"",VLOOKUP(D96,'Number Allocation'!A:F,6,FALSE))</f>
        <v/>
      </c>
      <c r="C96" s="331"/>
      <c r="D96" s="332"/>
      <c r="E96" s="333"/>
      <c r="F96" s="176" t="str">
        <f>IF(ISBLANK(D96),"",IF(ISNA((VLOOKUP(D96,'Number Allocation'!A:F,3,FALSE))),"Not Declared",VLOOKUP(D96,'Number Allocation'!A:F,3,FALSE)))</f>
        <v/>
      </c>
      <c r="G96" s="174" t="str">
        <f>IF(ISBLANK(D96),"",IF(ISNA((VLOOKUP(D96,'Number Allocation'!A:F,4,FALSE))),"Not Declared",VLOOKUP(D96,'Number Allocation'!A:F,4,FALSE)))</f>
        <v/>
      </c>
      <c r="H96" s="180"/>
    </row>
    <row r="97" spans="1:8" ht="20" customHeight="1">
      <c r="A97" s="5" t="str">
        <f>IF(ISNA((VLOOKUP(D97,'Number Allocation'!A:F,5,FALSE))),"",VLOOKUP(D97,'Number Allocation'!A:F,5,FALSE))</f>
        <v/>
      </c>
      <c r="B97" s="5" t="str">
        <f>IF(ISNA((VLOOKUP(D97,'Number Allocation'!A:F,6,FALSE))),"",VLOOKUP(D97,'Number Allocation'!A:F,6,FALSE))</f>
        <v/>
      </c>
      <c r="C97" s="331"/>
      <c r="D97" s="332"/>
      <c r="E97" s="333"/>
      <c r="F97" s="176" t="str">
        <f>IF(ISBLANK(D97),"",IF(ISNA((VLOOKUP(D97,'Number Allocation'!A:F,3,FALSE))),"Not Declared",VLOOKUP(D97,'Number Allocation'!A:F,3,FALSE)))</f>
        <v/>
      </c>
      <c r="G97" s="174" t="str">
        <f>IF(ISBLANK(D97),"",IF(ISNA((VLOOKUP(D97,'Number Allocation'!A:F,4,FALSE))),"Not Declared",VLOOKUP(D97,'Number Allocation'!A:F,4,FALSE)))</f>
        <v/>
      </c>
      <c r="H97" s="180"/>
    </row>
    <row r="98" spans="1:8" ht="20" customHeight="1">
      <c r="A98" s="5" t="str">
        <f>IF(ISNA((VLOOKUP(D98,'Number Allocation'!A:F,5,FALSE))),"",VLOOKUP(D98,'Number Allocation'!A:F,5,FALSE))</f>
        <v/>
      </c>
      <c r="B98" s="5" t="str">
        <f>IF(ISNA((VLOOKUP(D98,'Number Allocation'!A:F,6,FALSE))),"",VLOOKUP(D98,'Number Allocation'!A:F,6,FALSE))</f>
        <v/>
      </c>
      <c r="C98" s="331"/>
      <c r="D98" s="332"/>
      <c r="E98" s="333"/>
      <c r="F98" s="176" t="str">
        <f>IF(ISBLANK(D98),"",IF(ISNA((VLOOKUP(D98,'Number Allocation'!A:F,3,FALSE))),"Not Declared",VLOOKUP(D98,'Number Allocation'!A:F,3,FALSE)))</f>
        <v/>
      </c>
      <c r="G98" s="174" t="str">
        <f>IF(ISBLANK(D98),"",IF(ISNA((VLOOKUP(D98,'Number Allocation'!A:F,4,FALSE))),"Not Declared",VLOOKUP(D98,'Number Allocation'!A:F,4,FALSE)))</f>
        <v/>
      </c>
      <c r="H98" s="180"/>
    </row>
    <row r="99" spans="1:8" ht="20" customHeight="1">
      <c r="A99" s="5" t="str">
        <f>IF(ISNA((VLOOKUP(D99,'Number Allocation'!A:F,5,FALSE))),"",VLOOKUP(D99,'Number Allocation'!A:F,5,FALSE))</f>
        <v/>
      </c>
      <c r="B99" s="5" t="str">
        <f>IF(ISNA((VLOOKUP(D99,'Number Allocation'!A:F,6,FALSE))),"",VLOOKUP(D99,'Number Allocation'!A:F,6,FALSE))</f>
        <v/>
      </c>
      <c r="C99" s="331"/>
      <c r="D99" s="332"/>
      <c r="E99" s="333"/>
      <c r="F99" s="176" t="str">
        <f>IF(ISBLANK(D99),"",IF(ISNA((VLOOKUP(D99,'Number Allocation'!A:F,3,FALSE))),"Not Declared",VLOOKUP(D99,'Number Allocation'!A:F,3,FALSE)))</f>
        <v/>
      </c>
      <c r="G99" s="174" t="str">
        <f>IF(ISBLANK(D99),"",IF(ISNA((VLOOKUP(D99,'Number Allocation'!A:F,4,FALSE))),"Not Declared",VLOOKUP(D99,'Number Allocation'!A:F,4,FALSE)))</f>
        <v/>
      </c>
      <c r="H99" s="180"/>
    </row>
    <row r="100" spans="1:8" ht="20" customHeight="1">
      <c r="A100" s="5" t="str">
        <f>IF(ISNA((VLOOKUP(D100,'Number Allocation'!A:F,5,FALSE))),"",VLOOKUP(D100,'Number Allocation'!A:F,5,FALSE))</f>
        <v/>
      </c>
      <c r="B100" s="5" t="str">
        <f>IF(ISNA((VLOOKUP(D100,'Number Allocation'!A:F,6,FALSE))),"",VLOOKUP(D100,'Number Allocation'!A:F,6,FALSE))</f>
        <v/>
      </c>
      <c r="C100" s="331"/>
      <c r="D100" s="332"/>
      <c r="E100" s="333"/>
      <c r="F100" s="176" t="str">
        <f>IF(ISBLANK(D100),"",IF(ISNA((VLOOKUP(D100,'Number Allocation'!A:F,3,FALSE))),"Not Declared",VLOOKUP(D100,'Number Allocation'!A:F,3,FALSE)))</f>
        <v/>
      </c>
      <c r="G100" s="174" t="str">
        <f>IF(ISBLANK(D100),"",IF(ISNA((VLOOKUP(D100,'Number Allocation'!A:F,4,FALSE))),"Not Declared",VLOOKUP(D100,'Number Allocation'!A:F,4,FALSE)))</f>
        <v/>
      </c>
      <c r="H100" s="180"/>
    </row>
    <row r="101" spans="1:8" ht="20" customHeight="1">
      <c r="A101" s="5" t="str">
        <f>IF(ISNA((VLOOKUP(D101,'Number Allocation'!A:F,5,FALSE))),"",VLOOKUP(D101,'Number Allocation'!A:F,5,FALSE))</f>
        <v/>
      </c>
      <c r="B101" s="5" t="str">
        <f>IF(ISNA((VLOOKUP(D101,'Number Allocation'!A:F,6,FALSE))),"",VLOOKUP(D101,'Number Allocation'!A:F,6,FALSE))</f>
        <v/>
      </c>
      <c r="C101" s="331"/>
      <c r="D101" s="332"/>
      <c r="E101" s="333"/>
      <c r="F101" s="176" t="str">
        <f>IF(ISBLANK(D101),"",IF(ISNA((VLOOKUP(D101,'Number Allocation'!A:F,3,FALSE))),"Not Declared",VLOOKUP(D101,'Number Allocation'!A:F,3,FALSE)))</f>
        <v/>
      </c>
      <c r="G101" s="174" t="str">
        <f>IF(ISBLANK(D101),"",IF(ISNA((VLOOKUP(D101,'Number Allocation'!A:F,4,FALSE))),"Not Declared",VLOOKUP(D101,'Number Allocation'!A:F,4,FALSE)))</f>
        <v/>
      </c>
      <c r="H101" s="180"/>
    </row>
    <row r="102" spans="1:8" ht="20" customHeight="1">
      <c r="A102" s="5" t="str">
        <f>IF(ISNA((VLOOKUP(D102,'Number Allocation'!A:F,5,FALSE))),"",VLOOKUP(D102,'Number Allocation'!A:F,5,FALSE))</f>
        <v/>
      </c>
      <c r="B102" s="5" t="str">
        <f>IF(ISNA((VLOOKUP(D102,'Number Allocation'!A:F,6,FALSE))),"",VLOOKUP(D102,'Number Allocation'!A:F,6,FALSE))</f>
        <v/>
      </c>
      <c r="C102" s="331"/>
      <c r="D102" s="332"/>
      <c r="E102" s="333"/>
      <c r="F102" s="176" t="str">
        <f>IF(ISBLANK(D102),"",IF(ISNA((VLOOKUP(D102,'Number Allocation'!A:F,3,FALSE))),"Not Declared",VLOOKUP(D102,'Number Allocation'!A:F,3,FALSE)))</f>
        <v/>
      </c>
      <c r="G102" s="174" t="str">
        <f>IF(ISBLANK(D102),"",IF(ISNA((VLOOKUP(D102,'Number Allocation'!A:F,4,FALSE))),"Not Declared",VLOOKUP(D102,'Number Allocation'!A:F,4,FALSE)))</f>
        <v/>
      </c>
      <c r="H102" s="180"/>
    </row>
    <row r="103" spans="1:8" ht="20" customHeight="1">
      <c r="A103" s="5" t="str">
        <f>IF(ISNA((VLOOKUP(D103,'Number Allocation'!A:F,5,FALSE))),"",VLOOKUP(D103,'Number Allocation'!A:F,5,FALSE))</f>
        <v/>
      </c>
      <c r="B103" s="5" t="str">
        <f>IF(ISNA((VLOOKUP(D103,'Number Allocation'!A:F,6,FALSE))),"",VLOOKUP(D103,'Number Allocation'!A:F,6,FALSE))</f>
        <v/>
      </c>
      <c r="C103" s="331"/>
      <c r="D103" s="332"/>
      <c r="E103" s="333"/>
      <c r="F103" s="176" t="str">
        <f>IF(ISBLANK(D103),"",IF(ISNA((VLOOKUP(D103,'Number Allocation'!A:F,3,FALSE))),"Not Declared",VLOOKUP(D103,'Number Allocation'!A:F,3,FALSE)))</f>
        <v/>
      </c>
      <c r="G103" s="174" t="str">
        <f>IF(ISBLANK(D103),"",IF(ISNA((VLOOKUP(D103,'Number Allocation'!A:F,4,FALSE))),"Not Declared",VLOOKUP(D103,'Number Allocation'!A:F,4,FALSE)))</f>
        <v/>
      </c>
      <c r="H103" s="180"/>
    </row>
    <row r="104" spans="1:8" ht="20" customHeight="1">
      <c r="A104" s="5" t="str">
        <f>IF(ISNA((VLOOKUP(D104,'Number Allocation'!A:F,5,FALSE))),"",VLOOKUP(D104,'Number Allocation'!A:F,5,FALSE))</f>
        <v/>
      </c>
      <c r="B104" s="5" t="str">
        <f>IF(ISNA((VLOOKUP(D104,'Number Allocation'!A:F,6,FALSE))),"",VLOOKUP(D104,'Number Allocation'!A:F,6,FALSE))</f>
        <v/>
      </c>
      <c r="C104" s="331"/>
      <c r="D104" s="332"/>
      <c r="E104" s="333"/>
      <c r="F104" s="176" t="str">
        <f>IF(ISBLANK(D104),"",IF(ISNA((VLOOKUP(D104,'Number Allocation'!A:F,3,FALSE))),"Not Declared",VLOOKUP(D104,'Number Allocation'!A:F,3,FALSE)))</f>
        <v/>
      </c>
      <c r="G104" s="174" t="str">
        <f>IF(ISBLANK(D104),"",IF(ISNA((VLOOKUP(D104,'Number Allocation'!A:F,4,FALSE))),"Not Declared",VLOOKUP(D104,'Number Allocation'!A:F,4,FALSE)))</f>
        <v/>
      </c>
      <c r="H104" s="180"/>
    </row>
    <row r="105" spans="1:8" ht="20" customHeight="1">
      <c r="A105" s="5" t="str">
        <f>IF(ISNA((VLOOKUP(D105,'Number Allocation'!A:F,5,FALSE))),"",VLOOKUP(D105,'Number Allocation'!A:F,5,FALSE))</f>
        <v/>
      </c>
      <c r="B105" s="5" t="str">
        <f>IF(ISNA((VLOOKUP(D105,'Number Allocation'!A:F,6,FALSE))),"",VLOOKUP(D105,'Number Allocation'!A:F,6,FALSE))</f>
        <v/>
      </c>
      <c r="C105" s="331"/>
      <c r="D105" s="332"/>
      <c r="E105" s="333"/>
      <c r="F105" s="176" t="str">
        <f>IF(ISBLANK(D105),"",IF(ISNA((VLOOKUP(D105,'Number Allocation'!A:F,3,FALSE))),"Not Declared",VLOOKUP(D105,'Number Allocation'!A:F,3,FALSE)))</f>
        <v/>
      </c>
      <c r="G105" s="174" t="str">
        <f>IF(ISBLANK(D105),"",IF(ISNA((VLOOKUP(D105,'Number Allocation'!A:F,4,FALSE))),"Not Declared",VLOOKUP(D105,'Number Allocation'!A:F,4,FALSE)))</f>
        <v/>
      </c>
      <c r="H105" s="180"/>
    </row>
    <row r="106" spans="1:8" ht="20" customHeight="1">
      <c r="A106" s="5" t="str">
        <f>IF(ISNA((VLOOKUP(D106,'Number Allocation'!A:F,5,FALSE))),"",VLOOKUP(D106,'Number Allocation'!A:F,5,FALSE))</f>
        <v/>
      </c>
      <c r="B106" s="5" t="str">
        <f>IF(ISNA((VLOOKUP(D106,'Number Allocation'!A:F,6,FALSE))),"",VLOOKUP(D106,'Number Allocation'!A:F,6,FALSE))</f>
        <v/>
      </c>
      <c r="C106" s="331"/>
      <c r="D106" s="332"/>
      <c r="E106" s="333"/>
      <c r="F106" s="176" t="str">
        <f>IF(ISBLANK(D106),"",IF(ISNA((VLOOKUP(D106,'Number Allocation'!A:F,3,FALSE))),"Not Declared",VLOOKUP(D106,'Number Allocation'!A:F,3,FALSE)))</f>
        <v/>
      </c>
      <c r="G106" s="174" t="str">
        <f>IF(ISBLANK(D106),"",IF(ISNA((VLOOKUP(D106,'Number Allocation'!A:F,4,FALSE))),"Not Declared",VLOOKUP(D106,'Number Allocation'!A:F,4,FALSE)))</f>
        <v/>
      </c>
      <c r="H106" s="180"/>
    </row>
    <row r="107" spans="1:8" ht="20" customHeight="1">
      <c r="A107" s="5" t="str">
        <f>IF(ISNA((VLOOKUP(D107,'Number Allocation'!A:F,5,FALSE))),"",VLOOKUP(D107,'Number Allocation'!A:F,5,FALSE))</f>
        <v/>
      </c>
      <c r="B107" s="5" t="str">
        <f>IF(ISNA((VLOOKUP(D107,'Number Allocation'!A:F,6,FALSE))),"",VLOOKUP(D107,'Number Allocation'!A:F,6,FALSE))</f>
        <v/>
      </c>
      <c r="C107" s="331"/>
      <c r="D107" s="332"/>
      <c r="E107" s="333"/>
      <c r="F107" s="176" t="str">
        <f>IF(ISBLANK(D107),"",IF(ISNA((VLOOKUP(D107,'Number Allocation'!A:F,3,FALSE))),"Not Declared",VLOOKUP(D107,'Number Allocation'!A:F,3,FALSE)))</f>
        <v/>
      </c>
      <c r="G107" s="174" t="str">
        <f>IF(ISBLANK(D107),"",IF(ISNA((VLOOKUP(D107,'Number Allocation'!A:F,4,FALSE))),"Not Declared",VLOOKUP(D107,'Number Allocation'!A:F,4,FALSE)))</f>
        <v/>
      </c>
      <c r="H107" s="180"/>
    </row>
    <row r="108" spans="1:8" ht="20" customHeight="1">
      <c r="A108" s="5" t="str">
        <f>IF(ISNA((VLOOKUP(D108,'Number Allocation'!A:F,5,FALSE))),"",VLOOKUP(D108,'Number Allocation'!A:F,5,FALSE))</f>
        <v/>
      </c>
      <c r="B108" s="5" t="str">
        <f>IF(ISNA((VLOOKUP(D108,'Number Allocation'!A:F,6,FALSE))),"",VLOOKUP(D108,'Number Allocation'!A:F,6,FALSE))</f>
        <v/>
      </c>
      <c r="C108" s="331"/>
      <c r="D108" s="332"/>
      <c r="E108" s="333"/>
      <c r="F108" s="176" t="str">
        <f>IF(ISBLANK(D108),"",IF(ISNA((VLOOKUP(D108,'Number Allocation'!A:F,3,FALSE))),"Not Declared",VLOOKUP(D108,'Number Allocation'!A:F,3,FALSE)))</f>
        <v/>
      </c>
      <c r="G108" s="174" t="str">
        <f>IF(ISBLANK(D108),"",IF(ISNA((VLOOKUP(D108,'Number Allocation'!A:F,4,FALSE))),"Not Declared",VLOOKUP(D108,'Number Allocation'!A:F,4,FALSE)))</f>
        <v/>
      </c>
      <c r="H108" s="180"/>
    </row>
    <row r="109" spans="1:8" ht="20" customHeight="1">
      <c r="A109" s="5" t="str">
        <f>IF(ISNA((VLOOKUP(D109,'Number Allocation'!A:F,5,FALSE))),"",VLOOKUP(D109,'Number Allocation'!A:F,5,FALSE))</f>
        <v/>
      </c>
      <c r="B109" s="5" t="str">
        <f>IF(ISNA((VLOOKUP(D109,'Number Allocation'!A:F,6,FALSE))),"",VLOOKUP(D109,'Number Allocation'!A:F,6,FALSE))</f>
        <v/>
      </c>
      <c r="C109" s="331"/>
      <c r="D109" s="332"/>
      <c r="E109" s="333"/>
      <c r="F109" s="176" t="str">
        <f>IF(ISBLANK(D109),"",IF(ISNA((VLOOKUP(D109,'Number Allocation'!A:F,3,FALSE))),"Not Declared",VLOOKUP(D109,'Number Allocation'!A:F,3,FALSE)))</f>
        <v/>
      </c>
      <c r="G109" s="174" t="str">
        <f>IF(ISBLANK(D109),"",IF(ISNA((VLOOKUP(D109,'Number Allocation'!A:F,4,FALSE))),"Not Declared",VLOOKUP(D109,'Number Allocation'!A:F,4,FALSE)))</f>
        <v/>
      </c>
      <c r="H109" s="180"/>
    </row>
    <row r="110" spans="1:8" ht="20" customHeight="1">
      <c r="A110" s="5" t="str">
        <f>IF(ISNA((VLOOKUP(D110,'Number Allocation'!A:F,5,FALSE))),"",VLOOKUP(D110,'Number Allocation'!A:F,5,FALSE))</f>
        <v/>
      </c>
      <c r="B110" s="5" t="str">
        <f>IF(ISNA((VLOOKUP(D110,'Number Allocation'!A:F,6,FALSE))),"",VLOOKUP(D110,'Number Allocation'!A:F,6,FALSE))</f>
        <v/>
      </c>
      <c r="C110" s="331"/>
      <c r="D110" s="332"/>
      <c r="E110" s="333"/>
      <c r="F110" s="176" t="str">
        <f>IF(ISBLANK(D110),"",IF(ISNA((VLOOKUP(D110,'Number Allocation'!A:F,3,FALSE))),"Not Declared",VLOOKUP(D110,'Number Allocation'!A:F,3,FALSE)))</f>
        <v/>
      </c>
      <c r="G110" s="174" t="str">
        <f>IF(ISBLANK(D110),"",IF(ISNA((VLOOKUP(D110,'Number Allocation'!A:F,4,FALSE))),"Not Declared",VLOOKUP(D110,'Number Allocation'!A:F,4,FALSE)))</f>
        <v/>
      </c>
      <c r="H110" s="180"/>
    </row>
    <row r="111" spans="1:8" ht="20" customHeight="1">
      <c r="A111" s="5" t="str">
        <f>IF(ISNA((VLOOKUP(D111,'Number Allocation'!A:F,5,FALSE))),"",VLOOKUP(D111,'Number Allocation'!A:F,5,FALSE))</f>
        <v/>
      </c>
      <c r="B111" s="5" t="str">
        <f>IF(ISNA((VLOOKUP(D111,'Number Allocation'!A:F,6,FALSE))),"",VLOOKUP(D111,'Number Allocation'!A:F,6,FALSE))</f>
        <v/>
      </c>
      <c r="C111" s="331"/>
      <c r="D111" s="332"/>
      <c r="E111" s="333"/>
      <c r="F111" s="176" t="str">
        <f>IF(ISBLANK(D111),"",IF(ISNA((VLOOKUP(D111,'Number Allocation'!A:F,3,FALSE))),"Not Declared",VLOOKUP(D111,'Number Allocation'!A:F,3,FALSE)))</f>
        <v/>
      </c>
      <c r="G111" s="174" t="str">
        <f>IF(ISBLANK(D111),"",IF(ISNA((VLOOKUP(D111,'Number Allocation'!A:F,4,FALSE))),"Not Declared",VLOOKUP(D111,'Number Allocation'!A:F,4,FALSE)))</f>
        <v/>
      </c>
      <c r="H111" s="180"/>
    </row>
    <row r="112" spans="1:8" ht="20" customHeight="1">
      <c r="A112" s="5" t="str">
        <f>IF(ISNA((VLOOKUP(D112,'Number Allocation'!A:F,5,FALSE))),"",VLOOKUP(D112,'Number Allocation'!A:F,5,FALSE))</f>
        <v/>
      </c>
      <c r="B112" s="5" t="str">
        <f>IF(ISNA((VLOOKUP(D112,'Number Allocation'!A:F,6,FALSE))),"",VLOOKUP(D112,'Number Allocation'!A:F,6,FALSE))</f>
        <v/>
      </c>
      <c r="C112" s="331"/>
      <c r="D112" s="332"/>
      <c r="E112" s="333"/>
      <c r="F112" s="176" t="str">
        <f>IF(ISBLANK(D112),"",IF(ISNA((VLOOKUP(D112,'Number Allocation'!A:F,3,FALSE))),"Not Declared",VLOOKUP(D112,'Number Allocation'!A:F,3,FALSE)))</f>
        <v/>
      </c>
      <c r="G112" s="174" t="str">
        <f>IF(ISBLANK(D112),"",IF(ISNA((VLOOKUP(D112,'Number Allocation'!A:F,4,FALSE))),"Not Declared",VLOOKUP(D112,'Number Allocation'!A:F,4,FALSE)))</f>
        <v/>
      </c>
      <c r="H112" s="180"/>
    </row>
    <row r="113" spans="1:8" ht="20" customHeight="1">
      <c r="A113" s="5" t="str">
        <f>IF(ISNA((VLOOKUP(D113,'Number Allocation'!A:F,5,FALSE))),"",VLOOKUP(D113,'Number Allocation'!A:F,5,FALSE))</f>
        <v/>
      </c>
      <c r="B113" s="5" t="str">
        <f>IF(ISNA((VLOOKUP(D113,'Number Allocation'!A:F,6,FALSE))),"",VLOOKUP(D113,'Number Allocation'!A:F,6,FALSE))</f>
        <v/>
      </c>
      <c r="C113" s="331"/>
      <c r="D113" s="332"/>
      <c r="E113" s="333"/>
      <c r="F113" s="176" t="str">
        <f>IF(ISBLANK(D113),"",IF(ISNA((VLOOKUP(D113,'Number Allocation'!A:F,3,FALSE))),"Not Declared",VLOOKUP(D113,'Number Allocation'!A:F,3,FALSE)))</f>
        <v/>
      </c>
      <c r="G113" s="174" t="str">
        <f>IF(ISBLANK(D113),"",IF(ISNA((VLOOKUP(D113,'Number Allocation'!A:F,4,FALSE))),"Not Declared",VLOOKUP(D113,'Number Allocation'!A:F,4,FALSE)))</f>
        <v/>
      </c>
      <c r="H113" s="180"/>
    </row>
    <row r="114" spans="1:8" ht="20" customHeight="1">
      <c r="A114" s="5" t="str">
        <f>IF(ISNA((VLOOKUP(D114,'Number Allocation'!A:F,5,FALSE))),"",VLOOKUP(D114,'Number Allocation'!A:F,5,FALSE))</f>
        <v/>
      </c>
      <c r="B114" s="5" t="str">
        <f>IF(ISNA((VLOOKUP(D114,'Number Allocation'!A:F,6,FALSE))),"",VLOOKUP(D114,'Number Allocation'!A:F,6,FALSE))</f>
        <v/>
      </c>
      <c r="C114" s="331"/>
      <c r="D114" s="332"/>
      <c r="E114" s="333"/>
      <c r="F114" s="176" t="str">
        <f>IF(ISBLANK(D114),"",IF(ISNA((VLOOKUP(D114,'Number Allocation'!A:F,3,FALSE))),"Not Declared",VLOOKUP(D114,'Number Allocation'!A:F,3,FALSE)))</f>
        <v/>
      </c>
      <c r="G114" s="174" t="str">
        <f>IF(ISBLANK(D114),"",IF(ISNA((VLOOKUP(D114,'Number Allocation'!A:F,4,FALSE))),"Not Declared",VLOOKUP(D114,'Number Allocation'!A:F,4,FALSE)))</f>
        <v/>
      </c>
      <c r="H114" s="180"/>
    </row>
    <row r="115" spans="1:8" ht="20" customHeight="1">
      <c r="A115" s="5" t="str">
        <f>IF(ISNA((VLOOKUP(D115,'Number Allocation'!A:F,5,FALSE))),"",VLOOKUP(D115,'Number Allocation'!A:F,5,FALSE))</f>
        <v/>
      </c>
      <c r="B115" s="5" t="str">
        <f>IF(ISNA((VLOOKUP(D115,'Number Allocation'!A:F,6,FALSE))),"",VLOOKUP(D115,'Number Allocation'!A:F,6,FALSE))</f>
        <v/>
      </c>
      <c r="C115" s="331"/>
      <c r="D115" s="332"/>
      <c r="E115" s="333"/>
      <c r="F115" s="176" t="str">
        <f>IF(ISBLANK(D115),"",IF(ISNA((VLOOKUP(D115,'Number Allocation'!A:F,3,FALSE))),"Not Declared",VLOOKUP(D115,'Number Allocation'!A:F,3,FALSE)))</f>
        <v/>
      </c>
      <c r="G115" s="174" t="str">
        <f>IF(ISBLANK(D115),"",IF(ISNA((VLOOKUP(D115,'Number Allocation'!A:F,4,FALSE))),"Not Declared",VLOOKUP(D115,'Number Allocation'!A:F,4,FALSE)))</f>
        <v/>
      </c>
      <c r="H115" s="180"/>
    </row>
    <row r="116" spans="1:8" ht="20" customHeight="1">
      <c r="A116" s="5" t="str">
        <f>IF(ISNA((VLOOKUP(D116,'Number Allocation'!A:F,5,FALSE))),"",VLOOKUP(D116,'Number Allocation'!A:F,5,FALSE))</f>
        <v/>
      </c>
      <c r="B116" s="5" t="str">
        <f>IF(ISNA((VLOOKUP(D116,'Number Allocation'!A:F,6,FALSE))),"",VLOOKUP(D116,'Number Allocation'!A:F,6,FALSE))</f>
        <v/>
      </c>
      <c r="C116" s="331"/>
      <c r="D116" s="332"/>
      <c r="E116" s="333"/>
      <c r="F116" s="176" t="str">
        <f>IF(ISBLANK(D116),"",IF(ISNA((VLOOKUP(D116,'Number Allocation'!A:F,3,FALSE))),"Not Declared",VLOOKUP(D116,'Number Allocation'!A:F,3,FALSE)))</f>
        <v/>
      </c>
      <c r="G116" s="174" t="str">
        <f>IF(ISBLANK(D116),"",IF(ISNA((VLOOKUP(D116,'Number Allocation'!A:F,4,FALSE))),"Not Declared",VLOOKUP(D116,'Number Allocation'!A:F,4,FALSE)))</f>
        <v/>
      </c>
      <c r="H116" s="180"/>
    </row>
    <row r="117" spans="1:8" ht="20" customHeight="1">
      <c r="A117" s="5" t="str">
        <f>IF(ISNA((VLOOKUP(D117,'Number Allocation'!A:F,5,FALSE))),"",VLOOKUP(D117,'Number Allocation'!A:F,5,FALSE))</f>
        <v/>
      </c>
      <c r="B117" s="5" t="str">
        <f>IF(ISNA((VLOOKUP(D117,'Number Allocation'!A:F,6,FALSE))),"",VLOOKUP(D117,'Number Allocation'!A:F,6,FALSE))</f>
        <v/>
      </c>
      <c r="C117" s="331"/>
      <c r="D117" s="332"/>
      <c r="E117" s="333"/>
      <c r="F117" s="176" t="str">
        <f>IF(ISBLANK(D117),"",IF(ISNA((VLOOKUP(D117,'Number Allocation'!A:F,3,FALSE))),"Not Declared",VLOOKUP(D117,'Number Allocation'!A:F,3,FALSE)))</f>
        <v/>
      </c>
      <c r="G117" s="174" t="str">
        <f>IF(ISBLANK(D117),"",IF(ISNA((VLOOKUP(D117,'Number Allocation'!A:F,4,FALSE))),"Not Declared",VLOOKUP(D117,'Number Allocation'!A:F,4,FALSE)))</f>
        <v/>
      </c>
      <c r="H117" s="180"/>
    </row>
    <row r="118" spans="1:8" ht="20" customHeight="1">
      <c r="A118" s="5" t="str">
        <f>IF(ISNA((VLOOKUP(D118,'Number Allocation'!A:F,5,FALSE))),"",VLOOKUP(D118,'Number Allocation'!A:F,5,FALSE))</f>
        <v/>
      </c>
      <c r="B118" s="5" t="str">
        <f>IF(ISNA((VLOOKUP(D118,'Number Allocation'!A:F,6,FALSE))),"",VLOOKUP(D118,'Number Allocation'!A:F,6,FALSE))</f>
        <v/>
      </c>
      <c r="C118" s="331"/>
      <c r="D118" s="332"/>
      <c r="E118" s="333"/>
      <c r="F118" s="176" t="str">
        <f>IF(ISBLANK(D118),"",IF(ISNA((VLOOKUP(D118,'Number Allocation'!A:F,3,FALSE))),"Not Declared",VLOOKUP(D118,'Number Allocation'!A:F,3,FALSE)))</f>
        <v/>
      </c>
      <c r="G118" s="174" t="str">
        <f>IF(ISBLANK(D118),"",IF(ISNA((VLOOKUP(D118,'Number Allocation'!A:F,4,FALSE))),"Not Declared",VLOOKUP(D118,'Number Allocation'!A:F,4,FALSE)))</f>
        <v/>
      </c>
      <c r="H118" s="180"/>
    </row>
    <row r="119" spans="1:8" ht="20" customHeight="1">
      <c r="A119" s="5" t="str">
        <f>IF(ISNA((VLOOKUP(D119,'Number Allocation'!A:F,5,FALSE))),"",VLOOKUP(D119,'Number Allocation'!A:F,5,FALSE))</f>
        <v/>
      </c>
      <c r="B119" s="5" t="str">
        <f>IF(ISNA((VLOOKUP(D119,'Number Allocation'!A:F,6,FALSE))),"",VLOOKUP(D119,'Number Allocation'!A:F,6,FALSE))</f>
        <v/>
      </c>
      <c r="C119" s="331"/>
      <c r="D119" s="332"/>
      <c r="E119" s="333"/>
      <c r="F119" s="176" t="str">
        <f>IF(ISBLANK(D119),"",IF(ISNA((VLOOKUP(D119,'Number Allocation'!A:F,3,FALSE))),"Not Declared",VLOOKUP(D119,'Number Allocation'!A:F,3,FALSE)))</f>
        <v/>
      </c>
      <c r="G119" s="174" t="str">
        <f>IF(ISBLANK(D119),"",IF(ISNA((VLOOKUP(D119,'Number Allocation'!A:F,4,FALSE))),"Not Declared",VLOOKUP(D119,'Number Allocation'!A:F,4,FALSE)))</f>
        <v/>
      </c>
      <c r="H119" s="180"/>
    </row>
    <row r="120" spans="1:8" ht="20" customHeight="1">
      <c r="A120" s="5" t="str">
        <f>IF(ISNA((VLOOKUP(D120,'Number Allocation'!A:F,5,FALSE))),"",VLOOKUP(D120,'Number Allocation'!A:F,5,FALSE))</f>
        <v/>
      </c>
      <c r="B120" s="5" t="str">
        <f>IF(ISNA((VLOOKUP(D120,'Number Allocation'!A:F,6,FALSE))),"",VLOOKUP(D120,'Number Allocation'!A:F,6,FALSE))</f>
        <v/>
      </c>
      <c r="C120" s="331"/>
      <c r="D120" s="332"/>
      <c r="E120" s="333"/>
      <c r="F120" s="176" t="str">
        <f>IF(ISBLANK(D120),"",IF(ISNA((VLOOKUP(D120,'Number Allocation'!A:F,3,FALSE))),"Not Declared",VLOOKUP(D120,'Number Allocation'!A:F,3,FALSE)))</f>
        <v/>
      </c>
      <c r="G120" s="174" t="str">
        <f>IF(ISBLANK(D120),"",IF(ISNA((VLOOKUP(D120,'Number Allocation'!A:F,4,FALSE))),"Not Declared",VLOOKUP(D120,'Number Allocation'!A:F,4,FALSE)))</f>
        <v/>
      </c>
      <c r="H120" s="180"/>
    </row>
    <row r="121" spans="1:8" ht="20" customHeight="1">
      <c r="A121" s="5" t="str">
        <f>IF(ISNA((VLOOKUP(D121,'Number Allocation'!A:F,5,FALSE))),"",VLOOKUP(D121,'Number Allocation'!A:F,5,FALSE))</f>
        <v/>
      </c>
      <c r="B121" s="5" t="str">
        <f>IF(ISNA((VLOOKUP(D121,'Number Allocation'!A:F,6,FALSE))),"",VLOOKUP(D121,'Number Allocation'!A:F,6,FALSE))</f>
        <v/>
      </c>
      <c r="C121" s="331"/>
      <c r="D121" s="332"/>
      <c r="E121" s="333"/>
      <c r="F121" s="176" t="str">
        <f>IF(ISBLANK(D121),"",IF(ISNA((VLOOKUP(D121,'Number Allocation'!A:F,3,FALSE))),"Not Declared",VLOOKUP(D121,'Number Allocation'!A:F,3,FALSE)))</f>
        <v/>
      </c>
      <c r="G121" s="174" t="str">
        <f>IF(ISBLANK(D121),"",IF(ISNA((VLOOKUP(D121,'Number Allocation'!A:F,4,FALSE))),"Not Declared",VLOOKUP(D121,'Number Allocation'!A:F,4,FALSE)))</f>
        <v/>
      </c>
      <c r="H121" s="180"/>
    </row>
    <row r="122" spans="1:8" ht="20" customHeight="1">
      <c r="A122" s="5" t="str">
        <f>IF(ISNA((VLOOKUP(D122,'Number Allocation'!A:F,5,FALSE))),"",VLOOKUP(D122,'Number Allocation'!A:F,5,FALSE))</f>
        <v/>
      </c>
      <c r="B122" s="5" t="str">
        <f>IF(ISNA((VLOOKUP(D122,'Number Allocation'!A:F,6,FALSE))),"",VLOOKUP(D122,'Number Allocation'!A:F,6,FALSE))</f>
        <v/>
      </c>
      <c r="C122" s="331"/>
      <c r="D122" s="332"/>
      <c r="E122" s="333"/>
      <c r="F122" s="176" t="str">
        <f>IF(ISBLANK(D122),"",IF(ISNA((VLOOKUP(D122,'Number Allocation'!A:F,3,FALSE))),"Not Declared",VLOOKUP(D122,'Number Allocation'!A:F,3,FALSE)))</f>
        <v/>
      </c>
      <c r="G122" s="174" t="str">
        <f>IF(ISBLANK(D122),"",IF(ISNA((VLOOKUP(D122,'Number Allocation'!A:F,4,FALSE))),"Not Declared",VLOOKUP(D122,'Number Allocation'!A:F,4,FALSE)))</f>
        <v/>
      </c>
      <c r="H122" s="180"/>
    </row>
    <row r="123" spans="1:8" ht="20" customHeight="1">
      <c r="A123" s="5" t="str">
        <f>IF(ISNA((VLOOKUP(D123,'Number Allocation'!A:F,5,FALSE))),"",VLOOKUP(D123,'Number Allocation'!A:F,5,FALSE))</f>
        <v/>
      </c>
      <c r="B123" s="5" t="str">
        <f>IF(ISNA((VLOOKUP(D123,'Number Allocation'!A:F,6,FALSE))),"",VLOOKUP(D123,'Number Allocation'!A:F,6,FALSE))</f>
        <v/>
      </c>
      <c r="C123" s="331"/>
      <c r="D123" s="332"/>
      <c r="E123" s="333"/>
      <c r="F123" s="176" t="str">
        <f>IF(ISBLANK(D123),"",IF(ISNA((VLOOKUP(D123,'Number Allocation'!A:F,3,FALSE))),"Not Declared",VLOOKUP(D123,'Number Allocation'!A:F,3,FALSE)))</f>
        <v/>
      </c>
      <c r="G123" s="174" t="str">
        <f>IF(ISBLANK(D123),"",IF(ISNA((VLOOKUP(D123,'Number Allocation'!A:F,4,FALSE))),"Not Declared",VLOOKUP(D123,'Number Allocation'!A:F,4,FALSE)))</f>
        <v/>
      </c>
      <c r="H123" s="180"/>
    </row>
    <row r="124" spans="1:8" ht="20" customHeight="1">
      <c r="A124" s="5" t="str">
        <f>IF(ISNA((VLOOKUP(D124,'Number Allocation'!A:F,5,FALSE))),"",VLOOKUP(D124,'Number Allocation'!A:F,5,FALSE))</f>
        <v/>
      </c>
      <c r="B124" s="5" t="str">
        <f>IF(ISNA((VLOOKUP(D124,'Number Allocation'!A:F,6,FALSE))),"",VLOOKUP(D124,'Number Allocation'!A:F,6,FALSE))</f>
        <v/>
      </c>
      <c r="C124" s="331"/>
      <c r="D124" s="332"/>
      <c r="E124" s="333"/>
      <c r="F124" s="176" t="str">
        <f>IF(ISBLANK(D124),"",IF(ISNA((VLOOKUP(D124,'Number Allocation'!A:F,3,FALSE))),"Not Declared",VLOOKUP(D124,'Number Allocation'!A:F,3,FALSE)))</f>
        <v/>
      </c>
      <c r="G124" s="174" t="str">
        <f>IF(ISBLANK(D124),"",IF(ISNA((VLOOKUP(D124,'Number Allocation'!A:F,4,FALSE))),"Not Declared",VLOOKUP(D124,'Number Allocation'!A:F,4,FALSE)))</f>
        <v/>
      </c>
      <c r="H124" s="180"/>
    </row>
    <row r="125" spans="1:8" ht="20" customHeight="1">
      <c r="A125" s="5" t="str">
        <f>IF(ISNA((VLOOKUP(D125,'Number Allocation'!A:F,5,FALSE))),"",VLOOKUP(D125,'Number Allocation'!A:F,5,FALSE))</f>
        <v/>
      </c>
      <c r="B125" s="5" t="str">
        <f>IF(ISNA((VLOOKUP(D125,'Number Allocation'!A:F,6,FALSE))),"",VLOOKUP(D125,'Number Allocation'!A:F,6,FALSE))</f>
        <v/>
      </c>
      <c r="C125" s="331"/>
      <c r="D125" s="332"/>
      <c r="E125" s="333"/>
      <c r="F125" s="176" t="str">
        <f>IF(ISBLANK(D125),"",IF(ISNA((VLOOKUP(D125,'Number Allocation'!A:F,3,FALSE))),"Not Declared",VLOOKUP(D125,'Number Allocation'!A:F,3,FALSE)))</f>
        <v/>
      </c>
      <c r="G125" s="174" t="str">
        <f>IF(ISBLANK(D125),"",IF(ISNA((VLOOKUP(D125,'Number Allocation'!A:F,4,FALSE))),"Not Declared",VLOOKUP(D125,'Number Allocation'!A:F,4,FALSE)))</f>
        <v/>
      </c>
      <c r="H125" s="180"/>
    </row>
    <row r="126" spans="1:8" ht="20" customHeight="1">
      <c r="A126" s="5" t="str">
        <f>IF(ISNA((VLOOKUP(D126,'Number Allocation'!A:F,5,FALSE))),"",VLOOKUP(D126,'Number Allocation'!A:F,5,FALSE))</f>
        <v/>
      </c>
      <c r="B126" s="5" t="str">
        <f>IF(ISNA((VLOOKUP(D126,'Number Allocation'!A:F,6,FALSE))),"",VLOOKUP(D126,'Number Allocation'!A:F,6,FALSE))</f>
        <v/>
      </c>
      <c r="C126" s="331"/>
      <c r="D126" s="332"/>
      <c r="E126" s="333"/>
      <c r="F126" s="176" t="str">
        <f>IF(ISBLANK(D126),"",IF(ISNA((VLOOKUP(D126,'Number Allocation'!A:F,3,FALSE))),"Not Declared",VLOOKUP(D126,'Number Allocation'!A:F,3,FALSE)))</f>
        <v/>
      </c>
      <c r="G126" s="174" t="str">
        <f>IF(ISBLANK(D126),"",IF(ISNA((VLOOKUP(D126,'Number Allocation'!A:F,4,FALSE))),"Not Declared",VLOOKUP(D126,'Number Allocation'!A:F,4,FALSE)))</f>
        <v/>
      </c>
      <c r="H126" s="180"/>
    </row>
    <row r="127" spans="1:8" ht="20" customHeight="1">
      <c r="A127" s="5" t="str">
        <f>IF(ISNA((VLOOKUP(D127,'Number Allocation'!A:F,5,FALSE))),"",VLOOKUP(D127,'Number Allocation'!A:F,5,FALSE))</f>
        <v/>
      </c>
      <c r="B127" s="5" t="str">
        <f>IF(ISNA((VLOOKUP(D127,'Number Allocation'!A:F,6,FALSE))),"",VLOOKUP(D127,'Number Allocation'!A:F,6,FALSE))</f>
        <v/>
      </c>
      <c r="C127" s="331"/>
      <c r="D127" s="332"/>
      <c r="E127" s="333"/>
      <c r="F127" s="176" t="str">
        <f>IF(ISBLANK(D127),"",IF(ISNA((VLOOKUP(D127,'Number Allocation'!A:F,3,FALSE))),"Not Declared",VLOOKUP(D127,'Number Allocation'!A:F,3,FALSE)))</f>
        <v/>
      </c>
      <c r="G127" s="174" t="str">
        <f>IF(ISBLANK(D127),"",IF(ISNA((VLOOKUP(D127,'Number Allocation'!A:F,4,FALSE))),"Not Declared",VLOOKUP(D127,'Number Allocation'!A:F,4,FALSE)))</f>
        <v/>
      </c>
      <c r="H127" s="180"/>
    </row>
    <row r="128" spans="1:8" ht="20" customHeight="1">
      <c r="A128" s="5" t="str">
        <f>IF(ISNA((VLOOKUP(D128,'Number Allocation'!A:F,5,FALSE))),"",VLOOKUP(D128,'Number Allocation'!A:F,5,FALSE))</f>
        <v/>
      </c>
      <c r="B128" s="5" t="str">
        <f>IF(ISNA((VLOOKUP(D128,'Number Allocation'!A:F,6,FALSE))),"",VLOOKUP(D128,'Number Allocation'!A:F,6,FALSE))</f>
        <v/>
      </c>
      <c r="C128" s="331"/>
      <c r="D128" s="332"/>
      <c r="E128" s="333"/>
      <c r="F128" s="176" t="str">
        <f>IF(ISBLANK(D128),"",IF(ISNA((VLOOKUP(D128,'Number Allocation'!A:F,3,FALSE))),"Not Declared",VLOOKUP(D128,'Number Allocation'!A:F,3,FALSE)))</f>
        <v/>
      </c>
      <c r="G128" s="174" t="str">
        <f>IF(ISBLANK(D128),"",IF(ISNA((VLOOKUP(D128,'Number Allocation'!A:F,4,FALSE))),"Not Declared",VLOOKUP(D128,'Number Allocation'!A:F,4,FALSE)))</f>
        <v/>
      </c>
      <c r="H128" s="180"/>
    </row>
    <row r="129" spans="1:8" ht="20" customHeight="1">
      <c r="A129" s="5" t="str">
        <f>IF(ISNA((VLOOKUP(D129,'Number Allocation'!A:F,5,FALSE))),"",VLOOKUP(D129,'Number Allocation'!A:F,5,FALSE))</f>
        <v/>
      </c>
      <c r="B129" s="5" t="str">
        <f>IF(ISNA((VLOOKUP(D129,'Number Allocation'!A:F,6,FALSE))),"",VLOOKUP(D129,'Number Allocation'!A:F,6,FALSE))</f>
        <v/>
      </c>
      <c r="C129" s="331"/>
      <c r="D129" s="332"/>
      <c r="E129" s="333"/>
      <c r="F129" s="176" t="str">
        <f>IF(ISBLANK(D129),"",IF(ISNA((VLOOKUP(D129,'Number Allocation'!A:F,3,FALSE))),"Not Declared",VLOOKUP(D129,'Number Allocation'!A:F,3,FALSE)))</f>
        <v/>
      </c>
      <c r="G129" s="174" t="str">
        <f>IF(ISBLANK(D129),"",IF(ISNA((VLOOKUP(D129,'Number Allocation'!A:F,4,FALSE))),"Not Declared",VLOOKUP(D129,'Number Allocation'!A:F,4,FALSE)))</f>
        <v/>
      </c>
      <c r="H129" s="180"/>
    </row>
    <row r="130" spans="1:8" ht="20" customHeight="1">
      <c r="A130" s="5" t="str">
        <f>IF(ISNA((VLOOKUP(D130,'Number Allocation'!A:F,5,FALSE))),"",VLOOKUP(D130,'Number Allocation'!A:F,5,FALSE))</f>
        <v/>
      </c>
      <c r="B130" s="5" t="str">
        <f>IF(ISNA((VLOOKUP(D130,'Number Allocation'!A:F,6,FALSE))),"",VLOOKUP(D130,'Number Allocation'!A:F,6,FALSE))</f>
        <v/>
      </c>
      <c r="C130" s="331"/>
      <c r="D130" s="332"/>
      <c r="E130" s="333"/>
      <c r="F130" s="176" t="str">
        <f>IF(ISBLANK(D130),"",IF(ISNA((VLOOKUP(D130,'Number Allocation'!A:F,3,FALSE))),"Not Declared",VLOOKUP(D130,'Number Allocation'!A:F,3,FALSE)))</f>
        <v/>
      </c>
      <c r="G130" s="174" t="str">
        <f>IF(ISBLANK(D130),"",IF(ISNA((VLOOKUP(D130,'Number Allocation'!A:F,4,FALSE))),"Not Declared",VLOOKUP(D130,'Number Allocation'!A:F,4,FALSE)))</f>
        <v/>
      </c>
      <c r="H130" s="180"/>
    </row>
    <row r="131" spans="1:8" ht="20" customHeight="1">
      <c r="A131" s="5" t="str">
        <f>IF(ISNA((VLOOKUP(D131,'Number Allocation'!A:F,5,FALSE))),"",VLOOKUP(D131,'Number Allocation'!A:F,5,FALSE))</f>
        <v/>
      </c>
      <c r="B131" s="5" t="str">
        <f>IF(ISNA((VLOOKUP(D131,'Number Allocation'!A:F,6,FALSE))),"",VLOOKUP(D131,'Number Allocation'!A:F,6,FALSE))</f>
        <v/>
      </c>
      <c r="C131" s="331"/>
      <c r="D131" s="332"/>
      <c r="E131" s="333"/>
      <c r="F131" s="176" t="str">
        <f>IF(ISBLANK(D131),"",IF(ISNA((VLOOKUP(D131,'Number Allocation'!A:F,3,FALSE))),"Not Declared",VLOOKUP(D131,'Number Allocation'!A:F,3,FALSE)))</f>
        <v/>
      </c>
      <c r="G131" s="174" t="str">
        <f>IF(ISBLANK(D131),"",IF(ISNA((VLOOKUP(D131,'Number Allocation'!A:F,4,FALSE))),"Not Declared",VLOOKUP(D131,'Number Allocation'!A:F,4,FALSE)))</f>
        <v/>
      </c>
      <c r="H131" s="180"/>
    </row>
    <row r="132" spans="1:8" ht="20" customHeight="1">
      <c r="A132" s="5" t="str">
        <f>IF(ISNA((VLOOKUP(D132,'Number Allocation'!A:F,5,FALSE))),"",VLOOKUP(D132,'Number Allocation'!A:F,5,FALSE))</f>
        <v/>
      </c>
      <c r="B132" s="5" t="str">
        <f>IF(ISNA((VLOOKUP(D132,'Number Allocation'!A:F,6,FALSE))),"",VLOOKUP(D132,'Number Allocation'!A:F,6,FALSE))</f>
        <v/>
      </c>
      <c r="C132" s="331"/>
      <c r="D132" s="332"/>
      <c r="E132" s="333"/>
      <c r="F132" s="176" t="str">
        <f>IF(ISBLANK(D132),"",IF(ISNA((VLOOKUP(D132,'Number Allocation'!A:F,3,FALSE))),"Not Declared",VLOOKUP(D132,'Number Allocation'!A:F,3,FALSE)))</f>
        <v/>
      </c>
      <c r="G132" s="174" t="str">
        <f>IF(ISBLANK(D132),"",IF(ISNA((VLOOKUP(D132,'Number Allocation'!A:F,4,FALSE))),"Not Declared",VLOOKUP(D132,'Number Allocation'!A:F,4,FALSE)))</f>
        <v/>
      </c>
      <c r="H132" s="180"/>
    </row>
    <row r="133" spans="1:8" ht="20" customHeight="1">
      <c r="A133" s="5" t="str">
        <f>IF(ISNA((VLOOKUP(D133,'Number Allocation'!A:F,5,FALSE))),"",VLOOKUP(D133,'Number Allocation'!A:F,5,FALSE))</f>
        <v/>
      </c>
      <c r="B133" s="5" t="str">
        <f>IF(ISNA((VLOOKUP(D133,'Number Allocation'!A:F,6,FALSE))),"",VLOOKUP(D133,'Number Allocation'!A:F,6,FALSE))</f>
        <v/>
      </c>
      <c r="C133" s="331"/>
      <c r="D133" s="332"/>
      <c r="E133" s="333"/>
      <c r="F133" s="176" t="str">
        <f>IF(ISBLANK(D133),"",IF(ISNA((VLOOKUP(D133,'Number Allocation'!A:F,3,FALSE))),"Not Declared",VLOOKUP(D133,'Number Allocation'!A:F,3,FALSE)))</f>
        <v/>
      </c>
      <c r="G133" s="174" t="str">
        <f>IF(ISBLANK(D133),"",IF(ISNA((VLOOKUP(D133,'Number Allocation'!A:F,4,FALSE))),"Not Declared",VLOOKUP(D133,'Number Allocation'!A:F,4,FALSE)))</f>
        <v/>
      </c>
      <c r="H133" s="180"/>
    </row>
    <row r="134" spans="1:8" ht="20" customHeight="1">
      <c r="A134" s="5" t="str">
        <f>IF(ISNA((VLOOKUP(D134,'Number Allocation'!A:F,5,FALSE))),"",VLOOKUP(D134,'Number Allocation'!A:F,5,FALSE))</f>
        <v/>
      </c>
      <c r="B134" s="5" t="str">
        <f>IF(ISNA((VLOOKUP(D134,'Number Allocation'!A:F,6,FALSE))),"",VLOOKUP(D134,'Number Allocation'!A:F,6,FALSE))</f>
        <v/>
      </c>
      <c r="C134" s="331"/>
      <c r="D134" s="332"/>
      <c r="E134" s="333"/>
      <c r="F134" s="176" t="str">
        <f>IF(ISBLANK(D134),"",IF(ISNA((VLOOKUP(D134,'Number Allocation'!A:F,3,FALSE))),"Not Declared",VLOOKUP(D134,'Number Allocation'!A:F,3,FALSE)))</f>
        <v/>
      </c>
      <c r="G134" s="174" t="str">
        <f>IF(ISBLANK(D134),"",IF(ISNA((VLOOKUP(D134,'Number Allocation'!A:F,4,FALSE))),"Not Declared",VLOOKUP(D134,'Number Allocation'!A:F,4,FALSE)))</f>
        <v/>
      </c>
      <c r="H134" s="180"/>
    </row>
    <row r="135" spans="1:8" ht="20" customHeight="1">
      <c r="A135" s="5" t="str">
        <f>IF(ISNA((VLOOKUP(D135,'Number Allocation'!A:F,5,FALSE))),"",VLOOKUP(D135,'Number Allocation'!A:F,5,FALSE))</f>
        <v/>
      </c>
      <c r="B135" s="5" t="str">
        <f>IF(ISNA((VLOOKUP(D135,'Number Allocation'!A:F,6,FALSE))),"",VLOOKUP(D135,'Number Allocation'!A:F,6,FALSE))</f>
        <v/>
      </c>
      <c r="C135" s="331"/>
      <c r="D135" s="332"/>
      <c r="E135" s="333"/>
      <c r="F135" s="176" t="str">
        <f>IF(ISBLANK(D135),"",IF(ISNA((VLOOKUP(D135,'Number Allocation'!A:F,3,FALSE))),"Not Declared",VLOOKUP(D135,'Number Allocation'!A:F,3,FALSE)))</f>
        <v/>
      </c>
      <c r="G135" s="174" t="str">
        <f>IF(ISBLANK(D135),"",IF(ISNA((VLOOKUP(D135,'Number Allocation'!A:F,4,FALSE))),"Not Declared",VLOOKUP(D135,'Number Allocation'!A:F,4,FALSE)))</f>
        <v/>
      </c>
      <c r="H135" s="180"/>
    </row>
    <row r="136" spans="1:8" ht="20" customHeight="1">
      <c r="A136" s="5" t="str">
        <f>IF(ISNA((VLOOKUP(D136,'Number Allocation'!A:F,5,FALSE))),"",VLOOKUP(D136,'Number Allocation'!A:F,5,FALSE))</f>
        <v/>
      </c>
      <c r="B136" s="5" t="str">
        <f>IF(ISNA((VLOOKUP(D136,'Number Allocation'!A:F,6,FALSE))),"",VLOOKUP(D136,'Number Allocation'!A:F,6,FALSE))</f>
        <v/>
      </c>
      <c r="C136" s="331"/>
      <c r="D136" s="332"/>
      <c r="E136" s="333"/>
      <c r="F136" s="176" t="str">
        <f>IF(ISBLANK(D136),"",IF(ISNA((VLOOKUP(D136,'Number Allocation'!A:F,3,FALSE))),"Not Declared",VLOOKUP(D136,'Number Allocation'!A:F,3,FALSE)))</f>
        <v/>
      </c>
      <c r="G136" s="174" t="str">
        <f>IF(ISBLANK(D136),"",IF(ISNA((VLOOKUP(D136,'Number Allocation'!A:F,4,FALSE))),"Not Declared",VLOOKUP(D136,'Number Allocation'!A:F,4,FALSE)))</f>
        <v/>
      </c>
      <c r="H136" s="180"/>
    </row>
    <row r="137" spans="1:8" ht="20" customHeight="1">
      <c r="A137" s="5" t="str">
        <f>IF(ISNA((VLOOKUP(D137,'Number Allocation'!A:F,5,FALSE))),"",VLOOKUP(D137,'Number Allocation'!A:F,5,FALSE))</f>
        <v/>
      </c>
      <c r="B137" s="5" t="str">
        <f>IF(ISNA((VLOOKUP(D137,'Number Allocation'!A:F,6,FALSE))),"",VLOOKUP(D137,'Number Allocation'!A:F,6,FALSE))</f>
        <v/>
      </c>
      <c r="C137" s="331"/>
      <c r="D137" s="332"/>
      <c r="E137" s="333"/>
      <c r="F137" s="176" t="str">
        <f>IF(ISBLANK(D137),"",IF(ISNA((VLOOKUP(D137,'Number Allocation'!A:F,3,FALSE))),"Not Declared",VLOOKUP(D137,'Number Allocation'!A:F,3,FALSE)))</f>
        <v/>
      </c>
      <c r="G137" s="174" t="str">
        <f>IF(ISBLANK(D137),"",IF(ISNA((VLOOKUP(D137,'Number Allocation'!A:F,4,FALSE))),"Not Declared",VLOOKUP(D137,'Number Allocation'!A:F,4,FALSE)))</f>
        <v/>
      </c>
      <c r="H137" s="180"/>
    </row>
    <row r="138" spans="1:8" ht="20" customHeight="1">
      <c r="A138" s="5" t="str">
        <f>IF(ISNA((VLOOKUP(D138,'Number Allocation'!A:F,5,FALSE))),"",VLOOKUP(D138,'Number Allocation'!A:F,5,FALSE))</f>
        <v/>
      </c>
      <c r="B138" s="5" t="str">
        <f>IF(ISNA((VLOOKUP(D138,'Number Allocation'!A:F,6,FALSE))),"",VLOOKUP(D138,'Number Allocation'!A:F,6,FALSE))</f>
        <v/>
      </c>
      <c r="C138" s="331"/>
      <c r="D138" s="332"/>
      <c r="E138" s="333"/>
      <c r="F138" s="176" t="str">
        <f>IF(ISBLANK(D138),"",IF(ISNA((VLOOKUP(D138,'Number Allocation'!A:F,3,FALSE))),"Not Declared",VLOOKUP(D138,'Number Allocation'!A:F,3,FALSE)))</f>
        <v/>
      </c>
      <c r="G138" s="174" t="str">
        <f>IF(ISBLANK(D138),"",IF(ISNA((VLOOKUP(D138,'Number Allocation'!A:F,4,FALSE))),"Not Declared",VLOOKUP(D138,'Number Allocation'!A:F,4,FALSE)))</f>
        <v/>
      </c>
      <c r="H138" s="180"/>
    </row>
    <row r="139" spans="1:8" ht="20" customHeight="1">
      <c r="A139" s="5" t="str">
        <f>IF(ISNA((VLOOKUP(D139,'Number Allocation'!A:F,5,FALSE))),"",VLOOKUP(D139,'Number Allocation'!A:F,5,FALSE))</f>
        <v/>
      </c>
      <c r="B139" s="5" t="str">
        <f>IF(ISNA((VLOOKUP(D139,'Number Allocation'!A:F,6,FALSE))),"",VLOOKUP(D139,'Number Allocation'!A:F,6,FALSE))</f>
        <v/>
      </c>
      <c r="C139" s="331"/>
      <c r="D139" s="332"/>
      <c r="E139" s="333"/>
      <c r="F139" s="176" t="str">
        <f>IF(ISBLANK(D139),"",IF(ISNA((VLOOKUP(D139,'Number Allocation'!A:F,3,FALSE))),"Not Declared",VLOOKUP(D139,'Number Allocation'!A:F,3,FALSE)))</f>
        <v/>
      </c>
      <c r="G139" s="174" t="str">
        <f>IF(ISBLANK(D139),"",IF(ISNA((VLOOKUP(D139,'Number Allocation'!A:F,4,FALSE))),"Not Declared",VLOOKUP(D139,'Number Allocation'!A:F,4,FALSE)))</f>
        <v/>
      </c>
      <c r="H139" s="180"/>
    </row>
    <row r="140" spans="1:8" ht="20" customHeight="1">
      <c r="A140" s="5" t="str">
        <f>IF(ISNA((VLOOKUP(D140,'Number Allocation'!A:F,5,FALSE))),"",VLOOKUP(D140,'Number Allocation'!A:F,5,FALSE))</f>
        <v/>
      </c>
      <c r="B140" s="5" t="str">
        <f>IF(ISNA((VLOOKUP(D140,'Number Allocation'!A:F,6,FALSE))),"",VLOOKUP(D140,'Number Allocation'!A:F,6,FALSE))</f>
        <v/>
      </c>
      <c r="C140" s="331"/>
      <c r="D140" s="332"/>
      <c r="E140" s="333"/>
      <c r="F140" s="176" t="str">
        <f>IF(ISBLANK(D140),"",IF(ISNA((VLOOKUP(D140,'Number Allocation'!A:F,3,FALSE))),"Not Declared",VLOOKUP(D140,'Number Allocation'!A:F,3,FALSE)))</f>
        <v/>
      </c>
      <c r="G140" s="174" t="str">
        <f>IF(ISBLANK(D140),"",IF(ISNA((VLOOKUP(D140,'Number Allocation'!A:F,4,FALSE))),"Not Declared",VLOOKUP(D140,'Number Allocation'!A:F,4,FALSE)))</f>
        <v/>
      </c>
      <c r="H140" s="180"/>
    </row>
    <row r="141" spans="1:8" ht="20" customHeight="1">
      <c r="A141" s="5" t="str">
        <f>IF(ISNA((VLOOKUP(D141,'Number Allocation'!A:F,5,FALSE))),"",VLOOKUP(D141,'Number Allocation'!A:F,5,FALSE))</f>
        <v/>
      </c>
      <c r="B141" s="5" t="str">
        <f>IF(ISNA((VLOOKUP(D141,'Number Allocation'!A:F,6,FALSE))),"",VLOOKUP(D141,'Number Allocation'!A:F,6,FALSE))</f>
        <v/>
      </c>
      <c r="C141" s="331"/>
      <c r="D141" s="332"/>
      <c r="E141" s="333"/>
      <c r="F141" s="176" t="str">
        <f>IF(ISBLANK(D141),"",IF(ISNA((VLOOKUP(D141,'Number Allocation'!A:F,3,FALSE))),"Not Declared",VLOOKUP(D141,'Number Allocation'!A:F,3,FALSE)))</f>
        <v/>
      </c>
      <c r="G141" s="174" t="str">
        <f>IF(ISBLANK(D141),"",IF(ISNA((VLOOKUP(D141,'Number Allocation'!A:F,4,FALSE))),"Not Declared",VLOOKUP(D141,'Number Allocation'!A:F,4,FALSE)))</f>
        <v/>
      </c>
      <c r="H141" s="180"/>
    </row>
    <row r="142" spans="1:8" ht="20" customHeight="1">
      <c r="A142" s="5" t="str">
        <f>IF(ISNA((VLOOKUP(D142,'Number Allocation'!A:F,5,FALSE))),"",VLOOKUP(D142,'Number Allocation'!A:F,5,FALSE))</f>
        <v/>
      </c>
      <c r="B142" s="5" t="str">
        <f>IF(ISNA((VLOOKUP(D142,'Number Allocation'!A:F,6,FALSE))),"",VLOOKUP(D142,'Number Allocation'!A:F,6,FALSE))</f>
        <v/>
      </c>
      <c r="C142" s="331"/>
      <c r="D142" s="332"/>
      <c r="E142" s="333"/>
      <c r="F142" s="176" t="str">
        <f>IF(ISBLANK(D142),"",IF(ISNA((VLOOKUP(D142,'Number Allocation'!A:F,3,FALSE))),"Not Declared",VLOOKUP(D142,'Number Allocation'!A:F,3,FALSE)))</f>
        <v/>
      </c>
      <c r="G142" s="174" t="str">
        <f>IF(ISBLANK(D142),"",IF(ISNA((VLOOKUP(D142,'Number Allocation'!A:F,4,FALSE))),"Not Declared",VLOOKUP(D142,'Number Allocation'!A:F,4,FALSE)))</f>
        <v/>
      </c>
      <c r="H142" s="180"/>
    </row>
    <row r="143" spans="1:8" ht="20" customHeight="1">
      <c r="A143" s="5" t="str">
        <f>IF(ISNA((VLOOKUP(D143,'Number Allocation'!A:F,5,FALSE))),"",VLOOKUP(D143,'Number Allocation'!A:F,5,FALSE))</f>
        <v/>
      </c>
      <c r="B143" s="5" t="str">
        <f>IF(ISNA((VLOOKUP(D143,'Number Allocation'!A:F,6,FALSE))),"",VLOOKUP(D143,'Number Allocation'!A:F,6,FALSE))</f>
        <v/>
      </c>
      <c r="C143" s="331"/>
      <c r="D143" s="332"/>
      <c r="E143" s="333"/>
      <c r="F143" s="176" t="str">
        <f>IF(ISBLANK(D143),"",IF(ISNA((VLOOKUP(D143,'Number Allocation'!A:F,3,FALSE))),"Not Declared",VLOOKUP(D143,'Number Allocation'!A:F,3,FALSE)))</f>
        <v/>
      </c>
      <c r="G143" s="174" t="str">
        <f>IF(ISBLANK(D143),"",IF(ISNA((VLOOKUP(D143,'Number Allocation'!A:F,4,FALSE))),"Not Declared",VLOOKUP(D143,'Number Allocation'!A:F,4,FALSE)))</f>
        <v/>
      </c>
      <c r="H143" s="180"/>
    </row>
    <row r="144" spans="1:8" ht="20" customHeight="1">
      <c r="A144" s="5" t="str">
        <f>IF(ISNA((VLOOKUP(D144,'Number Allocation'!A:F,5,FALSE))),"",VLOOKUP(D144,'Number Allocation'!A:F,5,FALSE))</f>
        <v/>
      </c>
      <c r="B144" s="5" t="str">
        <f>IF(ISNA((VLOOKUP(D144,'Number Allocation'!A:F,6,FALSE))),"",VLOOKUP(D144,'Number Allocation'!A:F,6,FALSE))</f>
        <v/>
      </c>
      <c r="C144" s="331"/>
      <c r="D144" s="332"/>
      <c r="E144" s="333"/>
      <c r="F144" s="176" t="str">
        <f>IF(ISBLANK(D144),"",IF(ISNA((VLOOKUP(D144,'Number Allocation'!A:F,3,FALSE))),"Not Declared",VLOOKUP(D144,'Number Allocation'!A:F,3,FALSE)))</f>
        <v/>
      </c>
      <c r="G144" s="174" t="str">
        <f>IF(ISBLANK(D144),"",IF(ISNA((VLOOKUP(D144,'Number Allocation'!A:F,4,FALSE))),"Not Declared",VLOOKUP(D144,'Number Allocation'!A:F,4,FALSE)))</f>
        <v/>
      </c>
      <c r="H144" s="180"/>
    </row>
    <row r="145" spans="1:8" ht="20" customHeight="1">
      <c r="A145" s="5" t="str">
        <f>IF(ISNA((VLOOKUP(D145,'Number Allocation'!A:F,5,FALSE))),"",VLOOKUP(D145,'Number Allocation'!A:F,5,FALSE))</f>
        <v/>
      </c>
      <c r="B145" s="5" t="str">
        <f>IF(ISNA((VLOOKUP(D145,'Number Allocation'!A:F,6,FALSE))),"",VLOOKUP(D145,'Number Allocation'!A:F,6,FALSE))</f>
        <v/>
      </c>
      <c r="C145" s="331"/>
      <c r="D145" s="332"/>
      <c r="E145" s="333"/>
      <c r="F145" s="176" t="str">
        <f>IF(ISBLANK(D145),"",IF(ISNA((VLOOKUP(D145,'Number Allocation'!A:F,3,FALSE))),"Not Declared",VLOOKUP(D145,'Number Allocation'!A:F,3,FALSE)))</f>
        <v/>
      </c>
      <c r="G145" s="174" t="str">
        <f>IF(ISBLANK(D145),"",IF(ISNA((VLOOKUP(D145,'Number Allocation'!A:F,4,FALSE))),"Not Declared",VLOOKUP(D145,'Number Allocation'!A:F,4,FALSE)))</f>
        <v/>
      </c>
      <c r="H145" s="180"/>
    </row>
    <row r="146" spans="1:8" ht="20" customHeight="1">
      <c r="A146" s="5" t="str">
        <f>IF(ISNA((VLOOKUP(D146,'Number Allocation'!A:F,5,FALSE))),"",VLOOKUP(D146,'Number Allocation'!A:F,5,FALSE))</f>
        <v/>
      </c>
      <c r="B146" s="5" t="str">
        <f>IF(ISNA((VLOOKUP(D146,'Number Allocation'!A:F,6,FALSE))),"",VLOOKUP(D146,'Number Allocation'!A:F,6,FALSE))</f>
        <v/>
      </c>
      <c r="C146" s="331"/>
      <c r="D146" s="332"/>
      <c r="E146" s="333"/>
      <c r="F146" s="176" t="str">
        <f>IF(ISBLANK(D146),"",IF(ISNA((VLOOKUP(D146,'Number Allocation'!A:F,3,FALSE))),"Not Declared",VLOOKUP(D146,'Number Allocation'!A:F,3,FALSE)))</f>
        <v/>
      </c>
      <c r="G146" s="174" t="str">
        <f>IF(ISBLANK(D146),"",IF(ISNA((VLOOKUP(D146,'Number Allocation'!A:F,4,FALSE))),"Not Declared",VLOOKUP(D146,'Number Allocation'!A:F,4,FALSE)))</f>
        <v/>
      </c>
      <c r="H146" s="180"/>
    </row>
    <row r="147" spans="1:8" ht="20" customHeight="1">
      <c r="A147" s="5" t="str">
        <f>IF(ISNA((VLOOKUP(D147,'Number Allocation'!A:F,5,FALSE))),"",VLOOKUP(D147,'Number Allocation'!A:F,5,FALSE))</f>
        <v/>
      </c>
      <c r="B147" s="5" t="str">
        <f>IF(ISNA((VLOOKUP(D147,'Number Allocation'!A:F,6,FALSE))),"",VLOOKUP(D147,'Number Allocation'!A:F,6,FALSE))</f>
        <v/>
      </c>
      <c r="C147" s="331"/>
      <c r="D147" s="332"/>
      <c r="E147" s="333"/>
      <c r="F147" s="176" t="str">
        <f>IF(ISBLANK(D147),"",IF(ISNA((VLOOKUP(D147,'Number Allocation'!A:F,3,FALSE))),"Not Declared",VLOOKUP(D147,'Number Allocation'!A:F,3,FALSE)))</f>
        <v/>
      </c>
      <c r="G147" s="174" t="str">
        <f>IF(ISBLANK(D147),"",IF(ISNA((VLOOKUP(D147,'Number Allocation'!A:F,4,FALSE))),"Not Declared",VLOOKUP(D147,'Number Allocation'!A:F,4,FALSE)))</f>
        <v/>
      </c>
      <c r="H147" s="180"/>
    </row>
    <row r="148" spans="1:8" ht="20" customHeight="1">
      <c r="A148" s="5" t="str">
        <f>IF(ISNA((VLOOKUP(D148,'Number Allocation'!A:F,5,FALSE))),"",VLOOKUP(D148,'Number Allocation'!A:F,5,FALSE))</f>
        <v/>
      </c>
      <c r="B148" s="5" t="str">
        <f>IF(ISNA((VLOOKUP(D148,'Number Allocation'!A:F,6,FALSE))),"",VLOOKUP(D148,'Number Allocation'!A:F,6,FALSE))</f>
        <v/>
      </c>
      <c r="C148" s="331"/>
      <c r="D148" s="332"/>
      <c r="E148" s="333"/>
      <c r="F148" s="176" t="str">
        <f>IF(ISBLANK(D148),"",IF(ISNA((VLOOKUP(D148,'Number Allocation'!A:F,3,FALSE))),"Not Declared",VLOOKUP(D148,'Number Allocation'!A:F,3,FALSE)))</f>
        <v/>
      </c>
      <c r="G148" s="174" t="str">
        <f>IF(ISBLANK(D148),"",IF(ISNA((VLOOKUP(D148,'Number Allocation'!A:F,4,FALSE))),"Not Declared",VLOOKUP(D148,'Number Allocation'!A:F,4,FALSE)))</f>
        <v/>
      </c>
      <c r="H148" s="180"/>
    </row>
    <row r="149" spans="1:8" ht="20" customHeight="1">
      <c r="A149" s="5" t="str">
        <f>IF(ISNA((VLOOKUP(D149,'Number Allocation'!A:F,5,FALSE))),"",VLOOKUP(D149,'Number Allocation'!A:F,5,FALSE))</f>
        <v/>
      </c>
      <c r="B149" s="5" t="str">
        <f>IF(ISNA((VLOOKUP(D149,'Number Allocation'!A:F,6,FALSE))),"",VLOOKUP(D149,'Number Allocation'!A:F,6,FALSE))</f>
        <v/>
      </c>
      <c r="C149" s="331"/>
      <c r="D149" s="332"/>
      <c r="E149" s="333"/>
      <c r="F149" s="176" t="str">
        <f>IF(ISBLANK(D149),"",IF(ISNA((VLOOKUP(D149,'Number Allocation'!A:F,3,FALSE))),"Not Declared",VLOOKUP(D149,'Number Allocation'!A:F,3,FALSE)))</f>
        <v/>
      </c>
      <c r="G149" s="174" t="str">
        <f>IF(ISBLANK(D149),"",IF(ISNA((VLOOKUP(D149,'Number Allocation'!A:F,4,FALSE))),"Not Declared",VLOOKUP(D149,'Number Allocation'!A:F,4,FALSE)))</f>
        <v/>
      </c>
      <c r="H149" s="180"/>
    </row>
    <row r="150" spans="1:8" ht="20" customHeight="1">
      <c r="A150" s="5" t="str">
        <f>IF(ISNA((VLOOKUP(D150,'Number Allocation'!A:F,5,FALSE))),"",VLOOKUP(D150,'Number Allocation'!A:F,5,FALSE))</f>
        <v/>
      </c>
      <c r="B150" s="5" t="str">
        <f>IF(ISNA((VLOOKUP(D150,'Number Allocation'!A:F,6,FALSE))),"",VLOOKUP(D150,'Number Allocation'!A:F,6,FALSE))</f>
        <v/>
      </c>
      <c r="C150" s="331"/>
      <c r="D150" s="332"/>
      <c r="E150" s="333"/>
      <c r="F150" s="176" t="str">
        <f>IF(ISBLANK(D150),"",IF(ISNA((VLOOKUP(D150,'Number Allocation'!A:F,3,FALSE))),"Not Declared",VLOOKUP(D150,'Number Allocation'!A:F,3,FALSE)))</f>
        <v/>
      </c>
      <c r="G150" s="174" t="str">
        <f>IF(ISBLANK(D150),"",IF(ISNA((VLOOKUP(D150,'Number Allocation'!A:F,4,FALSE))),"Not Declared",VLOOKUP(D150,'Number Allocation'!A:F,4,FALSE)))</f>
        <v/>
      </c>
      <c r="H150" s="180"/>
    </row>
    <row r="151" spans="1:8" ht="20" customHeight="1">
      <c r="A151" s="5" t="str">
        <f>IF(ISNA((VLOOKUP(D151,'Number Allocation'!A:F,5,FALSE))),"",VLOOKUP(D151,'Number Allocation'!A:F,5,FALSE))</f>
        <v/>
      </c>
      <c r="B151" s="5" t="str">
        <f>IF(ISNA((VLOOKUP(D151,'Number Allocation'!A:F,6,FALSE))),"",VLOOKUP(D151,'Number Allocation'!A:F,6,FALSE))</f>
        <v/>
      </c>
      <c r="C151" s="331"/>
      <c r="D151" s="332"/>
      <c r="E151" s="333"/>
      <c r="F151" s="176" t="str">
        <f>IF(ISBLANK(D151),"",IF(ISNA((VLOOKUP(D151,'Number Allocation'!A:F,3,FALSE))),"Not Declared",VLOOKUP(D151,'Number Allocation'!A:F,3,FALSE)))</f>
        <v/>
      </c>
      <c r="G151" s="174" t="str">
        <f>IF(ISBLANK(D151),"",IF(ISNA((VLOOKUP(D151,'Number Allocation'!A:F,4,FALSE))),"Not Declared",VLOOKUP(D151,'Number Allocation'!A:F,4,FALSE)))</f>
        <v/>
      </c>
      <c r="H151" s="180"/>
    </row>
    <row r="152" spans="1:8" ht="20" customHeight="1">
      <c r="A152" s="5" t="str">
        <f>IF(ISNA((VLOOKUP(D152,'Number Allocation'!A:F,5,FALSE))),"",VLOOKUP(D152,'Number Allocation'!A:F,5,FALSE))</f>
        <v/>
      </c>
      <c r="B152" s="5" t="str">
        <f>IF(ISNA((VLOOKUP(D152,'Number Allocation'!A:F,6,FALSE))),"",VLOOKUP(D152,'Number Allocation'!A:F,6,FALSE))</f>
        <v/>
      </c>
      <c r="C152" s="331"/>
      <c r="D152" s="332"/>
      <c r="E152" s="333"/>
      <c r="F152" s="176" t="str">
        <f>IF(ISBLANK(D152),"",IF(ISNA((VLOOKUP(D152,'Number Allocation'!A:F,3,FALSE))),"Not Declared",VLOOKUP(D152,'Number Allocation'!A:F,3,FALSE)))</f>
        <v/>
      </c>
      <c r="G152" s="174" t="str">
        <f>IF(ISBLANK(D152),"",IF(ISNA((VLOOKUP(D152,'Number Allocation'!A:F,4,FALSE))),"Not Declared",VLOOKUP(D152,'Number Allocation'!A:F,4,FALSE)))</f>
        <v/>
      </c>
      <c r="H152" s="180"/>
    </row>
    <row r="153" spans="1:8" ht="20" customHeight="1">
      <c r="A153" s="5" t="str">
        <f>IF(ISNA((VLOOKUP(D153,'Number Allocation'!A:F,5,FALSE))),"",VLOOKUP(D153,'Number Allocation'!A:F,5,FALSE))</f>
        <v/>
      </c>
      <c r="B153" s="5" t="str">
        <f>IF(ISNA((VLOOKUP(D153,'Number Allocation'!A:F,6,FALSE))),"",VLOOKUP(D153,'Number Allocation'!A:F,6,FALSE))</f>
        <v/>
      </c>
      <c r="C153" s="331"/>
      <c r="D153" s="332"/>
      <c r="E153" s="333"/>
      <c r="F153" s="176" t="str">
        <f>IF(ISBLANK(D153),"",IF(ISNA((VLOOKUP(D153,'Number Allocation'!A:F,3,FALSE))),"Not Declared",VLOOKUP(D153,'Number Allocation'!A:F,3,FALSE)))</f>
        <v/>
      </c>
      <c r="G153" s="174" t="str">
        <f>IF(ISBLANK(D153),"",IF(ISNA((VLOOKUP(D153,'Number Allocation'!A:F,4,FALSE))),"Not Declared",VLOOKUP(D153,'Number Allocation'!A:F,4,FALSE)))</f>
        <v/>
      </c>
      <c r="H153" s="180"/>
    </row>
    <row r="154" spans="1:8" ht="20" customHeight="1">
      <c r="A154" s="5" t="str">
        <f>IF(ISNA((VLOOKUP(D154,'Number Allocation'!A:F,5,FALSE))),"",VLOOKUP(D154,'Number Allocation'!A:F,5,FALSE))</f>
        <v/>
      </c>
      <c r="B154" s="5" t="str">
        <f>IF(ISNA((VLOOKUP(D154,'Number Allocation'!A:F,6,FALSE))),"",VLOOKUP(D154,'Number Allocation'!A:F,6,FALSE))</f>
        <v/>
      </c>
      <c r="C154" s="331"/>
      <c r="D154" s="332"/>
      <c r="E154" s="333"/>
      <c r="F154" s="176" t="str">
        <f>IF(ISBLANK(D154),"",IF(ISNA((VLOOKUP(D154,'Number Allocation'!A:F,3,FALSE))),"Not Declared",VLOOKUP(D154,'Number Allocation'!A:F,3,FALSE)))</f>
        <v/>
      </c>
      <c r="G154" s="174" t="str">
        <f>IF(ISBLANK(D154),"",IF(ISNA((VLOOKUP(D154,'Number Allocation'!A:F,4,FALSE))),"Not Declared",VLOOKUP(D154,'Number Allocation'!A:F,4,FALSE)))</f>
        <v/>
      </c>
      <c r="H154" s="180"/>
    </row>
    <row r="155" spans="1:8" ht="20" customHeight="1">
      <c r="A155" s="5" t="str">
        <f>IF(ISNA((VLOOKUP(D155,'Number Allocation'!A:F,5,FALSE))),"",VLOOKUP(D155,'Number Allocation'!A:F,5,FALSE))</f>
        <v/>
      </c>
      <c r="B155" s="5" t="str">
        <f>IF(ISNA((VLOOKUP(D155,'Number Allocation'!A:F,6,FALSE))),"",VLOOKUP(D155,'Number Allocation'!A:F,6,FALSE))</f>
        <v/>
      </c>
      <c r="C155" s="331"/>
      <c r="D155" s="332"/>
      <c r="E155" s="333"/>
      <c r="F155" s="176" t="str">
        <f>IF(ISBLANK(D155),"",IF(ISNA((VLOOKUP(D155,'Number Allocation'!A:F,3,FALSE))),"Not Declared",VLOOKUP(D155,'Number Allocation'!A:F,3,FALSE)))</f>
        <v/>
      </c>
      <c r="G155" s="174" t="str">
        <f>IF(ISBLANK(D155),"",IF(ISNA((VLOOKUP(D155,'Number Allocation'!A:F,4,FALSE))),"Not Declared",VLOOKUP(D155,'Number Allocation'!A:F,4,FALSE)))</f>
        <v/>
      </c>
      <c r="H155" s="180"/>
    </row>
    <row r="156" spans="1:8" ht="20" customHeight="1">
      <c r="A156" s="5" t="str">
        <f>IF(ISNA((VLOOKUP(D156,'Number Allocation'!A:F,5,FALSE))),"",VLOOKUP(D156,'Number Allocation'!A:F,5,FALSE))</f>
        <v/>
      </c>
      <c r="B156" s="5" t="str">
        <f>IF(ISNA((VLOOKUP(D156,'Number Allocation'!A:F,6,FALSE))),"",VLOOKUP(D156,'Number Allocation'!A:F,6,FALSE))</f>
        <v/>
      </c>
      <c r="C156" s="331"/>
      <c r="D156" s="332"/>
      <c r="E156" s="333"/>
      <c r="F156" s="176" t="str">
        <f>IF(ISBLANK(D156),"",IF(ISNA((VLOOKUP(D156,'Number Allocation'!A:F,3,FALSE))),"Not Declared",VLOOKUP(D156,'Number Allocation'!A:F,3,FALSE)))</f>
        <v/>
      </c>
      <c r="G156" s="174" t="str">
        <f>IF(ISBLANK(D156),"",IF(ISNA((VLOOKUP(D156,'Number Allocation'!A:F,4,FALSE))),"Not Declared",VLOOKUP(D156,'Number Allocation'!A:F,4,FALSE)))</f>
        <v/>
      </c>
      <c r="H156" s="180"/>
    </row>
    <row r="157" spans="1:8" ht="20" customHeight="1">
      <c r="A157" s="5" t="str">
        <f>IF(ISNA((VLOOKUP(D157,'Number Allocation'!A:F,5,FALSE))),"",VLOOKUP(D157,'Number Allocation'!A:F,5,FALSE))</f>
        <v/>
      </c>
      <c r="B157" s="5" t="str">
        <f>IF(ISNA((VLOOKUP(D157,'Number Allocation'!A:F,6,FALSE))),"",VLOOKUP(D157,'Number Allocation'!A:F,6,FALSE))</f>
        <v/>
      </c>
      <c r="C157" s="331"/>
      <c r="D157" s="332"/>
      <c r="E157" s="333"/>
      <c r="F157" s="176" t="str">
        <f>IF(ISBLANK(D157),"",IF(ISNA((VLOOKUP(D157,'Number Allocation'!A:F,3,FALSE))),"Not Declared",VLOOKUP(D157,'Number Allocation'!A:F,3,FALSE)))</f>
        <v/>
      </c>
      <c r="G157" s="174" t="str">
        <f>IF(ISBLANK(D157),"",IF(ISNA((VLOOKUP(D157,'Number Allocation'!A:F,4,FALSE))),"Not Declared",VLOOKUP(D157,'Number Allocation'!A:F,4,FALSE)))</f>
        <v/>
      </c>
      <c r="H157" s="180"/>
    </row>
    <row r="158" spans="1:8" ht="20" customHeight="1">
      <c r="A158" s="5" t="str">
        <f>IF(ISNA((VLOOKUP(D158,'Number Allocation'!A:F,5,FALSE))),"",VLOOKUP(D158,'Number Allocation'!A:F,5,FALSE))</f>
        <v/>
      </c>
      <c r="B158" s="5" t="str">
        <f>IF(ISNA((VLOOKUP(D158,'Number Allocation'!A:F,6,FALSE))),"",VLOOKUP(D158,'Number Allocation'!A:F,6,FALSE))</f>
        <v/>
      </c>
      <c r="C158" s="331"/>
      <c r="D158" s="332"/>
      <c r="E158" s="333"/>
      <c r="F158" s="176" t="str">
        <f>IF(ISBLANK(D158),"",IF(ISNA((VLOOKUP(D158,'Number Allocation'!A:F,3,FALSE))),"Not Declared",VLOOKUP(D158,'Number Allocation'!A:F,3,FALSE)))</f>
        <v/>
      </c>
      <c r="G158" s="174" t="str">
        <f>IF(ISBLANK(D158),"",IF(ISNA((VLOOKUP(D158,'Number Allocation'!A:F,4,FALSE))),"Not Declared",VLOOKUP(D158,'Number Allocation'!A:F,4,FALSE)))</f>
        <v/>
      </c>
      <c r="H158" s="180"/>
    </row>
    <row r="159" spans="1:8" ht="20" customHeight="1">
      <c r="A159" s="5" t="str">
        <f>IF(ISNA((VLOOKUP(D159,'Number Allocation'!A:F,5,FALSE))),"",VLOOKUP(D159,'Number Allocation'!A:F,5,FALSE))</f>
        <v/>
      </c>
      <c r="B159" s="5" t="str">
        <f>IF(ISNA((VLOOKUP(D159,'Number Allocation'!A:F,6,FALSE))),"",VLOOKUP(D159,'Number Allocation'!A:F,6,FALSE))</f>
        <v/>
      </c>
      <c r="C159" s="331"/>
      <c r="D159" s="332"/>
      <c r="E159" s="333"/>
      <c r="F159" s="176" t="str">
        <f>IF(ISBLANK(D159),"",IF(ISNA((VLOOKUP(D159,'Number Allocation'!A:F,3,FALSE))),"Not Declared",VLOOKUP(D159,'Number Allocation'!A:F,3,FALSE)))</f>
        <v/>
      </c>
      <c r="G159" s="174" t="str">
        <f>IF(ISBLANK(D159),"",IF(ISNA((VLOOKUP(D159,'Number Allocation'!A:F,4,FALSE))),"Not Declared",VLOOKUP(D159,'Number Allocation'!A:F,4,FALSE)))</f>
        <v/>
      </c>
      <c r="H159" s="180"/>
    </row>
    <row r="160" spans="1:8" ht="20" customHeight="1">
      <c r="A160" s="5" t="str">
        <f>IF(ISNA((VLOOKUP(D160,'Number Allocation'!A:F,5,FALSE))),"",VLOOKUP(D160,'Number Allocation'!A:F,5,FALSE))</f>
        <v/>
      </c>
      <c r="B160" s="5" t="str">
        <f>IF(ISNA((VLOOKUP(D160,'Number Allocation'!A:F,6,FALSE))),"",VLOOKUP(D160,'Number Allocation'!A:F,6,FALSE))</f>
        <v/>
      </c>
      <c r="C160" s="331"/>
      <c r="D160" s="332"/>
      <c r="E160" s="333"/>
      <c r="F160" s="176" t="str">
        <f>IF(ISBLANK(D160),"",IF(ISNA((VLOOKUP(D160,'Number Allocation'!A:F,3,FALSE))),"Not Declared",VLOOKUP(D160,'Number Allocation'!A:F,3,FALSE)))</f>
        <v/>
      </c>
      <c r="G160" s="174" t="str">
        <f>IF(ISBLANK(D160),"",IF(ISNA((VLOOKUP(D160,'Number Allocation'!A:F,4,FALSE))),"Not Declared",VLOOKUP(D160,'Number Allocation'!A:F,4,FALSE)))</f>
        <v/>
      </c>
      <c r="H160" s="180"/>
    </row>
    <row r="161" spans="1:8" ht="20" customHeight="1">
      <c r="A161" s="5" t="str">
        <f>IF(ISNA((VLOOKUP(D161,'Number Allocation'!A:F,5,FALSE))),"",VLOOKUP(D161,'Number Allocation'!A:F,5,FALSE))</f>
        <v/>
      </c>
      <c r="B161" s="5" t="str">
        <f>IF(ISNA((VLOOKUP(D161,'Number Allocation'!A:F,6,FALSE))),"",VLOOKUP(D161,'Number Allocation'!A:F,6,FALSE))</f>
        <v/>
      </c>
      <c r="C161" s="331"/>
      <c r="D161" s="332"/>
      <c r="E161" s="333"/>
      <c r="F161" s="176" t="str">
        <f>IF(ISBLANK(D161),"",IF(ISNA((VLOOKUP(D161,'Number Allocation'!A:F,3,FALSE))),"Not Declared",VLOOKUP(D161,'Number Allocation'!A:F,3,FALSE)))</f>
        <v/>
      </c>
      <c r="G161" s="174" t="str">
        <f>IF(ISBLANK(D161),"",IF(ISNA((VLOOKUP(D161,'Number Allocation'!A:F,4,FALSE))),"Not Declared",VLOOKUP(D161,'Number Allocation'!A:F,4,FALSE)))</f>
        <v/>
      </c>
      <c r="H161" s="180"/>
    </row>
    <row r="162" spans="1:8" ht="20" customHeight="1">
      <c r="A162" s="5" t="str">
        <f>IF(ISNA((VLOOKUP(D162,'Number Allocation'!A:F,5,FALSE))),"",VLOOKUP(D162,'Number Allocation'!A:F,5,FALSE))</f>
        <v/>
      </c>
      <c r="B162" s="5" t="str">
        <f>IF(ISNA((VLOOKUP(D162,'Number Allocation'!A:F,6,FALSE))),"",VLOOKUP(D162,'Number Allocation'!A:F,6,FALSE))</f>
        <v/>
      </c>
      <c r="C162" s="331"/>
      <c r="D162" s="332"/>
      <c r="E162" s="333"/>
      <c r="F162" s="176" t="str">
        <f>IF(ISBLANK(D162),"",IF(ISNA((VLOOKUP(D162,'Number Allocation'!A:F,3,FALSE))),"Not Declared",VLOOKUP(D162,'Number Allocation'!A:F,3,FALSE)))</f>
        <v/>
      </c>
      <c r="G162" s="174" t="str">
        <f>IF(ISBLANK(D162),"",IF(ISNA((VLOOKUP(D162,'Number Allocation'!A:F,4,FALSE))),"Not Declared",VLOOKUP(D162,'Number Allocation'!A:F,4,FALSE)))</f>
        <v/>
      </c>
      <c r="H162" s="180"/>
    </row>
    <row r="163" spans="1:8" ht="20" customHeight="1">
      <c r="A163" s="5" t="str">
        <f>IF(ISNA((VLOOKUP(D163,'Number Allocation'!A:F,5,FALSE))),"",VLOOKUP(D163,'Number Allocation'!A:F,5,FALSE))</f>
        <v/>
      </c>
      <c r="B163" s="5" t="str">
        <f>IF(ISNA((VLOOKUP(D163,'Number Allocation'!A:F,6,FALSE))),"",VLOOKUP(D163,'Number Allocation'!A:F,6,FALSE))</f>
        <v/>
      </c>
      <c r="C163" s="331"/>
      <c r="D163" s="332"/>
      <c r="E163" s="333"/>
      <c r="F163" s="176" t="str">
        <f>IF(ISBLANK(D163),"",IF(ISNA((VLOOKUP(D163,'Number Allocation'!A:F,3,FALSE))),"Not Declared",VLOOKUP(D163,'Number Allocation'!A:F,3,FALSE)))</f>
        <v/>
      </c>
      <c r="G163" s="174" t="str">
        <f>IF(ISBLANK(D163),"",IF(ISNA((VLOOKUP(D163,'Number Allocation'!A:F,4,FALSE))),"Not Declared",VLOOKUP(D163,'Number Allocation'!A:F,4,FALSE)))</f>
        <v/>
      </c>
      <c r="H163" s="180"/>
    </row>
    <row r="164" spans="1:8" ht="20" customHeight="1">
      <c r="A164" s="5" t="str">
        <f>IF(ISNA((VLOOKUP(D164,'Number Allocation'!A:F,5,FALSE))),"",VLOOKUP(D164,'Number Allocation'!A:F,5,FALSE))</f>
        <v/>
      </c>
      <c r="B164" s="5" t="str">
        <f>IF(ISNA((VLOOKUP(D164,'Number Allocation'!A:F,6,FALSE))),"",VLOOKUP(D164,'Number Allocation'!A:F,6,FALSE))</f>
        <v/>
      </c>
      <c r="C164" s="331"/>
      <c r="D164" s="332"/>
      <c r="E164" s="333"/>
      <c r="F164" s="176" t="str">
        <f>IF(ISBLANK(D164),"",IF(ISNA((VLOOKUP(D164,'Number Allocation'!A:F,3,FALSE))),"Not Declared",VLOOKUP(D164,'Number Allocation'!A:F,3,FALSE)))</f>
        <v/>
      </c>
      <c r="G164" s="174" t="str">
        <f>IF(ISBLANK(D164),"",IF(ISNA((VLOOKUP(D164,'Number Allocation'!A:F,4,FALSE))),"Not Declared",VLOOKUP(D164,'Number Allocation'!A:F,4,FALSE)))</f>
        <v/>
      </c>
      <c r="H164" s="180"/>
    </row>
    <row r="165" spans="1:8" ht="20" customHeight="1">
      <c r="A165" s="5" t="str">
        <f>IF(ISNA((VLOOKUP(D165,'Number Allocation'!A:F,5,FALSE))),"",VLOOKUP(D165,'Number Allocation'!A:F,5,FALSE))</f>
        <v/>
      </c>
      <c r="B165" s="5" t="str">
        <f>IF(ISNA((VLOOKUP(D165,'Number Allocation'!A:F,6,FALSE))),"",VLOOKUP(D165,'Number Allocation'!A:F,6,FALSE))</f>
        <v/>
      </c>
      <c r="C165" s="331"/>
      <c r="D165" s="332"/>
      <c r="E165" s="333"/>
      <c r="F165" s="176" t="str">
        <f>IF(ISBLANK(D165),"",IF(ISNA((VLOOKUP(D165,'Number Allocation'!A:F,3,FALSE))),"Not Declared",VLOOKUP(D165,'Number Allocation'!A:F,3,FALSE)))</f>
        <v/>
      </c>
      <c r="G165" s="174" t="str">
        <f>IF(ISBLANK(D165),"",IF(ISNA((VLOOKUP(D165,'Number Allocation'!A:F,4,FALSE))),"Not Declared",VLOOKUP(D165,'Number Allocation'!A:F,4,FALSE)))</f>
        <v/>
      </c>
      <c r="H165" s="180"/>
    </row>
    <row r="166" spans="1:8" ht="20" customHeight="1">
      <c r="A166" s="5" t="str">
        <f>IF(ISNA((VLOOKUP(D166,'Number Allocation'!A:F,5,FALSE))),"",VLOOKUP(D166,'Number Allocation'!A:F,5,FALSE))</f>
        <v/>
      </c>
      <c r="B166" s="5" t="str">
        <f>IF(ISNA((VLOOKUP(D166,'Number Allocation'!A:F,6,FALSE))),"",VLOOKUP(D166,'Number Allocation'!A:F,6,FALSE))</f>
        <v/>
      </c>
      <c r="C166" s="331"/>
      <c r="D166" s="332"/>
      <c r="E166" s="333"/>
      <c r="F166" s="176" t="str">
        <f>IF(ISBLANK(D166),"",IF(ISNA((VLOOKUP(D166,'Number Allocation'!A:F,3,FALSE))),"Not Declared",VLOOKUP(D166,'Number Allocation'!A:F,3,FALSE)))</f>
        <v/>
      </c>
      <c r="G166" s="174" t="str">
        <f>IF(ISBLANK(D166),"",IF(ISNA((VLOOKUP(D166,'Number Allocation'!A:F,4,FALSE))),"Not Declared",VLOOKUP(D166,'Number Allocation'!A:F,4,FALSE)))</f>
        <v/>
      </c>
      <c r="H166" s="180"/>
    </row>
    <row r="167" spans="1:8" ht="20" customHeight="1">
      <c r="A167" s="5" t="str">
        <f>IF(ISNA((VLOOKUP(D167,'Number Allocation'!A:F,5,FALSE))),"",VLOOKUP(D167,'Number Allocation'!A:F,5,FALSE))</f>
        <v/>
      </c>
      <c r="B167" s="5" t="str">
        <f>IF(ISNA((VLOOKUP(D167,'Number Allocation'!A:F,6,FALSE))),"",VLOOKUP(D167,'Number Allocation'!A:F,6,FALSE))</f>
        <v/>
      </c>
      <c r="C167" s="331"/>
      <c r="D167" s="332"/>
      <c r="E167" s="333"/>
      <c r="F167" s="176" t="str">
        <f>IF(ISBLANK(D167),"",IF(ISNA((VLOOKUP(D167,'Number Allocation'!A:F,3,FALSE))),"Not Declared",VLOOKUP(D167,'Number Allocation'!A:F,3,FALSE)))</f>
        <v/>
      </c>
      <c r="G167" s="174" t="str">
        <f>IF(ISBLANK(D167),"",IF(ISNA((VLOOKUP(D167,'Number Allocation'!A:F,4,FALSE))),"Not Declared",VLOOKUP(D167,'Number Allocation'!A:F,4,FALSE)))</f>
        <v/>
      </c>
      <c r="H167" s="180"/>
    </row>
    <row r="168" spans="1:8" ht="20" customHeight="1">
      <c r="A168" s="5" t="str">
        <f>IF(ISNA((VLOOKUP(D168,'Number Allocation'!A:F,5,FALSE))),"",VLOOKUP(D168,'Number Allocation'!A:F,5,FALSE))</f>
        <v/>
      </c>
      <c r="B168" s="5" t="str">
        <f>IF(ISNA((VLOOKUP(D168,'Number Allocation'!A:F,6,FALSE))),"",VLOOKUP(D168,'Number Allocation'!A:F,6,FALSE))</f>
        <v/>
      </c>
      <c r="C168" s="331"/>
      <c r="D168" s="332"/>
      <c r="E168" s="333"/>
      <c r="F168" s="176" t="str">
        <f>IF(ISBLANK(D168),"",IF(ISNA((VLOOKUP(D168,'Number Allocation'!A:F,3,FALSE))),"Not Declared",VLOOKUP(D168,'Number Allocation'!A:F,3,FALSE)))</f>
        <v/>
      </c>
      <c r="G168" s="174" t="str">
        <f>IF(ISBLANK(D168),"",IF(ISNA((VLOOKUP(D168,'Number Allocation'!A:F,4,FALSE))),"Not Declared",VLOOKUP(D168,'Number Allocation'!A:F,4,FALSE)))</f>
        <v/>
      </c>
      <c r="H168" s="180"/>
    </row>
    <row r="169" spans="1:8" ht="20" customHeight="1">
      <c r="A169" s="5" t="str">
        <f>IF(ISNA((VLOOKUP(D169,'Number Allocation'!A:F,5,FALSE))),"",VLOOKUP(D169,'Number Allocation'!A:F,5,FALSE))</f>
        <v/>
      </c>
      <c r="B169" s="5" t="str">
        <f>IF(ISNA((VLOOKUP(D169,'Number Allocation'!A:F,6,FALSE))),"",VLOOKUP(D169,'Number Allocation'!A:F,6,FALSE))</f>
        <v/>
      </c>
      <c r="C169" s="331"/>
      <c r="D169" s="332"/>
      <c r="E169" s="333"/>
      <c r="F169" s="176" t="str">
        <f>IF(ISBLANK(D169),"",IF(ISNA((VLOOKUP(D169,'Number Allocation'!A:F,3,FALSE))),"Not Declared",VLOOKUP(D169,'Number Allocation'!A:F,3,FALSE)))</f>
        <v/>
      </c>
      <c r="G169" s="174" t="str">
        <f>IF(ISBLANK(D169),"",IF(ISNA((VLOOKUP(D169,'Number Allocation'!A:F,4,FALSE))),"Not Declared",VLOOKUP(D169,'Number Allocation'!A:F,4,FALSE)))</f>
        <v/>
      </c>
      <c r="H169" s="180"/>
    </row>
    <row r="170" spans="1:8" ht="20" customHeight="1">
      <c r="A170" s="5" t="str">
        <f>IF(ISNA((VLOOKUP(D170,'Number Allocation'!A:F,5,FALSE))),"",VLOOKUP(D170,'Number Allocation'!A:F,5,FALSE))</f>
        <v/>
      </c>
      <c r="B170" s="5" t="str">
        <f>IF(ISNA((VLOOKUP(D170,'Number Allocation'!A:F,6,FALSE))),"",VLOOKUP(D170,'Number Allocation'!A:F,6,FALSE))</f>
        <v/>
      </c>
      <c r="C170" s="331"/>
      <c r="D170" s="332"/>
      <c r="E170" s="333"/>
      <c r="F170" s="176" t="str">
        <f>IF(ISBLANK(D170),"",IF(ISNA((VLOOKUP(D170,'Number Allocation'!A:F,3,FALSE))),"Not Declared",VLOOKUP(D170,'Number Allocation'!A:F,3,FALSE)))</f>
        <v/>
      </c>
      <c r="G170" s="174" t="str">
        <f>IF(ISBLANK(D170),"",IF(ISNA((VLOOKUP(D170,'Number Allocation'!A:F,4,FALSE))),"Not Declared",VLOOKUP(D170,'Number Allocation'!A:F,4,FALSE)))</f>
        <v/>
      </c>
      <c r="H170" s="180"/>
    </row>
    <row r="171" spans="1:8" ht="20" customHeight="1">
      <c r="A171" s="5" t="str">
        <f>IF(ISNA((VLOOKUP(D171,'Number Allocation'!A:F,5,FALSE))),"",VLOOKUP(D171,'Number Allocation'!A:F,5,FALSE))</f>
        <v/>
      </c>
      <c r="B171" s="5" t="str">
        <f>IF(ISNA((VLOOKUP(D171,'Number Allocation'!A:F,6,FALSE))),"",VLOOKUP(D171,'Number Allocation'!A:F,6,FALSE))</f>
        <v/>
      </c>
      <c r="C171" s="331"/>
      <c r="D171" s="332"/>
      <c r="E171" s="333"/>
      <c r="F171" s="176" t="str">
        <f>IF(ISBLANK(D171),"",IF(ISNA((VLOOKUP(D171,'Number Allocation'!A:F,3,FALSE))),"Not Declared",VLOOKUP(D171,'Number Allocation'!A:F,3,FALSE)))</f>
        <v/>
      </c>
      <c r="G171" s="174" t="str">
        <f>IF(ISBLANK(D171),"",IF(ISNA((VLOOKUP(D171,'Number Allocation'!A:F,4,FALSE))),"Not Declared",VLOOKUP(D171,'Number Allocation'!A:F,4,FALSE)))</f>
        <v/>
      </c>
      <c r="H171" s="180"/>
    </row>
    <row r="172" spans="1:8" ht="20" customHeight="1">
      <c r="A172" s="5" t="str">
        <f>IF(ISNA((VLOOKUP(D172,'Number Allocation'!A:F,5,FALSE))),"",VLOOKUP(D172,'Number Allocation'!A:F,5,FALSE))</f>
        <v/>
      </c>
      <c r="B172" s="5" t="str">
        <f>IF(ISNA((VLOOKUP(D172,'Number Allocation'!A:F,6,FALSE))),"",VLOOKUP(D172,'Number Allocation'!A:F,6,FALSE))</f>
        <v/>
      </c>
      <c r="C172" s="331"/>
      <c r="D172" s="332"/>
      <c r="E172" s="333"/>
      <c r="F172" s="176" t="str">
        <f>IF(ISBLANK(D172),"",IF(ISNA((VLOOKUP(D172,'Number Allocation'!A:F,3,FALSE))),"Not Declared",VLOOKUP(D172,'Number Allocation'!A:F,3,FALSE)))</f>
        <v/>
      </c>
      <c r="G172" s="174" t="str">
        <f>IF(ISBLANK(D172),"",IF(ISNA((VLOOKUP(D172,'Number Allocation'!A:F,4,FALSE))),"Not Declared",VLOOKUP(D172,'Number Allocation'!A:F,4,FALSE)))</f>
        <v/>
      </c>
      <c r="H172" s="180"/>
    </row>
    <row r="173" spans="1:8" ht="20" customHeight="1">
      <c r="A173" s="5" t="str">
        <f>IF(ISNA((VLOOKUP(D173,'Number Allocation'!A:F,5,FALSE))),"",VLOOKUP(D173,'Number Allocation'!A:F,5,FALSE))</f>
        <v/>
      </c>
      <c r="B173" s="5" t="str">
        <f>IF(ISNA((VLOOKUP(D173,'Number Allocation'!A:F,6,FALSE))),"",VLOOKUP(D173,'Number Allocation'!A:F,6,FALSE))</f>
        <v/>
      </c>
      <c r="C173" s="331"/>
      <c r="D173" s="332"/>
      <c r="E173" s="333"/>
      <c r="F173" s="176" t="str">
        <f>IF(ISBLANK(D173),"",IF(ISNA((VLOOKUP(D173,'Number Allocation'!A:F,3,FALSE))),"Not Declared",VLOOKUP(D173,'Number Allocation'!A:F,3,FALSE)))</f>
        <v/>
      </c>
      <c r="G173" s="174" t="str">
        <f>IF(ISBLANK(D173),"",IF(ISNA((VLOOKUP(D173,'Number Allocation'!A:F,4,FALSE))),"Not Declared",VLOOKUP(D173,'Number Allocation'!A:F,4,FALSE)))</f>
        <v/>
      </c>
      <c r="H173" s="180"/>
    </row>
    <row r="174" spans="1:8" ht="20" customHeight="1">
      <c r="A174" s="5" t="str">
        <f>IF(ISNA((VLOOKUP(D174,'Number Allocation'!A:F,5,FALSE))),"",VLOOKUP(D174,'Number Allocation'!A:F,5,FALSE))</f>
        <v/>
      </c>
      <c r="B174" s="5" t="str">
        <f>IF(ISNA((VLOOKUP(D174,'Number Allocation'!A:F,6,FALSE))),"",VLOOKUP(D174,'Number Allocation'!A:F,6,FALSE))</f>
        <v/>
      </c>
      <c r="C174" s="331"/>
      <c r="D174" s="332"/>
      <c r="E174" s="333"/>
      <c r="F174" s="176" t="str">
        <f>IF(ISBLANK(D174),"",IF(ISNA((VLOOKUP(D174,'Number Allocation'!A:F,3,FALSE))),"Not Declared",VLOOKUP(D174,'Number Allocation'!A:F,3,FALSE)))</f>
        <v/>
      </c>
      <c r="G174" s="174" t="str">
        <f>IF(ISBLANK(D174),"",IF(ISNA((VLOOKUP(D174,'Number Allocation'!A:F,4,FALSE))),"Not Declared",VLOOKUP(D174,'Number Allocation'!A:F,4,FALSE)))</f>
        <v/>
      </c>
      <c r="H174" s="180"/>
    </row>
    <row r="175" spans="1:8" ht="20" customHeight="1">
      <c r="A175" s="5" t="str">
        <f>IF(ISNA((VLOOKUP(D175,'Number Allocation'!A:F,5,FALSE))),"",VLOOKUP(D175,'Number Allocation'!A:F,5,FALSE))</f>
        <v/>
      </c>
      <c r="B175" s="5" t="str">
        <f>IF(ISNA((VLOOKUP(D175,'Number Allocation'!A:F,6,FALSE))),"",VLOOKUP(D175,'Number Allocation'!A:F,6,FALSE))</f>
        <v/>
      </c>
      <c r="C175" s="331"/>
      <c r="D175" s="332"/>
      <c r="E175" s="333"/>
      <c r="F175" s="176" t="str">
        <f>IF(ISBLANK(D175),"",IF(ISNA((VLOOKUP(D175,'Number Allocation'!A:F,3,FALSE))),"Not Declared",VLOOKUP(D175,'Number Allocation'!A:F,3,FALSE)))</f>
        <v/>
      </c>
      <c r="G175" s="174" t="str">
        <f>IF(ISBLANK(D175),"",IF(ISNA((VLOOKUP(D175,'Number Allocation'!A:F,4,FALSE))),"Not Declared",VLOOKUP(D175,'Number Allocation'!A:F,4,FALSE)))</f>
        <v/>
      </c>
      <c r="H175" s="180"/>
    </row>
    <row r="176" spans="1:8" ht="20" customHeight="1">
      <c r="A176" s="5" t="str">
        <f>IF(ISNA((VLOOKUP(D176,'Number Allocation'!A:F,5,FALSE))),"",VLOOKUP(D176,'Number Allocation'!A:F,5,FALSE))</f>
        <v/>
      </c>
      <c r="B176" s="5" t="str">
        <f>IF(ISNA((VLOOKUP(D176,'Number Allocation'!A:F,6,FALSE))),"",VLOOKUP(D176,'Number Allocation'!A:F,6,FALSE))</f>
        <v/>
      </c>
      <c r="C176" s="331"/>
      <c r="D176" s="332"/>
      <c r="E176" s="333"/>
      <c r="F176" s="176" t="str">
        <f>IF(ISBLANK(D176),"",IF(ISNA((VLOOKUP(D176,'Number Allocation'!A:F,3,FALSE))),"Not Declared",VLOOKUP(D176,'Number Allocation'!A:F,3,FALSE)))</f>
        <v/>
      </c>
      <c r="G176" s="174" t="str">
        <f>IF(ISBLANK(D176),"",IF(ISNA((VLOOKUP(D176,'Number Allocation'!A:F,4,FALSE))),"Not Declared",VLOOKUP(D176,'Number Allocation'!A:F,4,FALSE)))</f>
        <v/>
      </c>
      <c r="H176" s="180"/>
    </row>
    <row r="177" spans="1:8" ht="20" customHeight="1">
      <c r="A177" s="5" t="str">
        <f>IF(ISNA((VLOOKUP(D177,'Number Allocation'!A:F,5,FALSE))),"",VLOOKUP(D177,'Number Allocation'!A:F,5,FALSE))</f>
        <v/>
      </c>
      <c r="B177" s="5" t="str">
        <f>IF(ISNA((VLOOKUP(D177,'Number Allocation'!A:F,6,FALSE))),"",VLOOKUP(D177,'Number Allocation'!A:F,6,FALSE))</f>
        <v/>
      </c>
      <c r="C177" s="331"/>
      <c r="D177" s="332"/>
      <c r="E177" s="333"/>
      <c r="F177" s="176" t="str">
        <f>IF(ISBLANK(D177),"",IF(ISNA((VLOOKUP(D177,'Number Allocation'!A:F,3,FALSE))),"Not Declared",VLOOKUP(D177,'Number Allocation'!A:F,3,FALSE)))</f>
        <v/>
      </c>
      <c r="G177" s="174" t="str">
        <f>IF(ISBLANK(D177),"",IF(ISNA((VLOOKUP(D177,'Number Allocation'!A:F,4,FALSE))),"Not Declared",VLOOKUP(D177,'Number Allocation'!A:F,4,FALSE)))</f>
        <v/>
      </c>
      <c r="H177" s="180"/>
    </row>
    <row r="178" spans="1:8" ht="20" customHeight="1">
      <c r="A178" s="5" t="str">
        <f>IF(ISNA((VLOOKUP(D178,'Number Allocation'!A:F,5,FALSE))),"",VLOOKUP(D178,'Number Allocation'!A:F,5,FALSE))</f>
        <v/>
      </c>
      <c r="B178" s="5" t="str">
        <f>IF(ISNA((VLOOKUP(D178,'Number Allocation'!A:F,6,FALSE))),"",VLOOKUP(D178,'Number Allocation'!A:F,6,FALSE))</f>
        <v/>
      </c>
      <c r="C178" s="331"/>
      <c r="D178" s="332"/>
      <c r="E178" s="333"/>
      <c r="F178" s="176" t="str">
        <f>IF(ISBLANK(D178),"",IF(ISNA((VLOOKUP(D178,'Number Allocation'!A:F,3,FALSE))),"Not Declared",VLOOKUP(D178,'Number Allocation'!A:F,3,FALSE)))</f>
        <v/>
      </c>
      <c r="G178" s="174" t="str">
        <f>IF(ISBLANK(D178),"",IF(ISNA((VLOOKUP(D178,'Number Allocation'!A:F,4,FALSE))),"Not Declared",VLOOKUP(D178,'Number Allocation'!A:F,4,FALSE)))</f>
        <v/>
      </c>
      <c r="H178" s="180"/>
    </row>
    <row r="179" spans="1:8" ht="20" customHeight="1">
      <c r="A179" s="5" t="str">
        <f>IF(ISNA((VLOOKUP(D179,'Number Allocation'!A:F,5,FALSE))),"",VLOOKUP(D179,'Number Allocation'!A:F,5,FALSE))</f>
        <v/>
      </c>
      <c r="B179" s="5" t="str">
        <f>IF(ISNA((VLOOKUP(D179,'Number Allocation'!A:F,6,FALSE))),"",VLOOKUP(D179,'Number Allocation'!A:F,6,FALSE))</f>
        <v/>
      </c>
      <c r="C179" s="331"/>
      <c r="D179" s="332"/>
      <c r="E179" s="333"/>
      <c r="F179" s="176" t="str">
        <f>IF(ISBLANK(D179),"",IF(ISNA((VLOOKUP(D179,'Number Allocation'!A:F,3,FALSE))),"Not Declared",VLOOKUP(D179,'Number Allocation'!A:F,3,FALSE)))</f>
        <v/>
      </c>
      <c r="G179" s="174" t="str">
        <f>IF(ISBLANK(D179),"",IF(ISNA((VLOOKUP(D179,'Number Allocation'!A:F,4,FALSE))),"Not Declared",VLOOKUP(D179,'Number Allocation'!A:F,4,FALSE)))</f>
        <v/>
      </c>
      <c r="H179" s="180"/>
    </row>
    <row r="180" spans="1:8" ht="20" customHeight="1">
      <c r="A180" s="5" t="str">
        <f>IF(ISNA((VLOOKUP(D180,'Number Allocation'!A:F,5,FALSE))),"",VLOOKUP(D180,'Number Allocation'!A:F,5,FALSE))</f>
        <v/>
      </c>
      <c r="B180" s="5" t="str">
        <f>IF(ISNA((VLOOKUP(D180,'Number Allocation'!A:F,6,FALSE))),"",VLOOKUP(D180,'Number Allocation'!A:F,6,FALSE))</f>
        <v/>
      </c>
      <c r="C180" s="331"/>
      <c r="D180" s="332"/>
      <c r="E180" s="333"/>
      <c r="F180" s="176" t="str">
        <f>IF(ISBLANK(D180),"",IF(ISNA((VLOOKUP(D180,'Number Allocation'!A:F,3,FALSE))),"Not Declared",VLOOKUP(D180,'Number Allocation'!A:F,3,FALSE)))</f>
        <v/>
      </c>
      <c r="G180" s="174" t="str">
        <f>IF(ISBLANK(D180),"",IF(ISNA((VLOOKUP(D180,'Number Allocation'!A:F,4,FALSE))),"Not Declared",VLOOKUP(D180,'Number Allocation'!A:F,4,FALSE)))</f>
        <v/>
      </c>
      <c r="H180" s="180"/>
    </row>
    <row r="181" spans="1:8" ht="20" customHeight="1">
      <c r="A181" s="5" t="str">
        <f>IF(ISNA((VLOOKUP(D181,'Number Allocation'!A:F,5,FALSE))),"",VLOOKUP(D181,'Number Allocation'!A:F,5,FALSE))</f>
        <v/>
      </c>
      <c r="B181" s="5" t="str">
        <f>IF(ISNA((VLOOKUP(D181,'Number Allocation'!A:F,6,FALSE))),"",VLOOKUP(D181,'Number Allocation'!A:F,6,FALSE))</f>
        <v/>
      </c>
      <c r="C181" s="331"/>
      <c r="D181" s="332"/>
      <c r="E181" s="333"/>
      <c r="F181" s="176" t="str">
        <f>IF(ISBLANK(D181),"",IF(ISNA((VLOOKUP(D181,'Number Allocation'!A:F,3,FALSE))),"Not Declared",VLOOKUP(D181,'Number Allocation'!A:F,3,FALSE)))</f>
        <v/>
      </c>
      <c r="G181" s="174" t="str">
        <f>IF(ISBLANK(D181),"",IF(ISNA((VLOOKUP(D181,'Number Allocation'!A:F,4,FALSE))),"Not Declared",VLOOKUP(D181,'Number Allocation'!A:F,4,FALSE)))</f>
        <v/>
      </c>
      <c r="H181" s="180"/>
    </row>
    <row r="182" spans="1:8" ht="20" customHeight="1">
      <c r="A182" s="5" t="str">
        <f>IF(ISNA((VLOOKUP(D182,'Number Allocation'!A:F,5,FALSE))),"",VLOOKUP(D182,'Number Allocation'!A:F,5,FALSE))</f>
        <v/>
      </c>
      <c r="B182" s="5" t="str">
        <f>IF(ISNA((VLOOKUP(D182,'Number Allocation'!A:F,6,FALSE))),"",VLOOKUP(D182,'Number Allocation'!A:F,6,FALSE))</f>
        <v/>
      </c>
      <c r="C182" s="331"/>
      <c r="D182" s="332"/>
      <c r="E182" s="333"/>
      <c r="F182" s="176" t="str">
        <f>IF(ISBLANK(D182),"",IF(ISNA((VLOOKUP(D182,'Number Allocation'!A:F,3,FALSE))),"Not Declared",VLOOKUP(D182,'Number Allocation'!A:F,3,FALSE)))</f>
        <v/>
      </c>
      <c r="G182" s="174" t="str">
        <f>IF(ISBLANK(D182),"",IF(ISNA((VLOOKUP(D182,'Number Allocation'!A:F,4,FALSE))),"Not Declared",VLOOKUP(D182,'Number Allocation'!A:F,4,FALSE)))</f>
        <v/>
      </c>
      <c r="H182" s="180"/>
    </row>
    <row r="183" spans="1:8" ht="20" customHeight="1">
      <c r="A183" s="5" t="str">
        <f>IF(ISNA((VLOOKUP(D183,'Number Allocation'!A:F,5,FALSE))),"",VLOOKUP(D183,'Number Allocation'!A:F,5,FALSE))</f>
        <v/>
      </c>
      <c r="B183" s="5" t="str">
        <f>IF(ISNA((VLOOKUP(D183,'Number Allocation'!A:F,6,FALSE))),"",VLOOKUP(D183,'Number Allocation'!A:F,6,FALSE))</f>
        <v/>
      </c>
      <c r="C183" s="331"/>
      <c r="D183" s="332"/>
      <c r="E183" s="333"/>
      <c r="F183" s="176" t="str">
        <f>IF(ISBLANK(D183),"",IF(ISNA((VLOOKUP(D183,'Number Allocation'!A:F,3,FALSE))),"Not Declared",VLOOKUP(D183,'Number Allocation'!A:F,3,FALSE)))</f>
        <v/>
      </c>
      <c r="G183" s="174" t="str">
        <f>IF(ISBLANK(D183),"",IF(ISNA((VLOOKUP(D183,'Number Allocation'!A:F,4,FALSE))),"Not Declared",VLOOKUP(D183,'Number Allocation'!A:F,4,FALSE)))</f>
        <v/>
      </c>
      <c r="H183" s="180"/>
    </row>
    <row r="184" spans="1:8" ht="20" customHeight="1">
      <c r="A184" s="5" t="str">
        <f>IF(ISNA((VLOOKUP(D184,'Number Allocation'!A:F,5,FALSE))),"",VLOOKUP(D184,'Number Allocation'!A:F,5,FALSE))</f>
        <v/>
      </c>
      <c r="B184" s="5" t="str">
        <f>IF(ISNA((VLOOKUP(D184,'Number Allocation'!A:F,6,FALSE))),"",VLOOKUP(D184,'Number Allocation'!A:F,6,FALSE))</f>
        <v/>
      </c>
      <c r="C184" s="331"/>
      <c r="D184" s="332"/>
      <c r="E184" s="333"/>
      <c r="F184" s="176" t="str">
        <f>IF(ISBLANK(D184),"",IF(ISNA((VLOOKUP(D184,'Number Allocation'!A:F,3,FALSE))),"Not Declared",VLOOKUP(D184,'Number Allocation'!A:F,3,FALSE)))</f>
        <v/>
      </c>
      <c r="G184" s="174" t="str">
        <f>IF(ISBLANK(D184),"",IF(ISNA((VLOOKUP(D184,'Number Allocation'!A:F,4,FALSE))),"Not Declared",VLOOKUP(D184,'Number Allocation'!A:F,4,FALSE)))</f>
        <v/>
      </c>
      <c r="H184" s="180"/>
    </row>
    <row r="185" spans="1:8" ht="20" customHeight="1">
      <c r="A185" s="5" t="str">
        <f>IF(ISNA((VLOOKUP(D185,'Number Allocation'!A:F,5,FALSE))),"",VLOOKUP(D185,'Number Allocation'!A:F,5,FALSE))</f>
        <v/>
      </c>
      <c r="B185" s="5" t="str">
        <f>IF(ISNA((VLOOKUP(D185,'Number Allocation'!A:F,6,FALSE))),"",VLOOKUP(D185,'Number Allocation'!A:F,6,FALSE))</f>
        <v/>
      </c>
      <c r="C185" s="331"/>
      <c r="D185" s="332"/>
      <c r="E185" s="333"/>
      <c r="F185" s="176" t="str">
        <f>IF(ISBLANK(D185),"",IF(ISNA((VLOOKUP(D185,'Number Allocation'!A:F,3,FALSE))),"Not Declared",VLOOKUP(D185,'Number Allocation'!A:F,3,FALSE)))</f>
        <v/>
      </c>
      <c r="G185" s="174" t="str">
        <f>IF(ISBLANK(D185),"",IF(ISNA((VLOOKUP(D185,'Number Allocation'!A:F,4,FALSE))),"Not Declared",VLOOKUP(D185,'Number Allocation'!A:F,4,FALSE)))</f>
        <v/>
      </c>
      <c r="H185" s="180"/>
    </row>
    <row r="186" spans="1:8" ht="20" customHeight="1">
      <c r="A186" s="5" t="str">
        <f>IF(ISNA((VLOOKUP(D186,'Number Allocation'!A:F,5,FALSE))),"",VLOOKUP(D186,'Number Allocation'!A:F,5,FALSE))</f>
        <v/>
      </c>
      <c r="B186" s="5" t="str">
        <f>IF(ISNA((VLOOKUP(D186,'Number Allocation'!A:F,6,FALSE))),"",VLOOKUP(D186,'Number Allocation'!A:F,6,FALSE))</f>
        <v/>
      </c>
      <c r="C186" s="331"/>
      <c r="D186" s="332"/>
      <c r="E186" s="333"/>
      <c r="F186" s="176" t="str">
        <f>IF(ISBLANK(D186),"",IF(ISNA((VLOOKUP(D186,'Number Allocation'!A:F,3,FALSE))),"Not Declared",VLOOKUP(D186,'Number Allocation'!A:F,3,FALSE)))</f>
        <v/>
      </c>
      <c r="G186" s="174" t="str">
        <f>IF(ISBLANK(D186),"",IF(ISNA((VLOOKUP(D186,'Number Allocation'!A:F,4,FALSE))),"Not Declared",VLOOKUP(D186,'Number Allocation'!A:F,4,FALSE)))</f>
        <v/>
      </c>
      <c r="H186" s="180"/>
    </row>
    <row r="187" spans="1:8" ht="20" customHeight="1">
      <c r="A187" s="5" t="str">
        <f>IF(ISNA((VLOOKUP(D187,'Number Allocation'!A:F,5,FALSE))),"",VLOOKUP(D187,'Number Allocation'!A:F,5,FALSE))</f>
        <v/>
      </c>
      <c r="B187" s="5" t="str">
        <f>IF(ISNA((VLOOKUP(D187,'Number Allocation'!A:F,6,FALSE))),"",VLOOKUP(D187,'Number Allocation'!A:F,6,FALSE))</f>
        <v/>
      </c>
      <c r="C187" s="331"/>
      <c r="D187" s="332"/>
      <c r="E187" s="333"/>
      <c r="F187" s="176" t="str">
        <f>IF(ISBLANK(D187),"",IF(ISNA((VLOOKUP(D187,'Number Allocation'!A:F,3,FALSE))),"Not Declared",VLOOKUP(D187,'Number Allocation'!A:F,3,FALSE)))</f>
        <v/>
      </c>
      <c r="G187" s="174" t="str">
        <f>IF(ISBLANK(D187),"",IF(ISNA((VLOOKUP(D187,'Number Allocation'!A:F,4,FALSE))),"Not Declared",VLOOKUP(D187,'Number Allocation'!A:F,4,FALSE)))</f>
        <v/>
      </c>
      <c r="H187" s="180"/>
    </row>
    <row r="188" spans="1:8" ht="20" customHeight="1">
      <c r="A188" s="5" t="str">
        <f>IF(ISNA((VLOOKUP(D188,'Number Allocation'!A:F,5,FALSE))),"",VLOOKUP(D188,'Number Allocation'!A:F,5,FALSE))</f>
        <v/>
      </c>
      <c r="B188" s="5" t="str">
        <f>IF(ISNA((VLOOKUP(D188,'Number Allocation'!A:F,6,FALSE))),"",VLOOKUP(D188,'Number Allocation'!A:F,6,FALSE))</f>
        <v/>
      </c>
      <c r="C188" s="331"/>
      <c r="D188" s="332"/>
      <c r="E188" s="333"/>
      <c r="F188" s="176" t="str">
        <f>IF(ISBLANK(D188),"",IF(ISNA((VLOOKUP(D188,'Number Allocation'!A:F,3,FALSE))),"Not Declared",VLOOKUP(D188,'Number Allocation'!A:F,3,FALSE)))</f>
        <v/>
      </c>
      <c r="G188" s="174" t="str">
        <f>IF(ISBLANK(D188),"",IF(ISNA((VLOOKUP(D188,'Number Allocation'!A:F,4,FALSE))),"Not Declared",VLOOKUP(D188,'Number Allocation'!A:F,4,FALSE)))</f>
        <v/>
      </c>
      <c r="H188" s="180"/>
    </row>
    <row r="189" spans="1:8" ht="20" customHeight="1">
      <c r="A189" s="5" t="str">
        <f>IF(ISNA((VLOOKUP(D189,'Number Allocation'!A:F,5,FALSE))),"",VLOOKUP(D189,'Number Allocation'!A:F,5,FALSE))</f>
        <v/>
      </c>
      <c r="B189" s="5" t="str">
        <f>IF(ISNA((VLOOKUP(D189,'Number Allocation'!A:F,6,FALSE))),"",VLOOKUP(D189,'Number Allocation'!A:F,6,FALSE))</f>
        <v/>
      </c>
      <c r="C189" s="331"/>
      <c r="D189" s="332"/>
      <c r="E189" s="333"/>
      <c r="F189" s="176" t="str">
        <f>IF(ISBLANK(D189),"",IF(ISNA((VLOOKUP(D189,'Number Allocation'!A:F,3,FALSE))),"Not Declared",VLOOKUP(D189,'Number Allocation'!A:F,3,FALSE)))</f>
        <v/>
      </c>
      <c r="G189" s="174" t="str">
        <f>IF(ISBLANK(D189),"",IF(ISNA((VLOOKUP(D189,'Number Allocation'!A:F,4,FALSE))),"Not Declared",VLOOKUP(D189,'Number Allocation'!A:F,4,FALSE)))</f>
        <v/>
      </c>
      <c r="H189" s="180"/>
    </row>
    <row r="190" spans="1:8" ht="20" customHeight="1">
      <c r="A190" s="5" t="str">
        <f>IF(ISNA((VLOOKUP(D190,'Number Allocation'!A:F,5,FALSE))),"",VLOOKUP(D190,'Number Allocation'!A:F,5,FALSE))</f>
        <v/>
      </c>
      <c r="B190" s="5" t="str">
        <f>IF(ISNA((VLOOKUP(D190,'Number Allocation'!A:F,6,FALSE))),"",VLOOKUP(D190,'Number Allocation'!A:F,6,FALSE))</f>
        <v/>
      </c>
      <c r="C190" s="331"/>
      <c r="D190" s="332"/>
      <c r="E190" s="333"/>
      <c r="F190" s="176" t="str">
        <f>IF(ISBLANK(D190),"",IF(ISNA((VLOOKUP(D190,'Number Allocation'!A:F,3,FALSE))),"Not Declared",VLOOKUP(D190,'Number Allocation'!A:F,3,FALSE)))</f>
        <v/>
      </c>
      <c r="G190" s="174" t="str">
        <f>IF(ISBLANK(D190),"",IF(ISNA((VLOOKUP(D190,'Number Allocation'!A:F,4,FALSE))),"Not Declared",VLOOKUP(D190,'Number Allocation'!A:F,4,FALSE)))</f>
        <v/>
      </c>
      <c r="H190" s="180"/>
    </row>
    <row r="191" spans="1:8" ht="20" customHeight="1">
      <c r="A191" s="5" t="str">
        <f>IF(ISNA((VLOOKUP(D191,'Number Allocation'!A:F,5,FALSE))),"",VLOOKUP(D191,'Number Allocation'!A:F,5,FALSE))</f>
        <v/>
      </c>
      <c r="B191" s="5" t="str">
        <f>IF(ISNA((VLOOKUP(D191,'Number Allocation'!A:F,6,FALSE))),"",VLOOKUP(D191,'Number Allocation'!A:F,6,FALSE))</f>
        <v/>
      </c>
      <c r="C191" s="331"/>
      <c r="D191" s="332"/>
      <c r="E191" s="333"/>
      <c r="F191" s="176" t="str">
        <f>IF(ISBLANK(D191),"",IF(ISNA((VLOOKUP(D191,'Number Allocation'!A:F,3,FALSE))),"Not Declared",VLOOKUP(D191,'Number Allocation'!A:F,3,FALSE)))</f>
        <v/>
      </c>
      <c r="G191" s="174" t="str">
        <f>IF(ISBLANK(D191),"",IF(ISNA((VLOOKUP(D191,'Number Allocation'!A:F,4,FALSE))),"Not Declared",VLOOKUP(D191,'Number Allocation'!A:F,4,FALSE)))</f>
        <v/>
      </c>
      <c r="H191" s="180"/>
    </row>
    <row r="192" spans="1:8" ht="20" customHeight="1">
      <c r="A192" s="5" t="str">
        <f>IF(ISNA((VLOOKUP(D192,'Number Allocation'!A:F,5,FALSE))),"",VLOOKUP(D192,'Number Allocation'!A:F,5,FALSE))</f>
        <v/>
      </c>
      <c r="B192" s="5" t="str">
        <f>IF(ISNA((VLOOKUP(D192,'Number Allocation'!A:F,6,FALSE))),"",VLOOKUP(D192,'Number Allocation'!A:F,6,FALSE))</f>
        <v/>
      </c>
      <c r="C192" s="331"/>
      <c r="D192" s="332"/>
      <c r="E192" s="333"/>
      <c r="F192" s="176" t="str">
        <f>IF(ISBLANK(D192),"",IF(ISNA((VLOOKUP(D192,'Number Allocation'!A:F,3,FALSE))),"Not Declared",VLOOKUP(D192,'Number Allocation'!A:F,3,FALSE)))</f>
        <v/>
      </c>
      <c r="G192" s="174" t="str">
        <f>IF(ISBLANK(D192),"",IF(ISNA((VLOOKUP(D192,'Number Allocation'!A:F,4,FALSE))),"Not Declared",VLOOKUP(D192,'Number Allocation'!A:F,4,FALSE)))</f>
        <v/>
      </c>
      <c r="H192" s="180"/>
    </row>
    <row r="193" spans="1:8" ht="20" customHeight="1">
      <c r="A193" s="5" t="str">
        <f>IF(ISNA((VLOOKUP(D193,'Number Allocation'!A:F,5,FALSE))),"",VLOOKUP(D193,'Number Allocation'!A:F,5,FALSE))</f>
        <v/>
      </c>
      <c r="B193" s="5" t="str">
        <f>IF(ISNA((VLOOKUP(D193,'Number Allocation'!A:F,6,FALSE))),"",VLOOKUP(D193,'Number Allocation'!A:F,6,FALSE))</f>
        <v/>
      </c>
      <c r="C193" s="331"/>
      <c r="D193" s="332"/>
      <c r="E193" s="333"/>
      <c r="F193" s="176" t="str">
        <f>IF(ISBLANK(D193),"",IF(ISNA((VLOOKUP(D193,'Number Allocation'!A:F,3,FALSE))),"Not Declared",VLOOKUP(D193,'Number Allocation'!A:F,3,FALSE)))</f>
        <v/>
      </c>
      <c r="G193" s="174" t="str">
        <f>IF(ISBLANK(D193),"",IF(ISNA((VLOOKUP(D193,'Number Allocation'!A:F,4,FALSE))),"Not Declared",VLOOKUP(D193,'Number Allocation'!A:F,4,FALSE)))</f>
        <v/>
      </c>
      <c r="H193" s="180"/>
    </row>
    <row r="194" spans="1:8" ht="20" customHeight="1">
      <c r="A194" s="5" t="str">
        <f>IF(ISNA((VLOOKUP(D194,'Number Allocation'!A:F,5,FALSE))),"",VLOOKUP(D194,'Number Allocation'!A:F,5,FALSE))</f>
        <v/>
      </c>
      <c r="B194" s="5" t="str">
        <f>IF(ISNA((VLOOKUP(D194,'Number Allocation'!A:F,6,FALSE))),"",VLOOKUP(D194,'Number Allocation'!A:F,6,FALSE))</f>
        <v/>
      </c>
      <c r="C194" s="331"/>
      <c r="D194" s="332"/>
      <c r="E194" s="333"/>
      <c r="F194" s="176" t="str">
        <f>IF(ISBLANK(D194),"",IF(ISNA((VLOOKUP(D194,'Number Allocation'!A:F,3,FALSE))),"Not Declared",VLOOKUP(D194,'Number Allocation'!A:F,3,FALSE)))</f>
        <v/>
      </c>
      <c r="G194" s="174" t="str">
        <f>IF(ISBLANK(D194),"",IF(ISNA((VLOOKUP(D194,'Number Allocation'!A:F,4,FALSE))),"Not Declared",VLOOKUP(D194,'Number Allocation'!A:F,4,FALSE)))</f>
        <v/>
      </c>
      <c r="H194" s="180"/>
    </row>
    <row r="195" spans="1:8" ht="20" customHeight="1">
      <c r="A195" s="5" t="str">
        <f>IF(ISNA((VLOOKUP(D195,'Number Allocation'!A:F,5,FALSE))),"",VLOOKUP(D195,'Number Allocation'!A:F,5,FALSE))</f>
        <v/>
      </c>
      <c r="B195" s="5" t="str">
        <f>IF(ISNA((VLOOKUP(D195,'Number Allocation'!A:F,6,FALSE))),"",VLOOKUP(D195,'Number Allocation'!A:F,6,FALSE))</f>
        <v/>
      </c>
      <c r="C195" s="331"/>
      <c r="D195" s="332"/>
      <c r="E195" s="333"/>
      <c r="F195" s="176" t="str">
        <f>IF(ISBLANK(D195),"",IF(ISNA((VLOOKUP(D195,'Number Allocation'!A:F,3,FALSE))),"Not Declared",VLOOKUP(D195,'Number Allocation'!A:F,3,FALSE)))</f>
        <v/>
      </c>
      <c r="G195" s="174" t="str">
        <f>IF(ISBLANK(D195),"",IF(ISNA((VLOOKUP(D195,'Number Allocation'!A:F,4,FALSE))),"Not Declared",VLOOKUP(D195,'Number Allocation'!A:F,4,FALSE)))</f>
        <v/>
      </c>
      <c r="H195" s="180"/>
    </row>
    <row r="196" spans="1:8" ht="20" customHeight="1">
      <c r="A196" s="5" t="str">
        <f>IF(ISNA((VLOOKUP(D196,'Number Allocation'!A:F,5,FALSE))),"",VLOOKUP(D196,'Number Allocation'!A:F,5,FALSE))</f>
        <v/>
      </c>
      <c r="B196" s="5" t="str">
        <f>IF(ISNA((VLOOKUP(D196,'Number Allocation'!A:F,6,FALSE))),"",VLOOKUP(D196,'Number Allocation'!A:F,6,FALSE))</f>
        <v/>
      </c>
      <c r="C196" s="331"/>
      <c r="D196" s="332"/>
      <c r="E196" s="333"/>
      <c r="F196" s="176" t="str">
        <f>IF(ISBLANK(D196),"",IF(ISNA((VLOOKUP(D196,'Number Allocation'!A:F,3,FALSE))),"Not Declared",VLOOKUP(D196,'Number Allocation'!A:F,3,FALSE)))</f>
        <v/>
      </c>
      <c r="G196" s="174" t="str">
        <f>IF(ISBLANK(D196),"",IF(ISNA((VLOOKUP(D196,'Number Allocation'!A:F,4,FALSE))),"Not Declared",VLOOKUP(D196,'Number Allocation'!A:F,4,FALSE)))</f>
        <v/>
      </c>
      <c r="H196" s="180"/>
    </row>
    <row r="197" spans="1:8" ht="20" customHeight="1">
      <c r="A197" s="5" t="str">
        <f>IF(ISNA((VLOOKUP(D197,'Number Allocation'!A:F,5,FALSE))),"",VLOOKUP(D197,'Number Allocation'!A:F,5,FALSE))</f>
        <v/>
      </c>
      <c r="B197" s="5" t="str">
        <f>IF(ISNA((VLOOKUP(D197,'Number Allocation'!A:F,6,FALSE))),"",VLOOKUP(D197,'Number Allocation'!A:F,6,FALSE))</f>
        <v/>
      </c>
      <c r="C197" s="331"/>
      <c r="D197" s="332"/>
      <c r="E197" s="333"/>
      <c r="F197" s="176" t="str">
        <f>IF(ISBLANK(D197),"",IF(ISNA((VLOOKUP(D197,'Number Allocation'!A:F,3,FALSE))),"Not Declared",VLOOKUP(D197,'Number Allocation'!A:F,3,FALSE)))</f>
        <v/>
      </c>
      <c r="G197" s="174" t="str">
        <f>IF(ISBLANK(D197),"",IF(ISNA((VLOOKUP(D197,'Number Allocation'!A:F,4,FALSE))),"Not Declared",VLOOKUP(D197,'Number Allocation'!A:F,4,FALSE)))</f>
        <v/>
      </c>
      <c r="H197" s="180"/>
    </row>
    <row r="198" spans="1:8" ht="20" customHeight="1">
      <c r="A198" s="5" t="str">
        <f>IF(ISNA((VLOOKUP(D198,'Number Allocation'!A:F,5,FALSE))),"",VLOOKUP(D198,'Number Allocation'!A:F,5,FALSE))</f>
        <v/>
      </c>
      <c r="B198" s="5" t="str">
        <f>IF(ISNA((VLOOKUP(D198,'Number Allocation'!A:F,6,FALSE))),"",VLOOKUP(D198,'Number Allocation'!A:F,6,FALSE))</f>
        <v/>
      </c>
      <c r="C198" s="331"/>
      <c r="D198" s="332"/>
      <c r="E198" s="333"/>
      <c r="F198" s="176" t="str">
        <f>IF(ISBLANK(D198),"",IF(ISNA((VLOOKUP(D198,'Number Allocation'!A:F,3,FALSE))),"Not Declared",VLOOKUP(D198,'Number Allocation'!A:F,3,FALSE)))</f>
        <v/>
      </c>
      <c r="G198" s="174" t="str">
        <f>IF(ISBLANK(D198),"",IF(ISNA((VLOOKUP(D198,'Number Allocation'!A:F,4,FALSE))),"Not Declared",VLOOKUP(D198,'Number Allocation'!A:F,4,FALSE)))</f>
        <v/>
      </c>
      <c r="H198" s="180"/>
    </row>
    <row r="199" spans="1:8" ht="20" customHeight="1">
      <c r="A199" s="5" t="str">
        <f>IF(ISNA((VLOOKUP(D199,'Number Allocation'!A:F,5,FALSE))),"",VLOOKUP(D199,'Number Allocation'!A:F,5,FALSE))</f>
        <v/>
      </c>
      <c r="B199" s="5" t="str">
        <f>IF(ISNA((VLOOKUP(D199,'Number Allocation'!A:F,6,FALSE))),"",VLOOKUP(D199,'Number Allocation'!A:F,6,FALSE))</f>
        <v/>
      </c>
      <c r="C199" s="331"/>
      <c r="D199" s="332"/>
      <c r="E199" s="333"/>
      <c r="F199" s="176" t="str">
        <f>IF(ISBLANK(D199),"",IF(ISNA((VLOOKUP(D199,'Number Allocation'!A:F,3,FALSE))),"Not Declared",VLOOKUP(D199,'Number Allocation'!A:F,3,FALSE)))</f>
        <v/>
      </c>
      <c r="G199" s="174" t="str">
        <f>IF(ISBLANK(D199),"",IF(ISNA((VLOOKUP(D199,'Number Allocation'!A:F,4,FALSE))),"Not Declared",VLOOKUP(D199,'Number Allocation'!A:F,4,FALSE)))</f>
        <v/>
      </c>
    </row>
    <row r="200" spans="1:8" ht="20" customHeight="1">
      <c r="A200" s="5" t="str">
        <f>IF(ISNA((VLOOKUP(D200,'Number Allocation'!A:F,5,FALSE))),"",VLOOKUP(D200,'Number Allocation'!A:F,5,FALSE))</f>
        <v/>
      </c>
      <c r="B200" s="5" t="str">
        <f>IF(ISNA((VLOOKUP(D200,'Number Allocation'!A:F,6,FALSE))),"",VLOOKUP(D200,'Number Allocation'!A:F,6,FALSE))</f>
        <v/>
      </c>
      <c r="C200" s="331"/>
      <c r="D200" s="332"/>
      <c r="E200" s="333"/>
      <c r="F200" s="176" t="str">
        <f>IF(ISBLANK(D200),"",IF(ISNA((VLOOKUP(D200,'Number Allocation'!A:F,3,FALSE))),"Not Declared",VLOOKUP(D200,'Number Allocation'!A:F,3,FALSE)))</f>
        <v/>
      </c>
      <c r="G200" s="174" t="str">
        <f>IF(ISBLANK(D200),"",IF(ISNA((VLOOKUP(D200,'Number Allocation'!A:F,4,FALSE))),"Not Declared",VLOOKUP(D200,'Number Allocation'!A:F,4,FALSE)))</f>
        <v/>
      </c>
    </row>
    <row r="201" spans="1:8" ht="20" customHeight="1">
      <c r="A201" s="5" t="str">
        <f>IF(ISNA((VLOOKUP(D201,'Number Allocation'!A:F,5,FALSE))),"",VLOOKUP(D201,'Number Allocation'!A:F,5,FALSE))</f>
        <v/>
      </c>
      <c r="B201" s="5" t="str">
        <f>IF(ISNA((VLOOKUP(D201,'Number Allocation'!A:F,6,FALSE))),"",VLOOKUP(D201,'Number Allocation'!A:F,6,FALSE))</f>
        <v/>
      </c>
      <c r="C201" s="331"/>
      <c r="D201" s="332"/>
      <c r="E201" s="333"/>
      <c r="F201" s="176" t="str">
        <f>IF(ISBLANK(D201),"",IF(ISNA((VLOOKUP(D201,'Number Allocation'!A:F,3,FALSE))),"Not Declared",VLOOKUP(D201,'Number Allocation'!A:F,3,FALSE)))</f>
        <v/>
      </c>
      <c r="G201" s="174" t="str">
        <f>IF(ISBLANK(D201),"",IF(ISNA((VLOOKUP(D201,'Number Allocation'!A:F,4,FALSE))),"Not Declared",VLOOKUP(D201,'Number Allocation'!A:F,4,FALSE)))</f>
        <v/>
      </c>
    </row>
    <row r="202" spans="1:8" ht="20" customHeight="1">
      <c r="A202" s="5" t="str">
        <f>IF(ISNA((VLOOKUP(D202,'Number Allocation'!A:F,5,FALSE))),"",VLOOKUP(D202,'Number Allocation'!A:F,5,FALSE))</f>
        <v/>
      </c>
      <c r="B202" s="5" t="str">
        <f>IF(ISNA((VLOOKUP(D202,'Number Allocation'!A:F,6,FALSE))),"",VLOOKUP(D202,'Number Allocation'!A:F,6,FALSE))</f>
        <v/>
      </c>
      <c r="C202" s="178"/>
      <c r="D202" s="177"/>
      <c r="E202" s="179"/>
      <c r="F202" s="176" t="str">
        <f>IF(ISBLANK(D202),"",IF(ISNA((VLOOKUP(D202,'Number Allocation'!A:F,3,FALSE))),"Not Declared",VLOOKUP(D202,'Number Allocation'!A:F,3,FALSE)))</f>
        <v/>
      </c>
      <c r="G202" s="174" t="str">
        <f>IF(ISBLANK(D202),"",IF(ISNA((VLOOKUP(D202,'Number Allocation'!A:F,4,FALSE))),"Not Declared",VLOOKUP(D202,'Number Allocation'!A:F,4,FALSE)))</f>
        <v/>
      </c>
    </row>
    <row r="203" spans="1:8" ht="20" customHeight="1">
      <c r="A203" s="5" t="str">
        <f>IF(ISNA((VLOOKUP(D203,'Number Allocation'!A:F,5,FALSE))),"",VLOOKUP(D203,'Number Allocation'!A:F,5,FALSE))</f>
        <v/>
      </c>
      <c r="B203" s="5" t="str">
        <f>IF(ISNA((VLOOKUP(D203,'Number Allocation'!A:F,6,FALSE))),"",VLOOKUP(D203,'Number Allocation'!A:F,6,FALSE))</f>
        <v/>
      </c>
      <c r="C203" s="178"/>
      <c r="D203" s="177"/>
      <c r="E203" s="179"/>
      <c r="F203" s="176" t="str">
        <f>IF(ISBLANK(D203),"",IF(ISNA((VLOOKUP(D203,'Number Allocation'!A:F,3,FALSE))),"Not Declared",VLOOKUP(D203,'Number Allocation'!A:F,3,FALSE)))</f>
        <v/>
      </c>
      <c r="G203" s="174" t="str">
        <f>IF(ISBLANK(D203),"",IF(ISNA((VLOOKUP(D203,'Number Allocation'!A:F,4,FALSE))),"Not Declared",VLOOKUP(D203,'Number Allocation'!A:F,4,FALSE)))</f>
        <v/>
      </c>
    </row>
    <row r="204" spans="1:8" ht="20" customHeight="1">
      <c r="A204" s="5" t="str">
        <f>IF(ISNA((VLOOKUP(D204,'Number Allocation'!A:F,5,FALSE))),"",VLOOKUP(D204,'Number Allocation'!A:F,5,FALSE))</f>
        <v/>
      </c>
      <c r="B204" s="5" t="str">
        <f>IF(ISNA((VLOOKUP(D204,'Number Allocation'!A:F,6,FALSE))),"",VLOOKUP(D204,'Number Allocation'!A:F,6,FALSE))</f>
        <v/>
      </c>
      <c r="C204" s="178"/>
      <c r="D204" s="177"/>
      <c r="E204" s="179"/>
      <c r="F204" s="176" t="str">
        <f>IF(ISBLANK(D204),"",IF(ISNA((VLOOKUP(D204,'Number Allocation'!A:F,3,FALSE))),"Not Declared",VLOOKUP(D204,'Number Allocation'!A:F,3,FALSE)))</f>
        <v/>
      </c>
      <c r="G204" s="174" t="str">
        <f>IF(ISBLANK(D204),"",IF(ISNA((VLOOKUP(D204,'Number Allocation'!A:F,4,FALSE))),"Not Declared",VLOOKUP(D204,'Number Allocation'!A:F,4,FALSE)))</f>
        <v/>
      </c>
    </row>
    <row r="205" spans="1:8" ht="20" customHeight="1">
      <c r="A205" s="5" t="str">
        <f>IF(ISNA((VLOOKUP(D205,'Number Allocation'!A:F,5,FALSE))),"",VLOOKUP(D205,'Number Allocation'!A:F,5,FALSE))</f>
        <v/>
      </c>
      <c r="B205" s="5" t="str">
        <f>IF(ISNA((VLOOKUP(D205,'Number Allocation'!A:F,6,FALSE))),"",VLOOKUP(D205,'Number Allocation'!A:F,6,FALSE))</f>
        <v/>
      </c>
      <c r="C205" s="178"/>
      <c r="D205" s="177"/>
      <c r="E205" s="179"/>
      <c r="F205" s="176" t="str">
        <f>IF(ISBLANK(D205),"",IF(ISNA((VLOOKUP(D205,'Number Allocation'!A:F,3,FALSE))),"Not Declared",VLOOKUP(D205,'Number Allocation'!A:F,3,FALSE)))</f>
        <v/>
      </c>
      <c r="G205" s="174" t="str">
        <f>IF(ISBLANK(D205),"",IF(ISNA((VLOOKUP(D205,'Number Allocation'!A:F,4,FALSE))),"Not Declared",VLOOKUP(D205,'Number Allocation'!A:F,4,FALSE)))</f>
        <v/>
      </c>
    </row>
    <row r="206" spans="1:8" ht="20" customHeight="1">
      <c r="A206" s="5" t="str">
        <f>IF(ISNA((VLOOKUP(D206,'Number Allocation'!A:F,5,FALSE))),"",VLOOKUP(D206,'Number Allocation'!A:F,5,FALSE))</f>
        <v/>
      </c>
      <c r="B206" s="5" t="str">
        <f>IF(ISNA((VLOOKUP(D206,'Number Allocation'!A:F,6,FALSE))),"",VLOOKUP(D206,'Number Allocation'!A:F,6,FALSE))</f>
        <v/>
      </c>
      <c r="C206" s="178"/>
      <c r="D206" s="177"/>
      <c r="E206" s="179"/>
      <c r="F206" s="176" t="str">
        <f>IF(ISBLANK(D206),"",IF(ISNA((VLOOKUP(D206,'Number Allocation'!A:F,3,FALSE))),"Not Declared",VLOOKUP(D206,'Number Allocation'!A:F,3,FALSE)))</f>
        <v/>
      </c>
      <c r="G206" s="174" t="str">
        <f>IF(ISBLANK(D206),"",IF(ISNA((VLOOKUP(D206,'Number Allocation'!A:F,4,FALSE))),"Not Declared",VLOOKUP(D206,'Number Allocation'!A:F,4,FALSE)))</f>
        <v/>
      </c>
    </row>
    <row r="207" spans="1:8" ht="20" customHeight="1">
      <c r="A207" s="5" t="str">
        <f>IF(ISNA((VLOOKUP(D207,'Number Allocation'!A:F,5,FALSE))),"",VLOOKUP(D207,'Number Allocation'!A:F,5,FALSE))</f>
        <v/>
      </c>
      <c r="B207" s="5" t="str">
        <f>IF(ISNA((VLOOKUP(D207,'Number Allocation'!A:F,6,FALSE))),"",VLOOKUP(D207,'Number Allocation'!A:F,6,FALSE))</f>
        <v/>
      </c>
      <c r="C207" s="178"/>
      <c r="D207" s="177"/>
      <c r="E207" s="179"/>
      <c r="F207" s="176" t="str">
        <f>IF(ISBLANK(D207),"",IF(ISNA((VLOOKUP(D207,'Number Allocation'!A:F,3,FALSE))),"Not Declared",VLOOKUP(D207,'Number Allocation'!A:F,3,FALSE)))</f>
        <v/>
      </c>
      <c r="G207" s="174" t="str">
        <f>IF(ISBLANK(D207),"",IF(ISNA((VLOOKUP(D207,'Number Allocation'!A:F,4,FALSE))),"Not Declared",VLOOKUP(D207,'Number Allocation'!A:F,4,FALSE)))</f>
        <v/>
      </c>
    </row>
    <row r="208" spans="1:8" ht="20" customHeight="1">
      <c r="A208" s="5" t="str">
        <f>IF(ISNA((VLOOKUP(D208,'Number Allocation'!A:F,5,FALSE))),"",VLOOKUP(D208,'Number Allocation'!A:F,5,FALSE))</f>
        <v/>
      </c>
      <c r="B208" s="5" t="str">
        <f>IF(ISNA((VLOOKUP(D208,'Number Allocation'!A:F,6,FALSE))),"",VLOOKUP(D208,'Number Allocation'!A:F,6,FALSE))</f>
        <v/>
      </c>
      <c r="C208" s="178"/>
      <c r="D208" s="177"/>
      <c r="E208" s="179"/>
      <c r="F208" s="176" t="str">
        <f>IF(ISBLANK(D208),"",IF(ISNA((VLOOKUP(D208,'Number Allocation'!A:F,3,FALSE))),"Not Declared",VLOOKUP(D208,'Number Allocation'!A:F,3,FALSE)))</f>
        <v/>
      </c>
      <c r="G208" s="174" t="str">
        <f>IF(ISBLANK(D208),"",IF(ISNA((VLOOKUP(D208,'Number Allocation'!A:F,4,FALSE))),"Not Declared",VLOOKUP(D208,'Number Allocation'!A:F,4,FALSE)))</f>
        <v/>
      </c>
    </row>
    <row r="209" spans="1:7" ht="20" customHeight="1">
      <c r="A209" s="5" t="str">
        <f>IF(ISNA((VLOOKUP(D209,'Number Allocation'!A:F,5,FALSE))),"",VLOOKUP(D209,'Number Allocation'!A:F,5,FALSE))</f>
        <v/>
      </c>
      <c r="B209" s="5" t="str">
        <f>IF(ISNA((VLOOKUP(D209,'Number Allocation'!A:F,6,FALSE))),"",VLOOKUP(D209,'Number Allocation'!A:F,6,FALSE))</f>
        <v/>
      </c>
      <c r="C209" s="178"/>
      <c r="D209" s="177"/>
      <c r="E209" s="179"/>
      <c r="F209" s="176" t="str">
        <f>IF(ISBLANK(D209),"",IF(ISNA((VLOOKUP(D209,'Number Allocation'!A:F,3,FALSE))),"Not Declared",VLOOKUP(D209,'Number Allocation'!A:F,3,FALSE)))</f>
        <v/>
      </c>
      <c r="G209" s="174" t="str">
        <f>IF(ISBLANK(D209),"",IF(ISNA((VLOOKUP(D209,'Number Allocation'!A:F,4,FALSE))),"Not Declared",VLOOKUP(D209,'Number Allocation'!A:F,4,FALSE)))</f>
        <v/>
      </c>
    </row>
    <row r="210" spans="1:7" ht="20" customHeight="1">
      <c r="A210" s="5" t="str">
        <f>IF(ISNA((VLOOKUP(D210,'Number Allocation'!A:F,5,FALSE))),"",VLOOKUP(D210,'Number Allocation'!A:F,5,FALSE))</f>
        <v/>
      </c>
      <c r="B210" s="5" t="str">
        <f>IF(ISNA((VLOOKUP(D210,'Number Allocation'!A:F,6,FALSE))),"",VLOOKUP(D210,'Number Allocation'!A:F,6,FALSE))</f>
        <v/>
      </c>
      <c r="C210" s="178"/>
      <c r="D210" s="177"/>
      <c r="E210" s="179"/>
      <c r="F210" s="176" t="str">
        <f>IF(ISBLANK(D210),"",IF(ISNA((VLOOKUP(D210,'Number Allocation'!A:F,3,FALSE))),"Not Declared",VLOOKUP(D210,'Number Allocation'!A:F,3,FALSE)))</f>
        <v/>
      </c>
      <c r="G210" s="174" t="str">
        <f>IF(ISBLANK(D210),"",IF(ISNA((VLOOKUP(D210,'Number Allocation'!A:F,4,FALSE))),"Not Declared",VLOOKUP(D210,'Number Allocation'!A:F,4,FALSE)))</f>
        <v/>
      </c>
    </row>
    <row r="211" spans="1:7" ht="20" customHeight="1">
      <c r="A211" s="5" t="str">
        <f>IF(ISNA((VLOOKUP(D211,'Number Allocation'!A:F,5,FALSE))),"",VLOOKUP(D211,'Number Allocation'!A:F,5,FALSE))</f>
        <v/>
      </c>
      <c r="B211" s="5" t="str">
        <f>IF(ISNA((VLOOKUP(D211,'Number Allocation'!A:F,6,FALSE))),"",VLOOKUP(D211,'Number Allocation'!A:F,6,FALSE))</f>
        <v/>
      </c>
      <c r="C211" s="178"/>
      <c r="D211" s="177"/>
      <c r="E211" s="179"/>
      <c r="F211" s="176" t="str">
        <f>IF(ISBLANK(D211),"",IF(ISNA((VLOOKUP(D211,'Number Allocation'!A:F,3,FALSE))),"Not Declared",VLOOKUP(D211,'Number Allocation'!A:F,3,FALSE)))</f>
        <v/>
      </c>
      <c r="G211" s="174" t="str">
        <f>IF(ISBLANK(D211),"",IF(ISNA((VLOOKUP(D211,'Number Allocation'!A:F,4,FALSE))),"Not Declared",VLOOKUP(D211,'Number Allocation'!A:F,4,FALSE)))</f>
        <v/>
      </c>
    </row>
    <row r="212" spans="1:7" ht="20" customHeight="1">
      <c r="A212" s="5" t="str">
        <f>IF(ISNA((VLOOKUP(D212,'Number Allocation'!A:F,5,FALSE))),"",VLOOKUP(D212,'Number Allocation'!A:F,5,FALSE))</f>
        <v/>
      </c>
      <c r="B212" s="5" t="str">
        <f>IF(ISNA((VLOOKUP(D212,'Number Allocation'!A:F,6,FALSE))),"",VLOOKUP(D212,'Number Allocation'!A:F,6,FALSE))</f>
        <v/>
      </c>
      <c r="C212" s="178"/>
      <c r="D212" s="177"/>
      <c r="E212" s="179"/>
      <c r="F212" s="176" t="str">
        <f>IF(ISBLANK(D212),"",IF(ISNA((VLOOKUP(D212,'Number Allocation'!A:F,3,FALSE))),"Not Declared",VLOOKUP(D212,'Number Allocation'!A:F,3,FALSE)))</f>
        <v/>
      </c>
      <c r="G212" s="174" t="str">
        <f>IF(ISBLANK(D212),"",IF(ISNA((VLOOKUP(D212,'Number Allocation'!A:F,4,FALSE))),"Not Declared",VLOOKUP(D212,'Number Allocation'!A:F,4,FALSE)))</f>
        <v/>
      </c>
    </row>
    <row r="213" spans="1:7" ht="20" customHeight="1">
      <c r="A213" s="5" t="str">
        <f>IF(ISNA((VLOOKUP(D213,'Number Allocation'!A:F,5,FALSE))),"",VLOOKUP(D213,'Number Allocation'!A:F,5,FALSE))</f>
        <v/>
      </c>
      <c r="B213" s="5" t="str">
        <f>IF(ISNA((VLOOKUP(D213,'Number Allocation'!A:F,6,FALSE))),"",VLOOKUP(D213,'Number Allocation'!A:F,6,FALSE))</f>
        <v/>
      </c>
      <c r="C213" s="178"/>
      <c r="D213" s="177"/>
      <c r="E213" s="179"/>
      <c r="F213" s="176" t="str">
        <f>IF(ISBLANK(D213),"",IF(ISNA((VLOOKUP(D213,'Number Allocation'!A:F,3,FALSE))),"Not Declared",VLOOKUP(D213,'Number Allocation'!A:F,3,FALSE)))</f>
        <v/>
      </c>
      <c r="G213" s="174" t="str">
        <f>IF(ISBLANK(D213),"",IF(ISNA((VLOOKUP(D213,'Number Allocation'!A:F,4,FALSE))),"Not Declared",VLOOKUP(D213,'Number Allocation'!A:F,4,FALSE)))</f>
        <v/>
      </c>
    </row>
    <row r="214" spans="1:7" ht="20" customHeight="1">
      <c r="A214" s="5" t="str">
        <f>IF(ISNA((VLOOKUP(D214,'Number Allocation'!A:F,5,FALSE))),"",VLOOKUP(D214,'Number Allocation'!A:F,5,FALSE))</f>
        <v/>
      </c>
      <c r="B214" s="5" t="str">
        <f>IF(ISNA((VLOOKUP(D214,'Number Allocation'!A:F,6,FALSE))),"",VLOOKUP(D214,'Number Allocation'!A:F,6,FALSE))</f>
        <v/>
      </c>
      <c r="C214" s="178"/>
      <c r="D214" s="177"/>
      <c r="E214" s="179"/>
      <c r="F214" s="176" t="str">
        <f>IF(ISBLANK(D214),"",IF(ISNA((VLOOKUP(D214,'Number Allocation'!A:F,3,FALSE))),"Not Declared",VLOOKUP(D214,'Number Allocation'!A:F,3,FALSE)))</f>
        <v/>
      </c>
      <c r="G214" s="174" t="str">
        <f>IF(ISBLANK(D214),"",IF(ISNA((VLOOKUP(D214,'Number Allocation'!A:F,4,FALSE))),"Not Declared",VLOOKUP(D214,'Number Allocation'!A:F,4,FALSE)))</f>
        <v/>
      </c>
    </row>
    <row r="215" spans="1:7" ht="20" customHeight="1">
      <c r="A215" s="5" t="str">
        <f>IF(ISNA((VLOOKUP(D215,'Number Allocation'!A:F,5,FALSE))),"",VLOOKUP(D215,'Number Allocation'!A:F,5,FALSE))</f>
        <v/>
      </c>
      <c r="B215" s="5" t="str">
        <f>IF(ISNA((VLOOKUP(D215,'Number Allocation'!A:F,6,FALSE))),"",VLOOKUP(D215,'Number Allocation'!A:F,6,FALSE))</f>
        <v/>
      </c>
      <c r="C215" s="178"/>
      <c r="D215" s="177"/>
      <c r="E215" s="179"/>
      <c r="F215" s="176" t="str">
        <f>IF(ISBLANK(D215),"",IF(ISNA((VLOOKUP(D215,'Number Allocation'!A:F,3,FALSE))),"Not Declared",VLOOKUP(D215,'Number Allocation'!A:F,3,FALSE)))</f>
        <v/>
      </c>
      <c r="G215" s="174" t="str">
        <f>IF(ISBLANK(D215),"",IF(ISNA((VLOOKUP(D215,'Number Allocation'!A:F,4,FALSE))),"Not Declared",VLOOKUP(D215,'Number Allocation'!A:F,4,FALSE)))</f>
        <v/>
      </c>
    </row>
    <row r="216" spans="1:7" ht="20" customHeight="1">
      <c r="A216" s="5" t="str">
        <f>IF(ISNA((VLOOKUP(D216,'Number Allocation'!A:F,5,FALSE))),"",VLOOKUP(D216,'Number Allocation'!A:F,5,FALSE))</f>
        <v/>
      </c>
      <c r="B216" s="5" t="str">
        <f>IF(ISNA((VLOOKUP(D216,'Number Allocation'!A:F,6,FALSE))),"",VLOOKUP(D216,'Number Allocation'!A:F,6,FALSE))</f>
        <v/>
      </c>
      <c r="C216" s="178"/>
      <c r="D216" s="177"/>
      <c r="E216" s="179"/>
      <c r="F216" s="176" t="str">
        <f>IF(ISBLANK(D216),"",IF(ISNA((VLOOKUP(D216,'Number Allocation'!A:F,3,FALSE))),"Not Declared",VLOOKUP(D216,'Number Allocation'!A:F,3,FALSE)))</f>
        <v/>
      </c>
      <c r="G216" s="174" t="str">
        <f>IF(ISBLANK(D216),"",IF(ISNA((VLOOKUP(D216,'Number Allocation'!A:F,4,FALSE))),"Not Declared",VLOOKUP(D216,'Number Allocation'!A:F,4,FALSE)))</f>
        <v/>
      </c>
    </row>
    <row r="217" spans="1:7" ht="20" customHeight="1">
      <c r="A217" s="5" t="str">
        <f>IF(ISNA((VLOOKUP(D217,'Number Allocation'!A:F,5,FALSE))),"",VLOOKUP(D217,'Number Allocation'!A:F,5,FALSE))</f>
        <v/>
      </c>
      <c r="B217" s="5" t="str">
        <f>IF(ISNA((VLOOKUP(D217,'Number Allocation'!A:F,6,FALSE))),"",VLOOKUP(D217,'Number Allocation'!A:F,6,FALSE))</f>
        <v/>
      </c>
      <c r="C217" s="178"/>
      <c r="D217" s="177"/>
      <c r="E217" s="179"/>
      <c r="F217" s="176" t="str">
        <f>IF(ISBLANK(D217),"",IF(ISNA((VLOOKUP(D217,'Number Allocation'!A:F,3,FALSE))),"Not Declared",VLOOKUP(D217,'Number Allocation'!A:F,3,FALSE)))</f>
        <v/>
      </c>
      <c r="G217" s="174" t="str">
        <f>IF(ISBLANK(D217),"",IF(ISNA((VLOOKUP(D217,'Number Allocation'!A:F,4,FALSE))),"Not Declared",VLOOKUP(D217,'Number Allocation'!A:F,4,FALSE)))</f>
        <v/>
      </c>
    </row>
    <row r="218" spans="1:7" ht="20" customHeight="1">
      <c r="A218" s="5" t="str">
        <f>IF(ISNA((VLOOKUP(D218,'Number Allocation'!A:F,5,FALSE))),"",VLOOKUP(D218,'Number Allocation'!A:F,5,FALSE))</f>
        <v/>
      </c>
      <c r="B218" s="5" t="str">
        <f>IF(ISNA((VLOOKUP(D218,'Number Allocation'!A:F,6,FALSE))),"",VLOOKUP(D218,'Number Allocation'!A:F,6,FALSE))</f>
        <v/>
      </c>
      <c r="C218" s="178"/>
      <c r="D218" s="177"/>
      <c r="E218" s="179"/>
      <c r="F218" s="176" t="str">
        <f>IF(ISBLANK(D218),"",IF(ISNA((VLOOKUP(D218,'Number Allocation'!A:F,3,FALSE))),"Not Declared",VLOOKUP(D218,'Number Allocation'!A:F,3,FALSE)))</f>
        <v/>
      </c>
      <c r="G218" s="174" t="str">
        <f>IF(ISBLANK(D218),"",IF(ISNA((VLOOKUP(D218,'Number Allocation'!A:F,4,FALSE))),"Not Declared",VLOOKUP(D218,'Number Allocation'!A:F,4,FALSE)))</f>
        <v/>
      </c>
    </row>
    <row r="219" spans="1:7" ht="20" customHeight="1">
      <c r="A219" s="5" t="str">
        <f>IF(ISNA((VLOOKUP(D219,'Number Allocation'!A:F,5,FALSE))),"",VLOOKUP(D219,'Number Allocation'!A:F,5,FALSE))</f>
        <v/>
      </c>
      <c r="B219" s="5" t="str">
        <f>IF(ISNA((VLOOKUP(D219,'Number Allocation'!A:F,6,FALSE))),"",VLOOKUP(D219,'Number Allocation'!A:F,6,FALSE))</f>
        <v/>
      </c>
      <c r="C219" s="178"/>
      <c r="D219" s="177"/>
      <c r="E219" s="179"/>
      <c r="F219" s="176" t="str">
        <f>IF(ISBLANK(D219),"",IF(ISNA((VLOOKUP(D219,'Number Allocation'!A:F,3,FALSE))),"Not Declared",VLOOKUP(D219,'Number Allocation'!A:F,3,FALSE)))</f>
        <v/>
      </c>
      <c r="G219" s="174" t="str">
        <f>IF(ISBLANK(D219),"",IF(ISNA((VLOOKUP(D219,'Number Allocation'!A:F,4,FALSE))),"Not Declared",VLOOKUP(D219,'Number Allocation'!A:F,4,FALSE)))</f>
        <v/>
      </c>
    </row>
    <row r="220" spans="1:7" ht="20" customHeight="1">
      <c r="A220" s="5" t="str">
        <f>IF(ISNA((VLOOKUP(D220,'Number Allocation'!A:F,5,FALSE))),"",VLOOKUP(D220,'Number Allocation'!A:F,5,FALSE))</f>
        <v/>
      </c>
      <c r="B220" s="5" t="str">
        <f>IF(ISNA((VLOOKUP(D220,'Number Allocation'!A:F,6,FALSE))),"",VLOOKUP(D220,'Number Allocation'!A:F,6,FALSE))</f>
        <v/>
      </c>
      <c r="C220" s="178"/>
      <c r="D220" s="177"/>
      <c r="E220" s="179"/>
      <c r="F220" s="176" t="str">
        <f>IF(ISBLANK(D220),"",IF(ISNA((VLOOKUP(D220,'Number Allocation'!A:F,3,FALSE))),"Not Declared",VLOOKUP(D220,'Number Allocation'!A:F,3,FALSE)))</f>
        <v/>
      </c>
      <c r="G220" s="174" t="str">
        <f>IF(ISBLANK(D220),"",IF(ISNA((VLOOKUP(D220,'Number Allocation'!A:F,4,FALSE))),"Not Declared",VLOOKUP(D220,'Number Allocation'!A:F,4,FALSE)))</f>
        <v/>
      </c>
    </row>
    <row r="221" spans="1:7" ht="20" customHeight="1">
      <c r="A221" s="5" t="str">
        <f>IF(ISNA((VLOOKUP(D221,'Number Allocation'!A:F,5,FALSE))),"",VLOOKUP(D221,'Number Allocation'!A:F,5,FALSE))</f>
        <v/>
      </c>
      <c r="B221" s="5" t="str">
        <f>IF(ISNA((VLOOKUP(D221,'Number Allocation'!A:F,6,FALSE))),"",VLOOKUP(D221,'Number Allocation'!A:F,6,FALSE))</f>
        <v/>
      </c>
      <c r="C221" s="178"/>
      <c r="D221" s="177"/>
      <c r="E221" s="179"/>
      <c r="F221" s="176" t="str">
        <f>IF(ISBLANK(D221),"",IF(ISNA((VLOOKUP(D221,'Number Allocation'!A:F,3,FALSE))),"Not Declared",VLOOKUP(D221,'Number Allocation'!A:F,3,FALSE)))</f>
        <v/>
      </c>
      <c r="G221" s="174" t="str">
        <f>IF(ISBLANK(D221),"",IF(ISNA((VLOOKUP(D221,'Number Allocation'!A:F,4,FALSE))),"Not Declared",VLOOKUP(D221,'Number Allocation'!A:F,4,FALSE)))</f>
        <v/>
      </c>
    </row>
    <row r="222" spans="1:7" ht="20" customHeight="1">
      <c r="A222" s="5" t="str">
        <f>IF(ISNA((VLOOKUP(D222,'Number Allocation'!A:F,5,FALSE))),"",VLOOKUP(D222,'Number Allocation'!A:F,5,FALSE))</f>
        <v/>
      </c>
      <c r="B222" s="5" t="str">
        <f>IF(ISNA((VLOOKUP(D222,'Number Allocation'!A:F,6,FALSE))),"",VLOOKUP(D222,'Number Allocation'!A:F,6,FALSE))</f>
        <v/>
      </c>
      <c r="C222" s="178"/>
      <c r="D222" s="177"/>
      <c r="E222" s="179"/>
      <c r="F222" s="176" t="str">
        <f>IF(ISBLANK(D222),"",IF(ISNA((VLOOKUP(D222,'Number Allocation'!A:F,3,FALSE))),"Not Declared",VLOOKUP(D222,'Number Allocation'!A:F,3,FALSE)))</f>
        <v/>
      </c>
      <c r="G222" s="174" t="str">
        <f>IF(ISBLANK(D222),"",IF(ISNA((VLOOKUP(D222,'Number Allocation'!A:F,4,FALSE))),"Not Declared",VLOOKUP(D222,'Number Allocation'!A:F,4,FALSE)))</f>
        <v/>
      </c>
    </row>
    <row r="223" spans="1:7" ht="20" customHeight="1">
      <c r="A223" s="5" t="str">
        <f>IF(ISNA((VLOOKUP(D223,'Number Allocation'!A:F,5,FALSE))),"",VLOOKUP(D223,'Number Allocation'!A:F,5,FALSE))</f>
        <v/>
      </c>
      <c r="B223" s="5" t="str">
        <f>IF(ISNA((VLOOKUP(D223,'Number Allocation'!A:F,6,FALSE))),"",VLOOKUP(D223,'Number Allocation'!A:F,6,FALSE))</f>
        <v/>
      </c>
      <c r="C223" s="178"/>
      <c r="D223" s="177"/>
      <c r="E223" s="179"/>
      <c r="F223" s="176" t="str">
        <f>IF(ISBLANK(D223),"",IF(ISNA((VLOOKUP(D223,'Number Allocation'!A:F,3,FALSE))),"Not Declared",VLOOKUP(D223,'Number Allocation'!A:F,3,FALSE)))</f>
        <v/>
      </c>
      <c r="G223" s="174" t="str">
        <f>IF(ISBLANK(D223),"",IF(ISNA((VLOOKUP(D223,'Number Allocation'!A:F,4,FALSE))),"Not Declared",VLOOKUP(D223,'Number Allocation'!A:F,4,FALSE)))</f>
        <v/>
      </c>
    </row>
    <row r="224" spans="1:7" ht="20" customHeight="1">
      <c r="A224" s="5" t="str">
        <f>IF(ISNA((VLOOKUP(D224,'Number Allocation'!A:F,5,FALSE))),"",VLOOKUP(D224,'Number Allocation'!A:F,5,FALSE))</f>
        <v/>
      </c>
      <c r="B224" s="5" t="str">
        <f>IF(ISNA((VLOOKUP(D224,'Number Allocation'!A:F,6,FALSE))),"",VLOOKUP(D224,'Number Allocation'!A:F,6,FALSE))</f>
        <v/>
      </c>
      <c r="C224" s="178"/>
      <c r="D224" s="177"/>
      <c r="E224" s="179"/>
      <c r="F224" s="176" t="str">
        <f>IF(ISBLANK(D224),"",IF(ISNA((VLOOKUP(D224,'Number Allocation'!A:F,3,FALSE))),"Not Declared",VLOOKUP(D224,'Number Allocation'!A:F,3,FALSE)))</f>
        <v/>
      </c>
      <c r="G224" s="174" t="str">
        <f>IF(ISBLANK(D224),"",IF(ISNA((VLOOKUP(D224,'Number Allocation'!A:F,4,FALSE))),"Not Declared",VLOOKUP(D224,'Number Allocation'!A:F,4,FALSE)))</f>
        <v/>
      </c>
    </row>
    <row r="225" spans="1:7" ht="20" customHeight="1">
      <c r="A225" s="5" t="str">
        <f>IF(ISNA((VLOOKUP(D225,'Number Allocation'!A:F,5,FALSE))),"",VLOOKUP(D225,'Number Allocation'!A:F,5,FALSE))</f>
        <v/>
      </c>
      <c r="B225" s="5" t="str">
        <f>IF(ISNA((VLOOKUP(D225,'Number Allocation'!A:F,6,FALSE))),"",VLOOKUP(D225,'Number Allocation'!A:F,6,FALSE))</f>
        <v/>
      </c>
      <c r="C225" s="178"/>
      <c r="D225" s="177"/>
      <c r="E225" s="179"/>
      <c r="F225" s="176" t="str">
        <f>IF(ISBLANK(D225),"",IF(ISNA((VLOOKUP(D225,'Number Allocation'!A:F,3,FALSE))),"Not Declared",VLOOKUP(D225,'Number Allocation'!A:F,3,FALSE)))</f>
        <v/>
      </c>
      <c r="G225" s="174" t="str">
        <f>IF(ISBLANK(D225),"",IF(ISNA((VLOOKUP(D225,'Number Allocation'!A:F,4,FALSE))),"Not Declared",VLOOKUP(D225,'Number Allocation'!A:F,4,FALSE)))</f>
        <v/>
      </c>
    </row>
    <row r="226" spans="1:7" ht="20" customHeight="1">
      <c r="A226" s="5" t="str">
        <f>IF(ISNA((VLOOKUP(D226,'Number Allocation'!A:F,5,FALSE))),"",VLOOKUP(D226,'Number Allocation'!A:F,5,FALSE))</f>
        <v/>
      </c>
      <c r="B226" s="5" t="str">
        <f>IF(ISNA((VLOOKUP(D226,'Number Allocation'!A:F,6,FALSE))),"",VLOOKUP(D226,'Number Allocation'!A:F,6,FALSE))</f>
        <v/>
      </c>
      <c r="C226" s="178"/>
      <c r="D226" s="177"/>
      <c r="E226" s="179"/>
      <c r="F226" s="176" t="str">
        <f>IF(ISBLANK(D226),"",IF(ISNA((VLOOKUP(D226,'Number Allocation'!A:F,3,FALSE))),"Not Declared",VLOOKUP(D226,'Number Allocation'!A:F,3,FALSE)))</f>
        <v/>
      </c>
      <c r="G226" s="174" t="str">
        <f>IF(ISBLANK(D226),"",IF(ISNA((VLOOKUP(D226,'Number Allocation'!A:F,4,FALSE))),"Not Declared",VLOOKUP(D226,'Number Allocation'!A:F,4,FALSE)))</f>
        <v/>
      </c>
    </row>
    <row r="227" spans="1:7" ht="20" customHeight="1">
      <c r="A227" s="5" t="str">
        <f>IF(ISNA((VLOOKUP(D227,'Number Allocation'!A:F,5,FALSE))),"",VLOOKUP(D227,'Number Allocation'!A:F,5,FALSE))</f>
        <v/>
      </c>
      <c r="B227" s="5" t="str">
        <f>IF(ISNA((VLOOKUP(D227,'Number Allocation'!A:F,6,FALSE))),"",VLOOKUP(D227,'Number Allocation'!A:F,6,FALSE))</f>
        <v/>
      </c>
      <c r="C227" s="178"/>
      <c r="D227" s="177"/>
      <c r="E227" s="179"/>
      <c r="F227" s="176" t="str">
        <f>IF(ISBLANK(D227),"",IF(ISNA((VLOOKUP(D227,'Number Allocation'!A:F,3,FALSE))),"Not Declared",VLOOKUP(D227,'Number Allocation'!A:F,3,FALSE)))</f>
        <v/>
      </c>
      <c r="G227" s="174" t="str">
        <f>IF(ISBLANK(D227),"",IF(ISNA((VLOOKUP(D227,'Number Allocation'!A:F,4,FALSE))),"Not Declared",VLOOKUP(D227,'Number Allocation'!A:F,4,FALSE)))</f>
        <v/>
      </c>
    </row>
    <row r="228" spans="1:7" ht="20" customHeight="1">
      <c r="A228" s="5" t="str">
        <f>IF(ISNA((VLOOKUP(D228,'Number Allocation'!A:F,5,FALSE))),"",VLOOKUP(D228,'Number Allocation'!A:F,5,FALSE))</f>
        <v/>
      </c>
      <c r="B228" s="5" t="str">
        <f>IF(ISNA((VLOOKUP(D228,'Number Allocation'!A:F,6,FALSE))),"",VLOOKUP(D228,'Number Allocation'!A:F,6,FALSE))</f>
        <v/>
      </c>
      <c r="C228" s="178"/>
      <c r="D228" s="177"/>
      <c r="E228" s="179"/>
      <c r="F228" s="176" t="str">
        <f>IF(ISBLANK(D228),"",IF(ISNA((VLOOKUP(D228,'Number Allocation'!A:F,3,FALSE))),"Not Declared",VLOOKUP(D228,'Number Allocation'!A:F,3,FALSE)))</f>
        <v/>
      </c>
      <c r="G228" s="174" t="str">
        <f>IF(ISBLANK(D228),"",IF(ISNA((VLOOKUP(D228,'Number Allocation'!A:F,4,FALSE))),"Not Declared",VLOOKUP(D228,'Number Allocation'!A:F,4,FALSE)))</f>
        <v/>
      </c>
    </row>
    <row r="229" spans="1:7" ht="20" customHeight="1">
      <c r="A229" s="5" t="str">
        <f>IF(ISNA((VLOOKUP(D229,'Number Allocation'!A:F,5,FALSE))),"",VLOOKUP(D229,'Number Allocation'!A:F,5,FALSE))</f>
        <v/>
      </c>
      <c r="B229" s="5" t="str">
        <f>IF(ISNA((VLOOKUP(D229,'Number Allocation'!A:F,6,FALSE))),"",VLOOKUP(D229,'Number Allocation'!A:F,6,FALSE))</f>
        <v/>
      </c>
      <c r="C229" s="178"/>
      <c r="D229" s="177"/>
      <c r="E229" s="179"/>
      <c r="F229" s="176" t="str">
        <f>IF(ISBLANK(D229),"",IF(ISNA((VLOOKUP(D229,'Number Allocation'!A:F,3,FALSE))),"Not Declared",VLOOKUP(D229,'Number Allocation'!A:F,3,FALSE)))</f>
        <v/>
      </c>
      <c r="G229" s="174" t="str">
        <f>IF(ISBLANK(D229),"",IF(ISNA((VLOOKUP(D229,'Number Allocation'!A:F,4,FALSE))),"Not Declared",VLOOKUP(D229,'Number Allocation'!A:F,4,FALSE)))</f>
        <v/>
      </c>
    </row>
    <row r="230" spans="1:7" ht="20" customHeight="1">
      <c r="A230" s="5" t="str">
        <f>IF(ISNA((VLOOKUP(D230,'Number Allocation'!A:F,5,FALSE))),"",VLOOKUP(D230,'Number Allocation'!A:F,5,FALSE))</f>
        <v/>
      </c>
      <c r="B230" s="5" t="str">
        <f>IF(ISNA((VLOOKUP(D230,'Number Allocation'!A:F,6,FALSE))),"",VLOOKUP(D230,'Number Allocation'!A:F,6,FALSE))</f>
        <v/>
      </c>
      <c r="C230" s="178"/>
      <c r="D230" s="177"/>
      <c r="E230" s="179"/>
      <c r="F230" s="176" t="str">
        <f>IF(ISBLANK(D230),"",IF(ISNA((VLOOKUP(D230,'Number Allocation'!A:F,3,FALSE))),"Not Declared",VLOOKUP(D230,'Number Allocation'!A:F,3,FALSE)))</f>
        <v/>
      </c>
      <c r="G230" s="174" t="str">
        <f>IF(ISBLANK(D230),"",IF(ISNA((VLOOKUP(D230,'Number Allocation'!A:F,4,FALSE))),"Not Declared",VLOOKUP(D230,'Number Allocation'!A:F,4,FALSE)))</f>
        <v/>
      </c>
    </row>
    <row r="231" spans="1:7" ht="20" customHeight="1">
      <c r="A231" s="5" t="str">
        <f>IF(ISNA((VLOOKUP(D231,'Number Allocation'!A:F,5,FALSE))),"",VLOOKUP(D231,'Number Allocation'!A:F,5,FALSE))</f>
        <v/>
      </c>
      <c r="B231" s="5" t="str">
        <f>IF(ISNA((VLOOKUP(D231,'Number Allocation'!A:F,6,FALSE))),"",VLOOKUP(D231,'Number Allocation'!A:F,6,FALSE))</f>
        <v/>
      </c>
      <c r="C231" s="178"/>
      <c r="D231" s="177"/>
      <c r="E231" s="179"/>
      <c r="F231" s="176" t="str">
        <f>IF(ISBLANK(D231),"",IF(ISNA((VLOOKUP(D231,'Number Allocation'!A:F,3,FALSE))),"Not Declared",VLOOKUP(D231,'Number Allocation'!A:F,3,FALSE)))</f>
        <v/>
      </c>
      <c r="G231" s="174" t="str">
        <f>IF(ISBLANK(D231),"",IF(ISNA((VLOOKUP(D231,'Number Allocation'!A:F,4,FALSE))),"Not Declared",VLOOKUP(D231,'Number Allocation'!A:F,4,FALSE)))</f>
        <v/>
      </c>
    </row>
    <row r="232" spans="1:7" ht="20" customHeight="1">
      <c r="A232" s="5" t="str">
        <f>IF(ISNA((VLOOKUP(D232,'Number Allocation'!A:F,5,FALSE))),"",VLOOKUP(D232,'Number Allocation'!A:F,5,FALSE))</f>
        <v/>
      </c>
      <c r="B232" s="5" t="str">
        <f>IF(ISNA((VLOOKUP(D232,'Number Allocation'!A:F,6,FALSE))),"",VLOOKUP(D232,'Number Allocation'!A:F,6,FALSE))</f>
        <v/>
      </c>
      <c r="C232" s="178"/>
      <c r="D232" s="177"/>
      <c r="E232" s="179"/>
      <c r="F232" s="176" t="str">
        <f>IF(ISBLANK(D232),"",IF(ISNA((VLOOKUP(D232,'Number Allocation'!A:F,3,FALSE))),"Not Declared",VLOOKUP(D232,'Number Allocation'!A:F,3,FALSE)))</f>
        <v/>
      </c>
      <c r="G232" s="174" t="str">
        <f>IF(ISBLANK(D232),"",IF(ISNA((VLOOKUP(D232,'Number Allocation'!A:F,4,FALSE))),"Not Declared",VLOOKUP(D232,'Number Allocation'!A:F,4,FALSE)))</f>
        <v/>
      </c>
    </row>
    <row r="233" spans="1:7" ht="20" customHeight="1">
      <c r="A233" s="5" t="str">
        <f>IF(ISNA((VLOOKUP(D233,'Number Allocation'!A:F,5,FALSE))),"",VLOOKUP(D233,'Number Allocation'!A:F,5,FALSE))</f>
        <v/>
      </c>
      <c r="B233" s="5" t="str">
        <f>IF(ISNA((VLOOKUP(D233,'Number Allocation'!A:F,6,FALSE))),"",VLOOKUP(D233,'Number Allocation'!A:F,6,FALSE))</f>
        <v/>
      </c>
      <c r="C233" s="178"/>
      <c r="D233" s="177"/>
      <c r="E233" s="179"/>
      <c r="F233" s="176" t="str">
        <f>IF(ISBLANK(D233),"",IF(ISNA((VLOOKUP(D233,'Number Allocation'!A:F,3,FALSE))),"Not Declared",VLOOKUP(D233,'Number Allocation'!A:F,3,FALSE)))</f>
        <v/>
      </c>
      <c r="G233" s="174" t="str">
        <f>IF(ISBLANK(D233),"",IF(ISNA((VLOOKUP(D233,'Number Allocation'!A:F,4,FALSE))),"Not Declared",VLOOKUP(D233,'Number Allocation'!A:F,4,FALSE)))</f>
        <v/>
      </c>
    </row>
    <row r="234" spans="1:7" ht="20" customHeight="1">
      <c r="A234" s="5" t="str">
        <f>IF(ISNA((VLOOKUP(D234,'Number Allocation'!A:F,5,FALSE))),"",VLOOKUP(D234,'Number Allocation'!A:F,5,FALSE))</f>
        <v/>
      </c>
      <c r="B234" s="5" t="str">
        <f>IF(ISNA((VLOOKUP(D234,'Number Allocation'!A:F,6,FALSE))),"",VLOOKUP(D234,'Number Allocation'!A:F,6,FALSE))</f>
        <v/>
      </c>
      <c r="C234" s="178"/>
      <c r="D234" s="177"/>
      <c r="E234" s="179"/>
      <c r="F234" s="176" t="str">
        <f>IF(ISBLANK(D234),"",IF(ISNA((VLOOKUP(D234,'Number Allocation'!A:F,3,FALSE))),"Not Declared",VLOOKUP(D234,'Number Allocation'!A:F,3,FALSE)))</f>
        <v/>
      </c>
      <c r="G234" s="174" t="str">
        <f>IF(ISBLANK(D234),"",IF(ISNA((VLOOKUP(D234,'Number Allocation'!A:F,4,FALSE))),"Not Declared",VLOOKUP(D234,'Number Allocation'!A:F,4,FALSE)))</f>
        <v/>
      </c>
    </row>
    <row r="235" spans="1:7" ht="20" customHeight="1">
      <c r="A235" s="5" t="str">
        <f>IF(ISNA((VLOOKUP(D235,'Number Allocation'!A:F,5,FALSE))),"",VLOOKUP(D235,'Number Allocation'!A:F,5,FALSE))</f>
        <v/>
      </c>
      <c r="B235" s="5" t="str">
        <f>IF(ISNA((VLOOKUP(D235,'Number Allocation'!A:F,6,FALSE))),"",VLOOKUP(D235,'Number Allocation'!A:F,6,FALSE))</f>
        <v/>
      </c>
      <c r="C235" s="178"/>
      <c r="D235" s="177"/>
      <c r="E235" s="179"/>
      <c r="F235" s="176" t="str">
        <f>IF(ISBLANK(D235),"",IF(ISNA((VLOOKUP(D235,'Number Allocation'!A:F,3,FALSE))),"Not Declared",VLOOKUP(D235,'Number Allocation'!A:F,3,FALSE)))</f>
        <v/>
      </c>
      <c r="G235" s="174" t="str">
        <f>IF(ISBLANK(D235),"",IF(ISNA((VLOOKUP(D235,'Number Allocation'!A:F,4,FALSE))),"Not Declared",VLOOKUP(D235,'Number Allocation'!A:F,4,FALSE)))</f>
        <v/>
      </c>
    </row>
    <row r="236" spans="1:7" ht="20" customHeight="1">
      <c r="A236" s="5" t="str">
        <f>IF(ISNA((VLOOKUP(D236,'Number Allocation'!A:F,5,FALSE))),"",VLOOKUP(D236,'Number Allocation'!A:F,5,FALSE))</f>
        <v/>
      </c>
      <c r="B236" s="5" t="str">
        <f>IF(ISNA((VLOOKUP(D236,'Number Allocation'!A:F,6,FALSE))),"",VLOOKUP(D236,'Number Allocation'!A:F,6,FALSE))</f>
        <v/>
      </c>
      <c r="C236" s="178"/>
      <c r="D236" s="177"/>
      <c r="E236" s="179"/>
      <c r="F236" s="174" t="str">
        <f>IF(ISBLANK(D236),"",IF(ISNA((VLOOKUP(D236,'Number Allocation'!A:F,3,FALSE))),"Not Declared",VLOOKUP(D236,'Number Allocation'!A:F,3,FALSE)))</f>
        <v/>
      </c>
      <c r="G236" s="174" t="str">
        <f>IF(ISBLANK(D236),"",IF(ISNA((VLOOKUP(D236,'Number Allocation'!A:F,4,FALSE))),"Not Declared",VLOOKUP(D236,'Number Allocation'!A:F,4,FALSE)))</f>
        <v/>
      </c>
    </row>
    <row r="237" spans="1:7" ht="20" customHeight="1">
      <c r="A237" s="27"/>
      <c r="B237" s="27"/>
      <c r="C237" s="27"/>
      <c r="D237" s="27"/>
      <c r="E237" s="27"/>
      <c r="F237" s="27"/>
      <c r="G237" s="27"/>
    </row>
    <row r="238" spans="1:7" ht="20" customHeight="1">
      <c r="A238" s="27"/>
      <c r="B238" s="27"/>
      <c r="C238" s="27"/>
      <c r="D238" s="27"/>
      <c r="E238" s="27"/>
      <c r="F238" s="27"/>
      <c r="G238" s="27"/>
    </row>
    <row r="239" spans="1:7" ht="20" customHeight="1">
      <c r="A239" s="27"/>
      <c r="B239" s="27"/>
      <c r="C239" s="27"/>
      <c r="D239" s="27"/>
      <c r="E239" s="27"/>
      <c r="F239" s="27"/>
      <c r="G239" s="27"/>
    </row>
    <row r="240" spans="1:7" ht="20" customHeight="1">
      <c r="A240" s="27"/>
      <c r="B240" s="27"/>
      <c r="C240" s="27"/>
      <c r="D240" s="27"/>
      <c r="E240" s="27"/>
      <c r="F240" s="27"/>
      <c r="G240" s="27"/>
    </row>
    <row r="241" s="27" customFormat="1" ht="20" customHeight="1"/>
    <row r="242" s="27" customFormat="1" ht="20" customHeight="1"/>
    <row r="243" s="27" customFormat="1" ht="20" customHeight="1"/>
    <row r="244" s="27" customFormat="1" ht="20" customHeight="1"/>
    <row r="245" s="27" customFormat="1" ht="20" customHeight="1"/>
    <row r="246" s="27" customFormat="1" ht="20" customHeight="1"/>
    <row r="247" s="27" customFormat="1" ht="20" customHeight="1"/>
    <row r="248" s="27" customFormat="1" ht="20" customHeight="1"/>
    <row r="249" s="27" customFormat="1" ht="20" customHeight="1"/>
    <row r="250" s="27" customFormat="1" ht="20" customHeight="1"/>
    <row r="251" s="27" customFormat="1" ht="20" customHeight="1"/>
    <row r="252" s="27" customFormat="1" ht="20" customHeight="1"/>
    <row r="253" s="27" customFormat="1" ht="20" customHeight="1"/>
    <row r="254" s="27" customFormat="1" ht="20" customHeight="1"/>
    <row r="255" s="27" customFormat="1" ht="20" customHeight="1"/>
    <row r="256" s="27" customFormat="1" ht="20" customHeight="1"/>
    <row r="257" s="27" customFormat="1" ht="20" customHeight="1"/>
    <row r="258" s="27" customFormat="1" ht="20" customHeight="1"/>
    <row r="259" s="27" customFormat="1" ht="20" customHeight="1"/>
    <row r="260" s="27" customFormat="1" ht="20" customHeight="1"/>
    <row r="261" s="27" customFormat="1" ht="20" customHeight="1"/>
    <row r="262" s="27" customFormat="1" ht="20" customHeight="1"/>
    <row r="263" s="27" customFormat="1" ht="20" customHeight="1"/>
    <row r="264" s="27" customFormat="1" ht="20" customHeight="1"/>
    <row r="265" s="27" customFormat="1" ht="20" customHeight="1"/>
    <row r="266" s="27" customFormat="1" ht="20" customHeight="1"/>
    <row r="267" s="27" customFormat="1" ht="20" customHeight="1"/>
    <row r="268" s="27" customFormat="1" ht="20" customHeight="1"/>
    <row r="269" s="27" customFormat="1" ht="20" customHeight="1"/>
    <row r="270" s="27" customFormat="1" ht="20" customHeight="1"/>
    <row r="271" s="27" customFormat="1" ht="20" customHeight="1"/>
    <row r="272" s="27" customFormat="1" ht="20" customHeight="1"/>
    <row r="273" s="27" customFormat="1" ht="20" customHeight="1"/>
    <row r="274" s="27" customFormat="1" ht="20" customHeight="1"/>
    <row r="275" s="27" customFormat="1" ht="20" customHeight="1"/>
    <row r="276" s="27" customFormat="1" ht="20" customHeight="1"/>
    <row r="277" s="27" customFormat="1" ht="20" customHeight="1"/>
    <row r="278" s="27" customFormat="1" ht="20" customHeight="1"/>
    <row r="279" s="27" customFormat="1" ht="20" customHeight="1"/>
    <row r="280" s="27" customFormat="1" ht="20" customHeight="1"/>
    <row r="281" s="27" customFormat="1" ht="20" customHeight="1"/>
    <row r="282" s="27" customFormat="1" ht="20" customHeight="1"/>
    <row r="283" s="27" customFormat="1" ht="20" customHeight="1"/>
    <row r="284" s="27" customFormat="1" ht="20" customHeight="1"/>
    <row r="285" s="27" customFormat="1" ht="20" customHeight="1"/>
    <row r="286" s="27" customFormat="1" ht="20" customHeight="1"/>
    <row r="287" s="27" customFormat="1" ht="20" customHeight="1"/>
    <row r="288" s="27" customFormat="1" ht="20" customHeight="1"/>
    <row r="289" s="27" customFormat="1" ht="20" customHeight="1"/>
    <row r="290" s="27" customFormat="1" ht="20" customHeight="1"/>
    <row r="291" s="27" customFormat="1" ht="20" customHeight="1"/>
    <row r="292" s="27" customFormat="1" ht="20" customHeight="1"/>
    <row r="293" s="27" customFormat="1" ht="20" customHeight="1"/>
    <row r="294" s="27" customFormat="1" ht="20" customHeight="1"/>
    <row r="295" s="27" customFormat="1" ht="20" customHeight="1"/>
    <row r="296" s="27" customFormat="1" ht="20" customHeight="1"/>
    <row r="297" s="27" customFormat="1" ht="20" customHeight="1"/>
    <row r="298" s="27" customFormat="1" ht="20" customHeight="1"/>
    <row r="299" s="27" customFormat="1" ht="20" customHeight="1"/>
    <row r="300" s="27" customFormat="1" ht="20" customHeight="1"/>
    <row r="301" s="27" customFormat="1" ht="20" customHeight="1"/>
    <row r="302" s="27" customFormat="1" ht="20" customHeight="1"/>
    <row r="303" s="27" customFormat="1" ht="20" customHeight="1"/>
    <row r="304" s="27" customFormat="1" ht="20" customHeight="1"/>
    <row r="305" s="27" customFormat="1" ht="20" customHeight="1"/>
    <row r="306" s="27" customFormat="1" ht="20" customHeight="1"/>
    <row r="307" s="27" customFormat="1" ht="20" customHeight="1"/>
    <row r="308" s="27" customFormat="1" ht="20" customHeight="1"/>
    <row r="309" s="27" customFormat="1" ht="20" customHeight="1"/>
    <row r="310" s="27" customFormat="1" ht="20" customHeight="1"/>
    <row r="311" s="27" customFormat="1" ht="20" customHeight="1"/>
    <row r="312" s="27" customFormat="1" ht="20" customHeight="1"/>
    <row r="313" s="27" customFormat="1" ht="20" customHeight="1"/>
    <row r="314" s="27" customFormat="1" ht="20" customHeight="1"/>
    <row r="315" s="27" customFormat="1" ht="20" customHeight="1"/>
    <row r="316" s="27" customFormat="1" ht="20" customHeight="1"/>
    <row r="317" s="27" customFormat="1" ht="20" customHeight="1"/>
    <row r="318" s="27" customFormat="1" ht="20" customHeight="1"/>
    <row r="319" s="27" customFormat="1" ht="20" customHeight="1"/>
    <row r="320" s="27" customFormat="1" ht="20" customHeight="1"/>
    <row r="321" s="27" customFormat="1" ht="20" customHeight="1"/>
    <row r="322" s="27" customFormat="1" ht="20" customHeight="1"/>
    <row r="323" s="27" customFormat="1" ht="20" customHeight="1"/>
    <row r="324" s="27" customFormat="1" ht="20" customHeight="1"/>
    <row r="325" s="27" customFormat="1" ht="20" customHeight="1"/>
    <row r="326" s="27" customFormat="1" ht="20" customHeight="1"/>
    <row r="327" s="27" customFormat="1" ht="20" customHeight="1"/>
    <row r="328" s="27" customFormat="1" ht="20" customHeight="1"/>
    <row r="329" s="27" customFormat="1" ht="20" customHeight="1"/>
    <row r="330" s="27" customFormat="1" ht="20" customHeight="1"/>
    <row r="331" s="27" customFormat="1" ht="20" customHeight="1"/>
    <row r="332" s="27" customFormat="1" ht="20" customHeight="1"/>
    <row r="333" s="27" customFormat="1" ht="20" customHeight="1"/>
    <row r="334" s="27" customFormat="1" ht="20" customHeight="1"/>
    <row r="335" s="27" customFormat="1" ht="20" customHeight="1"/>
    <row r="336" s="27" customFormat="1" ht="20" customHeight="1"/>
    <row r="337" s="27" customFormat="1" ht="20" customHeight="1"/>
    <row r="338" s="27" customFormat="1" ht="20" customHeight="1"/>
    <row r="339" s="27" customFormat="1" ht="20" customHeight="1"/>
    <row r="340" s="27" customFormat="1" ht="20" customHeight="1"/>
    <row r="341" s="27" customFormat="1" ht="20" customHeight="1"/>
    <row r="342" s="27" customFormat="1" ht="20" customHeight="1"/>
    <row r="343" s="27" customFormat="1" ht="20" customHeight="1"/>
    <row r="344" s="27" customFormat="1" ht="20" customHeight="1"/>
    <row r="345" s="27" customFormat="1" ht="20" customHeight="1"/>
    <row r="346" s="27" customFormat="1" ht="20" customHeight="1"/>
    <row r="347" s="27" customFormat="1" ht="20" customHeight="1"/>
    <row r="348" s="27" customFormat="1" ht="20" customHeight="1"/>
    <row r="349" s="27" customFormat="1" ht="20" customHeight="1"/>
    <row r="350" s="27" customFormat="1" ht="20" customHeight="1"/>
    <row r="351" s="27" customFormat="1" ht="20" customHeight="1"/>
    <row r="352" s="27" customFormat="1" ht="20" customHeight="1"/>
    <row r="353" s="27" customFormat="1" ht="20" customHeight="1"/>
    <row r="354" s="27" customFormat="1" ht="20" customHeight="1"/>
    <row r="355" s="27" customFormat="1" ht="20" customHeight="1"/>
    <row r="356" s="27" customFormat="1" ht="20" customHeight="1"/>
    <row r="357" s="27" customFormat="1" ht="20" customHeight="1"/>
    <row r="358" s="27" customFormat="1" ht="20" customHeight="1"/>
    <row r="359" s="27" customFormat="1" ht="20" customHeight="1"/>
    <row r="360" s="27" customFormat="1" ht="20" customHeight="1"/>
    <row r="361" s="27" customFormat="1" ht="20" customHeight="1"/>
    <row r="362" s="27" customFormat="1" ht="20" customHeight="1"/>
    <row r="363" s="27" customFormat="1" ht="20" customHeight="1"/>
    <row r="364" s="27" customFormat="1" ht="20" customHeight="1"/>
    <row r="365" s="27" customFormat="1" ht="20" customHeight="1"/>
    <row r="366" s="27" customFormat="1" ht="20" customHeight="1"/>
    <row r="367" s="27" customFormat="1" ht="20" customHeight="1"/>
    <row r="368" s="27" customFormat="1" ht="20" customHeight="1"/>
    <row r="369" s="27" customFormat="1" ht="20" customHeight="1"/>
    <row r="370" s="27" customFormat="1" ht="20" customHeight="1"/>
    <row r="371" s="27" customFormat="1" ht="20" customHeight="1"/>
    <row r="372" s="27" customFormat="1" ht="20" customHeight="1"/>
    <row r="373" s="27" customFormat="1" ht="20" customHeight="1"/>
    <row r="374" s="27" customFormat="1" ht="20" customHeight="1"/>
    <row r="375" s="27" customFormat="1" ht="20" customHeight="1"/>
    <row r="376" s="27" customFormat="1" ht="20" customHeight="1"/>
    <row r="377" s="27" customFormat="1" ht="20" customHeight="1"/>
    <row r="378" s="27" customFormat="1" ht="20" customHeight="1"/>
    <row r="379" s="27" customFormat="1" ht="20" customHeight="1"/>
    <row r="380" s="27" customFormat="1" ht="20" customHeight="1"/>
    <row r="381" s="27" customFormat="1" ht="20" customHeight="1"/>
    <row r="382" s="27" customFormat="1" ht="20" customHeight="1"/>
    <row r="383" s="27" customFormat="1" ht="20" customHeight="1"/>
    <row r="384" s="27" customFormat="1" ht="20" customHeight="1"/>
    <row r="385" s="27" customFormat="1" ht="20" customHeight="1"/>
    <row r="386" s="27" customFormat="1" ht="20" customHeight="1"/>
    <row r="387" s="27" customFormat="1" ht="20" customHeight="1"/>
    <row r="388" s="27" customFormat="1" ht="20" customHeight="1"/>
    <row r="389" s="27" customFormat="1" ht="20" customHeight="1"/>
    <row r="390" s="27" customFormat="1" ht="20" customHeight="1"/>
    <row r="391" s="27" customFormat="1" ht="20" customHeight="1"/>
    <row r="392" s="27" customFormat="1" ht="20" customHeight="1"/>
    <row r="393" s="27" customFormat="1" ht="20" customHeight="1"/>
    <row r="394" s="27" customFormat="1" ht="20" customHeight="1"/>
    <row r="395" s="27" customFormat="1" ht="20" customHeight="1"/>
    <row r="396" s="27" customFormat="1" ht="20" customHeight="1"/>
    <row r="397" s="27" customFormat="1" ht="20" customHeight="1"/>
    <row r="398" s="27" customFormat="1" ht="20" customHeight="1"/>
    <row r="399" s="27" customFormat="1" ht="20" customHeight="1"/>
    <row r="400" s="27" customFormat="1" ht="20" customHeight="1"/>
    <row r="401" s="27" customFormat="1" ht="20" customHeight="1"/>
    <row r="402" s="27" customFormat="1" ht="20" customHeight="1"/>
    <row r="403" s="27" customFormat="1" ht="20" customHeight="1"/>
    <row r="404" s="27" customFormat="1" ht="20" customHeight="1"/>
    <row r="405" s="27" customFormat="1" ht="20" customHeight="1"/>
    <row r="406" s="27" customFormat="1" ht="20" customHeight="1"/>
    <row r="407" s="27" customFormat="1" ht="20" customHeight="1"/>
    <row r="408" s="27" customFormat="1" ht="20" customHeight="1"/>
    <row r="409" s="27" customFormat="1" ht="20" customHeight="1"/>
    <row r="410" s="27" customFormat="1" ht="20" customHeight="1"/>
    <row r="411" s="27" customFormat="1" ht="20" customHeight="1"/>
    <row r="412" s="27" customFormat="1" ht="20" customHeight="1"/>
    <row r="413" s="27" customFormat="1" ht="20" customHeight="1"/>
    <row r="414" s="27" customFormat="1" ht="20" customHeight="1"/>
    <row r="415" s="27" customFormat="1" ht="20" customHeight="1"/>
    <row r="416" s="27" customFormat="1" ht="20" customHeight="1"/>
    <row r="417" s="27" customFormat="1" ht="20" customHeight="1"/>
    <row r="418" s="27" customFormat="1" ht="20" customHeight="1"/>
    <row r="419" s="27" customFormat="1" ht="20" customHeight="1"/>
    <row r="420" s="27" customFormat="1" ht="20" customHeight="1"/>
    <row r="421" s="27" customFormat="1" ht="20" customHeight="1"/>
    <row r="422" s="27" customFormat="1" ht="20" customHeight="1"/>
    <row r="423" s="27" customFormat="1" ht="20" customHeight="1"/>
    <row r="424" s="27" customFormat="1" ht="20" customHeight="1"/>
    <row r="425" s="27" customFormat="1" ht="20" customHeight="1"/>
    <row r="426" s="27" customFormat="1" ht="20" customHeight="1"/>
    <row r="427" s="27" customFormat="1" ht="20" customHeight="1"/>
    <row r="428" s="27" customFormat="1" ht="20" customHeight="1"/>
    <row r="429" s="27" customFormat="1" ht="20" customHeight="1"/>
    <row r="430" s="27" customFormat="1" ht="20" customHeight="1"/>
    <row r="431" s="27" customFormat="1" ht="20" customHeight="1"/>
    <row r="432" s="27" customFormat="1" ht="20" customHeight="1"/>
    <row r="433" s="27" customFormat="1" ht="20" customHeight="1"/>
    <row r="434" s="27" customFormat="1" ht="20" customHeight="1"/>
    <row r="435" s="27" customFormat="1" ht="20" customHeight="1"/>
    <row r="436" s="27" customFormat="1" ht="20" customHeight="1"/>
    <row r="437" s="27" customFormat="1" ht="20" customHeight="1"/>
    <row r="438" s="27" customFormat="1" ht="20" customHeight="1"/>
    <row r="439" s="27" customFormat="1" ht="20" customHeight="1"/>
    <row r="440" s="27" customFormat="1" ht="20" customHeight="1"/>
    <row r="441" s="27" customFormat="1" ht="20" customHeight="1"/>
    <row r="442" s="27" customFormat="1" ht="20" customHeight="1"/>
    <row r="443" s="27" customFormat="1" ht="20" customHeight="1"/>
    <row r="444" s="27" customFormat="1" ht="20" customHeight="1"/>
    <row r="445" s="27" customFormat="1" ht="20" customHeight="1"/>
    <row r="446" s="27" customFormat="1" ht="20" customHeight="1"/>
    <row r="447" s="27" customFormat="1" ht="20" customHeight="1"/>
    <row r="448" s="27" customFormat="1" ht="20" customHeight="1"/>
    <row r="449" s="27" customFormat="1" ht="20" customHeight="1"/>
    <row r="450" s="27" customFormat="1" ht="20" customHeight="1"/>
    <row r="451" s="27" customFormat="1" ht="20" customHeight="1"/>
    <row r="452" s="27" customFormat="1" ht="20" customHeight="1"/>
    <row r="453" s="27" customFormat="1" ht="20" customHeight="1"/>
    <row r="454" s="27" customFormat="1" ht="20" customHeight="1"/>
    <row r="455" s="27" customFormat="1" ht="20" customHeight="1"/>
    <row r="456" s="27" customFormat="1" ht="20" customHeight="1"/>
    <row r="457" s="27" customFormat="1" ht="20" customHeight="1"/>
    <row r="458" s="27" customFormat="1" ht="20" customHeight="1"/>
    <row r="459" s="27" customFormat="1" ht="20" customHeight="1"/>
    <row r="460" s="27" customFormat="1" ht="20" customHeight="1"/>
    <row r="461" s="27" customFormat="1" ht="20" customHeight="1"/>
    <row r="462" s="27" customFormat="1" ht="20" customHeight="1"/>
    <row r="463" s="27" customFormat="1" ht="20" customHeight="1"/>
    <row r="464" s="27" customFormat="1" ht="20" customHeight="1"/>
    <row r="465" s="27" customFormat="1" ht="20" customHeight="1"/>
    <row r="466" s="27" customFormat="1" ht="20" customHeight="1"/>
    <row r="467" s="27" customFormat="1" ht="20" customHeight="1"/>
    <row r="468" s="27" customFormat="1" ht="20" customHeight="1"/>
    <row r="469" s="27" customFormat="1" ht="20" customHeight="1"/>
    <row r="470" s="27" customFormat="1" ht="20" customHeight="1"/>
    <row r="471" s="27" customFormat="1" ht="20" customHeight="1"/>
    <row r="472" s="27" customFormat="1" ht="20" customHeight="1"/>
    <row r="473" s="27" customFormat="1" ht="20" customHeight="1"/>
    <row r="474" s="27" customFormat="1" ht="20" customHeight="1"/>
    <row r="475" s="27" customFormat="1" ht="20" customHeight="1"/>
    <row r="476" s="27" customFormat="1" ht="20" customHeight="1"/>
    <row r="477" s="27" customFormat="1" ht="20" customHeight="1"/>
    <row r="478" s="27" customFormat="1" ht="20" customHeight="1"/>
    <row r="479" s="27" customFormat="1" ht="20" customHeight="1"/>
    <row r="480" s="27" customFormat="1" ht="20" customHeight="1"/>
    <row r="481" s="27" customFormat="1" ht="20" customHeight="1"/>
    <row r="482" s="27" customFormat="1" ht="20" customHeight="1"/>
    <row r="483" s="27" customFormat="1" ht="20" customHeight="1"/>
    <row r="484" s="27" customFormat="1" ht="20" customHeight="1"/>
    <row r="485" s="27" customFormat="1" ht="20" customHeight="1"/>
    <row r="486" s="27" customFormat="1" ht="20" customHeight="1"/>
    <row r="487" s="27" customFormat="1" ht="20" customHeight="1"/>
    <row r="488" s="27" customFormat="1" ht="20" customHeight="1"/>
    <row r="489" s="27" customFormat="1" ht="20" customHeight="1"/>
    <row r="490" s="27" customFormat="1" ht="20" customHeight="1"/>
    <row r="491" s="27" customFormat="1" ht="20" customHeight="1"/>
    <row r="492" s="27" customFormat="1" ht="20" customHeight="1"/>
    <row r="493" s="27" customFormat="1" ht="20" customHeight="1"/>
    <row r="494" s="27" customFormat="1" ht="20" customHeight="1"/>
    <row r="495" s="27" customFormat="1" ht="20" customHeight="1"/>
    <row r="496" s="27" customFormat="1" ht="20" customHeight="1"/>
    <row r="497" s="27" customFormat="1" ht="20" customHeight="1"/>
    <row r="498" s="27" customFormat="1" ht="20" customHeight="1"/>
    <row r="499" s="27" customFormat="1" ht="20" customHeight="1"/>
    <row r="500" s="27" customFormat="1" ht="20" customHeight="1"/>
    <row r="501" s="27" customFormat="1" ht="20" customHeight="1"/>
    <row r="502" s="27" customFormat="1" ht="20" customHeight="1"/>
    <row r="503" s="27" customFormat="1" ht="20" customHeight="1"/>
    <row r="504" s="27" customFormat="1" ht="20" customHeight="1"/>
    <row r="505" s="27" customFormat="1" ht="20" customHeight="1"/>
    <row r="506" s="27" customFormat="1" ht="20" customHeight="1"/>
    <row r="507" s="27" customFormat="1" ht="20" customHeight="1"/>
    <row r="508" s="27" customFormat="1" ht="20" customHeight="1"/>
    <row r="509" s="27" customFormat="1" ht="20" customHeight="1"/>
    <row r="510" s="27" customFormat="1" ht="20" customHeight="1"/>
    <row r="511" s="27" customFormat="1" ht="20" customHeight="1"/>
    <row r="512" s="27" customFormat="1" ht="20" customHeight="1"/>
    <row r="513" s="27" customFormat="1" ht="20" customHeight="1"/>
    <row r="514" s="27" customFormat="1" ht="20" customHeight="1"/>
    <row r="515" s="27" customFormat="1" ht="20" customHeight="1"/>
    <row r="516" s="27" customFormat="1" ht="20" customHeight="1"/>
    <row r="517" s="27" customFormat="1" ht="20" customHeight="1"/>
    <row r="518" s="27" customFormat="1" ht="20" customHeight="1"/>
    <row r="519" s="27" customFormat="1" ht="20" customHeight="1"/>
    <row r="520" s="27" customFormat="1" ht="20" customHeight="1"/>
    <row r="521" s="27" customFormat="1" ht="20" customHeight="1"/>
    <row r="522" s="27" customFormat="1" ht="20" customHeight="1"/>
    <row r="523" s="27" customFormat="1" ht="20" customHeight="1"/>
    <row r="524" s="27" customFormat="1" ht="20" customHeight="1"/>
    <row r="525" s="27" customFormat="1" ht="20" customHeight="1"/>
    <row r="526" s="27" customFormat="1" ht="20" customHeight="1"/>
    <row r="527" s="27" customFormat="1" ht="20" customHeight="1"/>
    <row r="528" s="27" customFormat="1" ht="20" customHeight="1"/>
    <row r="529" s="27" customFormat="1" ht="20" customHeight="1"/>
    <row r="530" s="27" customFormat="1" ht="20" customHeight="1"/>
    <row r="531" s="27" customFormat="1" ht="20" customHeight="1"/>
    <row r="532" s="27" customFormat="1" ht="20" customHeight="1"/>
    <row r="533" s="27" customFormat="1" ht="20" customHeight="1"/>
    <row r="534" s="27" customFormat="1" ht="20" customHeight="1"/>
    <row r="535" s="27" customFormat="1" ht="20" customHeight="1"/>
    <row r="536" s="27" customFormat="1" ht="20" customHeight="1"/>
    <row r="537" s="27" customFormat="1" ht="20" customHeight="1"/>
    <row r="538" s="27" customFormat="1" ht="20" customHeight="1"/>
    <row r="539" s="27" customFormat="1" ht="20" customHeight="1"/>
    <row r="540" s="27" customFormat="1" ht="20" customHeight="1"/>
    <row r="541" s="27" customFormat="1" ht="20" customHeight="1"/>
    <row r="542" s="27" customFormat="1" ht="20" customHeight="1"/>
    <row r="543" s="27" customFormat="1" ht="20" customHeight="1"/>
    <row r="544" s="27" customFormat="1" ht="20" customHeight="1"/>
    <row r="545" s="27" customFormat="1" ht="20" customHeight="1"/>
    <row r="546" s="27" customFormat="1" ht="20" customHeight="1"/>
    <row r="547" s="27" customFormat="1" ht="20" customHeight="1"/>
    <row r="548" s="27" customFormat="1" ht="20" customHeight="1"/>
    <row r="549" s="27" customFormat="1" ht="20" customHeight="1"/>
    <row r="550" s="27" customFormat="1" ht="20" customHeight="1"/>
    <row r="551" s="27" customFormat="1" ht="20" customHeight="1"/>
    <row r="552" s="27" customFormat="1" ht="20" customHeight="1"/>
    <row r="553" s="27" customFormat="1" ht="20" customHeight="1"/>
    <row r="554" s="27" customFormat="1" ht="20" customHeight="1"/>
    <row r="555" s="27" customFormat="1" ht="20" customHeight="1"/>
    <row r="556" s="27" customFormat="1" ht="20" customHeight="1"/>
    <row r="557" s="27" customFormat="1" ht="20" customHeight="1"/>
    <row r="558" s="27" customFormat="1" ht="20" customHeight="1"/>
    <row r="559" s="27" customFormat="1" ht="20" customHeight="1"/>
    <row r="560" s="27" customFormat="1" ht="20" customHeight="1"/>
    <row r="561" s="27" customFormat="1" ht="20" customHeight="1"/>
    <row r="562" s="27" customFormat="1" ht="20" customHeight="1"/>
    <row r="563" s="27" customFormat="1" ht="20" customHeight="1"/>
    <row r="564" s="27" customFormat="1" ht="20" customHeight="1"/>
    <row r="565" s="27" customFormat="1" ht="20" customHeight="1"/>
    <row r="566" s="27" customFormat="1" ht="20" customHeight="1"/>
    <row r="567" s="27" customFormat="1" ht="20" customHeight="1"/>
    <row r="568" s="27" customFormat="1" ht="20" customHeight="1"/>
    <row r="569" s="27" customFormat="1" ht="20" customHeight="1"/>
    <row r="570" s="27" customFormat="1" ht="20" customHeight="1"/>
    <row r="571" s="27" customFormat="1" ht="20" customHeight="1"/>
    <row r="572" s="27" customFormat="1" ht="20" customHeight="1"/>
    <row r="573" s="27" customFormat="1" ht="20" customHeight="1"/>
    <row r="574" s="27" customFormat="1" ht="20" customHeight="1"/>
    <row r="575" s="27" customFormat="1" ht="20" customHeight="1"/>
    <row r="576" s="27" customFormat="1" ht="20" customHeight="1"/>
    <row r="577" s="27" customFormat="1" ht="20" customHeight="1"/>
    <row r="578" s="27" customFormat="1" ht="20" customHeight="1"/>
    <row r="579" s="27" customFormat="1" ht="20" customHeight="1"/>
    <row r="580" s="27" customFormat="1" ht="20" customHeight="1"/>
    <row r="581" s="27" customFormat="1" ht="20" customHeight="1"/>
    <row r="582" s="27" customFormat="1" ht="20" customHeight="1"/>
    <row r="583" s="27" customFormat="1" ht="20" customHeight="1"/>
    <row r="584" s="27" customFormat="1" ht="20" customHeight="1"/>
    <row r="585" s="27" customFormat="1" ht="20" customHeight="1"/>
    <row r="586" s="27" customFormat="1" ht="20" customHeight="1"/>
    <row r="587" s="27" customFormat="1" ht="20" customHeight="1"/>
    <row r="588" s="27" customFormat="1" ht="20" customHeight="1"/>
    <row r="589" s="27" customFormat="1" ht="20" customHeight="1"/>
    <row r="590" s="27" customFormat="1" ht="20" customHeight="1"/>
    <row r="591" s="27" customFormat="1" ht="20" customHeight="1"/>
    <row r="592" s="27" customFormat="1" ht="20" customHeight="1"/>
    <row r="593" s="27" customFormat="1" ht="20" customHeight="1"/>
    <row r="594" s="27" customFormat="1" ht="20" customHeight="1"/>
    <row r="595" s="27" customFormat="1" ht="20" customHeight="1"/>
    <row r="596" s="27" customFormat="1" ht="20" customHeight="1"/>
    <row r="597" s="27" customFormat="1" ht="20" customHeight="1"/>
    <row r="598" s="27" customFormat="1" ht="20" customHeight="1"/>
    <row r="599" s="27" customFormat="1" ht="20" customHeight="1"/>
    <row r="600" s="27" customFormat="1" ht="20" customHeight="1"/>
    <row r="601" s="27" customFormat="1" ht="20" customHeight="1"/>
    <row r="602" s="27" customFormat="1" ht="20" customHeight="1"/>
    <row r="603" s="27" customFormat="1" ht="20" customHeight="1"/>
    <row r="604" s="27" customFormat="1" ht="20" customHeight="1"/>
    <row r="605" s="27" customFormat="1" ht="20" customHeight="1"/>
    <row r="606" s="27" customFormat="1" ht="20" customHeight="1"/>
    <row r="607" s="27" customFormat="1" ht="20" customHeight="1"/>
    <row r="608" s="27" customFormat="1" ht="20" customHeight="1"/>
    <row r="609" s="27" customFormat="1" ht="20" customHeight="1"/>
    <row r="610" s="27" customFormat="1" ht="20" customHeight="1"/>
    <row r="611" s="27" customFormat="1" ht="20" customHeight="1"/>
    <row r="612" s="27" customFormat="1" ht="20" customHeight="1"/>
    <row r="613" s="27" customFormat="1" ht="20" customHeight="1"/>
    <row r="614" s="27" customFormat="1" ht="20" customHeight="1"/>
    <row r="615" s="27" customFormat="1" ht="20" customHeight="1"/>
    <row r="616" s="27" customFormat="1" ht="20" customHeight="1"/>
    <row r="617" s="27" customFormat="1" ht="20" customHeight="1"/>
    <row r="618" s="27" customFormat="1" ht="20" customHeight="1"/>
    <row r="619" s="27" customFormat="1" ht="20" customHeight="1"/>
    <row r="620" s="27" customFormat="1" ht="20" customHeight="1"/>
    <row r="621" s="27" customFormat="1" ht="20" customHeight="1"/>
    <row r="622" s="27" customFormat="1" ht="20" customHeight="1"/>
    <row r="623" s="27" customFormat="1" ht="20" customHeight="1"/>
    <row r="624" s="27" customFormat="1" ht="20" customHeight="1"/>
    <row r="625" s="27" customFormat="1" ht="20" customHeight="1"/>
    <row r="626" s="27" customFormat="1" ht="20" customHeight="1"/>
    <row r="627" s="27" customFormat="1" ht="20" customHeight="1"/>
    <row r="628" s="27" customFormat="1" ht="20" customHeight="1"/>
    <row r="629" s="27" customFormat="1" ht="20" customHeight="1"/>
    <row r="630" s="27" customFormat="1" ht="20" customHeight="1"/>
    <row r="631" s="27" customFormat="1" ht="20" customHeight="1"/>
    <row r="632" s="27" customFormat="1" ht="20" customHeight="1"/>
    <row r="633" s="27" customFormat="1" ht="20" customHeight="1"/>
    <row r="634" s="27" customFormat="1" ht="20" customHeight="1"/>
    <row r="635" s="27" customFormat="1" ht="20" customHeight="1"/>
    <row r="636" s="27" customFormat="1" ht="20" customHeight="1"/>
    <row r="637" s="27" customFormat="1" ht="20" customHeight="1"/>
    <row r="638" s="27" customFormat="1" ht="20" customHeight="1"/>
    <row r="639" s="27" customFormat="1" ht="20" customHeight="1"/>
    <row r="640" s="27" customFormat="1" ht="20" customHeight="1"/>
    <row r="641" s="27" customFormat="1" ht="20" customHeight="1"/>
    <row r="642" s="27" customFormat="1" ht="20" customHeight="1"/>
    <row r="643" s="27" customFormat="1" ht="20" customHeight="1"/>
    <row r="644" s="27" customFormat="1" ht="20" customHeight="1"/>
    <row r="645" s="27" customFormat="1" ht="20" customHeight="1"/>
    <row r="646" s="27" customFormat="1" ht="20" customHeight="1"/>
    <row r="647" s="27" customFormat="1" ht="20" customHeight="1"/>
    <row r="648" s="27" customFormat="1" ht="20" customHeight="1"/>
    <row r="649" s="27" customFormat="1" ht="20" customHeight="1"/>
    <row r="650" s="27" customFormat="1" ht="20" customHeight="1"/>
    <row r="651" s="27" customFormat="1" ht="20" customHeight="1"/>
    <row r="652" s="27" customFormat="1" ht="20" customHeight="1"/>
    <row r="653" s="27" customFormat="1" ht="20" customHeight="1"/>
    <row r="654" s="27" customFormat="1" ht="20" customHeight="1"/>
    <row r="655" s="27" customFormat="1" ht="20" customHeight="1"/>
    <row r="656" s="27" customFormat="1" ht="20" customHeight="1"/>
    <row r="657" s="27" customFormat="1" ht="20" customHeight="1"/>
    <row r="658" s="27" customFormat="1" ht="20" customHeight="1"/>
    <row r="659" s="27" customFormat="1" ht="20" customHeight="1"/>
    <row r="660" s="27" customFormat="1" ht="20" customHeight="1"/>
    <row r="661" s="27" customFormat="1" ht="20" customHeight="1"/>
    <row r="662" s="27" customFormat="1" ht="20" customHeight="1"/>
    <row r="663" s="27" customFormat="1" ht="20" customHeight="1"/>
    <row r="664" s="27" customFormat="1" ht="20" customHeight="1"/>
    <row r="665" s="27" customFormat="1" ht="20" customHeight="1"/>
    <row r="666" s="27" customFormat="1" ht="20" customHeight="1"/>
    <row r="667" s="27" customFormat="1" ht="20" customHeight="1"/>
    <row r="668" s="27" customFormat="1" ht="20" customHeight="1"/>
    <row r="669" s="27" customFormat="1" ht="20" customHeight="1"/>
    <row r="670" s="27" customFormat="1" ht="20" customHeight="1"/>
    <row r="671" s="27" customFormat="1" ht="20" customHeight="1"/>
    <row r="672" s="27" customFormat="1" ht="20" customHeight="1"/>
    <row r="673" s="27" customFormat="1" ht="20" customHeight="1"/>
    <row r="674" s="27" customFormat="1" ht="20" customHeight="1"/>
    <row r="675" s="27" customFormat="1" ht="20" customHeight="1"/>
    <row r="676" s="27" customFormat="1" ht="20" customHeight="1"/>
    <row r="677" s="27" customFormat="1" ht="20" customHeight="1"/>
    <row r="678" s="27" customFormat="1" ht="20" customHeight="1"/>
    <row r="679" s="27" customFormat="1" ht="20" customHeight="1"/>
    <row r="680" s="27" customFormat="1" ht="20" customHeight="1"/>
    <row r="681" s="27" customFormat="1" ht="20" customHeight="1"/>
    <row r="682" s="27" customFormat="1" ht="20" customHeight="1"/>
    <row r="683" s="27" customFormat="1" ht="20" customHeight="1"/>
    <row r="684" s="27" customFormat="1" ht="20" customHeight="1"/>
    <row r="685" s="27" customFormat="1" ht="20" customHeight="1"/>
    <row r="686" s="27" customFormat="1" ht="20" customHeight="1"/>
    <row r="687" s="27" customFormat="1" ht="20" customHeight="1"/>
    <row r="688" s="27" customFormat="1" ht="20" customHeight="1"/>
    <row r="689" s="27" customFormat="1" ht="20" customHeight="1"/>
    <row r="690" s="27" customFormat="1" ht="20" customHeight="1"/>
    <row r="691" s="27" customFormat="1" ht="20" customHeight="1"/>
    <row r="692" s="27" customFormat="1" ht="20" customHeight="1"/>
    <row r="693" s="27" customFormat="1" ht="20" customHeight="1"/>
    <row r="694" s="27" customFormat="1" ht="20" customHeight="1"/>
    <row r="695" s="27" customFormat="1" ht="20" customHeight="1"/>
    <row r="696" s="27" customFormat="1" ht="20" customHeight="1"/>
    <row r="697" s="27" customFormat="1" ht="20" customHeight="1"/>
    <row r="698" s="27" customFormat="1" ht="20" customHeight="1"/>
    <row r="699" s="27" customFormat="1" ht="20" customHeight="1"/>
    <row r="700" s="27" customFormat="1" ht="20" customHeight="1"/>
    <row r="701" s="27" customFormat="1" ht="20" customHeight="1"/>
    <row r="702" s="27" customFormat="1" ht="20" customHeight="1"/>
    <row r="703" s="27" customFormat="1" ht="20" customHeight="1"/>
    <row r="704" s="27" customFormat="1" ht="20" customHeight="1"/>
    <row r="705" s="27" customFormat="1" ht="20" customHeight="1"/>
    <row r="706" s="27" customFormat="1" ht="20" customHeight="1"/>
    <row r="707" s="27" customFormat="1" ht="20" customHeight="1"/>
    <row r="708" s="27" customFormat="1" ht="20" customHeight="1"/>
    <row r="709" s="27" customFormat="1" ht="20" customHeight="1"/>
    <row r="710" s="27" customFormat="1" ht="20" customHeight="1"/>
    <row r="711" s="27" customFormat="1" ht="20" customHeight="1"/>
    <row r="712" s="27" customFormat="1" ht="20" customHeight="1"/>
    <row r="713" s="27" customFormat="1" ht="20" customHeight="1"/>
    <row r="714" s="27" customFormat="1" ht="20" customHeight="1"/>
    <row r="715" s="27" customFormat="1" ht="20" customHeight="1"/>
    <row r="716" s="27" customFormat="1" ht="20" customHeight="1"/>
    <row r="717" s="27" customFormat="1" ht="20" customHeight="1"/>
    <row r="718" s="27" customFormat="1" ht="20" customHeight="1"/>
    <row r="719" s="27" customFormat="1" ht="20" customHeight="1"/>
    <row r="720" s="27" customFormat="1" ht="20" customHeight="1"/>
    <row r="721" s="27" customFormat="1" ht="20" customHeight="1"/>
    <row r="722" s="27" customFormat="1" ht="20" customHeight="1"/>
    <row r="723" s="27" customFormat="1" ht="20" customHeight="1"/>
    <row r="724" s="27" customFormat="1" ht="20" customHeight="1"/>
    <row r="725" s="27" customFormat="1" ht="20" customHeight="1"/>
    <row r="726" s="27" customFormat="1" ht="20" customHeight="1"/>
    <row r="727" s="27" customFormat="1" ht="20" customHeight="1"/>
    <row r="728" s="27" customFormat="1" ht="20" customHeight="1"/>
    <row r="729" s="27" customFormat="1" ht="20" customHeight="1"/>
    <row r="730" s="27" customFormat="1" ht="20" customHeight="1"/>
    <row r="731" s="27" customFormat="1" ht="20" customHeight="1"/>
    <row r="732" s="27" customFormat="1" ht="20" customHeight="1"/>
    <row r="733" s="27" customFormat="1" ht="20" customHeight="1"/>
    <row r="734" s="27" customFormat="1" ht="20" customHeight="1"/>
    <row r="735" s="27" customFormat="1" ht="20" customHeight="1"/>
    <row r="736" s="27" customFormat="1" ht="20" customHeight="1"/>
    <row r="737" s="27" customFormat="1" ht="20" customHeight="1"/>
    <row r="738" s="27" customFormat="1" ht="20" customHeight="1"/>
    <row r="739" s="27" customFormat="1" ht="20" customHeight="1"/>
    <row r="740" s="27" customFormat="1" ht="20" customHeight="1"/>
    <row r="741" s="27" customFormat="1" ht="20" customHeight="1"/>
    <row r="742" s="27" customFormat="1" ht="20" customHeight="1"/>
    <row r="743" s="27" customFormat="1" ht="20" customHeight="1"/>
    <row r="744" s="27" customFormat="1" ht="20" customHeight="1"/>
    <row r="745" s="27" customFormat="1" ht="20" customHeight="1"/>
    <row r="746" s="27" customFormat="1" ht="20" customHeight="1"/>
    <row r="747" s="27" customFormat="1" ht="20" customHeight="1"/>
    <row r="748" s="27" customFormat="1" ht="20" customHeight="1"/>
    <row r="749" s="27" customFormat="1" ht="20" customHeight="1"/>
    <row r="750" s="27" customFormat="1" ht="20" customHeight="1"/>
    <row r="751" s="27" customFormat="1" ht="20" customHeight="1"/>
    <row r="752" s="27" customFormat="1" ht="20" customHeight="1"/>
    <row r="753" s="27" customFormat="1" ht="20" customHeight="1"/>
    <row r="754" s="27" customFormat="1" ht="20" customHeight="1"/>
    <row r="755" s="27" customFormat="1" ht="20" customHeight="1"/>
    <row r="756" s="27" customFormat="1" ht="20" customHeight="1"/>
    <row r="757" s="27" customFormat="1" ht="20" customHeight="1"/>
    <row r="758" s="27" customFormat="1" ht="20" customHeight="1"/>
    <row r="759" s="27" customFormat="1" ht="20" customHeight="1"/>
    <row r="760" s="27" customFormat="1" ht="20" customHeight="1"/>
    <row r="761" s="27" customFormat="1" ht="20" customHeight="1"/>
    <row r="762" s="27" customFormat="1" ht="20" customHeight="1"/>
    <row r="763" s="27" customFormat="1" ht="20" customHeight="1"/>
    <row r="764" s="27" customFormat="1" ht="20" customHeight="1"/>
    <row r="765" s="27" customFormat="1" ht="20" customHeight="1"/>
    <row r="766" s="27" customFormat="1" ht="20" customHeight="1"/>
    <row r="767" s="27" customFormat="1" ht="20" customHeight="1"/>
    <row r="768" s="27" customFormat="1" ht="20" customHeight="1"/>
    <row r="769" s="27" customFormat="1" ht="20" customHeight="1"/>
    <row r="770" s="27" customFormat="1" ht="20" customHeight="1"/>
    <row r="771" s="27" customFormat="1" ht="20" customHeight="1"/>
    <row r="772" s="27" customFormat="1" ht="20" customHeight="1"/>
    <row r="773" s="27" customFormat="1" ht="20" customHeight="1"/>
    <row r="774" s="27" customFormat="1" ht="20" customHeight="1"/>
    <row r="775" s="27" customFormat="1" ht="20" customHeight="1"/>
    <row r="776" s="27" customFormat="1" ht="20" customHeight="1"/>
    <row r="777" s="27" customFormat="1" ht="20" customHeight="1"/>
    <row r="778" s="27" customFormat="1" ht="20" customHeight="1"/>
    <row r="779" s="27" customFormat="1" ht="20" customHeight="1"/>
    <row r="780" s="27" customFormat="1" ht="20" customHeight="1"/>
    <row r="781" s="27" customFormat="1" ht="20" customHeight="1"/>
    <row r="782" s="27" customFormat="1" ht="20" customHeight="1"/>
    <row r="783" s="27" customFormat="1" ht="20" customHeight="1"/>
    <row r="784" s="27" customFormat="1" ht="20" customHeight="1"/>
    <row r="785" s="27" customFormat="1" ht="20" customHeight="1"/>
    <row r="786" s="27" customFormat="1" ht="20" customHeight="1"/>
    <row r="787" s="27" customFormat="1" ht="20" customHeight="1"/>
    <row r="788" s="27" customFormat="1" ht="20" customHeight="1"/>
    <row r="789" s="27" customFormat="1" ht="20" customHeight="1"/>
    <row r="790" s="27" customFormat="1" ht="20" customHeight="1"/>
    <row r="791" s="27" customFormat="1" ht="20" customHeight="1"/>
    <row r="792" s="27" customFormat="1" ht="20" customHeight="1"/>
    <row r="793" s="27" customFormat="1" ht="20" customHeight="1"/>
    <row r="794" s="27" customFormat="1" ht="20" customHeight="1"/>
    <row r="795" s="27" customFormat="1" ht="20" customHeight="1"/>
    <row r="796" s="27" customFormat="1" ht="20" customHeight="1"/>
    <row r="797" s="27" customFormat="1" ht="20" customHeight="1"/>
    <row r="798" s="27" customFormat="1" ht="20" customHeight="1"/>
    <row r="799" s="27" customFormat="1" ht="20" customHeight="1"/>
    <row r="800" s="27" customFormat="1" ht="20" customHeight="1"/>
    <row r="801" s="27" customFormat="1" ht="20" customHeight="1"/>
    <row r="802" s="27" customFormat="1" ht="20" customHeight="1"/>
    <row r="803" s="27" customFormat="1" ht="20" customHeight="1"/>
    <row r="804" s="27" customFormat="1" ht="20" customHeight="1"/>
    <row r="805" s="27" customFormat="1" ht="20" customHeight="1"/>
    <row r="806" s="27" customFormat="1" ht="20" customHeight="1"/>
    <row r="807" s="27" customFormat="1" ht="20" customHeight="1"/>
    <row r="808" s="27" customFormat="1" ht="20" customHeight="1"/>
    <row r="809" s="27" customFormat="1" ht="20" customHeight="1"/>
    <row r="810" s="27" customFormat="1" ht="20" customHeight="1"/>
    <row r="811" s="27" customFormat="1" ht="20" customHeight="1"/>
    <row r="812" s="27" customFormat="1" ht="20" customHeight="1"/>
    <row r="813" s="27" customFormat="1" ht="20" customHeight="1"/>
    <row r="814" s="27" customFormat="1" ht="20" customHeight="1"/>
    <row r="815" s="27" customFormat="1" ht="20" customHeight="1"/>
    <row r="816" s="27" customFormat="1" ht="20" customHeight="1"/>
    <row r="817" s="27" customFormat="1" ht="20" customHeight="1"/>
    <row r="818" s="27" customFormat="1" ht="20" customHeight="1"/>
    <row r="819" s="27" customFormat="1" ht="20" customHeight="1"/>
    <row r="820" s="27" customFormat="1" ht="20" customHeight="1"/>
    <row r="821" s="27" customFormat="1" ht="20" customHeight="1"/>
    <row r="822" s="27" customFormat="1" ht="20" customHeight="1"/>
    <row r="823" s="27" customFormat="1" ht="20" customHeight="1"/>
    <row r="824" s="27" customFormat="1" ht="20" customHeight="1"/>
    <row r="825" s="27" customFormat="1" ht="20" customHeight="1"/>
    <row r="826" s="27" customFormat="1" ht="20" customHeight="1"/>
    <row r="827" s="27" customFormat="1" ht="20" customHeight="1"/>
    <row r="828" s="27" customFormat="1" ht="20" customHeight="1"/>
    <row r="829" s="27" customFormat="1" ht="20" customHeight="1"/>
    <row r="830" s="27" customFormat="1" ht="20" customHeight="1"/>
    <row r="831" s="27" customFormat="1" ht="20" customHeight="1"/>
    <row r="832" s="27" customFormat="1" ht="20" customHeight="1"/>
    <row r="833" s="27" customFormat="1" ht="20" customHeight="1"/>
    <row r="834" s="27" customFormat="1" ht="20" customHeight="1"/>
    <row r="835" s="27" customFormat="1" ht="20" customHeight="1"/>
    <row r="836" s="27" customFormat="1" ht="20" customHeight="1"/>
    <row r="837" s="27" customFormat="1" ht="20" customHeight="1"/>
    <row r="838" s="27" customFormat="1" ht="20" customHeight="1"/>
    <row r="839" s="27" customFormat="1" ht="20" customHeight="1"/>
    <row r="840" s="27" customFormat="1" ht="20" customHeight="1"/>
    <row r="841" s="27" customFormat="1" ht="20" customHeight="1"/>
    <row r="842" s="27" customFormat="1" ht="20" customHeight="1"/>
    <row r="843" s="27" customFormat="1" ht="20" customHeight="1"/>
    <row r="844" s="27" customFormat="1" ht="20" customHeight="1"/>
    <row r="845" s="27" customFormat="1" ht="20" customHeight="1"/>
    <row r="846" s="27" customFormat="1" ht="20" customHeight="1"/>
    <row r="847" s="27" customFormat="1" ht="20" customHeight="1"/>
    <row r="848" s="27" customFormat="1" ht="20" customHeight="1"/>
    <row r="849" s="27" customFormat="1" ht="20" customHeight="1"/>
    <row r="850" s="27" customFormat="1" ht="20" customHeight="1"/>
    <row r="851" s="27" customFormat="1" ht="20" customHeight="1"/>
    <row r="852" s="27" customFormat="1" ht="20" customHeight="1"/>
    <row r="853" s="27" customFormat="1" ht="20" customHeight="1"/>
    <row r="854" s="27" customFormat="1" ht="20" customHeight="1"/>
    <row r="855" s="27" customFormat="1" ht="20" customHeight="1"/>
    <row r="856" s="27" customFormat="1" ht="20" customHeight="1"/>
    <row r="857" s="27" customFormat="1" ht="20" customHeight="1"/>
    <row r="858" s="27" customFormat="1" ht="20" customHeight="1"/>
    <row r="859" s="27" customFormat="1" ht="20" customHeight="1"/>
    <row r="860" s="27" customFormat="1" ht="20" customHeight="1"/>
    <row r="861" s="27" customFormat="1" ht="20" customHeight="1"/>
    <row r="862" s="27" customFormat="1" ht="20" customHeight="1"/>
    <row r="863" s="27" customFormat="1" ht="20" customHeight="1"/>
    <row r="864" s="27" customFormat="1" ht="20" customHeight="1"/>
    <row r="865" s="27" customFormat="1" ht="20" customHeight="1"/>
    <row r="866" s="27" customFormat="1" ht="20" customHeight="1"/>
    <row r="867" s="27" customFormat="1" ht="20" customHeight="1"/>
    <row r="868" s="27" customFormat="1" ht="20" customHeight="1"/>
    <row r="869" s="27" customFormat="1" ht="20" customHeight="1"/>
    <row r="870" s="27" customFormat="1" ht="20" customHeight="1"/>
    <row r="871" s="27" customFormat="1" ht="20" customHeight="1"/>
    <row r="872" s="27" customFormat="1" ht="20" customHeight="1"/>
    <row r="873" s="27" customFormat="1" ht="20" customHeight="1"/>
    <row r="874" s="27" customFormat="1" ht="20" customHeight="1"/>
    <row r="875" s="27" customFormat="1" ht="20" customHeight="1"/>
    <row r="876" s="27" customFormat="1" ht="20" customHeight="1"/>
    <row r="877" s="27" customFormat="1" ht="20" customHeight="1"/>
    <row r="878" s="27" customFormat="1" ht="20" customHeight="1"/>
    <row r="879" s="27" customFormat="1" ht="20" customHeight="1"/>
    <row r="880" s="27" customFormat="1" ht="20" customHeight="1"/>
    <row r="881" s="27" customFormat="1" ht="20" customHeight="1"/>
    <row r="882" s="27" customFormat="1" ht="20" customHeight="1"/>
    <row r="883" s="27" customFormat="1" ht="20" customHeight="1"/>
    <row r="884" s="27" customFormat="1" ht="20" customHeight="1"/>
    <row r="885" s="27" customFormat="1" ht="20" customHeight="1"/>
    <row r="886" s="27" customFormat="1" ht="20" customHeight="1"/>
    <row r="887" s="27" customFormat="1" ht="20" customHeight="1"/>
    <row r="888" s="27" customFormat="1" ht="20" customHeight="1"/>
    <row r="889" s="27" customFormat="1" ht="20" customHeight="1"/>
    <row r="890" s="27" customFormat="1" ht="20" customHeight="1"/>
    <row r="891" s="27" customFormat="1" ht="20" customHeight="1"/>
    <row r="892" s="27" customFormat="1" ht="20" customHeight="1"/>
    <row r="893" s="27" customFormat="1" ht="20" customHeight="1"/>
    <row r="894" s="27" customFormat="1" ht="20" customHeight="1"/>
    <row r="895" s="27" customFormat="1" ht="20" customHeight="1"/>
    <row r="896" s="27" customFormat="1" ht="20" customHeight="1"/>
    <row r="897" s="27" customFormat="1" ht="20" customHeight="1"/>
    <row r="898" s="27" customFormat="1" ht="20" customHeight="1"/>
    <row r="899" s="27" customFormat="1" ht="20" customHeight="1"/>
    <row r="900" s="27" customFormat="1" ht="20" customHeight="1"/>
    <row r="901" s="27" customFormat="1" ht="20" customHeight="1"/>
    <row r="902" s="27" customFormat="1" ht="20" customHeight="1"/>
    <row r="903" s="27" customFormat="1" ht="20" customHeight="1"/>
    <row r="904" s="27" customFormat="1" ht="20" customHeight="1"/>
    <row r="905" s="27" customFormat="1" ht="20" customHeight="1"/>
    <row r="906" s="27" customFormat="1" ht="20" customHeight="1"/>
    <row r="907" s="27" customFormat="1" ht="20" customHeight="1"/>
    <row r="908" s="27" customFormat="1" ht="20" customHeight="1"/>
    <row r="909" s="27" customFormat="1" ht="20" customHeight="1"/>
    <row r="910" s="27" customFormat="1" ht="20" customHeight="1"/>
    <row r="911" s="27" customFormat="1" ht="20" customHeight="1"/>
    <row r="912" s="27" customFormat="1" ht="20" customHeight="1"/>
    <row r="913" s="27" customFormat="1" ht="20" customHeight="1"/>
    <row r="914" s="27" customFormat="1" ht="20" customHeight="1"/>
    <row r="915" s="27" customFormat="1" ht="20" customHeight="1"/>
    <row r="916" s="27" customFormat="1" ht="20" customHeight="1"/>
    <row r="917" s="27" customFormat="1" ht="20" customHeight="1"/>
    <row r="918" s="27" customFormat="1" ht="20" customHeight="1"/>
    <row r="919" s="27" customFormat="1" ht="20" customHeight="1"/>
    <row r="920" s="27" customFormat="1" ht="20" customHeight="1"/>
    <row r="921" s="27" customFormat="1" ht="20" customHeight="1"/>
    <row r="922" s="27" customFormat="1" ht="20" customHeight="1"/>
    <row r="923" s="27" customFormat="1" ht="20" customHeight="1"/>
    <row r="924" s="27" customFormat="1" ht="20" customHeight="1"/>
    <row r="925" s="27" customFormat="1" ht="20" customHeight="1"/>
    <row r="926" s="27" customFormat="1" ht="20" customHeight="1"/>
    <row r="927" s="27" customFormat="1" ht="20" customHeight="1"/>
    <row r="928" s="27" customFormat="1" ht="20" customHeight="1"/>
    <row r="929" s="27" customFormat="1" ht="20" customHeight="1"/>
    <row r="930" s="27" customFormat="1" ht="20" customHeight="1"/>
    <row r="931" s="27" customFormat="1" ht="20" customHeight="1"/>
    <row r="932" s="27" customFormat="1" ht="20" customHeight="1"/>
    <row r="933" s="27" customFormat="1" ht="20" customHeight="1"/>
    <row r="934" s="27" customFormat="1" ht="20" customHeight="1"/>
    <row r="935" s="27" customFormat="1" ht="20" customHeight="1"/>
    <row r="936" s="27" customFormat="1" ht="20" customHeight="1"/>
    <row r="937" s="27" customFormat="1" ht="20" customHeight="1"/>
    <row r="938" s="27" customFormat="1" ht="20" customHeight="1"/>
    <row r="939" s="27" customFormat="1" ht="20" customHeight="1"/>
    <row r="940" s="27" customFormat="1" ht="20" customHeight="1"/>
    <row r="941" s="27" customFormat="1" ht="20" customHeight="1"/>
    <row r="942" s="27" customFormat="1" ht="20" customHeight="1"/>
    <row r="943" s="27" customFormat="1" ht="20" customHeight="1"/>
    <row r="944" s="27" customFormat="1" ht="20" customHeight="1"/>
    <row r="945" s="27" customFormat="1" ht="20" customHeight="1"/>
    <row r="946" s="27" customFormat="1" ht="20" customHeight="1"/>
    <row r="947" s="27" customFormat="1" ht="20" customHeight="1"/>
    <row r="948" s="27" customFormat="1" ht="20" customHeight="1"/>
    <row r="949" s="27" customFormat="1" ht="20" customHeight="1"/>
    <row r="950" s="27" customFormat="1" ht="20" customHeight="1"/>
    <row r="951" s="27" customFormat="1" ht="20" customHeight="1"/>
    <row r="952" s="27" customFormat="1" ht="20" customHeight="1"/>
    <row r="953" s="27" customFormat="1" ht="20" customHeight="1"/>
    <row r="954" s="27" customFormat="1" ht="20" customHeight="1"/>
    <row r="955" s="27" customFormat="1" ht="20" customHeight="1"/>
    <row r="956" s="27" customFormat="1" ht="20" customHeight="1"/>
    <row r="957" s="27" customFormat="1" ht="20" customHeight="1"/>
    <row r="958" s="27" customFormat="1" ht="20" customHeight="1"/>
    <row r="959" s="27" customFormat="1" ht="20" customHeight="1"/>
    <row r="960" s="27" customFormat="1" ht="20" customHeight="1"/>
    <row r="961" s="27" customFormat="1" ht="20" customHeight="1"/>
    <row r="962" s="27" customFormat="1" ht="20" customHeight="1"/>
    <row r="963" s="27" customFormat="1" ht="20" customHeight="1"/>
    <row r="964" s="27" customFormat="1" ht="20" customHeight="1"/>
    <row r="965" s="27" customFormat="1" ht="20" customHeight="1"/>
    <row r="966" s="27" customFormat="1" ht="20" customHeight="1"/>
    <row r="967" s="27" customFormat="1" ht="20" customHeight="1"/>
    <row r="968" s="27" customFormat="1" ht="20" customHeight="1"/>
    <row r="969" s="27" customFormat="1" ht="20" customHeight="1"/>
    <row r="970" s="27" customFormat="1" ht="20" customHeight="1"/>
    <row r="971" s="27" customFormat="1" ht="20" customHeight="1"/>
    <row r="972" s="27" customFormat="1" ht="20" customHeight="1"/>
    <row r="973" s="27" customFormat="1" ht="20" customHeight="1"/>
    <row r="974" s="27" customFormat="1" ht="20" customHeight="1"/>
    <row r="975" s="27" customFormat="1" ht="20" customHeight="1"/>
    <row r="976" s="27" customFormat="1" ht="20" customHeight="1"/>
    <row r="977" s="27" customFormat="1" ht="20" customHeight="1"/>
    <row r="978" s="27" customFormat="1" ht="20" customHeight="1"/>
    <row r="979" s="27" customFormat="1" ht="20" customHeight="1"/>
    <row r="980" s="27" customFormat="1" ht="20" customHeight="1"/>
    <row r="981" s="27" customFormat="1" ht="20" customHeight="1"/>
    <row r="982" s="27" customFormat="1" ht="20" customHeight="1"/>
    <row r="983" s="27" customFormat="1" ht="20" customHeight="1"/>
    <row r="984" s="27" customFormat="1" ht="20" customHeight="1"/>
    <row r="985" s="27" customFormat="1" ht="20" customHeight="1"/>
    <row r="986" s="27" customFormat="1" ht="20" customHeight="1"/>
    <row r="987" s="27" customFormat="1" ht="20" customHeight="1"/>
    <row r="988" s="27" customFormat="1" ht="20" customHeight="1"/>
    <row r="989" s="27" customFormat="1" ht="20" customHeight="1"/>
    <row r="990" s="27" customFormat="1" ht="20" customHeight="1"/>
    <row r="991" s="27" customFormat="1" ht="20" customHeight="1"/>
    <row r="992" s="27" customFormat="1" ht="20" customHeight="1"/>
    <row r="993" s="27" customFormat="1" ht="20" customHeight="1"/>
    <row r="994" s="27" customFormat="1" ht="20" customHeight="1"/>
    <row r="995" s="27" customFormat="1" ht="20" customHeight="1"/>
    <row r="996" s="27" customFormat="1" ht="20" customHeight="1"/>
    <row r="997" s="27" customFormat="1" ht="20" customHeight="1"/>
    <row r="998" s="27" customFormat="1" ht="20" customHeight="1"/>
    <row r="999" s="27" customFormat="1" ht="20" customHeight="1"/>
    <row r="1000" s="27" customFormat="1" ht="20" customHeight="1"/>
    <row r="1001" s="27" customFormat="1" ht="20" customHeight="1"/>
    <row r="1002" s="27" customFormat="1" ht="20" customHeight="1"/>
    <row r="1003" s="27" customFormat="1" ht="20" customHeight="1"/>
    <row r="1004" s="27" customFormat="1" ht="20" customHeight="1"/>
    <row r="1005" s="27" customFormat="1" ht="20" customHeight="1"/>
    <row r="1006" s="27" customFormat="1" ht="20" customHeight="1"/>
    <row r="1007" s="27" customFormat="1" ht="20" customHeight="1"/>
    <row r="1008" s="27" customFormat="1" ht="20" customHeight="1"/>
    <row r="1009" s="27" customFormat="1" ht="20" customHeight="1"/>
    <row r="1010" s="27" customFormat="1" ht="20" customHeight="1"/>
    <row r="1011" s="27" customFormat="1" ht="20" customHeight="1"/>
    <row r="1012" s="27" customFormat="1" ht="20" customHeight="1"/>
    <row r="1013" s="27" customFormat="1" ht="20" customHeight="1"/>
    <row r="1014" s="27" customFormat="1" ht="20" customHeight="1"/>
    <row r="1015" s="27" customFormat="1" ht="20" customHeight="1"/>
    <row r="1016" s="27" customFormat="1" ht="20" customHeight="1"/>
    <row r="1017" s="27" customFormat="1" ht="20" customHeight="1"/>
    <row r="1018" s="27" customFormat="1" ht="20" customHeight="1"/>
    <row r="1019" s="27" customFormat="1" ht="20" customHeight="1"/>
    <row r="1020" s="27" customFormat="1" ht="20" customHeight="1"/>
    <row r="1021" s="27" customFormat="1" ht="20" customHeight="1"/>
    <row r="1022" s="27" customFormat="1" ht="20" customHeight="1"/>
    <row r="1023" s="27" customFormat="1" ht="20" customHeight="1"/>
    <row r="1024" s="27" customFormat="1" ht="20" customHeight="1"/>
    <row r="1025" s="27" customFormat="1" ht="20" customHeight="1"/>
    <row r="1026" s="27" customFormat="1" ht="20" customHeight="1"/>
    <row r="1027" s="27" customFormat="1" ht="20" customHeight="1"/>
    <row r="1028" s="27" customFormat="1" ht="20" customHeight="1"/>
    <row r="1029" s="27" customFormat="1" ht="20" customHeight="1"/>
    <row r="1030" s="27" customFormat="1" ht="20" customHeight="1"/>
    <row r="1031" s="27" customFormat="1" ht="20" customHeight="1"/>
    <row r="1032" s="27" customFormat="1" ht="20" customHeight="1"/>
    <row r="1033" s="27" customFormat="1" ht="20" customHeight="1"/>
    <row r="1034" s="27" customFormat="1" ht="20" customHeight="1"/>
    <row r="1035" s="27" customFormat="1" ht="20" customHeight="1"/>
    <row r="1036" s="27" customFormat="1" ht="20" customHeight="1"/>
    <row r="1037" s="27" customFormat="1" ht="20" customHeight="1"/>
    <row r="1038" s="27" customFormat="1" ht="20" customHeight="1"/>
    <row r="1039" s="27" customFormat="1" ht="20" customHeight="1"/>
    <row r="1040" s="27" customFormat="1" ht="20" customHeight="1"/>
    <row r="1041" s="27" customFormat="1" ht="20" customHeight="1"/>
    <row r="1042" s="27" customFormat="1" ht="20" customHeight="1"/>
    <row r="1043" s="27" customFormat="1" ht="20" customHeight="1"/>
    <row r="1044" s="27" customFormat="1" ht="20" customHeight="1"/>
    <row r="1045" s="27" customFormat="1" ht="20" customHeight="1"/>
    <row r="1046" s="27" customFormat="1" ht="20" customHeight="1"/>
    <row r="1047" s="27" customFormat="1" ht="20" customHeight="1"/>
    <row r="1048" s="27" customFormat="1" ht="20" customHeight="1"/>
    <row r="1049" s="27" customFormat="1" ht="20" customHeight="1"/>
    <row r="1050" s="27" customFormat="1" ht="20" customHeight="1"/>
    <row r="1051" s="27" customFormat="1" ht="20" customHeight="1"/>
    <row r="1052" s="27" customFormat="1" ht="20" customHeight="1"/>
    <row r="1053" s="27" customFormat="1" ht="20" customHeight="1"/>
    <row r="1054" s="27" customFormat="1" ht="20" customHeight="1"/>
    <row r="1055" s="27" customFormat="1" ht="20" customHeight="1"/>
    <row r="1056" s="27" customFormat="1" ht="20" customHeight="1"/>
    <row r="1057" s="27" customFormat="1" ht="20" customHeight="1"/>
    <row r="1058" s="27" customFormat="1" ht="20" customHeight="1"/>
    <row r="1059" s="27" customFormat="1" ht="20" customHeight="1"/>
    <row r="1060" s="27" customFormat="1" ht="20" customHeight="1"/>
    <row r="1061" s="27" customFormat="1" ht="20" customHeight="1"/>
    <row r="1062" s="27" customFormat="1" ht="20" customHeight="1"/>
    <row r="1063" s="27" customFormat="1" ht="20" customHeight="1"/>
    <row r="1064" s="27" customFormat="1" ht="20" customHeight="1"/>
    <row r="1065" s="27" customFormat="1" ht="20" customHeight="1"/>
    <row r="1066" s="27" customFormat="1" ht="20" customHeight="1"/>
    <row r="1067" s="27" customFormat="1" ht="20" customHeight="1"/>
    <row r="1068" s="27" customFormat="1" ht="20" customHeight="1"/>
    <row r="1069" s="27" customFormat="1" ht="20" customHeight="1"/>
    <row r="1070" s="27" customFormat="1" ht="20" customHeight="1"/>
    <row r="1071" s="27" customFormat="1" ht="20" customHeight="1"/>
    <row r="1072" s="27" customFormat="1" ht="20" customHeight="1"/>
    <row r="1073" s="27" customFormat="1" ht="20" customHeight="1"/>
    <row r="1074" s="27" customFormat="1" ht="20" customHeight="1"/>
    <row r="1075" s="27" customFormat="1" ht="20" customHeight="1"/>
    <row r="1076" s="27" customFormat="1" ht="20" customHeight="1"/>
    <row r="1077" s="27" customFormat="1" ht="20" customHeight="1"/>
    <row r="1078" s="27" customFormat="1" ht="20" customHeight="1"/>
    <row r="1079" s="27" customFormat="1" ht="20" customHeight="1"/>
    <row r="1080" s="27" customFormat="1" ht="20" customHeight="1"/>
    <row r="1081" s="27" customFormat="1" ht="20" customHeight="1"/>
    <row r="1082" s="27" customFormat="1" ht="20" customHeight="1"/>
    <row r="1083" s="27" customFormat="1" ht="20" customHeight="1"/>
    <row r="1084" s="27" customFormat="1" ht="20" customHeight="1"/>
    <row r="1085" s="27" customFormat="1" ht="20" customHeight="1"/>
    <row r="1086" s="27" customFormat="1" ht="20" customHeight="1"/>
    <row r="1087" s="27" customFormat="1" ht="20" customHeight="1"/>
    <row r="1088" s="27" customFormat="1" ht="20" customHeight="1"/>
    <row r="1089" s="27" customFormat="1" ht="20" customHeight="1"/>
    <row r="1090" s="27" customFormat="1" ht="20" customHeight="1"/>
    <row r="1091" s="27" customFormat="1" ht="20" customHeight="1"/>
    <row r="1092" s="27" customFormat="1" ht="20" customHeight="1"/>
    <row r="1093" s="27" customFormat="1" ht="20" customHeight="1"/>
    <row r="1094" s="27" customFormat="1" ht="20" customHeight="1"/>
    <row r="1095" s="27" customFormat="1" ht="20" customHeight="1"/>
    <row r="1096" s="27" customFormat="1" ht="20" customHeight="1"/>
    <row r="1097" s="27" customFormat="1" ht="20" customHeight="1"/>
    <row r="1098" s="27" customFormat="1" ht="20" customHeight="1"/>
    <row r="1099" s="27" customFormat="1" ht="20" customHeight="1"/>
    <row r="1100" s="27" customFormat="1" ht="20" customHeight="1"/>
    <row r="1101" s="27" customFormat="1" ht="20" customHeight="1"/>
    <row r="1102" s="27" customFormat="1" ht="20" customHeight="1"/>
    <row r="1103" s="27" customFormat="1" ht="20" customHeight="1"/>
    <row r="1104" s="27" customFormat="1" ht="20" customHeight="1"/>
    <row r="1105" s="27" customFormat="1" ht="20" customHeight="1"/>
    <row r="1106" s="27" customFormat="1" ht="20" customHeight="1"/>
    <row r="1107" s="27" customFormat="1" ht="20" customHeight="1"/>
    <row r="1108" s="27" customFormat="1" ht="20" customHeight="1"/>
    <row r="1109" s="27" customFormat="1" ht="20" customHeight="1"/>
    <row r="1110" s="27" customFormat="1" ht="20" customHeight="1"/>
    <row r="1111" s="27" customFormat="1" ht="20" customHeight="1"/>
    <row r="1112" s="27" customFormat="1" ht="20" customHeight="1"/>
    <row r="1113" s="27" customFormat="1" ht="20" customHeight="1"/>
    <row r="1114" s="27" customFormat="1" ht="20" customHeight="1"/>
    <row r="1115" s="27" customFormat="1" ht="20" customHeight="1"/>
    <row r="1116" s="27" customFormat="1" ht="20" customHeight="1"/>
    <row r="1117" s="27" customFormat="1" ht="20" customHeight="1"/>
    <row r="1118" s="27" customFormat="1" ht="20" customHeight="1"/>
    <row r="1119" s="27" customFormat="1" ht="20" customHeight="1"/>
    <row r="1120" s="27" customFormat="1" ht="20" customHeight="1"/>
    <row r="1121" s="27" customFormat="1" ht="20" customHeight="1"/>
    <row r="1122" s="27" customFormat="1" ht="20" customHeight="1"/>
    <row r="1123" s="27" customFormat="1" ht="20" customHeight="1"/>
    <row r="1124" s="27" customFormat="1" ht="20" customHeight="1"/>
    <row r="1125" s="27" customFormat="1" ht="20" customHeight="1"/>
    <row r="1126" s="27" customFormat="1" ht="20" customHeight="1"/>
    <row r="1127" s="27" customFormat="1" ht="20" customHeight="1"/>
    <row r="1128" s="27" customFormat="1" ht="20" customHeight="1"/>
    <row r="1129" s="27" customFormat="1" ht="20" customHeight="1"/>
    <row r="1130" s="27" customFormat="1" ht="20" customHeight="1"/>
    <row r="1131" s="27" customFormat="1" ht="20" customHeight="1"/>
    <row r="1132" s="27" customFormat="1" ht="20" customHeight="1"/>
    <row r="1133" s="27" customFormat="1" ht="20" customHeight="1"/>
    <row r="1134" s="27" customFormat="1" ht="20" customHeight="1"/>
    <row r="1135" s="27" customFormat="1" ht="20" customHeight="1"/>
    <row r="1136" s="27" customFormat="1" ht="20" customHeight="1"/>
    <row r="1137" s="27" customFormat="1" ht="20" customHeight="1"/>
    <row r="1138" s="27" customFormat="1" ht="20" customHeight="1"/>
    <row r="1139" s="27" customFormat="1" ht="20" customHeight="1"/>
    <row r="1140" s="27" customFormat="1" ht="20" customHeight="1"/>
    <row r="1141" s="27" customFormat="1" ht="20" customHeight="1"/>
    <row r="1142" s="27" customFormat="1" ht="20" customHeight="1"/>
    <row r="1143" s="27" customFormat="1" ht="20" customHeight="1"/>
    <row r="1144" s="27" customFormat="1" ht="20" customHeight="1"/>
    <row r="1145" s="27" customFormat="1" ht="20" customHeight="1"/>
    <row r="1146" s="27" customFormat="1" ht="20" customHeight="1"/>
    <row r="1147" s="27" customFormat="1" ht="20" customHeight="1"/>
    <row r="1148" s="27" customFormat="1" ht="20" customHeight="1"/>
    <row r="1149" s="27" customFormat="1" ht="20" customHeight="1"/>
    <row r="1150" s="27" customFormat="1" ht="20" customHeight="1"/>
    <row r="1151" s="27" customFormat="1" ht="20" customHeight="1"/>
    <row r="1152" s="27" customFormat="1" ht="20" customHeight="1"/>
    <row r="1153" s="27" customFormat="1" ht="20" customHeight="1"/>
    <row r="1154" s="27" customFormat="1" ht="20" customHeight="1"/>
    <row r="1155" s="27" customFormat="1" ht="20" customHeight="1"/>
    <row r="1156" s="27" customFormat="1" ht="20" customHeight="1"/>
    <row r="1157" s="27" customFormat="1" ht="20" customHeight="1"/>
    <row r="1158" s="27" customFormat="1" ht="20" customHeight="1"/>
    <row r="1159" s="27" customFormat="1" ht="20" customHeight="1"/>
    <row r="1160" s="27" customFormat="1" ht="20" customHeight="1"/>
    <row r="1161" s="27" customFormat="1" ht="20" customHeight="1"/>
    <row r="1162" s="27" customFormat="1" ht="20" customHeight="1"/>
    <row r="1163" s="27" customFormat="1" ht="20" customHeight="1"/>
    <row r="1164" s="27" customFormat="1" ht="20" customHeight="1"/>
    <row r="1165" s="27" customFormat="1" ht="20" customHeight="1"/>
    <row r="1166" s="27" customFormat="1" ht="20" customHeight="1"/>
    <row r="1167" s="27" customFormat="1" ht="20" customHeight="1"/>
    <row r="1168" s="27" customFormat="1" ht="20" customHeight="1"/>
    <row r="1169" s="27" customFormat="1" ht="20" customHeight="1"/>
    <row r="1170" s="27" customFormat="1" ht="20" customHeight="1"/>
    <row r="1171" s="27" customFormat="1" ht="20" customHeight="1"/>
    <row r="1172" s="27" customFormat="1" ht="20" customHeight="1"/>
    <row r="1173" s="27" customFormat="1" ht="20" customHeight="1"/>
    <row r="1174" s="27" customFormat="1" ht="20" customHeight="1"/>
    <row r="1175" s="27" customFormat="1" ht="20" customHeight="1"/>
    <row r="1176" s="27" customFormat="1" ht="20" customHeight="1"/>
    <row r="1177" s="27" customFormat="1" ht="20" customHeight="1"/>
    <row r="1178" s="27" customFormat="1" ht="20" customHeight="1"/>
    <row r="1179" s="27" customFormat="1" ht="20" customHeight="1"/>
    <row r="1180" s="27" customFormat="1" ht="20" customHeight="1"/>
    <row r="1181" s="27" customFormat="1" ht="20" customHeight="1"/>
    <row r="1182" s="27" customFormat="1" ht="20" customHeight="1"/>
    <row r="1183" s="27" customFormat="1" ht="20" customHeight="1"/>
    <row r="1184" s="27" customFormat="1" ht="20" customHeight="1"/>
    <row r="1185" spans="1:7" ht="20" customHeight="1">
      <c r="A1185" s="27"/>
      <c r="B1185" s="27"/>
      <c r="C1185" s="27"/>
      <c r="D1185" s="27"/>
      <c r="E1185" s="27"/>
      <c r="F1185" s="27"/>
      <c r="G1185" s="27"/>
    </row>
    <row r="1186" spans="1:7" ht="20" customHeight="1">
      <c r="A1186" s="27"/>
      <c r="B1186" s="27"/>
      <c r="C1186" s="27"/>
      <c r="D1186" s="27"/>
      <c r="E1186" s="27"/>
      <c r="F1186" s="27"/>
      <c r="G1186" s="27"/>
    </row>
    <row r="1187" spans="1:7" ht="20" customHeight="1">
      <c r="A1187" s="27"/>
      <c r="B1187" s="27"/>
      <c r="C1187" s="27"/>
      <c r="D1187" s="27"/>
      <c r="E1187" s="27"/>
      <c r="F1187" s="27"/>
      <c r="G1187" s="27"/>
    </row>
    <row r="1188" spans="1:7" ht="20" customHeight="1">
      <c r="A1188" s="27"/>
      <c r="B1188" s="27"/>
      <c r="C1188" s="27"/>
      <c r="D1188" s="27"/>
      <c r="E1188" s="27"/>
      <c r="F1188" s="27"/>
      <c r="G1188" s="27"/>
    </row>
    <row r="1189" spans="1:7" ht="20" customHeight="1">
      <c r="A1189" s="27"/>
      <c r="B1189" s="27"/>
      <c r="C1189" s="27"/>
      <c r="D1189" s="27"/>
      <c r="E1189" s="27"/>
      <c r="F1189" s="27"/>
      <c r="G1189" s="27"/>
    </row>
    <row r="1190" spans="1:7" ht="20" customHeight="1">
      <c r="A1190" s="27"/>
      <c r="B1190" s="27"/>
      <c r="C1190" s="27"/>
      <c r="D1190" s="27"/>
      <c r="E1190" s="27"/>
      <c r="F1190" s="27"/>
      <c r="G1190" s="27"/>
    </row>
    <row r="1191" spans="1:7" ht="20" customHeight="1">
      <c r="A1191" s="27"/>
      <c r="B1191" s="27"/>
      <c r="C1191" s="27"/>
      <c r="D1191" s="27"/>
      <c r="E1191" s="27"/>
      <c r="F1191" s="27"/>
      <c r="G1191" s="27"/>
    </row>
    <row r="1192" spans="1:7" ht="20" customHeight="1">
      <c r="A1192" s="27"/>
      <c r="B1192" s="27"/>
      <c r="C1192" s="27"/>
      <c r="D1192" s="27"/>
      <c r="E1192" s="27"/>
      <c r="F1192" s="27"/>
      <c r="G1192" s="27"/>
    </row>
    <row r="1193" spans="1:7" ht="20" customHeight="1">
      <c r="A1193" s="27"/>
      <c r="B1193" s="27"/>
      <c r="C1193" s="27"/>
      <c r="D1193" s="27"/>
      <c r="E1193" s="27"/>
      <c r="F1193" s="27"/>
      <c r="G1193" s="27"/>
    </row>
    <row r="1194" spans="1:7" ht="20" customHeight="1">
      <c r="A1194" s="27"/>
      <c r="B1194" s="27"/>
      <c r="C1194" s="27"/>
      <c r="D1194" s="27"/>
      <c r="E1194" s="27"/>
      <c r="F1194" s="27"/>
      <c r="G1194" s="27"/>
    </row>
    <row r="1195" spans="1:7" ht="20" customHeight="1">
      <c r="A1195" s="27"/>
      <c r="B1195" s="27"/>
      <c r="C1195" s="27"/>
      <c r="D1195" s="27"/>
      <c r="E1195" s="27"/>
      <c r="F1195" s="27"/>
      <c r="G1195" s="27"/>
    </row>
    <row r="1196" spans="1:7" ht="20" customHeight="1">
      <c r="A1196" s="27"/>
      <c r="B1196" s="27"/>
      <c r="C1196" s="27"/>
      <c r="D1196" s="27"/>
      <c r="E1196" s="27"/>
      <c r="F1196" s="27"/>
      <c r="G1196" s="27"/>
    </row>
    <row r="1197" spans="1:7" ht="20" customHeight="1">
      <c r="A1197" s="27"/>
      <c r="B1197" s="27"/>
      <c r="C1197" s="27"/>
      <c r="D1197" s="27"/>
      <c r="E1197" s="27"/>
      <c r="F1197" s="27"/>
      <c r="G1197" s="27"/>
    </row>
    <row r="1198" spans="1:7" ht="20" customHeight="1"/>
    <row r="1199" spans="1:7" ht="20" customHeight="1"/>
    <row r="1200" spans="1:7" ht="20" customHeight="1"/>
    <row r="1201" ht="20" customHeight="1"/>
    <row r="1202" ht="20" customHeight="1"/>
    <row r="1203" ht="20" customHeight="1"/>
    <row r="1204" ht="20" customHeight="1"/>
    <row r="1205" ht="20" customHeight="1"/>
    <row r="1206" ht="20" customHeight="1"/>
    <row r="1207" ht="20" customHeight="1"/>
    <row r="1208" ht="20" customHeight="1"/>
    <row r="1209" ht="20" customHeight="1"/>
    <row r="1210" ht="20" customHeight="1"/>
    <row r="1211" ht="20" customHeight="1"/>
    <row r="1212" ht="20" customHeight="1"/>
    <row r="1213" ht="20" customHeight="1"/>
    <row r="1214" ht="20" customHeight="1"/>
    <row r="1215" ht="20" customHeight="1"/>
    <row r="1216" ht="20" customHeight="1"/>
    <row r="1217" ht="20" customHeight="1"/>
    <row r="1218" ht="20" customHeight="1"/>
    <row r="1219" ht="20" customHeight="1"/>
    <row r="1220" ht="20" customHeight="1"/>
    <row r="1221" ht="20" customHeight="1"/>
    <row r="1222" ht="20" customHeight="1"/>
    <row r="1223" ht="20" customHeight="1"/>
    <row r="1224" ht="20" customHeight="1"/>
    <row r="1225" ht="20" customHeight="1"/>
    <row r="1226" ht="20" customHeight="1"/>
    <row r="1227" ht="20" customHeight="1"/>
    <row r="1228" ht="20" customHeight="1"/>
    <row r="1229" ht="20" customHeight="1"/>
    <row r="1230" ht="20" customHeight="1"/>
    <row r="1231" ht="20" customHeight="1"/>
    <row r="1232" ht="20" customHeight="1"/>
    <row r="1233" ht="20" customHeight="1"/>
    <row r="1234" ht="20" customHeight="1"/>
    <row r="1235" ht="20" customHeight="1"/>
    <row r="1236" ht="20" customHeight="1"/>
    <row r="1237" ht="20" customHeight="1"/>
    <row r="1238" ht="20" customHeight="1"/>
    <row r="1239" ht="20" customHeight="1"/>
    <row r="1240" ht="20" customHeight="1"/>
    <row r="1241" ht="20" customHeight="1"/>
    <row r="1242" ht="20" customHeight="1"/>
    <row r="1243" ht="20" customHeight="1"/>
    <row r="1244" ht="20" customHeight="1"/>
    <row r="1245" ht="20" customHeight="1"/>
    <row r="1246" ht="20" customHeight="1"/>
    <row r="1247" ht="20" customHeight="1"/>
    <row r="1248" ht="20" customHeight="1"/>
  </sheetData>
  <sheetProtection sheet="1" objects="1" scenarios="1"/>
  <mergeCells count="7">
    <mergeCell ref="A1:G1"/>
    <mergeCell ref="C2:E2"/>
    <mergeCell ref="C3:E3"/>
    <mergeCell ref="A2:B2"/>
    <mergeCell ref="A3:B3"/>
    <mergeCell ref="F2:G2"/>
    <mergeCell ref="F3:G3"/>
  </mergeCells>
  <phoneticPr fontId="9" type="noConversion"/>
  <conditionalFormatting sqref="F6:G236">
    <cfRule type="cellIs" dxfId="730" priority="1" operator="equal">
      <formula>"Not Declared"</formula>
    </cfRule>
  </conditionalFormatting>
  <printOptions horizontalCentered="1"/>
  <pageMargins left="0.39370078740157499" right="0.39370078740157499" top="0.39370078740157499" bottom="0.196850393700787" header="0.511811023622047" footer="0.511811023622047"/>
  <pageSetup paperSize="9" scale="66" fitToHeight="0" orientation="portrait" horizontalDpi="4294967294"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2A8EF-E33F-5948-A57F-AE0A0752538F}">
  <sheetPr codeName="Sheet21">
    <tabColor theme="0" tint="-0.14999847407452621"/>
    <pageSetUpPr fitToPage="1"/>
  </sheetPr>
  <dimension ref="A1:AZ72"/>
  <sheetViews>
    <sheetView zoomScale="70" zoomScaleNormal="70" workbookViewId="0">
      <selection activeCell="A40" sqref="A40:AY69"/>
    </sheetView>
  </sheetViews>
  <sheetFormatPr baseColWidth="10" defaultColWidth="7.83203125" defaultRowHeight="16"/>
  <cols>
    <col min="1" max="1" width="22" style="27" customWidth="1"/>
    <col min="2" max="2" width="11.33203125" style="27" bestFit="1" customWidth="1"/>
    <col min="3" max="14" width="6.1640625" style="26" customWidth="1"/>
    <col min="15" max="16" width="6.1640625" style="4" customWidth="1"/>
    <col min="17" max="17" width="22" style="27" customWidth="1"/>
    <col min="18" max="18" width="11.33203125" style="27" customWidth="1"/>
    <col min="19" max="34" width="6.1640625" style="27" customWidth="1"/>
    <col min="35" max="35" width="22" style="27" customWidth="1"/>
    <col min="36" max="36" width="11.33203125" style="27" bestFit="1" customWidth="1"/>
    <col min="37" max="51" width="6.33203125" style="27" customWidth="1"/>
    <col min="52" max="16384" width="7.83203125" style="27"/>
  </cols>
  <sheetData>
    <row r="1" spans="1:51" s="4" customFormat="1" ht="36" customHeight="1">
      <c r="A1" s="14" t="s">
        <v>19</v>
      </c>
      <c r="B1" s="568" t="str">
        <f>VLOOKUP('Read Me First'!I4,'Read Me First'!L5:N7,2,FALSE)</f>
        <v>Horspath, Oxford</v>
      </c>
      <c r="C1" s="568"/>
      <c r="D1" s="568"/>
      <c r="E1" s="568"/>
      <c r="F1" s="568"/>
      <c r="G1" s="568"/>
      <c r="H1" s="568"/>
      <c r="I1" s="568"/>
      <c r="J1" s="568"/>
      <c r="K1" s="568"/>
      <c r="L1" s="568"/>
      <c r="M1" s="568"/>
      <c r="N1" s="568"/>
      <c r="O1" s="568"/>
      <c r="P1" s="568"/>
      <c r="Q1" s="522" t="str">
        <f>"OXFORDSHIRE TRACK &amp; FIELD LEAGUE "&amp;YEAR($B$2)</f>
        <v>OXFORDSHIRE TRACK &amp; FIELD LEAGUE 2025</v>
      </c>
      <c r="R1" s="523"/>
      <c r="S1" s="523"/>
      <c r="T1" s="523"/>
      <c r="U1" s="523"/>
      <c r="V1" s="523"/>
      <c r="W1" s="523"/>
      <c r="X1" s="523"/>
      <c r="Y1" s="523"/>
      <c r="Z1" s="523"/>
      <c r="AA1" s="523"/>
      <c r="AB1" s="523"/>
      <c r="AC1" s="523"/>
      <c r="AD1" s="523"/>
      <c r="AE1" s="523"/>
      <c r="AF1" s="523"/>
      <c r="AG1" s="523"/>
      <c r="AH1" s="524"/>
      <c r="AI1" s="569" t="s">
        <v>41</v>
      </c>
      <c r="AJ1" s="569"/>
      <c r="AK1" s="569"/>
      <c r="AL1" s="569"/>
      <c r="AM1" s="569"/>
      <c r="AN1" s="569"/>
      <c r="AO1" s="569"/>
      <c r="AP1" s="569"/>
      <c r="AQ1" s="569"/>
      <c r="AR1" s="569"/>
      <c r="AS1" s="569"/>
      <c r="AT1" s="569"/>
      <c r="AU1" s="570" t="s">
        <v>0</v>
      </c>
      <c r="AV1" s="570"/>
      <c r="AW1" s="570"/>
      <c r="AX1" s="570"/>
      <c r="AY1" s="570"/>
    </row>
    <row r="2" spans="1:51" s="7" customFormat="1" ht="36" customHeight="1">
      <c r="A2" s="38" t="s">
        <v>20</v>
      </c>
      <c r="B2" s="571">
        <f>VLOOKUP('Read Me First'!I4,'Read Me First'!L5:N7,3,FALSE)</f>
        <v>45774</v>
      </c>
      <c r="C2" s="572"/>
      <c r="D2" s="572"/>
      <c r="E2" s="572"/>
      <c r="F2" s="572"/>
      <c r="G2" s="572"/>
      <c r="H2" s="572"/>
      <c r="I2" s="572"/>
      <c r="J2" s="572"/>
      <c r="K2" s="572"/>
      <c r="L2" s="572"/>
      <c r="M2" s="572"/>
      <c r="N2" s="572"/>
      <c r="O2" s="572"/>
      <c r="P2" s="573"/>
      <c r="Q2" s="525"/>
      <c r="R2" s="526"/>
      <c r="S2" s="526"/>
      <c r="T2" s="526"/>
      <c r="U2" s="526"/>
      <c r="V2" s="526"/>
      <c r="W2" s="526"/>
      <c r="X2" s="526"/>
      <c r="Y2" s="526"/>
      <c r="Z2" s="526"/>
      <c r="AA2" s="526"/>
      <c r="AB2" s="526"/>
      <c r="AC2" s="526"/>
      <c r="AD2" s="526"/>
      <c r="AE2" s="526"/>
      <c r="AF2" s="526"/>
      <c r="AG2" s="526"/>
      <c r="AH2" s="527"/>
      <c r="AI2" s="568" t="s">
        <v>117</v>
      </c>
      <c r="AJ2" s="568"/>
      <c r="AK2" s="568"/>
      <c r="AL2" s="568"/>
      <c r="AM2" s="568"/>
      <c r="AN2" s="568"/>
      <c r="AO2" s="568"/>
      <c r="AP2" s="568"/>
      <c r="AQ2" s="568"/>
      <c r="AR2" s="568"/>
      <c r="AS2" s="568"/>
      <c r="AT2" s="568"/>
      <c r="AU2" s="570" t="s">
        <v>47</v>
      </c>
      <c r="AV2" s="570"/>
      <c r="AW2" s="570"/>
      <c r="AX2" s="570"/>
      <c r="AY2" s="570"/>
    </row>
    <row r="3" spans="1:51" s="18" customFormat="1" ht="125" customHeight="1">
      <c r="A3" s="558" t="s">
        <v>74</v>
      </c>
      <c r="B3" s="556" t="s">
        <v>94</v>
      </c>
      <c r="C3" s="39" t="s">
        <v>6</v>
      </c>
      <c r="D3" s="39" t="s">
        <v>8</v>
      </c>
      <c r="E3" s="39" t="s">
        <v>37</v>
      </c>
      <c r="F3" s="40" t="s">
        <v>38</v>
      </c>
      <c r="G3" s="40" t="s">
        <v>36</v>
      </c>
      <c r="H3" s="40" t="s">
        <v>2</v>
      </c>
      <c r="I3" s="39" t="s">
        <v>39</v>
      </c>
      <c r="J3" s="40" t="s">
        <v>40</v>
      </c>
      <c r="K3" s="40" t="s">
        <v>4</v>
      </c>
      <c r="L3" s="40" t="s">
        <v>3</v>
      </c>
      <c r="M3" s="39" t="s">
        <v>7</v>
      </c>
      <c r="N3" s="565" t="s">
        <v>95</v>
      </c>
      <c r="O3" s="566" t="s">
        <v>96</v>
      </c>
      <c r="P3" s="566" t="s">
        <v>97</v>
      </c>
      <c r="Q3" s="558" t="s">
        <v>75</v>
      </c>
      <c r="R3" s="556" t="s">
        <v>94</v>
      </c>
      <c r="S3" s="39" t="s">
        <v>98</v>
      </c>
      <c r="T3" s="39" t="s">
        <v>38</v>
      </c>
      <c r="U3" s="39" t="s">
        <v>13</v>
      </c>
      <c r="V3" s="39" t="s">
        <v>39</v>
      </c>
      <c r="W3" s="39" t="s">
        <v>6</v>
      </c>
      <c r="X3" s="39" t="s">
        <v>2</v>
      </c>
      <c r="Y3" s="39" t="s">
        <v>40</v>
      </c>
      <c r="Z3" s="39" t="s">
        <v>36</v>
      </c>
      <c r="AA3" s="39" t="s">
        <v>12</v>
      </c>
      <c r="AB3" s="39" t="s">
        <v>37</v>
      </c>
      <c r="AC3" s="39" t="s">
        <v>4</v>
      </c>
      <c r="AD3" s="39" t="s">
        <v>3</v>
      </c>
      <c r="AE3" s="39" t="s">
        <v>7</v>
      </c>
      <c r="AF3" s="565" t="s">
        <v>95</v>
      </c>
      <c r="AG3" s="566" t="s">
        <v>96</v>
      </c>
      <c r="AH3" s="566" t="s">
        <v>97</v>
      </c>
      <c r="AI3" s="558" t="s">
        <v>99</v>
      </c>
      <c r="AJ3" s="556" t="s">
        <v>94</v>
      </c>
      <c r="AK3" s="39" t="s">
        <v>98</v>
      </c>
      <c r="AL3" s="39" t="s">
        <v>38</v>
      </c>
      <c r="AM3" s="39" t="s">
        <v>39</v>
      </c>
      <c r="AN3" s="39" t="s">
        <v>22</v>
      </c>
      <c r="AO3" s="39" t="s">
        <v>6</v>
      </c>
      <c r="AP3" s="39" t="s">
        <v>40</v>
      </c>
      <c r="AQ3" s="39" t="s">
        <v>2</v>
      </c>
      <c r="AR3" s="39" t="s">
        <v>5</v>
      </c>
      <c r="AS3" s="39" t="s">
        <v>36</v>
      </c>
      <c r="AT3" s="39" t="s">
        <v>37</v>
      </c>
      <c r="AU3" s="39" t="s">
        <v>4</v>
      </c>
      <c r="AV3" s="39" t="s">
        <v>3</v>
      </c>
      <c r="AW3" s="39" t="s">
        <v>7</v>
      </c>
      <c r="AX3" s="565" t="s">
        <v>95</v>
      </c>
      <c r="AY3" s="566" t="s">
        <v>96</v>
      </c>
    </row>
    <row r="4" spans="1:51" s="19" customFormat="1" ht="56" customHeight="1">
      <c r="A4" s="559"/>
      <c r="B4" s="557"/>
      <c r="C4" s="41">
        <v>0.44444444444444442</v>
      </c>
      <c r="D4" s="41">
        <v>0.4513888888888889</v>
      </c>
      <c r="E4" s="41">
        <v>0.45833333333333331</v>
      </c>
      <c r="F4" s="41">
        <v>0.48958333333333331</v>
      </c>
      <c r="G4" s="42" t="s">
        <v>100</v>
      </c>
      <c r="H4" s="41">
        <v>0.55902777777777779</v>
      </c>
      <c r="I4" s="41">
        <v>0.60416666666666663</v>
      </c>
      <c r="J4" s="41">
        <v>0.625</v>
      </c>
      <c r="K4" s="41">
        <v>0.64236111111111116</v>
      </c>
      <c r="L4" s="41">
        <v>0.67013888888888884</v>
      </c>
      <c r="M4" s="41">
        <v>0.70138888888888884</v>
      </c>
      <c r="N4" s="565"/>
      <c r="O4" s="567"/>
      <c r="P4" s="567"/>
      <c r="Q4" s="559"/>
      <c r="R4" s="557"/>
      <c r="S4" s="41">
        <v>0.41666666666666669</v>
      </c>
      <c r="T4" s="41">
        <v>0.41666666666666669</v>
      </c>
      <c r="U4" s="41">
        <v>0.46527777777777779</v>
      </c>
      <c r="V4" s="41">
        <v>0.47916666666666669</v>
      </c>
      <c r="W4" s="41">
        <v>0.4861111111111111</v>
      </c>
      <c r="X4" s="41">
        <v>0.54166666666666663</v>
      </c>
      <c r="Y4" s="41">
        <v>0.54166666666666663</v>
      </c>
      <c r="Z4" s="41">
        <v>0.58333333333333337</v>
      </c>
      <c r="AA4" s="41">
        <v>0.58680555555555558</v>
      </c>
      <c r="AB4" s="41">
        <v>0.625</v>
      </c>
      <c r="AC4" s="41">
        <v>0.64930555555555558</v>
      </c>
      <c r="AD4" s="41">
        <v>0.68402777777777779</v>
      </c>
      <c r="AE4" s="41">
        <v>0.70833333333333337</v>
      </c>
      <c r="AF4" s="565"/>
      <c r="AG4" s="567"/>
      <c r="AH4" s="567"/>
      <c r="AI4" s="559"/>
      <c r="AJ4" s="557"/>
      <c r="AK4" s="41">
        <v>0.41666666666666669</v>
      </c>
      <c r="AL4" s="41">
        <v>0.41666666666666669</v>
      </c>
      <c r="AM4" s="41">
        <v>0.47916666666666669</v>
      </c>
      <c r="AN4" s="41">
        <v>0.4826388888888889</v>
      </c>
      <c r="AO4" s="41">
        <v>0.4861111111111111</v>
      </c>
      <c r="AP4" s="41">
        <v>0.54166666666666663</v>
      </c>
      <c r="AQ4" s="41">
        <v>0.54513888888888884</v>
      </c>
      <c r="AR4" s="41">
        <v>0.58333333333333337</v>
      </c>
      <c r="AS4" s="41">
        <v>0.58333333333333337</v>
      </c>
      <c r="AT4" s="41">
        <v>0.625</v>
      </c>
      <c r="AU4" s="41">
        <v>0.65625</v>
      </c>
      <c r="AV4" s="41">
        <v>0.68402777777777779</v>
      </c>
      <c r="AW4" s="41">
        <v>0.71527777777777779</v>
      </c>
      <c r="AX4" s="565"/>
      <c r="AY4" s="567"/>
    </row>
    <row r="5" spans="1:51" ht="33" customHeight="1">
      <c r="A5" s="28"/>
      <c r="B5" s="29"/>
      <c r="C5" s="30"/>
      <c r="D5" s="30"/>
      <c r="E5" s="30"/>
      <c r="F5" s="30"/>
      <c r="G5" s="30"/>
      <c r="H5" s="30"/>
      <c r="I5" s="30"/>
      <c r="J5" s="30"/>
      <c r="K5" s="30"/>
      <c r="L5" s="30"/>
      <c r="M5" s="30"/>
      <c r="N5" s="25" t="str">
        <f>IF(COUNTIF(C5:L5,"*s")&gt;0,"X"," ")</f>
        <v xml:space="preserve"> </v>
      </c>
      <c r="O5" s="32">
        <f>COUNTIF(C5:L5,"*")</f>
        <v>0</v>
      </c>
      <c r="P5" s="32">
        <f>COUNTIF(C5,"*")+COUNTIF(L5,"*")</f>
        <v>0</v>
      </c>
      <c r="Q5" s="31"/>
      <c r="R5" s="30"/>
      <c r="S5" s="30"/>
      <c r="T5" s="30"/>
      <c r="U5" s="30"/>
      <c r="V5" s="30"/>
      <c r="W5" s="30"/>
      <c r="X5" s="30"/>
      <c r="Y5" s="30"/>
      <c r="Z5" s="30"/>
      <c r="AA5" s="30"/>
      <c r="AB5" s="30"/>
      <c r="AC5" s="30"/>
      <c r="AD5" s="30"/>
      <c r="AE5" s="30"/>
      <c r="AF5" s="25" t="str">
        <f>IF(COUNTIF(S5:AD5,"*s")&gt;0,"X"," ")</f>
        <v xml:space="preserve"> </v>
      </c>
      <c r="AG5" s="32">
        <f>COUNTIF(S5:AD5,"*")</f>
        <v>0</v>
      </c>
      <c r="AH5" s="32">
        <f>COUNTIF(W5,"*")+COUNTIF(AD5,"*")</f>
        <v>0</v>
      </c>
      <c r="AI5" s="228"/>
      <c r="AJ5" s="30"/>
      <c r="AK5" s="30"/>
      <c r="AL5" s="30"/>
      <c r="AM5" s="30"/>
      <c r="AN5" s="30"/>
      <c r="AO5" s="30"/>
      <c r="AP5" s="30"/>
      <c r="AQ5" s="30"/>
      <c r="AR5" s="30"/>
      <c r="AS5" s="30"/>
      <c r="AT5" s="30"/>
      <c r="AU5" s="30"/>
      <c r="AV5" s="30"/>
      <c r="AW5" s="30"/>
      <c r="AX5" s="25" t="str">
        <f>IF(COUNTIF(AK5:AV5,"*s")&gt;0,"X"," ")</f>
        <v xml:space="preserve"> </v>
      </c>
      <c r="AY5" s="32">
        <f>COUNTIF(AK5:AU5,"*")</f>
        <v>0</v>
      </c>
    </row>
    <row r="6" spans="1:51" ht="33" customHeight="1">
      <c r="A6" s="28"/>
      <c r="B6" s="29"/>
      <c r="C6" s="30"/>
      <c r="D6" s="30"/>
      <c r="E6" s="30"/>
      <c r="F6" s="30"/>
      <c r="G6" s="30"/>
      <c r="H6" s="30"/>
      <c r="I6" s="30"/>
      <c r="J6" s="30"/>
      <c r="K6" s="30"/>
      <c r="L6" s="30"/>
      <c r="M6" s="30"/>
      <c r="N6" s="25" t="str">
        <f>IF(COUNTIF(C6:L6,"*s")&gt;0,"X"," ")</f>
        <v xml:space="preserve"> </v>
      </c>
      <c r="O6" s="32">
        <f t="shared" ref="O6:O30" si="0">COUNTIF(C6:L6,"*")</f>
        <v>0</v>
      </c>
      <c r="P6" s="32">
        <f t="shared" ref="P6:P30" si="1">COUNTIF(C6,"*")+COUNTIF(L6,"*")</f>
        <v>0</v>
      </c>
      <c r="Q6" s="31"/>
      <c r="R6" s="30"/>
      <c r="S6" s="30"/>
      <c r="T6" s="30"/>
      <c r="U6" s="30"/>
      <c r="V6" s="30"/>
      <c r="W6" s="30"/>
      <c r="X6" s="30"/>
      <c r="Y6" s="30"/>
      <c r="Z6" s="30"/>
      <c r="AA6" s="30"/>
      <c r="AB6" s="30"/>
      <c r="AC6" s="30"/>
      <c r="AD6" s="30"/>
      <c r="AE6" s="30"/>
      <c r="AF6" s="25" t="str">
        <f t="shared" ref="AF6:AF22" si="2">IF(COUNTIF(S6:AD6,"*s")&gt;0,"X"," ")</f>
        <v xml:space="preserve"> </v>
      </c>
      <c r="AG6" s="32">
        <f t="shared" ref="AG6:AG30" si="3">COUNTIF(S6:AD6,"*")</f>
        <v>0</v>
      </c>
      <c r="AH6" s="32">
        <f t="shared" ref="AH6:AH30" si="4">COUNTIF(W6,"*")+COUNTIF(AD6,"*")</f>
        <v>0</v>
      </c>
      <c r="AI6" s="31"/>
      <c r="AJ6" s="30"/>
      <c r="AK6" s="30"/>
      <c r="AL6" s="30"/>
      <c r="AM6" s="30"/>
      <c r="AN6" s="30"/>
      <c r="AO6" s="30"/>
      <c r="AP6" s="30"/>
      <c r="AQ6" s="30"/>
      <c r="AR6" s="30"/>
      <c r="AS6" s="30"/>
      <c r="AT6" s="30"/>
      <c r="AU6" s="30"/>
      <c r="AV6" s="30"/>
      <c r="AW6" s="30"/>
      <c r="AX6" s="25" t="str">
        <f t="shared" ref="AX6:AX20" si="5">IF(COUNTIF(AK6:AV6,"*s")&gt;0,"X"," ")</f>
        <v xml:space="preserve"> </v>
      </c>
      <c r="AY6" s="32">
        <f t="shared" ref="AY6:AY20" si="6">COUNTIF(AK6:AU6,"*")</f>
        <v>0</v>
      </c>
    </row>
    <row r="7" spans="1:51" ht="33" customHeight="1">
      <c r="A7" s="28"/>
      <c r="B7" s="29"/>
      <c r="C7" s="30"/>
      <c r="D7" s="30"/>
      <c r="E7" s="30"/>
      <c r="F7" s="30"/>
      <c r="G7" s="30"/>
      <c r="H7" s="30"/>
      <c r="I7" s="30"/>
      <c r="J7" s="30"/>
      <c r="K7" s="30"/>
      <c r="L7" s="30"/>
      <c r="M7" s="30"/>
      <c r="N7" s="25" t="str">
        <f t="shared" ref="N7:N30" si="7">IF(COUNTIF(C7:L7,"*s")&gt;0,"X"," ")</f>
        <v xml:space="preserve"> </v>
      </c>
      <c r="O7" s="32">
        <f t="shared" si="0"/>
        <v>0</v>
      </c>
      <c r="P7" s="32">
        <f t="shared" si="1"/>
        <v>0</v>
      </c>
      <c r="Q7" s="31"/>
      <c r="R7" s="30"/>
      <c r="S7" s="30"/>
      <c r="T7" s="30"/>
      <c r="U7" s="30"/>
      <c r="V7" s="30"/>
      <c r="W7" s="30"/>
      <c r="X7" s="30"/>
      <c r="Y7" s="30"/>
      <c r="Z7" s="30"/>
      <c r="AA7" s="30"/>
      <c r="AB7" s="30"/>
      <c r="AC7" s="30"/>
      <c r="AD7" s="30"/>
      <c r="AE7" s="30"/>
      <c r="AF7" s="25" t="str">
        <f t="shared" si="2"/>
        <v xml:space="preserve"> </v>
      </c>
      <c r="AG7" s="32">
        <f t="shared" si="3"/>
        <v>0</v>
      </c>
      <c r="AH7" s="32">
        <f t="shared" si="4"/>
        <v>0</v>
      </c>
      <c r="AI7" s="31"/>
      <c r="AJ7" s="30"/>
      <c r="AK7" s="30"/>
      <c r="AL7" s="30"/>
      <c r="AM7" s="30"/>
      <c r="AN7" s="30"/>
      <c r="AO7" s="30"/>
      <c r="AP7" s="30"/>
      <c r="AQ7" s="30"/>
      <c r="AR7" s="30"/>
      <c r="AS7" s="30"/>
      <c r="AT7" s="30"/>
      <c r="AU7" s="30"/>
      <c r="AV7" s="30"/>
      <c r="AW7" s="30"/>
      <c r="AX7" s="25" t="str">
        <f t="shared" si="5"/>
        <v xml:space="preserve"> </v>
      </c>
      <c r="AY7" s="32">
        <f t="shared" si="6"/>
        <v>0</v>
      </c>
    </row>
    <row r="8" spans="1:51" ht="33" customHeight="1">
      <c r="A8" s="28"/>
      <c r="B8" s="29"/>
      <c r="C8" s="30"/>
      <c r="D8" s="30"/>
      <c r="E8" s="30"/>
      <c r="F8" s="30"/>
      <c r="G8" s="30"/>
      <c r="H8" s="30"/>
      <c r="I8" s="30"/>
      <c r="J8" s="30"/>
      <c r="K8" s="30"/>
      <c r="L8" s="30"/>
      <c r="M8" s="30"/>
      <c r="N8" s="25" t="str">
        <f t="shared" si="7"/>
        <v xml:space="preserve"> </v>
      </c>
      <c r="O8" s="32">
        <f t="shared" si="0"/>
        <v>0</v>
      </c>
      <c r="P8" s="32">
        <f t="shared" si="1"/>
        <v>0</v>
      </c>
      <c r="Q8" s="31"/>
      <c r="R8" s="30"/>
      <c r="S8" s="30"/>
      <c r="T8" s="30"/>
      <c r="U8" s="30"/>
      <c r="V8" s="30"/>
      <c r="W8" s="30"/>
      <c r="X8" s="30"/>
      <c r="Y8" s="30"/>
      <c r="Z8" s="30"/>
      <c r="AA8" s="30"/>
      <c r="AB8" s="30"/>
      <c r="AC8" s="30"/>
      <c r="AD8" s="30"/>
      <c r="AE8" s="30"/>
      <c r="AF8" s="25" t="str">
        <f t="shared" si="2"/>
        <v xml:space="preserve"> </v>
      </c>
      <c r="AG8" s="32">
        <f t="shared" si="3"/>
        <v>0</v>
      </c>
      <c r="AH8" s="32">
        <f t="shared" si="4"/>
        <v>0</v>
      </c>
      <c r="AI8" s="31"/>
      <c r="AJ8" s="30"/>
      <c r="AK8" s="30"/>
      <c r="AL8" s="30"/>
      <c r="AM8" s="30"/>
      <c r="AN8" s="30"/>
      <c r="AO8" s="30"/>
      <c r="AP8" s="30"/>
      <c r="AQ8" s="30"/>
      <c r="AR8" s="30"/>
      <c r="AS8" s="30"/>
      <c r="AT8" s="30"/>
      <c r="AU8" s="30"/>
      <c r="AV8" s="30"/>
      <c r="AW8" s="30"/>
      <c r="AX8" s="25" t="str">
        <f t="shared" si="5"/>
        <v xml:space="preserve"> </v>
      </c>
      <c r="AY8" s="32">
        <f t="shared" si="6"/>
        <v>0</v>
      </c>
    </row>
    <row r="9" spans="1:51" ht="33" customHeight="1">
      <c r="A9" s="28"/>
      <c r="B9" s="29"/>
      <c r="C9" s="30"/>
      <c r="D9" s="30"/>
      <c r="E9" s="30"/>
      <c r="F9" s="30"/>
      <c r="G9" s="30"/>
      <c r="H9" s="30"/>
      <c r="I9" s="30"/>
      <c r="J9" s="30"/>
      <c r="K9" s="30"/>
      <c r="L9" s="30"/>
      <c r="M9" s="30"/>
      <c r="N9" s="25" t="str">
        <f t="shared" si="7"/>
        <v xml:space="preserve"> </v>
      </c>
      <c r="O9" s="32">
        <f t="shared" si="0"/>
        <v>0</v>
      </c>
      <c r="P9" s="32">
        <f t="shared" si="1"/>
        <v>0</v>
      </c>
      <c r="Q9" s="31"/>
      <c r="R9" s="30"/>
      <c r="S9" s="30"/>
      <c r="T9" s="30"/>
      <c r="U9" s="30"/>
      <c r="V9" s="30"/>
      <c r="W9" s="30"/>
      <c r="X9" s="30"/>
      <c r="Y9" s="30"/>
      <c r="Z9" s="30"/>
      <c r="AA9" s="30"/>
      <c r="AB9" s="30"/>
      <c r="AC9" s="30"/>
      <c r="AD9" s="30"/>
      <c r="AE9" s="30"/>
      <c r="AF9" s="25" t="str">
        <f t="shared" si="2"/>
        <v xml:space="preserve"> </v>
      </c>
      <c r="AG9" s="32">
        <f t="shared" si="3"/>
        <v>0</v>
      </c>
      <c r="AH9" s="32">
        <f t="shared" si="4"/>
        <v>0</v>
      </c>
      <c r="AI9" s="31"/>
      <c r="AJ9" s="30"/>
      <c r="AK9" s="30"/>
      <c r="AL9" s="30"/>
      <c r="AM9" s="30"/>
      <c r="AN9" s="30"/>
      <c r="AO9" s="30"/>
      <c r="AP9" s="30"/>
      <c r="AQ9" s="30"/>
      <c r="AR9" s="30"/>
      <c r="AS9" s="30"/>
      <c r="AT9" s="30"/>
      <c r="AU9" s="30"/>
      <c r="AV9" s="30"/>
      <c r="AW9" s="30"/>
      <c r="AX9" s="25" t="str">
        <f t="shared" si="5"/>
        <v xml:space="preserve"> </v>
      </c>
      <c r="AY9" s="32">
        <f t="shared" si="6"/>
        <v>0</v>
      </c>
    </row>
    <row r="10" spans="1:51" ht="33" customHeight="1">
      <c r="A10" s="28"/>
      <c r="B10" s="29"/>
      <c r="C10" s="30"/>
      <c r="D10" s="30"/>
      <c r="E10" s="30"/>
      <c r="F10" s="30"/>
      <c r="G10" s="30"/>
      <c r="H10" s="30"/>
      <c r="I10" s="30"/>
      <c r="J10" s="30"/>
      <c r="K10" s="30"/>
      <c r="L10" s="30"/>
      <c r="M10" s="30"/>
      <c r="N10" s="25" t="str">
        <f t="shared" si="7"/>
        <v xml:space="preserve"> </v>
      </c>
      <c r="O10" s="32">
        <f t="shared" si="0"/>
        <v>0</v>
      </c>
      <c r="P10" s="32">
        <f t="shared" si="1"/>
        <v>0</v>
      </c>
      <c r="Q10" s="31"/>
      <c r="R10" s="30"/>
      <c r="S10" s="30"/>
      <c r="T10" s="30"/>
      <c r="U10" s="30"/>
      <c r="V10" s="30"/>
      <c r="W10" s="30"/>
      <c r="X10" s="30"/>
      <c r="Y10" s="30"/>
      <c r="Z10" s="30"/>
      <c r="AA10" s="30"/>
      <c r="AB10" s="30"/>
      <c r="AC10" s="30"/>
      <c r="AD10" s="30"/>
      <c r="AE10" s="30"/>
      <c r="AF10" s="25" t="str">
        <f t="shared" si="2"/>
        <v xml:space="preserve"> </v>
      </c>
      <c r="AG10" s="32">
        <f t="shared" si="3"/>
        <v>0</v>
      </c>
      <c r="AH10" s="32">
        <f t="shared" si="4"/>
        <v>0</v>
      </c>
      <c r="AI10" s="31"/>
      <c r="AJ10" s="30"/>
      <c r="AK10" s="30"/>
      <c r="AL10" s="30"/>
      <c r="AM10" s="30"/>
      <c r="AN10" s="30"/>
      <c r="AO10" s="30"/>
      <c r="AP10" s="30"/>
      <c r="AQ10" s="30"/>
      <c r="AR10" s="30"/>
      <c r="AS10" s="30"/>
      <c r="AT10" s="30"/>
      <c r="AU10" s="30"/>
      <c r="AV10" s="30"/>
      <c r="AW10" s="30"/>
      <c r="AX10" s="25" t="str">
        <f t="shared" si="5"/>
        <v xml:space="preserve"> </v>
      </c>
      <c r="AY10" s="32">
        <f t="shared" si="6"/>
        <v>0</v>
      </c>
    </row>
    <row r="11" spans="1:51" ht="33" customHeight="1">
      <c r="A11" s="28"/>
      <c r="B11" s="29"/>
      <c r="C11" s="30"/>
      <c r="D11" s="30"/>
      <c r="E11" s="30"/>
      <c r="F11" s="30"/>
      <c r="G11" s="30"/>
      <c r="H11" s="30"/>
      <c r="I11" s="30"/>
      <c r="J11" s="30"/>
      <c r="K11" s="30"/>
      <c r="L11" s="30"/>
      <c r="M11" s="30"/>
      <c r="N11" s="25" t="str">
        <f t="shared" si="7"/>
        <v xml:space="preserve"> </v>
      </c>
      <c r="O11" s="32">
        <f t="shared" si="0"/>
        <v>0</v>
      </c>
      <c r="P11" s="32">
        <f t="shared" si="1"/>
        <v>0</v>
      </c>
      <c r="Q11" s="31"/>
      <c r="R11" s="30"/>
      <c r="S11" s="30"/>
      <c r="T11" s="30"/>
      <c r="U11" s="30"/>
      <c r="V11" s="30"/>
      <c r="W11" s="30"/>
      <c r="X11" s="30"/>
      <c r="Y11" s="30"/>
      <c r="Z11" s="30"/>
      <c r="AA11" s="30"/>
      <c r="AB11" s="30"/>
      <c r="AC11" s="30"/>
      <c r="AD11" s="30"/>
      <c r="AE11" s="30"/>
      <c r="AF11" s="25" t="str">
        <f t="shared" si="2"/>
        <v xml:space="preserve"> </v>
      </c>
      <c r="AG11" s="32">
        <f t="shared" si="3"/>
        <v>0</v>
      </c>
      <c r="AH11" s="32">
        <f t="shared" si="4"/>
        <v>0</v>
      </c>
      <c r="AI11" s="31"/>
      <c r="AJ11" s="30"/>
      <c r="AK11" s="30"/>
      <c r="AL11" s="30"/>
      <c r="AM11" s="30"/>
      <c r="AN11" s="30"/>
      <c r="AO11" s="30"/>
      <c r="AP11" s="30"/>
      <c r="AQ11" s="30"/>
      <c r="AR11" s="30"/>
      <c r="AS11" s="30"/>
      <c r="AT11" s="30"/>
      <c r="AU11" s="30"/>
      <c r="AV11" s="30"/>
      <c r="AW11" s="30"/>
      <c r="AX11" s="25" t="str">
        <f t="shared" si="5"/>
        <v xml:space="preserve"> </v>
      </c>
      <c r="AY11" s="32">
        <f t="shared" si="6"/>
        <v>0</v>
      </c>
    </row>
    <row r="12" spans="1:51" ht="33" customHeight="1">
      <c r="A12" s="28"/>
      <c r="B12" s="29"/>
      <c r="C12" s="30"/>
      <c r="D12" s="30"/>
      <c r="E12" s="30"/>
      <c r="F12" s="30"/>
      <c r="G12" s="30"/>
      <c r="H12" s="30"/>
      <c r="I12" s="30"/>
      <c r="J12" s="30"/>
      <c r="K12" s="30"/>
      <c r="L12" s="30"/>
      <c r="M12" s="30"/>
      <c r="N12" s="25" t="str">
        <f t="shared" si="7"/>
        <v xml:space="preserve"> </v>
      </c>
      <c r="O12" s="32">
        <f t="shared" si="0"/>
        <v>0</v>
      </c>
      <c r="P12" s="32">
        <f t="shared" si="1"/>
        <v>0</v>
      </c>
      <c r="Q12" s="31"/>
      <c r="R12" s="30"/>
      <c r="S12" s="30"/>
      <c r="T12" s="30"/>
      <c r="U12" s="30"/>
      <c r="V12" s="30"/>
      <c r="W12" s="30"/>
      <c r="X12" s="30"/>
      <c r="Y12" s="30"/>
      <c r="Z12" s="30"/>
      <c r="AA12" s="30"/>
      <c r="AB12" s="30"/>
      <c r="AC12" s="30"/>
      <c r="AD12" s="30"/>
      <c r="AE12" s="30"/>
      <c r="AF12" s="25" t="str">
        <f t="shared" si="2"/>
        <v xml:space="preserve"> </v>
      </c>
      <c r="AG12" s="32">
        <f t="shared" si="3"/>
        <v>0</v>
      </c>
      <c r="AH12" s="32">
        <f t="shared" si="4"/>
        <v>0</v>
      </c>
      <c r="AI12" s="31"/>
      <c r="AJ12" s="30"/>
      <c r="AK12" s="30"/>
      <c r="AL12" s="30"/>
      <c r="AM12" s="30"/>
      <c r="AN12" s="30"/>
      <c r="AO12" s="30"/>
      <c r="AP12" s="30"/>
      <c r="AQ12" s="30"/>
      <c r="AR12" s="30"/>
      <c r="AS12" s="30"/>
      <c r="AT12" s="30"/>
      <c r="AU12" s="30"/>
      <c r="AV12" s="30"/>
      <c r="AW12" s="30"/>
      <c r="AX12" s="25" t="str">
        <f t="shared" si="5"/>
        <v xml:space="preserve"> </v>
      </c>
      <c r="AY12" s="32">
        <f t="shared" si="6"/>
        <v>0</v>
      </c>
    </row>
    <row r="13" spans="1:51" ht="33" customHeight="1">
      <c r="A13" s="28"/>
      <c r="B13" s="29"/>
      <c r="C13" s="30"/>
      <c r="D13" s="30"/>
      <c r="E13" s="30"/>
      <c r="F13" s="30"/>
      <c r="G13" s="30"/>
      <c r="H13" s="30"/>
      <c r="I13" s="30"/>
      <c r="J13" s="30"/>
      <c r="K13" s="30"/>
      <c r="L13" s="30"/>
      <c r="M13" s="30"/>
      <c r="N13" s="25" t="str">
        <f t="shared" si="7"/>
        <v xml:space="preserve"> </v>
      </c>
      <c r="O13" s="32">
        <f t="shared" si="0"/>
        <v>0</v>
      </c>
      <c r="P13" s="32">
        <f t="shared" si="1"/>
        <v>0</v>
      </c>
      <c r="Q13" s="31"/>
      <c r="R13" s="30"/>
      <c r="S13" s="30"/>
      <c r="T13" s="30"/>
      <c r="U13" s="30"/>
      <c r="V13" s="30"/>
      <c r="W13" s="30"/>
      <c r="X13" s="30"/>
      <c r="Y13" s="30"/>
      <c r="Z13" s="30"/>
      <c r="AA13" s="30"/>
      <c r="AB13" s="30"/>
      <c r="AC13" s="30"/>
      <c r="AD13" s="30"/>
      <c r="AE13" s="30"/>
      <c r="AF13" s="25" t="str">
        <f t="shared" si="2"/>
        <v xml:space="preserve"> </v>
      </c>
      <c r="AG13" s="32">
        <f t="shared" si="3"/>
        <v>0</v>
      </c>
      <c r="AH13" s="32">
        <f t="shared" si="4"/>
        <v>0</v>
      </c>
      <c r="AI13" s="31"/>
      <c r="AJ13" s="30"/>
      <c r="AK13" s="30"/>
      <c r="AL13" s="30"/>
      <c r="AM13" s="30"/>
      <c r="AN13" s="30"/>
      <c r="AO13" s="30"/>
      <c r="AP13" s="30"/>
      <c r="AQ13" s="30"/>
      <c r="AR13" s="30"/>
      <c r="AS13" s="30"/>
      <c r="AT13" s="30"/>
      <c r="AU13" s="30"/>
      <c r="AV13" s="30"/>
      <c r="AW13" s="30"/>
      <c r="AX13" s="25" t="str">
        <f t="shared" si="5"/>
        <v xml:space="preserve"> </v>
      </c>
      <c r="AY13" s="32">
        <f t="shared" si="6"/>
        <v>0</v>
      </c>
    </row>
    <row r="14" spans="1:51" ht="33" customHeight="1">
      <c r="A14" s="28"/>
      <c r="B14" s="29"/>
      <c r="C14" s="30"/>
      <c r="D14" s="30"/>
      <c r="E14" s="30"/>
      <c r="F14" s="30"/>
      <c r="G14" s="30"/>
      <c r="H14" s="30"/>
      <c r="I14" s="30"/>
      <c r="J14" s="30"/>
      <c r="K14" s="30"/>
      <c r="L14" s="30"/>
      <c r="M14" s="30"/>
      <c r="N14" s="25" t="str">
        <f t="shared" si="7"/>
        <v xml:space="preserve"> </v>
      </c>
      <c r="O14" s="32">
        <f t="shared" si="0"/>
        <v>0</v>
      </c>
      <c r="P14" s="32">
        <f t="shared" si="1"/>
        <v>0</v>
      </c>
      <c r="Q14" s="31"/>
      <c r="R14" s="30"/>
      <c r="S14" s="30"/>
      <c r="T14" s="30"/>
      <c r="U14" s="30"/>
      <c r="V14" s="30"/>
      <c r="W14" s="30"/>
      <c r="X14" s="30"/>
      <c r="Y14" s="30"/>
      <c r="Z14" s="30"/>
      <c r="AA14" s="30"/>
      <c r="AB14" s="30"/>
      <c r="AC14" s="30"/>
      <c r="AD14" s="30"/>
      <c r="AE14" s="30"/>
      <c r="AF14" s="25" t="str">
        <f t="shared" si="2"/>
        <v xml:space="preserve"> </v>
      </c>
      <c r="AG14" s="32">
        <f t="shared" si="3"/>
        <v>0</v>
      </c>
      <c r="AH14" s="32">
        <f t="shared" si="4"/>
        <v>0</v>
      </c>
      <c r="AI14" s="31"/>
      <c r="AJ14" s="30"/>
      <c r="AK14" s="30"/>
      <c r="AL14" s="30"/>
      <c r="AM14" s="30"/>
      <c r="AN14" s="30"/>
      <c r="AO14" s="30"/>
      <c r="AP14" s="30"/>
      <c r="AQ14" s="30"/>
      <c r="AR14" s="30"/>
      <c r="AS14" s="30"/>
      <c r="AT14" s="30"/>
      <c r="AU14" s="30"/>
      <c r="AV14" s="30"/>
      <c r="AW14" s="30"/>
      <c r="AX14" s="25" t="str">
        <f t="shared" si="5"/>
        <v xml:space="preserve"> </v>
      </c>
      <c r="AY14" s="32">
        <f t="shared" si="6"/>
        <v>0</v>
      </c>
    </row>
    <row r="15" spans="1:51" ht="33" customHeight="1">
      <c r="A15" s="28"/>
      <c r="B15" s="29"/>
      <c r="C15" s="30"/>
      <c r="D15" s="30"/>
      <c r="E15" s="30"/>
      <c r="F15" s="30"/>
      <c r="G15" s="30"/>
      <c r="H15" s="30"/>
      <c r="I15" s="30"/>
      <c r="J15" s="30"/>
      <c r="K15" s="30"/>
      <c r="L15" s="30"/>
      <c r="M15" s="30"/>
      <c r="N15" s="25" t="str">
        <f t="shared" si="7"/>
        <v xml:space="preserve"> </v>
      </c>
      <c r="O15" s="32">
        <f t="shared" si="0"/>
        <v>0</v>
      </c>
      <c r="P15" s="32">
        <f t="shared" si="1"/>
        <v>0</v>
      </c>
      <c r="Q15" s="31"/>
      <c r="R15" s="30"/>
      <c r="S15" s="30"/>
      <c r="T15" s="30"/>
      <c r="U15" s="30"/>
      <c r="V15" s="30"/>
      <c r="W15" s="30"/>
      <c r="X15" s="30"/>
      <c r="Y15" s="30"/>
      <c r="Z15" s="30"/>
      <c r="AA15" s="30"/>
      <c r="AB15" s="30"/>
      <c r="AC15" s="30"/>
      <c r="AD15" s="30"/>
      <c r="AE15" s="30"/>
      <c r="AF15" s="25" t="str">
        <f t="shared" si="2"/>
        <v xml:space="preserve"> </v>
      </c>
      <c r="AG15" s="32">
        <f t="shared" si="3"/>
        <v>0</v>
      </c>
      <c r="AH15" s="32">
        <f t="shared" si="4"/>
        <v>0</v>
      </c>
      <c r="AI15" s="31"/>
      <c r="AJ15" s="30"/>
      <c r="AK15" s="30"/>
      <c r="AL15" s="30"/>
      <c r="AM15" s="30"/>
      <c r="AN15" s="30"/>
      <c r="AO15" s="30"/>
      <c r="AP15" s="30"/>
      <c r="AQ15" s="30"/>
      <c r="AR15" s="30"/>
      <c r="AS15" s="30"/>
      <c r="AT15" s="30"/>
      <c r="AU15" s="30"/>
      <c r="AV15" s="30"/>
      <c r="AW15" s="30"/>
      <c r="AX15" s="25" t="str">
        <f t="shared" si="5"/>
        <v xml:space="preserve"> </v>
      </c>
      <c r="AY15" s="32">
        <f t="shared" si="6"/>
        <v>0</v>
      </c>
    </row>
    <row r="16" spans="1:51" ht="33" customHeight="1">
      <c r="A16" s="28"/>
      <c r="B16" s="29"/>
      <c r="C16" s="30"/>
      <c r="D16" s="30"/>
      <c r="E16" s="30"/>
      <c r="F16" s="30"/>
      <c r="G16" s="30"/>
      <c r="H16" s="30"/>
      <c r="I16" s="30"/>
      <c r="J16" s="30"/>
      <c r="K16" s="30"/>
      <c r="L16" s="30"/>
      <c r="M16" s="30"/>
      <c r="N16" s="25" t="str">
        <f t="shared" si="7"/>
        <v xml:space="preserve"> </v>
      </c>
      <c r="O16" s="32">
        <f t="shared" si="0"/>
        <v>0</v>
      </c>
      <c r="P16" s="32">
        <f t="shared" si="1"/>
        <v>0</v>
      </c>
      <c r="Q16" s="31"/>
      <c r="R16" s="30"/>
      <c r="S16" s="30"/>
      <c r="T16" s="30"/>
      <c r="U16" s="30"/>
      <c r="V16" s="30"/>
      <c r="W16" s="30"/>
      <c r="X16" s="30"/>
      <c r="Y16" s="30"/>
      <c r="Z16" s="30"/>
      <c r="AA16" s="30"/>
      <c r="AB16" s="30"/>
      <c r="AC16" s="30"/>
      <c r="AD16" s="30"/>
      <c r="AE16" s="30"/>
      <c r="AF16" s="25" t="str">
        <f t="shared" si="2"/>
        <v xml:space="preserve"> </v>
      </c>
      <c r="AG16" s="32">
        <f t="shared" si="3"/>
        <v>0</v>
      </c>
      <c r="AH16" s="32">
        <f t="shared" si="4"/>
        <v>0</v>
      </c>
      <c r="AI16" s="31"/>
      <c r="AJ16" s="30"/>
      <c r="AK16" s="30"/>
      <c r="AL16" s="30"/>
      <c r="AM16" s="30"/>
      <c r="AN16" s="30"/>
      <c r="AO16" s="30"/>
      <c r="AP16" s="30"/>
      <c r="AQ16" s="30"/>
      <c r="AR16" s="30"/>
      <c r="AS16" s="30"/>
      <c r="AT16" s="30"/>
      <c r="AU16" s="30"/>
      <c r="AV16" s="30"/>
      <c r="AW16" s="30"/>
      <c r="AX16" s="25" t="str">
        <f t="shared" si="5"/>
        <v xml:space="preserve"> </v>
      </c>
      <c r="AY16" s="32">
        <f t="shared" si="6"/>
        <v>0</v>
      </c>
    </row>
    <row r="17" spans="1:51" ht="33" customHeight="1">
      <c r="A17" s="28"/>
      <c r="B17" s="29"/>
      <c r="C17" s="30"/>
      <c r="D17" s="30"/>
      <c r="E17" s="30"/>
      <c r="F17" s="30"/>
      <c r="G17" s="30"/>
      <c r="H17" s="30"/>
      <c r="I17" s="30"/>
      <c r="J17" s="30"/>
      <c r="K17" s="30"/>
      <c r="L17" s="30"/>
      <c r="M17" s="30"/>
      <c r="N17" s="25" t="str">
        <f t="shared" si="7"/>
        <v xml:space="preserve"> </v>
      </c>
      <c r="O17" s="32">
        <f t="shared" si="0"/>
        <v>0</v>
      </c>
      <c r="P17" s="32">
        <f t="shared" si="1"/>
        <v>0</v>
      </c>
      <c r="Q17" s="31"/>
      <c r="R17" s="30"/>
      <c r="S17" s="30"/>
      <c r="T17" s="30"/>
      <c r="U17" s="30"/>
      <c r="V17" s="30"/>
      <c r="W17" s="30"/>
      <c r="X17" s="30"/>
      <c r="Y17" s="30"/>
      <c r="Z17" s="30"/>
      <c r="AA17" s="30"/>
      <c r="AB17" s="30"/>
      <c r="AC17" s="30"/>
      <c r="AD17" s="30"/>
      <c r="AE17" s="30"/>
      <c r="AF17" s="25" t="str">
        <f t="shared" si="2"/>
        <v xml:space="preserve"> </v>
      </c>
      <c r="AG17" s="32">
        <f t="shared" si="3"/>
        <v>0</v>
      </c>
      <c r="AH17" s="32">
        <f t="shared" si="4"/>
        <v>0</v>
      </c>
      <c r="AI17" s="31"/>
      <c r="AJ17" s="30"/>
      <c r="AK17" s="30"/>
      <c r="AL17" s="30"/>
      <c r="AM17" s="30"/>
      <c r="AN17" s="30"/>
      <c r="AO17" s="30"/>
      <c r="AP17" s="30"/>
      <c r="AQ17" s="30"/>
      <c r="AR17" s="30"/>
      <c r="AS17" s="30"/>
      <c r="AT17" s="30"/>
      <c r="AU17" s="30"/>
      <c r="AV17" s="30"/>
      <c r="AW17" s="30"/>
      <c r="AX17" s="25" t="str">
        <f t="shared" si="5"/>
        <v xml:space="preserve"> </v>
      </c>
      <c r="AY17" s="32">
        <f t="shared" si="6"/>
        <v>0</v>
      </c>
    </row>
    <row r="18" spans="1:51" ht="33" customHeight="1">
      <c r="A18" s="28"/>
      <c r="B18" s="29"/>
      <c r="C18" s="30"/>
      <c r="D18" s="30"/>
      <c r="E18" s="30"/>
      <c r="F18" s="30"/>
      <c r="G18" s="30"/>
      <c r="H18" s="30"/>
      <c r="I18" s="30"/>
      <c r="J18" s="30"/>
      <c r="K18" s="30"/>
      <c r="L18" s="30"/>
      <c r="M18" s="30"/>
      <c r="N18" s="25" t="str">
        <f t="shared" si="7"/>
        <v xml:space="preserve"> </v>
      </c>
      <c r="O18" s="32">
        <f t="shared" si="0"/>
        <v>0</v>
      </c>
      <c r="P18" s="32">
        <f t="shared" si="1"/>
        <v>0</v>
      </c>
      <c r="Q18" s="31"/>
      <c r="R18" s="30"/>
      <c r="S18" s="30"/>
      <c r="T18" s="30"/>
      <c r="U18" s="30"/>
      <c r="V18" s="30"/>
      <c r="W18" s="30"/>
      <c r="X18" s="30"/>
      <c r="Y18" s="30"/>
      <c r="Z18" s="30"/>
      <c r="AA18" s="30"/>
      <c r="AB18" s="30"/>
      <c r="AC18" s="30"/>
      <c r="AD18" s="30"/>
      <c r="AE18" s="30"/>
      <c r="AF18" s="25" t="str">
        <f t="shared" si="2"/>
        <v xml:space="preserve"> </v>
      </c>
      <c r="AG18" s="32">
        <f t="shared" si="3"/>
        <v>0</v>
      </c>
      <c r="AH18" s="32">
        <f t="shared" si="4"/>
        <v>0</v>
      </c>
      <c r="AI18" s="31"/>
      <c r="AJ18" s="30"/>
      <c r="AK18" s="30"/>
      <c r="AL18" s="30"/>
      <c r="AM18" s="30"/>
      <c r="AN18" s="30"/>
      <c r="AO18" s="30"/>
      <c r="AP18" s="30"/>
      <c r="AQ18" s="30"/>
      <c r="AR18" s="30"/>
      <c r="AS18" s="30"/>
      <c r="AT18" s="30"/>
      <c r="AU18" s="30"/>
      <c r="AV18" s="30"/>
      <c r="AW18" s="30"/>
      <c r="AX18" s="25" t="str">
        <f t="shared" si="5"/>
        <v xml:space="preserve"> </v>
      </c>
      <c r="AY18" s="32">
        <f t="shared" si="6"/>
        <v>0</v>
      </c>
    </row>
    <row r="19" spans="1:51" ht="33" customHeight="1">
      <c r="A19" s="28"/>
      <c r="B19" s="29"/>
      <c r="C19" s="30"/>
      <c r="D19" s="30"/>
      <c r="E19" s="30"/>
      <c r="F19" s="30"/>
      <c r="G19" s="30"/>
      <c r="H19" s="30"/>
      <c r="I19" s="30"/>
      <c r="J19" s="30"/>
      <c r="K19" s="30"/>
      <c r="L19" s="30"/>
      <c r="M19" s="30"/>
      <c r="N19" s="25" t="str">
        <f t="shared" si="7"/>
        <v xml:space="preserve"> </v>
      </c>
      <c r="O19" s="32">
        <f t="shared" si="0"/>
        <v>0</v>
      </c>
      <c r="P19" s="32">
        <f t="shared" si="1"/>
        <v>0</v>
      </c>
      <c r="Q19" s="31"/>
      <c r="R19" s="30"/>
      <c r="S19" s="30"/>
      <c r="T19" s="30"/>
      <c r="U19" s="30"/>
      <c r="V19" s="30"/>
      <c r="W19" s="30"/>
      <c r="X19" s="30"/>
      <c r="Y19" s="30"/>
      <c r="Z19" s="30"/>
      <c r="AA19" s="30"/>
      <c r="AB19" s="30"/>
      <c r="AC19" s="30"/>
      <c r="AD19" s="30"/>
      <c r="AE19" s="30"/>
      <c r="AF19" s="25" t="str">
        <f t="shared" si="2"/>
        <v xml:space="preserve"> </v>
      </c>
      <c r="AG19" s="32">
        <f t="shared" si="3"/>
        <v>0</v>
      </c>
      <c r="AH19" s="32">
        <f t="shared" si="4"/>
        <v>0</v>
      </c>
      <c r="AI19" s="31"/>
      <c r="AJ19" s="30"/>
      <c r="AK19" s="30"/>
      <c r="AL19" s="30"/>
      <c r="AM19" s="30"/>
      <c r="AN19" s="30"/>
      <c r="AO19" s="30"/>
      <c r="AP19" s="30"/>
      <c r="AQ19" s="30"/>
      <c r="AR19" s="30"/>
      <c r="AS19" s="30"/>
      <c r="AT19" s="30"/>
      <c r="AU19" s="30"/>
      <c r="AV19" s="30"/>
      <c r="AW19" s="30"/>
      <c r="AX19" s="25" t="str">
        <f t="shared" si="5"/>
        <v xml:space="preserve"> </v>
      </c>
      <c r="AY19" s="32">
        <f t="shared" si="6"/>
        <v>0</v>
      </c>
    </row>
    <row r="20" spans="1:51" ht="33" customHeight="1">
      <c r="A20" s="28"/>
      <c r="B20" s="29"/>
      <c r="C20" s="30"/>
      <c r="D20" s="30"/>
      <c r="E20" s="30"/>
      <c r="F20" s="30"/>
      <c r="G20" s="30"/>
      <c r="H20" s="30"/>
      <c r="I20" s="30"/>
      <c r="J20" s="30"/>
      <c r="K20" s="30"/>
      <c r="L20" s="30"/>
      <c r="M20" s="30"/>
      <c r="N20" s="25" t="str">
        <f t="shared" si="7"/>
        <v xml:space="preserve"> </v>
      </c>
      <c r="O20" s="32">
        <f t="shared" si="0"/>
        <v>0</v>
      </c>
      <c r="P20" s="32">
        <f t="shared" si="1"/>
        <v>0</v>
      </c>
      <c r="Q20" s="31"/>
      <c r="R20" s="30"/>
      <c r="S20" s="30"/>
      <c r="T20" s="30"/>
      <c r="U20" s="30"/>
      <c r="V20" s="30"/>
      <c r="W20" s="30"/>
      <c r="X20" s="30"/>
      <c r="Y20" s="30"/>
      <c r="Z20" s="30"/>
      <c r="AA20" s="30"/>
      <c r="AB20" s="30"/>
      <c r="AC20" s="30"/>
      <c r="AD20" s="30"/>
      <c r="AE20" s="30"/>
      <c r="AF20" s="25" t="str">
        <f t="shared" si="2"/>
        <v xml:space="preserve"> </v>
      </c>
      <c r="AG20" s="32">
        <f t="shared" si="3"/>
        <v>0</v>
      </c>
      <c r="AH20" s="32">
        <f t="shared" si="4"/>
        <v>0</v>
      </c>
      <c r="AI20" s="31"/>
      <c r="AJ20" s="30"/>
      <c r="AK20" s="30"/>
      <c r="AL20" s="30"/>
      <c r="AM20" s="30"/>
      <c r="AN20" s="30"/>
      <c r="AO20" s="30"/>
      <c r="AP20" s="30"/>
      <c r="AQ20" s="30"/>
      <c r="AR20" s="30"/>
      <c r="AS20" s="30"/>
      <c r="AT20" s="30"/>
      <c r="AU20" s="30"/>
      <c r="AV20" s="30"/>
      <c r="AW20" s="30"/>
      <c r="AX20" s="25" t="str">
        <f t="shared" si="5"/>
        <v xml:space="preserve"> </v>
      </c>
      <c r="AY20" s="32">
        <f t="shared" si="6"/>
        <v>0</v>
      </c>
    </row>
    <row r="21" spans="1:51" ht="33" customHeight="1">
      <c r="A21" s="28"/>
      <c r="B21" s="29"/>
      <c r="C21" s="30"/>
      <c r="D21" s="30"/>
      <c r="E21" s="30"/>
      <c r="F21" s="30"/>
      <c r="G21" s="30"/>
      <c r="H21" s="30"/>
      <c r="I21" s="30"/>
      <c r="J21" s="30"/>
      <c r="K21" s="30"/>
      <c r="L21" s="30"/>
      <c r="M21" s="30"/>
      <c r="N21" s="25" t="str">
        <f t="shared" si="7"/>
        <v xml:space="preserve"> </v>
      </c>
      <c r="O21" s="32">
        <f t="shared" si="0"/>
        <v>0</v>
      </c>
      <c r="P21" s="32">
        <f t="shared" si="1"/>
        <v>0</v>
      </c>
      <c r="Q21" s="31"/>
      <c r="R21" s="30"/>
      <c r="S21" s="30"/>
      <c r="T21" s="30"/>
      <c r="U21" s="30"/>
      <c r="V21" s="30"/>
      <c r="W21" s="30"/>
      <c r="X21" s="30"/>
      <c r="Y21" s="30"/>
      <c r="Z21" s="30"/>
      <c r="AA21" s="30"/>
      <c r="AB21" s="30"/>
      <c r="AC21" s="30"/>
      <c r="AD21" s="30"/>
      <c r="AE21" s="30"/>
      <c r="AF21" s="25" t="str">
        <f t="shared" si="2"/>
        <v xml:space="preserve"> </v>
      </c>
      <c r="AG21" s="32">
        <f t="shared" si="3"/>
        <v>0</v>
      </c>
      <c r="AH21" s="32">
        <f t="shared" si="4"/>
        <v>0</v>
      </c>
      <c r="AI21" s="540" t="s">
        <v>78</v>
      </c>
      <c r="AJ21" s="561"/>
      <c r="AK21" s="34">
        <f>COUNTIF(AK5:AK20,"A")</f>
        <v>0</v>
      </c>
      <c r="AL21" s="34">
        <f t="shared" ref="AL21:AV23" si="8">COUNTIF(AL5:AL20,"A")</f>
        <v>0</v>
      </c>
      <c r="AM21" s="34">
        <f t="shared" si="8"/>
        <v>0</v>
      </c>
      <c r="AN21" s="34">
        <f t="shared" si="8"/>
        <v>0</v>
      </c>
      <c r="AO21" s="34">
        <f t="shared" si="8"/>
        <v>0</v>
      </c>
      <c r="AP21" s="34">
        <f t="shared" si="8"/>
        <v>0</v>
      </c>
      <c r="AQ21" s="34">
        <f t="shared" si="8"/>
        <v>0</v>
      </c>
      <c r="AR21" s="34">
        <f t="shared" si="8"/>
        <v>0</v>
      </c>
      <c r="AS21" s="34">
        <f t="shared" si="8"/>
        <v>0</v>
      </c>
      <c r="AT21" s="34">
        <f t="shared" si="8"/>
        <v>0</v>
      </c>
      <c r="AU21" s="34">
        <f t="shared" si="8"/>
        <v>0</v>
      </c>
      <c r="AV21" s="34">
        <f t="shared" si="8"/>
        <v>0</v>
      </c>
      <c r="AW21" s="34" cm="1">
        <f t="array" ref="AW21">_xlfn.IFNA(_xlfn.IFS(COUNTIF(AW5:AW20,"1")&gt;1, "1 *", COUNTIF(AW5:AW20,"2")&gt;1, "2 *",COUNTIF(AW5:AW20,"3")&gt;1, "3 *",COUNTIF(AW5:AW20,"4")&gt;1, "4 *"),0)</f>
        <v>0</v>
      </c>
      <c r="AX21" s="34"/>
      <c r="AY21" s="32"/>
    </row>
    <row r="22" spans="1:51" ht="33" customHeight="1">
      <c r="A22" s="28"/>
      <c r="B22" s="29"/>
      <c r="C22" s="30"/>
      <c r="D22" s="30"/>
      <c r="E22" s="30"/>
      <c r="F22" s="30"/>
      <c r="G22" s="30"/>
      <c r="H22" s="30"/>
      <c r="I22" s="30"/>
      <c r="J22" s="30"/>
      <c r="K22" s="30"/>
      <c r="L22" s="30"/>
      <c r="M22" s="30"/>
      <c r="N22" s="25" t="str">
        <f t="shared" si="7"/>
        <v xml:space="preserve"> </v>
      </c>
      <c r="O22" s="32">
        <f t="shared" si="0"/>
        <v>0</v>
      </c>
      <c r="P22" s="32">
        <f t="shared" si="1"/>
        <v>0</v>
      </c>
      <c r="Q22" s="31"/>
      <c r="R22" s="30"/>
      <c r="S22" s="30"/>
      <c r="T22" s="30"/>
      <c r="U22" s="30"/>
      <c r="V22" s="30"/>
      <c r="W22" s="30"/>
      <c r="X22" s="30"/>
      <c r="Y22" s="30"/>
      <c r="Z22" s="30"/>
      <c r="AA22" s="30"/>
      <c r="AB22" s="30"/>
      <c r="AC22" s="30"/>
      <c r="AD22" s="30"/>
      <c r="AE22" s="30"/>
      <c r="AF22" s="25" t="str">
        <f t="shared" si="2"/>
        <v xml:space="preserve"> </v>
      </c>
      <c r="AG22" s="32">
        <f t="shared" si="3"/>
        <v>0</v>
      </c>
      <c r="AH22" s="32">
        <f t="shared" si="4"/>
        <v>0</v>
      </c>
      <c r="AI22" s="540" t="s">
        <v>79</v>
      </c>
      <c r="AJ22" s="561"/>
      <c r="AK22" s="34">
        <f>COUNTIF(AK5:AK20,"B")</f>
        <v>0</v>
      </c>
      <c r="AL22" s="34">
        <f t="shared" ref="AL22:AU22" si="9">COUNTIF(AL5:AL20,"B")</f>
        <v>0</v>
      </c>
      <c r="AM22" s="34">
        <f t="shared" si="9"/>
        <v>0</v>
      </c>
      <c r="AN22" s="34">
        <f t="shared" si="9"/>
        <v>0</v>
      </c>
      <c r="AO22" s="34">
        <f t="shared" si="9"/>
        <v>0</v>
      </c>
      <c r="AP22" s="34">
        <f t="shared" si="9"/>
        <v>0</v>
      </c>
      <c r="AQ22" s="34">
        <f t="shared" si="9"/>
        <v>0</v>
      </c>
      <c r="AR22" s="34">
        <f t="shared" si="9"/>
        <v>0</v>
      </c>
      <c r="AS22" s="34">
        <f t="shared" si="9"/>
        <v>0</v>
      </c>
      <c r="AT22" s="34">
        <f t="shared" si="9"/>
        <v>0</v>
      </c>
      <c r="AU22" s="34">
        <f t="shared" si="9"/>
        <v>0</v>
      </c>
      <c r="AV22" s="34">
        <f t="shared" si="8"/>
        <v>0</v>
      </c>
      <c r="AW22" s="34"/>
      <c r="AX22" s="34"/>
      <c r="AY22" s="32"/>
    </row>
    <row r="23" spans="1:51" ht="33" customHeight="1">
      <c r="A23" s="28"/>
      <c r="B23" s="29"/>
      <c r="C23" s="30"/>
      <c r="D23" s="30"/>
      <c r="E23" s="30"/>
      <c r="F23" s="30"/>
      <c r="G23" s="30"/>
      <c r="H23" s="30"/>
      <c r="I23" s="30"/>
      <c r="J23" s="30"/>
      <c r="K23" s="30"/>
      <c r="L23" s="30"/>
      <c r="M23" s="30"/>
      <c r="N23" s="25" t="str">
        <f t="shared" si="7"/>
        <v xml:space="preserve"> </v>
      </c>
      <c r="O23" s="32">
        <f t="shared" si="0"/>
        <v>0</v>
      </c>
      <c r="P23" s="32">
        <f t="shared" si="1"/>
        <v>0</v>
      </c>
      <c r="Q23" s="31"/>
      <c r="R23" s="30"/>
      <c r="S23" s="30"/>
      <c r="T23" s="30"/>
      <c r="U23" s="30"/>
      <c r="V23" s="30"/>
      <c r="W23" s="30"/>
      <c r="X23" s="30"/>
      <c r="Y23" s="30"/>
      <c r="Z23" s="30"/>
      <c r="AA23" s="30"/>
      <c r="AB23" s="30"/>
      <c r="AC23" s="30"/>
      <c r="AD23" s="30"/>
      <c r="AE23" s="30"/>
      <c r="AF23" s="25" t="str">
        <f>IF(COUNTIF(S23:AD23,"*s")&gt;0,"X"," ")</f>
        <v xml:space="preserve"> </v>
      </c>
      <c r="AG23" s="32">
        <f t="shared" si="3"/>
        <v>0</v>
      </c>
      <c r="AH23" s="32">
        <f t="shared" si="4"/>
        <v>0</v>
      </c>
      <c r="AI23" s="540" t="s">
        <v>80</v>
      </c>
      <c r="AJ23" s="561"/>
      <c r="AK23" s="34">
        <f>COUNTIF(AK5:AK20,"N/S")</f>
        <v>0</v>
      </c>
      <c r="AL23" s="34">
        <f t="shared" ref="AL23:AU23" si="10">COUNTIF(AL5:AL20,"N/S")</f>
        <v>0</v>
      </c>
      <c r="AM23" s="34">
        <f t="shared" si="10"/>
        <v>0</v>
      </c>
      <c r="AN23" s="34">
        <f t="shared" si="10"/>
        <v>0</v>
      </c>
      <c r="AO23" s="34">
        <f t="shared" si="10"/>
        <v>0</v>
      </c>
      <c r="AP23" s="34">
        <f t="shared" si="10"/>
        <v>0</v>
      </c>
      <c r="AQ23" s="34">
        <f t="shared" si="10"/>
        <v>0</v>
      </c>
      <c r="AR23" s="34">
        <f t="shared" si="10"/>
        <v>0</v>
      </c>
      <c r="AS23" s="34">
        <f t="shared" si="10"/>
        <v>0</v>
      </c>
      <c r="AT23" s="34">
        <f t="shared" si="10"/>
        <v>0</v>
      </c>
      <c r="AU23" s="34">
        <f t="shared" si="10"/>
        <v>0</v>
      </c>
      <c r="AV23" s="34">
        <f t="shared" si="8"/>
        <v>0</v>
      </c>
      <c r="AW23" s="34" cm="1">
        <f t="array" ref="AW23">_xlfn.IFNA(_xlfn.IFS(COUNTIF(AW5:AW20,"N/S1")&gt;1, "N/S1 !",COUNTIF(AW5:AW20,"N/S2")&gt;1, "N/S2 !",COUNTIF(AW5:AW20,"N/S3")&gt;1, "N/S3 !",COUNTIF(AW5:AW20,"N/S4")&gt;1, "N/S4 !"),0)</f>
        <v>0</v>
      </c>
      <c r="AX23" s="34"/>
      <c r="AY23" s="32"/>
    </row>
    <row r="24" spans="1:51" ht="33" customHeight="1">
      <c r="A24" s="28"/>
      <c r="B24" s="29"/>
      <c r="C24" s="30"/>
      <c r="D24" s="30"/>
      <c r="E24" s="30"/>
      <c r="F24" s="30"/>
      <c r="G24" s="30"/>
      <c r="H24" s="30"/>
      <c r="I24" s="30"/>
      <c r="J24" s="30"/>
      <c r="K24" s="30"/>
      <c r="L24" s="30"/>
      <c r="M24" s="30"/>
      <c r="N24" s="25" t="str">
        <f t="shared" si="7"/>
        <v xml:space="preserve"> </v>
      </c>
      <c r="O24" s="32">
        <f t="shared" si="0"/>
        <v>0</v>
      </c>
      <c r="P24" s="32">
        <f t="shared" si="1"/>
        <v>0</v>
      </c>
      <c r="Q24" s="31"/>
      <c r="R24" s="30"/>
      <c r="S24" s="30"/>
      <c r="T24" s="30"/>
      <c r="U24" s="30"/>
      <c r="V24" s="30"/>
      <c r="W24" s="30"/>
      <c r="X24" s="30"/>
      <c r="Y24" s="30"/>
      <c r="Z24" s="30"/>
      <c r="AA24" s="30"/>
      <c r="AB24" s="30"/>
      <c r="AC24" s="30"/>
      <c r="AD24" s="30"/>
      <c r="AE24" s="30"/>
      <c r="AF24" s="25" t="str">
        <f t="shared" ref="AF24:AF30" si="11">IF(COUNTIF(S24:AD24,"*s")&gt;0,"X"," ")</f>
        <v xml:space="preserve"> </v>
      </c>
      <c r="AG24" s="32">
        <f t="shared" si="3"/>
        <v>0</v>
      </c>
      <c r="AH24" s="32">
        <f t="shared" si="4"/>
        <v>0</v>
      </c>
      <c r="AI24" s="563" t="s">
        <v>82</v>
      </c>
      <c r="AJ24" s="564" t="s">
        <v>101</v>
      </c>
      <c r="AK24" s="564" t="s">
        <v>102</v>
      </c>
      <c r="AL24" s="564"/>
      <c r="AM24" s="564"/>
      <c r="AN24" s="564"/>
      <c r="AO24" s="564"/>
      <c r="AP24" s="564"/>
      <c r="AQ24" s="564"/>
      <c r="AR24" s="564"/>
      <c r="AS24" s="564"/>
      <c r="AT24" s="564"/>
      <c r="AU24" s="564"/>
      <c r="AV24" s="564"/>
      <c r="AW24" s="564"/>
      <c r="AX24" s="548" t="s">
        <v>103</v>
      </c>
      <c r="AY24" s="537" t="s">
        <v>104</v>
      </c>
    </row>
    <row r="25" spans="1:51" ht="33" customHeight="1">
      <c r="A25" s="28"/>
      <c r="B25" s="29"/>
      <c r="C25" s="30"/>
      <c r="D25" s="30"/>
      <c r="E25" s="30"/>
      <c r="F25" s="30"/>
      <c r="G25" s="30"/>
      <c r="H25" s="30"/>
      <c r="I25" s="30"/>
      <c r="J25" s="30"/>
      <c r="K25" s="30"/>
      <c r="L25" s="30"/>
      <c r="M25" s="30"/>
      <c r="N25" s="25" t="str">
        <f t="shared" si="7"/>
        <v xml:space="preserve"> </v>
      </c>
      <c r="O25" s="32">
        <f t="shared" si="0"/>
        <v>0</v>
      </c>
      <c r="P25" s="32">
        <f t="shared" si="1"/>
        <v>0</v>
      </c>
      <c r="Q25" s="31"/>
      <c r="R25" s="30"/>
      <c r="S25" s="30"/>
      <c r="T25" s="30"/>
      <c r="U25" s="30"/>
      <c r="V25" s="30"/>
      <c r="W25" s="30"/>
      <c r="X25" s="30"/>
      <c r="Y25" s="30"/>
      <c r="Z25" s="30"/>
      <c r="AA25" s="30"/>
      <c r="AB25" s="30"/>
      <c r="AC25" s="30"/>
      <c r="AD25" s="30"/>
      <c r="AE25" s="30"/>
      <c r="AF25" s="25" t="str">
        <f t="shared" si="11"/>
        <v xml:space="preserve"> </v>
      </c>
      <c r="AG25" s="32">
        <f t="shared" si="3"/>
        <v>0</v>
      </c>
      <c r="AH25" s="32">
        <f t="shared" si="4"/>
        <v>0</v>
      </c>
      <c r="AI25" s="563"/>
      <c r="AJ25" s="564"/>
      <c r="AK25" s="564"/>
      <c r="AL25" s="564"/>
      <c r="AM25" s="564"/>
      <c r="AN25" s="564"/>
      <c r="AO25" s="564"/>
      <c r="AP25" s="564"/>
      <c r="AQ25" s="564"/>
      <c r="AR25" s="564"/>
      <c r="AS25" s="564"/>
      <c r="AT25" s="564"/>
      <c r="AU25" s="564"/>
      <c r="AV25" s="564"/>
      <c r="AW25" s="564"/>
      <c r="AX25" s="549"/>
      <c r="AY25" s="539"/>
    </row>
    <row r="26" spans="1:51" ht="33" customHeight="1">
      <c r="A26" s="28"/>
      <c r="B26" s="29"/>
      <c r="C26" s="30"/>
      <c r="D26" s="30"/>
      <c r="E26" s="30"/>
      <c r="F26" s="30"/>
      <c r="G26" s="30"/>
      <c r="H26" s="30"/>
      <c r="I26" s="30"/>
      <c r="J26" s="30"/>
      <c r="K26" s="30"/>
      <c r="L26" s="30"/>
      <c r="M26" s="30"/>
      <c r="N26" s="25" t="str">
        <f t="shared" si="7"/>
        <v xml:space="preserve"> </v>
      </c>
      <c r="O26" s="32">
        <f t="shared" si="0"/>
        <v>0</v>
      </c>
      <c r="P26" s="32">
        <f t="shared" si="1"/>
        <v>0</v>
      </c>
      <c r="Q26" s="31"/>
      <c r="R26" s="30"/>
      <c r="S26" s="30"/>
      <c r="T26" s="30"/>
      <c r="U26" s="30"/>
      <c r="V26" s="30"/>
      <c r="W26" s="30"/>
      <c r="X26" s="30"/>
      <c r="Y26" s="30"/>
      <c r="Z26" s="30"/>
      <c r="AA26" s="30"/>
      <c r="AB26" s="30"/>
      <c r="AC26" s="30"/>
      <c r="AD26" s="30"/>
      <c r="AE26" s="30"/>
      <c r="AF26" s="25" t="str">
        <f t="shared" si="11"/>
        <v xml:space="preserve"> </v>
      </c>
      <c r="AG26" s="32">
        <f t="shared" si="3"/>
        <v>0</v>
      </c>
      <c r="AH26" s="32">
        <f t="shared" si="4"/>
        <v>0</v>
      </c>
      <c r="AI26" s="31"/>
      <c r="AJ26" s="30"/>
      <c r="AK26" s="30"/>
      <c r="AL26" s="30"/>
      <c r="AM26" s="30"/>
      <c r="AN26" s="537" t="s">
        <v>105</v>
      </c>
      <c r="AO26" s="30"/>
      <c r="AP26" s="30"/>
      <c r="AQ26" s="30"/>
      <c r="AR26" s="30"/>
      <c r="AS26" s="30"/>
      <c r="AT26" s="30"/>
      <c r="AU26" s="30"/>
      <c r="AV26" s="30"/>
      <c r="AW26" s="537" t="s">
        <v>106</v>
      </c>
      <c r="AX26" s="25" t="str">
        <f>IF(COUNTIF(AK26:AV26,"N/S*")&gt;0,"X"," ")</f>
        <v xml:space="preserve"> </v>
      </c>
      <c r="AY26" s="32">
        <f>COUNTIF(AO26:AV26,"*")+COUNTIF(AK26:AM26,"*")</f>
        <v>0</v>
      </c>
    </row>
    <row r="27" spans="1:51" ht="33" customHeight="1">
      <c r="A27" s="28"/>
      <c r="B27" s="29"/>
      <c r="C27" s="30"/>
      <c r="D27" s="30"/>
      <c r="E27" s="30"/>
      <c r="F27" s="30"/>
      <c r="G27" s="30"/>
      <c r="H27" s="30"/>
      <c r="I27" s="30"/>
      <c r="J27" s="30"/>
      <c r="K27" s="30"/>
      <c r="L27" s="30"/>
      <c r="M27" s="30"/>
      <c r="N27" s="25" t="str">
        <f t="shared" si="7"/>
        <v xml:space="preserve"> </v>
      </c>
      <c r="O27" s="32">
        <f t="shared" si="0"/>
        <v>0</v>
      </c>
      <c r="P27" s="32">
        <f t="shared" si="1"/>
        <v>0</v>
      </c>
      <c r="Q27" s="31"/>
      <c r="R27" s="30"/>
      <c r="S27" s="30"/>
      <c r="T27" s="30"/>
      <c r="U27" s="30"/>
      <c r="V27" s="30"/>
      <c r="W27" s="30"/>
      <c r="X27" s="30"/>
      <c r="Y27" s="30"/>
      <c r="Z27" s="30"/>
      <c r="AA27" s="30"/>
      <c r="AB27" s="30"/>
      <c r="AC27" s="30"/>
      <c r="AD27" s="30"/>
      <c r="AE27" s="30"/>
      <c r="AF27" s="25" t="str">
        <f t="shared" si="11"/>
        <v xml:space="preserve"> </v>
      </c>
      <c r="AG27" s="32">
        <f t="shared" si="3"/>
        <v>0</v>
      </c>
      <c r="AH27" s="32">
        <f t="shared" si="4"/>
        <v>0</v>
      </c>
      <c r="AI27" s="31"/>
      <c r="AJ27" s="30"/>
      <c r="AK27" s="30"/>
      <c r="AL27" s="30"/>
      <c r="AM27" s="30"/>
      <c r="AN27" s="538"/>
      <c r="AO27" s="30"/>
      <c r="AP27" s="30"/>
      <c r="AQ27" s="30"/>
      <c r="AR27" s="30"/>
      <c r="AS27" s="30"/>
      <c r="AT27" s="30"/>
      <c r="AU27" s="30"/>
      <c r="AV27" s="30"/>
      <c r="AW27" s="538"/>
      <c r="AX27" s="25" t="str">
        <f t="shared" ref="AX27:AX33" si="12">IF(COUNTIF(AK27:AV27,"N/S*")&gt;0,"X"," ")</f>
        <v xml:space="preserve"> </v>
      </c>
      <c r="AY27" s="32">
        <f t="shared" ref="AY27:AY33" si="13">COUNTIF(AO27:AV27,"*")+COUNTIF(AK27:AM27,"*")</f>
        <v>0</v>
      </c>
    </row>
    <row r="28" spans="1:51" ht="33" customHeight="1">
      <c r="A28" s="28"/>
      <c r="B28" s="29"/>
      <c r="C28" s="30"/>
      <c r="D28" s="30"/>
      <c r="E28" s="30"/>
      <c r="F28" s="30"/>
      <c r="G28" s="30"/>
      <c r="H28" s="30"/>
      <c r="I28" s="30"/>
      <c r="J28" s="30"/>
      <c r="K28" s="30"/>
      <c r="L28" s="30"/>
      <c r="M28" s="30"/>
      <c r="N28" s="25" t="str">
        <f t="shared" si="7"/>
        <v xml:space="preserve"> </v>
      </c>
      <c r="O28" s="32">
        <f t="shared" si="0"/>
        <v>0</v>
      </c>
      <c r="P28" s="32">
        <f t="shared" si="1"/>
        <v>0</v>
      </c>
      <c r="Q28" s="31"/>
      <c r="R28" s="30"/>
      <c r="S28" s="30"/>
      <c r="T28" s="30"/>
      <c r="U28" s="30"/>
      <c r="V28" s="30"/>
      <c r="W28" s="30"/>
      <c r="X28" s="30"/>
      <c r="Y28" s="30"/>
      <c r="Z28" s="30"/>
      <c r="AA28" s="30"/>
      <c r="AB28" s="30"/>
      <c r="AC28" s="30"/>
      <c r="AD28" s="30"/>
      <c r="AE28" s="30"/>
      <c r="AF28" s="25" t="str">
        <f t="shared" si="11"/>
        <v xml:space="preserve"> </v>
      </c>
      <c r="AG28" s="32">
        <f t="shared" si="3"/>
        <v>0</v>
      </c>
      <c r="AH28" s="32">
        <f t="shared" si="4"/>
        <v>0</v>
      </c>
      <c r="AI28" s="31"/>
      <c r="AJ28" s="30"/>
      <c r="AK28" s="30"/>
      <c r="AL28" s="30"/>
      <c r="AM28" s="30"/>
      <c r="AN28" s="538"/>
      <c r="AO28" s="30"/>
      <c r="AP28" s="30"/>
      <c r="AQ28" s="30"/>
      <c r="AR28" s="30"/>
      <c r="AS28" s="30"/>
      <c r="AT28" s="30"/>
      <c r="AU28" s="30"/>
      <c r="AV28" s="30"/>
      <c r="AW28" s="538"/>
      <c r="AX28" s="25" t="str">
        <f t="shared" si="12"/>
        <v xml:space="preserve"> </v>
      </c>
      <c r="AY28" s="32">
        <f t="shared" si="13"/>
        <v>0</v>
      </c>
    </row>
    <row r="29" spans="1:51" ht="33" customHeight="1">
      <c r="A29" s="28"/>
      <c r="B29" s="29"/>
      <c r="C29" s="30"/>
      <c r="D29" s="30"/>
      <c r="E29" s="30"/>
      <c r="F29" s="30"/>
      <c r="G29" s="30"/>
      <c r="H29" s="30"/>
      <c r="I29" s="30"/>
      <c r="J29" s="30"/>
      <c r="K29" s="30"/>
      <c r="L29" s="30"/>
      <c r="M29" s="30"/>
      <c r="N29" s="25" t="str">
        <f t="shared" si="7"/>
        <v xml:space="preserve"> </v>
      </c>
      <c r="O29" s="32">
        <f t="shared" si="0"/>
        <v>0</v>
      </c>
      <c r="P29" s="32">
        <f t="shared" si="1"/>
        <v>0</v>
      </c>
      <c r="Q29" s="31"/>
      <c r="R29" s="30"/>
      <c r="S29" s="30"/>
      <c r="T29" s="30"/>
      <c r="U29" s="30"/>
      <c r="V29" s="30"/>
      <c r="W29" s="30"/>
      <c r="X29" s="30"/>
      <c r="Y29" s="30"/>
      <c r="Z29" s="30"/>
      <c r="AA29" s="30"/>
      <c r="AB29" s="30"/>
      <c r="AC29" s="30"/>
      <c r="AD29" s="30"/>
      <c r="AE29" s="30"/>
      <c r="AF29" s="25" t="str">
        <f t="shared" si="11"/>
        <v xml:space="preserve"> </v>
      </c>
      <c r="AG29" s="32">
        <f t="shared" si="3"/>
        <v>0</v>
      </c>
      <c r="AH29" s="32">
        <f t="shared" si="4"/>
        <v>0</v>
      </c>
      <c r="AI29" s="31"/>
      <c r="AJ29" s="30"/>
      <c r="AK29" s="30"/>
      <c r="AL29" s="30"/>
      <c r="AM29" s="30"/>
      <c r="AN29" s="538"/>
      <c r="AO29" s="30"/>
      <c r="AP29" s="30"/>
      <c r="AQ29" s="30"/>
      <c r="AR29" s="30"/>
      <c r="AS29" s="30"/>
      <c r="AT29" s="30"/>
      <c r="AU29" s="30"/>
      <c r="AV29" s="30"/>
      <c r="AW29" s="538"/>
      <c r="AX29" s="25" t="str">
        <f t="shared" si="12"/>
        <v xml:space="preserve"> </v>
      </c>
      <c r="AY29" s="32">
        <f t="shared" si="13"/>
        <v>0</v>
      </c>
    </row>
    <row r="30" spans="1:51" ht="33" customHeight="1">
      <c r="A30" s="28"/>
      <c r="B30" s="29"/>
      <c r="C30" s="30"/>
      <c r="D30" s="30"/>
      <c r="E30" s="30"/>
      <c r="F30" s="30"/>
      <c r="G30" s="30"/>
      <c r="H30" s="30"/>
      <c r="I30" s="30"/>
      <c r="J30" s="30"/>
      <c r="K30" s="30"/>
      <c r="L30" s="30"/>
      <c r="M30" s="30"/>
      <c r="N30" s="25" t="str">
        <f t="shared" si="7"/>
        <v xml:space="preserve"> </v>
      </c>
      <c r="O30" s="32">
        <f t="shared" si="0"/>
        <v>0</v>
      </c>
      <c r="P30" s="32">
        <f t="shared" si="1"/>
        <v>0</v>
      </c>
      <c r="Q30" s="31"/>
      <c r="R30" s="30"/>
      <c r="S30" s="30"/>
      <c r="T30" s="30"/>
      <c r="U30" s="30"/>
      <c r="V30" s="30"/>
      <c r="W30" s="30"/>
      <c r="X30" s="30"/>
      <c r="Y30" s="30"/>
      <c r="Z30" s="30"/>
      <c r="AA30" s="30"/>
      <c r="AB30" s="30"/>
      <c r="AC30" s="30"/>
      <c r="AD30" s="30"/>
      <c r="AE30" s="30"/>
      <c r="AF30" s="25" t="str">
        <f t="shared" si="11"/>
        <v xml:space="preserve"> </v>
      </c>
      <c r="AG30" s="32">
        <f t="shared" si="3"/>
        <v>0</v>
      </c>
      <c r="AH30" s="32">
        <f t="shared" si="4"/>
        <v>0</v>
      </c>
      <c r="AI30" s="31"/>
      <c r="AJ30" s="30"/>
      <c r="AK30" s="30"/>
      <c r="AL30" s="30"/>
      <c r="AM30" s="30"/>
      <c r="AN30" s="538"/>
      <c r="AO30" s="30"/>
      <c r="AP30" s="30"/>
      <c r="AQ30" s="30"/>
      <c r="AR30" s="30"/>
      <c r="AS30" s="30"/>
      <c r="AT30" s="30"/>
      <c r="AU30" s="30"/>
      <c r="AV30" s="30"/>
      <c r="AW30" s="538"/>
      <c r="AX30" s="25" t="str">
        <f t="shared" si="12"/>
        <v xml:space="preserve"> </v>
      </c>
      <c r="AY30" s="32">
        <f t="shared" si="13"/>
        <v>0</v>
      </c>
    </row>
    <row r="31" spans="1:51" ht="30" customHeight="1">
      <c r="A31" s="540" t="s">
        <v>78</v>
      </c>
      <c r="B31" s="561"/>
      <c r="C31" s="34">
        <f t="shared" ref="C31:L31" si="14">COUNTIF(C5:C30,"A")</f>
        <v>0</v>
      </c>
      <c r="D31" s="34">
        <f t="shared" si="14"/>
        <v>0</v>
      </c>
      <c r="E31" s="34">
        <f t="shared" si="14"/>
        <v>0</v>
      </c>
      <c r="F31" s="34">
        <f t="shared" si="14"/>
        <v>0</v>
      </c>
      <c r="G31" s="34">
        <f t="shared" si="14"/>
        <v>0</v>
      </c>
      <c r="H31" s="34">
        <f t="shared" si="14"/>
        <v>0</v>
      </c>
      <c r="I31" s="34">
        <f t="shared" si="14"/>
        <v>0</v>
      </c>
      <c r="J31" s="34">
        <f t="shared" si="14"/>
        <v>0</v>
      </c>
      <c r="K31" s="34">
        <f t="shared" si="14"/>
        <v>0</v>
      </c>
      <c r="L31" s="34">
        <f t="shared" si="14"/>
        <v>0</v>
      </c>
      <c r="M31" s="34" cm="1">
        <f t="array" ref="M31">_xlfn.IFNA(_xlfn.IFS(COUNTIF(M5:M30,"1")&gt;1, "1 *", COUNTIF(M5:M30,"2")&gt;1, "2 *",COUNTIF(M5:M30,"3")&gt;1, "3 *",COUNTIF(M5:M30,"4")&gt;1, "4 *"),0)</f>
        <v>0</v>
      </c>
      <c r="N31" s="34"/>
      <c r="O31" s="34"/>
      <c r="P31" s="33"/>
      <c r="Q31" s="540" t="s">
        <v>78</v>
      </c>
      <c r="R31" s="561"/>
      <c r="S31" s="34">
        <f t="shared" ref="S31:AD31" si="15">COUNTIF(S5:S30,"A")</f>
        <v>0</v>
      </c>
      <c r="T31" s="34">
        <f t="shared" si="15"/>
        <v>0</v>
      </c>
      <c r="U31" s="34">
        <f t="shared" si="15"/>
        <v>0</v>
      </c>
      <c r="V31" s="34">
        <f t="shared" si="15"/>
        <v>0</v>
      </c>
      <c r="W31" s="34">
        <f t="shared" si="15"/>
        <v>0</v>
      </c>
      <c r="X31" s="34">
        <f t="shared" si="15"/>
        <v>0</v>
      </c>
      <c r="Y31" s="34">
        <f t="shared" si="15"/>
        <v>0</v>
      </c>
      <c r="Z31" s="34">
        <f t="shared" si="15"/>
        <v>0</v>
      </c>
      <c r="AA31" s="34">
        <f t="shared" si="15"/>
        <v>0</v>
      </c>
      <c r="AB31" s="34">
        <f t="shared" si="15"/>
        <v>0</v>
      </c>
      <c r="AC31" s="34">
        <f t="shared" si="15"/>
        <v>0</v>
      </c>
      <c r="AD31" s="34">
        <f t="shared" si="15"/>
        <v>0</v>
      </c>
      <c r="AE31" s="34" cm="1">
        <f t="array" ref="AE31">_xlfn.IFNA(_xlfn.IFS(COUNTIF(AE5:AE30,"1")&gt;1, "1 *", COUNTIF(AE5:AE30,"2")&gt;1, "2 *",COUNTIF(AE5:AE30,"3")&gt;1, "3 *",COUNTIF(AE5:AE30,"4")&gt;1, "4 *"),0)</f>
        <v>0</v>
      </c>
      <c r="AF31" s="34"/>
      <c r="AG31" s="34"/>
      <c r="AH31" s="34"/>
      <c r="AI31" s="31"/>
      <c r="AJ31" s="30"/>
      <c r="AK31" s="30"/>
      <c r="AL31" s="30"/>
      <c r="AM31" s="30"/>
      <c r="AN31" s="538"/>
      <c r="AO31" s="30"/>
      <c r="AP31" s="30"/>
      <c r="AQ31" s="30"/>
      <c r="AR31" s="30"/>
      <c r="AS31" s="30"/>
      <c r="AT31" s="30"/>
      <c r="AU31" s="30"/>
      <c r="AV31" s="30"/>
      <c r="AW31" s="538"/>
      <c r="AX31" s="25" t="str">
        <f t="shared" si="12"/>
        <v xml:space="preserve"> </v>
      </c>
      <c r="AY31" s="32">
        <f t="shared" si="13"/>
        <v>0</v>
      </c>
    </row>
    <row r="32" spans="1:51" ht="30" customHeight="1">
      <c r="A32" s="540" t="s">
        <v>79</v>
      </c>
      <c r="B32" s="561"/>
      <c r="C32" s="34">
        <f t="shared" ref="C32:L32" si="16">COUNTIF(C5:C30,"B")</f>
        <v>0</v>
      </c>
      <c r="D32" s="34">
        <f t="shared" si="16"/>
        <v>0</v>
      </c>
      <c r="E32" s="34">
        <f t="shared" si="16"/>
        <v>0</v>
      </c>
      <c r="F32" s="34">
        <f t="shared" si="16"/>
        <v>0</v>
      </c>
      <c r="G32" s="34">
        <f t="shared" si="16"/>
        <v>0</v>
      </c>
      <c r="H32" s="34">
        <f t="shared" si="16"/>
        <v>0</v>
      </c>
      <c r="I32" s="34">
        <f t="shared" si="16"/>
        <v>0</v>
      </c>
      <c r="J32" s="34">
        <f t="shared" si="16"/>
        <v>0</v>
      </c>
      <c r="K32" s="34">
        <f t="shared" si="16"/>
        <v>0</v>
      </c>
      <c r="L32" s="34">
        <f t="shared" si="16"/>
        <v>0</v>
      </c>
      <c r="M32" s="34"/>
      <c r="N32" s="34"/>
      <c r="O32" s="34"/>
      <c r="P32" s="33"/>
      <c r="Q32" s="540" t="s">
        <v>79</v>
      </c>
      <c r="R32" s="561"/>
      <c r="S32" s="34">
        <f t="shared" ref="S32:AD32" si="17">COUNTIF(S5:S30,"B")</f>
        <v>0</v>
      </c>
      <c r="T32" s="34">
        <f t="shared" si="17"/>
        <v>0</v>
      </c>
      <c r="U32" s="34">
        <f t="shared" si="17"/>
        <v>0</v>
      </c>
      <c r="V32" s="34">
        <f t="shared" si="17"/>
        <v>0</v>
      </c>
      <c r="W32" s="34">
        <f t="shared" si="17"/>
        <v>0</v>
      </c>
      <c r="X32" s="34">
        <f t="shared" si="17"/>
        <v>0</v>
      </c>
      <c r="Y32" s="34">
        <f t="shared" si="17"/>
        <v>0</v>
      </c>
      <c r="Z32" s="34">
        <f t="shared" si="17"/>
        <v>0</v>
      </c>
      <c r="AA32" s="34">
        <f t="shared" si="17"/>
        <v>0</v>
      </c>
      <c r="AB32" s="34">
        <f t="shared" si="17"/>
        <v>0</v>
      </c>
      <c r="AC32" s="34">
        <f t="shared" si="17"/>
        <v>0</v>
      </c>
      <c r="AD32" s="34">
        <f t="shared" si="17"/>
        <v>0</v>
      </c>
      <c r="AE32" s="34"/>
      <c r="AF32" s="34"/>
      <c r="AG32" s="34"/>
      <c r="AH32" s="34"/>
      <c r="AI32" s="31"/>
      <c r="AJ32" s="30"/>
      <c r="AK32" s="30"/>
      <c r="AL32" s="30"/>
      <c r="AM32" s="30"/>
      <c r="AN32" s="538"/>
      <c r="AO32" s="30"/>
      <c r="AP32" s="30"/>
      <c r="AQ32" s="30"/>
      <c r="AR32" s="30"/>
      <c r="AS32" s="30"/>
      <c r="AT32" s="30"/>
      <c r="AU32" s="30"/>
      <c r="AV32" s="30"/>
      <c r="AW32" s="538"/>
      <c r="AX32" s="25" t="str">
        <f t="shared" si="12"/>
        <v xml:space="preserve"> </v>
      </c>
      <c r="AY32" s="32">
        <f t="shared" si="13"/>
        <v>0</v>
      </c>
    </row>
    <row r="33" spans="1:52" ht="30" customHeight="1">
      <c r="A33" s="540" t="s">
        <v>80</v>
      </c>
      <c r="B33" s="561"/>
      <c r="C33" s="34">
        <f t="shared" ref="C33:L33" si="18">COUNTIF(C5:C30,"N/S")</f>
        <v>0</v>
      </c>
      <c r="D33" s="34">
        <f t="shared" si="18"/>
        <v>0</v>
      </c>
      <c r="E33" s="34">
        <f t="shared" si="18"/>
        <v>0</v>
      </c>
      <c r="F33" s="34">
        <f t="shared" si="18"/>
        <v>0</v>
      </c>
      <c r="G33" s="34">
        <f t="shared" si="18"/>
        <v>0</v>
      </c>
      <c r="H33" s="34">
        <f t="shared" si="18"/>
        <v>0</v>
      </c>
      <c r="I33" s="34">
        <f t="shared" si="18"/>
        <v>0</v>
      </c>
      <c r="J33" s="34">
        <f t="shared" si="18"/>
        <v>0</v>
      </c>
      <c r="K33" s="34">
        <f t="shared" si="18"/>
        <v>0</v>
      </c>
      <c r="L33" s="34">
        <f t="shared" si="18"/>
        <v>0</v>
      </c>
      <c r="M33" s="34" cm="1">
        <f t="array" ref="M33">_xlfn.IFNA(_xlfn.IFS(COUNTIF(M5:M30,"N/S1")&gt;1, "N/S1 !",COUNTIF(M5:M30,"N/S2")&gt;1, "N/S2 !",COUNTIF(M5:M30,"N/S3")&gt;1, "N/S3 !",COUNTIF(M5:M30,"N/S4")&gt;1, "N/S4 !"),0)</f>
        <v>0</v>
      </c>
      <c r="N33" s="34"/>
      <c r="O33" s="35"/>
      <c r="P33" s="36"/>
      <c r="Q33" s="540" t="s">
        <v>80</v>
      </c>
      <c r="R33" s="561"/>
      <c r="S33" s="34">
        <f t="shared" ref="S33:AD33" si="19">COUNTIF(S5:S30,"N/S")</f>
        <v>0</v>
      </c>
      <c r="T33" s="34">
        <f t="shared" si="19"/>
        <v>0</v>
      </c>
      <c r="U33" s="34">
        <f t="shared" si="19"/>
        <v>0</v>
      </c>
      <c r="V33" s="34">
        <f t="shared" si="19"/>
        <v>0</v>
      </c>
      <c r="W33" s="34">
        <f t="shared" si="19"/>
        <v>0</v>
      </c>
      <c r="X33" s="34">
        <f t="shared" si="19"/>
        <v>0</v>
      </c>
      <c r="Y33" s="34">
        <f t="shared" si="19"/>
        <v>0</v>
      </c>
      <c r="Z33" s="34">
        <f t="shared" si="19"/>
        <v>0</v>
      </c>
      <c r="AA33" s="34">
        <f t="shared" si="19"/>
        <v>0</v>
      </c>
      <c r="AB33" s="34">
        <f t="shared" si="19"/>
        <v>0</v>
      </c>
      <c r="AC33" s="34">
        <f t="shared" si="19"/>
        <v>0</v>
      </c>
      <c r="AD33" s="34">
        <f t="shared" si="19"/>
        <v>0</v>
      </c>
      <c r="AE33" s="34" cm="1">
        <f t="array" ref="AE33">_xlfn.IFNA(_xlfn.IFS(COUNTIF(AE5:AE30,"N/S1")&gt;1, "N/S1 !",COUNTIF(AE5:AE30,"N/S2")&gt;1, "N/S2 !",COUNTIF(AE5:AE30,"N/S3")&gt;1, "N/S3 !",COUNTIF(AE5:AE30,"N/S4")&gt;1, "N/S4 !"),0)</f>
        <v>0</v>
      </c>
      <c r="AF33" s="34"/>
      <c r="AG33" s="35"/>
      <c r="AH33" s="35"/>
      <c r="AI33" s="31"/>
      <c r="AJ33" s="30"/>
      <c r="AK33" s="30"/>
      <c r="AL33" s="30"/>
      <c r="AM33" s="30"/>
      <c r="AN33" s="539"/>
      <c r="AO33" s="30"/>
      <c r="AP33" s="30"/>
      <c r="AQ33" s="30"/>
      <c r="AR33" s="30"/>
      <c r="AS33" s="30"/>
      <c r="AT33" s="30"/>
      <c r="AU33" s="30"/>
      <c r="AV33" s="30"/>
      <c r="AW33" s="539"/>
      <c r="AX33" s="25" t="str">
        <f t="shared" si="12"/>
        <v xml:space="preserve"> </v>
      </c>
      <c r="AY33" s="32">
        <f t="shared" si="13"/>
        <v>0</v>
      </c>
    </row>
    <row r="34" spans="1:52" ht="51" customHeight="1">
      <c r="A34" s="514" t="s">
        <v>107</v>
      </c>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6"/>
      <c r="AI34" s="562" t="s">
        <v>108</v>
      </c>
      <c r="AJ34" s="562"/>
      <c r="AK34" s="560"/>
      <c r="AL34" s="560"/>
      <c r="AM34" s="560"/>
      <c r="AN34" s="560"/>
      <c r="AO34" s="560"/>
      <c r="AP34" s="560"/>
      <c r="AQ34" s="560"/>
      <c r="AR34" s="560"/>
      <c r="AS34" s="560"/>
      <c r="AT34" s="560"/>
      <c r="AU34" s="560"/>
      <c r="AV34" s="560"/>
      <c r="AW34" s="560"/>
      <c r="AX34" s="560"/>
      <c r="AY34" s="560"/>
    </row>
    <row r="36" spans="1:52" ht="35" customHeight="1">
      <c r="A36" s="14" t="s">
        <v>19</v>
      </c>
      <c r="B36" s="493" t="str">
        <f>VLOOKUP('Read Me First'!I4,'Read Me First'!L5:N7,2,FALSE)</f>
        <v>Horspath, Oxford</v>
      </c>
      <c r="C36" s="494"/>
      <c r="D36" s="494"/>
      <c r="E36" s="494"/>
      <c r="F36" s="494"/>
      <c r="G36" s="494"/>
      <c r="H36" s="494"/>
      <c r="I36" s="494"/>
      <c r="J36" s="494"/>
      <c r="K36" s="494"/>
      <c r="L36" s="494"/>
      <c r="M36" s="494"/>
      <c r="N36" s="494"/>
      <c r="O36" s="494"/>
      <c r="P36" s="495"/>
      <c r="Q36" s="522" t="str">
        <f>"OXFORDSHIRE TRACK &amp; FIELD LEAGUE "&amp;YEAR($B$37)</f>
        <v>OXFORDSHIRE TRACK &amp; FIELD LEAGUE 2025</v>
      </c>
      <c r="R36" s="523"/>
      <c r="S36" s="523"/>
      <c r="T36" s="523"/>
      <c r="U36" s="523"/>
      <c r="V36" s="523"/>
      <c r="W36" s="523"/>
      <c r="X36" s="523"/>
      <c r="Y36" s="523"/>
      <c r="Z36" s="523"/>
      <c r="AA36" s="523"/>
      <c r="AB36" s="523"/>
      <c r="AC36" s="523"/>
      <c r="AD36" s="523"/>
      <c r="AE36" s="523"/>
      <c r="AF36" s="523"/>
      <c r="AG36" s="523"/>
      <c r="AH36" s="524"/>
      <c r="AI36" s="528" t="s">
        <v>35</v>
      </c>
      <c r="AJ36" s="529"/>
      <c r="AK36" s="529"/>
      <c r="AL36" s="529"/>
      <c r="AM36" s="529"/>
      <c r="AN36" s="529"/>
      <c r="AO36" s="529"/>
      <c r="AP36" s="529"/>
      <c r="AQ36" s="529"/>
      <c r="AR36" s="529"/>
      <c r="AS36" s="529"/>
      <c r="AT36" s="530"/>
      <c r="AU36" s="531" t="s">
        <v>0</v>
      </c>
      <c r="AV36" s="532"/>
      <c r="AW36" s="532"/>
      <c r="AX36" s="532"/>
      <c r="AY36" s="533"/>
      <c r="AZ36" s="4"/>
    </row>
    <row r="37" spans="1:52" ht="35" customHeight="1">
      <c r="A37" s="38" t="s">
        <v>20</v>
      </c>
      <c r="B37" s="534">
        <f>VLOOKUP('Read Me First'!I4,'Read Me First'!L5:N7,3,FALSE)</f>
        <v>45774</v>
      </c>
      <c r="C37" s="535"/>
      <c r="D37" s="535"/>
      <c r="E37" s="535"/>
      <c r="F37" s="535"/>
      <c r="G37" s="535"/>
      <c r="H37" s="535"/>
      <c r="I37" s="535"/>
      <c r="J37" s="535"/>
      <c r="K37" s="535"/>
      <c r="L37" s="535"/>
      <c r="M37" s="535"/>
      <c r="N37" s="535"/>
      <c r="O37" s="535"/>
      <c r="P37" s="536"/>
      <c r="Q37" s="525"/>
      <c r="R37" s="526"/>
      <c r="S37" s="526"/>
      <c r="T37" s="526"/>
      <c r="U37" s="526"/>
      <c r="V37" s="526"/>
      <c r="W37" s="526"/>
      <c r="X37" s="526"/>
      <c r="Y37" s="526"/>
      <c r="Z37" s="526"/>
      <c r="AA37" s="526"/>
      <c r="AB37" s="526"/>
      <c r="AC37" s="526"/>
      <c r="AD37" s="526"/>
      <c r="AE37" s="526"/>
      <c r="AF37" s="526"/>
      <c r="AG37" s="526"/>
      <c r="AH37" s="527"/>
      <c r="AI37" s="493" t="s">
        <v>117</v>
      </c>
      <c r="AJ37" s="494"/>
      <c r="AK37" s="494"/>
      <c r="AL37" s="494"/>
      <c r="AM37" s="494"/>
      <c r="AN37" s="494"/>
      <c r="AO37" s="494"/>
      <c r="AP37" s="494"/>
      <c r="AQ37" s="494"/>
      <c r="AR37" s="494"/>
      <c r="AS37" s="494"/>
      <c r="AT37" s="495"/>
      <c r="AU37" s="531" t="s">
        <v>47</v>
      </c>
      <c r="AV37" s="532"/>
      <c r="AW37" s="532"/>
      <c r="AX37" s="532"/>
      <c r="AY37" s="533"/>
      <c r="AZ37" s="7"/>
    </row>
    <row r="38" spans="1:52" ht="126" customHeight="1">
      <c r="A38" s="558" t="s">
        <v>126</v>
      </c>
      <c r="B38" s="556" t="s">
        <v>94</v>
      </c>
      <c r="C38" s="39" t="s">
        <v>52</v>
      </c>
      <c r="D38" s="39" t="s">
        <v>127</v>
      </c>
      <c r="E38" s="39" t="s">
        <v>6</v>
      </c>
      <c r="F38" s="40" t="s">
        <v>128</v>
      </c>
      <c r="G38" s="40" t="s">
        <v>53</v>
      </c>
      <c r="H38" s="40" t="s">
        <v>2</v>
      </c>
      <c r="I38" s="39" t="s">
        <v>54</v>
      </c>
      <c r="J38" s="40" t="s">
        <v>4</v>
      </c>
      <c r="K38" s="40" t="s">
        <v>3</v>
      </c>
      <c r="L38" s="40" t="s">
        <v>129</v>
      </c>
      <c r="M38" s="39" t="s">
        <v>7</v>
      </c>
      <c r="N38" s="542" t="s">
        <v>95</v>
      </c>
      <c r="O38" s="544" t="s">
        <v>96</v>
      </c>
      <c r="P38" s="544" t="s">
        <v>97</v>
      </c>
      <c r="Q38" s="558" t="s">
        <v>130</v>
      </c>
      <c r="R38" s="556" t="s">
        <v>94</v>
      </c>
      <c r="S38" s="39" t="s">
        <v>57</v>
      </c>
      <c r="T38" s="39" t="s">
        <v>53</v>
      </c>
      <c r="U38" s="39" t="s">
        <v>131</v>
      </c>
      <c r="V38" s="39" t="s">
        <v>128</v>
      </c>
      <c r="W38" s="39" t="s">
        <v>6</v>
      </c>
      <c r="X38" s="39" t="s">
        <v>54</v>
      </c>
      <c r="Y38" s="39" t="s">
        <v>2</v>
      </c>
      <c r="Z38" s="39" t="s">
        <v>129</v>
      </c>
      <c r="AA38" s="39" t="s">
        <v>12</v>
      </c>
      <c r="AB38" s="39" t="s">
        <v>52</v>
      </c>
      <c r="AC38" s="39" t="s">
        <v>4</v>
      </c>
      <c r="AD38" s="39" t="s">
        <v>3</v>
      </c>
      <c r="AE38" s="39" t="s">
        <v>7</v>
      </c>
      <c r="AF38" s="542" t="s">
        <v>95</v>
      </c>
      <c r="AG38" s="544" t="s">
        <v>96</v>
      </c>
      <c r="AH38" s="544" t="s">
        <v>97</v>
      </c>
      <c r="AI38" s="558" t="s">
        <v>132</v>
      </c>
      <c r="AJ38" s="556" t="s">
        <v>94</v>
      </c>
      <c r="AK38" s="39" t="s">
        <v>57</v>
      </c>
      <c r="AL38" s="39" t="s">
        <v>53</v>
      </c>
      <c r="AM38" s="39" t="s">
        <v>128</v>
      </c>
      <c r="AN38" s="39" t="s">
        <v>133</v>
      </c>
      <c r="AO38" s="39" t="s">
        <v>6</v>
      </c>
      <c r="AP38" s="39" t="s">
        <v>54</v>
      </c>
      <c r="AQ38" s="39" t="s">
        <v>2</v>
      </c>
      <c r="AR38" s="39" t="s">
        <v>129</v>
      </c>
      <c r="AS38" s="39" t="s">
        <v>12</v>
      </c>
      <c r="AT38" s="39" t="s">
        <v>52</v>
      </c>
      <c r="AU38" s="39" t="s">
        <v>4</v>
      </c>
      <c r="AV38" s="39" t="s">
        <v>3</v>
      </c>
      <c r="AW38" s="39" t="s">
        <v>7</v>
      </c>
      <c r="AX38" s="542" t="s">
        <v>95</v>
      </c>
      <c r="AY38" s="544" t="s">
        <v>96</v>
      </c>
      <c r="AZ38" s="18"/>
    </row>
    <row r="39" spans="1:52" ht="56" customHeight="1">
      <c r="A39" s="559"/>
      <c r="B39" s="557"/>
      <c r="C39" s="42" t="s">
        <v>134</v>
      </c>
      <c r="D39" s="41">
        <v>0.4375</v>
      </c>
      <c r="E39" s="41">
        <v>0.45833333333333331</v>
      </c>
      <c r="F39" s="41">
        <v>0.48958333333333331</v>
      </c>
      <c r="G39" s="41">
        <v>0.54166666666666663</v>
      </c>
      <c r="H39" s="41">
        <v>0.55555555555555503</v>
      </c>
      <c r="I39" s="41">
        <v>0.58333333333333337</v>
      </c>
      <c r="J39" s="41">
        <v>0.63888888888889295</v>
      </c>
      <c r="K39" s="41">
        <v>0.66319444444444442</v>
      </c>
      <c r="L39" s="41">
        <v>0.66666666666666663</v>
      </c>
      <c r="M39" s="41">
        <v>0.69791666666666663</v>
      </c>
      <c r="N39" s="543"/>
      <c r="O39" s="545"/>
      <c r="P39" s="545"/>
      <c r="Q39" s="559"/>
      <c r="R39" s="557"/>
      <c r="S39" s="41">
        <v>0.41666666666666669</v>
      </c>
      <c r="T39" s="41">
        <v>0.41666666666666669</v>
      </c>
      <c r="U39" s="41">
        <v>0.4513888888888889</v>
      </c>
      <c r="V39" s="41">
        <v>0.45833333333333331</v>
      </c>
      <c r="W39" s="41">
        <v>0.47222222222222227</v>
      </c>
      <c r="X39" s="41">
        <v>0.5</v>
      </c>
      <c r="Y39" s="41">
        <v>0.54861111111111105</v>
      </c>
      <c r="Z39" s="41">
        <v>0.58333333333333337</v>
      </c>
      <c r="AA39" s="41">
        <v>0.59027777777777779</v>
      </c>
      <c r="AB39" s="41">
        <v>0.625</v>
      </c>
      <c r="AC39" s="41">
        <v>0.64583333333333903</v>
      </c>
      <c r="AD39" s="41">
        <v>0.67708333333333337</v>
      </c>
      <c r="AE39" s="41">
        <v>0.70486111111111105</v>
      </c>
      <c r="AF39" s="543"/>
      <c r="AG39" s="545"/>
      <c r="AH39" s="545"/>
      <c r="AI39" s="559"/>
      <c r="AJ39" s="557"/>
      <c r="AK39" s="41">
        <v>0.41666666666666669</v>
      </c>
      <c r="AL39" s="41">
        <v>0.41666666666666669</v>
      </c>
      <c r="AM39" s="41">
        <v>0.45833333333333331</v>
      </c>
      <c r="AN39" s="41">
        <v>0.46527777777777773</v>
      </c>
      <c r="AO39" s="41">
        <v>0.47222222222222227</v>
      </c>
      <c r="AP39" s="41">
        <v>0.5</v>
      </c>
      <c r="AQ39" s="41">
        <v>0.55208333333333304</v>
      </c>
      <c r="AR39" s="41">
        <v>0.58333333333333337</v>
      </c>
      <c r="AS39" s="41">
        <v>0.59375</v>
      </c>
      <c r="AT39" s="41">
        <v>0.625</v>
      </c>
      <c r="AU39" s="41">
        <v>0.65277777777778501</v>
      </c>
      <c r="AV39" s="41">
        <v>0.67708333333333337</v>
      </c>
      <c r="AW39" s="41">
        <v>0.71180555555555503</v>
      </c>
      <c r="AX39" s="543"/>
      <c r="AY39" s="545"/>
      <c r="AZ39" s="19"/>
    </row>
    <row r="40" spans="1:52" ht="34" customHeight="1">
      <c r="A40" s="28"/>
      <c r="B40" s="29"/>
      <c r="C40" s="30"/>
      <c r="D40" s="30"/>
      <c r="E40" s="30"/>
      <c r="F40" s="30"/>
      <c r="G40" s="30"/>
      <c r="H40" s="30"/>
      <c r="I40" s="30"/>
      <c r="J40" s="30"/>
      <c r="K40" s="30"/>
      <c r="L40" s="30"/>
      <c r="M40" s="30"/>
      <c r="N40" s="25" t="str">
        <f>IF(COUNTIF(C40:L40,"*s")&gt;0,"X"," ")</f>
        <v xml:space="preserve"> </v>
      </c>
      <c r="O40" s="32">
        <f>COUNTIF(C40:L40,"*")</f>
        <v>0</v>
      </c>
      <c r="P40" s="32">
        <f>COUNTIF(E40,"*")+COUNTIF(K40,"*")</f>
        <v>0</v>
      </c>
      <c r="Q40" s="28"/>
      <c r="R40" s="29"/>
      <c r="S40" s="30"/>
      <c r="T40" s="30"/>
      <c r="U40" s="30"/>
      <c r="V40" s="30"/>
      <c r="W40" s="30"/>
      <c r="X40" s="30"/>
      <c r="Y40" s="30"/>
      <c r="Z40" s="30"/>
      <c r="AA40" s="30"/>
      <c r="AB40" s="30"/>
      <c r="AC40" s="30"/>
      <c r="AD40" s="30"/>
      <c r="AE40" s="30"/>
      <c r="AF40" s="25" t="str">
        <f>IF(COUNTIF(S40:AD40,"*s")&gt;0,"X"," ")</f>
        <v xml:space="preserve"> </v>
      </c>
      <c r="AG40" s="32">
        <f>COUNTIF(S40:AD40,"*")</f>
        <v>0</v>
      </c>
      <c r="AH40" s="32">
        <f>COUNTIF(W40,"*")+COUNTIF(AD40,"*")</f>
        <v>0</v>
      </c>
      <c r="AI40" s="28"/>
      <c r="AJ40" s="29"/>
      <c r="AK40" s="30"/>
      <c r="AL40" s="30"/>
      <c r="AM40" s="30"/>
      <c r="AN40" s="30"/>
      <c r="AO40" s="30"/>
      <c r="AP40" s="30"/>
      <c r="AQ40" s="30"/>
      <c r="AR40" s="30"/>
      <c r="AS40" s="30"/>
      <c r="AT40" s="30"/>
      <c r="AU40" s="30"/>
      <c r="AV40" s="30"/>
      <c r="AW40" s="30"/>
      <c r="AX40" s="25" t="str">
        <f>IF(COUNTIF(AK40:AV40,"*s")&gt;0,"X"," ")</f>
        <v xml:space="preserve"> </v>
      </c>
      <c r="AY40" s="32">
        <f>COUNTIF(AK40:AU40,"*")</f>
        <v>0</v>
      </c>
    </row>
    <row r="41" spans="1:52" ht="34" customHeight="1">
      <c r="A41" s="28"/>
      <c r="B41" s="29"/>
      <c r="C41" s="30"/>
      <c r="D41" s="30"/>
      <c r="E41" s="30"/>
      <c r="F41" s="30"/>
      <c r="G41" s="30"/>
      <c r="H41" s="30"/>
      <c r="I41" s="30"/>
      <c r="J41" s="30"/>
      <c r="K41" s="30"/>
      <c r="L41" s="30"/>
      <c r="M41" s="30"/>
      <c r="N41" s="25" t="str">
        <f>IF(COUNTIF(C41:L41,"*s")&gt;0,"X"," ")</f>
        <v xml:space="preserve"> </v>
      </c>
      <c r="O41" s="32">
        <f t="shared" ref="O41:O65" si="20">COUNTIF(C41:L41,"*")</f>
        <v>0</v>
      </c>
      <c r="P41" s="32">
        <f t="shared" ref="P41:P65" si="21">COUNTIF(E41,"*")+COUNTIF(K41,"*")</f>
        <v>0</v>
      </c>
      <c r="Q41" s="28"/>
      <c r="R41" s="29"/>
      <c r="S41" s="30"/>
      <c r="T41" s="30"/>
      <c r="U41" s="30"/>
      <c r="V41" s="30"/>
      <c r="W41" s="30"/>
      <c r="X41" s="30"/>
      <c r="Y41" s="30"/>
      <c r="Z41" s="30"/>
      <c r="AA41" s="30"/>
      <c r="AB41" s="30"/>
      <c r="AC41" s="30"/>
      <c r="AD41" s="30"/>
      <c r="AE41" s="30"/>
      <c r="AF41" s="25" t="str">
        <f t="shared" ref="AF41:AF57" si="22">IF(COUNTIF(S41:AD41,"*s")&gt;0,"X"," ")</f>
        <v xml:space="preserve"> </v>
      </c>
      <c r="AG41" s="32">
        <f t="shared" ref="AG41:AG65" si="23">COUNTIF(S41:AD41,"*")</f>
        <v>0</v>
      </c>
      <c r="AH41" s="32">
        <f t="shared" ref="AH41:AH65" si="24">COUNTIF(W41,"*")+COUNTIF(AD41,"*")</f>
        <v>0</v>
      </c>
      <c r="AI41" s="28"/>
      <c r="AJ41" s="29"/>
      <c r="AK41" s="30"/>
      <c r="AL41" s="30"/>
      <c r="AM41" s="30"/>
      <c r="AN41" s="30"/>
      <c r="AO41" s="30"/>
      <c r="AP41" s="30"/>
      <c r="AQ41" s="30"/>
      <c r="AR41" s="30"/>
      <c r="AS41" s="30"/>
      <c r="AT41" s="30"/>
      <c r="AU41" s="30"/>
      <c r="AV41" s="30"/>
      <c r="AW41" s="30"/>
      <c r="AX41" s="25" t="str">
        <f t="shared" ref="AX41:AX55" si="25">IF(COUNTIF(AK41:AV41,"*s")&gt;0,"X"," ")</f>
        <v xml:space="preserve"> </v>
      </c>
      <c r="AY41" s="32">
        <f t="shared" ref="AY41:AY55" si="26">COUNTIF(AK41:AU41,"*")</f>
        <v>0</v>
      </c>
    </row>
    <row r="42" spans="1:52" ht="34" customHeight="1">
      <c r="A42" s="28"/>
      <c r="B42" s="29"/>
      <c r="C42" s="30"/>
      <c r="D42" s="30"/>
      <c r="E42" s="30"/>
      <c r="F42" s="30"/>
      <c r="G42" s="30"/>
      <c r="H42" s="30"/>
      <c r="I42" s="30"/>
      <c r="J42" s="30"/>
      <c r="K42" s="30"/>
      <c r="L42" s="30"/>
      <c r="M42" s="30"/>
      <c r="N42" s="25" t="str">
        <f t="shared" ref="N42:N65" si="27">IF(COUNTIF(C42:L42,"*s")&gt;0,"X"," ")</f>
        <v xml:space="preserve"> </v>
      </c>
      <c r="O42" s="32">
        <f t="shared" si="20"/>
        <v>0</v>
      </c>
      <c r="P42" s="32">
        <f t="shared" si="21"/>
        <v>0</v>
      </c>
      <c r="Q42" s="28"/>
      <c r="R42" s="29"/>
      <c r="S42" s="30"/>
      <c r="T42" s="30"/>
      <c r="U42" s="30"/>
      <c r="V42" s="30"/>
      <c r="W42" s="30"/>
      <c r="X42" s="30"/>
      <c r="Y42" s="30"/>
      <c r="Z42" s="30"/>
      <c r="AA42" s="30"/>
      <c r="AB42" s="30"/>
      <c r="AC42" s="30"/>
      <c r="AD42" s="30"/>
      <c r="AE42" s="30"/>
      <c r="AF42" s="25" t="str">
        <f t="shared" si="22"/>
        <v xml:space="preserve"> </v>
      </c>
      <c r="AG42" s="32">
        <f t="shared" si="23"/>
        <v>0</v>
      </c>
      <c r="AH42" s="32">
        <f t="shared" si="24"/>
        <v>0</v>
      </c>
      <c r="AI42" s="28"/>
      <c r="AJ42" s="29"/>
      <c r="AK42" s="30"/>
      <c r="AL42" s="30"/>
      <c r="AM42" s="30"/>
      <c r="AN42" s="30"/>
      <c r="AO42" s="30"/>
      <c r="AP42" s="30"/>
      <c r="AQ42" s="30"/>
      <c r="AR42" s="30"/>
      <c r="AS42" s="30"/>
      <c r="AT42" s="30"/>
      <c r="AU42" s="30"/>
      <c r="AV42" s="30"/>
      <c r="AW42" s="30"/>
      <c r="AX42" s="25" t="str">
        <f t="shared" si="25"/>
        <v xml:space="preserve"> </v>
      </c>
      <c r="AY42" s="32">
        <f t="shared" si="26"/>
        <v>0</v>
      </c>
    </row>
    <row r="43" spans="1:52" ht="34" customHeight="1">
      <c r="A43" s="28"/>
      <c r="B43" s="29"/>
      <c r="C43" s="30"/>
      <c r="D43" s="30"/>
      <c r="E43" s="30"/>
      <c r="F43" s="30"/>
      <c r="G43" s="30"/>
      <c r="H43" s="30"/>
      <c r="I43" s="30"/>
      <c r="J43" s="30"/>
      <c r="K43" s="30"/>
      <c r="L43" s="30"/>
      <c r="M43" s="30"/>
      <c r="N43" s="25" t="str">
        <f t="shared" si="27"/>
        <v xml:space="preserve"> </v>
      </c>
      <c r="O43" s="32">
        <f t="shared" si="20"/>
        <v>0</v>
      </c>
      <c r="P43" s="32">
        <f t="shared" si="21"/>
        <v>0</v>
      </c>
      <c r="Q43" s="28"/>
      <c r="R43" s="29"/>
      <c r="S43" s="30"/>
      <c r="T43" s="30"/>
      <c r="U43" s="30"/>
      <c r="V43" s="30"/>
      <c r="W43" s="30"/>
      <c r="X43" s="30"/>
      <c r="Y43" s="30"/>
      <c r="Z43" s="30"/>
      <c r="AA43" s="30"/>
      <c r="AB43" s="30"/>
      <c r="AC43" s="30"/>
      <c r="AD43" s="30"/>
      <c r="AE43" s="30"/>
      <c r="AF43" s="25" t="str">
        <f t="shared" si="22"/>
        <v xml:space="preserve"> </v>
      </c>
      <c r="AG43" s="32">
        <f t="shared" si="23"/>
        <v>0</v>
      </c>
      <c r="AH43" s="32">
        <f t="shared" si="24"/>
        <v>0</v>
      </c>
      <c r="AI43" s="28"/>
      <c r="AJ43" s="29"/>
      <c r="AK43" s="30"/>
      <c r="AL43" s="30"/>
      <c r="AM43" s="30"/>
      <c r="AN43" s="30"/>
      <c r="AO43" s="30"/>
      <c r="AP43" s="30"/>
      <c r="AQ43" s="30"/>
      <c r="AR43" s="30"/>
      <c r="AS43" s="30"/>
      <c r="AT43" s="30"/>
      <c r="AU43" s="30"/>
      <c r="AV43" s="30"/>
      <c r="AW43" s="30"/>
      <c r="AX43" s="25" t="str">
        <f t="shared" si="25"/>
        <v xml:space="preserve"> </v>
      </c>
      <c r="AY43" s="32">
        <f t="shared" si="26"/>
        <v>0</v>
      </c>
    </row>
    <row r="44" spans="1:52" ht="34" customHeight="1">
      <c r="A44" s="28"/>
      <c r="B44" s="29"/>
      <c r="C44" s="30"/>
      <c r="D44" s="30"/>
      <c r="E44" s="30"/>
      <c r="F44" s="30"/>
      <c r="G44" s="30"/>
      <c r="H44" s="30"/>
      <c r="I44" s="30"/>
      <c r="J44" s="30"/>
      <c r="K44" s="30"/>
      <c r="L44" s="30"/>
      <c r="M44" s="30"/>
      <c r="N44" s="25" t="str">
        <f t="shared" si="27"/>
        <v xml:space="preserve"> </v>
      </c>
      <c r="O44" s="32">
        <f t="shared" si="20"/>
        <v>0</v>
      </c>
      <c r="P44" s="32">
        <f t="shared" si="21"/>
        <v>0</v>
      </c>
      <c r="Q44" s="28"/>
      <c r="R44" s="29"/>
      <c r="S44" s="30"/>
      <c r="T44" s="30"/>
      <c r="U44" s="30"/>
      <c r="V44" s="30"/>
      <c r="W44" s="30"/>
      <c r="X44" s="30"/>
      <c r="Y44" s="30"/>
      <c r="Z44" s="30"/>
      <c r="AA44" s="30"/>
      <c r="AB44" s="30"/>
      <c r="AC44" s="30"/>
      <c r="AD44" s="30"/>
      <c r="AE44" s="30"/>
      <c r="AF44" s="25" t="str">
        <f t="shared" si="22"/>
        <v xml:space="preserve"> </v>
      </c>
      <c r="AG44" s="32">
        <f t="shared" si="23"/>
        <v>0</v>
      </c>
      <c r="AH44" s="32">
        <f t="shared" si="24"/>
        <v>0</v>
      </c>
      <c r="AI44" s="28"/>
      <c r="AJ44" s="29"/>
      <c r="AK44" s="30"/>
      <c r="AL44" s="30"/>
      <c r="AM44" s="30"/>
      <c r="AN44" s="30"/>
      <c r="AO44" s="30"/>
      <c r="AP44" s="30"/>
      <c r="AQ44" s="30"/>
      <c r="AR44" s="30"/>
      <c r="AS44" s="30"/>
      <c r="AT44" s="30"/>
      <c r="AU44" s="30"/>
      <c r="AV44" s="30"/>
      <c r="AW44" s="30"/>
      <c r="AX44" s="25" t="str">
        <f t="shared" si="25"/>
        <v xml:space="preserve"> </v>
      </c>
      <c r="AY44" s="32">
        <f t="shared" si="26"/>
        <v>0</v>
      </c>
    </row>
    <row r="45" spans="1:52" ht="34" customHeight="1">
      <c r="A45" s="28"/>
      <c r="B45" s="29"/>
      <c r="C45" s="30"/>
      <c r="D45" s="30"/>
      <c r="E45" s="30"/>
      <c r="F45" s="30"/>
      <c r="G45" s="30"/>
      <c r="H45" s="30"/>
      <c r="I45" s="30"/>
      <c r="J45" s="30"/>
      <c r="K45" s="30"/>
      <c r="L45" s="30"/>
      <c r="M45" s="30"/>
      <c r="N45" s="25" t="str">
        <f t="shared" si="27"/>
        <v xml:space="preserve"> </v>
      </c>
      <c r="O45" s="32">
        <f t="shared" si="20"/>
        <v>0</v>
      </c>
      <c r="P45" s="32">
        <f t="shared" si="21"/>
        <v>0</v>
      </c>
      <c r="Q45" s="28"/>
      <c r="R45" s="29"/>
      <c r="S45" s="30"/>
      <c r="T45" s="30"/>
      <c r="U45" s="30"/>
      <c r="V45" s="30"/>
      <c r="W45" s="30"/>
      <c r="X45" s="30"/>
      <c r="Y45" s="30"/>
      <c r="Z45" s="30"/>
      <c r="AA45" s="30"/>
      <c r="AB45" s="30"/>
      <c r="AC45" s="30"/>
      <c r="AD45" s="30"/>
      <c r="AE45" s="30"/>
      <c r="AF45" s="25" t="str">
        <f t="shared" si="22"/>
        <v xml:space="preserve"> </v>
      </c>
      <c r="AG45" s="32">
        <f t="shared" si="23"/>
        <v>0</v>
      </c>
      <c r="AH45" s="32">
        <f t="shared" si="24"/>
        <v>0</v>
      </c>
      <c r="AI45" s="28"/>
      <c r="AJ45" s="29"/>
      <c r="AK45" s="30"/>
      <c r="AL45" s="30"/>
      <c r="AM45" s="30"/>
      <c r="AN45" s="30"/>
      <c r="AO45" s="30"/>
      <c r="AP45" s="30"/>
      <c r="AQ45" s="30"/>
      <c r="AR45" s="30"/>
      <c r="AS45" s="30"/>
      <c r="AT45" s="30"/>
      <c r="AU45" s="30"/>
      <c r="AV45" s="30"/>
      <c r="AW45" s="30"/>
      <c r="AX45" s="25" t="str">
        <f t="shared" si="25"/>
        <v xml:space="preserve"> </v>
      </c>
      <c r="AY45" s="32">
        <f t="shared" si="26"/>
        <v>0</v>
      </c>
    </row>
    <row r="46" spans="1:52" ht="34" customHeight="1">
      <c r="A46" s="28"/>
      <c r="B46" s="29"/>
      <c r="C46" s="30"/>
      <c r="D46" s="30"/>
      <c r="E46" s="30"/>
      <c r="F46" s="30"/>
      <c r="G46" s="30"/>
      <c r="H46" s="30"/>
      <c r="I46" s="30"/>
      <c r="J46" s="30"/>
      <c r="K46" s="30"/>
      <c r="L46" s="30"/>
      <c r="M46" s="30"/>
      <c r="N46" s="25" t="str">
        <f t="shared" si="27"/>
        <v xml:space="preserve"> </v>
      </c>
      <c r="O46" s="32">
        <f t="shared" si="20"/>
        <v>0</v>
      </c>
      <c r="P46" s="32">
        <f t="shared" si="21"/>
        <v>0</v>
      </c>
      <c r="Q46" s="28"/>
      <c r="R46" s="29"/>
      <c r="S46" s="30"/>
      <c r="T46" s="30"/>
      <c r="U46" s="30"/>
      <c r="V46" s="30"/>
      <c r="W46" s="30"/>
      <c r="X46" s="30"/>
      <c r="Y46" s="30"/>
      <c r="Z46" s="30"/>
      <c r="AA46" s="30"/>
      <c r="AB46" s="30"/>
      <c r="AC46" s="30"/>
      <c r="AD46" s="30"/>
      <c r="AE46" s="30"/>
      <c r="AF46" s="25" t="str">
        <f t="shared" si="22"/>
        <v xml:space="preserve"> </v>
      </c>
      <c r="AG46" s="32">
        <f t="shared" si="23"/>
        <v>0</v>
      </c>
      <c r="AH46" s="32">
        <f t="shared" si="24"/>
        <v>0</v>
      </c>
      <c r="AI46" s="28"/>
      <c r="AJ46" s="29"/>
      <c r="AK46" s="30"/>
      <c r="AL46" s="30"/>
      <c r="AM46" s="30"/>
      <c r="AN46" s="30"/>
      <c r="AO46" s="30"/>
      <c r="AP46" s="30"/>
      <c r="AQ46" s="30"/>
      <c r="AR46" s="30"/>
      <c r="AS46" s="30"/>
      <c r="AT46" s="30"/>
      <c r="AU46" s="30"/>
      <c r="AV46" s="30"/>
      <c r="AW46" s="30"/>
      <c r="AX46" s="25" t="str">
        <f t="shared" si="25"/>
        <v xml:space="preserve"> </v>
      </c>
      <c r="AY46" s="32">
        <f t="shared" si="26"/>
        <v>0</v>
      </c>
    </row>
    <row r="47" spans="1:52" ht="34" customHeight="1">
      <c r="A47" s="28"/>
      <c r="B47" s="29"/>
      <c r="C47" s="30"/>
      <c r="D47" s="30"/>
      <c r="E47" s="30"/>
      <c r="F47" s="30"/>
      <c r="G47" s="30"/>
      <c r="H47" s="30"/>
      <c r="I47" s="30"/>
      <c r="J47" s="30"/>
      <c r="K47" s="30"/>
      <c r="L47" s="30"/>
      <c r="M47" s="30"/>
      <c r="N47" s="25" t="str">
        <f t="shared" si="27"/>
        <v xml:space="preserve"> </v>
      </c>
      <c r="O47" s="32">
        <f t="shared" si="20"/>
        <v>0</v>
      </c>
      <c r="P47" s="32">
        <f t="shared" si="21"/>
        <v>0</v>
      </c>
      <c r="Q47" s="28"/>
      <c r="R47" s="29"/>
      <c r="S47" s="30"/>
      <c r="T47" s="30"/>
      <c r="U47" s="30"/>
      <c r="V47" s="30"/>
      <c r="W47" s="30"/>
      <c r="X47" s="30"/>
      <c r="Y47" s="30"/>
      <c r="Z47" s="30"/>
      <c r="AA47" s="30"/>
      <c r="AB47" s="30"/>
      <c r="AC47" s="30"/>
      <c r="AD47" s="30"/>
      <c r="AE47" s="30"/>
      <c r="AF47" s="25" t="str">
        <f t="shared" si="22"/>
        <v xml:space="preserve"> </v>
      </c>
      <c r="AG47" s="32">
        <f t="shared" si="23"/>
        <v>0</v>
      </c>
      <c r="AH47" s="32">
        <f t="shared" si="24"/>
        <v>0</v>
      </c>
      <c r="AI47" s="28"/>
      <c r="AJ47" s="29"/>
      <c r="AK47" s="30"/>
      <c r="AL47" s="30"/>
      <c r="AM47" s="30"/>
      <c r="AN47" s="30"/>
      <c r="AO47" s="30"/>
      <c r="AP47" s="30"/>
      <c r="AQ47" s="30"/>
      <c r="AR47" s="30"/>
      <c r="AS47" s="30"/>
      <c r="AT47" s="30"/>
      <c r="AU47" s="30"/>
      <c r="AV47" s="30"/>
      <c r="AW47" s="30"/>
      <c r="AX47" s="25" t="str">
        <f t="shared" si="25"/>
        <v xml:space="preserve"> </v>
      </c>
      <c r="AY47" s="32">
        <f t="shared" si="26"/>
        <v>0</v>
      </c>
    </row>
    <row r="48" spans="1:52" ht="34" customHeight="1">
      <c r="A48" s="28"/>
      <c r="B48" s="29"/>
      <c r="C48" s="30"/>
      <c r="D48" s="30"/>
      <c r="E48" s="30"/>
      <c r="F48" s="30"/>
      <c r="G48" s="30"/>
      <c r="H48" s="30"/>
      <c r="I48" s="30"/>
      <c r="J48" s="30"/>
      <c r="K48" s="30"/>
      <c r="L48" s="30"/>
      <c r="M48" s="30"/>
      <c r="N48" s="25" t="str">
        <f t="shared" si="27"/>
        <v xml:space="preserve"> </v>
      </c>
      <c r="O48" s="32">
        <f t="shared" si="20"/>
        <v>0</v>
      </c>
      <c r="P48" s="32">
        <f t="shared" si="21"/>
        <v>0</v>
      </c>
      <c r="Q48" s="28"/>
      <c r="R48" s="29"/>
      <c r="S48" s="30"/>
      <c r="T48" s="30"/>
      <c r="U48" s="30"/>
      <c r="V48" s="30"/>
      <c r="W48" s="30"/>
      <c r="X48" s="30"/>
      <c r="Y48" s="30"/>
      <c r="Z48" s="30"/>
      <c r="AA48" s="30"/>
      <c r="AB48" s="30"/>
      <c r="AC48" s="30"/>
      <c r="AD48" s="30"/>
      <c r="AE48" s="30"/>
      <c r="AF48" s="25" t="str">
        <f t="shared" si="22"/>
        <v xml:space="preserve"> </v>
      </c>
      <c r="AG48" s="32">
        <f t="shared" si="23"/>
        <v>0</v>
      </c>
      <c r="AH48" s="32">
        <f t="shared" si="24"/>
        <v>0</v>
      </c>
      <c r="AI48" s="28"/>
      <c r="AJ48" s="29"/>
      <c r="AK48" s="30"/>
      <c r="AL48" s="30"/>
      <c r="AM48" s="30"/>
      <c r="AN48" s="30"/>
      <c r="AO48" s="30"/>
      <c r="AP48" s="30"/>
      <c r="AQ48" s="30"/>
      <c r="AR48" s="30"/>
      <c r="AS48" s="30"/>
      <c r="AT48" s="30"/>
      <c r="AU48" s="30"/>
      <c r="AV48" s="30"/>
      <c r="AW48" s="30"/>
      <c r="AX48" s="25" t="str">
        <f t="shared" si="25"/>
        <v xml:space="preserve"> </v>
      </c>
      <c r="AY48" s="32">
        <f t="shared" si="26"/>
        <v>0</v>
      </c>
    </row>
    <row r="49" spans="1:51" ht="34" customHeight="1">
      <c r="A49" s="28"/>
      <c r="B49" s="29"/>
      <c r="C49" s="30"/>
      <c r="D49" s="30"/>
      <c r="E49" s="30"/>
      <c r="F49" s="30"/>
      <c r="G49" s="30"/>
      <c r="H49" s="30"/>
      <c r="I49" s="30"/>
      <c r="J49" s="30"/>
      <c r="K49" s="30"/>
      <c r="L49" s="30"/>
      <c r="M49" s="30"/>
      <c r="N49" s="25" t="str">
        <f t="shared" si="27"/>
        <v xml:space="preserve"> </v>
      </c>
      <c r="O49" s="32">
        <f t="shared" si="20"/>
        <v>0</v>
      </c>
      <c r="P49" s="32">
        <f t="shared" si="21"/>
        <v>0</v>
      </c>
      <c r="Q49" s="28"/>
      <c r="R49" s="29"/>
      <c r="S49" s="30"/>
      <c r="T49" s="30"/>
      <c r="U49" s="30"/>
      <c r="V49" s="30"/>
      <c r="W49" s="30"/>
      <c r="X49" s="30"/>
      <c r="Y49" s="30"/>
      <c r="Z49" s="30"/>
      <c r="AA49" s="30"/>
      <c r="AB49" s="30"/>
      <c r="AC49" s="30"/>
      <c r="AD49" s="30"/>
      <c r="AE49" s="30"/>
      <c r="AF49" s="25" t="str">
        <f t="shared" si="22"/>
        <v xml:space="preserve"> </v>
      </c>
      <c r="AG49" s="32">
        <f t="shared" si="23"/>
        <v>0</v>
      </c>
      <c r="AH49" s="32">
        <f t="shared" si="24"/>
        <v>0</v>
      </c>
      <c r="AI49" s="28"/>
      <c r="AJ49" s="29"/>
      <c r="AK49" s="30"/>
      <c r="AL49" s="30"/>
      <c r="AM49" s="30"/>
      <c r="AN49" s="30"/>
      <c r="AO49" s="30"/>
      <c r="AP49" s="30"/>
      <c r="AQ49" s="30"/>
      <c r="AR49" s="30"/>
      <c r="AS49" s="30"/>
      <c r="AT49" s="30"/>
      <c r="AU49" s="30"/>
      <c r="AV49" s="30"/>
      <c r="AW49" s="30"/>
      <c r="AX49" s="25" t="str">
        <f t="shared" si="25"/>
        <v xml:space="preserve"> </v>
      </c>
      <c r="AY49" s="32">
        <f t="shared" si="26"/>
        <v>0</v>
      </c>
    </row>
    <row r="50" spans="1:51" ht="34" customHeight="1">
      <c r="A50" s="28"/>
      <c r="B50" s="29"/>
      <c r="C50" s="30"/>
      <c r="D50" s="30"/>
      <c r="E50" s="30"/>
      <c r="F50" s="30"/>
      <c r="G50" s="30"/>
      <c r="H50" s="30"/>
      <c r="I50" s="30"/>
      <c r="J50" s="30"/>
      <c r="K50" s="30"/>
      <c r="L50" s="30"/>
      <c r="M50" s="30"/>
      <c r="N50" s="25" t="str">
        <f t="shared" si="27"/>
        <v xml:space="preserve"> </v>
      </c>
      <c r="O50" s="32">
        <f t="shared" si="20"/>
        <v>0</v>
      </c>
      <c r="P50" s="32">
        <f t="shared" si="21"/>
        <v>0</v>
      </c>
      <c r="Q50" s="28"/>
      <c r="R50" s="29"/>
      <c r="S50" s="30"/>
      <c r="T50" s="30"/>
      <c r="U50" s="30"/>
      <c r="V50" s="30"/>
      <c r="W50" s="30"/>
      <c r="X50" s="30"/>
      <c r="Y50" s="30"/>
      <c r="Z50" s="30"/>
      <c r="AA50" s="30"/>
      <c r="AB50" s="30"/>
      <c r="AC50" s="30"/>
      <c r="AD50" s="30"/>
      <c r="AE50" s="30"/>
      <c r="AF50" s="25" t="str">
        <f t="shared" si="22"/>
        <v xml:space="preserve"> </v>
      </c>
      <c r="AG50" s="32">
        <f t="shared" si="23"/>
        <v>0</v>
      </c>
      <c r="AH50" s="32">
        <f t="shared" si="24"/>
        <v>0</v>
      </c>
      <c r="AI50" s="28"/>
      <c r="AJ50" s="29"/>
      <c r="AK50" s="30"/>
      <c r="AL50" s="30"/>
      <c r="AM50" s="30"/>
      <c r="AN50" s="30"/>
      <c r="AO50" s="30"/>
      <c r="AP50" s="30"/>
      <c r="AQ50" s="30"/>
      <c r="AR50" s="30"/>
      <c r="AS50" s="30"/>
      <c r="AT50" s="30"/>
      <c r="AU50" s="30"/>
      <c r="AV50" s="30"/>
      <c r="AW50" s="30"/>
      <c r="AX50" s="25" t="str">
        <f t="shared" si="25"/>
        <v xml:space="preserve"> </v>
      </c>
      <c r="AY50" s="32">
        <f t="shared" si="26"/>
        <v>0</v>
      </c>
    </row>
    <row r="51" spans="1:51" ht="34" customHeight="1">
      <c r="A51" s="28"/>
      <c r="B51" s="29"/>
      <c r="C51" s="30"/>
      <c r="D51" s="30"/>
      <c r="E51" s="30"/>
      <c r="F51" s="30"/>
      <c r="G51" s="30"/>
      <c r="H51" s="30"/>
      <c r="I51" s="30"/>
      <c r="J51" s="30"/>
      <c r="K51" s="30"/>
      <c r="L51" s="30"/>
      <c r="M51" s="30"/>
      <c r="N51" s="25" t="str">
        <f t="shared" si="27"/>
        <v xml:space="preserve"> </v>
      </c>
      <c r="O51" s="32">
        <f t="shared" si="20"/>
        <v>0</v>
      </c>
      <c r="P51" s="32">
        <f t="shared" si="21"/>
        <v>0</v>
      </c>
      <c r="Q51" s="28"/>
      <c r="R51" s="29"/>
      <c r="S51" s="30"/>
      <c r="T51" s="30"/>
      <c r="U51" s="30"/>
      <c r="V51" s="30"/>
      <c r="W51" s="30"/>
      <c r="X51" s="30"/>
      <c r="Y51" s="30"/>
      <c r="Z51" s="30"/>
      <c r="AA51" s="30"/>
      <c r="AB51" s="30"/>
      <c r="AC51" s="30"/>
      <c r="AD51" s="30"/>
      <c r="AE51" s="30"/>
      <c r="AF51" s="25" t="str">
        <f t="shared" si="22"/>
        <v xml:space="preserve"> </v>
      </c>
      <c r="AG51" s="32">
        <f t="shared" si="23"/>
        <v>0</v>
      </c>
      <c r="AH51" s="32">
        <f t="shared" si="24"/>
        <v>0</v>
      </c>
      <c r="AI51" s="28"/>
      <c r="AJ51" s="29"/>
      <c r="AK51" s="30"/>
      <c r="AL51" s="30"/>
      <c r="AM51" s="30"/>
      <c r="AN51" s="30"/>
      <c r="AO51" s="30"/>
      <c r="AP51" s="30"/>
      <c r="AQ51" s="30"/>
      <c r="AR51" s="30"/>
      <c r="AS51" s="30"/>
      <c r="AT51" s="30"/>
      <c r="AU51" s="30"/>
      <c r="AV51" s="30"/>
      <c r="AW51" s="30"/>
      <c r="AX51" s="25" t="str">
        <f t="shared" si="25"/>
        <v xml:space="preserve"> </v>
      </c>
      <c r="AY51" s="32">
        <f t="shared" si="26"/>
        <v>0</v>
      </c>
    </row>
    <row r="52" spans="1:51" ht="34" customHeight="1">
      <c r="A52" s="28"/>
      <c r="B52" s="29"/>
      <c r="C52" s="30"/>
      <c r="D52" s="30"/>
      <c r="E52" s="30"/>
      <c r="F52" s="30"/>
      <c r="G52" s="30"/>
      <c r="H52" s="30"/>
      <c r="I52" s="30"/>
      <c r="J52" s="30"/>
      <c r="K52" s="30"/>
      <c r="L52" s="30"/>
      <c r="M52" s="30"/>
      <c r="N52" s="25" t="str">
        <f t="shared" si="27"/>
        <v xml:space="preserve"> </v>
      </c>
      <c r="O52" s="32">
        <f t="shared" si="20"/>
        <v>0</v>
      </c>
      <c r="P52" s="32">
        <f t="shared" si="21"/>
        <v>0</v>
      </c>
      <c r="Q52" s="28"/>
      <c r="R52" s="29"/>
      <c r="S52" s="30"/>
      <c r="T52" s="30"/>
      <c r="U52" s="30"/>
      <c r="V52" s="30"/>
      <c r="W52" s="30"/>
      <c r="X52" s="30"/>
      <c r="Y52" s="30"/>
      <c r="Z52" s="30"/>
      <c r="AA52" s="30"/>
      <c r="AB52" s="30"/>
      <c r="AC52" s="30"/>
      <c r="AD52" s="30"/>
      <c r="AE52" s="30"/>
      <c r="AF52" s="25" t="str">
        <f t="shared" si="22"/>
        <v xml:space="preserve"> </v>
      </c>
      <c r="AG52" s="32">
        <f t="shared" si="23"/>
        <v>0</v>
      </c>
      <c r="AH52" s="32">
        <f t="shared" si="24"/>
        <v>0</v>
      </c>
      <c r="AI52" s="28"/>
      <c r="AJ52" s="29"/>
      <c r="AK52" s="30"/>
      <c r="AL52" s="30"/>
      <c r="AM52" s="30"/>
      <c r="AN52" s="30"/>
      <c r="AO52" s="30"/>
      <c r="AP52" s="30"/>
      <c r="AQ52" s="30"/>
      <c r="AR52" s="30"/>
      <c r="AS52" s="30"/>
      <c r="AT52" s="30"/>
      <c r="AU52" s="30"/>
      <c r="AV52" s="30"/>
      <c r="AW52" s="30"/>
      <c r="AX52" s="25" t="str">
        <f t="shared" si="25"/>
        <v xml:space="preserve"> </v>
      </c>
      <c r="AY52" s="32">
        <f t="shared" si="26"/>
        <v>0</v>
      </c>
    </row>
    <row r="53" spans="1:51" ht="34" customHeight="1">
      <c r="A53" s="28"/>
      <c r="B53" s="29"/>
      <c r="C53" s="30"/>
      <c r="D53" s="30"/>
      <c r="E53" s="30"/>
      <c r="F53" s="30"/>
      <c r="G53" s="30"/>
      <c r="H53" s="30"/>
      <c r="I53" s="30"/>
      <c r="J53" s="30"/>
      <c r="K53" s="30"/>
      <c r="L53" s="30"/>
      <c r="M53" s="30"/>
      <c r="N53" s="25" t="str">
        <f t="shared" si="27"/>
        <v xml:space="preserve"> </v>
      </c>
      <c r="O53" s="32">
        <f t="shared" si="20"/>
        <v>0</v>
      </c>
      <c r="P53" s="32">
        <f t="shared" si="21"/>
        <v>0</v>
      </c>
      <c r="Q53" s="28"/>
      <c r="R53" s="29"/>
      <c r="S53" s="30"/>
      <c r="T53" s="30"/>
      <c r="U53" s="30"/>
      <c r="V53" s="30"/>
      <c r="W53" s="30"/>
      <c r="X53" s="30"/>
      <c r="Y53" s="30"/>
      <c r="Z53" s="30"/>
      <c r="AA53" s="30"/>
      <c r="AB53" s="30"/>
      <c r="AC53" s="30"/>
      <c r="AD53" s="30"/>
      <c r="AE53" s="30"/>
      <c r="AF53" s="25" t="str">
        <f t="shared" si="22"/>
        <v xml:space="preserve"> </v>
      </c>
      <c r="AG53" s="32">
        <f t="shared" si="23"/>
        <v>0</v>
      </c>
      <c r="AH53" s="32">
        <f t="shared" si="24"/>
        <v>0</v>
      </c>
      <c r="AI53" s="28"/>
      <c r="AJ53" s="29"/>
      <c r="AK53" s="30"/>
      <c r="AL53" s="30"/>
      <c r="AM53" s="30"/>
      <c r="AN53" s="30"/>
      <c r="AO53" s="30"/>
      <c r="AP53" s="30"/>
      <c r="AQ53" s="30"/>
      <c r="AR53" s="30"/>
      <c r="AS53" s="30"/>
      <c r="AT53" s="30"/>
      <c r="AU53" s="30"/>
      <c r="AV53" s="30"/>
      <c r="AW53" s="30"/>
      <c r="AX53" s="25" t="str">
        <f t="shared" si="25"/>
        <v xml:space="preserve"> </v>
      </c>
      <c r="AY53" s="32">
        <f t="shared" si="26"/>
        <v>0</v>
      </c>
    </row>
    <row r="54" spans="1:51" ht="34" customHeight="1">
      <c r="A54" s="28"/>
      <c r="B54" s="29"/>
      <c r="C54" s="30"/>
      <c r="D54" s="30"/>
      <c r="E54" s="30"/>
      <c r="F54" s="30"/>
      <c r="G54" s="30"/>
      <c r="H54" s="30"/>
      <c r="I54" s="30"/>
      <c r="J54" s="30"/>
      <c r="K54" s="30"/>
      <c r="L54" s="30"/>
      <c r="M54" s="30"/>
      <c r="N54" s="25" t="str">
        <f t="shared" si="27"/>
        <v xml:space="preserve"> </v>
      </c>
      <c r="O54" s="32">
        <f t="shared" si="20"/>
        <v>0</v>
      </c>
      <c r="P54" s="32">
        <f t="shared" si="21"/>
        <v>0</v>
      </c>
      <c r="Q54" s="28"/>
      <c r="R54" s="29"/>
      <c r="S54" s="30"/>
      <c r="T54" s="30"/>
      <c r="U54" s="30"/>
      <c r="V54" s="30"/>
      <c r="W54" s="30"/>
      <c r="X54" s="30"/>
      <c r="Y54" s="30"/>
      <c r="Z54" s="30"/>
      <c r="AA54" s="30"/>
      <c r="AB54" s="30"/>
      <c r="AC54" s="30"/>
      <c r="AD54" s="30"/>
      <c r="AE54" s="30"/>
      <c r="AF54" s="25" t="str">
        <f t="shared" si="22"/>
        <v xml:space="preserve"> </v>
      </c>
      <c r="AG54" s="32">
        <f t="shared" si="23"/>
        <v>0</v>
      </c>
      <c r="AH54" s="32">
        <f t="shared" si="24"/>
        <v>0</v>
      </c>
      <c r="AI54" s="28"/>
      <c r="AJ54" s="29"/>
      <c r="AK54" s="30"/>
      <c r="AL54" s="30"/>
      <c r="AM54" s="30"/>
      <c r="AN54" s="30"/>
      <c r="AO54" s="30"/>
      <c r="AP54" s="30"/>
      <c r="AQ54" s="30"/>
      <c r="AR54" s="30"/>
      <c r="AS54" s="30"/>
      <c r="AT54" s="30"/>
      <c r="AU54" s="30"/>
      <c r="AV54" s="30"/>
      <c r="AW54" s="30"/>
      <c r="AX54" s="25" t="str">
        <f t="shared" si="25"/>
        <v xml:space="preserve"> </v>
      </c>
      <c r="AY54" s="32">
        <f t="shared" si="26"/>
        <v>0</v>
      </c>
    </row>
    <row r="55" spans="1:51" ht="34" customHeight="1">
      <c r="A55" s="28"/>
      <c r="B55" s="29"/>
      <c r="C55" s="30"/>
      <c r="D55" s="30"/>
      <c r="E55" s="30"/>
      <c r="F55" s="30"/>
      <c r="G55" s="30"/>
      <c r="H55" s="30"/>
      <c r="I55" s="30"/>
      <c r="J55" s="30"/>
      <c r="K55" s="30"/>
      <c r="L55" s="30"/>
      <c r="M55" s="30"/>
      <c r="N55" s="25" t="str">
        <f t="shared" si="27"/>
        <v xml:space="preserve"> </v>
      </c>
      <c r="O55" s="32">
        <f t="shared" si="20"/>
        <v>0</v>
      </c>
      <c r="P55" s="32">
        <f t="shared" si="21"/>
        <v>0</v>
      </c>
      <c r="Q55" s="28"/>
      <c r="R55" s="29"/>
      <c r="S55" s="30"/>
      <c r="T55" s="30"/>
      <c r="U55" s="30"/>
      <c r="V55" s="30"/>
      <c r="W55" s="30"/>
      <c r="X55" s="30"/>
      <c r="Y55" s="30"/>
      <c r="Z55" s="30"/>
      <c r="AA55" s="30"/>
      <c r="AB55" s="30"/>
      <c r="AC55" s="30"/>
      <c r="AD55" s="30"/>
      <c r="AE55" s="30"/>
      <c r="AF55" s="25" t="str">
        <f t="shared" si="22"/>
        <v xml:space="preserve"> </v>
      </c>
      <c r="AG55" s="32">
        <f t="shared" si="23"/>
        <v>0</v>
      </c>
      <c r="AH55" s="32">
        <f t="shared" si="24"/>
        <v>0</v>
      </c>
      <c r="AI55" s="28"/>
      <c r="AJ55" s="29"/>
      <c r="AK55" s="30"/>
      <c r="AL55" s="30"/>
      <c r="AM55" s="30"/>
      <c r="AN55" s="30"/>
      <c r="AO55" s="30"/>
      <c r="AP55" s="30"/>
      <c r="AQ55" s="30"/>
      <c r="AR55" s="30"/>
      <c r="AS55" s="30"/>
      <c r="AT55" s="30"/>
      <c r="AU55" s="30"/>
      <c r="AV55" s="30"/>
      <c r="AW55" s="30"/>
      <c r="AX55" s="25" t="str">
        <f t="shared" si="25"/>
        <v xml:space="preserve"> </v>
      </c>
      <c r="AY55" s="32">
        <f t="shared" si="26"/>
        <v>0</v>
      </c>
    </row>
    <row r="56" spans="1:51" ht="34" customHeight="1">
      <c r="A56" s="28"/>
      <c r="B56" s="29"/>
      <c r="C56" s="30"/>
      <c r="D56" s="30"/>
      <c r="E56" s="30"/>
      <c r="F56" s="30"/>
      <c r="G56" s="30"/>
      <c r="H56" s="30"/>
      <c r="I56" s="30"/>
      <c r="J56" s="30"/>
      <c r="K56" s="30"/>
      <c r="L56" s="30"/>
      <c r="M56" s="30"/>
      <c r="N56" s="25" t="str">
        <f t="shared" si="27"/>
        <v xml:space="preserve"> </v>
      </c>
      <c r="O56" s="32">
        <f t="shared" si="20"/>
        <v>0</v>
      </c>
      <c r="P56" s="32">
        <f t="shared" si="21"/>
        <v>0</v>
      </c>
      <c r="Q56" s="28"/>
      <c r="R56" s="29"/>
      <c r="S56" s="30"/>
      <c r="T56" s="30"/>
      <c r="U56" s="30"/>
      <c r="V56" s="30"/>
      <c r="W56" s="30"/>
      <c r="X56" s="30"/>
      <c r="Y56" s="30"/>
      <c r="Z56" s="30"/>
      <c r="AA56" s="30"/>
      <c r="AB56" s="30"/>
      <c r="AC56" s="30"/>
      <c r="AD56" s="30"/>
      <c r="AE56" s="30"/>
      <c r="AF56" s="25" t="str">
        <f t="shared" si="22"/>
        <v xml:space="preserve"> </v>
      </c>
      <c r="AG56" s="32">
        <f t="shared" si="23"/>
        <v>0</v>
      </c>
      <c r="AH56" s="32">
        <f t="shared" si="24"/>
        <v>0</v>
      </c>
      <c r="AI56" s="540" t="s">
        <v>78</v>
      </c>
      <c r="AJ56" s="541"/>
      <c r="AK56" s="34">
        <f>COUNTIF(AK40:AK55,"A")</f>
        <v>0</v>
      </c>
      <c r="AL56" s="34">
        <f t="shared" ref="AL56:AV58" si="28">COUNTIF(AL40:AL55,"A")</f>
        <v>0</v>
      </c>
      <c r="AM56" s="34">
        <f t="shared" si="28"/>
        <v>0</v>
      </c>
      <c r="AN56" s="34">
        <f t="shared" si="28"/>
        <v>0</v>
      </c>
      <c r="AO56" s="34">
        <f t="shared" si="28"/>
        <v>0</v>
      </c>
      <c r="AP56" s="34">
        <f t="shared" si="28"/>
        <v>0</v>
      </c>
      <c r="AQ56" s="34">
        <f t="shared" si="28"/>
        <v>0</v>
      </c>
      <c r="AR56" s="34">
        <f t="shared" si="28"/>
        <v>0</v>
      </c>
      <c r="AS56" s="34">
        <f t="shared" si="28"/>
        <v>0</v>
      </c>
      <c r="AT56" s="34">
        <f t="shared" si="28"/>
        <v>0</v>
      </c>
      <c r="AU56" s="34">
        <f t="shared" si="28"/>
        <v>0</v>
      </c>
      <c r="AV56" s="34">
        <f t="shared" si="28"/>
        <v>0</v>
      </c>
      <c r="AW56" s="34" cm="1">
        <f t="array" ref="AW56">_xlfn.IFNA(_xlfn.IFS(COUNTIF(AW40:AW55,"1")&gt;1, "1 *", COUNTIF(AW40:AW55,"2")&gt;1, "2 *",COUNTIF(AW40:AW55,"3")&gt;1, "3 *",COUNTIF(AW40:AW55,"4")&gt;1, "4 *"),0)</f>
        <v>0</v>
      </c>
      <c r="AX56" s="34"/>
      <c r="AY56" s="32"/>
    </row>
    <row r="57" spans="1:51" ht="34" customHeight="1">
      <c r="A57" s="28"/>
      <c r="B57" s="29"/>
      <c r="C57" s="30"/>
      <c r="D57" s="30"/>
      <c r="E57" s="30"/>
      <c r="F57" s="30"/>
      <c r="G57" s="30"/>
      <c r="H57" s="30"/>
      <c r="I57" s="30"/>
      <c r="J57" s="30"/>
      <c r="K57" s="30"/>
      <c r="L57" s="30"/>
      <c r="M57" s="30"/>
      <c r="N57" s="25" t="str">
        <f t="shared" si="27"/>
        <v xml:space="preserve"> </v>
      </c>
      <c r="O57" s="32">
        <f t="shared" si="20"/>
        <v>0</v>
      </c>
      <c r="P57" s="32">
        <f t="shared" si="21"/>
        <v>0</v>
      </c>
      <c r="Q57" s="28"/>
      <c r="R57" s="29"/>
      <c r="S57" s="30"/>
      <c r="T57" s="30"/>
      <c r="U57" s="30"/>
      <c r="V57" s="30"/>
      <c r="W57" s="30"/>
      <c r="X57" s="30"/>
      <c r="Y57" s="30"/>
      <c r="Z57" s="30"/>
      <c r="AA57" s="30"/>
      <c r="AB57" s="30"/>
      <c r="AC57" s="30"/>
      <c r="AD57" s="30"/>
      <c r="AE57" s="30"/>
      <c r="AF57" s="25" t="str">
        <f t="shared" si="22"/>
        <v xml:space="preserve"> </v>
      </c>
      <c r="AG57" s="32">
        <f t="shared" si="23"/>
        <v>0</v>
      </c>
      <c r="AH57" s="32">
        <f t="shared" si="24"/>
        <v>0</v>
      </c>
      <c r="AI57" s="540" t="s">
        <v>79</v>
      </c>
      <c r="AJ57" s="541"/>
      <c r="AK57" s="34">
        <f>COUNTIF(AK40:AK55,"B")</f>
        <v>0</v>
      </c>
      <c r="AL57" s="34">
        <f t="shared" ref="AL57:AU57" si="29">COUNTIF(AL40:AL55,"B")</f>
        <v>0</v>
      </c>
      <c r="AM57" s="34">
        <f t="shared" si="29"/>
        <v>0</v>
      </c>
      <c r="AN57" s="34">
        <f t="shared" si="29"/>
        <v>0</v>
      </c>
      <c r="AO57" s="34">
        <f t="shared" si="29"/>
        <v>0</v>
      </c>
      <c r="AP57" s="34">
        <f t="shared" si="29"/>
        <v>0</v>
      </c>
      <c r="AQ57" s="34">
        <f t="shared" si="29"/>
        <v>0</v>
      </c>
      <c r="AR57" s="34">
        <f t="shared" si="29"/>
        <v>0</v>
      </c>
      <c r="AS57" s="34">
        <f t="shared" si="29"/>
        <v>0</v>
      </c>
      <c r="AT57" s="34">
        <f t="shared" si="29"/>
        <v>0</v>
      </c>
      <c r="AU57" s="34">
        <f t="shared" si="29"/>
        <v>0</v>
      </c>
      <c r="AV57" s="34">
        <f t="shared" si="28"/>
        <v>0</v>
      </c>
      <c r="AW57" s="34"/>
      <c r="AX57" s="34"/>
      <c r="AY57" s="32"/>
    </row>
    <row r="58" spans="1:51" ht="34" customHeight="1">
      <c r="A58" s="28"/>
      <c r="B58" s="29"/>
      <c r="C58" s="30"/>
      <c r="D58" s="30"/>
      <c r="E58" s="30"/>
      <c r="F58" s="30"/>
      <c r="G58" s="30"/>
      <c r="H58" s="30"/>
      <c r="I58" s="30"/>
      <c r="J58" s="30"/>
      <c r="K58" s="30"/>
      <c r="L58" s="30"/>
      <c r="M58" s="30"/>
      <c r="N58" s="25" t="str">
        <f t="shared" si="27"/>
        <v xml:space="preserve"> </v>
      </c>
      <c r="O58" s="32">
        <f t="shared" si="20"/>
        <v>0</v>
      </c>
      <c r="P58" s="32">
        <f t="shared" si="21"/>
        <v>0</v>
      </c>
      <c r="Q58" s="28"/>
      <c r="R58" s="29"/>
      <c r="S58" s="30"/>
      <c r="T58" s="30"/>
      <c r="U58" s="30"/>
      <c r="V58" s="30"/>
      <c r="W58" s="30"/>
      <c r="X58" s="30"/>
      <c r="Y58" s="30"/>
      <c r="Z58" s="30"/>
      <c r="AA58" s="30"/>
      <c r="AB58" s="30"/>
      <c r="AC58" s="30"/>
      <c r="AD58" s="30"/>
      <c r="AE58" s="30"/>
      <c r="AF58" s="25" t="str">
        <f>IF(COUNTIF(S58:AD58,"*s")&gt;0,"X"," ")</f>
        <v xml:space="preserve"> </v>
      </c>
      <c r="AG58" s="32">
        <f t="shared" si="23"/>
        <v>0</v>
      </c>
      <c r="AH58" s="32">
        <f t="shared" si="24"/>
        <v>0</v>
      </c>
      <c r="AI58" s="540" t="s">
        <v>80</v>
      </c>
      <c r="AJ58" s="541"/>
      <c r="AK58" s="34">
        <f>COUNTIF(AK40:AK55,"N/S")</f>
        <v>0</v>
      </c>
      <c r="AL58" s="34">
        <f t="shared" ref="AL58:AU58" si="30">COUNTIF(AL40:AL55,"N/S")</f>
        <v>0</v>
      </c>
      <c r="AM58" s="34">
        <f t="shared" si="30"/>
        <v>0</v>
      </c>
      <c r="AN58" s="34">
        <f t="shared" si="30"/>
        <v>0</v>
      </c>
      <c r="AO58" s="34">
        <f t="shared" si="30"/>
        <v>0</v>
      </c>
      <c r="AP58" s="34">
        <f t="shared" si="30"/>
        <v>0</v>
      </c>
      <c r="AQ58" s="34">
        <f t="shared" si="30"/>
        <v>0</v>
      </c>
      <c r="AR58" s="34">
        <f t="shared" si="30"/>
        <v>0</v>
      </c>
      <c r="AS58" s="34">
        <f t="shared" si="30"/>
        <v>0</v>
      </c>
      <c r="AT58" s="34">
        <f t="shared" si="30"/>
        <v>0</v>
      </c>
      <c r="AU58" s="34">
        <f t="shared" si="30"/>
        <v>0</v>
      </c>
      <c r="AV58" s="34">
        <f t="shared" si="28"/>
        <v>0</v>
      </c>
      <c r="AW58" s="34" cm="1">
        <f t="array" ref="AW58">_xlfn.IFNA(_xlfn.IFS(COUNTIF(AW40:AW55,"N/S1")&gt;1, "N/S1 !",COUNTIF(AW40:AW55,"N/S2")&gt;1, "N/S2 !",COUNTIF(AW40:AW55,"N/S3")&gt;1, "N/S3 !",COUNTIF(AW40:AW55,"N/S4")&gt;1, "N/S4 !"),0)</f>
        <v>0</v>
      </c>
      <c r="AX58" s="34"/>
      <c r="AY58" s="32"/>
    </row>
    <row r="59" spans="1:51" ht="34" customHeight="1">
      <c r="A59" s="28"/>
      <c r="B59" s="29"/>
      <c r="C59" s="30"/>
      <c r="D59" s="30"/>
      <c r="E59" s="30"/>
      <c r="F59" s="30"/>
      <c r="G59" s="30"/>
      <c r="H59" s="30"/>
      <c r="I59" s="30"/>
      <c r="J59" s="30"/>
      <c r="K59" s="30"/>
      <c r="L59" s="30"/>
      <c r="M59" s="30"/>
      <c r="N59" s="25" t="str">
        <f t="shared" si="27"/>
        <v xml:space="preserve"> </v>
      </c>
      <c r="O59" s="32">
        <f t="shared" si="20"/>
        <v>0</v>
      </c>
      <c r="P59" s="32">
        <f t="shared" si="21"/>
        <v>0</v>
      </c>
      <c r="Q59" s="28"/>
      <c r="R59" s="29"/>
      <c r="S59" s="30"/>
      <c r="T59" s="30"/>
      <c r="U59" s="30"/>
      <c r="V59" s="30"/>
      <c r="W59" s="30"/>
      <c r="X59" s="30"/>
      <c r="Y59" s="30"/>
      <c r="Z59" s="30"/>
      <c r="AA59" s="30"/>
      <c r="AB59" s="30"/>
      <c r="AC59" s="30"/>
      <c r="AD59" s="30"/>
      <c r="AE59" s="30"/>
      <c r="AF59" s="25" t="str">
        <f t="shared" ref="AF59:AF65" si="31">IF(COUNTIF(S59:AD59,"*s")&gt;0,"X"," ")</f>
        <v xml:space="preserve"> </v>
      </c>
      <c r="AG59" s="32">
        <f t="shared" si="23"/>
        <v>0</v>
      </c>
      <c r="AH59" s="32">
        <f t="shared" si="24"/>
        <v>0</v>
      </c>
      <c r="AI59" s="546" t="s">
        <v>81</v>
      </c>
      <c r="AJ59" s="548" t="s">
        <v>101</v>
      </c>
      <c r="AK59" s="550" t="s">
        <v>102</v>
      </c>
      <c r="AL59" s="551"/>
      <c r="AM59" s="551"/>
      <c r="AN59" s="551"/>
      <c r="AO59" s="551"/>
      <c r="AP59" s="551"/>
      <c r="AQ59" s="551"/>
      <c r="AR59" s="551"/>
      <c r="AS59" s="551"/>
      <c r="AT59" s="551"/>
      <c r="AU59" s="551"/>
      <c r="AV59" s="551"/>
      <c r="AW59" s="552"/>
      <c r="AX59" s="548" t="s">
        <v>103</v>
      </c>
      <c r="AY59" s="537" t="s">
        <v>104</v>
      </c>
    </row>
    <row r="60" spans="1:51" ht="34" customHeight="1">
      <c r="A60" s="28"/>
      <c r="B60" s="29"/>
      <c r="C60" s="30"/>
      <c r="D60" s="30"/>
      <c r="E60" s="30"/>
      <c r="F60" s="30"/>
      <c r="G60" s="30"/>
      <c r="H60" s="30"/>
      <c r="I60" s="30"/>
      <c r="J60" s="30"/>
      <c r="K60" s="30"/>
      <c r="L60" s="30"/>
      <c r="M60" s="30"/>
      <c r="N60" s="25" t="str">
        <f t="shared" si="27"/>
        <v xml:space="preserve"> </v>
      </c>
      <c r="O60" s="32">
        <f t="shared" si="20"/>
        <v>0</v>
      </c>
      <c r="P60" s="32">
        <f t="shared" si="21"/>
        <v>0</v>
      </c>
      <c r="Q60" s="28"/>
      <c r="R60" s="29"/>
      <c r="S60" s="30"/>
      <c r="T60" s="30"/>
      <c r="U60" s="30"/>
      <c r="V60" s="30"/>
      <c r="W60" s="30"/>
      <c r="X60" s="30"/>
      <c r="Y60" s="30"/>
      <c r="Z60" s="30"/>
      <c r="AA60" s="30"/>
      <c r="AB60" s="30"/>
      <c r="AC60" s="30"/>
      <c r="AD60" s="30"/>
      <c r="AE60" s="30"/>
      <c r="AF60" s="25" t="str">
        <f t="shared" si="31"/>
        <v xml:space="preserve"> </v>
      </c>
      <c r="AG60" s="32">
        <f t="shared" si="23"/>
        <v>0</v>
      </c>
      <c r="AH60" s="32">
        <f t="shared" si="24"/>
        <v>0</v>
      </c>
      <c r="AI60" s="547"/>
      <c r="AJ60" s="549"/>
      <c r="AK60" s="553"/>
      <c r="AL60" s="554"/>
      <c r="AM60" s="554"/>
      <c r="AN60" s="554"/>
      <c r="AO60" s="554"/>
      <c r="AP60" s="554"/>
      <c r="AQ60" s="554"/>
      <c r="AR60" s="554"/>
      <c r="AS60" s="554"/>
      <c r="AT60" s="554"/>
      <c r="AU60" s="554"/>
      <c r="AV60" s="554"/>
      <c r="AW60" s="555"/>
      <c r="AX60" s="549"/>
      <c r="AY60" s="539"/>
    </row>
    <row r="61" spans="1:51" ht="34" customHeight="1">
      <c r="A61" s="28"/>
      <c r="B61" s="29"/>
      <c r="C61" s="30"/>
      <c r="D61" s="30"/>
      <c r="E61" s="30"/>
      <c r="F61" s="30"/>
      <c r="G61" s="30"/>
      <c r="H61" s="30"/>
      <c r="I61" s="30"/>
      <c r="J61" s="30"/>
      <c r="K61" s="30"/>
      <c r="L61" s="30"/>
      <c r="M61" s="30"/>
      <c r="N61" s="25" t="str">
        <f t="shared" si="27"/>
        <v xml:space="preserve"> </v>
      </c>
      <c r="O61" s="32">
        <f t="shared" si="20"/>
        <v>0</v>
      </c>
      <c r="P61" s="32">
        <f t="shared" si="21"/>
        <v>0</v>
      </c>
      <c r="Q61" s="28"/>
      <c r="R61" s="29"/>
      <c r="S61" s="30"/>
      <c r="T61" s="30"/>
      <c r="U61" s="30"/>
      <c r="V61" s="30"/>
      <c r="W61" s="30"/>
      <c r="X61" s="30"/>
      <c r="Y61" s="30"/>
      <c r="Z61" s="30"/>
      <c r="AA61" s="30"/>
      <c r="AB61" s="30"/>
      <c r="AC61" s="30"/>
      <c r="AD61" s="30"/>
      <c r="AE61" s="30"/>
      <c r="AF61" s="25" t="str">
        <f t="shared" si="31"/>
        <v xml:space="preserve"> </v>
      </c>
      <c r="AG61" s="32">
        <f t="shared" si="23"/>
        <v>0</v>
      </c>
      <c r="AH61" s="32">
        <f t="shared" si="24"/>
        <v>0</v>
      </c>
      <c r="AI61" s="28"/>
      <c r="AJ61" s="30"/>
      <c r="AK61" s="30"/>
      <c r="AL61" s="30"/>
      <c r="AM61" s="30"/>
      <c r="AN61" s="537" t="s">
        <v>135</v>
      </c>
      <c r="AO61" s="30"/>
      <c r="AP61" s="30"/>
      <c r="AQ61" s="30"/>
      <c r="AR61" s="30"/>
      <c r="AS61" s="30"/>
      <c r="AT61" s="30"/>
      <c r="AU61" s="30"/>
      <c r="AV61" s="30"/>
      <c r="AW61" s="537" t="s">
        <v>106</v>
      </c>
      <c r="AX61" s="25" t="str">
        <f>IF(COUNTIF(AK61:AV61,"N/S*")&gt;0,"X"," ")</f>
        <v xml:space="preserve"> </v>
      </c>
      <c r="AY61" s="32">
        <f>COUNTIF(AO61:AV61,"*")+COUNTIF(AK61:AM61,"*")</f>
        <v>0</v>
      </c>
    </row>
    <row r="62" spans="1:51" ht="34" customHeight="1">
      <c r="A62" s="28"/>
      <c r="B62" s="29"/>
      <c r="C62" s="30"/>
      <c r="D62" s="30"/>
      <c r="E62" s="30"/>
      <c r="F62" s="30"/>
      <c r="G62" s="30"/>
      <c r="H62" s="30"/>
      <c r="I62" s="30"/>
      <c r="J62" s="30"/>
      <c r="K62" s="30"/>
      <c r="L62" s="30"/>
      <c r="M62" s="30"/>
      <c r="N62" s="25" t="str">
        <f t="shared" si="27"/>
        <v xml:space="preserve"> </v>
      </c>
      <c r="O62" s="32">
        <f t="shared" si="20"/>
        <v>0</v>
      </c>
      <c r="P62" s="32">
        <f t="shared" si="21"/>
        <v>0</v>
      </c>
      <c r="Q62" s="28"/>
      <c r="R62" s="29"/>
      <c r="S62" s="30"/>
      <c r="T62" s="30"/>
      <c r="U62" s="30"/>
      <c r="V62" s="30"/>
      <c r="W62" s="30"/>
      <c r="X62" s="30"/>
      <c r="Y62" s="30"/>
      <c r="Z62" s="30"/>
      <c r="AA62" s="30"/>
      <c r="AB62" s="30"/>
      <c r="AC62" s="30"/>
      <c r="AD62" s="30"/>
      <c r="AE62" s="30"/>
      <c r="AF62" s="25" t="str">
        <f t="shared" si="31"/>
        <v xml:space="preserve"> </v>
      </c>
      <c r="AG62" s="32">
        <f t="shared" si="23"/>
        <v>0</v>
      </c>
      <c r="AH62" s="32">
        <f t="shared" si="24"/>
        <v>0</v>
      </c>
      <c r="AI62" s="28"/>
      <c r="AJ62" s="30"/>
      <c r="AK62" s="30"/>
      <c r="AL62" s="30"/>
      <c r="AM62" s="30"/>
      <c r="AN62" s="538"/>
      <c r="AO62" s="30"/>
      <c r="AP62" s="30"/>
      <c r="AQ62" s="30"/>
      <c r="AR62" s="30"/>
      <c r="AS62" s="30"/>
      <c r="AT62" s="30"/>
      <c r="AU62" s="30"/>
      <c r="AV62" s="30"/>
      <c r="AW62" s="538"/>
      <c r="AX62" s="25" t="str">
        <f t="shared" ref="AX62:AX68" si="32">IF(COUNTIF(AK62:AV62,"N/S*")&gt;0,"X"," ")</f>
        <v xml:space="preserve"> </v>
      </c>
      <c r="AY62" s="32">
        <f t="shared" ref="AY62:AY68" si="33">COUNTIF(AO62:AV62,"*")+COUNTIF(AK62:AM62,"*")</f>
        <v>0</v>
      </c>
    </row>
    <row r="63" spans="1:51" ht="34" customHeight="1">
      <c r="A63" s="28"/>
      <c r="B63" s="29"/>
      <c r="C63" s="30"/>
      <c r="D63" s="30"/>
      <c r="E63" s="30"/>
      <c r="F63" s="30"/>
      <c r="G63" s="30"/>
      <c r="H63" s="30"/>
      <c r="I63" s="30"/>
      <c r="J63" s="30"/>
      <c r="K63" s="30"/>
      <c r="L63" s="30"/>
      <c r="M63" s="30"/>
      <c r="N63" s="25" t="str">
        <f t="shared" si="27"/>
        <v xml:space="preserve"> </v>
      </c>
      <c r="O63" s="32">
        <f t="shared" si="20"/>
        <v>0</v>
      </c>
      <c r="P63" s="32">
        <f t="shared" si="21"/>
        <v>0</v>
      </c>
      <c r="Q63" s="28"/>
      <c r="R63" s="29"/>
      <c r="S63" s="30"/>
      <c r="T63" s="30"/>
      <c r="U63" s="30"/>
      <c r="V63" s="30"/>
      <c r="W63" s="30"/>
      <c r="X63" s="30"/>
      <c r="Y63" s="30"/>
      <c r="Z63" s="30"/>
      <c r="AA63" s="30"/>
      <c r="AB63" s="30"/>
      <c r="AC63" s="30"/>
      <c r="AD63" s="30"/>
      <c r="AE63" s="30"/>
      <c r="AF63" s="25" t="str">
        <f t="shared" si="31"/>
        <v xml:space="preserve"> </v>
      </c>
      <c r="AG63" s="32">
        <f t="shared" si="23"/>
        <v>0</v>
      </c>
      <c r="AH63" s="32">
        <f t="shared" si="24"/>
        <v>0</v>
      </c>
      <c r="AI63" s="28"/>
      <c r="AJ63" s="30"/>
      <c r="AK63" s="30"/>
      <c r="AL63" s="30"/>
      <c r="AM63" s="30"/>
      <c r="AN63" s="538"/>
      <c r="AO63" s="30"/>
      <c r="AP63" s="30"/>
      <c r="AQ63" s="30"/>
      <c r="AR63" s="30"/>
      <c r="AS63" s="30"/>
      <c r="AT63" s="30"/>
      <c r="AU63" s="30"/>
      <c r="AV63" s="30"/>
      <c r="AW63" s="538"/>
      <c r="AX63" s="25" t="str">
        <f t="shared" si="32"/>
        <v xml:space="preserve"> </v>
      </c>
      <c r="AY63" s="32">
        <f t="shared" si="33"/>
        <v>0</v>
      </c>
    </row>
    <row r="64" spans="1:51" ht="34" customHeight="1">
      <c r="A64" s="28"/>
      <c r="B64" s="29"/>
      <c r="C64" s="30"/>
      <c r="D64" s="30"/>
      <c r="E64" s="30"/>
      <c r="F64" s="30"/>
      <c r="G64" s="30"/>
      <c r="H64" s="30"/>
      <c r="I64" s="30"/>
      <c r="J64" s="30"/>
      <c r="K64" s="30"/>
      <c r="L64" s="30"/>
      <c r="M64" s="30"/>
      <c r="N64" s="25" t="str">
        <f t="shared" si="27"/>
        <v xml:space="preserve"> </v>
      </c>
      <c r="O64" s="32">
        <f t="shared" si="20"/>
        <v>0</v>
      </c>
      <c r="P64" s="32">
        <f t="shared" si="21"/>
        <v>0</v>
      </c>
      <c r="Q64" s="28"/>
      <c r="R64" s="29"/>
      <c r="S64" s="30"/>
      <c r="T64" s="30"/>
      <c r="U64" s="30"/>
      <c r="V64" s="30"/>
      <c r="W64" s="30"/>
      <c r="X64" s="30"/>
      <c r="Y64" s="30"/>
      <c r="Z64" s="30"/>
      <c r="AA64" s="30"/>
      <c r="AB64" s="30"/>
      <c r="AC64" s="30"/>
      <c r="AD64" s="30"/>
      <c r="AE64" s="30"/>
      <c r="AF64" s="25" t="str">
        <f t="shared" si="31"/>
        <v xml:space="preserve"> </v>
      </c>
      <c r="AG64" s="32">
        <f t="shared" si="23"/>
        <v>0</v>
      </c>
      <c r="AH64" s="32">
        <f t="shared" si="24"/>
        <v>0</v>
      </c>
      <c r="AI64" s="28"/>
      <c r="AJ64" s="30"/>
      <c r="AK64" s="30"/>
      <c r="AL64" s="30"/>
      <c r="AM64" s="30"/>
      <c r="AN64" s="538"/>
      <c r="AO64" s="30"/>
      <c r="AP64" s="30"/>
      <c r="AQ64" s="30"/>
      <c r="AR64" s="30"/>
      <c r="AS64" s="30"/>
      <c r="AT64" s="30"/>
      <c r="AU64" s="30"/>
      <c r="AV64" s="30"/>
      <c r="AW64" s="538"/>
      <c r="AX64" s="25" t="str">
        <f t="shared" si="32"/>
        <v xml:space="preserve"> </v>
      </c>
      <c r="AY64" s="32">
        <f t="shared" si="33"/>
        <v>0</v>
      </c>
    </row>
    <row r="65" spans="1:51" ht="34" customHeight="1">
      <c r="A65" s="28"/>
      <c r="B65" s="29"/>
      <c r="C65" s="30"/>
      <c r="D65" s="30"/>
      <c r="E65" s="30"/>
      <c r="F65" s="30"/>
      <c r="G65" s="30"/>
      <c r="H65" s="30"/>
      <c r="I65" s="30"/>
      <c r="J65" s="30"/>
      <c r="K65" s="30"/>
      <c r="L65" s="30"/>
      <c r="M65" s="30"/>
      <c r="N65" s="25" t="str">
        <f t="shared" si="27"/>
        <v xml:space="preserve"> </v>
      </c>
      <c r="O65" s="32">
        <f t="shared" si="20"/>
        <v>0</v>
      </c>
      <c r="P65" s="32">
        <f t="shared" si="21"/>
        <v>0</v>
      </c>
      <c r="Q65" s="28"/>
      <c r="R65" s="29"/>
      <c r="S65" s="30"/>
      <c r="T65" s="30"/>
      <c r="U65" s="30"/>
      <c r="V65" s="30"/>
      <c r="W65" s="30"/>
      <c r="X65" s="30"/>
      <c r="Y65" s="30"/>
      <c r="Z65" s="30"/>
      <c r="AA65" s="30"/>
      <c r="AB65" s="30"/>
      <c r="AC65" s="30"/>
      <c r="AD65" s="30"/>
      <c r="AE65" s="30"/>
      <c r="AF65" s="25" t="str">
        <f t="shared" si="31"/>
        <v xml:space="preserve"> </v>
      </c>
      <c r="AG65" s="32">
        <f t="shared" si="23"/>
        <v>0</v>
      </c>
      <c r="AH65" s="32">
        <f t="shared" si="24"/>
        <v>0</v>
      </c>
      <c r="AI65" s="28"/>
      <c r="AJ65" s="30"/>
      <c r="AK65" s="30"/>
      <c r="AL65" s="30"/>
      <c r="AM65" s="30"/>
      <c r="AN65" s="538"/>
      <c r="AO65" s="30"/>
      <c r="AP65" s="30"/>
      <c r="AQ65" s="30"/>
      <c r="AR65" s="30"/>
      <c r="AS65" s="30"/>
      <c r="AT65" s="30"/>
      <c r="AU65" s="30"/>
      <c r="AV65" s="30"/>
      <c r="AW65" s="538"/>
      <c r="AX65" s="25" t="str">
        <f t="shared" si="32"/>
        <v xml:space="preserve"> </v>
      </c>
      <c r="AY65" s="32">
        <f t="shared" si="33"/>
        <v>0</v>
      </c>
    </row>
    <row r="66" spans="1:51" ht="30" customHeight="1">
      <c r="A66" s="540" t="s">
        <v>78</v>
      </c>
      <c r="B66" s="541"/>
      <c r="C66" s="34">
        <f t="shared" ref="C66:L66" si="34">COUNTIF(C40:C65,"A")</f>
        <v>0</v>
      </c>
      <c r="D66" s="34">
        <f t="shared" si="34"/>
        <v>0</v>
      </c>
      <c r="E66" s="34">
        <f t="shared" si="34"/>
        <v>0</v>
      </c>
      <c r="F66" s="34">
        <f t="shared" si="34"/>
        <v>0</v>
      </c>
      <c r="G66" s="34">
        <f t="shared" si="34"/>
        <v>0</v>
      </c>
      <c r="H66" s="34">
        <f t="shared" si="34"/>
        <v>0</v>
      </c>
      <c r="I66" s="34">
        <f t="shared" si="34"/>
        <v>0</v>
      </c>
      <c r="J66" s="34">
        <f t="shared" si="34"/>
        <v>0</v>
      </c>
      <c r="K66" s="34">
        <f t="shared" si="34"/>
        <v>0</v>
      </c>
      <c r="L66" s="34">
        <f t="shared" si="34"/>
        <v>0</v>
      </c>
      <c r="M66" s="34" cm="1">
        <f t="array" ref="M66">_xlfn.IFNA(_xlfn.IFS(COUNTIF(M40:M65,"1")&gt;1, "1 *", COUNTIF(M40:M65,"2")&gt;1, "2 *",COUNTIF(M40:M65,"3")&gt;1, "3 *",COUNTIF(M40:M65,"4")&gt;1, "4 *"),0)</f>
        <v>0</v>
      </c>
      <c r="N66" s="34"/>
      <c r="O66" s="34"/>
      <c r="P66" s="33"/>
      <c r="Q66" s="540" t="s">
        <v>78</v>
      </c>
      <c r="R66" s="541"/>
      <c r="S66" s="34">
        <f t="shared" ref="S66:AD66" si="35">COUNTIF(S40:S65,"A")</f>
        <v>0</v>
      </c>
      <c r="T66" s="34">
        <f t="shared" si="35"/>
        <v>0</v>
      </c>
      <c r="U66" s="34">
        <f t="shared" si="35"/>
        <v>0</v>
      </c>
      <c r="V66" s="34">
        <f t="shared" si="35"/>
        <v>0</v>
      </c>
      <c r="W66" s="34">
        <f t="shared" si="35"/>
        <v>0</v>
      </c>
      <c r="X66" s="34">
        <f t="shared" si="35"/>
        <v>0</v>
      </c>
      <c r="Y66" s="34">
        <f t="shared" si="35"/>
        <v>0</v>
      </c>
      <c r="Z66" s="34">
        <f t="shared" si="35"/>
        <v>0</v>
      </c>
      <c r="AA66" s="34">
        <f t="shared" si="35"/>
        <v>0</v>
      </c>
      <c r="AB66" s="34">
        <f t="shared" si="35"/>
        <v>0</v>
      </c>
      <c r="AC66" s="34">
        <f t="shared" si="35"/>
        <v>0</v>
      </c>
      <c r="AD66" s="34">
        <f t="shared" si="35"/>
        <v>0</v>
      </c>
      <c r="AE66" s="34" cm="1">
        <f t="array" ref="AE66">_xlfn.IFNA(_xlfn.IFS(COUNTIF(AE40:AE65,"1")&gt;1, "1 *", COUNTIF(AE40:AE65,"2")&gt;1, "2 *",COUNTIF(AE40:AE65,"3")&gt;1, "3 *",COUNTIF(AE40:AE65,"4")&gt;1, "4 *"),0)</f>
        <v>0</v>
      </c>
      <c r="AF66" s="34"/>
      <c r="AG66" s="34"/>
      <c r="AH66" s="34"/>
      <c r="AI66" s="28"/>
      <c r="AJ66" s="30"/>
      <c r="AK66" s="30"/>
      <c r="AL66" s="30"/>
      <c r="AM66" s="30"/>
      <c r="AN66" s="538"/>
      <c r="AO66" s="30"/>
      <c r="AP66" s="30"/>
      <c r="AQ66" s="30"/>
      <c r="AR66" s="30"/>
      <c r="AS66" s="30"/>
      <c r="AT66" s="30"/>
      <c r="AU66" s="30"/>
      <c r="AV66" s="30"/>
      <c r="AW66" s="538"/>
      <c r="AX66" s="25" t="str">
        <f t="shared" si="32"/>
        <v xml:space="preserve"> </v>
      </c>
      <c r="AY66" s="32">
        <f t="shared" si="33"/>
        <v>0</v>
      </c>
    </row>
    <row r="67" spans="1:51" ht="30" customHeight="1">
      <c r="A67" s="540" t="s">
        <v>79</v>
      </c>
      <c r="B67" s="541"/>
      <c r="C67" s="34">
        <f t="shared" ref="C67:L67" si="36">COUNTIF(C40:C65,"B")</f>
        <v>0</v>
      </c>
      <c r="D67" s="34">
        <f t="shared" si="36"/>
        <v>0</v>
      </c>
      <c r="E67" s="34">
        <f t="shared" si="36"/>
        <v>0</v>
      </c>
      <c r="F67" s="34">
        <f t="shared" si="36"/>
        <v>0</v>
      </c>
      <c r="G67" s="34">
        <f t="shared" si="36"/>
        <v>0</v>
      </c>
      <c r="H67" s="34">
        <f t="shared" si="36"/>
        <v>0</v>
      </c>
      <c r="I67" s="34">
        <f t="shared" si="36"/>
        <v>0</v>
      </c>
      <c r="J67" s="34">
        <f t="shared" si="36"/>
        <v>0</v>
      </c>
      <c r="K67" s="34">
        <f t="shared" si="36"/>
        <v>0</v>
      </c>
      <c r="L67" s="34">
        <f t="shared" si="36"/>
        <v>0</v>
      </c>
      <c r="M67" s="34"/>
      <c r="N67" s="34"/>
      <c r="O67" s="34"/>
      <c r="P67" s="33"/>
      <c r="Q67" s="540" t="s">
        <v>79</v>
      </c>
      <c r="R67" s="541"/>
      <c r="S67" s="34">
        <f t="shared" ref="S67:AD67" si="37">COUNTIF(S40:S65,"B")</f>
        <v>0</v>
      </c>
      <c r="T67" s="34">
        <f t="shared" si="37"/>
        <v>0</v>
      </c>
      <c r="U67" s="34">
        <f t="shared" si="37"/>
        <v>0</v>
      </c>
      <c r="V67" s="34">
        <f t="shared" si="37"/>
        <v>0</v>
      </c>
      <c r="W67" s="34">
        <f t="shared" si="37"/>
        <v>0</v>
      </c>
      <c r="X67" s="34">
        <f t="shared" si="37"/>
        <v>0</v>
      </c>
      <c r="Y67" s="34">
        <f t="shared" si="37"/>
        <v>0</v>
      </c>
      <c r="Z67" s="34">
        <f t="shared" si="37"/>
        <v>0</v>
      </c>
      <c r="AA67" s="34">
        <f t="shared" si="37"/>
        <v>0</v>
      </c>
      <c r="AB67" s="34">
        <f t="shared" si="37"/>
        <v>0</v>
      </c>
      <c r="AC67" s="34">
        <f t="shared" si="37"/>
        <v>0</v>
      </c>
      <c r="AD67" s="34">
        <f t="shared" si="37"/>
        <v>0</v>
      </c>
      <c r="AE67" s="34"/>
      <c r="AF67" s="34"/>
      <c r="AG67" s="34"/>
      <c r="AH67" s="34"/>
      <c r="AI67" s="28"/>
      <c r="AJ67" s="30"/>
      <c r="AK67" s="30"/>
      <c r="AL67" s="30"/>
      <c r="AM67" s="30"/>
      <c r="AN67" s="538"/>
      <c r="AO67" s="30"/>
      <c r="AP67" s="30"/>
      <c r="AQ67" s="30"/>
      <c r="AR67" s="30"/>
      <c r="AS67" s="30"/>
      <c r="AT67" s="30"/>
      <c r="AU67" s="30"/>
      <c r="AV67" s="30"/>
      <c r="AW67" s="538"/>
      <c r="AX67" s="25" t="str">
        <f t="shared" si="32"/>
        <v xml:space="preserve"> </v>
      </c>
      <c r="AY67" s="32">
        <f t="shared" si="33"/>
        <v>0</v>
      </c>
    </row>
    <row r="68" spans="1:51" ht="30" customHeight="1">
      <c r="A68" s="540" t="s">
        <v>80</v>
      </c>
      <c r="B68" s="541"/>
      <c r="C68" s="34">
        <f t="shared" ref="C68:L68" si="38">COUNTIF(C40:C65,"N/S")</f>
        <v>0</v>
      </c>
      <c r="D68" s="34">
        <f t="shared" si="38"/>
        <v>0</v>
      </c>
      <c r="E68" s="34">
        <f t="shared" si="38"/>
        <v>0</v>
      </c>
      <c r="F68" s="34">
        <f t="shared" si="38"/>
        <v>0</v>
      </c>
      <c r="G68" s="34">
        <f t="shared" si="38"/>
        <v>0</v>
      </c>
      <c r="H68" s="34">
        <f t="shared" si="38"/>
        <v>0</v>
      </c>
      <c r="I68" s="34">
        <f t="shared" si="38"/>
        <v>0</v>
      </c>
      <c r="J68" s="34">
        <f t="shared" si="38"/>
        <v>0</v>
      </c>
      <c r="K68" s="34">
        <f t="shared" si="38"/>
        <v>0</v>
      </c>
      <c r="L68" s="34">
        <f t="shared" si="38"/>
        <v>0</v>
      </c>
      <c r="M68" s="34" cm="1">
        <f t="array" ref="M68">_xlfn.IFNA(_xlfn.IFS(COUNTIF(M40:M65,"N/S1")&gt;1, "N/S1 !",COUNTIF(M40:M65,"N/S2")&gt;1, "N/S2 !",COUNTIF(M40:M65,"N/S3")&gt;1, "N/S3 !",COUNTIF(M40:M65,"N/S4")&gt;1, "N/S4 !"),0)</f>
        <v>0</v>
      </c>
      <c r="N68" s="34"/>
      <c r="O68" s="35"/>
      <c r="P68" s="36"/>
      <c r="Q68" s="540" t="s">
        <v>80</v>
      </c>
      <c r="R68" s="541"/>
      <c r="S68" s="34">
        <f t="shared" ref="S68:AD68" si="39">COUNTIF(S40:S65,"N/S")</f>
        <v>0</v>
      </c>
      <c r="T68" s="34">
        <f t="shared" si="39"/>
        <v>0</v>
      </c>
      <c r="U68" s="34">
        <f t="shared" si="39"/>
        <v>0</v>
      </c>
      <c r="V68" s="34">
        <f t="shared" si="39"/>
        <v>0</v>
      </c>
      <c r="W68" s="34">
        <f t="shared" si="39"/>
        <v>0</v>
      </c>
      <c r="X68" s="34">
        <f t="shared" si="39"/>
        <v>0</v>
      </c>
      <c r="Y68" s="34">
        <f t="shared" si="39"/>
        <v>0</v>
      </c>
      <c r="Z68" s="34">
        <f t="shared" si="39"/>
        <v>0</v>
      </c>
      <c r="AA68" s="34">
        <f t="shared" si="39"/>
        <v>0</v>
      </c>
      <c r="AB68" s="34">
        <f t="shared" si="39"/>
        <v>0</v>
      </c>
      <c r="AC68" s="34">
        <f t="shared" si="39"/>
        <v>0</v>
      </c>
      <c r="AD68" s="34">
        <f t="shared" si="39"/>
        <v>0</v>
      </c>
      <c r="AE68" s="34" cm="1">
        <f t="array" ref="AE68">_xlfn.IFNA(_xlfn.IFS(COUNTIF(AE40:AE65,"N/S1")&gt;1, "N/S1 !",COUNTIF(AE40:AE65,"N/S2")&gt;1, "N/S2 !",COUNTIF(AE40:AE65,"N/S3")&gt;1, "N/S3 !",COUNTIF(AE40:AE65,"N/S4")&gt;1, "N/S4 !"),0)</f>
        <v>0</v>
      </c>
      <c r="AF68" s="34"/>
      <c r="AG68" s="35"/>
      <c r="AH68" s="35"/>
      <c r="AI68" s="28"/>
      <c r="AJ68" s="30"/>
      <c r="AK68" s="30"/>
      <c r="AL68" s="30"/>
      <c r="AM68" s="30"/>
      <c r="AN68" s="539"/>
      <c r="AO68" s="30"/>
      <c r="AP68" s="30"/>
      <c r="AQ68" s="30"/>
      <c r="AR68" s="30"/>
      <c r="AS68" s="30"/>
      <c r="AT68" s="30"/>
      <c r="AU68" s="30"/>
      <c r="AV68" s="30"/>
      <c r="AW68" s="539"/>
      <c r="AX68" s="25" t="str">
        <f t="shared" si="32"/>
        <v xml:space="preserve"> </v>
      </c>
      <c r="AY68" s="32">
        <f t="shared" si="33"/>
        <v>0</v>
      </c>
    </row>
    <row r="69" spans="1:51" ht="51" customHeight="1">
      <c r="A69" s="514" t="s">
        <v>107</v>
      </c>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6"/>
      <c r="AI69" s="517" t="s">
        <v>108</v>
      </c>
      <c r="AJ69" s="518"/>
      <c r="AK69" s="519"/>
      <c r="AL69" s="520"/>
      <c r="AM69" s="520"/>
      <c r="AN69" s="520"/>
      <c r="AO69" s="520"/>
      <c r="AP69" s="520"/>
      <c r="AQ69" s="520"/>
      <c r="AR69" s="520"/>
      <c r="AS69" s="520"/>
      <c r="AT69" s="520"/>
      <c r="AU69" s="520"/>
      <c r="AV69" s="520"/>
      <c r="AW69" s="520"/>
      <c r="AX69" s="520"/>
      <c r="AY69" s="521"/>
    </row>
    <row r="70" spans="1:51" ht="33" customHeight="1"/>
    <row r="71" spans="1:51" ht="33" customHeight="1"/>
    <row r="72" spans="1:51" ht="120" customHeight="1"/>
  </sheetData>
  <sheetProtection sheet="1" objects="1" scenarios="1"/>
  <mergeCells count="80">
    <mergeCell ref="B1:P1"/>
    <mergeCell ref="Q1:AH2"/>
    <mergeCell ref="AI1:AT1"/>
    <mergeCell ref="AU1:AY1"/>
    <mergeCell ref="B2:P2"/>
    <mergeCell ref="AI2:AT2"/>
    <mergeCell ref="AU2:AY2"/>
    <mergeCell ref="AK24:AW25"/>
    <mergeCell ref="AX24:AX25"/>
    <mergeCell ref="AY24:AY25"/>
    <mergeCell ref="A3:A4"/>
    <mergeCell ref="B3:B4"/>
    <mergeCell ref="N3:N4"/>
    <mergeCell ref="O3:O4"/>
    <mergeCell ref="P3:P4"/>
    <mergeCell ref="Q3:Q4"/>
    <mergeCell ref="R3:R4"/>
    <mergeCell ref="AF3:AF4"/>
    <mergeCell ref="AG3:AG4"/>
    <mergeCell ref="AH3:AH4"/>
    <mergeCell ref="AI3:AI4"/>
    <mergeCell ref="AX3:AX4"/>
    <mergeCell ref="AY3:AY4"/>
    <mergeCell ref="AI21:AJ21"/>
    <mergeCell ref="AI22:AJ22"/>
    <mergeCell ref="AI23:AJ23"/>
    <mergeCell ref="AJ3:AJ4"/>
    <mergeCell ref="A34:AH34"/>
    <mergeCell ref="AI34:AJ34"/>
    <mergeCell ref="AI24:AI25"/>
    <mergeCell ref="AJ24:AJ25"/>
    <mergeCell ref="AK34:AY34"/>
    <mergeCell ref="AN26:AN33"/>
    <mergeCell ref="AW26:AW33"/>
    <mergeCell ref="A31:B31"/>
    <mergeCell ref="Q31:R31"/>
    <mergeCell ref="A32:B32"/>
    <mergeCell ref="Q32:R32"/>
    <mergeCell ref="A33:B33"/>
    <mergeCell ref="Q33:R33"/>
    <mergeCell ref="AI38:AI39"/>
    <mergeCell ref="AJ38:AJ39"/>
    <mergeCell ref="A38:A39"/>
    <mergeCell ref="B38:B39"/>
    <mergeCell ref="N38:N39"/>
    <mergeCell ref="O38:O39"/>
    <mergeCell ref="P38:P39"/>
    <mergeCell ref="Q38:Q39"/>
    <mergeCell ref="A68:B68"/>
    <mergeCell ref="Q68:R68"/>
    <mergeCell ref="AX38:AX39"/>
    <mergeCell ref="AY38:AY39"/>
    <mergeCell ref="AI56:AJ56"/>
    <mergeCell ref="AI57:AJ57"/>
    <mergeCell ref="AI58:AJ58"/>
    <mergeCell ref="AI59:AI60"/>
    <mergeCell ref="AJ59:AJ60"/>
    <mergeCell ref="AK59:AW60"/>
    <mergeCell ref="AX59:AX60"/>
    <mergeCell ref="AY59:AY60"/>
    <mergeCell ref="R38:R39"/>
    <mergeCell ref="AF38:AF39"/>
    <mergeCell ref="AG38:AG39"/>
    <mergeCell ref="AH38:AH39"/>
    <mergeCell ref="A69:AH69"/>
    <mergeCell ref="AI69:AJ69"/>
    <mergeCell ref="AK69:AY69"/>
    <mergeCell ref="B36:P36"/>
    <mergeCell ref="Q36:AH37"/>
    <mergeCell ref="AI36:AT36"/>
    <mergeCell ref="AU36:AY36"/>
    <mergeCell ref="B37:P37"/>
    <mergeCell ref="AI37:AT37"/>
    <mergeCell ref="AU37:AY37"/>
    <mergeCell ref="AN61:AN68"/>
    <mergeCell ref="AW61:AW68"/>
    <mergeCell ref="A66:B66"/>
    <mergeCell ref="Q66:R66"/>
    <mergeCell ref="A67:B67"/>
    <mergeCell ref="Q67:R67"/>
  </mergeCells>
  <phoneticPr fontId="4" type="noConversion"/>
  <conditionalFormatting sqref="M31:N31">
    <cfRule type="cellIs" dxfId="729" priority="21" stopIfTrue="1" operator="greaterThan">
      <formula>1</formula>
    </cfRule>
  </conditionalFormatting>
  <conditionalFormatting sqref="M33:N33">
    <cfRule type="cellIs" dxfId="728" priority="20" stopIfTrue="1" operator="greaterThan">
      <formula>1</formula>
    </cfRule>
  </conditionalFormatting>
  <conditionalFormatting sqref="M66:N66">
    <cfRule type="cellIs" dxfId="727" priority="67" stopIfTrue="1" operator="greaterThan">
      <formula>1</formula>
    </cfRule>
  </conditionalFormatting>
  <conditionalFormatting sqref="M68:N68">
    <cfRule type="cellIs" dxfId="726" priority="66" stopIfTrue="1" operator="greaterThan">
      <formula>1</formula>
    </cfRule>
  </conditionalFormatting>
  <conditionalFormatting sqref="O5:O30 AG5:AG30">
    <cfRule type="cellIs" dxfId="725" priority="15" stopIfTrue="1" operator="greaterThan">
      <formula>3</formula>
    </cfRule>
  </conditionalFormatting>
  <conditionalFormatting sqref="O40:O65 AG40:AG65">
    <cfRule type="cellIs" dxfId="724" priority="61" stopIfTrue="1" operator="greaterThan">
      <formula>3</formula>
    </cfRule>
  </conditionalFormatting>
  <conditionalFormatting sqref="P5:P30">
    <cfRule type="cellIs" dxfId="723" priority="23" stopIfTrue="1" operator="greaterThan">
      <formula>1</formula>
    </cfRule>
  </conditionalFormatting>
  <conditionalFormatting sqref="P40:P65">
    <cfRule type="cellIs" dxfId="722" priority="69" stopIfTrue="1" operator="greaterThan">
      <formula>1</formula>
    </cfRule>
  </conditionalFormatting>
  <conditionalFormatting sqref="S31:AD33">
    <cfRule type="cellIs" dxfId="721" priority="22" stopIfTrue="1" operator="greaterThan">
      <formula>1</formula>
    </cfRule>
  </conditionalFormatting>
  <conditionalFormatting sqref="S66:AD68">
    <cfRule type="cellIs" dxfId="720" priority="68" stopIfTrue="1" operator="greaterThan">
      <formula>1</formula>
    </cfRule>
  </conditionalFormatting>
  <conditionalFormatting sqref="AE31:AF31">
    <cfRule type="cellIs" dxfId="719" priority="17" stopIfTrue="1" operator="greaterThan">
      <formula>1</formula>
    </cfRule>
  </conditionalFormatting>
  <conditionalFormatting sqref="AE33:AF33">
    <cfRule type="cellIs" dxfId="718" priority="16" stopIfTrue="1" operator="greaterThan">
      <formula>1</formula>
    </cfRule>
  </conditionalFormatting>
  <conditionalFormatting sqref="AE66:AF66">
    <cfRule type="cellIs" dxfId="717" priority="63" stopIfTrue="1" operator="greaterThan">
      <formula>1</formula>
    </cfRule>
  </conditionalFormatting>
  <conditionalFormatting sqref="AE68:AF68">
    <cfRule type="cellIs" dxfId="716" priority="62" stopIfTrue="1" operator="greaterThan">
      <formula>1</formula>
    </cfRule>
  </conditionalFormatting>
  <conditionalFormatting sqref="AH5:AH30">
    <cfRule type="cellIs" dxfId="715" priority="14" stopIfTrue="1" operator="greaterThan">
      <formula>1</formula>
    </cfRule>
  </conditionalFormatting>
  <conditionalFormatting sqref="AH40:AH65">
    <cfRule type="cellIs" dxfId="714" priority="60" stopIfTrue="1" operator="greaterThan">
      <formula>1</formula>
    </cfRule>
  </conditionalFormatting>
  <conditionalFormatting sqref="AK26:AK33">
    <cfRule type="duplicateValues" dxfId="713" priority="11"/>
  </conditionalFormatting>
  <conditionalFormatting sqref="AK61:AK63 AK65:AK66 AK68">
    <cfRule type="duplicateValues" dxfId="712" priority="57"/>
  </conditionalFormatting>
  <conditionalFormatting sqref="AK64">
    <cfRule type="duplicateValues" dxfId="711" priority="40"/>
  </conditionalFormatting>
  <conditionalFormatting sqref="AK67">
    <cfRule type="duplicateValues" dxfId="710" priority="31"/>
  </conditionalFormatting>
  <conditionalFormatting sqref="AK21:AV23 C31:L33">
    <cfRule type="cellIs" dxfId="709" priority="25" stopIfTrue="1" operator="greaterThan">
      <formula>1</formula>
    </cfRule>
  </conditionalFormatting>
  <conditionalFormatting sqref="AK56:AV58 C66:L68">
    <cfRule type="cellIs" dxfId="708" priority="71" stopIfTrue="1" operator="greaterThan">
      <formula>1</formula>
    </cfRule>
  </conditionalFormatting>
  <conditionalFormatting sqref="AL26:AL33">
    <cfRule type="duplicateValues" dxfId="707" priority="10"/>
  </conditionalFormatting>
  <conditionalFormatting sqref="AL61">
    <cfRule type="duplicateValues" dxfId="706" priority="45"/>
  </conditionalFormatting>
  <conditionalFormatting sqref="AL62:AL63 AL65:AL66 AL68">
    <cfRule type="duplicateValues" dxfId="705" priority="56"/>
  </conditionalFormatting>
  <conditionalFormatting sqref="AL64">
    <cfRule type="duplicateValues" dxfId="704" priority="38"/>
  </conditionalFormatting>
  <conditionalFormatting sqref="AL67">
    <cfRule type="duplicateValues" dxfId="703" priority="29"/>
  </conditionalFormatting>
  <conditionalFormatting sqref="AM26:AM33">
    <cfRule type="duplicateValues" dxfId="702" priority="9"/>
  </conditionalFormatting>
  <conditionalFormatting sqref="AM61">
    <cfRule type="duplicateValues" dxfId="701" priority="46"/>
  </conditionalFormatting>
  <conditionalFormatting sqref="AM62:AM63 AM65:AM66 AM68">
    <cfRule type="duplicateValues" dxfId="700" priority="55"/>
  </conditionalFormatting>
  <conditionalFormatting sqref="AM64">
    <cfRule type="duplicateValues" dxfId="699" priority="39"/>
  </conditionalFormatting>
  <conditionalFormatting sqref="AM67">
    <cfRule type="duplicateValues" dxfId="698" priority="30"/>
  </conditionalFormatting>
  <conditionalFormatting sqref="AO26:AO33">
    <cfRule type="duplicateValues" dxfId="697" priority="8"/>
  </conditionalFormatting>
  <conditionalFormatting sqref="AO61:AO64 AO66:AO67">
    <cfRule type="duplicateValues" dxfId="696" priority="54"/>
  </conditionalFormatting>
  <conditionalFormatting sqref="AO65">
    <cfRule type="duplicateValues" dxfId="695" priority="37"/>
  </conditionalFormatting>
  <conditionalFormatting sqref="AO68">
    <cfRule type="duplicateValues" dxfId="694" priority="28"/>
  </conditionalFormatting>
  <conditionalFormatting sqref="AP26:AP33">
    <cfRule type="duplicateValues" dxfId="693" priority="7"/>
  </conditionalFormatting>
  <conditionalFormatting sqref="AP61 AP63:AP64 AP66:AP67">
    <cfRule type="duplicateValues" dxfId="692" priority="53"/>
  </conditionalFormatting>
  <conditionalFormatting sqref="AP62">
    <cfRule type="duplicateValues" dxfId="691" priority="43"/>
  </conditionalFormatting>
  <conditionalFormatting sqref="AP65">
    <cfRule type="duplicateValues" dxfId="690" priority="35"/>
  </conditionalFormatting>
  <conditionalFormatting sqref="AP68">
    <cfRule type="duplicateValues" dxfId="689" priority="26"/>
  </conditionalFormatting>
  <conditionalFormatting sqref="AQ26:AQ33">
    <cfRule type="duplicateValues" dxfId="688" priority="6"/>
  </conditionalFormatting>
  <conditionalFormatting sqref="AQ61 AQ63:AQ64 AQ66:AQ67">
    <cfRule type="duplicateValues" dxfId="687" priority="52"/>
  </conditionalFormatting>
  <conditionalFormatting sqref="AQ62">
    <cfRule type="duplicateValues" dxfId="686" priority="44"/>
  </conditionalFormatting>
  <conditionalFormatting sqref="AQ65">
    <cfRule type="duplicateValues" dxfId="685" priority="36"/>
  </conditionalFormatting>
  <conditionalFormatting sqref="AQ68">
    <cfRule type="duplicateValues" dxfId="684" priority="27"/>
  </conditionalFormatting>
  <conditionalFormatting sqref="AR26:AR33">
    <cfRule type="duplicateValues" dxfId="683" priority="5"/>
  </conditionalFormatting>
  <conditionalFormatting sqref="AR61:AR65 AR67:AR68">
    <cfRule type="duplicateValues" dxfId="682" priority="51"/>
  </conditionalFormatting>
  <conditionalFormatting sqref="AR66">
    <cfRule type="duplicateValues" dxfId="681" priority="34"/>
  </conditionalFormatting>
  <conditionalFormatting sqref="AS26:AS33">
    <cfRule type="duplicateValues" dxfId="680" priority="4"/>
  </conditionalFormatting>
  <conditionalFormatting sqref="AS61:AS62 AS64:AS65 AS67:AS68">
    <cfRule type="duplicateValues" dxfId="679" priority="50"/>
  </conditionalFormatting>
  <conditionalFormatting sqref="AS63">
    <cfRule type="duplicateValues" dxfId="678" priority="41"/>
  </conditionalFormatting>
  <conditionalFormatting sqref="AS66">
    <cfRule type="duplicateValues" dxfId="677" priority="32"/>
  </conditionalFormatting>
  <conditionalFormatting sqref="AT26:AT33">
    <cfRule type="duplicateValues" dxfId="676" priority="3"/>
  </conditionalFormatting>
  <conditionalFormatting sqref="AT61:AT62 AT64:AT65 AT67:AT68">
    <cfRule type="duplicateValues" dxfId="675" priority="49"/>
  </conditionalFormatting>
  <conditionalFormatting sqref="AT63">
    <cfRule type="duplicateValues" dxfId="674" priority="42"/>
  </conditionalFormatting>
  <conditionalFormatting sqref="AT66">
    <cfRule type="duplicateValues" dxfId="673" priority="33"/>
  </conditionalFormatting>
  <conditionalFormatting sqref="AU26:AU33">
    <cfRule type="duplicateValues" dxfId="672" priority="2"/>
  </conditionalFormatting>
  <conditionalFormatting sqref="AU61:AU68">
    <cfRule type="duplicateValues" dxfId="671" priority="48"/>
  </conditionalFormatting>
  <conditionalFormatting sqref="AV26:AV33">
    <cfRule type="duplicateValues" dxfId="670" priority="1"/>
    <cfRule type="duplicateValues" dxfId="669" priority="12"/>
  </conditionalFormatting>
  <conditionalFormatting sqref="AV61:AV68">
    <cfRule type="duplicateValues" dxfId="668" priority="58"/>
    <cfRule type="duplicateValues" dxfId="667" priority="47"/>
  </conditionalFormatting>
  <conditionalFormatting sqref="AW21:AX21">
    <cfRule type="cellIs" dxfId="666" priority="19" stopIfTrue="1" operator="greaterThan">
      <formula>1</formula>
    </cfRule>
  </conditionalFormatting>
  <conditionalFormatting sqref="AW23:AX23">
    <cfRule type="cellIs" dxfId="665" priority="18" stopIfTrue="1" operator="greaterThan">
      <formula>1</formula>
    </cfRule>
  </conditionalFormatting>
  <conditionalFormatting sqref="AW56:AX56">
    <cfRule type="cellIs" dxfId="664" priority="65" stopIfTrue="1" operator="greaterThan">
      <formula>1</formula>
    </cfRule>
  </conditionalFormatting>
  <conditionalFormatting sqref="AW58:AX58">
    <cfRule type="cellIs" dxfId="663" priority="64" stopIfTrue="1" operator="greaterThan">
      <formula>1</formula>
    </cfRule>
  </conditionalFormatting>
  <conditionalFormatting sqref="AY5:AY20">
    <cfRule type="cellIs" dxfId="662" priority="13" stopIfTrue="1" operator="greaterThan">
      <formula>3</formula>
    </cfRule>
  </conditionalFormatting>
  <conditionalFormatting sqref="AY26:AY33">
    <cfRule type="cellIs" dxfId="661" priority="24" stopIfTrue="1" operator="greaterThan">
      <formula>5</formula>
    </cfRule>
  </conditionalFormatting>
  <conditionalFormatting sqref="AY40:AY55">
    <cfRule type="cellIs" dxfId="660" priority="59" stopIfTrue="1" operator="greaterThan">
      <formula>3</formula>
    </cfRule>
  </conditionalFormatting>
  <conditionalFormatting sqref="AY61:AY68">
    <cfRule type="cellIs" dxfId="659" priority="70" stopIfTrue="1" operator="greaterThan">
      <formula>5</formula>
    </cfRule>
  </conditionalFormatting>
  <dataValidations count="3">
    <dataValidation type="list" allowBlank="1" showInputMessage="1" showErrorMessage="1" sqref="AK61:AM68 AO61:AV68 AK26:AM33 AO26:AV33" xr:uid="{A0287D3C-F964-9E44-B713-C73BFD49C97D}">
      <formula1>"N/S1,N/S2,N/S3"</formula1>
    </dataValidation>
    <dataValidation type="list" allowBlank="1" showInputMessage="1" showErrorMessage="1" sqref="M40:M65 AE40:AE65 AW40:AW55 M5:M30 AW5:AW20 AE5:AE30" xr:uid="{B07CEEC8-DA22-5B4B-805D-475F5D8DA080}">
      <formula1>"1,2,3,4,N/S1,N/S2,N/S3,N/S4"</formula1>
    </dataValidation>
    <dataValidation type="list" allowBlank="1" showInputMessage="1" showErrorMessage="1" sqref="S40:AD65 C40:L65 AK40:AV55 C5:L30 S5:AD30 AK5:AV20" xr:uid="{04EF4B5F-A9D8-0846-9F90-AF6777E3EDAE}">
      <formula1>"A,B,N/S"</formula1>
    </dataValidation>
  </dataValidations>
  <pageMargins left="0.7" right="0.7" top="0.75" bottom="0.75" header="0.3" footer="0.3"/>
  <pageSetup paperSize="9" scale="21"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4C9F-9173-7646-A69A-21B84D3DAD99}">
  <sheetPr codeName="Sheet22">
    <tabColor theme="0" tint="-0.14999847407452621"/>
    <pageSetUpPr fitToPage="1"/>
  </sheetPr>
  <dimension ref="A1:AZ72"/>
  <sheetViews>
    <sheetView zoomScale="70" zoomScaleNormal="70" workbookViewId="0">
      <selection activeCell="A41" sqref="A41"/>
    </sheetView>
  </sheetViews>
  <sheetFormatPr baseColWidth="10" defaultColWidth="7.83203125" defaultRowHeight="16"/>
  <cols>
    <col min="1" max="1" width="22" style="27" customWidth="1"/>
    <col min="2" max="2" width="11.33203125" style="27" bestFit="1" customWidth="1"/>
    <col min="3" max="14" width="6.1640625" style="26" customWidth="1"/>
    <col min="15" max="16" width="6.1640625" style="4" customWidth="1"/>
    <col min="17" max="17" width="22" style="27" customWidth="1"/>
    <col min="18" max="18" width="11.33203125" style="27" customWidth="1"/>
    <col min="19" max="34" width="6.1640625" style="27" customWidth="1"/>
    <col min="35" max="35" width="22" style="27" customWidth="1"/>
    <col min="36" max="36" width="11.33203125" style="27" bestFit="1" customWidth="1"/>
    <col min="37" max="51" width="6.33203125" style="27" customWidth="1"/>
    <col min="52" max="16384" width="7.83203125" style="27"/>
  </cols>
  <sheetData>
    <row r="1" spans="1:51" s="4" customFormat="1" ht="36" customHeight="1">
      <c r="A1" s="14" t="s">
        <v>19</v>
      </c>
      <c r="B1" s="568" t="str">
        <f>VLOOKUP('Read Me First'!I4,'Read Me First'!L5:N7,2,FALSE)</f>
        <v>Horspath, Oxford</v>
      </c>
      <c r="C1" s="568"/>
      <c r="D1" s="568"/>
      <c r="E1" s="568"/>
      <c r="F1" s="568"/>
      <c r="G1" s="568"/>
      <c r="H1" s="568"/>
      <c r="I1" s="568"/>
      <c r="J1" s="568"/>
      <c r="K1" s="568"/>
      <c r="L1" s="568"/>
      <c r="M1" s="568"/>
      <c r="N1" s="568"/>
      <c r="O1" s="568"/>
      <c r="P1" s="568"/>
      <c r="Q1" s="522" t="str">
        <f>"OXFORDSHIRE TRACK &amp; FIELD LEAGUE "&amp;YEAR($B$2)</f>
        <v>OXFORDSHIRE TRACK &amp; FIELD LEAGUE 2025</v>
      </c>
      <c r="R1" s="523"/>
      <c r="S1" s="523"/>
      <c r="T1" s="523"/>
      <c r="U1" s="523"/>
      <c r="V1" s="523"/>
      <c r="W1" s="523"/>
      <c r="X1" s="523"/>
      <c r="Y1" s="523"/>
      <c r="Z1" s="523"/>
      <c r="AA1" s="523"/>
      <c r="AB1" s="523"/>
      <c r="AC1" s="523"/>
      <c r="AD1" s="523"/>
      <c r="AE1" s="523"/>
      <c r="AF1" s="523"/>
      <c r="AG1" s="523"/>
      <c r="AH1" s="524"/>
      <c r="AI1" s="569" t="s">
        <v>41</v>
      </c>
      <c r="AJ1" s="569"/>
      <c r="AK1" s="569"/>
      <c r="AL1" s="569"/>
      <c r="AM1" s="569"/>
      <c r="AN1" s="569"/>
      <c r="AO1" s="569"/>
      <c r="AP1" s="569"/>
      <c r="AQ1" s="569"/>
      <c r="AR1" s="569"/>
      <c r="AS1" s="569"/>
      <c r="AT1" s="569"/>
      <c r="AU1" s="570" t="s">
        <v>33</v>
      </c>
      <c r="AV1" s="570"/>
      <c r="AW1" s="570"/>
      <c r="AX1" s="570"/>
      <c r="AY1" s="570"/>
    </row>
    <row r="2" spans="1:51" s="7" customFormat="1" ht="36" customHeight="1">
      <c r="A2" s="38" t="s">
        <v>20</v>
      </c>
      <c r="B2" s="571">
        <f>VLOOKUP('Read Me First'!I4,'Read Me First'!L5:N7,3,FALSE)</f>
        <v>45774</v>
      </c>
      <c r="C2" s="572"/>
      <c r="D2" s="572"/>
      <c r="E2" s="572"/>
      <c r="F2" s="572"/>
      <c r="G2" s="572"/>
      <c r="H2" s="572"/>
      <c r="I2" s="572"/>
      <c r="J2" s="572"/>
      <c r="K2" s="572"/>
      <c r="L2" s="572"/>
      <c r="M2" s="572"/>
      <c r="N2" s="572"/>
      <c r="O2" s="572"/>
      <c r="P2" s="573"/>
      <c r="Q2" s="525"/>
      <c r="R2" s="526"/>
      <c r="S2" s="526"/>
      <c r="T2" s="526"/>
      <c r="U2" s="526"/>
      <c r="V2" s="526"/>
      <c r="W2" s="526"/>
      <c r="X2" s="526"/>
      <c r="Y2" s="526"/>
      <c r="Z2" s="526"/>
      <c r="AA2" s="526"/>
      <c r="AB2" s="526"/>
      <c r="AC2" s="526"/>
      <c r="AD2" s="526"/>
      <c r="AE2" s="526"/>
      <c r="AF2" s="526"/>
      <c r="AG2" s="526"/>
      <c r="AH2" s="527"/>
      <c r="AI2" s="568" t="s">
        <v>118</v>
      </c>
      <c r="AJ2" s="568"/>
      <c r="AK2" s="568"/>
      <c r="AL2" s="568"/>
      <c r="AM2" s="568"/>
      <c r="AN2" s="568"/>
      <c r="AO2" s="568"/>
      <c r="AP2" s="568"/>
      <c r="AQ2" s="568"/>
      <c r="AR2" s="568"/>
      <c r="AS2" s="568"/>
      <c r="AT2" s="568"/>
      <c r="AU2" s="570" t="s">
        <v>34</v>
      </c>
      <c r="AV2" s="570"/>
      <c r="AW2" s="570"/>
      <c r="AX2" s="570"/>
      <c r="AY2" s="570"/>
    </row>
    <row r="3" spans="1:51" s="18" customFormat="1" ht="125" customHeight="1">
      <c r="A3" s="558" t="s">
        <v>74</v>
      </c>
      <c r="B3" s="556" t="s">
        <v>94</v>
      </c>
      <c r="C3" s="39" t="s">
        <v>6</v>
      </c>
      <c r="D3" s="39" t="s">
        <v>8</v>
      </c>
      <c r="E3" s="39" t="s">
        <v>37</v>
      </c>
      <c r="F3" s="40" t="s">
        <v>38</v>
      </c>
      <c r="G3" s="40" t="s">
        <v>36</v>
      </c>
      <c r="H3" s="40" t="s">
        <v>2</v>
      </c>
      <c r="I3" s="39" t="s">
        <v>39</v>
      </c>
      <c r="J3" s="40" t="s">
        <v>40</v>
      </c>
      <c r="K3" s="40" t="s">
        <v>4</v>
      </c>
      <c r="L3" s="40" t="s">
        <v>3</v>
      </c>
      <c r="M3" s="39" t="s">
        <v>7</v>
      </c>
      <c r="N3" s="565" t="s">
        <v>95</v>
      </c>
      <c r="O3" s="566" t="s">
        <v>96</v>
      </c>
      <c r="P3" s="566" t="s">
        <v>97</v>
      </c>
      <c r="Q3" s="558" t="s">
        <v>75</v>
      </c>
      <c r="R3" s="556" t="s">
        <v>94</v>
      </c>
      <c r="S3" s="39" t="s">
        <v>98</v>
      </c>
      <c r="T3" s="39" t="s">
        <v>38</v>
      </c>
      <c r="U3" s="39" t="s">
        <v>13</v>
      </c>
      <c r="V3" s="39" t="s">
        <v>39</v>
      </c>
      <c r="W3" s="39" t="s">
        <v>6</v>
      </c>
      <c r="X3" s="39" t="s">
        <v>2</v>
      </c>
      <c r="Y3" s="39" t="s">
        <v>40</v>
      </c>
      <c r="Z3" s="39" t="s">
        <v>36</v>
      </c>
      <c r="AA3" s="39" t="s">
        <v>12</v>
      </c>
      <c r="AB3" s="39" t="s">
        <v>37</v>
      </c>
      <c r="AC3" s="39" t="s">
        <v>4</v>
      </c>
      <c r="AD3" s="39" t="s">
        <v>3</v>
      </c>
      <c r="AE3" s="39" t="s">
        <v>7</v>
      </c>
      <c r="AF3" s="565" t="s">
        <v>95</v>
      </c>
      <c r="AG3" s="566" t="s">
        <v>96</v>
      </c>
      <c r="AH3" s="566" t="s">
        <v>97</v>
      </c>
      <c r="AI3" s="558" t="s">
        <v>99</v>
      </c>
      <c r="AJ3" s="556" t="s">
        <v>94</v>
      </c>
      <c r="AK3" s="39" t="s">
        <v>98</v>
      </c>
      <c r="AL3" s="39" t="s">
        <v>38</v>
      </c>
      <c r="AM3" s="39" t="s">
        <v>39</v>
      </c>
      <c r="AN3" s="39" t="s">
        <v>22</v>
      </c>
      <c r="AO3" s="39" t="s">
        <v>6</v>
      </c>
      <c r="AP3" s="39" t="s">
        <v>40</v>
      </c>
      <c r="AQ3" s="39" t="s">
        <v>2</v>
      </c>
      <c r="AR3" s="39" t="s">
        <v>5</v>
      </c>
      <c r="AS3" s="39" t="s">
        <v>36</v>
      </c>
      <c r="AT3" s="39" t="s">
        <v>37</v>
      </c>
      <c r="AU3" s="39" t="s">
        <v>4</v>
      </c>
      <c r="AV3" s="39" t="s">
        <v>3</v>
      </c>
      <c r="AW3" s="39" t="s">
        <v>7</v>
      </c>
      <c r="AX3" s="565" t="s">
        <v>95</v>
      </c>
      <c r="AY3" s="566" t="s">
        <v>96</v>
      </c>
    </row>
    <row r="4" spans="1:51" s="19" customFormat="1" ht="56" customHeight="1">
      <c r="A4" s="559"/>
      <c r="B4" s="557"/>
      <c r="C4" s="41">
        <v>0.44444444444444442</v>
      </c>
      <c r="D4" s="41">
        <v>0.4513888888888889</v>
      </c>
      <c r="E4" s="41">
        <v>0.45833333333333331</v>
      </c>
      <c r="F4" s="41">
        <v>0.48958333333333331</v>
      </c>
      <c r="G4" s="42" t="s">
        <v>100</v>
      </c>
      <c r="H4" s="41">
        <v>0.55902777777777779</v>
      </c>
      <c r="I4" s="41">
        <v>0.60416666666666663</v>
      </c>
      <c r="J4" s="41">
        <v>0.625</v>
      </c>
      <c r="K4" s="41">
        <v>0.64236111111111116</v>
      </c>
      <c r="L4" s="41">
        <v>0.67013888888888884</v>
      </c>
      <c r="M4" s="41">
        <v>0.70138888888888884</v>
      </c>
      <c r="N4" s="565"/>
      <c r="O4" s="567"/>
      <c r="P4" s="567"/>
      <c r="Q4" s="559"/>
      <c r="R4" s="557"/>
      <c r="S4" s="41">
        <v>0.41666666666666669</v>
      </c>
      <c r="T4" s="41">
        <v>0.41666666666666669</v>
      </c>
      <c r="U4" s="41">
        <v>0.46527777777777779</v>
      </c>
      <c r="V4" s="41">
        <v>0.47916666666666669</v>
      </c>
      <c r="W4" s="41">
        <v>0.4861111111111111</v>
      </c>
      <c r="X4" s="41">
        <v>0.54166666666666663</v>
      </c>
      <c r="Y4" s="41">
        <v>0.54166666666666663</v>
      </c>
      <c r="Z4" s="41">
        <v>0.58333333333333337</v>
      </c>
      <c r="AA4" s="41">
        <v>0.58680555555555558</v>
      </c>
      <c r="AB4" s="41">
        <v>0.625</v>
      </c>
      <c r="AC4" s="41">
        <v>0.64930555555555558</v>
      </c>
      <c r="AD4" s="41">
        <v>0.68402777777777779</v>
      </c>
      <c r="AE4" s="41">
        <v>0.70833333333333337</v>
      </c>
      <c r="AF4" s="565"/>
      <c r="AG4" s="567"/>
      <c r="AH4" s="567"/>
      <c r="AI4" s="559"/>
      <c r="AJ4" s="557"/>
      <c r="AK4" s="41">
        <v>0.41666666666666669</v>
      </c>
      <c r="AL4" s="41">
        <v>0.41666666666666669</v>
      </c>
      <c r="AM4" s="41">
        <v>0.47916666666666669</v>
      </c>
      <c r="AN4" s="41">
        <v>0.4826388888888889</v>
      </c>
      <c r="AO4" s="41">
        <v>0.4861111111111111</v>
      </c>
      <c r="AP4" s="41">
        <v>0.54166666666666663</v>
      </c>
      <c r="AQ4" s="41">
        <v>0.54513888888888884</v>
      </c>
      <c r="AR4" s="41">
        <v>0.58333333333333337</v>
      </c>
      <c r="AS4" s="41">
        <v>0.58333333333333337</v>
      </c>
      <c r="AT4" s="41">
        <v>0.625</v>
      </c>
      <c r="AU4" s="41">
        <v>0.65625</v>
      </c>
      <c r="AV4" s="41">
        <v>0.68402777777777779</v>
      </c>
      <c r="AW4" s="41">
        <v>0.71527777777777779</v>
      </c>
      <c r="AX4" s="565"/>
      <c r="AY4" s="567"/>
    </row>
    <row r="5" spans="1:51" ht="33" customHeight="1">
      <c r="A5" s="28"/>
      <c r="B5" s="29"/>
      <c r="C5" s="30"/>
      <c r="D5" s="30"/>
      <c r="E5" s="30"/>
      <c r="F5" s="30"/>
      <c r="G5" s="30"/>
      <c r="H5" s="30"/>
      <c r="I5" s="30"/>
      <c r="J5" s="30"/>
      <c r="K5" s="30"/>
      <c r="L5" s="30"/>
      <c r="M5" s="30"/>
      <c r="N5" s="25" t="str">
        <f>IF(COUNTIF(C5:L5,"*s")&gt;0,"X"," ")</f>
        <v xml:space="preserve"> </v>
      </c>
      <c r="O5" s="32">
        <f>COUNTIF(C5:L5,"*")</f>
        <v>0</v>
      </c>
      <c r="P5" s="32">
        <f>COUNTIF(C5,"*")+COUNTIF(L5,"*")</f>
        <v>0</v>
      </c>
      <c r="Q5" s="31"/>
      <c r="R5" s="30"/>
      <c r="S5" s="30"/>
      <c r="T5" s="30"/>
      <c r="U5" s="30"/>
      <c r="V5" s="30"/>
      <c r="W5" s="30"/>
      <c r="X5" s="30"/>
      <c r="Y5" s="30"/>
      <c r="Z5" s="30"/>
      <c r="AA5" s="30"/>
      <c r="AB5" s="30"/>
      <c r="AC5" s="30"/>
      <c r="AD5" s="30"/>
      <c r="AE5" s="30"/>
      <c r="AF5" s="25" t="str">
        <f>IF(COUNTIF(S5:AD5,"*s")&gt;0,"X"," ")</f>
        <v xml:space="preserve"> </v>
      </c>
      <c r="AG5" s="32">
        <f>COUNTIF(S5:AD5,"*")</f>
        <v>0</v>
      </c>
      <c r="AH5" s="32">
        <f>COUNTIF(W5,"*")+COUNTIF(AD5,"*")</f>
        <v>0</v>
      </c>
      <c r="AI5" s="228"/>
      <c r="AJ5" s="30"/>
      <c r="AK5" s="30"/>
      <c r="AL5" s="30"/>
      <c r="AM5" s="30"/>
      <c r="AN5" s="30"/>
      <c r="AO5" s="30"/>
      <c r="AP5" s="30"/>
      <c r="AQ5" s="30"/>
      <c r="AR5" s="30"/>
      <c r="AS5" s="30"/>
      <c r="AT5" s="30"/>
      <c r="AU5" s="30"/>
      <c r="AV5" s="30"/>
      <c r="AW5" s="30"/>
      <c r="AX5" s="25" t="str">
        <f>IF(COUNTIF(AK5:AV5,"*s")&gt;0,"X"," ")</f>
        <v xml:space="preserve"> </v>
      </c>
      <c r="AY5" s="32">
        <f>COUNTIF(AK5:AU5,"*")</f>
        <v>0</v>
      </c>
    </row>
    <row r="6" spans="1:51" ht="33" customHeight="1">
      <c r="A6" s="28"/>
      <c r="B6" s="29"/>
      <c r="C6" s="30"/>
      <c r="D6" s="30"/>
      <c r="E6" s="30"/>
      <c r="F6" s="30"/>
      <c r="G6" s="30"/>
      <c r="H6" s="30"/>
      <c r="I6" s="30"/>
      <c r="J6" s="30"/>
      <c r="K6" s="30"/>
      <c r="L6" s="30"/>
      <c r="M6" s="30"/>
      <c r="N6" s="25" t="str">
        <f>IF(COUNTIF(C6:L6,"*s")&gt;0,"X"," ")</f>
        <v xml:space="preserve"> </v>
      </c>
      <c r="O6" s="32">
        <f t="shared" ref="O6:O30" si="0">COUNTIF(C6:L6,"*")</f>
        <v>0</v>
      </c>
      <c r="P6" s="32">
        <f t="shared" ref="P6:P30" si="1">COUNTIF(C6,"*")+COUNTIF(L6,"*")</f>
        <v>0</v>
      </c>
      <c r="Q6" s="31"/>
      <c r="R6" s="30"/>
      <c r="S6" s="30"/>
      <c r="T6" s="30"/>
      <c r="U6" s="30"/>
      <c r="V6" s="30"/>
      <c r="W6" s="30"/>
      <c r="X6" s="30"/>
      <c r="Y6" s="30"/>
      <c r="Z6" s="30"/>
      <c r="AA6" s="30"/>
      <c r="AB6" s="30"/>
      <c r="AC6" s="30"/>
      <c r="AD6" s="30"/>
      <c r="AE6" s="30"/>
      <c r="AF6" s="25" t="str">
        <f t="shared" ref="AF6:AF22" si="2">IF(COUNTIF(S6:AD6,"*s")&gt;0,"X"," ")</f>
        <v xml:space="preserve"> </v>
      </c>
      <c r="AG6" s="32">
        <f t="shared" ref="AG6:AG30" si="3">COUNTIF(S6:AD6,"*")</f>
        <v>0</v>
      </c>
      <c r="AH6" s="32">
        <f t="shared" ref="AH6:AH30" si="4">COUNTIF(W6,"*")+COUNTIF(AD6,"*")</f>
        <v>0</v>
      </c>
      <c r="AI6" s="31"/>
      <c r="AJ6" s="30"/>
      <c r="AK6" s="30"/>
      <c r="AL6" s="30"/>
      <c r="AM6" s="30"/>
      <c r="AN6" s="30"/>
      <c r="AO6" s="30"/>
      <c r="AP6" s="30"/>
      <c r="AQ6" s="30"/>
      <c r="AR6" s="30"/>
      <c r="AS6" s="30"/>
      <c r="AT6" s="30"/>
      <c r="AU6" s="30"/>
      <c r="AV6" s="30"/>
      <c r="AW6" s="30"/>
      <c r="AX6" s="25" t="str">
        <f t="shared" ref="AX6:AX20" si="5">IF(COUNTIF(AK6:AV6,"*s")&gt;0,"X"," ")</f>
        <v xml:space="preserve"> </v>
      </c>
      <c r="AY6" s="32">
        <f t="shared" ref="AY6:AY20" si="6">COUNTIF(AK6:AU6,"*")</f>
        <v>0</v>
      </c>
    </row>
    <row r="7" spans="1:51" ht="33" customHeight="1">
      <c r="A7" s="28"/>
      <c r="B7" s="29"/>
      <c r="C7" s="30"/>
      <c r="D7" s="30"/>
      <c r="E7" s="30"/>
      <c r="F7" s="30"/>
      <c r="G7" s="30"/>
      <c r="H7" s="30"/>
      <c r="I7" s="30"/>
      <c r="J7" s="30"/>
      <c r="K7" s="30"/>
      <c r="L7" s="30"/>
      <c r="M7" s="30"/>
      <c r="N7" s="25" t="str">
        <f t="shared" ref="N7:N30" si="7">IF(COUNTIF(C7:L7,"*s")&gt;0,"X"," ")</f>
        <v xml:space="preserve"> </v>
      </c>
      <c r="O7" s="32">
        <f t="shared" si="0"/>
        <v>0</v>
      </c>
      <c r="P7" s="32">
        <f t="shared" si="1"/>
        <v>0</v>
      </c>
      <c r="Q7" s="31"/>
      <c r="R7" s="30"/>
      <c r="S7" s="30"/>
      <c r="T7" s="30"/>
      <c r="U7" s="30"/>
      <c r="V7" s="30"/>
      <c r="W7" s="30"/>
      <c r="X7" s="30"/>
      <c r="Y7" s="30"/>
      <c r="Z7" s="30"/>
      <c r="AA7" s="30"/>
      <c r="AB7" s="30"/>
      <c r="AC7" s="30"/>
      <c r="AD7" s="30"/>
      <c r="AE7" s="30"/>
      <c r="AF7" s="25" t="str">
        <f t="shared" si="2"/>
        <v xml:space="preserve"> </v>
      </c>
      <c r="AG7" s="32">
        <f t="shared" si="3"/>
        <v>0</v>
      </c>
      <c r="AH7" s="32">
        <f t="shared" si="4"/>
        <v>0</v>
      </c>
      <c r="AI7" s="31"/>
      <c r="AJ7" s="30"/>
      <c r="AK7" s="30"/>
      <c r="AL7" s="30"/>
      <c r="AM7" s="30"/>
      <c r="AN7" s="30"/>
      <c r="AO7" s="30"/>
      <c r="AP7" s="30"/>
      <c r="AQ7" s="30"/>
      <c r="AR7" s="30"/>
      <c r="AS7" s="30"/>
      <c r="AT7" s="30"/>
      <c r="AU7" s="30"/>
      <c r="AV7" s="30"/>
      <c r="AW7" s="30"/>
      <c r="AX7" s="25" t="str">
        <f t="shared" si="5"/>
        <v xml:space="preserve"> </v>
      </c>
      <c r="AY7" s="32">
        <f t="shared" si="6"/>
        <v>0</v>
      </c>
    </row>
    <row r="8" spans="1:51" ht="33" customHeight="1">
      <c r="A8" s="28"/>
      <c r="B8" s="29"/>
      <c r="C8" s="30"/>
      <c r="D8" s="30"/>
      <c r="E8" s="30"/>
      <c r="F8" s="30"/>
      <c r="G8" s="30"/>
      <c r="H8" s="30"/>
      <c r="I8" s="30"/>
      <c r="J8" s="30"/>
      <c r="K8" s="30"/>
      <c r="L8" s="30"/>
      <c r="M8" s="30"/>
      <c r="N8" s="25" t="str">
        <f t="shared" si="7"/>
        <v xml:space="preserve"> </v>
      </c>
      <c r="O8" s="32">
        <f t="shared" si="0"/>
        <v>0</v>
      </c>
      <c r="P8" s="32">
        <f t="shared" si="1"/>
        <v>0</v>
      </c>
      <c r="Q8" s="31"/>
      <c r="R8" s="30"/>
      <c r="S8" s="30"/>
      <c r="T8" s="30"/>
      <c r="U8" s="30"/>
      <c r="V8" s="30"/>
      <c r="W8" s="30"/>
      <c r="X8" s="30"/>
      <c r="Y8" s="30"/>
      <c r="Z8" s="30"/>
      <c r="AA8" s="30"/>
      <c r="AB8" s="30"/>
      <c r="AC8" s="30"/>
      <c r="AD8" s="30"/>
      <c r="AE8" s="30"/>
      <c r="AF8" s="25" t="str">
        <f t="shared" si="2"/>
        <v xml:space="preserve"> </v>
      </c>
      <c r="AG8" s="32">
        <f t="shared" si="3"/>
        <v>0</v>
      </c>
      <c r="AH8" s="32">
        <f t="shared" si="4"/>
        <v>0</v>
      </c>
      <c r="AI8" s="31"/>
      <c r="AJ8" s="30"/>
      <c r="AK8" s="30"/>
      <c r="AL8" s="30"/>
      <c r="AM8" s="30"/>
      <c r="AN8" s="30"/>
      <c r="AO8" s="30"/>
      <c r="AP8" s="30"/>
      <c r="AQ8" s="30"/>
      <c r="AR8" s="30"/>
      <c r="AS8" s="30"/>
      <c r="AT8" s="30"/>
      <c r="AU8" s="30"/>
      <c r="AV8" s="30"/>
      <c r="AW8" s="30"/>
      <c r="AX8" s="25" t="str">
        <f t="shared" si="5"/>
        <v xml:space="preserve"> </v>
      </c>
      <c r="AY8" s="32">
        <f t="shared" si="6"/>
        <v>0</v>
      </c>
    </row>
    <row r="9" spans="1:51" ht="33" customHeight="1">
      <c r="A9" s="28"/>
      <c r="B9" s="29"/>
      <c r="C9" s="30"/>
      <c r="D9" s="30"/>
      <c r="E9" s="30"/>
      <c r="F9" s="30"/>
      <c r="G9" s="30"/>
      <c r="H9" s="30"/>
      <c r="I9" s="30"/>
      <c r="J9" s="30"/>
      <c r="K9" s="30"/>
      <c r="L9" s="30"/>
      <c r="M9" s="30"/>
      <c r="N9" s="25" t="str">
        <f t="shared" si="7"/>
        <v xml:space="preserve"> </v>
      </c>
      <c r="O9" s="32">
        <f t="shared" si="0"/>
        <v>0</v>
      </c>
      <c r="P9" s="32">
        <f t="shared" si="1"/>
        <v>0</v>
      </c>
      <c r="Q9" s="31"/>
      <c r="R9" s="30"/>
      <c r="S9" s="30"/>
      <c r="T9" s="30"/>
      <c r="U9" s="30"/>
      <c r="V9" s="30"/>
      <c r="W9" s="30"/>
      <c r="X9" s="30"/>
      <c r="Y9" s="30"/>
      <c r="Z9" s="30"/>
      <c r="AA9" s="30"/>
      <c r="AB9" s="30"/>
      <c r="AC9" s="30"/>
      <c r="AD9" s="30"/>
      <c r="AE9" s="30"/>
      <c r="AF9" s="25" t="str">
        <f t="shared" si="2"/>
        <v xml:space="preserve"> </v>
      </c>
      <c r="AG9" s="32">
        <f t="shared" si="3"/>
        <v>0</v>
      </c>
      <c r="AH9" s="32">
        <f t="shared" si="4"/>
        <v>0</v>
      </c>
      <c r="AI9" s="31"/>
      <c r="AJ9" s="30"/>
      <c r="AK9" s="30"/>
      <c r="AL9" s="30"/>
      <c r="AM9" s="30"/>
      <c r="AN9" s="30"/>
      <c r="AO9" s="30"/>
      <c r="AP9" s="30"/>
      <c r="AQ9" s="30"/>
      <c r="AR9" s="30"/>
      <c r="AS9" s="30"/>
      <c r="AT9" s="30"/>
      <c r="AU9" s="30"/>
      <c r="AV9" s="30"/>
      <c r="AW9" s="30"/>
      <c r="AX9" s="25" t="str">
        <f t="shared" si="5"/>
        <v xml:space="preserve"> </v>
      </c>
      <c r="AY9" s="32">
        <f t="shared" si="6"/>
        <v>0</v>
      </c>
    </row>
    <row r="10" spans="1:51" ht="33" customHeight="1">
      <c r="A10" s="28"/>
      <c r="B10" s="29"/>
      <c r="C10" s="30"/>
      <c r="D10" s="30"/>
      <c r="E10" s="30"/>
      <c r="F10" s="30"/>
      <c r="G10" s="30"/>
      <c r="H10" s="30"/>
      <c r="I10" s="30"/>
      <c r="J10" s="30"/>
      <c r="K10" s="30"/>
      <c r="L10" s="30"/>
      <c r="M10" s="30"/>
      <c r="N10" s="25" t="str">
        <f t="shared" si="7"/>
        <v xml:space="preserve"> </v>
      </c>
      <c r="O10" s="32">
        <f t="shared" si="0"/>
        <v>0</v>
      </c>
      <c r="P10" s="32">
        <f t="shared" si="1"/>
        <v>0</v>
      </c>
      <c r="Q10" s="31"/>
      <c r="R10" s="30"/>
      <c r="S10" s="30"/>
      <c r="T10" s="30"/>
      <c r="U10" s="30"/>
      <c r="V10" s="30"/>
      <c r="W10" s="30"/>
      <c r="X10" s="30"/>
      <c r="Y10" s="30"/>
      <c r="Z10" s="30"/>
      <c r="AA10" s="30"/>
      <c r="AB10" s="30"/>
      <c r="AC10" s="30"/>
      <c r="AD10" s="30"/>
      <c r="AE10" s="30"/>
      <c r="AF10" s="25" t="str">
        <f t="shared" si="2"/>
        <v xml:space="preserve"> </v>
      </c>
      <c r="AG10" s="32">
        <f t="shared" si="3"/>
        <v>0</v>
      </c>
      <c r="AH10" s="32">
        <f t="shared" si="4"/>
        <v>0</v>
      </c>
      <c r="AI10" s="31"/>
      <c r="AJ10" s="30"/>
      <c r="AK10" s="30"/>
      <c r="AL10" s="30"/>
      <c r="AM10" s="30"/>
      <c r="AN10" s="30"/>
      <c r="AO10" s="30"/>
      <c r="AP10" s="30"/>
      <c r="AQ10" s="30"/>
      <c r="AR10" s="30"/>
      <c r="AS10" s="30"/>
      <c r="AT10" s="30"/>
      <c r="AU10" s="30"/>
      <c r="AV10" s="30"/>
      <c r="AW10" s="30"/>
      <c r="AX10" s="25" t="str">
        <f t="shared" si="5"/>
        <v xml:space="preserve"> </v>
      </c>
      <c r="AY10" s="32">
        <f t="shared" si="6"/>
        <v>0</v>
      </c>
    </row>
    <row r="11" spans="1:51" ht="33" customHeight="1">
      <c r="A11" s="28"/>
      <c r="B11" s="29"/>
      <c r="C11" s="30"/>
      <c r="D11" s="30"/>
      <c r="E11" s="30"/>
      <c r="F11" s="30"/>
      <c r="G11" s="30"/>
      <c r="H11" s="30"/>
      <c r="I11" s="30"/>
      <c r="J11" s="30"/>
      <c r="K11" s="30"/>
      <c r="L11" s="30"/>
      <c r="M11" s="30"/>
      <c r="N11" s="25" t="str">
        <f t="shared" si="7"/>
        <v xml:space="preserve"> </v>
      </c>
      <c r="O11" s="32">
        <f t="shared" si="0"/>
        <v>0</v>
      </c>
      <c r="P11" s="32">
        <f t="shared" si="1"/>
        <v>0</v>
      </c>
      <c r="Q11" s="31"/>
      <c r="R11" s="30"/>
      <c r="S11" s="30"/>
      <c r="T11" s="30"/>
      <c r="U11" s="30"/>
      <c r="V11" s="30"/>
      <c r="W11" s="30"/>
      <c r="X11" s="30"/>
      <c r="Y11" s="30"/>
      <c r="Z11" s="30"/>
      <c r="AA11" s="30"/>
      <c r="AB11" s="30"/>
      <c r="AC11" s="30"/>
      <c r="AD11" s="30"/>
      <c r="AE11" s="30"/>
      <c r="AF11" s="25" t="str">
        <f t="shared" si="2"/>
        <v xml:space="preserve"> </v>
      </c>
      <c r="AG11" s="32">
        <f t="shared" si="3"/>
        <v>0</v>
      </c>
      <c r="AH11" s="32">
        <f t="shared" si="4"/>
        <v>0</v>
      </c>
      <c r="AI11" s="31"/>
      <c r="AJ11" s="30"/>
      <c r="AK11" s="30"/>
      <c r="AL11" s="30"/>
      <c r="AM11" s="30"/>
      <c r="AN11" s="30"/>
      <c r="AO11" s="30"/>
      <c r="AP11" s="30"/>
      <c r="AQ11" s="30"/>
      <c r="AR11" s="30"/>
      <c r="AS11" s="30"/>
      <c r="AT11" s="30"/>
      <c r="AU11" s="30"/>
      <c r="AV11" s="30"/>
      <c r="AW11" s="30"/>
      <c r="AX11" s="25" t="str">
        <f t="shared" si="5"/>
        <v xml:space="preserve"> </v>
      </c>
      <c r="AY11" s="32">
        <f t="shared" si="6"/>
        <v>0</v>
      </c>
    </row>
    <row r="12" spans="1:51" ht="33" customHeight="1">
      <c r="A12" s="28"/>
      <c r="B12" s="29"/>
      <c r="C12" s="30"/>
      <c r="D12" s="30"/>
      <c r="E12" s="30"/>
      <c r="F12" s="30"/>
      <c r="G12" s="30"/>
      <c r="H12" s="30"/>
      <c r="I12" s="30"/>
      <c r="J12" s="30"/>
      <c r="K12" s="30"/>
      <c r="L12" s="30"/>
      <c r="M12" s="30"/>
      <c r="N12" s="25" t="str">
        <f t="shared" si="7"/>
        <v xml:space="preserve"> </v>
      </c>
      <c r="O12" s="32">
        <f t="shared" si="0"/>
        <v>0</v>
      </c>
      <c r="P12" s="32">
        <f t="shared" si="1"/>
        <v>0</v>
      </c>
      <c r="Q12" s="31"/>
      <c r="R12" s="30"/>
      <c r="S12" s="30"/>
      <c r="T12" s="30"/>
      <c r="U12" s="30"/>
      <c r="V12" s="30"/>
      <c r="W12" s="30"/>
      <c r="X12" s="30"/>
      <c r="Y12" s="30"/>
      <c r="Z12" s="30"/>
      <c r="AA12" s="30"/>
      <c r="AB12" s="30"/>
      <c r="AC12" s="30"/>
      <c r="AD12" s="30"/>
      <c r="AE12" s="30"/>
      <c r="AF12" s="25" t="str">
        <f t="shared" si="2"/>
        <v xml:space="preserve"> </v>
      </c>
      <c r="AG12" s="32">
        <f t="shared" si="3"/>
        <v>0</v>
      </c>
      <c r="AH12" s="32">
        <f t="shared" si="4"/>
        <v>0</v>
      </c>
      <c r="AI12" s="31"/>
      <c r="AJ12" s="30"/>
      <c r="AK12" s="30"/>
      <c r="AL12" s="30"/>
      <c r="AM12" s="30"/>
      <c r="AN12" s="30"/>
      <c r="AO12" s="30"/>
      <c r="AP12" s="30"/>
      <c r="AQ12" s="30"/>
      <c r="AR12" s="30"/>
      <c r="AS12" s="30"/>
      <c r="AT12" s="30"/>
      <c r="AU12" s="30"/>
      <c r="AV12" s="30"/>
      <c r="AW12" s="30"/>
      <c r="AX12" s="25" t="str">
        <f t="shared" si="5"/>
        <v xml:space="preserve"> </v>
      </c>
      <c r="AY12" s="32">
        <f t="shared" si="6"/>
        <v>0</v>
      </c>
    </row>
    <row r="13" spans="1:51" ht="33" customHeight="1">
      <c r="A13" s="28"/>
      <c r="B13" s="29"/>
      <c r="C13" s="30"/>
      <c r="D13" s="30"/>
      <c r="E13" s="30"/>
      <c r="F13" s="30"/>
      <c r="G13" s="30"/>
      <c r="H13" s="30"/>
      <c r="I13" s="30"/>
      <c r="J13" s="30"/>
      <c r="K13" s="30"/>
      <c r="L13" s="30"/>
      <c r="M13" s="30"/>
      <c r="N13" s="25" t="str">
        <f t="shared" si="7"/>
        <v xml:space="preserve"> </v>
      </c>
      <c r="O13" s="32">
        <f t="shared" si="0"/>
        <v>0</v>
      </c>
      <c r="P13" s="32">
        <f t="shared" si="1"/>
        <v>0</v>
      </c>
      <c r="Q13" s="31"/>
      <c r="R13" s="30"/>
      <c r="S13" s="30"/>
      <c r="T13" s="30"/>
      <c r="U13" s="30"/>
      <c r="V13" s="30"/>
      <c r="W13" s="30"/>
      <c r="X13" s="30"/>
      <c r="Y13" s="30"/>
      <c r="Z13" s="30"/>
      <c r="AA13" s="30"/>
      <c r="AB13" s="30"/>
      <c r="AC13" s="30"/>
      <c r="AD13" s="30"/>
      <c r="AE13" s="30"/>
      <c r="AF13" s="25" t="str">
        <f t="shared" si="2"/>
        <v xml:space="preserve"> </v>
      </c>
      <c r="AG13" s="32">
        <f t="shared" si="3"/>
        <v>0</v>
      </c>
      <c r="AH13" s="32">
        <f t="shared" si="4"/>
        <v>0</v>
      </c>
      <c r="AI13" s="31"/>
      <c r="AJ13" s="30"/>
      <c r="AK13" s="30"/>
      <c r="AL13" s="30"/>
      <c r="AM13" s="30"/>
      <c r="AN13" s="30"/>
      <c r="AO13" s="30"/>
      <c r="AP13" s="30"/>
      <c r="AQ13" s="30"/>
      <c r="AR13" s="30"/>
      <c r="AS13" s="30"/>
      <c r="AT13" s="30"/>
      <c r="AU13" s="30"/>
      <c r="AV13" s="30"/>
      <c r="AW13" s="30"/>
      <c r="AX13" s="25" t="str">
        <f t="shared" si="5"/>
        <v xml:space="preserve"> </v>
      </c>
      <c r="AY13" s="32">
        <f t="shared" si="6"/>
        <v>0</v>
      </c>
    </row>
    <row r="14" spans="1:51" ht="33" customHeight="1">
      <c r="A14" s="28"/>
      <c r="B14" s="29"/>
      <c r="C14" s="30"/>
      <c r="D14" s="30"/>
      <c r="E14" s="30"/>
      <c r="F14" s="30"/>
      <c r="G14" s="30"/>
      <c r="H14" s="30"/>
      <c r="I14" s="30"/>
      <c r="J14" s="30"/>
      <c r="K14" s="30"/>
      <c r="L14" s="30"/>
      <c r="M14" s="30"/>
      <c r="N14" s="25" t="str">
        <f t="shared" si="7"/>
        <v xml:space="preserve"> </v>
      </c>
      <c r="O14" s="32">
        <f t="shared" si="0"/>
        <v>0</v>
      </c>
      <c r="P14" s="32">
        <f t="shared" si="1"/>
        <v>0</v>
      </c>
      <c r="Q14" s="31"/>
      <c r="R14" s="30"/>
      <c r="S14" s="30"/>
      <c r="T14" s="30"/>
      <c r="U14" s="30"/>
      <c r="V14" s="30"/>
      <c r="W14" s="30"/>
      <c r="X14" s="30"/>
      <c r="Y14" s="30"/>
      <c r="Z14" s="30"/>
      <c r="AA14" s="30"/>
      <c r="AB14" s="30"/>
      <c r="AC14" s="30"/>
      <c r="AD14" s="30"/>
      <c r="AE14" s="30"/>
      <c r="AF14" s="25" t="str">
        <f t="shared" si="2"/>
        <v xml:space="preserve"> </v>
      </c>
      <c r="AG14" s="32">
        <f t="shared" si="3"/>
        <v>0</v>
      </c>
      <c r="AH14" s="32">
        <f t="shared" si="4"/>
        <v>0</v>
      </c>
      <c r="AI14" s="31"/>
      <c r="AJ14" s="30"/>
      <c r="AK14" s="30"/>
      <c r="AL14" s="30"/>
      <c r="AM14" s="30"/>
      <c r="AN14" s="30"/>
      <c r="AO14" s="30"/>
      <c r="AP14" s="30"/>
      <c r="AQ14" s="30"/>
      <c r="AR14" s="30"/>
      <c r="AS14" s="30"/>
      <c r="AT14" s="30"/>
      <c r="AU14" s="30"/>
      <c r="AV14" s="30"/>
      <c r="AW14" s="30"/>
      <c r="AX14" s="25" t="str">
        <f t="shared" si="5"/>
        <v xml:space="preserve"> </v>
      </c>
      <c r="AY14" s="32">
        <f t="shared" si="6"/>
        <v>0</v>
      </c>
    </row>
    <row r="15" spans="1:51" ht="33" customHeight="1">
      <c r="A15" s="28"/>
      <c r="B15" s="29"/>
      <c r="C15" s="30"/>
      <c r="D15" s="30"/>
      <c r="E15" s="30"/>
      <c r="F15" s="30"/>
      <c r="G15" s="30"/>
      <c r="H15" s="30"/>
      <c r="I15" s="30"/>
      <c r="J15" s="30"/>
      <c r="K15" s="30"/>
      <c r="L15" s="30"/>
      <c r="M15" s="30"/>
      <c r="N15" s="25" t="str">
        <f t="shared" si="7"/>
        <v xml:space="preserve"> </v>
      </c>
      <c r="O15" s="32">
        <f t="shared" si="0"/>
        <v>0</v>
      </c>
      <c r="P15" s="32">
        <f t="shared" si="1"/>
        <v>0</v>
      </c>
      <c r="Q15" s="31"/>
      <c r="R15" s="30"/>
      <c r="S15" s="30"/>
      <c r="T15" s="30"/>
      <c r="U15" s="30"/>
      <c r="V15" s="30"/>
      <c r="W15" s="30"/>
      <c r="X15" s="30"/>
      <c r="Y15" s="30"/>
      <c r="Z15" s="30"/>
      <c r="AA15" s="30"/>
      <c r="AB15" s="30"/>
      <c r="AC15" s="30"/>
      <c r="AD15" s="30"/>
      <c r="AE15" s="30"/>
      <c r="AF15" s="25" t="str">
        <f t="shared" si="2"/>
        <v xml:space="preserve"> </v>
      </c>
      <c r="AG15" s="32">
        <f t="shared" si="3"/>
        <v>0</v>
      </c>
      <c r="AH15" s="32">
        <f t="shared" si="4"/>
        <v>0</v>
      </c>
      <c r="AI15" s="31"/>
      <c r="AJ15" s="30"/>
      <c r="AK15" s="30"/>
      <c r="AL15" s="30"/>
      <c r="AM15" s="30"/>
      <c r="AN15" s="30"/>
      <c r="AO15" s="30"/>
      <c r="AP15" s="30"/>
      <c r="AQ15" s="30"/>
      <c r="AR15" s="30"/>
      <c r="AS15" s="30"/>
      <c r="AT15" s="30"/>
      <c r="AU15" s="30"/>
      <c r="AV15" s="30"/>
      <c r="AW15" s="30"/>
      <c r="AX15" s="25" t="str">
        <f t="shared" si="5"/>
        <v xml:space="preserve"> </v>
      </c>
      <c r="AY15" s="32">
        <f t="shared" si="6"/>
        <v>0</v>
      </c>
    </row>
    <row r="16" spans="1:51" ht="33" customHeight="1">
      <c r="A16" s="28"/>
      <c r="B16" s="29"/>
      <c r="C16" s="30"/>
      <c r="D16" s="30"/>
      <c r="E16" s="30"/>
      <c r="F16" s="30"/>
      <c r="G16" s="30"/>
      <c r="H16" s="30"/>
      <c r="I16" s="30"/>
      <c r="J16" s="30"/>
      <c r="K16" s="30"/>
      <c r="L16" s="30"/>
      <c r="M16" s="30"/>
      <c r="N16" s="25" t="str">
        <f t="shared" si="7"/>
        <v xml:space="preserve"> </v>
      </c>
      <c r="O16" s="32">
        <f t="shared" si="0"/>
        <v>0</v>
      </c>
      <c r="P16" s="32">
        <f t="shared" si="1"/>
        <v>0</v>
      </c>
      <c r="Q16" s="31"/>
      <c r="R16" s="30"/>
      <c r="S16" s="30"/>
      <c r="T16" s="30"/>
      <c r="U16" s="30"/>
      <c r="V16" s="30"/>
      <c r="W16" s="30"/>
      <c r="X16" s="30"/>
      <c r="Y16" s="30"/>
      <c r="Z16" s="30"/>
      <c r="AA16" s="30"/>
      <c r="AB16" s="30"/>
      <c r="AC16" s="30"/>
      <c r="AD16" s="30"/>
      <c r="AE16" s="30"/>
      <c r="AF16" s="25" t="str">
        <f t="shared" si="2"/>
        <v xml:space="preserve"> </v>
      </c>
      <c r="AG16" s="32">
        <f t="shared" si="3"/>
        <v>0</v>
      </c>
      <c r="AH16" s="32">
        <f t="shared" si="4"/>
        <v>0</v>
      </c>
      <c r="AI16" s="31"/>
      <c r="AJ16" s="30"/>
      <c r="AK16" s="30"/>
      <c r="AL16" s="30"/>
      <c r="AM16" s="30"/>
      <c r="AN16" s="30"/>
      <c r="AO16" s="30"/>
      <c r="AP16" s="30"/>
      <c r="AQ16" s="30"/>
      <c r="AR16" s="30"/>
      <c r="AS16" s="30"/>
      <c r="AT16" s="30"/>
      <c r="AU16" s="30"/>
      <c r="AV16" s="30"/>
      <c r="AW16" s="30"/>
      <c r="AX16" s="25" t="str">
        <f t="shared" si="5"/>
        <v xml:space="preserve"> </v>
      </c>
      <c r="AY16" s="32">
        <f t="shared" si="6"/>
        <v>0</v>
      </c>
    </row>
    <row r="17" spans="1:51" ht="33" customHeight="1">
      <c r="A17" s="28"/>
      <c r="B17" s="29"/>
      <c r="C17" s="30"/>
      <c r="D17" s="30"/>
      <c r="E17" s="30"/>
      <c r="F17" s="30"/>
      <c r="G17" s="30"/>
      <c r="H17" s="30"/>
      <c r="I17" s="30"/>
      <c r="J17" s="30"/>
      <c r="K17" s="30"/>
      <c r="L17" s="30"/>
      <c r="M17" s="30"/>
      <c r="N17" s="25" t="str">
        <f t="shared" si="7"/>
        <v xml:space="preserve"> </v>
      </c>
      <c r="O17" s="32">
        <f t="shared" si="0"/>
        <v>0</v>
      </c>
      <c r="P17" s="32">
        <f t="shared" si="1"/>
        <v>0</v>
      </c>
      <c r="Q17" s="31"/>
      <c r="R17" s="30"/>
      <c r="S17" s="30"/>
      <c r="T17" s="30"/>
      <c r="U17" s="30"/>
      <c r="V17" s="30"/>
      <c r="W17" s="30"/>
      <c r="X17" s="30"/>
      <c r="Y17" s="30"/>
      <c r="Z17" s="30"/>
      <c r="AA17" s="30"/>
      <c r="AB17" s="30"/>
      <c r="AC17" s="30"/>
      <c r="AD17" s="30"/>
      <c r="AE17" s="30"/>
      <c r="AF17" s="25" t="str">
        <f t="shared" si="2"/>
        <v xml:space="preserve"> </v>
      </c>
      <c r="AG17" s="32">
        <f t="shared" si="3"/>
        <v>0</v>
      </c>
      <c r="AH17" s="32">
        <f t="shared" si="4"/>
        <v>0</v>
      </c>
      <c r="AI17" s="31"/>
      <c r="AJ17" s="30"/>
      <c r="AK17" s="30"/>
      <c r="AL17" s="30"/>
      <c r="AM17" s="30"/>
      <c r="AN17" s="30"/>
      <c r="AO17" s="30"/>
      <c r="AP17" s="30"/>
      <c r="AQ17" s="30"/>
      <c r="AR17" s="30"/>
      <c r="AS17" s="30"/>
      <c r="AT17" s="30"/>
      <c r="AU17" s="30"/>
      <c r="AV17" s="30"/>
      <c r="AW17" s="30"/>
      <c r="AX17" s="25" t="str">
        <f t="shared" si="5"/>
        <v xml:space="preserve"> </v>
      </c>
      <c r="AY17" s="32">
        <f t="shared" si="6"/>
        <v>0</v>
      </c>
    </row>
    <row r="18" spans="1:51" ht="33" customHeight="1">
      <c r="A18" s="28"/>
      <c r="B18" s="29"/>
      <c r="C18" s="30"/>
      <c r="D18" s="30"/>
      <c r="E18" s="30"/>
      <c r="F18" s="30"/>
      <c r="G18" s="30"/>
      <c r="H18" s="30"/>
      <c r="I18" s="30"/>
      <c r="J18" s="30"/>
      <c r="K18" s="30"/>
      <c r="L18" s="30"/>
      <c r="M18" s="30"/>
      <c r="N18" s="25" t="str">
        <f t="shared" si="7"/>
        <v xml:space="preserve"> </v>
      </c>
      <c r="O18" s="32">
        <f t="shared" si="0"/>
        <v>0</v>
      </c>
      <c r="P18" s="32">
        <f t="shared" si="1"/>
        <v>0</v>
      </c>
      <c r="Q18" s="31"/>
      <c r="R18" s="30"/>
      <c r="S18" s="30"/>
      <c r="T18" s="30"/>
      <c r="U18" s="30"/>
      <c r="V18" s="30"/>
      <c r="W18" s="30"/>
      <c r="X18" s="30"/>
      <c r="Y18" s="30"/>
      <c r="Z18" s="30"/>
      <c r="AA18" s="30"/>
      <c r="AB18" s="30"/>
      <c r="AC18" s="30"/>
      <c r="AD18" s="30"/>
      <c r="AE18" s="30"/>
      <c r="AF18" s="25" t="str">
        <f t="shared" si="2"/>
        <v xml:space="preserve"> </v>
      </c>
      <c r="AG18" s="32">
        <f t="shared" si="3"/>
        <v>0</v>
      </c>
      <c r="AH18" s="32">
        <f t="shared" si="4"/>
        <v>0</v>
      </c>
      <c r="AI18" s="31"/>
      <c r="AJ18" s="30"/>
      <c r="AK18" s="30"/>
      <c r="AL18" s="30"/>
      <c r="AM18" s="30"/>
      <c r="AN18" s="30"/>
      <c r="AO18" s="30"/>
      <c r="AP18" s="30"/>
      <c r="AQ18" s="30"/>
      <c r="AR18" s="30"/>
      <c r="AS18" s="30"/>
      <c r="AT18" s="30"/>
      <c r="AU18" s="30"/>
      <c r="AV18" s="30"/>
      <c r="AW18" s="30"/>
      <c r="AX18" s="25" t="str">
        <f t="shared" si="5"/>
        <v xml:space="preserve"> </v>
      </c>
      <c r="AY18" s="32">
        <f t="shared" si="6"/>
        <v>0</v>
      </c>
    </row>
    <row r="19" spans="1:51" ht="33" customHeight="1">
      <c r="A19" s="28"/>
      <c r="B19" s="29"/>
      <c r="C19" s="30"/>
      <c r="D19" s="30"/>
      <c r="E19" s="30"/>
      <c r="F19" s="30"/>
      <c r="G19" s="30"/>
      <c r="H19" s="30"/>
      <c r="I19" s="30"/>
      <c r="J19" s="30"/>
      <c r="K19" s="30"/>
      <c r="L19" s="30"/>
      <c r="M19" s="30"/>
      <c r="N19" s="25" t="str">
        <f t="shared" si="7"/>
        <v xml:space="preserve"> </v>
      </c>
      <c r="O19" s="32">
        <f t="shared" si="0"/>
        <v>0</v>
      </c>
      <c r="P19" s="32">
        <f t="shared" si="1"/>
        <v>0</v>
      </c>
      <c r="Q19" s="31"/>
      <c r="R19" s="30"/>
      <c r="S19" s="30"/>
      <c r="T19" s="30"/>
      <c r="U19" s="30"/>
      <c r="V19" s="30"/>
      <c r="W19" s="30"/>
      <c r="X19" s="30"/>
      <c r="Y19" s="30"/>
      <c r="Z19" s="30"/>
      <c r="AA19" s="30"/>
      <c r="AB19" s="30"/>
      <c r="AC19" s="30"/>
      <c r="AD19" s="30"/>
      <c r="AE19" s="30"/>
      <c r="AF19" s="25" t="str">
        <f t="shared" si="2"/>
        <v xml:space="preserve"> </v>
      </c>
      <c r="AG19" s="32">
        <f t="shared" si="3"/>
        <v>0</v>
      </c>
      <c r="AH19" s="32">
        <f t="shared" si="4"/>
        <v>0</v>
      </c>
      <c r="AI19" s="31"/>
      <c r="AJ19" s="30"/>
      <c r="AK19" s="30"/>
      <c r="AL19" s="30"/>
      <c r="AM19" s="30"/>
      <c r="AN19" s="30"/>
      <c r="AO19" s="30"/>
      <c r="AP19" s="30"/>
      <c r="AQ19" s="30"/>
      <c r="AR19" s="30"/>
      <c r="AS19" s="30"/>
      <c r="AT19" s="30"/>
      <c r="AU19" s="30"/>
      <c r="AV19" s="30"/>
      <c r="AW19" s="30"/>
      <c r="AX19" s="25" t="str">
        <f t="shared" si="5"/>
        <v xml:space="preserve"> </v>
      </c>
      <c r="AY19" s="32">
        <f t="shared" si="6"/>
        <v>0</v>
      </c>
    </row>
    <row r="20" spans="1:51" ht="33" customHeight="1">
      <c r="A20" s="28"/>
      <c r="B20" s="29"/>
      <c r="C20" s="30"/>
      <c r="D20" s="30"/>
      <c r="E20" s="30"/>
      <c r="F20" s="30"/>
      <c r="G20" s="30"/>
      <c r="H20" s="30"/>
      <c r="I20" s="30"/>
      <c r="J20" s="30"/>
      <c r="K20" s="30"/>
      <c r="L20" s="30"/>
      <c r="M20" s="30"/>
      <c r="N20" s="25" t="str">
        <f t="shared" si="7"/>
        <v xml:space="preserve"> </v>
      </c>
      <c r="O20" s="32">
        <f t="shared" si="0"/>
        <v>0</v>
      </c>
      <c r="P20" s="32">
        <f t="shared" si="1"/>
        <v>0</v>
      </c>
      <c r="Q20" s="31"/>
      <c r="R20" s="30"/>
      <c r="S20" s="30"/>
      <c r="T20" s="30"/>
      <c r="U20" s="30"/>
      <c r="V20" s="30"/>
      <c r="W20" s="30"/>
      <c r="X20" s="30"/>
      <c r="Y20" s="30"/>
      <c r="Z20" s="30"/>
      <c r="AA20" s="30"/>
      <c r="AB20" s="30"/>
      <c r="AC20" s="30"/>
      <c r="AD20" s="30"/>
      <c r="AE20" s="30"/>
      <c r="AF20" s="25" t="str">
        <f t="shared" si="2"/>
        <v xml:space="preserve"> </v>
      </c>
      <c r="AG20" s="32">
        <f t="shared" si="3"/>
        <v>0</v>
      </c>
      <c r="AH20" s="32">
        <f t="shared" si="4"/>
        <v>0</v>
      </c>
      <c r="AI20" s="31"/>
      <c r="AJ20" s="30"/>
      <c r="AK20" s="30"/>
      <c r="AL20" s="30"/>
      <c r="AM20" s="30"/>
      <c r="AN20" s="30"/>
      <c r="AO20" s="30"/>
      <c r="AP20" s="30"/>
      <c r="AQ20" s="30"/>
      <c r="AR20" s="30"/>
      <c r="AS20" s="30"/>
      <c r="AT20" s="30"/>
      <c r="AU20" s="30"/>
      <c r="AV20" s="30"/>
      <c r="AW20" s="30"/>
      <c r="AX20" s="25" t="str">
        <f t="shared" si="5"/>
        <v xml:space="preserve"> </v>
      </c>
      <c r="AY20" s="32">
        <f t="shared" si="6"/>
        <v>0</v>
      </c>
    </row>
    <row r="21" spans="1:51" ht="33" customHeight="1">
      <c r="A21" s="28"/>
      <c r="B21" s="29"/>
      <c r="C21" s="30"/>
      <c r="D21" s="30"/>
      <c r="E21" s="30"/>
      <c r="F21" s="30"/>
      <c r="G21" s="30"/>
      <c r="H21" s="30"/>
      <c r="I21" s="30"/>
      <c r="J21" s="30"/>
      <c r="K21" s="30"/>
      <c r="L21" s="30"/>
      <c r="M21" s="30"/>
      <c r="N21" s="25" t="str">
        <f t="shared" si="7"/>
        <v xml:space="preserve"> </v>
      </c>
      <c r="O21" s="32">
        <f t="shared" si="0"/>
        <v>0</v>
      </c>
      <c r="P21" s="32">
        <f t="shared" si="1"/>
        <v>0</v>
      </c>
      <c r="Q21" s="31"/>
      <c r="R21" s="30"/>
      <c r="S21" s="30"/>
      <c r="T21" s="30"/>
      <c r="U21" s="30"/>
      <c r="V21" s="30"/>
      <c r="W21" s="30"/>
      <c r="X21" s="30"/>
      <c r="Y21" s="30"/>
      <c r="Z21" s="30"/>
      <c r="AA21" s="30"/>
      <c r="AB21" s="30"/>
      <c r="AC21" s="30"/>
      <c r="AD21" s="30"/>
      <c r="AE21" s="30"/>
      <c r="AF21" s="25" t="str">
        <f t="shared" si="2"/>
        <v xml:space="preserve"> </v>
      </c>
      <c r="AG21" s="32">
        <f t="shared" si="3"/>
        <v>0</v>
      </c>
      <c r="AH21" s="32">
        <f t="shared" si="4"/>
        <v>0</v>
      </c>
      <c r="AI21" s="540" t="s">
        <v>78</v>
      </c>
      <c r="AJ21" s="561"/>
      <c r="AK21" s="34">
        <f>COUNTIF(AK5:AK20,"A")</f>
        <v>0</v>
      </c>
      <c r="AL21" s="34">
        <f t="shared" ref="AL21:AV23" si="8">COUNTIF(AL5:AL20,"A")</f>
        <v>0</v>
      </c>
      <c r="AM21" s="34">
        <f t="shared" si="8"/>
        <v>0</v>
      </c>
      <c r="AN21" s="34">
        <f t="shared" si="8"/>
        <v>0</v>
      </c>
      <c r="AO21" s="34">
        <f t="shared" si="8"/>
        <v>0</v>
      </c>
      <c r="AP21" s="34">
        <f t="shared" si="8"/>
        <v>0</v>
      </c>
      <c r="AQ21" s="34">
        <f t="shared" si="8"/>
        <v>0</v>
      </c>
      <c r="AR21" s="34">
        <f t="shared" si="8"/>
        <v>0</v>
      </c>
      <c r="AS21" s="34">
        <f t="shared" si="8"/>
        <v>0</v>
      </c>
      <c r="AT21" s="34">
        <f t="shared" si="8"/>
        <v>0</v>
      </c>
      <c r="AU21" s="34">
        <f t="shared" si="8"/>
        <v>0</v>
      </c>
      <c r="AV21" s="34">
        <f t="shared" si="8"/>
        <v>0</v>
      </c>
      <c r="AW21" s="34" cm="1">
        <f t="array" ref="AW21">_xlfn.IFNA(_xlfn.IFS(COUNTIF(AW5:AW20,"1")&gt;1, "1 *", COUNTIF(AW5:AW20,"2")&gt;1, "2 *",COUNTIF(AW5:AW20,"3")&gt;1, "3 *",COUNTIF(AW5:AW20,"4")&gt;1, "4 *"),0)</f>
        <v>0</v>
      </c>
      <c r="AX21" s="34"/>
      <c r="AY21" s="32"/>
    </row>
    <row r="22" spans="1:51" ht="33" customHeight="1">
      <c r="A22" s="28"/>
      <c r="B22" s="29"/>
      <c r="C22" s="30"/>
      <c r="D22" s="30"/>
      <c r="E22" s="30"/>
      <c r="F22" s="30"/>
      <c r="G22" s="30"/>
      <c r="H22" s="30"/>
      <c r="I22" s="30"/>
      <c r="J22" s="30"/>
      <c r="K22" s="30"/>
      <c r="L22" s="30"/>
      <c r="M22" s="30"/>
      <c r="N22" s="25" t="str">
        <f t="shared" si="7"/>
        <v xml:space="preserve"> </v>
      </c>
      <c r="O22" s="32">
        <f t="shared" si="0"/>
        <v>0</v>
      </c>
      <c r="P22" s="32">
        <f t="shared" si="1"/>
        <v>0</v>
      </c>
      <c r="Q22" s="31"/>
      <c r="R22" s="30"/>
      <c r="S22" s="30"/>
      <c r="T22" s="30"/>
      <c r="U22" s="30"/>
      <c r="V22" s="30"/>
      <c r="W22" s="30"/>
      <c r="X22" s="30"/>
      <c r="Y22" s="30"/>
      <c r="Z22" s="30"/>
      <c r="AA22" s="30"/>
      <c r="AB22" s="30"/>
      <c r="AC22" s="30"/>
      <c r="AD22" s="30"/>
      <c r="AE22" s="30"/>
      <c r="AF22" s="25" t="str">
        <f t="shared" si="2"/>
        <v xml:space="preserve"> </v>
      </c>
      <c r="AG22" s="32">
        <f t="shared" si="3"/>
        <v>0</v>
      </c>
      <c r="AH22" s="32">
        <f t="shared" si="4"/>
        <v>0</v>
      </c>
      <c r="AI22" s="540" t="s">
        <v>79</v>
      </c>
      <c r="AJ22" s="561"/>
      <c r="AK22" s="34">
        <f>COUNTIF(AK5:AK20,"B")</f>
        <v>0</v>
      </c>
      <c r="AL22" s="34">
        <f t="shared" ref="AL22:AU22" si="9">COUNTIF(AL5:AL20,"B")</f>
        <v>0</v>
      </c>
      <c r="AM22" s="34">
        <f t="shared" si="9"/>
        <v>0</v>
      </c>
      <c r="AN22" s="34">
        <f t="shared" si="9"/>
        <v>0</v>
      </c>
      <c r="AO22" s="34">
        <f t="shared" si="9"/>
        <v>0</v>
      </c>
      <c r="AP22" s="34">
        <f t="shared" si="9"/>
        <v>0</v>
      </c>
      <c r="AQ22" s="34">
        <f t="shared" si="9"/>
        <v>0</v>
      </c>
      <c r="AR22" s="34">
        <f t="shared" si="9"/>
        <v>0</v>
      </c>
      <c r="AS22" s="34">
        <f t="shared" si="9"/>
        <v>0</v>
      </c>
      <c r="AT22" s="34">
        <f t="shared" si="9"/>
        <v>0</v>
      </c>
      <c r="AU22" s="34">
        <f t="shared" si="9"/>
        <v>0</v>
      </c>
      <c r="AV22" s="34">
        <f t="shared" si="8"/>
        <v>0</v>
      </c>
      <c r="AW22" s="34"/>
      <c r="AX22" s="34"/>
      <c r="AY22" s="32"/>
    </row>
    <row r="23" spans="1:51" ht="33" customHeight="1">
      <c r="A23" s="28"/>
      <c r="B23" s="29"/>
      <c r="C23" s="30"/>
      <c r="D23" s="30"/>
      <c r="E23" s="30"/>
      <c r="F23" s="30"/>
      <c r="G23" s="30"/>
      <c r="H23" s="30"/>
      <c r="I23" s="30"/>
      <c r="J23" s="30"/>
      <c r="K23" s="30"/>
      <c r="L23" s="30"/>
      <c r="M23" s="30"/>
      <c r="N23" s="25" t="str">
        <f t="shared" si="7"/>
        <v xml:space="preserve"> </v>
      </c>
      <c r="O23" s="32">
        <f t="shared" si="0"/>
        <v>0</v>
      </c>
      <c r="P23" s="32">
        <f t="shared" si="1"/>
        <v>0</v>
      </c>
      <c r="Q23" s="31"/>
      <c r="R23" s="30"/>
      <c r="S23" s="30"/>
      <c r="T23" s="30"/>
      <c r="U23" s="30"/>
      <c r="V23" s="30"/>
      <c r="W23" s="30"/>
      <c r="X23" s="30"/>
      <c r="Y23" s="30"/>
      <c r="Z23" s="30"/>
      <c r="AA23" s="30"/>
      <c r="AB23" s="30"/>
      <c r="AC23" s="30"/>
      <c r="AD23" s="30"/>
      <c r="AE23" s="30"/>
      <c r="AF23" s="25" t="str">
        <f>IF(COUNTIF(S23:AD23,"*s")&gt;0,"X"," ")</f>
        <v xml:space="preserve"> </v>
      </c>
      <c r="AG23" s="32">
        <f t="shared" si="3"/>
        <v>0</v>
      </c>
      <c r="AH23" s="32">
        <f t="shared" si="4"/>
        <v>0</v>
      </c>
      <c r="AI23" s="540" t="s">
        <v>80</v>
      </c>
      <c r="AJ23" s="561"/>
      <c r="AK23" s="34">
        <f>COUNTIF(AK5:AK20,"N/S")</f>
        <v>0</v>
      </c>
      <c r="AL23" s="34">
        <f t="shared" ref="AL23:AU23" si="10">COUNTIF(AL5:AL20,"N/S")</f>
        <v>0</v>
      </c>
      <c r="AM23" s="34">
        <f t="shared" si="10"/>
        <v>0</v>
      </c>
      <c r="AN23" s="34">
        <f t="shared" si="10"/>
        <v>0</v>
      </c>
      <c r="AO23" s="34">
        <f t="shared" si="10"/>
        <v>0</v>
      </c>
      <c r="AP23" s="34">
        <f t="shared" si="10"/>
        <v>0</v>
      </c>
      <c r="AQ23" s="34">
        <f t="shared" si="10"/>
        <v>0</v>
      </c>
      <c r="AR23" s="34">
        <f t="shared" si="10"/>
        <v>0</v>
      </c>
      <c r="AS23" s="34">
        <f t="shared" si="10"/>
        <v>0</v>
      </c>
      <c r="AT23" s="34">
        <f t="shared" si="10"/>
        <v>0</v>
      </c>
      <c r="AU23" s="34">
        <f t="shared" si="10"/>
        <v>0</v>
      </c>
      <c r="AV23" s="34">
        <f t="shared" si="8"/>
        <v>0</v>
      </c>
      <c r="AW23" s="34" cm="1">
        <f t="array" ref="AW23">_xlfn.IFNA(_xlfn.IFS(COUNTIF(AW5:AW20,"N/S1")&gt;1, "N/S1 !",COUNTIF(AW5:AW20,"N/S2")&gt;1, "N/S2 !",COUNTIF(AW5:AW20,"N/S3")&gt;1, "N/S3 !",COUNTIF(AW5:AW20,"N/S4")&gt;1, "N/S4 !"),0)</f>
        <v>0</v>
      </c>
      <c r="AX23" s="34"/>
      <c r="AY23" s="32"/>
    </row>
    <row r="24" spans="1:51" ht="33" customHeight="1">
      <c r="A24" s="28"/>
      <c r="B24" s="29"/>
      <c r="C24" s="30"/>
      <c r="D24" s="30"/>
      <c r="E24" s="30"/>
      <c r="F24" s="30"/>
      <c r="G24" s="30"/>
      <c r="H24" s="30"/>
      <c r="I24" s="30"/>
      <c r="J24" s="30"/>
      <c r="K24" s="30"/>
      <c r="L24" s="30"/>
      <c r="M24" s="30"/>
      <c r="N24" s="25" t="str">
        <f t="shared" si="7"/>
        <v xml:space="preserve"> </v>
      </c>
      <c r="O24" s="32">
        <f t="shared" si="0"/>
        <v>0</v>
      </c>
      <c r="P24" s="32">
        <f t="shared" si="1"/>
        <v>0</v>
      </c>
      <c r="Q24" s="31"/>
      <c r="R24" s="30"/>
      <c r="S24" s="30"/>
      <c r="T24" s="30"/>
      <c r="U24" s="30"/>
      <c r="V24" s="30"/>
      <c r="W24" s="30"/>
      <c r="X24" s="30"/>
      <c r="Y24" s="30"/>
      <c r="Z24" s="30"/>
      <c r="AA24" s="30"/>
      <c r="AB24" s="30"/>
      <c r="AC24" s="30"/>
      <c r="AD24" s="30"/>
      <c r="AE24" s="30"/>
      <c r="AF24" s="25" t="str">
        <f t="shared" ref="AF24:AF30" si="11">IF(COUNTIF(S24:AD24,"*s")&gt;0,"X"," ")</f>
        <v xml:space="preserve"> </v>
      </c>
      <c r="AG24" s="32">
        <f t="shared" si="3"/>
        <v>0</v>
      </c>
      <c r="AH24" s="32">
        <f t="shared" si="4"/>
        <v>0</v>
      </c>
      <c r="AI24" s="563" t="s">
        <v>82</v>
      </c>
      <c r="AJ24" s="564" t="s">
        <v>101</v>
      </c>
      <c r="AK24" s="564" t="s">
        <v>102</v>
      </c>
      <c r="AL24" s="564"/>
      <c r="AM24" s="564"/>
      <c r="AN24" s="564"/>
      <c r="AO24" s="564"/>
      <c r="AP24" s="564"/>
      <c r="AQ24" s="564"/>
      <c r="AR24" s="564"/>
      <c r="AS24" s="564"/>
      <c r="AT24" s="564"/>
      <c r="AU24" s="564"/>
      <c r="AV24" s="564"/>
      <c r="AW24" s="564"/>
      <c r="AX24" s="548" t="s">
        <v>103</v>
      </c>
      <c r="AY24" s="537" t="s">
        <v>104</v>
      </c>
    </row>
    <row r="25" spans="1:51" ht="33" customHeight="1">
      <c r="A25" s="28"/>
      <c r="B25" s="29"/>
      <c r="C25" s="30"/>
      <c r="D25" s="30"/>
      <c r="E25" s="30"/>
      <c r="F25" s="30"/>
      <c r="G25" s="30"/>
      <c r="H25" s="30"/>
      <c r="I25" s="30"/>
      <c r="J25" s="30"/>
      <c r="K25" s="30"/>
      <c r="L25" s="30"/>
      <c r="M25" s="30"/>
      <c r="N25" s="25" t="str">
        <f t="shared" si="7"/>
        <v xml:space="preserve"> </v>
      </c>
      <c r="O25" s="32">
        <f t="shared" si="0"/>
        <v>0</v>
      </c>
      <c r="P25" s="32">
        <f t="shared" si="1"/>
        <v>0</v>
      </c>
      <c r="Q25" s="31"/>
      <c r="R25" s="30"/>
      <c r="S25" s="30"/>
      <c r="T25" s="30"/>
      <c r="U25" s="30"/>
      <c r="V25" s="30"/>
      <c r="W25" s="30"/>
      <c r="X25" s="30"/>
      <c r="Y25" s="30"/>
      <c r="Z25" s="30"/>
      <c r="AA25" s="30"/>
      <c r="AB25" s="30"/>
      <c r="AC25" s="30"/>
      <c r="AD25" s="30"/>
      <c r="AE25" s="30"/>
      <c r="AF25" s="25" t="str">
        <f t="shared" si="11"/>
        <v xml:space="preserve"> </v>
      </c>
      <c r="AG25" s="32">
        <f t="shared" si="3"/>
        <v>0</v>
      </c>
      <c r="AH25" s="32">
        <f t="shared" si="4"/>
        <v>0</v>
      </c>
      <c r="AI25" s="563"/>
      <c r="AJ25" s="564"/>
      <c r="AK25" s="564"/>
      <c r="AL25" s="564"/>
      <c r="AM25" s="564"/>
      <c r="AN25" s="564"/>
      <c r="AO25" s="564"/>
      <c r="AP25" s="564"/>
      <c r="AQ25" s="564"/>
      <c r="AR25" s="564"/>
      <c r="AS25" s="564"/>
      <c r="AT25" s="564"/>
      <c r="AU25" s="564"/>
      <c r="AV25" s="564"/>
      <c r="AW25" s="564"/>
      <c r="AX25" s="549"/>
      <c r="AY25" s="539"/>
    </row>
    <row r="26" spans="1:51" ht="33" customHeight="1">
      <c r="A26" s="28"/>
      <c r="B26" s="29"/>
      <c r="C26" s="30"/>
      <c r="D26" s="30"/>
      <c r="E26" s="30"/>
      <c r="F26" s="30"/>
      <c r="G26" s="30"/>
      <c r="H26" s="30"/>
      <c r="I26" s="30"/>
      <c r="J26" s="30"/>
      <c r="K26" s="30"/>
      <c r="L26" s="30"/>
      <c r="M26" s="30"/>
      <c r="N26" s="25" t="str">
        <f t="shared" si="7"/>
        <v xml:space="preserve"> </v>
      </c>
      <c r="O26" s="32">
        <f t="shared" si="0"/>
        <v>0</v>
      </c>
      <c r="P26" s="32">
        <f t="shared" si="1"/>
        <v>0</v>
      </c>
      <c r="Q26" s="31"/>
      <c r="R26" s="30"/>
      <c r="S26" s="30"/>
      <c r="T26" s="30"/>
      <c r="U26" s="30"/>
      <c r="V26" s="30"/>
      <c r="W26" s="30"/>
      <c r="X26" s="30"/>
      <c r="Y26" s="30"/>
      <c r="Z26" s="30"/>
      <c r="AA26" s="30"/>
      <c r="AB26" s="30"/>
      <c r="AC26" s="30"/>
      <c r="AD26" s="30"/>
      <c r="AE26" s="30"/>
      <c r="AF26" s="25" t="str">
        <f t="shared" si="11"/>
        <v xml:space="preserve"> </v>
      </c>
      <c r="AG26" s="32">
        <f t="shared" si="3"/>
        <v>0</v>
      </c>
      <c r="AH26" s="32">
        <f t="shared" si="4"/>
        <v>0</v>
      </c>
      <c r="AI26" s="31"/>
      <c r="AJ26" s="30"/>
      <c r="AK26" s="30"/>
      <c r="AL26" s="30"/>
      <c r="AM26" s="30"/>
      <c r="AN26" s="537" t="s">
        <v>105</v>
      </c>
      <c r="AO26" s="30"/>
      <c r="AP26" s="30"/>
      <c r="AQ26" s="30"/>
      <c r="AR26" s="30"/>
      <c r="AS26" s="30"/>
      <c r="AT26" s="30"/>
      <c r="AU26" s="30"/>
      <c r="AV26" s="30"/>
      <c r="AW26" s="537" t="s">
        <v>106</v>
      </c>
      <c r="AX26" s="25" t="str">
        <f>IF(COUNTIF(AK26:AV26,"N/S*")&gt;0,"X"," ")</f>
        <v xml:space="preserve"> </v>
      </c>
      <c r="AY26" s="32">
        <f>COUNTIF(AO26:AV26,"*")+COUNTIF(AK26:AM26,"*")</f>
        <v>0</v>
      </c>
    </row>
    <row r="27" spans="1:51" ht="33" customHeight="1">
      <c r="A27" s="28"/>
      <c r="B27" s="29"/>
      <c r="C27" s="30"/>
      <c r="D27" s="30"/>
      <c r="E27" s="30"/>
      <c r="F27" s="30"/>
      <c r="G27" s="30"/>
      <c r="H27" s="30"/>
      <c r="I27" s="30"/>
      <c r="J27" s="30"/>
      <c r="K27" s="30"/>
      <c r="L27" s="30"/>
      <c r="M27" s="30"/>
      <c r="N27" s="25" t="str">
        <f t="shared" si="7"/>
        <v xml:space="preserve"> </v>
      </c>
      <c r="O27" s="32">
        <f t="shared" si="0"/>
        <v>0</v>
      </c>
      <c r="P27" s="32">
        <f t="shared" si="1"/>
        <v>0</v>
      </c>
      <c r="Q27" s="31"/>
      <c r="R27" s="30"/>
      <c r="S27" s="30"/>
      <c r="T27" s="30"/>
      <c r="U27" s="30"/>
      <c r="V27" s="30"/>
      <c r="W27" s="30"/>
      <c r="X27" s="30"/>
      <c r="Y27" s="30"/>
      <c r="Z27" s="30"/>
      <c r="AA27" s="30"/>
      <c r="AB27" s="30"/>
      <c r="AC27" s="30"/>
      <c r="AD27" s="30"/>
      <c r="AE27" s="30"/>
      <c r="AF27" s="25" t="str">
        <f t="shared" si="11"/>
        <v xml:space="preserve"> </v>
      </c>
      <c r="AG27" s="32">
        <f t="shared" si="3"/>
        <v>0</v>
      </c>
      <c r="AH27" s="32">
        <f t="shared" si="4"/>
        <v>0</v>
      </c>
      <c r="AI27" s="31"/>
      <c r="AJ27" s="30"/>
      <c r="AK27" s="30"/>
      <c r="AL27" s="30"/>
      <c r="AM27" s="30"/>
      <c r="AN27" s="538"/>
      <c r="AO27" s="30"/>
      <c r="AP27" s="30"/>
      <c r="AQ27" s="30"/>
      <c r="AR27" s="30"/>
      <c r="AS27" s="30"/>
      <c r="AT27" s="30"/>
      <c r="AU27" s="30"/>
      <c r="AV27" s="30"/>
      <c r="AW27" s="538"/>
      <c r="AX27" s="25" t="str">
        <f t="shared" ref="AX27:AX33" si="12">IF(COUNTIF(AK27:AV27,"N/S*")&gt;0,"X"," ")</f>
        <v xml:space="preserve"> </v>
      </c>
      <c r="AY27" s="32">
        <f t="shared" ref="AY27:AY33" si="13">COUNTIF(AO27:AV27,"*")+COUNTIF(AK27:AM27,"*")</f>
        <v>0</v>
      </c>
    </row>
    <row r="28" spans="1:51" ht="33" customHeight="1">
      <c r="A28" s="28"/>
      <c r="B28" s="29"/>
      <c r="C28" s="30"/>
      <c r="D28" s="30"/>
      <c r="E28" s="30"/>
      <c r="F28" s="30"/>
      <c r="G28" s="30"/>
      <c r="H28" s="30"/>
      <c r="I28" s="30"/>
      <c r="J28" s="30"/>
      <c r="K28" s="30"/>
      <c r="L28" s="30"/>
      <c r="M28" s="30"/>
      <c r="N28" s="25" t="str">
        <f t="shared" si="7"/>
        <v xml:space="preserve"> </v>
      </c>
      <c r="O28" s="32">
        <f t="shared" si="0"/>
        <v>0</v>
      </c>
      <c r="P28" s="32">
        <f t="shared" si="1"/>
        <v>0</v>
      </c>
      <c r="Q28" s="31"/>
      <c r="R28" s="30"/>
      <c r="S28" s="30"/>
      <c r="T28" s="30"/>
      <c r="U28" s="30"/>
      <c r="V28" s="30"/>
      <c r="W28" s="30"/>
      <c r="X28" s="30"/>
      <c r="Y28" s="30"/>
      <c r="Z28" s="30"/>
      <c r="AA28" s="30"/>
      <c r="AB28" s="30"/>
      <c r="AC28" s="30"/>
      <c r="AD28" s="30"/>
      <c r="AE28" s="30"/>
      <c r="AF28" s="25" t="str">
        <f t="shared" si="11"/>
        <v xml:space="preserve"> </v>
      </c>
      <c r="AG28" s="32">
        <f t="shared" si="3"/>
        <v>0</v>
      </c>
      <c r="AH28" s="32">
        <f t="shared" si="4"/>
        <v>0</v>
      </c>
      <c r="AI28" s="31"/>
      <c r="AJ28" s="30"/>
      <c r="AK28" s="30"/>
      <c r="AL28" s="30"/>
      <c r="AM28" s="30"/>
      <c r="AN28" s="538"/>
      <c r="AO28" s="30"/>
      <c r="AP28" s="30"/>
      <c r="AQ28" s="30"/>
      <c r="AR28" s="30"/>
      <c r="AS28" s="30"/>
      <c r="AT28" s="30"/>
      <c r="AU28" s="30"/>
      <c r="AV28" s="30"/>
      <c r="AW28" s="538"/>
      <c r="AX28" s="25" t="str">
        <f t="shared" si="12"/>
        <v xml:space="preserve"> </v>
      </c>
      <c r="AY28" s="32">
        <f t="shared" si="13"/>
        <v>0</v>
      </c>
    </row>
    <row r="29" spans="1:51" ht="33" customHeight="1">
      <c r="A29" s="28"/>
      <c r="B29" s="29"/>
      <c r="C29" s="30"/>
      <c r="D29" s="30"/>
      <c r="E29" s="30"/>
      <c r="F29" s="30"/>
      <c r="G29" s="30"/>
      <c r="H29" s="30"/>
      <c r="I29" s="30"/>
      <c r="J29" s="30"/>
      <c r="K29" s="30"/>
      <c r="L29" s="30"/>
      <c r="M29" s="30"/>
      <c r="N29" s="25" t="str">
        <f t="shared" si="7"/>
        <v xml:space="preserve"> </v>
      </c>
      <c r="O29" s="32">
        <f t="shared" si="0"/>
        <v>0</v>
      </c>
      <c r="P29" s="32">
        <f t="shared" si="1"/>
        <v>0</v>
      </c>
      <c r="Q29" s="31"/>
      <c r="R29" s="30"/>
      <c r="S29" s="30"/>
      <c r="T29" s="30"/>
      <c r="U29" s="30"/>
      <c r="V29" s="30"/>
      <c r="W29" s="30"/>
      <c r="X29" s="30"/>
      <c r="Y29" s="30"/>
      <c r="Z29" s="30"/>
      <c r="AA29" s="30"/>
      <c r="AB29" s="30"/>
      <c r="AC29" s="30"/>
      <c r="AD29" s="30"/>
      <c r="AE29" s="30"/>
      <c r="AF29" s="25" t="str">
        <f t="shared" si="11"/>
        <v xml:space="preserve"> </v>
      </c>
      <c r="AG29" s="32">
        <f t="shared" si="3"/>
        <v>0</v>
      </c>
      <c r="AH29" s="32">
        <f t="shared" si="4"/>
        <v>0</v>
      </c>
      <c r="AI29" s="31"/>
      <c r="AJ29" s="30"/>
      <c r="AK29" s="30"/>
      <c r="AL29" s="30"/>
      <c r="AM29" s="30"/>
      <c r="AN29" s="538"/>
      <c r="AO29" s="30"/>
      <c r="AP29" s="30"/>
      <c r="AQ29" s="30"/>
      <c r="AR29" s="30"/>
      <c r="AS29" s="30"/>
      <c r="AT29" s="30"/>
      <c r="AU29" s="30"/>
      <c r="AV29" s="30"/>
      <c r="AW29" s="538"/>
      <c r="AX29" s="25" t="str">
        <f t="shared" si="12"/>
        <v xml:space="preserve"> </v>
      </c>
      <c r="AY29" s="32">
        <f t="shared" si="13"/>
        <v>0</v>
      </c>
    </row>
    <row r="30" spans="1:51" ht="33" customHeight="1">
      <c r="A30" s="28"/>
      <c r="B30" s="29"/>
      <c r="C30" s="30"/>
      <c r="D30" s="30"/>
      <c r="E30" s="30"/>
      <c r="F30" s="30"/>
      <c r="G30" s="30"/>
      <c r="H30" s="30"/>
      <c r="I30" s="30"/>
      <c r="J30" s="30"/>
      <c r="K30" s="30"/>
      <c r="L30" s="30"/>
      <c r="M30" s="30"/>
      <c r="N30" s="25" t="str">
        <f t="shared" si="7"/>
        <v xml:space="preserve"> </v>
      </c>
      <c r="O30" s="32">
        <f t="shared" si="0"/>
        <v>0</v>
      </c>
      <c r="P30" s="32">
        <f t="shared" si="1"/>
        <v>0</v>
      </c>
      <c r="Q30" s="31"/>
      <c r="R30" s="30"/>
      <c r="S30" s="30"/>
      <c r="T30" s="30"/>
      <c r="U30" s="30"/>
      <c r="V30" s="30"/>
      <c r="W30" s="30"/>
      <c r="X30" s="30"/>
      <c r="Y30" s="30"/>
      <c r="Z30" s="30"/>
      <c r="AA30" s="30"/>
      <c r="AB30" s="30"/>
      <c r="AC30" s="30"/>
      <c r="AD30" s="30"/>
      <c r="AE30" s="30"/>
      <c r="AF30" s="25" t="str">
        <f t="shared" si="11"/>
        <v xml:space="preserve"> </v>
      </c>
      <c r="AG30" s="32">
        <f t="shared" si="3"/>
        <v>0</v>
      </c>
      <c r="AH30" s="32">
        <f t="shared" si="4"/>
        <v>0</v>
      </c>
      <c r="AI30" s="31"/>
      <c r="AJ30" s="30"/>
      <c r="AK30" s="30"/>
      <c r="AL30" s="30"/>
      <c r="AM30" s="30"/>
      <c r="AN30" s="538"/>
      <c r="AO30" s="30"/>
      <c r="AP30" s="30"/>
      <c r="AQ30" s="30"/>
      <c r="AR30" s="30"/>
      <c r="AS30" s="30"/>
      <c r="AT30" s="30"/>
      <c r="AU30" s="30"/>
      <c r="AV30" s="30"/>
      <c r="AW30" s="538"/>
      <c r="AX30" s="25" t="str">
        <f t="shared" si="12"/>
        <v xml:space="preserve"> </v>
      </c>
      <c r="AY30" s="32">
        <f t="shared" si="13"/>
        <v>0</v>
      </c>
    </row>
    <row r="31" spans="1:51" ht="30" customHeight="1">
      <c r="A31" s="540" t="s">
        <v>78</v>
      </c>
      <c r="B31" s="561"/>
      <c r="C31" s="34">
        <f t="shared" ref="C31:L31" si="14">COUNTIF(C5:C30,"A")</f>
        <v>0</v>
      </c>
      <c r="D31" s="34">
        <f t="shared" si="14"/>
        <v>0</v>
      </c>
      <c r="E31" s="34">
        <f t="shared" si="14"/>
        <v>0</v>
      </c>
      <c r="F31" s="34">
        <f t="shared" si="14"/>
        <v>0</v>
      </c>
      <c r="G31" s="34">
        <f t="shared" si="14"/>
        <v>0</v>
      </c>
      <c r="H31" s="34">
        <f t="shared" si="14"/>
        <v>0</v>
      </c>
      <c r="I31" s="34">
        <f t="shared" si="14"/>
        <v>0</v>
      </c>
      <c r="J31" s="34">
        <f t="shared" si="14"/>
        <v>0</v>
      </c>
      <c r="K31" s="34">
        <f t="shared" si="14"/>
        <v>0</v>
      </c>
      <c r="L31" s="34">
        <f t="shared" si="14"/>
        <v>0</v>
      </c>
      <c r="M31" s="34" cm="1">
        <f t="array" ref="M31">_xlfn.IFNA(_xlfn.IFS(COUNTIF(M5:M30,"1")&gt;1, "1 *", COUNTIF(M5:M30,"2")&gt;1, "2 *",COUNTIF(M5:M30,"3")&gt;1, "3 *",COUNTIF(M5:M30,"4")&gt;1, "4 *"),0)</f>
        <v>0</v>
      </c>
      <c r="N31" s="34"/>
      <c r="O31" s="34"/>
      <c r="P31" s="33"/>
      <c r="Q31" s="540" t="s">
        <v>78</v>
      </c>
      <c r="R31" s="561"/>
      <c r="S31" s="34">
        <f t="shared" ref="S31:AD31" si="15">COUNTIF(S5:S30,"A")</f>
        <v>0</v>
      </c>
      <c r="T31" s="34">
        <f t="shared" si="15"/>
        <v>0</v>
      </c>
      <c r="U31" s="34">
        <f t="shared" si="15"/>
        <v>0</v>
      </c>
      <c r="V31" s="34">
        <f t="shared" si="15"/>
        <v>0</v>
      </c>
      <c r="W31" s="34">
        <f t="shared" si="15"/>
        <v>0</v>
      </c>
      <c r="X31" s="34">
        <f t="shared" si="15"/>
        <v>0</v>
      </c>
      <c r="Y31" s="34">
        <f t="shared" si="15"/>
        <v>0</v>
      </c>
      <c r="Z31" s="34">
        <f t="shared" si="15"/>
        <v>0</v>
      </c>
      <c r="AA31" s="34">
        <f t="shared" si="15"/>
        <v>0</v>
      </c>
      <c r="AB31" s="34">
        <f t="shared" si="15"/>
        <v>0</v>
      </c>
      <c r="AC31" s="34">
        <f t="shared" si="15"/>
        <v>0</v>
      </c>
      <c r="AD31" s="34">
        <f t="shared" si="15"/>
        <v>0</v>
      </c>
      <c r="AE31" s="34" cm="1">
        <f t="array" ref="AE31">_xlfn.IFNA(_xlfn.IFS(COUNTIF(AE5:AE30,"1")&gt;1, "1 *", COUNTIF(AE5:AE30,"2")&gt;1, "2 *",COUNTIF(AE5:AE30,"3")&gt;1, "3 *",COUNTIF(AE5:AE30,"4")&gt;1, "4 *"),0)</f>
        <v>0</v>
      </c>
      <c r="AF31" s="34"/>
      <c r="AG31" s="34"/>
      <c r="AH31" s="34"/>
      <c r="AI31" s="31"/>
      <c r="AJ31" s="30"/>
      <c r="AK31" s="30"/>
      <c r="AL31" s="30"/>
      <c r="AM31" s="30"/>
      <c r="AN31" s="538"/>
      <c r="AO31" s="30"/>
      <c r="AP31" s="30"/>
      <c r="AQ31" s="30"/>
      <c r="AR31" s="30"/>
      <c r="AS31" s="30"/>
      <c r="AT31" s="30"/>
      <c r="AU31" s="30"/>
      <c r="AV31" s="30"/>
      <c r="AW31" s="538"/>
      <c r="AX31" s="25" t="str">
        <f t="shared" si="12"/>
        <v xml:space="preserve"> </v>
      </c>
      <c r="AY31" s="32">
        <f t="shared" si="13"/>
        <v>0</v>
      </c>
    </row>
    <row r="32" spans="1:51" ht="30" customHeight="1">
      <c r="A32" s="540" t="s">
        <v>79</v>
      </c>
      <c r="B32" s="561"/>
      <c r="C32" s="34">
        <f t="shared" ref="C32:L32" si="16">COUNTIF(C5:C30,"B")</f>
        <v>0</v>
      </c>
      <c r="D32" s="34">
        <f t="shared" si="16"/>
        <v>0</v>
      </c>
      <c r="E32" s="34">
        <f t="shared" si="16"/>
        <v>0</v>
      </c>
      <c r="F32" s="34">
        <f t="shared" si="16"/>
        <v>0</v>
      </c>
      <c r="G32" s="34">
        <f t="shared" si="16"/>
        <v>0</v>
      </c>
      <c r="H32" s="34">
        <f t="shared" si="16"/>
        <v>0</v>
      </c>
      <c r="I32" s="34">
        <f t="shared" si="16"/>
        <v>0</v>
      </c>
      <c r="J32" s="34">
        <f t="shared" si="16"/>
        <v>0</v>
      </c>
      <c r="K32" s="34">
        <f t="shared" si="16"/>
        <v>0</v>
      </c>
      <c r="L32" s="34">
        <f t="shared" si="16"/>
        <v>0</v>
      </c>
      <c r="M32" s="34"/>
      <c r="N32" s="34"/>
      <c r="O32" s="34"/>
      <c r="P32" s="33"/>
      <c r="Q32" s="540" t="s">
        <v>79</v>
      </c>
      <c r="R32" s="561"/>
      <c r="S32" s="34">
        <f t="shared" ref="S32:AD32" si="17">COUNTIF(S5:S30,"B")</f>
        <v>0</v>
      </c>
      <c r="T32" s="34">
        <f t="shared" si="17"/>
        <v>0</v>
      </c>
      <c r="U32" s="34">
        <f t="shared" si="17"/>
        <v>0</v>
      </c>
      <c r="V32" s="34">
        <f t="shared" si="17"/>
        <v>0</v>
      </c>
      <c r="W32" s="34">
        <f t="shared" si="17"/>
        <v>0</v>
      </c>
      <c r="X32" s="34">
        <f t="shared" si="17"/>
        <v>0</v>
      </c>
      <c r="Y32" s="34">
        <f t="shared" si="17"/>
        <v>0</v>
      </c>
      <c r="Z32" s="34">
        <f t="shared" si="17"/>
        <v>0</v>
      </c>
      <c r="AA32" s="34">
        <f t="shared" si="17"/>
        <v>0</v>
      </c>
      <c r="AB32" s="34">
        <f t="shared" si="17"/>
        <v>0</v>
      </c>
      <c r="AC32" s="34">
        <f t="shared" si="17"/>
        <v>0</v>
      </c>
      <c r="AD32" s="34">
        <f t="shared" si="17"/>
        <v>0</v>
      </c>
      <c r="AE32" s="34"/>
      <c r="AF32" s="34"/>
      <c r="AG32" s="34"/>
      <c r="AH32" s="34"/>
      <c r="AI32" s="31"/>
      <c r="AJ32" s="30"/>
      <c r="AK32" s="30"/>
      <c r="AL32" s="30"/>
      <c r="AM32" s="30"/>
      <c r="AN32" s="538"/>
      <c r="AO32" s="30"/>
      <c r="AP32" s="30"/>
      <c r="AQ32" s="30"/>
      <c r="AR32" s="30"/>
      <c r="AS32" s="30"/>
      <c r="AT32" s="30"/>
      <c r="AU32" s="30"/>
      <c r="AV32" s="30"/>
      <c r="AW32" s="538"/>
      <c r="AX32" s="25" t="str">
        <f t="shared" si="12"/>
        <v xml:space="preserve"> </v>
      </c>
      <c r="AY32" s="32">
        <f t="shared" si="13"/>
        <v>0</v>
      </c>
    </row>
    <row r="33" spans="1:52" ht="30" customHeight="1">
      <c r="A33" s="540" t="s">
        <v>80</v>
      </c>
      <c r="B33" s="561"/>
      <c r="C33" s="34">
        <f t="shared" ref="C33:L33" si="18">COUNTIF(C5:C30,"N/S")</f>
        <v>0</v>
      </c>
      <c r="D33" s="34">
        <f t="shared" si="18"/>
        <v>0</v>
      </c>
      <c r="E33" s="34">
        <f t="shared" si="18"/>
        <v>0</v>
      </c>
      <c r="F33" s="34">
        <f t="shared" si="18"/>
        <v>0</v>
      </c>
      <c r="G33" s="34">
        <f t="shared" si="18"/>
        <v>0</v>
      </c>
      <c r="H33" s="34">
        <f t="shared" si="18"/>
        <v>0</v>
      </c>
      <c r="I33" s="34">
        <f t="shared" si="18"/>
        <v>0</v>
      </c>
      <c r="J33" s="34">
        <f t="shared" si="18"/>
        <v>0</v>
      </c>
      <c r="K33" s="34">
        <f t="shared" si="18"/>
        <v>0</v>
      </c>
      <c r="L33" s="34">
        <f t="shared" si="18"/>
        <v>0</v>
      </c>
      <c r="M33" s="34" cm="1">
        <f t="array" ref="M33">_xlfn.IFNA(_xlfn.IFS(COUNTIF(M5:M30,"N/S1")&gt;1, "N/S1 !",COUNTIF(M5:M30,"N/S2")&gt;1, "N/S2 !",COUNTIF(M5:M30,"N/S3")&gt;1, "N/S3 !",COUNTIF(M5:M30,"N/S4")&gt;1, "N/S4 !"),0)</f>
        <v>0</v>
      </c>
      <c r="N33" s="34"/>
      <c r="O33" s="35"/>
      <c r="P33" s="36"/>
      <c r="Q33" s="540" t="s">
        <v>80</v>
      </c>
      <c r="R33" s="561"/>
      <c r="S33" s="34">
        <f t="shared" ref="S33:AD33" si="19">COUNTIF(S5:S30,"N/S")</f>
        <v>0</v>
      </c>
      <c r="T33" s="34">
        <f t="shared" si="19"/>
        <v>0</v>
      </c>
      <c r="U33" s="34">
        <f t="shared" si="19"/>
        <v>0</v>
      </c>
      <c r="V33" s="34">
        <f t="shared" si="19"/>
        <v>0</v>
      </c>
      <c r="W33" s="34">
        <f t="shared" si="19"/>
        <v>0</v>
      </c>
      <c r="X33" s="34">
        <f t="shared" si="19"/>
        <v>0</v>
      </c>
      <c r="Y33" s="34">
        <f t="shared" si="19"/>
        <v>0</v>
      </c>
      <c r="Z33" s="34">
        <f t="shared" si="19"/>
        <v>0</v>
      </c>
      <c r="AA33" s="34">
        <f t="shared" si="19"/>
        <v>0</v>
      </c>
      <c r="AB33" s="34">
        <f t="shared" si="19"/>
        <v>0</v>
      </c>
      <c r="AC33" s="34">
        <f t="shared" si="19"/>
        <v>0</v>
      </c>
      <c r="AD33" s="34">
        <f t="shared" si="19"/>
        <v>0</v>
      </c>
      <c r="AE33" s="34" cm="1">
        <f t="array" ref="AE33">_xlfn.IFNA(_xlfn.IFS(COUNTIF(AE5:AE30,"N/S1")&gt;1, "N/S1 !",COUNTIF(AE5:AE30,"N/S2")&gt;1, "N/S2 !",COUNTIF(AE5:AE30,"N/S3")&gt;1, "N/S3 !",COUNTIF(AE5:AE30,"N/S4")&gt;1, "N/S4 !"),0)</f>
        <v>0</v>
      </c>
      <c r="AF33" s="34"/>
      <c r="AG33" s="35"/>
      <c r="AH33" s="35"/>
      <c r="AI33" s="31"/>
      <c r="AJ33" s="30"/>
      <c r="AK33" s="30"/>
      <c r="AL33" s="30"/>
      <c r="AM33" s="30"/>
      <c r="AN33" s="539"/>
      <c r="AO33" s="30"/>
      <c r="AP33" s="30"/>
      <c r="AQ33" s="30"/>
      <c r="AR33" s="30"/>
      <c r="AS33" s="30"/>
      <c r="AT33" s="30"/>
      <c r="AU33" s="30"/>
      <c r="AV33" s="30"/>
      <c r="AW33" s="539"/>
      <c r="AX33" s="25" t="str">
        <f t="shared" si="12"/>
        <v xml:space="preserve"> </v>
      </c>
      <c r="AY33" s="32">
        <f t="shared" si="13"/>
        <v>0</v>
      </c>
    </row>
    <row r="34" spans="1:52" ht="51" customHeight="1">
      <c r="A34" s="514" t="s">
        <v>107</v>
      </c>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6"/>
      <c r="AI34" s="562" t="s">
        <v>108</v>
      </c>
      <c r="AJ34" s="562"/>
      <c r="AK34" s="560"/>
      <c r="AL34" s="560"/>
      <c r="AM34" s="560"/>
      <c r="AN34" s="560"/>
      <c r="AO34" s="560"/>
      <c r="AP34" s="560"/>
      <c r="AQ34" s="560"/>
      <c r="AR34" s="560"/>
      <c r="AS34" s="560"/>
      <c r="AT34" s="560"/>
      <c r="AU34" s="560"/>
      <c r="AV34" s="560"/>
      <c r="AW34" s="560"/>
      <c r="AX34" s="560"/>
      <c r="AY34" s="560"/>
    </row>
    <row r="36" spans="1:52" ht="35" customHeight="1">
      <c r="A36" s="14" t="s">
        <v>19</v>
      </c>
      <c r="B36" s="493" t="str">
        <f>VLOOKUP('Read Me First'!I4,'Read Me First'!L5:N7,2,FALSE)</f>
        <v>Horspath, Oxford</v>
      </c>
      <c r="C36" s="494"/>
      <c r="D36" s="494"/>
      <c r="E36" s="494"/>
      <c r="F36" s="494"/>
      <c r="G36" s="494"/>
      <c r="H36" s="494"/>
      <c r="I36" s="494"/>
      <c r="J36" s="494"/>
      <c r="K36" s="494"/>
      <c r="L36" s="494"/>
      <c r="M36" s="494"/>
      <c r="N36" s="494"/>
      <c r="O36" s="494"/>
      <c r="P36" s="495"/>
      <c r="Q36" s="522" t="str">
        <f>"OXFORDSHIRE TRACK &amp; FIELD LEAGUE "&amp;YEAR($B$37)</f>
        <v>OXFORDSHIRE TRACK &amp; FIELD LEAGUE 2025</v>
      </c>
      <c r="R36" s="523"/>
      <c r="S36" s="523"/>
      <c r="T36" s="523"/>
      <c r="U36" s="523"/>
      <c r="V36" s="523"/>
      <c r="W36" s="523"/>
      <c r="X36" s="523"/>
      <c r="Y36" s="523"/>
      <c r="Z36" s="523"/>
      <c r="AA36" s="523"/>
      <c r="AB36" s="523"/>
      <c r="AC36" s="523"/>
      <c r="AD36" s="523"/>
      <c r="AE36" s="523"/>
      <c r="AF36" s="523"/>
      <c r="AG36" s="523"/>
      <c r="AH36" s="524"/>
      <c r="AI36" s="574" t="s">
        <v>35</v>
      </c>
      <c r="AJ36" s="575"/>
      <c r="AK36" s="575"/>
      <c r="AL36" s="575"/>
      <c r="AM36" s="575"/>
      <c r="AN36" s="575"/>
      <c r="AO36" s="575"/>
      <c r="AP36" s="575"/>
      <c r="AQ36" s="575"/>
      <c r="AR36" s="575"/>
      <c r="AS36" s="575"/>
      <c r="AT36" s="576"/>
      <c r="AU36" s="531" t="s">
        <v>33</v>
      </c>
      <c r="AV36" s="532"/>
      <c r="AW36" s="532"/>
      <c r="AX36" s="532"/>
      <c r="AY36" s="533"/>
      <c r="AZ36" s="4"/>
    </row>
    <row r="37" spans="1:52" ht="35" customHeight="1">
      <c r="A37" s="38" t="s">
        <v>20</v>
      </c>
      <c r="B37" s="534">
        <f>VLOOKUP('Read Me First'!I4,'Read Me First'!L5:N7,3,FALSE)</f>
        <v>45774</v>
      </c>
      <c r="C37" s="535"/>
      <c r="D37" s="535"/>
      <c r="E37" s="535"/>
      <c r="F37" s="535"/>
      <c r="G37" s="535"/>
      <c r="H37" s="535"/>
      <c r="I37" s="535"/>
      <c r="J37" s="535"/>
      <c r="K37" s="535"/>
      <c r="L37" s="535"/>
      <c r="M37" s="535"/>
      <c r="N37" s="535"/>
      <c r="O37" s="535"/>
      <c r="P37" s="536"/>
      <c r="Q37" s="525"/>
      <c r="R37" s="526"/>
      <c r="S37" s="526"/>
      <c r="T37" s="526"/>
      <c r="U37" s="526"/>
      <c r="V37" s="526"/>
      <c r="W37" s="526"/>
      <c r="X37" s="526"/>
      <c r="Y37" s="526"/>
      <c r="Z37" s="526"/>
      <c r="AA37" s="526"/>
      <c r="AB37" s="526"/>
      <c r="AC37" s="526"/>
      <c r="AD37" s="526"/>
      <c r="AE37" s="526"/>
      <c r="AF37" s="526"/>
      <c r="AG37" s="526"/>
      <c r="AH37" s="527"/>
      <c r="AI37" s="493" t="s">
        <v>118</v>
      </c>
      <c r="AJ37" s="494"/>
      <c r="AK37" s="494"/>
      <c r="AL37" s="494"/>
      <c r="AM37" s="494"/>
      <c r="AN37" s="494"/>
      <c r="AO37" s="494"/>
      <c r="AP37" s="494"/>
      <c r="AQ37" s="494"/>
      <c r="AR37" s="494"/>
      <c r="AS37" s="494"/>
      <c r="AT37" s="495"/>
      <c r="AU37" s="531" t="s">
        <v>34</v>
      </c>
      <c r="AV37" s="532"/>
      <c r="AW37" s="532"/>
      <c r="AX37" s="532"/>
      <c r="AY37" s="533"/>
      <c r="AZ37" s="7"/>
    </row>
    <row r="38" spans="1:52" ht="126" customHeight="1">
      <c r="A38" s="558" t="s">
        <v>126</v>
      </c>
      <c r="B38" s="556" t="s">
        <v>94</v>
      </c>
      <c r="C38" s="39" t="s">
        <v>52</v>
      </c>
      <c r="D38" s="39" t="s">
        <v>127</v>
      </c>
      <c r="E38" s="39" t="s">
        <v>6</v>
      </c>
      <c r="F38" s="40" t="s">
        <v>128</v>
      </c>
      <c r="G38" s="40" t="s">
        <v>53</v>
      </c>
      <c r="H38" s="40" t="s">
        <v>2</v>
      </c>
      <c r="I38" s="39" t="s">
        <v>54</v>
      </c>
      <c r="J38" s="40" t="s">
        <v>4</v>
      </c>
      <c r="K38" s="40" t="s">
        <v>3</v>
      </c>
      <c r="L38" s="40" t="s">
        <v>129</v>
      </c>
      <c r="M38" s="39" t="s">
        <v>7</v>
      </c>
      <c r="N38" s="542" t="s">
        <v>95</v>
      </c>
      <c r="O38" s="544" t="s">
        <v>96</v>
      </c>
      <c r="P38" s="544" t="s">
        <v>97</v>
      </c>
      <c r="Q38" s="558" t="s">
        <v>130</v>
      </c>
      <c r="R38" s="556" t="s">
        <v>94</v>
      </c>
      <c r="S38" s="39" t="s">
        <v>57</v>
      </c>
      <c r="T38" s="39" t="s">
        <v>53</v>
      </c>
      <c r="U38" s="39" t="s">
        <v>131</v>
      </c>
      <c r="V38" s="39" t="s">
        <v>128</v>
      </c>
      <c r="W38" s="39" t="s">
        <v>6</v>
      </c>
      <c r="X38" s="39" t="s">
        <v>54</v>
      </c>
      <c r="Y38" s="39" t="s">
        <v>2</v>
      </c>
      <c r="Z38" s="39" t="s">
        <v>129</v>
      </c>
      <c r="AA38" s="39" t="s">
        <v>12</v>
      </c>
      <c r="AB38" s="39" t="s">
        <v>52</v>
      </c>
      <c r="AC38" s="39" t="s">
        <v>4</v>
      </c>
      <c r="AD38" s="39" t="s">
        <v>3</v>
      </c>
      <c r="AE38" s="39" t="s">
        <v>7</v>
      </c>
      <c r="AF38" s="542" t="s">
        <v>95</v>
      </c>
      <c r="AG38" s="544" t="s">
        <v>96</v>
      </c>
      <c r="AH38" s="544" t="s">
        <v>97</v>
      </c>
      <c r="AI38" s="558" t="s">
        <v>132</v>
      </c>
      <c r="AJ38" s="556" t="s">
        <v>94</v>
      </c>
      <c r="AK38" s="39" t="s">
        <v>57</v>
      </c>
      <c r="AL38" s="39" t="s">
        <v>53</v>
      </c>
      <c r="AM38" s="39" t="s">
        <v>128</v>
      </c>
      <c r="AN38" s="39" t="s">
        <v>133</v>
      </c>
      <c r="AO38" s="39" t="s">
        <v>6</v>
      </c>
      <c r="AP38" s="39" t="s">
        <v>54</v>
      </c>
      <c r="AQ38" s="39" t="s">
        <v>2</v>
      </c>
      <c r="AR38" s="39" t="s">
        <v>129</v>
      </c>
      <c r="AS38" s="39" t="s">
        <v>12</v>
      </c>
      <c r="AT38" s="39" t="s">
        <v>52</v>
      </c>
      <c r="AU38" s="39" t="s">
        <v>4</v>
      </c>
      <c r="AV38" s="39" t="s">
        <v>3</v>
      </c>
      <c r="AW38" s="39" t="s">
        <v>7</v>
      </c>
      <c r="AX38" s="542" t="s">
        <v>95</v>
      </c>
      <c r="AY38" s="544" t="s">
        <v>96</v>
      </c>
      <c r="AZ38" s="18"/>
    </row>
    <row r="39" spans="1:52" ht="56" customHeight="1">
      <c r="A39" s="559"/>
      <c r="B39" s="557"/>
      <c r="C39" s="42" t="s">
        <v>134</v>
      </c>
      <c r="D39" s="41">
        <v>0.4375</v>
      </c>
      <c r="E39" s="41">
        <v>0.45833333333333331</v>
      </c>
      <c r="F39" s="41">
        <v>0.48958333333333331</v>
      </c>
      <c r="G39" s="41">
        <v>0.54166666666666663</v>
      </c>
      <c r="H39" s="41">
        <v>0.55555555555555503</v>
      </c>
      <c r="I39" s="41">
        <v>0.58333333333333337</v>
      </c>
      <c r="J39" s="41">
        <v>0.63888888888889295</v>
      </c>
      <c r="K39" s="41">
        <v>0.66319444444444442</v>
      </c>
      <c r="L39" s="41">
        <v>0.66666666666666663</v>
      </c>
      <c r="M39" s="41">
        <v>0.69791666666666663</v>
      </c>
      <c r="N39" s="543"/>
      <c r="O39" s="545"/>
      <c r="P39" s="545"/>
      <c r="Q39" s="559"/>
      <c r="R39" s="557"/>
      <c r="S39" s="41">
        <v>0.41666666666666669</v>
      </c>
      <c r="T39" s="41">
        <v>0.41666666666666669</v>
      </c>
      <c r="U39" s="41">
        <v>0.4513888888888889</v>
      </c>
      <c r="V39" s="41">
        <v>0.45833333333333331</v>
      </c>
      <c r="W39" s="41">
        <v>0.47222222222222227</v>
      </c>
      <c r="X39" s="41">
        <v>0.5</v>
      </c>
      <c r="Y39" s="41">
        <v>0.54861111111111105</v>
      </c>
      <c r="Z39" s="41">
        <v>0.58333333333333337</v>
      </c>
      <c r="AA39" s="41">
        <v>0.59027777777777779</v>
      </c>
      <c r="AB39" s="41">
        <v>0.625</v>
      </c>
      <c r="AC39" s="41">
        <v>0.64583333333333903</v>
      </c>
      <c r="AD39" s="41">
        <v>0.67708333333333337</v>
      </c>
      <c r="AE39" s="41">
        <v>0.70486111111111105</v>
      </c>
      <c r="AF39" s="543"/>
      <c r="AG39" s="545"/>
      <c r="AH39" s="545"/>
      <c r="AI39" s="559"/>
      <c r="AJ39" s="557"/>
      <c r="AK39" s="41">
        <v>0.41666666666666669</v>
      </c>
      <c r="AL39" s="41">
        <v>0.41666666666666669</v>
      </c>
      <c r="AM39" s="41">
        <v>0.45833333333333331</v>
      </c>
      <c r="AN39" s="41">
        <v>0.46527777777777773</v>
      </c>
      <c r="AO39" s="41">
        <v>0.47222222222222227</v>
      </c>
      <c r="AP39" s="41">
        <v>0.5</v>
      </c>
      <c r="AQ39" s="41">
        <v>0.55208333333333304</v>
      </c>
      <c r="AR39" s="41">
        <v>0.58333333333333337</v>
      </c>
      <c r="AS39" s="41">
        <v>0.59375</v>
      </c>
      <c r="AT39" s="41">
        <v>0.625</v>
      </c>
      <c r="AU39" s="41">
        <v>0.65277777777778501</v>
      </c>
      <c r="AV39" s="41">
        <v>0.67708333333333337</v>
      </c>
      <c r="AW39" s="41">
        <v>0.71180555555555503</v>
      </c>
      <c r="AX39" s="543"/>
      <c r="AY39" s="545"/>
      <c r="AZ39" s="19"/>
    </row>
    <row r="40" spans="1:52" ht="34" customHeight="1">
      <c r="A40" s="28"/>
      <c r="B40" s="29"/>
      <c r="C40" s="30"/>
      <c r="D40" s="30"/>
      <c r="E40" s="30"/>
      <c r="F40" s="30"/>
      <c r="G40" s="30"/>
      <c r="H40" s="30"/>
      <c r="I40" s="30"/>
      <c r="J40" s="30"/>
      <c r="K40" s="30"/>
      <c r="L40" s="30"/>
      <c r="M40" s="30"/>
      <c r="N40" s="25" t="str">
        <f>IF(COUNTIF(C40:L40,"*s")&gt;0,"X"," ")</f>
        <v xml:space="preserve"> </v>
      </c>
      <c r="O40" s="32">
        <f>COUNTIF(C40:L40,"*")</f>
        <v>0</v>
      </c>
      <c r="P40" s="32">
        <f>COUNTIF(C40,"*")+COUNTIF(L40,"*")</f>
        <v>0</v>
      </c>
      <c r="Q40" s="28"/>
      <c r="R40" s="29"/>
      <c r="S40" s="30"/>
      <c r="T40" s="30"/>
      <c r="U40" s="30"/>
      <c r="V40" s="30"/>
      <c r="W40" s="30"/>
      <c r="X40" s="30"/>
      <c r="Y40" s="30"/>
      <c r="Z40" s="30"/>
      <c r="AA40" s="30"/>
      <c r="AB40" s="30"/>
      <c r="AC40" s="30"/>
      <c r="AD40" s="30"/>
      <c r="AE40" s="30"/>
      <c r="AF40" s="25" t="str">
        <f>IF(COUNTIF(S40:AD40,"*s")&gt;0,"X"," ")</f>
        <v xml:space="preserve"> </v>
      </c>
      <c r="AG40" s="32">
        <f>COUNTIF(S40:AD40,"*")</f>
        <v>0</v>
      </c>
      <c r="AH40" s="32">
        <f>COUNTIF(W40,"*")+COUNTIF(AD40,"*")</f>
        <v>0</v>
      </c>
      <c r="AI40" s="28"/>
      <c r="AJ40" s="29"/>
      <c r="AK40" s="30"/>
      <c r="AL40" s="30"/>
      <c r="AM40" s="30"/>
      <c r="AN40" s="30"/>
      <c r="AO40" s="30"/>
      <c r="AP40" s="30"/>
      <c r="AQ40" s="30"/>
      <c r="AR40" s="30"/>
      <c r="AS40" s="30"/>
      <c r="AT40" s="30"/>
      <c r="AU40" s="30"/>
      <c r="AV40" s="30"/>
      <c r="AW40" s="30"/>
      <c r="AX40" s="25" t="str">
        <f>IF(COUNTIF(AK40:AV40,"*s")&gt;0,"X"," ")</f>
        <v xml:space="preserve"> </v>
      </c>
      <c r="AY40" s="32">
        <f>COUNTIF(AK40:AU40,"*")</f>
        <v>0</v>
      </c>
    </row>
    <row r="41" spans="1:52" ht="34" customHeight="1">
      <c r="A41" s="28"/>
      <c r="B41" s="29"/>
      <c r="C41" s="30"/>
      <c r="D41" s="30"/>
      <c r="E41" s="30"/>
      <c r="F41" s="30"/>
      <c r="G41" s="30"/>
      <c r="H41" s="30"/>
      <c r="I41" s="30"/>
      <c r="J41" s="30"/>
      <c r="K41" s="30"/>
      <c r="L41" s="30"/>
      <c r="M41" s="30"/>
      <c r="N41" s="25" t="str">
        <f>IF(COUNTIF(C41:L41,"*s")&gt;0,"X"," ")</f>
        <v xml:space="preserve"> </v>
      </c>
      <c r="O41" s="32">
        <f t="shared" ref="O41:O65" si="20">COUNTIF(C41:L41,"*")</f>
        <v>0</v>
      </c>
      <c r="P41" s="32">
        <f t="shared" ref="P41:P65" si="21">COUNTIF(C41,"*")+COUNTIF(L41,"*")</f>
        <v>0</v>
      </c>
      <c r="Q41" s="28"/>
      <c r="R41" s="29"/>
      <c r="S41" s="30"/>
      <c r="T41" s="30"/>
      <c r="U41" s="30"/>
      <c r="V41" s="30"/>
      <c r="W41" s="30"/>
      <c r="X41" s="30"/>
      <c r="Y41" s="30"/>
      <c r="Z41" s="30"/>
      <c r="AA41" s="30"/>
      <c r="AB41" s="30"/>
      <c r="AC41" s="30"/>
      <c r="AD41" s="30"/>
      <c r="AE41" s="30"/>
      <c r="AF41" s="25" t="str">
        <f t="shared" ref="AF41:AF57" si="22">IF(COUNTIF(S41:AD41,"*s")&gt;0,"X"," ")</f>
        <v xml:space="preserve"> </v>
      </c>
      <c r="AG41" s="32">
        <f t="shared" ref="AG41:AG65" si="23">COUNTIF(S41:AD41,"*")</f>
        <v>0</v>
      </c>
      <c r="AH41" s="32">
        <f t="shared" ref="AH41:AH65" si="24">COUNTIF(W41,"*")+COUNTIF(AD41,"*")</f>
        <v>0</v>
      </c>
      <c r="AI41" s="28"/>
      <c r="AJ41" s="29"/>
      <c r="AK41" s="30"/>
      <c r="AL41" s="30"/>
      <c r="AM41" s="30"/>
      <c r="AN41" s="30"/>
      <c r="AO41" s="30"/>
      <c r="AP41" s="30"/>
      <c r="AQ41" s="30"/>
      <c r="AR41" s="30"/>
      <c r="AS41" s="30"/>
      <c r="AT41" s="30"/>
      <c r="AU41" s="30"/>
      <c r="AV41" s="30"/>
      <c r="AW41" s="30"/>
      <c r="AX41" s="25" t="str">
        <f t="shared" ref="AX41:AX55" si="25">IF(COUNTIF(AK41:AV41,"*s")&gt;0,"X"," ")</f>
        <v xml:space="preserve"> </v>
      </c>
      <c r="AY41" s="32">
        <f t="shared" ref="AY41:AY55" si="26">COUNTIF(AK41:AU41,"*")</f>
        <v>0</v>
      </c>
    </row>
    <row r="42" spans="1:52" ht="34" customHeight="1">
      <c r="A42" s="28"/>
      <c r="B42" s="29"/>
      <c r="C42" s="30"/>
      <c r="D42" s="30"/>
      <c r="E42" s="30"/>
      <c r="F42" s="30"/>
      <c r="G42" s="30"/>
      <c r="H42" s="30"/>
      <c r="I42" s="30"/>
      <c r="J42" s="30"/>
      <c r="K42" s="30"/>
      <c r="L42" s="30"/>
      <c r="M42" s="30"/>
      <c r="N42" s="25" t="str">
        <f t="shared" ref="N42:N65" si="27">IF(COUNTIF(C42:L42,"*s")&gt;0,"X"," ")</f>
        <v xml:space="preserve"> </v>
      </c>
      <c r="O42" s="32">
        <f t="shared" si="20"/>
        <v>0</v>
      </c>
      <c r="P42" s="32">
        <f t="shared" si="21"/>
        <v>0</v>
      </c>
      <c r="Q42" s="28"/>
      <c r="R42" s="29"/>
      <c r="S42" s="30"/>
      <c r="T42" s="30"/>
      <c r="U42" s="30"/>
      <c r="V42" s="30"/>
      <c r="W42" s="30"/>
      <c r="X42" s="30"/>
      <c r="Y42" s="30"/>
      <c r="Z42" s="30"/>
      <c r="AA42" s="30"/>
      <c r="AB42" s="30"/>
      <c r="AC42" s="30"/>
      <c r="AD42" s="30"/>
      <c r="AE42" s="30"/>
      <c r="AF42" s="25" t="str">
        <f t="shared" si="22"/>
        <v xml:space="preserve"> </v>
      </c>
      <c r="AG42" s="32">
        <f t="shared" si="23"/>
        <v>0</v>
      </c>
      <c r="AH42" s="32">
        <f t="shared" si="24"/>
        <v>0</v>
      </c>
      <c r="AI42" s="28"/>
      <c r="AJ42" s="29"/>
      <c r="AK42" s="30"/>
      <c r="AL42" s="30"/>
      <c r="AM42" s="30"/>
      <c r="AN42" s="30"/>
      <c r="AO42" s="30"/>
      <c r="AP42" s="30"/>
      <c r="AQ42" s="30"/>
      <c r="AR42" s="30"/>
      <c r="AS42" s="30"/>
      <c r="AT42" s="30"/>
      <c r="AU42" s="30"/>
      <c r="AV42" s="30"/>
      <c r="AW42" s="30"/>
      <c r="AX42" s="25" t="str">
        <f t="shared" si="25"/>
        <v xml:space="preserve"> </v>
      </c>
      <c r="AY42" s="32">
        <f t="shared" si="26"/>
        <v>0</v>
      </c>
    </row>
    <row r="43" spans="1:52" ht="34" customHeight="1">
      <c r="A43" s="28"/>
      <c r="B43" s="29"/>
      <c r="C43" s="30"/>
      <c r="D43" s="30"/>
      <c r="E43" s="30"/>
      <c r="F43" s="30"/>
      <c r="G43" s="30"/>
      <c r="H43" s="30"/>
      <c r="I43" s="30"/>
      <c r="J43" s="30"/>
      <c r="K43" s="30"/>
      <c r="L43" s="30"/>
      <c r="M43" s="30"/>
      <c r="N43" s="25" t="str">
        <f t="shared" si="27"/>
        <v xml:space="preserve"> </v>
      </c>
      <c r="O43" s="32">
        <f t="shared" si="20"/>
        <v>0</v>
      </c>
      <c r="P43" s="32">
        <f t="shared" si="21"/>
        <v>0</v>
      </c>
      <c r="Q43" s="28"/>
      <c r="R43" s="29"/>
      <c r="S43" s="30"/>
      <c r="T43" s="30"/>
      <c r="U43" s="30"/>
      <c r="V43" s="30"/>
      <c r="W43" s="30"/>
      <c r="X43" s="30"/>
      <c r="Y43" s="30"/>
      <c r="Z43" s="30"/>
      <c r="AA43" s="30"/>
      <c r="AB43" s="30"/>
      <c r="AC43" s="30"/>
      <c r="AD43" s="30"/>
      <c r="AE43" s="30"/>
      <c r="AF43" s="25" t="str">
        <f t="shared" si="22"/>
        <v xml:space="preserve"> </v>
      </c>
      <c r="AG43" s="32">
        <f t="shared" si="23"/>
        <v>0</v>
      </c>
      <c r="AH43" s="32">
        <f t="shared" si="24"/>
        <v>0</v>
      </c>
      <c r="AI43" s="28"/>
      <c r="AJ43" s="29"/>
      <c r="AK43" s="30"/>
      <c r="AL43" s="30"/>
      <c r="AM43" s="30"/>
      <c r="AN43" s="30"/>
      <c r="AO43" s="30"/>
      <c r="AP43" s="30"/>
      <c r="AQ43" s="30"/>
      <c r="AR43" s="30"/>
      <c r="AS43" s="30"/>
      <c r="AT43" s="30"/>
      <c r="AU43" s="30"/>
      <c r="AV43" s="30"/>
      <c r="AW43" s="30"/>
      <c r="AX43" s="25" t="str">
        <f t="shared" si="25"/>
        <v xml:space="preserve"> </v>
      </c>
      <c r="AY43" s="32">
        <f t="shared" si="26"/>
        <v>0</v>
      </c>
    </row>
    <row r="44" spans="1:52" ht="34" customHeight="1">
      <c r="A44" s="28"/>
      <c r="B44" s="29"/>
      <c r="C44" s="30"/>
      <c r="D44" s="30"/>
      <c r="E44" s="30"/>
      <c r="F44" s="30"/>
      <c r="G44" s="30"/>
      <c r="H44" s="30"/>
      <c r="I44" s="30"/>
      <c r="J44" s="30"/>
      <c r="K44" s="30"/>
      <c r="L44" s="30"/>
      <c r="M44" s="30"/>
      <c r="N44" s="25" t="str">
        <f t="shared" si="27"/>
        <v xml:space="preserve"> </v>
      </c>
      <c r="O44" s="32">
        <f t="shared" si="20"/>
        <v>0</v>
      </c>
      <c r="P44" s="32">
        <f t="shared" si="21"/>
        <v>0</v>
      </c>
      <c r="Q44" s="28"/>
      <c r="R44" s="29"/>
      <c r="S44" s="30"/>
      <c r="T44" s="30"/>
      <c r="U44" s="30"/>
      <c r="V44" s="30"/>
      <c r="W44" s="30"/>
      <c r="X44" s="30"/>
      <c r="Y44" s="30"/>
      <c r="Z44" s="30"/>
      <c r="AA44" s="30"/>
      <c r="AB44" s="30"/>
      <c r="AC44" s="30"/>
      <c r="AD44" s="30"/>
      <c r="AE44" s="30"/>
      <c r="AF44" s="25" t="str">
        <f t="shared" si="22"/>
        <v xml:space="preserve"> </v>
      </c>
      <c r="AG44" s="32">
        <f t="shared" si="23"/>
        <v>0</v>
      </c>
      <c r="AH44" s="32">
        <f t="shared" si="24"/>
        <v>0</v>
      </c>
      <c r="AI44" s="28"/>
      <c r="AJ44" s="29"/>
      <c r="AK44" s="30"/>
      <c r="AL44" s="30"/>
      <c r="AM44" s="30"/>
      <c r="AN44" s="30"/>
      <c r="AO44" s="30"/>
      <c r="AP44" s="30"/>
      <c r="AQ44" s="30"/>
      <c r="AR44" s="30"/>
      <c r="AS44" s="30"/>
      <c r="AT44" s="30"/>
      <c r="AU44" s="30"/>
      <c r="AV44" s="30"/>
      <c r="AW44" s="30"/>
      <c r="AX44" s="25" t="str">
        <f t="shared" si="25"/>
        <v xml:space="preserve"> </v>
      </c>
      <c r="AY44" s="32">
        <f t="shared" si="26"/>
        <v>0</v>
      </c>
    </row>
    <row r="45" spans="1:52" ht="34" customHeight="1">
      <c r="A45" s="28"/>
      <c r="B45" s="29"/>
      <c r="C45" s="30"/>
      <c r="D45" s="30"/>
      <c r="E45" s="30"/>
      <c r="F45" s="30"/>
      <c r="G45" s="30"/>
      <c r="H45" s="30"/>
      <c r="I45" s="30"/>
      <c r="J45" s="30"/>
      <c r="K45" s="30"/>
      <c r="L45" s="30"/>
      <c r="M45" s="30"/>
      <c r="N45" s="25" t="str">
        <f t="shared" si="27"/>
        <v xml:space="preserve"> </v>
      </c>
      <c r="O45" s="32">
        <f t="shared" si="20"/>
        <v>0</v>
      </c>
      <c r="P45" s="32">
        <f t="shared" si="21"/>
        <v>0</v>
      </c>
      <c r="Q45" s="28"/>
      <c r="R45" s="29"/>
      <c r="S45" s="30"/>
      <c r="T45" s="30"/>
      <c r="U45" s="30"/>
      <c r="V45" s="30"/>
      <c r="W45" s="30"/>
      <c r="X45" s="30"/>
      <c r="Y45" s="30"/>
      <c r="Z45" s="30"/>
      <c r="AA45" s="30"/>
      <c r="AB45" s="30"/>
      <c r="AC45" s="30"/>
      <c r="AD45" s="30"/>
      <c r="AE45" s="30"/>
      <c r="AF45" s="25" t="str">
        <f t="shared" si="22"/>
        <v xml:space="preserve"> </v>
      </c>
      <c r="AG45" s="32">
        <f t="shared" si="23"/>
        <v>0</v>
      </c>
      <c r="AH45" s="32">
        <f t="shared" si="24"/>
        <v>0</v>
      </c>
      <c r="AI45" s="28"/>
      <c r="AJ45" s="29"/>
      <c r="AK45" s="30"/>
      <c r="AL45" s="30"/>
      <c r="AM45" s="30"/>
      <c r="AN45" s="30"/>
      <c r="AO45" s="30"/>
      <c r="AP45" s="30"/>
      <c r="AQ45" s="30"/>
      <c r="AR45" s="30"/>
      <c r="AS45" s="30"/>
      <c r="AT45" s="30"/>
      <c r="AU45" s="30"/>
      <c r="AV45" s="30"/>
      <c r="AW45" s="30"/>
      <c r="AX45" s="25" t="str">
        <f t="shared" si="25"/>
        <v xml:space="preserve"> </v>
      </c>
      <c r="AY45" s="32">
        <f t="shared" si="26"/>
        <v>0</v>
      </c>
    </row>
    <row r="46" spans="1:52" ht="34" customHeight="1">
      <c r="A46" s="28"/>
      <c r="B46" s="29"/>
      <c r="C46" s="30"/>
      <c r="D46" s="30"/>
      <c r="E46" s="30"/>
      <c r="F46" s="30"/>
      <c r="G46" s="30"/>
      <c r="H46" s="30"/>
      <c r="I46" s="30"/>
      <c r="J46" s="30"/>
      <c r="K46" s="30"/>
      <c r="L46" s="30"/>
      <c r="M46" s="30"/>
      <c r="N46" s="25" t="str">
        <f t="shared" si="27"/>
        <v xml:space="preserve"> </v>
      </c>
      <c r="O46" s="32">
        <f t="shared" si="20"/>
        <v>0</v>
      </c>
      <c r="P46" s="32">
        <f t="shared" si="21"/>
        <v>0</v>
      </c>
      <c r="Q46" s="28"/>
      <c r="R46" s="29"/>
      <c r="S46" s="30"/>
      <c r="T46" s="30"/>
      <c r="U46" s="30"/>
      <c r="V46" s="30"/>
      <c r="W46" s="30"/>
      <c r="X46" s="30"/>
      <c r="Y46" s="30"/>
      <c r="Z46" s="30"/>
      <c r="AA46" s="30"/>
      <c r="AB46" s="30"/>
      <c r="AC46" s="30"/>
      <c r="AD46" s="30"/>
      <c r="AE46" s="30"/>
      <c r="AF46" s="25" t="str">
        <f t="shared" si="22"/>
        <v xml:space="preserve"> </v>
      </c>
      <c r="AG46" s="32">
        <f t="shared" si="23"/>
        <v>0</v>
      </c>
      <c r="AH46" s="32">
        <f t="shared" si="24"/>
        <v>0</v>
      </c>
      <c r="AI46" s="28"/>
      <c r="AJ46" s="29"/>
      <c r="AK46" s="30"/>
      <c r="AL46" s="30"/>
      <c r="AM46" s="30"/>
      <c r="AN46" s="30"/>
      <c r="AO46" s="30"/>
      <c r="AP46" s="30"/>
      <c r="AQ46" s="30"/>
      <c r="AR46" s="30"/>
      <c r="AS46" s="30"/>
      <c r="AT46" s="30"/>
      <c r="AU46" s="30"/>
      <c r="AV46" s="30"/>
      <c r="AW46" s="30"/>
      <c r="AX46" s="25" t="str">
        <f t="shared" si="25"/>
        <v xml:space="preserve"> </v>
      </c>
      <c r="AY46" s="32">
        <f t="shared" si="26"/>
        <v>0</v>
      </c>
    </row>
    <row r="47" spans="1:52" ht="34" customHeight="1">
      <c r="A47" s="28"/>
      <c r="B47" s="29"/>
      <c r="C47" s="30"/>
      <c r="D47" s="30"/>
      <c r="E47" s="30"/>
      <c r="F47" s="30"/>
      <c r="G47" s="30"/>
      <c r="H47" s="30"/>
      <c r="I47" s="30"/>
      <c r="J47" s="30"/>
      <c r="K47" s="30"/>
      <c r="L47" s="30"/>
      <c r="M47" s="30"/>
      <c r="N47" s="25" t="str">
        <f t="shared" si="27"/>
        <v xml:space="preserve"> </v>
      </c>
      <c r="O47" s="32">
        <f t="shared" si="20"/>
        <v>0</v>
      </c>
      <c r="P47" s="32">
        <f t="shared" si="21"/>
        <v>0</v>
      </c>
      <c r="Q47" s="28"/>
      <c r="R47" s="29"/>
      <c r="S47" s="30"/>
      <c r="T47" s="30"/>
      <c r="U47" s="30"/>
      <c r="V47" s="30"/>
      <c r="W47" s="30"/>
      <c r="X47" s="30"/>
      <c r="Y47" s="30"/>
      <c r="Z47" s="30"/>
      <c r="AA47" s="30"/>
      <c r="AB47" s="30"/>
      <c r="AC47" s="30"/>
      <c r="AD47" s="30"/>
      <c r="AE47" s="30"/>
      <c r="AF47" s="25" t="str">
        <f t="shared" si="22"/>
        <v xml:space="preserve"> </v>
      </c>
      <c r="AG47" s="32">
        <f t="shared" si="23"/>
        <v>0</v>
      </c>
      <c r="AH47" s="32">
        <f t="shared" si="24"/>
        <v>0</v>
      </c>
      <c r="AI47" s="28"/>
      <c r="AJ47" s="29"/>
      <c r="AK47" s="30"/>
      <c r="AL47" s="30"/>
      <c r="AM47" s="30"/>
      <c r="AN47" s="30"/>
      <c r="AO47" s="30"/>
      <c r="AP47" s="30"/>
      <c r="AQ47" s="30"/>
      <c r="AR47" s="30"/>
      <c r="AS47" s="30"/>
      <c r="AT47" s="30"/>
      <c r="AU47" s="30"/>
      <c r="AV47" s="30"/>
      <c r="AW47" s="30"/>
      <c r="AX47" s="25" t="str">
        <f t="shared" si="25"/>
        <v xml:space="preserve"> </v>
      </c>
      <c r="AY47" s="32">
        <f t="shared" si="26"/>
        <v>0</v>
      </c>
    </row>
    <row r="48" spans="1:52" ht="34" customHeight="1">
      <c r="A48" s="28"/>
      <c r="B48" s="29"/>
      <c r="C48" s="30"/>
      <c r="D48" s="30"/>
      <c r="E48" s="30"/>
      <c r="F48" s="30"/>
      <c r="G48" s="30"/>
      <c r="H48" s="30"/>
      <c r="I48" s="30"/>
      <c r="J48" s="30"/>
      <c r="K48" s="30"/>
      <c r="L48" s="30"/>
      <c r="M48" s="30"/>
      <c r="N48" s="25" t="str">
        <f t="shared" si="27"/>
        <v xml:space="preserve"> </v>
      </c>
      <c r="O48" s="32">
        <f t="shared" si="20"/>
        <v>0</v>
      </c>
      <c r="P48" s="32">
        <f t="shared" si="21"/>
        <v>0</v>
      </c>
      <c r="Q48" s="28"/>
      <c r="R48" s="29"/>
      <c r="S48" s="30"/>
      <c r="T48" s="30"/>
      <c r="U48" s="30"/>
      <c r="V48" s="30"/>
      <c r="W48" s="30"/>
      <c r="X48" s="30"/>
      <c r="Y48" s="30"/>
      <c r="Z48" s="30"/>
      <c r="AA48" s="30"/>
      <c r="AB48" s="30"/>
      <c r="AC48" s="30"/>
      <c r="AD48" s="30"/>
      <c r="AE48" s="30"/>
      <c r="AF48" s="25" t="str">
        <f t="shared" si="22"/>
        <v xml:space="preserve"> </v>
      </c>
      <c r="AG48" s="32">
        <f t="shared" si="23"/>
        <v>0</v>
      </c>
      <c r="AH48" s="32">
        <f t="shared" si="24"/>
        <v>0</v>
      </c>
      <c r="AI48" s="28"/>
      <c r="AJ48" s="29"/>
      <c r="AK48" s="30"/>
      <c r="AL48" s="30"/>
      <c r="AM48" s="30"/>
      <c r="AN48" s="30"/>
      <c r="AO48" s="30"/>
      <c r="AP48" s="30"/>
      <c r="AQ48" s="30"/>
      <c r="AR48" s="30"/>
      <c r="AS48" s="30"/>
      <c r="AT48" s="30"/>
      <c r="AU48" s="30"/>
      <c r="AV48" s="30"/>
      <c r="AW48" s="30"/>
      <c r="AX48" s="25" t="str">
        <f t="shared" si="25"/>
        <v xml:space="preserve"> </v>
      </c>
      <c r="AY48" s="32">
        <f t="shared" si="26"/>
        <v>0</v>
      </c>
    </row>
    <row r="49" spans="1:51" ht="34" customHeight="1">
      <c r="A49" s="28"/>
      <c r="B49" s="29"/>
      <c r="C49" s="30"/>
      <c r="D49" s="30"/>
      <c r="E49" s="30"/>
      <c r="F49" s="30"/>
      <c r="G49" s="30"/>
      <c r="H49" s="30"/>
      <c r="I49" s="30"/>
      <c r="J49" s="30"/>
      <c r="K49" s="30"/>
      <c r="L49" s="30"/>
      <c r="M49" s="30"/>
      <c r="N49" s="25" t="str">
        <f t="shared" si="27"/>
        <v xml:space="preserve"> </v>
      </c>
      <c r="O49" s="32">
        <f t="shared" si="20"/>
        <v>0</v>
      </c>
      <c r="P49" s="32">
        <f t="shared" si="21"/>
        <v>0</v>
      </c>
      <c r="Q49" s="28"/>
      <c r="R49" s="29"/>
      <c r="S49" s="30"/>
      <c r="T49" s="30"/>
      <c r="U49" s="30"/>
      <c r="V49" s="30"/>
      <c r="W49" s="30"/>
      <c r="X49" s="30"/>
      <c r="Y49" s="30"/>
      <c r="Z49" s="30"/>
      <c r="AA49" s="30"/>
      <c r="AB49" s="30"/>
      <c r="AC49" s="30"/>
      <c r="AD49" s="30"/>
      <c r="AE49" s="30"/>
      <c r="AF49" s="25" t="str">
        <f t="shared" si="22"/>
        <v xml:space="preserve"> </v>
      </c>
      <c r="AG49" s="32">
        <f t="shared" si="23"/>
        <v>0</v>
      </c>
      <c r="AH49" s="32">
        <f t="shared" si="24"/>
        <v>0</v>
      </c>
      <c r="AI49" s="28"/>
      <c r="AJ49" s="29"/>
      <c r="AK49" s="30"/>
      <c r="AL49" s="30"/>
      <c r="AM49" s="30"/>
      <c r="AN49" s="30"/>
      <c r="AO49" s="30"/>
      <c r="AP49" s="30"/>
      <c r="AQ49" s="30"/>
      <c r="AR49" s="30"/>
      <c r="AS49" s="30"/>
      <c r="AT49" s="30"/>
      <c r="AU49" s="30"/>
      <c r="AV49" s="30"/>
      <c r="AW49" s="30"/>
      <c r="AX49" s="25" t="str">
        <f t="shared" si="25"/>
        <v xml:space="preserve"> </v>
      </c>
      <c r="AY49" s="32">
        <f t="shared" si="26"/>
        <v>0</v>
      </c>
    </row>
    <row r="50" spans="1:51" ht="34" customHeight="1">
      <c r="A50" s="28"/>
      <c r="B50" s="29"/>
      <c r="C50" s="30"/>
      <c r="D50" s="30"/>
      <c r="E50" s="30"/>
      <c r="F50" s="30"/>
      <c r="G50" s="30"/>
      <c r="H50" s="30"/>
      <c r="I50" s="30"/>
      <c r="J50" s="30"/>
      <c r="K50" s="30"/>
      <c r="L50" s="30"/>
      <c r="M50" s="30"/>
      <c r="N50" s="25" t="str">
        <f t="shared" si="27"/>
        <v xml:space="preserve"> </v>
      </c>
      <c r="O50" s="32">
        <f t="shared" si="20"/>
        <v>0</v>
      </c>
      <c r="P50" s="32">
        <f t="shared" si="21"/>
        <v>0</v>
      </c>
      <c r="Q50" s="28"/>
      <c r="R50" s="29"/>
      <c r="S50" s="30"/>
      <c r="T50" s="30"/>
      <c r="U50" s="30"/>
      <c r="V50" s="30"/>
      <c r="W50" s="30"/>
      <c r="X50" s="30"/>
      <c r="Y50" s="30"/>
      <c r="Z50" s="30"/>
      <c r="AA50" s="30"/>
      <c r="AB50" s="30"/>
      <c r="AC50" s="30"/>
      <c r="AD50" s="30"/>
      <c r="AE50" s="30"/>
      <c r="AF50" s="25" t="str">
        <f t="shared" si="22"/>
        <v xml:space="preserve"> </v>
      </c>
      <c r="AG50" s="32">
        <f t="shared" si="23"/>
        <v>0</v>
      </c>
      <c r="AH50" s="32">
        <f t="shared" si="24"/>
        <v>0</v>
      </c>
      <c r="AI50" s="28"/>
      <c r="AJ50" s="29"/>
      <c r="AK50" s="30"/>
      <c r="AL50" s="30"/>
      <c r="AM50" s="30"/>
      <c r="AN50" s="30"/>
      <c r="AO50" s="30"/>
      <c r="AP50" s="30"/>
      <c r="AQ50" s="30"/>
      <c r="AR50" s="30"/>
      <c r="AS50" s="30"/>
      <c r="AT50" s="30"/>
      <c r="AU50" s="30"/>
      <c r="AV50" s="30"/>
      <c r="AW50" s="30"/>
      <c r="AX50" s="25" t="str">
        <f t="shared" si="25"/>
        <v xml:space="preserve"> </v>
      </c>
      <c r="AY50" s="32">
        <f t="shared" si="26"/>
        <v>0</v>
      </c>
    </row>
    <row r="51" spans="1:51" ht="34" customHeight="1">
      <c r="A51" s="28"/>
      <c r="B51" s="29"/>
      <c r="C51" s="30"/>
      <c r="D51" s="30"/>
      <c r="E51" s="30"/>
      <c r="F51" s="30"/>
      <c r="G51" s="30"/>
      <c r="H51" s="30"/>
      <c r="I51" s="30"/>
      <c r="J51" s="30"/>
      <c r="K51" s="30"/>
      <c r="L51" s="30"/>
      <c r="M51" s="30"/>
      <c r="N51" s="25" t="str">
        <f t="shared" si="27"/>
        <v xml:space="preserve"> </v>
      </c>
      <c r="O51" s="32">
        <f t="shared" si="20"/>
        <v>0</v>
      </c>
      <c r="P51" s="32">
        <f t="shared" si="21"/>
        <v>0</v>
      </c>
      <c r="Q51" s="28"/>
      <c r="R51" s="29"/>
      <c r="S51" s="30"/>
      <c r="T51" s="30"/>
      <c r="U51" s="30"/>
      <c r="V51" s="30"/>
      <c r="W51" s="30"/>
      <c r="X51" s="30"/>
      <c r="Y51" s="30"/>
      <c r="Z51" s="30"/>
      <c r="AA51" s="30"/>
      <c r="AB51" s="30"/>
      <c r="AC51" s="30"/>
      <c r="AD51" s="30"/>
      <c r="AE51" s="30"/>
      <c r="AF51" s="25" t="str">
        <f t="shared" si="22"/>
        <v xml:space="preserve"> </v>
      </c>
      <c r="AG51" s="32">
        <f t="shared" si="23"/>
        <v>0</v>
      </c>
      <c r="AH51" s="32">
        <f t="shared" si="24"/>
        <v>0</v>
      </c>
      <c r="AI51" s="28"/>
      <c r="AJ51" s="29"/>
      <c r="AK51" s="30"/>
      <c r="AL51" s="30"/>
      <c r="AM51" s="30"/>
      <c r="AN51" s="30"/>
      <c r="AO51" s="30"/>
      <c r="AP51" s="30"/>
      <c r="AQ51" s="30"/>
      <c r="AR51" s="30"/>
      <c r="AS51" s="30"/>
      <c r="AT51" s="30"/>
      <c r="AU51" s="30"/>
      <c r="AV51" s="30"/>
      <c r="AW51" s="30"/>
      <c r="AX51" s="25" t="str">
        <f t="shared" si="25"/>
        <v xml:space="preserve"> </v>
      </c>
      <c r="AY51" s="32">
        <f t="shared" si="26"/>
        <v>0</v>
      </c>
    </row>
    <row r="52" spans="1:51" ht="34" customHeight="1">
      <c r="A52" s="28"/>
      <c r="B52" s="29"/>
      <c r="C52" s="30"/>
      <c r="D52" s="30"/>
      <c r="E52" s="30"/>
      <c r="F52" s="30"/>
      <c r="G52" s="30"/>
      <c r="H52" s="30"/>
      <c r="I52" s="30"/>
      <c r="J52" s="30"/>
      <c r="K52" s="30"/>
      <c r="L52" s="30"/>
      <c r="M52" s="30"/>
      <c r="N52" s="25" t="str">
        <f t="shared" si="27"/>
        <v xml:space="preserve"> </v>
      </c>
      <c r="O52" s="32">
        <f t="shared" si="20"/>
        <v>0</v>
      </c>
      <c r="P52" s="32">
        <f t="shared" si="21"/>
        <v>0</v>
      </c>
      <c r="Q52" s="28"/>
      <c r="R52" s="29"/>
      <c r="S52" s="30"/>
      <c r="T52" s="30"/>
      <c r="U52" s="30"/>
      <c r="V52" s="30"/>
      <c r="W52" s="30"/>
      <c r="X52" s="30"/>
      <c r="Y52" s="30"/>
      <c r="Z52" s="30"/>
      <c r="AA52" s="30"/>
      <c r="AB52" s="30"/>
      <c r="AC52" s="30"/>
      <c r="AD52" s="30"/>
      <c r="AE52" s="30"/>
      <c r="AF52" s="25" t="str">
        <f t="shared" si="22"/>
        <v xml:space="preserve"> </v>
      </c>
      <c r="AG52" s="32">
        <f t="shared" si="23"/>
        <v>0</v>
      </c>
      <c r="AH52" s="32">
        <f t="shared" si="24"/>
        <v>0</v>
      </c>
      <c r="AI52" s="28"/>
      <c r="AJ52" s="29"/>
      <c r="AK52" s="30"/>
      <c r="AL52" s="30"/>
      <c r="AM52" s="30"/>
      <c r="AN52" s="30"/>
      <c r="AO52" s="30"/>
      <c r="AP52" s="30"/>
      <c r="AQ52" s="30"/>
      <c r="AR52" s="30"/>
      <c r="AS52" s="30"/>
      <c r="AT52" s="30"/>
      <c r="AU52" s="30"/>
      <c r="AV52" s="30"/>
      <c r="AW52" s="30"/>
      <c r="AX52" s="25" t="str">
        <f t="shared" si="25"/>
        <v xml:space="preserve"> </v>
      </c>
      <c r="AY52" s="32">
        <f t="shared" si="26"/>
        <v>0</v>
      </c>
    </row>
    <row r="53" spans="1:51" ht="34" customHeight="1">
      <c r="A53" s="28"/>
      <c r="B53" s="29"/>
      <c r="C53" s="30"/>
      <c r="D53" s="30"/>
      <c r="E53" s="30"/>
      <c r="F53" s="30"/>
      <c r="G53" s="30"/>
      <c r="H53" s="30"/>
      <c r="I53" s="30"/>
      <c r="J53" s="30"/>
      <c r="K53" s="30"/>
      <c r="L53" s="30"/>
      <c r="M53" s="30"/>
      <c r="N53" s="25" t="str">
        <f t="shared" si="27"/>
        <v xml:space="preserve"> </v>
      </c>
      <c r="O53" s="32">
        <f t="shared" si="20"/>
        <v>0</v>
      </c>
      <c r="P53" s="32">
        <f t="shared" si="21"/>
        <v>0</v>
      </c>
      <c r="Q53" s="28"/>
      <c r="R53" s="29"/>
      <c r="S53" s="30"/>
      <c r="T53" s="30"/>
      <c r="U53" s="30"/>
      <c r="V53" s="30"/>
      <c r="W53" s="30"/>
      <c r="X53" s="30"/>
      <c r="Y53" s="30"/>
      <c r="Z53" s="30"/>
      <c r="AA53" s="30"/>
      <c r="AB53" s="30"/>
      <c r="AC53" s="30"/>
      <c r="AD53" s="30"/>
      <c r="AE53" s="30"/>
      <c r="AF53" s="25" t="str">
        <f t="shared" si="22"/>
        <v xml:space="preserve"> </v>
      </c>
      <c r="AG53" s="32">
        <f t="shared" si="23"/>
        <v>0</v>
      </c>
      <c r="AH53" s="32">
        <f t="shared" si="24"/>
        <v>0</v>
      </c>
      <c r="AI53" s="28"/>
      <c r="AJ53" s="29"/>
      <c r="AK53" s="30"/>
      <c r="AL53" s="30"/>
      <c r="AM53" s="30"/>
      <c r="AN53" s="30"/>
      <c r="AO53" s="30"/>
      <c r="AP53" s="30"/>
      <c r="AQ53" s="30"/>
      <c r="AR53" s="30"/>
      <c r="AS53" s="30"/>
      <c r="AT53" s="30"/>
      <c r="AU53" s="30"/>
      <c r="AV53" s="30"/>
      <c r="AW53" s="30"/>
      <c r="AX53" s="25" t="str">
        <f t="shared" si="25"/>
        <v xml:space="preserve"> </v>
      </c>
      <c r="AY53" s="32">
        <f t="shared" si="26"/>
        <v>0</v>
      </c>
    </row>
    <row r="54" spans="1:51" ht="34" customHeight="1">
      <c r="A54" s="28"/>
      <c r="B54" s="29"/>
      <c r="C54" s="30"/>
      <c r="D54" s="30"/>
      <c r="E54" s="30"/>
      <c r="F54" s="30"/>
      <c r="G54" s="30"/>
      <c r="H54" s="30"/>
      <c r="I54" s="30"/>
      <c r="J54" s="30"/>
      <c r="K54" s="30"/>
      <c r="L54" s="30"/>
      <c r="M54" s="30"/>
      <c r="N54" s="25" t="str">
        <f t="shared" si="27"/>
        <v xml:space="preserve"> </v>
      </c>
      <c r="O54" s="32">
        <f t="shared" si="20"/>
        <v>0</v>
      </c>
      <c r="P54" s="32">
        <f t="shared" si="21"/>
        <v>0</v>
      </c>
      <c r="Q54" s="28"/>
      <c r="R54" s="29"/>
      <c r="S54" s="30"/>
      <c r="T54" s="30"/>
      <c r="U54" s="30"/>
      <c r="V54" s="30"/>
      <c r="W54" s="30"/>
      <c r="X54" s="30"/>
      <c r="Y54" s="30"/>
      <c r="Z54" s="30"/>
      <c r="AA54" s="30"/>
      <c r="AB54" s="30"/>
      <c r="AC54" s="30"/>
      <c r="AD54" s="30"/>
      <c r="AE54" s="30"/>
      <c r="AF54" s="25" t="str">
        <f t="shared" si="22"/>
        <v xml:space="preserve"> </v>
      </c>
      <c r="AG54" s="32">
        <f t="shared" si="23"/>
        <v>0</v>
      </c>
      <c r="AH54" s="32">
        <f t="shared" si="24"/>
        <v>0</v>
      </c>
      <c r="AI54" s="28"/>
      <c r="AJ54" s="29"/>
      <c r="AK54" s="30"/>
      <c r="AL54" s="30"/>
      <c r="AM54" s="30"/>
      <c r="AN54" s="30"/>
      <c r="AO54" s="30"/>
      <c r="AP54" s="30"/>
      <c r="AQ54" s="30"/>
      <c r="AR54" s="30"/>
      <c r="AS54" s="30"/>
      <c r="AT54" s="30"/>
      <c r="AU54" s="30"/>
      <c r="AV54" s="30"/>
      <c r="AW54" s="30"/>
      <c r="AX54" s="25" t="str">
        <f t="shared" si="25"/>
        <v xml:space="preserve"> </v>
      </c>
      <c r="AY54" s="32">
        <f t="shared" si="26"/>
        <v>0</v>
      </c>
    </row>
    <row r="55" spans="1:51" ht="34" customHeight="1">
      <c r="A55" s="28"/>
      <c r="B55" s="29"/>
      <c r="C55" s="30"/>
      <c r="D55" s="30"/>
      <c r="E55" s="30"/>
      <c r="F55" s="30"/>
      <c r="G55" s="30"/>
      <c r="H55" s="30"/>
      <c r="I55" s="30"/>
      <c r="J55" s="30"/>
      <c r="K55" s="30"/>
      <c r="L55" s="30"/>
      <c r="M55" s="30"/>
      <c r="N55" s="25" t="str">
        <f t="shared" si="27"/>
        <v xml:space="preserve"> </v>
      </c>
      <c r="O55" s="32">
        <f t="shared" si="20"/>
        <v>0</v>
      </c>
      <c r="P55" s="32">
        <f t="shared" si="21"/>
        <v>0</v>
      </c>
      <c r="Q55" s="28"/>
      <c r="R55" s="29"/>
      <c r="S55" s="30"/>
      <c r="T55" s="30"/>
      <c r="U55" s="30"/>
      <c r="V55" s="30"/>
      <c r="W55" s="30"/>
      <c r="X55" s="30"/>
      <c r="Y55" s="30"/>
      <c r="Z55" s="30"/>
      <c r="AA55" s="30"/>
      <c r="AB55" s="30"/>
      <c r="AC55" s="30"/>
      <c r="AD55" s="30"/>
      <c r="AE55" s="30"/>
      <c r="AF55" s="25" t="str">
        <f t="shared" si="22"/>
        <v xml:space="preserve"> </v>
      </c>
      <c r="AG55" s="32">
        <f t="shared" si="23"/>
        <v>0</v>
      </c>
      <c r="AH55" s="32">
        <f t="shared" si="24"/>
        <v>0</v>
      </c>
      <c r="AI55" s="28"/>
      <c r="AJ55" s="29"/>
      <c r="AK55" s="30"/>
      <c r="AL55" s="30"/>
      <c r="AM55" s="30"/>
      <c r="AN55" s="30"/>
      <c r="AO55" s="30"/>
      <c r="AP55" s="30"/>
      <c r="AQ55" s="30"/>
      <c r="AR55" s="30"/>
      <c r="AS55" s="30"/>
      <c r="AT55" s="30"/>
      <c r="AU55" s="30"/>
      <c r="AV55" s="30"/>
      <c r="AW55" s="30"/>
      <c r="AX55" s="25" t="str">
        <f t="shared" si="25"/>
        <v xml:space="preserve"> </v>
      </c>
      <c r="AY55" s="32">
        <f t="shared" si="26"/>
        <v>0</v>
      </c>
    </row>
    <row r="56" spans="1:51" ht="34" customHeight="1">
      <c r="A56" s="28"/>
      <c r="B56" s="29"/>
      <c r="C56" s="30"/>
      <c r="D56" s="30"/>
      <c r="E56" s="30"/>
      <c r="F56" s="30"/>
      <c r="G56" s="30"/>
      <c r="H56" s="30"/>
      <c r="I56" s="30"/>
      <c r="J56" s="30"/>
      <c r="K56" s="30"/>
      <c r="L56" s="30"/>
      <c r="M56" s="30"/>
      <c r="N56" s="25" t="str">
        <f t="shared" si="27"/>
        <v xml:space="preserve"> </v>
      </c>
      <c r="O56" s="32">
        <f t="shared" si="20"/>
        <v>0</v>
      </c>
      <c r="P56" s="32">
        <f t="shared" si="21"/>
        <v>0</v>
      </c>
      <c r="Q56" s="28"/>
      <c r="R56" s="29"/>
      <c r="S56" s="30"/>
      <c r="T56" s="30"/>
      <c r="U56" s="30"/>
      <c r="V56" s="30"/>
      <c r="W56" s="30"/>
      <c r="X56" s="30"/>
      <c r="Y56" s="30"/>
      <c r="Z56" s="30"/>
      <c r="AA56" s="30"/>
      <c r="AB56" s="30"/>
      <c r="AC56" s="30"/>
      <c r="AD56" s="30"/>
      <c r="AE56" s="30"/>
      <c r="AF56" s="25" t="str">
        <f t="shared" si="22"/>
        <v xml:space="preserve"> </v>
      </c>
      <c r="AG56" s="32">
        <f t="shared" si="23"/>
        <v>0</v>
      </c>
      <c r="AH56" s="32">
        <f t="shared" si="24"/>
        <v>0</v>
      </c>
      <c r="AI56" s="540" t="s">
        <v>78</v>
      </c>
      <c r="AJ56" s="541"/>
      <c r="AK56" s="34">
        <f>COUNTIF(AK40:AK55,"A")</f>
        <v>0</v>
      </c>
      <c r="AL56" s="34">
        <f t="shared" ref="AL56:AV58" si="28">COUNTIF(AL40:AL55,"A")</f>
        <v>0</v>
      </c>
      <c r="AM56" s="34">
        <f t="shared" si="28"/>
        <v>0</v>
      </c>
      <c r="AN56" s="34">
        <f t="shared" si="28"/>
        <v>0</v>
      </c>
      <c r="AO56" s="34">
        <f t="shared" si="28"/>
        <v>0</v>
      </c>
      <c r="AP56" s="34">
        <f t="shared" si="28"/>
        <v>0</v>
      </c>
      <c r="AQ56" s="34">
        <f t="shared" si="28"/>
        <v>0</v>
      </c>
      <c r="AR56" s="34">
        <f t="shared" si="28"/>
        <v>0</v>
      </c>
      <c r="AS56" s="34">
        <f t="shared" si="28"/>
        <v>0</v>
      </c>
      <c r="AT56" s="34">
        <f t="shared" si="28"/>
        <v>0</v>
      </c>
      <c r="AU56" s="34">
        <f t="shared" si="28"/>
        <v>0</v>
      </c>
      <c r="AV56" s="34">
        <f t="shared" si="28"/>
        <v>0</v>
      </c>
      <c r="AW56" s="34" cm="1">
        <f t="array" ref="AW56">_xlfn.IFNA(_xlfn.IFS(COUNTIF(AW40:AW55,"1")&gt;1, "1 *", COUNTIF(AW40:AW55,"2")&gt;1, "2 *",COUNTIF(AW40:AW55,"3")&gt;1, "3 *",COUNTIF(AW40:AW55,"4")&gt;1, "4 *"),0)</f>
        <v>0</v>
      </c>
      <c r="AX56" s="34"/>
      <c r="AY56" s="32"/>
    </row>
    <row r="57" spans="1:51" ht="34" customHeight="1">
      <c r="A57" s="28"/>
      <c r="B57" s="29"/>
      <c r="C57" s="30"/>
      <c r="D57" s="30"/>
      <c r="E57" s="30"/>
      <c r="F57" s="30"/>
      <c r="G57" s="30"/>
      <c r="H57" s="30"/>
      <c r="I57" s="30"/>
      <c r="J57" s="30"/>
      <c r="K57" s="30"/>
      <c r="L57" s="30"/>
      <c r="M57" s="30"/>
      <c r="N57" s="25" t="str">
        <f t="shared" si="27"/>
        <v xml:space="preserve"> </v>
      </c>
      <c r="O57" s="32">
        <f t="shared" si="20"/>
        <v>0</v>
      </c>
      <c r="P57" s="32">
        <f t="shared" si="21"/>
        <v>0</v>
      </c>
      <c r="Q57" s="28"/>
      <c r="R57" s="29"/>
      <c r="S57" s="30"/>
      <c r="T57" s="30"/>
      <c r="U57" s="30"/>
      <c r="V57" s="30"/>
      <c r="W57" s="30"/>
      <c r="X57" s="30"/>
      <c r="Y57" s="30"/>
      <c r="Z57" s="30"/>
      <c r="AA57" s="30"/>
      <c r="AB57" s="30"/>
      <c r="AC57" s="30"/>
      <c r="AD57" s="30"/>
      <c r="AE57" s="30"/>
      <c r="AF57" s="25" t="str">
        <f t="shared" si="22"/>
        <v xml:space="preserve"> </v>
      </c>
      <c r="AG57" s="32">
        <f t="shared" si="23"/>
        <v>0</v>
      </c>
      <c r="AH57" s="32">
        <f t="shared" si="24"/>
        <v>0</v>
      </c>
      <c r="AI57" s="540" t="s">
        <v>79</v>
      </c>
      <c r="AJ57" s="541"/>
      <c r="AK57" s="34">
        <f>COUNTIF(AK40:AK55,"B")</f>
        <v>0</v>
      </c>
      <c r="AL57" s="34">
        <f t="shared" ref="AL57:AU57" si="29">COUNTIF(AL40:AL55,"B")</f>
        <v>0</v>
      </c>
      <c r="AM57" s="34">
        <f t="shared" si="29"/>
        <v>0</v>
      </c>
      <c r="AN57" s="34">
        <f t="shared" si="29"/>
        <v>0</v>
      </c>
      <c r="AO57" s="34">
        <f t="shared" si="29"/>
        <v>0</v>
      </c>
      <c r="AP57" s="34">
        <f t="shared" si="29"/>
        <v>0</v>
      </c>
      <c r="AQ57" s="34">
        <f t="shared" si="29"/>
        <v>0</v>
      </c>
      <c r="AR57" s="34">
        <f t="shared" si="29"/>
        <v>0</v>
      </c>
      <c r="AS57" s="34">
        <f t="shared" si="29"/>
        <v>0</v>
      </c>
      <c r="AT57" s="34">
        <f t="shared" si="29"/>
        <v>0</v>
      </c>
      <c r="AU57" s="34">
        <f t="shared" si="29"/>
        <v>0</v>
      </c>
      <c r="AV57" s="34">
        <f t="shared" si="28"/>
        <v>0</v>
      </c>
      <c r="AW57" s="34"/>
      <c r="AX57" s="34"/>
      <c r="AY57" s="32"/>
    </row>
    <row r="58" spans="1:51" ht="34" customHeight="1">
      <c r="A58" s="28"/>
      <c r="B58" s="29"/>
      <c r="C58" s="30"/>
      <c r="D58" s="30"/>
      <c r="E58" s="30"/>
      <c r="F58" s="30"/>
      <c r="G58" s="30"/>
      <c r="H58" s="30"/>
      <c r="I58" s="30"/>
      <c r="J58" s="30"/>
      <c r="K58" s="30"/>
      <c r="L58" s="30"/>
      <c r="M58" s="30"/>
      <c r="N58" s="25" t="str">
        <f t="shared" si="27"/>
        <v xml:space="preserve"> </v>
      </c>
      <c r="O58" s="32">
        <f t="shared" si="20"/>
        <v>0</v>
      </c>
      <c r="P58" s="32">
        <f t="shared" si="21"/>
        <v>0</v>
      </c>
      <c r="Q58" s="28"/>
      <c r="R58" s="29"/>
      <c r="S58" s="30"/>
      <c r="T58" s="30"/>
      <c r="U58" s="30"/>
      <c r="V58" s="30"/>
      <c r="W58" s="30"/>
      <c r="X58" s="30"/>
      <c r="Y58" s="30"/>
      <c r="Z58" s="30"/>
      <c r="AA58" s="30"/>
      <c r="AB58" s="30"/>
      <c r="AC58" s="30"/>
      <c r="AD58" s="30"/>
      <c r="AE58" s="30"/>
      <c r="AF58" s="25" t="str">
        <f>IF(COUNTIF(S58:AD58,"*s")&gt;0,"X"," ")</f>
        <v xml:space="preserve"> </v>
      </c>
      <c r="AG58" s="32">
        <f t="shared" si="23"/>
        <v>0</v>
      </c>
      <c r="AH58" s="32">
        <f t="shared" si="24"/>
        <v>0</v>
      </c>
      <c r="AI58" s="540" t="s">
        <v>80</v>
      </c>
      <c r="AJ58" s="541"/>
      <c r="AK58" s="34">
        <f>COUNTIF(AK40:AK55,"N/S")</f>
        <v>0</v>
      </c>
      <c r="AL58" s="34">
        <f t="shared" ref="AL58:AU58" si="30">COUNTIF(AL40:AL55,"N/S")</f>
        <v>0</v>
      </c>
      <c r="AM58" s="34">
        <f t="shared" si="30"/>
        <v>0</v>
      </c>
      <c r="AN58" s="34">
        <f t="shared" si="30"/>
        <v>0</v>
      </c>
      <c r="AO58" s="34">
        <f t="shared" si="30"/>
        <v>0</v>
      </c>
      <c r="AP58" s="34">
        <f t="shared" si="30"/>
        <v>0</v>
      </c>
      <c r="AQ58" s="34">
        <f t="shared" si="30"/>
        <v>0</v>
      </c>
      <c r="AR58" s="34">
        <f t="shared" si="30"/>
        <v>0</v>
      </c>
      <c r="AS58" s="34">
        <f t="shared" si="30"/>
        <v>0</v>
      </c>
      <c r="AT58" s="34">
        <f t="shared" si="30"/>
        <v>0</v>
      </c>
      <c r="AU58" s="34">
        <f t="shared" si="30"/>
        <v>0</v>
      </c>
      <c r="AV58" s="34">
        <f t="shared" si="28"/>
        <v>0</v>
      </c>
      <c r="AW58" s="34" cm="1">
        <f t="array" ref="AW58">_xlfn.IFNA(_xlfn.IFS(COUNTIF(AW40:AW55,"N/S1")&gt;1, "N/S1 !",COUNTIF(AW40:AW55,"N/S2")&gt;1, "N/S2 !",COUNTIF(AW40:AW55,"N/S3")&gt;1, "N/S3 !",COUNTIF(AW40:AW55,"N/S4")&gt;1, "N/S4 !"),0)</f>
        <v>0</v>
      </c>
      <c r="AX58" s="34"/>
      <c r="AY58" s="32"/>
    </row>
    <row r="59" spans="1:51" ht="34" customHeight="1">
      <c r="A59" s="28"/>
      <c r="B59" s="29"/>
      <c r="C59" s="30"/>
      <c r="D59" s="30"/>
      <c r="E59" s="30"/>
      <c r="F59" s="30"/>
      <c r="G59" s="30"/>
      <c r="H59" s="30"/>
      <c r="I59" s="30"/>
      <c r="J59" s="30"/>
      <c r="K59" s="30"/>
      <c r="L59" s="30"/>
      <c r="M59" s="30"/>
      <c r="N59" s="25" t="str">
        <f t="shared" si="27"/>
        <v xml:space="preserve"> </v>
      </c>
      <c r="O59" s="32">
        <f t="shared" si="20"/>
        <v>0</v>
      </c>
      <c r="P59" s="32">
        <f t="shared" si="21"/>
        <v>0</v>
      </c>
      <c r="Q59" s="28"/>
      <c r="R59" s="29"/>
      <c r="S59" s="30"/>
      <c r="T59" s="30"/>
      <c r="U59" s="30"/>
      <c r="V59" s="30"/>
      <c r="W59" s="30"/>
      <c r="X59" s="30"/>
      <c r="Y59" s="30"/>
      <c r="Z59" s="30"/>
      <c r="AA59" s="30"/>
      <c r="AB59" s="30"/>
      <c r="AC59" s="30"/>
      <c r="AD59" s="30"/>
      <c r="AE59" s="30"/>
      <c r="AF59" s="25" t="str">
        <f t="shared" ref="AF59:AF65" si="31">IF(COUNTIF(S59:AD59,"*s")&gt;0,"X"," ")</f>
        <v xml:space="preserve"> </v>
      </c>
      <c r="AG59" s="32">
        <f t="shared" si="23"/>
        <v>0</v>
      </c>
      <c r="AH59" s="32">
        <f t="shared" si="24"/>
        <v>0</v>
      </c>
      <c r="AI59" s="546" t="s">
        <v>81</v>
      </c>
      <c r="AJ59" s="548" t="s">
        <v>101</v>
      </c>
      <c r="AK59" s="550" t="s">
        <v>102</v>
      </c>
      <c r="AL59" s="551"/>
      <c r="AM59" s="551"/>
      <c r="AN59" s="551"/>
      <c r="AO59" s="551"/>
      <c r="AP59" s="551"/>
      <c r="AQ59" s="551"/>
      <c r="AR59" s="551"/>
      <c r="AS59" s="551"/>
      <c r="AT59" s="551"/>
      <c r="AU59" s="551"/>
      <c r="AV59" s="551"/>
      <c r="AW59" s="552"/>
      <c r="AX59" s="548" t="s">
        <v>103</v>
      </c>
      <c r="AY59" s="537" t="s">
        <v>104</v>
      </c>
    </row>
    <row r="60" spans="1:51" ht="34" customHeight="1">
      <c r="A60" s="28"/>
      <c r="B60" s="29"/>
      <c r="C60" s="30"/>
      <c r="D60" s="30"/>
      <c r="E60" s="30"/>
      <c r="F60" s="30"/>
      <c r="G60" s="30"/>
      <c r="H60" s="30"/>
      <c r="I60" s="30"/>
      <c r="J60" s="30"/>
      <c r="K60" s="30"/>
      <c r="L60" s="30"/>
      <c r="M60" s="30"/>
      <c r="N60" s="25" t="str">
        <f t="shared" si="27"/>
        <v xml:space="preserve"> </v>
      </c>
      <c r="O60" s="32">
        <f t="shared" si="20"/>
        <v>0</v>
      </c>
      <c r="P60" s="32">
        <f t="shared" si="21"/>
        <v>0</v>
      </c>
      <c r="Q60" s="28"/>
      <c r="R60" s="29"/>
      <c r="S60" s="30"/>
      <c r="T60" s="30"/>
      <c r="U60" s="30"/>
      <c r="V60" s="30"/>
      <c r="W60" s="30"/>
      <c r="X60" s="30"/>
      <c r="Y60" s="30"/>
      <c r="Z60" s="30"/>
      <c r="AA60" s="30"/>
      <c r="AB60" s="30"/>
      <c r="AC60" s="30"/>
      <c r="AD60" s="30"/>
      <c r="AE60" s="30"/>
      <c r="AF60" s="25" t="str">
        <f t="shared" si="31"/>
        <v xml:space="preserve"> </v>
      </c>
      <c r="AG60" s="32">
        <f t="shared" si="23"/>
        <v>0</v>
      </c>
      <c r="AH60" s="32">
        <f t="shared" si="24"/>
        <v>0</v>
      </c>
      <c r="AI60" s="547"/>
      <c r="AJ60" s="549"/>
      <c r="AK60" s="553"/>
      <c r="AL60" s="554"/>
      <c r="AM60" s="554"/>
      <c r="AN60" s="554"/>
      <c r="AO60" s="554"/>
      <c r="AP60" s="554"/>
      <c r="AQ60" s="554"/>
      <c r="AR60" s="554"/>
      <c r="AS60" s="554"/>
      <c r="AT60" s="554"/>
      <c r="AU60" s="554"/>
      <c r="AV60" s="554"/>
      <c r="AW60" s="555"/>
      <c r="AX60" s="549"/>
      <c r="AY60" s="539"/>
    </row>
    <row r="61" spans="1:51" ht="34" customHeight="1">
      <c r="A61" s="28"/>
      <c r="B61" s="29"/>
      <c r="C61" s="30"/>
      <c r="D61" s="30"/>
      <c r="E61" s="30"/>
      <c r="F61" s="30"/>
      <c r="G61" s="30"/>
      <c r="H61" s="30"/>
      <c r="I61" s="30"/>
      <c r="J61" s="30"/>
      <c r="K61" s="30"/>
      <c r="L61" s="30"/>
      <c r="M61" s="30"/>
      <c r="N61" s="25" t="str">
        <f t="shared" si="27"/>
        <v xml:space="preserve"> </v>
      </c>
      <c r="O61" s="32">
        <f t="shared" si="20"/>
        <v>0</v>
      </c>
      <c r="P61" s="32">
        <f t="shared" si="21"/>
        <v>0</v>
      </c>
      <c r="Q61" s="28"/>
      <c r="R61" s="29"/>
      <c r="S61" s="30"/>
      <c r="T61" s="30"/>
      <c r="U61" s="30"/>
      <c r="V61" s="30"/>
      <c r="W61" s="30"/>
      <c r="X61" s="30"/>
      <c r="Y61" s="30"/>
      <c r="Z61" s="30"/>
      <c r="AA61" s="30"/>
      <c r="AB61" s="30"/>
      <c r="AC61" s="30"/>
      <c r="AD61" s="30"/>
      <c r="AE61" s="30"/>
      <c r="AF61" s="25" t="str">
        <f t="shared" si="31"/>
        <v xml:space="preserve"> </v>
      </c>
      <c r="AG61" s="32">
        <f t="shared" si="23"/>
        <v>0</v>
      </c>
      <c r="AH61" s="32">
        <f t="shared" si="24"/>
        <v>0</v>
      </c>
      <c r="AI61" s="28"/>
      <c r="AJ61" s="30"/>
      <c r="AK61" s="30"/>
      <c r="AL61" s="30"/>
      <c r="AM61" s="30"/>
      <c r="AN61" s="537" t="s">
        <v>135</v>
      </c>
      <c r="AO61" s="30"/>
      <c r="AP61" s="30"/>
      <c r="AQ61" s="30"/>
      <c r="AR61" s="30"/>
      <c r="AS61" s="30"/>
      <c r="AT61" s="30"/>
      <c r="AU61" s="30"/>
      <c r="AV61" s="30"/>
      <c r="AW61" s="537" t="s">
        <v>106</v>
      </c>
      <c r="AX61" s="25" t="str">
        <f>IF(COUNTIF(AK61:AV61,"N/S*")&gt;0,"X"," ")</f>
        <v xml:space="preserve"> </v>
      </c>
      <c r="AY61" s="32">
        <f>COUNTIF(AO61:AV61,"*")+COUNTIF(AK61:AM61,"*")</f>
        <v>0</v>
      </c>
    </row>
    <row r="62" spans="1:51" ht="34" customHeight="1">
      <c r="A62" s="28"/>
      <c r="B62" s="29"/>
      <c r="C62" s="30"/>
      <c r="D62" s="30"/>
      <c r="E62" s="30"/>
      <c r="F62" s="30"/>
      <c r="G62" s="30"/>
      <c r="H62" s="30"/>
      <c r="I62" s="30"/>
      <c r="J62" s="30"/>
      <c r="K62" s="30"/>
      <c r="L62" s="30"/>
      <c r="M62" s="30"/>
      <c r="N62" s="25" t="str">
        <f t="shared" si="27"/>
        <v xml:space="preserve"> </v>
      </c>
      <c r="O62" s="32">
        <f t="shared" si="20"/>
        <v>0</v>
      </c>
      <c r="P62" s="32">
        <f t="shared" si="21"/>
        <v>0</v>
      </c>
      <c r="Q62" s="28"/>
      <c r="R62" s="29"/>
      <c r="S62" s="30"/>
      <c r="T62" s="30"/>
      <c r="U62" s="30"/>
      <c r="V62" s="30"/>
      <c r="W62" s="30"/>
      <c r="X62" s="30"/>
      <c r="Y62" s="30"/>
      <c r="Z62" s="30"/>
      <c r="AA62" s="30"/>
      <c r="AB62" s="30"/>
      <c r="AC62" s="30"/>
      <c r="AD62" s="30"/>
      <c r="AE62" s="30"/>
      <c r="AF62" s="25" t="str">
        <f t="shared" si="31"/>
        <v xml:space="preserve"> </v>
      </c>
      <c r="AG62" s="32">
        <f t="shared" si="23"/>
        <v>0</v>
      </c>
      <c r="AH62" s="32">
        <f t="shared" si="24"/>
        <v>0</v>
      </c>
      <c r="AI62" s="28"/>
      <c r="AJ62" s="30"/>
      <c r="AK62" s="30"/>
      <c r="AL62" s="30"/>
      <c r="AM62" s="30"/>
      <c r="AN62" s="538"/>
      <c r="AO62" s="30"/>
      <c r="AP62" s="30"/>
      <c r="AQ62" s="30"/>
      <c r="AR62" s="30"/>
      <c r="AS62" s="30"/>
      <c r="AT62" s="30"/>
      <c r="AU62" s="30"/>
      <c r="AV62" s="30"/>
      <c r="AW62" s="538"/>
      <c r="AX62" s="25" t="str">
        <f t="shared" ref="AX62:AX68" si="32">IF(COUNTIF(AK62:AV62,"N/S*")&gt;0,"X"," ")</f>
        <v xml:space="preserve"> </v>
      </c>
      <c r="AY62" s="32">
        <f t="shared" ref="AY62:AY68" si="33">COUNTIF(AO62:AV62,"*")+COUNTIF(AK62:AM62,"*")</f>
        <v>0</v>
      </c>
    </row>
    <row r="63" spans="1:51" ht="34" customHeight="1">
      <c r="A63" s="28"/>
      <c r="B63" s="29"/>
      <c r="C63" s="30"/>
      <c r="D63" s="30"/>
      <c r="E63" s="30"/>
      <c r="F63" s="30"/>
      <c r="G63" s="30"/>
      <c r="H63" s="30"/>
      <c r="I63" s="30"/>
      <c r="J63" s="30"/>
      <c r="K63" s="30"/>
      <c r="L63" s="30"/>
      <c r="M63" s="30"/>
      <c r="N63" s="25" t="str">
        <f t="shared" si="27"/>
        <v xml:space="preserve"> </v>
      </c>
      <c r="O63" s="32">
        <f t="shared" si="20"/>
        <v>0</v>
      </c>
      <c r="P63" s="32">
        <f t="shared" si="21"/>
        <v>0</v>
      </c>
      <c r="Q63" s="28"/>
      <c r="R63" s="29"/>
      <c r="S63" s="30"/>
      <c r="T63" s="30"/>
      <c r="U63" s="30"/>
      <c r="V63" s="30"/>
      <c r="W63" s="30"/>
      <c r="X63" s="30"/>
      <c r="Y63" s="30"/>
      <c r="Z63" s="30"/>
      <c r="AA63" s="30"/>
      <c r="AB63" s="30"/>
      <c r="AC63" s="30"/>
      <c r="AD63" s="30"/>
      <c r="AE63" s="30"/>
      <c r="AF63" s="25" t="str">
        <f t="shared" si="31"/>
        <v xml:space="preserve"> </v>
      </c>
      <c r="AG63" s="32">
        <f t="shared" si="23"/>
        <v>0</v>
      </c>
      <c r="AH63" s="32">
        <f t="shared" si="24"/>
        <v>0</v>
      </c>
      <c r="AI63" s="28"/>
      <c r="AJ63" s="30"/>
      <c r="AK63" s="30"/>
      <c r="AL63" s="30"/>
      <c r="AM63" s="30"/>
      <c r="AN63" s="538"/>
      <c r="AO63" s="30"/>
      <c r="AP63" s="30"/>
      <c r="AQ63" s="30"/>
      <c r="AR63" s="30"/>
      <c r="AS63" s="30"/>
      <c r="AT63" s="30"/>
      <c r="AU63" s="30"/>
      <c r="AV63" s="30"/>
      <c r="AW63" s="538"/>
      <c r="AX63" s="25" t="str">
        <f t="shared" si="32"/>
        <v xml:space="preserve"> </v>
      </c>
      <c r="AY63" s="32">
        <f t="shared" si="33"/>
        <v>0</v>
      </c>
    </row>
    <row r="64" spans="1:51" ht="34" customHeight="1">
      <c r="A64" s="28"/>
      <c r="B64" s="29"/>
      <c r="C64" s="30"/>
      <c r="D64" s="30"/>
      <c r="E64" s="30"/>
      <c r="F64" s="30"/>
      <c r="G64" s="30"/>
      <c r="H64" s="30"/>
      <c r="I64" s="30"/>
      <c r="J64" s="30"/>
      <c r="K64" s="30"/>
      <c r="L64" s="30"/>
      <c r="M64" s="30"/>
      <c r="N64" s="25" t="str">
        <f t="shared" si="27"/>
        <v xml:space="preserve"> </v>
      </c>
      <c r="O64" s="32">
        <f t="shared" si="20"/>
        <v>0</v>
      </c>
      <c r="P64" s="32">
        <f t="shared" si="21"/>
        <v>0</v>
      </c>
      <c r="Q64" s="28"/>
      <c r="R64" s="29"/>
      <c r="S64" s="30"/>
      <c r="T64" s="30"/>
      <c r="U64" s="30"/>
      <c r="V64" s="30"/>
      <c r="W64" s="30"/>
      <c r="X64" s="30"/>
      <c r="Y64" s="30"/>
      <c r="Z64" s="30"/>
      <c r="AA64" s="30"/>
      <c r="AB64" s="30"/>
      <c r="AC64" s="30"/>
      <c r="AD64" s="30"/>
      <c r="AE64" s="30"/>
      <c r="AF64" s="25" t="str">
        <f t="shared" si="31"/>
        <v xml:space="preserve"> </v>
      </c>
      <c r="AG64" s="32">
        <f t="shared" si="23"/>
        <v>0</v>
      </c>
      <c r="AH64" s="32">
        <f t="shared" si="24"/>
        <v>0</v>
      </c>
      <c r="AI64" s="28"/>
      <c r="AJ64" s="30"/>
      <c r="AK64" s="30"/>
      <c r="AL64" s="30"/>
      <c r="AM64" s="30"/>
      <c r="AN64" s="538"/>
      <c r="AO64" s="30"/>
      <c r="AP64" s="30"/>
      <c r="AQ64" s="30"/>
      <c r="AR64" s="30"/>
      <c r="AS64" s="30"/>
      <c r="AT64" s="30"/>
      <c r="AU64" s="30"/>
      <c r="AV64" s="30"/>
      <c r="AW64" s="538"/>
      <c r="AX64" s="25" t="str">
        <f t="shared" si="32"/>
        <v xml:space="preserve"> </v>
      </c>
      <c r="AY64" s="32">
        <f t="shared" si="33"/>
        <v>0</v>
      </c>
    </row>
    <row r="65" spans="1:51" ht="34" customHeight="1">
      <c r="A65" s="28"/>
      <c r="B65" s="29"/>
      <c r="C65" s="30"/>
      <c r="D65" s="30"/>
      <c r="E65" s="30"/>
      <c r="F65" s="30"/>
      <c r="G65" s="30"/>
      <c r="H65" s="30"/>
      <c r="I65" s="30"/>
      <c r="J65" s="30"/>
      <c r="K65" s="30"/>
      <c r="L65" s="30"/>
      <c r="M65" s="30"/>
      <c r="N65" s="25" t="str">
        <f t="shared" si="27"/>
        <v xml:space="preserve"> </v>
      </c>
      <c r="O65" s="32">
        <f t="shared" si="20"/>
        <v>0</v>
      </c>
      <c r="P65" s="32">
        <f t="shared" si="21"/>
        <v>0</v>
      </c>
      <c r="Q65" s="28"/>
      <c r="R65" s="29"/>
      <c r="S65" s="30"/>
      <c r="T65" s="30"/>
      <c r="U65" s="30"/>
      <c r="V65" s="30"/>
      <c r="W65" s="30"/>
      <c r="X65" s="30"/>
      <c r="Y65" s="30"/>
      <c r="Z65" s="30"/>
      <c r="AA65" s="30"/>
      <c r="AB65" s="30"/>
      <c r="AC65" s="30"/>
      <c r="AD65" s="30"/>
      <c r="AE65" s="30"/>
      <c r="AF65" s="25" t="str">
        <f t="shared" si="31"/>
        <v xml:space="preserve"> </v>
      </c>
      <c r="AG65" s="32">
        <f t="shared" si="23"/>
        <v>0</v>
      </c>
      <c r="AH65" s="32">
        <f t="shared" si="24"/>
        <v>0</v>
      </c>
      <c r="AI65" s="28"/>
      <c r="AJ65" s="30"/>
      <c r="AK65" s="30"/>
      <c r="AL65" s="30"/>
      <c r="AM65" s="30"/>
      <c r="AN65" s="538"/>
      <c r="AO65" s="30"/>
      <c r="AP65" s="30"/>
      <c r="AQ65" s="30"/>
      <c r="AR65" s="30"/>
      <c r="AS65" s="30"/>
      <c r="AT65" s="30"/>
      <c r="AU65" s="30"/>
      <c r="AV65" s="30"/>
      <c r="AW65" s="538"/>
      <c r="AX65" s="25" t="str">
        <f t="shared" si="32"/>
        <v xml:space="preserve"> </v>
      </c>
      <c r="AY65" s="32">
        <f t="shared" si="33"/>
        <v>0</v>
      </c>
    </row>
    <row r="66" spans="1:51" ht="30" customHeight="1">
      <c r="A66" s="540" t="s">
        <v>78</v>
      </c>
      <c r="B66" s="541"/>
      <c r="C66" s="34">
        <f t="shared" ref="C66:L66" si="34">COUNTIF(C40:C65,"A")</f>
        <v>0</v>
      </c>
      <c r="D66" s="34">
        <f t="shared" si="34"/>
        <v>0</v>
      </c>
      <c r="E66" s="34">
        <f t="shared" si="34"/>
        <v>0</v>
      </c>
      <c r="F66" s="34">
        <f t="shared" si="34"/>
        <v>0</v>
      </c>
      <c r="G66" s="34">
        <f t="shared" si="34"/>
        <v>0</v>
      </c>
      <c r="H66" s="34">
        <f t="shared" si="34"/>
        <v>0</v>
      </c>
      <c r="I66" s="34">
        <f t="shared" si="34"/>
        <v>0</v>
      </c>
      <c r="J66" s="34">
        <f t="shared" si="34"/>
        <v>0</v>
      </c>
      <c r="K66" s="34">
        <f t="shared" si="34"/>
        <v>0</v>
      </c>
      <c r="L66" s="34">
        <f t="shared" si="34"/>
        <v>0</v>
      </c>
      <c r="M66" s="34" cm="1">
        <f t="array" ref="M66">_xlfn.IFNA(_xlfn.IFS(COUNTIF(M40:M65,"1")&gt;1, "1 *", COUNTIF(M40:M65,"2")&gt;1, "2 *",COUNTIF(M40:M65,"3")&gt;1, "3 *",COUNTIF(M40:M65,"4")&gt;1, "4 *"),0)</f>
        <v>0</v>
      </c>
      <c r="N66" s="34"/>
      <c r="O66" s="34"/>
      <c r="P66" s="33"/>
      <c r="Q66" s="540" t="s">
        <v>78</v>
      </c>
      <c r="R66" s="541"/>
      <c r="S66" s="34">
        <f t="shared" ref="S66:AD66" si="35">COUNTIF(S40:S65,"A")</f>
        <v>0</v>
      </c>
      <c r="T66" s="34">
        <f t="shared" si="35"/>
        <v>0</v>
      </c>
      <c r="U66" s="34">
        <f t="shared" si="35"/>
        <v>0</v>
      </c>
      <c r="V66" s="34">
        <f t="shared" si="35"/>
        <v>0</v>
      </c>
      <c r="W66" s="34">
        <f t="shared" si="35"/>
        <v>0</v>
      </c>
      <c r="X66" s="34">
        <f t="shared" si="35"/>
        <v>0</v>
      </c>
      <c r="Y66" s="34">
        <f t="shared" si="35"/>
        <v>0</v>
      </c>
      <c r="Z66" s="34">
        <f t="shared" si="35"/>
        <v>0</v>
      </c>
      <c r="AA66" s="34">
        <f t="shared" si="35"/>
        <v>0</v>
      </c>
      <c r="AB66" s="34">
        <f t="shared" si="35"/>
        <v>0</v>
      </c>
      <c r="AC66" s="34">
        <f t="shared" si="35"/>
        <v>0</v>
      </c>
      <c r="AD66" s="34">
        <f t="shared" si="35"/>
        <v>0</v>
      </c>
      <c r="AE66" s="34" cm="1">
        <f t="array" ref="AE66">_xlfn.IFNA(_xlfn.IFS(COUNTIF(AE40:AE65,"1")&gt;1, "1 *", COUNTIF(AE40:AE65,"2")&gt;1, "2 *",COUNTIF(AE40:AE65,"3")&gt;1, "3 *",COUNTIF(AE40:AE65,"4")&gt;1, "4 *"),0)</f>
        <v>0</v>
      </c>
      <c r="AF66" s="34"/>
      <c r="AG66" s="34"/>
      <c r="AH66" s="34"/>
      <c r="AI66" s="28"/>
      <c r="AJ66" s="30"/>
      <c r="AK66" s="30"/>
      <c r="AL66" s="30"/>
      <c r="AM66" s="30"/>
      <c r="AN66" s="538"/>
      <c r="AO66" s="30"/>
      <c r="AP66" s="30"/>
      <c r="AQ66" s="30"/>
      <c r="AR66" s="30"/>
      <c r="AS66" s="30"/>
      <c r="AT66" s="30"/>
      <c r="AU66" s="30"/>
      <c r="AV66" s="30"/>
      <c r="AW66" s="538"/>
      <c r="AX66" s="25" t="str">
        <f t="shared" si="32"/>
        <v xml:space="preserve"> </v>
      </c>
      <c r="AY66" s="32">
        <f t="shared" si="33"/>
        <v>0</v>
      </c>
    </row>
    <row r="67" spans="1:51" ht="30" customHeight="1">
      <c r="A67" s="540" t="s">
        <v>79</v>
      </c>
      <c r="B67" s="541"/>
      <c r="C67" s="34">
        <f t="shared" ref="C67:L67" si="36">COUNTIF(C40:C65,"B")</f>
        <v>0</v>
      </c>
      <c r="D67" s="34">
        <f t="shared" si="36"/>
        <v>0</v>
      </c>
      <c r="E67" s="34">
        <f t="shared" si="36"/>
        <v>0</v>
      </c>
      <c r="F67" s="34">
        <f t="shared" si="36"/>
        <v>0</v>
      </c>
      <c r="G67" s="34">
        <f t="shared" si="36"/>
        <v>0</v>
      </c>
      <c r="H67" s="34">
        <f t="shared" si="36"/>
        <v>0</v>
      </c>
      <c r="I67" s="34">
        <f t="shared" si="36"/>
        <v>0</v>
      </c>
      <c r="J67" s="34">
        <f t="shared" si="36"/>
        <v>0</v>
      </c>
      <c r="K67" s="34">
        <f t="shared" si="36"/>
        <v>0</v>
      </c>
      <c r="L67" s="34">
        <f t="shared" si="36"/>
        <v>0</v>
      </c>
      <c r="M67" s="34"/>
      <c r="N67" s="34"/>
      <c r="O67" s="34"/>
      <c r="P67" s="33"/>
      <c r="Q67" s="540" t="s">
        <v>79</v>
      </c>
      <c r="R67" s="541"/>
      <c r="S67" s="34">
        <f t="shared" ref="S67:AD67" si="37">COUNTIF(S40:S65,"B")</f>
        <v>0</v>
      </c>
      <c r="T67" s="34">
        <f t="shared" si="37"/>
        <v>0</v>
      </c>
      <c r="U67" s="34">
        <f t="shared" si="37"/>
        <v>0</v>
      </c>
      <c r="V67" s="34">
        <f t="shared" si="37"/>
        <v>0</v>
      </c>
      <c r="W67" s="34">
        <f t="shared" si="37"/>
        <v>0</v>
      </c>
      <c r="X67" s="34">
        <f t="shared" si="37"/>
        <v>0</v>
      </c>
      <c r="Y67" s="34">
        <f t="shared" si="37"/>
        <v>0</v>
      </c>
      <c r="Z67" s="34">
        <f t="shared" si="37"/>
        <v>0</v>
      </c>
      <c r="AA67" s="34">
        <f t="shared" si="37"/>
        <v>0</v>
      </c>
      <c r="AB67" s="34">
        <f t="shared" si="37"/>
        <v>0</v>
      </c>
      <c r="AC67" s="34">
        <f t="shared" si="37"/>
        <v>0</v>
      </c>
      <c r="AD67" s="34">
        <f t="shared" si="37"/>
        <v>0</v>
      </c>
      <c r="AE67" s="34"/>
      <c r="AF67" s="34"/>
      <c r="AG67" s="34"/>
      <c r="AH67" s="34"/>
      <c r="AI67" s="28"/>
      <c r="AJ67" s="30"/>
      <c r="AK67" s="30"/>
      <c r="AL67" s="30"/>
      <c r="AM67" s="30"/>
      <c r="AN67" s="538"/>
      <c r="AO67" s="30"/>
      <c r="AP67" s="30"/>
      <c r="AQ67" s="30"/>
      <c r="AR67" s="30"/>
      <c r="AS67" s="30"/>
      <c r="AT67" s="30"/>
      <c r="AU67" s="30"/>
      <c r="AV67" s="30"/>
      <c r="AW67" s="538"/>
      <c r="AX67" s="25" t="str">
        <f t="shared" si="32"/>
        <v xml:space="preserve"> </v>
      </c>
      <c r="AY67" s="32">
        <f t="shared" si="33"/>
        <v>0</v>
      </c>
    </row>
    <row r="68" spans="1:51" ht="30" customHeight="1">
      <c r="A68" s="540" t="s">
        <v>80</v>
      </c>
      <c r="B68" s="541"/>
      <c r="C68" s="34">
        <f t="shared" ref="C68:L68" si="38">COUNTIF(C40:C65,"N/S")</f>
        <v>0</v>
      </c>
      <c r="D68" s="34">
        <f t="shared" si="38"/>
        <v>0</v>
      </c>
      <c r="E68" s="34">
        <f t="shared" si="38"/>
        <v>0</v>
      </c>
      <c r="F68" s="34">
        <f t="shared" si="38"/>
        <v>0</v>
      </c>
      <c r="G68" s="34">
        <f t="shared" si="38"/>
        <v>0</v>
      </c>
      <c r="H68" s="34">
        <f t="shared" si="38"/>
        <v>0</v>
      </c>
      <c r="I68" s="34">
        <f t="shared" si="38"/>
        <v>0</v>
      </c>
      <c r="J68" s="34">
        <f t="shared" si="38"/>
        <v>0</v>
      </c>
      <c r="K68" s="34">
        <f t="shared" si="38"/>
        <v>0</v>
      </c>
      <c r="L68" s="34">
        <f t="shared" si="38"/>
        <v>0</v>
      </c>
      <c r="M68" s="34" cm="1">
        <f t="array" ref="M68">_xlfn.IFNA(_xlfn.IFS(COUNTIF(M40:M65,"N/S1")&gt;1, "N/S1 !",COUNTIF(M40:M65,"N/S2")&gt;1, "N/S2 !",COUNTIF(M40:M65,"N/S3")&gt;1, "N/S3 !",COUNTIF(M40:M65,"N/S4")&gt;1, "N/S4 !"),0)</f>
        <v>0</v>
      </c>
      <c r="N68" s="34"/>
      <c r="O68" s="35"/>
      <c r="P68" s="36"/>
      <c r="Q68" s="540" t="s">
        <v>80</v>
      </c>
      <c r="R68" s="541"/>
      <c r="S68" s="34">
        <f t="shared" ref="S68:AD68" si="39">COUNTIF(S40:S65,"N/S")</f>
        <v>0</v>
      </c>
      <c r="T68" s="34">
        <f t="shared" si="39"/>
        <v>0</v>
      </c>
      <c r="U68" s="34">
        <f t="shared" si="39"/>
        <v>0</v>
      </c>
      <c r="V68" s="34">
        <f t="shared" si="39"/>
        <v>0</v>
      </c>
      <c r="W68" s="34">
        <f t="shared" si="39"/>
        <v>0</v>
      </c>
      <c r="X68" s="34">
        <f t="shared" si="39"/>
        <v>0</v>
      </c>
      <c r="Y68" s="34">
        <f t="shared" si="39"/>
        <v>0</v>
      </c>
      <c r="Z68" s="34">
        <f t="shared" si="39"/>
        <v>0</v>
      </c>
      <c r="AA68" s="34">
        <f t="shared" si="39"/>
        <v>0</v>
      </c>
      <c r="AB68" s="34">
        <f t="shared" si="39"/>
        <v>0</v>
      </c>
      <c r="AC68" s="34">
        <f t="shared" si="39"/>
        <v>0</v>
      </c>
      <c r="AD68" s="34">
        <f t="shared" si="39"/>
        <v>0</v>
      </c>
      <c r="AE68" s="34" cm="1">
        <f t="array" ref="AE68">_xlfn.IFNA(_xlfn.IFS(COUNTIF(AE40:AE65,"N/S1")&gt;1, "N/S1 !",COUNTIF(AE40:AE65,"N/S2")&gt;1, "N/S2 !",COUNTIF(AE40:AE65,"N/S3")&gt;1, "N/S3 !",COUNTIF(AE40:AE65,"N/S4")&gt;1, "N/S4 !"),0)</f>
        <v>0</v>
      </c>
      <c r="AF68" s="34"/>
      <c r="AG68" s="35"/>
      <c r="AH68" s="35"/>
      <c r="AI68" s="28"/>
      <c r="AJ68" s="30"/>
      <c r="AK68" s="30"/>
      <c r="AL68" s="30"/>
      <c r="AM68" s="30"/>
      <c r="AN68" s="539"/>
      <c r="AO68" s="30"/>
      <c r="AP68" s="30"/>
      <c r="AQ68" s="30"/>
      <c r="AR68" s="30"/>
      <c r="AS68" s="30"/>
      <c r="AT68" s="30"/>
      <c r="AU68" s="30"/>
      <c r="AV68" s="30"/>
      <c r="AW68" s="539"/>
      <c r="AX68" s="25" t="str">
        <f t="shared" si="32"/>
        <v xml:space="preserve"> </v>
      </c>
      <c r="AY68" s="32">
        <f t="shared" si="33"/>
        <v>0</v>
      </c>
    </row>
    <row r="69" spans="1:51" ht="51" customHeight="1">
      <c r="A69" s="514" t="s">
        <v>107</v>
      </c>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6"/>
      <c r="AI69" s="517" t="s">
        <v>108</v>
      </c>
      <c r="AJ69" s="518"/>
      <c r="AK69" s="519"/>
      <c r="AL69" s="520"/>
      <c r="AM69" s="520"/>
      <c r="AN69" s="520"/>
      <c r="AO69" s="520"/>
      <c r="AP69" s="520"/>
      <c r="AQ69" s="520"/>
      <c r="AR69" s="520"/>
      <c r="AS69" s="520"/>
      <c r="AT69" s="520"/>
      <c r="AU69" s="520"/>
      <c r="AV69" s="520"/>
      <c r="AW69" s="520"/>
      <c r="AX69" s="520"/>
      <c r="AY69" s="521"/>
    </row>
    <row r="70" spans="1:51" ht="33" customHeight="1"/>
    <row r="71" spans="1:51" ht="33" customHeight="1"/>
    <row r="72" spans="1:51" ht="120" customHeight="1"/>
  </sheetData>
  <sheetProtection sheet="1" objects="1" scenarios="1"/>
  <mergeCells count="80">
    <mergeCell ref="B1:P1"/>
    <mergeCell ref="Q1:AH2"/>
    <mergeCell ref="AI1:AT1"/>
    <mergeCell ref="AU1:AY1"/>
    <mergeCell ref="B2:P2"/>
    <mergeCell ref="AI2:AT2"/>
    <mergeCell ref="AU2:AY2"/>
    <mergeCell ref="AX24:AX25"/>
    <mergeCell ref="AY24:AY25"/>
    <mergeCell ref="A3:A4"/>
    <mergeCell ref="B3:B4"/>
    <mergeCell ref="N3:N4"/>
    <mergeCell ref="O3:O4"/>
    <mergeCell ref="P3:P4"/>
    <mergeCell ref="Q3:Q4"/>
    <mergeCell ref="R3:R4"/>
    <mergeCell ref="AF3:AF4"/>
    <mergeCell ref="AG3:AG4"/>
    <mergeCell ref="AH3:AH4"/>
    <mergeCell ref="AI3:AI4"/>
    <mergeCell ref="AX3:AX4"/>
    <mergeCell ref="AY3:AY4"/>
    <mergeCell ref="AI21:AJ21"/>
    <mergeCell ref="AI22:AJ22"/>
    <mergeCell ref="AI23:AJ23"/>
    <mergeCell ref="AJ3:AJ4"/>
    <mergeCell ref="AN26:AN33"/>
    <mergeCell ref="AI24:AI25"/>
    <mergeCell ref="AJ24:AJ25"/>
    <mergeCell ref="AK24:AW25"/>
    <mergeCell ref="AW26:AW33"/>
    <mergeCell ref="A31:B31"/>
    <mergeCell ref="Q31:R31"/>
    <mergeCell ref="A32:B32"/>
    <mergeCell ref="Q32:R32"/>
    <mergeCell ref="A33:B33"/>
    <mergeCell ref="Q33:R33"/>
    <mergeCell ref="Q38:Q39"/>
    <mergeCell ref="A34:AH34"/>
    <mergeCell ref="AI34:AJ34"/>
    <mergeCell ref="AK34:AY34"/>
    <mergeCell ref="B36:P36"/>
    <mergeCell ref="Q36:AH37"/>
    <mergeCell ref="AI36:AT36"/>
    <mergeCell ref="AU36:AY36"/>
    <mergeCell ref="B37:P37"/>
    <mergeCell ref="AI37:AT37"/>
    <mergeCell ref="AU37:AY37"/>
    <mergeCell ref="A38:A39"/>
    <mergeCell ref="B38:B39"/>
    <mergeCell ref="N38:N39"/>
    <mergeCell ref="O38:O39"/>
    <mergeCell ref="P38:P39"/>
    <mergeCell ref="R38:R39"/>
    <mergeCell ref="AF38:AF39"/>
    <mergeCell ref="AG38:AG39"/>
    <mergeCell ref="AH38:AH39"/>
    <mergeCell ref="AI38:AI39"/>
    <mergeCell ref="AI59:AI60"/>
    <mergeCell ref="AJ59:AJ60"/>
    <mergeCell ref="AK59:AW60"/>
    <mergeCell ref="AX59:AX60"/>
    <mergeCell ref="AY59:AY60"/>
    <mergeCell ref="AX38:AX39"/>
    <mergeCell ref="AY38:AY39"/>
    <mergeCell ref="AI56:AJ56"/>
    <mergeCell ref="AI57:AJ57"/>
    <mergeCell ref="AI58:AJ58"/>
    <mergeCell ref="AJ38:AJ39"/>
    <mergeCell ref="A69:AH69"/>
    <mergeCell ref="AI69:AJ69"/>
    <mergeCell ref="AK69:AY69"/>
    <mergeCell ref="AN61:AN68"/>
    <mergeCell ref="AW61:AW68"/>
    <mergeCell ref="A66:B66"/>
    <mergeCell ref="Q66:R66"/>
    <mergeCell ref="A67:B67"/>
    <mergeCell ref="Q67:R67"/>
    <mergeCell ref="A68:B68"/>
    <mergeCell ref="Q68:R68"/>
  </mergeCells>
  <phoneticPr fontId="4" type="noConversion"/>
  <conditionalFormatting sqref="M31:N31">
    <cfRule type="cellIs" dxfId="658" priority="21" stopIfTrue="1" operator="greaterThan">
      <formula>1</formula>
    </cfRule>
  </conditionalFormatting>
  <conditionalFormatting sqref="M33:N33">
    <cfRule type="cellIs" dxfId="657" priority="20" stopIfTrue="1" operator="greaterThan">
      <formula>1</formula>
    </cfRule>
  </conditionalFormatting>
  <conditionalFormatting sqref="M66:N66">
    <cfRule type="cellIs" dxfId="656" priority="67" stopIfTrue="1" operator="greaterThan">
      <formula>1</formula>
    </cfRule>
  </conditionalFormatting>
  <conditionalFormatting sqref="M68:N68">
    <cfRule type="cellIs" dxfId="655" priority="66" stopIfTrue="1" operator="greaterThan">
      <formula>1</formula>
    </cfRule>
  </conditionalFormatting>
  <conditionalFormatting sqref="O5:O30 AG5:AG30">
    <cfRule type="cellIs" dxfId="654" priority="15" stopIfTrue="1" operator="greaterThan">
      <formula>3</formula>
    </cfRule>
  </conditionalFormatting>
  <conditionalFormatting sqref="O40:O65 AG40:AG65">
    <cfRule type="cellIs" dxfId="653" priority="61" stopIfTrue="1" operator="greaterThan">
      <formula>3</formula>
    </cfRule>
  </conditionalFormatting>
  <conditionalFormatting sqref="P5:P30">
    <cfRule type="cellIs" dxfId="652" priority="23" stopIfTrue="1" operator="greaterThan">
      <formula>1</formula>
    </cfRule>
  </conditionalFormatting>
  <conditionalFormatting sqref="P40:P65">
    <cfRule type="cellIs" dxfId="651" priority="69" stopIfTrue="1" operator="greaterThan">
      <formula>1</formula>
    </cfRule>
  </conditionalFormatting>
  <conditionalFormatting sqref="S31:AD33">
    <cfRule type="cellIs" dxfId="650" priority="22" stopIfTrue="1" operator="greaterThan">
      <formula>1</formula>
    </cfRule>
  </conditionalFormatting>
  <conditionalFormatting sqref="S66:AD68">
    <cfRule type="cellIs" dxfId="649" priority="68" stopIfTrue="1" operator="greaterThan">
      <formula>1</formula>
    </cfRule>
  </conditionalFormatting>
  <conditionalFormatting sqref="AE31:AF31">
    <cfRule type="cellIs" dxfId="648" priority="17" stopIfTrue="1" operator="greaterThan">
      <formula>1</formula>
    </cfRule>
  </conditionalFormatting>
  <conditionalFormatting sqref="AE33:AF33">
    <cfRule type="cellIs" dxfId="647" priority="16" stopIfTrue="1" operator="greaterThan">
      <formula>1</formula>
    </cfRule>
  </conditionalFormatting>
  <conditionalFormatting sqref="AE66:AF66">
    <cfRule type="cellIs" dxfId="646" priority="63" stopIfTrue="1" operator="greaterThan">
      <formula>1</formula>
    </cfRule>
  </conditionalFormatting>
  <conditionalFormatting sqref="AE68:AF68">
    <cfRule type="cellIs" dxfId="645" priority="62" stopIfTrue="1" operator="greaterThan">
      <formula>1</formula>
    </cfRule>
  </conditionalFormatting>
  <conditionalFormatting sqref="AH5:AH30">
    <cfRule type="cellIs" dxfId="644" priority="14" stopIfTrue="1" operator="greaterThan">
      <formula>1</formula>
    </cfRule>
  </conditionalFormatting>
  <conditionalFormatting sqref="AH40:AH65">
    <cfRule type="cellIs" dxfId="643" priority="60" stopIfTrue="1" operator="greaterThan">
      <formula>1</formula>
    </cfRule>
  </conditionalFormatting>
  <conditionalFormatting sqref="AK26:AK33">
    <cfRule type="duplicateValues" dxfId="642" priority="11"/>
  </conditionalFormatting>
  <conditionalFormatting sqref="AK61:AK63 AK65:AK66 AK68">
    <cfRule type="duplicateValues" dxfId="641" priority="57"/>
  </conditionalFormatting>
  <conditionalFormatting sqref="AK64">
    <cfRule type="duplicateValues" dxfId="640" priority="40"/>
  </conditionalFormatting>
  <conditionalFormatting sqref="AK67">
    <cfRule type="duplicateValues" dxfId="639" priority="31"/>
  </conditionalFormatting>
  <conditionalFormatting sqref="AK21:AV23 C31:L33">
    <cfRule type="cellIs" dxfId="638" priority="25" stopIfTrue="1" operator="greaterThan">
      <formula>1</formula>
    </cfRule>
  </conditionalFormatting>
  <conditionalFormatting sqref="AK56:AV58 C66:L68">
    <cfRule type="cellIs" dxfId="637" priority="71" stopIfTrue="1" operator="greaterThan">
      <formula>1</formula>
    </cfRule>
  </conditionalFormatting>
  <conditionalFormatting sqref="AL26:AL33">
    <cfRule type="duplicateValues" dxfId="636" priority="10"/>
  </conditionalFormatting>
  <conditionalFormatting sqref="AL61">
    <cfRule type="duplicateValues" dxfId="635" priority="45"/>
  </conditionalFormatting>
  <conditionalFormatting sqref="AL62:AL63 AL65:AL66 AL68">
    <cfRule type="duplicateValues" dxfId="634" priority="56"/>
  </conditionalFormatting>
  <conditionalFormatting sqref="AL64">
    <cfRule type="duplicateValues" dxfId="633" priority="38"/>
  </conditionalFormatting>
  <conditionalFormatting sqref="AL67">
    <cfRule type="duplicateValues" dxfId="632" priority="29"/>
  </conditionalFormatting>
  <conditionalFormatting sqref="AM26:AM33">
    <cfRule type="duplicateValues" dxfId="631" priority="9"/>
  </conditionalFormatting>
  <conditionalFormatting sqref="AM61">
    <cfRule type="duplicateValues" dxfId="630" priority="46"/>
  </conditionalFormatting>
  <conditionalFormatting sqref="AM62:AM63 AM65:AM66 AM68">
    <cfRule type="duplicateValues" dxfId="629" priority="55"/>
  </conditionalFormatting>
  <conditionalFormatting sqref="AM64">
    <cfRule type="duplicateValues" dxfId="628" priority="39"/>
  </conditionalFormatting>
  <conditionalFormatting sqref="AM67">
    <cfRule type="duplicateValues" dxfId="627" priority="30"/>
  </conditionalFormatting>
  <conditionalFormatting sqref="AO26:AO33">
    <cfRule type="duplicateValues" dxfId="626" priority="8"/>
  </conditionalFormatting>
  <conditionalFormatting sqref="AO61:AO64 AO66:AO67">
    <cfRule type="duplicateValues" dxfId="625" priority="54"/>
  </conditionalFormatting>
  <conditionalFormatting sqref="AO65">
    <cfRule type="duplicateValues" dxfId="624" priority="37"/>
  </conditionalFormatting>
  <conditionalFormatting sqref="AO68">
    <cfRule type="duplicateValues" dxfId="623" priority="28"/>
  </conditionalFormatting>
  <conditionalFormatting sqref="AP26:AP33">
    <cfRule type="duplicateValues" dxfId="622" priority="7"/>
  </conditionalFormatting>
  <conditionalFormatting sqref="AP61 AP63:AP64 AP66:AP67">
    <cfRule type="duplicateValues" dxfId="621" priority="53"/>
  </conditionalFormatting>
  <conditionalFormatting sqref="AP62">
    <cfRule type="duplicateValues" dxfId="620" priority="43"/>
  </conditionalFormatting>
  <conditionalFormatting sqref="AP65">
    <cfRule type="duplicateValues" dxfId="619" priority="35"/>
  </conditionalFormatting>
  <conditionalFormatting sqref="AP68">
    <cfRule type="duplicateValues" dxfId="618" priority="26"/>
  </conditionalFormatting>
  <conditionalFormatting sqref="AQ26:AQ33">
    <cfRule type="duplicateValues" dxfId="617" priority="6"/>
  </conditionalFormatting>
  <conditionalFormatting sqref="AQ61 AQ63:AQ64 AQ66:AQ67">
    <cfRule type="duplicateValues" dxfId="616" priority="52"/>
  </conditionalFormatting>
  <conditionalFormatting sqref="AQ62">
    <cfRule type="duplicateValues" dxfId="615" priority="44"/>
  </conditionalFormatting>
  <conditionalFormatting sqref="AQ65">
    <cfRule type="duplicateValues" dxfId="614" priority="36"/>
  </conditionalFormatting>
  <conditionalFormatting sqref="AQ68">
    <cfRule type="duplicateValues" dxfId="613" priority="27"/>
  </conditionalFormatting>
  <conditionalFormatting sqref="AR26:AR33">
    <cfRule type="duplicateValues" dxfId="612" priority="5"/>
  </conditionalFormatting>
  <conditionalFormatting sqref="AR61:AR65 AR67:AR68">
    <cfRule type="duplicateValues" dxfId="611" priority="51"/>
  </conditionalFormatting>
  <conditionalFormatting sqref="AR66">
    <cfRule type="duplicateValues" dxfId="610" priority="34"/>
  </conditionalFormatting>
  <conditionalFormatting sqref="AS26:AS33">
    <cfRule type="duplicateValues" dxfId="609" priority="4"/>
  </conditionalFormatting>
  <conditionalFormatting sqref="AS61:AS62 AS64:AS65 AS67:AS68">
    <cfRule type="duplicateValues" dxfId="608" priority="50"/>
  </conditionalFormatting>
  <conditionalFormatting sqref="AS63">
    <cfRule type="duplicateValues" dxfId="607" priority="41"/>
  </conditionalFormatting>
  <conditionalFormatting sqref="AS66">
    <cfRule type="duplicateValues" dxfId="606" priority="32"/>
  </conditionalFormatting>
  <conditionalFormatting sqref="AT26:AT33">
    <cfRule type="duplicateValues" dxfId="605" priority="3"/>
  </conditionalFormatting>
  <conditionalFormatting sqref="AT61:AT62 AT64:AT65 AT67:AT68">
    <cfRule type="duplicateValues" dxfId="604" priority="49"/>
  </conditionalFormatting>
  <conditionalFormatting sqref="AT63">
    <cfRule type="duplicateValues" dxfId="603" priority="42"/>
  </conditionalFormatting>
  <conditionalFormatting sqref="AT66">
    <cfRule type="duplicateValues" dxfId="602" priority="33"/>
  </conditionalFormatting>
  <conditionalFormatting sqref="AU26:AU33">
    <cfRule type="duplicateValues" dxfId="601" priority="2"/>
  </conditionalFormatting>
  <conditionalFormatting sqref="AU61:AU68">
    <cfRule type="duplicateValues" dxfId="600" priority="48"/>
  </conditionalFormatting>
  <conditionalFormatting sqref="AV26:AV33">
    <cfRule type="duplicateValues" dxfId="599" priority="1"/>
    <cfRule type="duplicateValues" dxfId="598" priority="12"/>
  </conditionalFormatting>
  <conditionalFormatting sqref="AV61:AV68">
    <cfRule type="duplicateValues" dxfId="597" priority="58"/>
    <cfRule type="duplicateValues" dxfId="596" priority="47"/>
  </conditionalFormatting>
  <conditionalFormatting sqref="AW21:AX21">
    <cfRule type="cellIs" dxfId="595" priority="19" stopIfTrue="1" operator="greaterThan">
      <formula>1</formula>
    </cfRule>
  </conditionalFormatting>
  <conditionalFormatting sqref="AW23:AX23">
    <cfRule type="cellIs" dxfId="594" priority="18" stopIfTrue="1" operator="greaterThan">
      <formula>1</formula>
    </cfRule>
  </conditionalFormatting>
  <conditionalFormatting sqref="AW56:AX56">
    <cfRule type="cellIs" dxfId="593" priority="65" stopIfTrue="1" operator="greaterThan">
      <formula>1</formula>
    </cfRule>
  </conditionalFormatting>
  <conditionalFormatting sqref="AW58:AX58">
    <cfRule type="cellIs" dxfId="592" priority="64" stopIfTrue="1" operator="greaterThan">
      <formula>1</formula>
    </cfRule>
  </conditionalFormatting>
  <conditionalFormatting sqref="AY5:AY20">
    <cfRule type="cellIs" dxfId="591" priority="13" stopIfTrue="1" operator="greaterThan">
      <formula>3</formula>
    </cfRule>
  </conditionalFormatting>
  <conditionalFormatting sqref="AY26:AY33">
    <cfRule type="cellIs" dxfId="590" priority="24" stopIfTrue="1" operator="greaterThan">
      <formula>5</formula>
    </cfRule>
  </conditionalFormatting>
  <conditionalFormatting sqref="AY40:AY55">
    <cfRule type="cellIs" dxfId="589" priority="59" stopIfTrue="1" operator="greaterThan">
      <formula>3</formula>
    </cfRule>
  </conditionalFormatting>
  <conditionalFormatting sqref="AY61:AY68">
    <cfRule type="cellIs" dxfId="588" priority="70" stopIfTrue="1" operator="greaterThan">
      <formula>5</formula>
    </cfRule>
  </conditionalFormatting>
  <dataValidations count="3">
    <dataValidation type="list" allowBlank="1" showInputMessage="1" showErrorMessage="1" sqref="S40:AD65 C40:L65 AK40:AV55 C5:L30 S5:AD30 AK5:AV20" xr:uid="{BA1D33D2-E203-BD4E-BF39-FAED2DFAF53B}">
      <formula1>"A,B,N/S"</formula1>
    </dataValidation>
    <dataValidation type="list" allowBlank="1" showInputMessage="1" showErrorMessage="1" sqref="M40:M65 AE40:AE65 AW40:AW55 M5:M30 AW5:AW20 AE5:AE30" xr:uid="{3746B0DB-15E0-B24C-959C-027D0CF589FD}">
      <formula1>"1,2,3,4,N/S1,N/S2,N/S3,N/S4"</formula1>
    </dataValidation>
    <dataValidation type="list" allowBlank="1" showInputMessage="1" showErrorMessage="1" sqref="AK61:AM68 AO61:AV68 AK26:AM33 AO26:AV33" xr:uid="{F4944F22-3F0D-9A45-9F94-E1539B2DA3B2}">
      <formula1>"N/S1,N/S2,N/S3"</formula1>
    </dataValidation>
  </dataValidations>
  <pageMargins left="0.7" right="0.7" top="0.75" bottom="0.75" header="0.3" footer="0.3"/>
  <pageSetup paperSize="9" scale="21"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2D2B9-A220-B946-9AAF-CB430FD4CECA}">
  <sheetPr codeName="Sheet23">
    <tabColor theme="0" tint="-0.14999847407452621"/>
    <pageSetUpPr fitToPage="1"/>
  </sheetPr>
  <dimension ref="A1:AZ72"/>
  <sheetViews>
    <sheetView zoomScale="70" zoomScaleNormal="70" workbookViewId="0">
      <selection activeCell="A40" sqref="A40"/>
    </sheetView>
  </sheetViews>
  <sheetFormatPr baseColWidth="10" defaultColWidth="7.83203125" defaultRowHeight="16"/>
  <cols>
    <col min="1" max="1" width="22" style="27" customWidth="1"/>
    <col min="2" max="2" width="11.33203125" style="27" bestFit="1" customWidth="1"/>
    <col min="3" max="14" width="6.1640625" style="26" customWidth="1"/>
    <col min="15" max="16" width="6.1640625" style="4" customWidth="1"/>
    <col min="17" max="17" width="22" style="27" customWidth="1"/>
    <col min="18" max="18" width="11.33203125" style="27" customWidth="1"/>
    <col min="19" max="34" width="6.1640625" style="27" customWidth="1"/>
    <col min="35" max="35" width="22" style="27" customWidth="1"/>
    <col min="36" max="36" width="11.33203125" style="27" bestFit="1" customWidth="1"/>
    <col min="37" max="51" width="6.33203125" style="27" customWidth="1"/>
    <col min="52" max="16384" width="7.83203125" style="27"/>
  </cols>
  <sheetData>
    <row r="1" spans="1:51" s="4" customFormat="1" ht="36" customHeight="1">
      <c r="A1" s="14" t="s">
        <v>19</v>
      </c>
      <c r="B1" s="568" t="str">
        <f>VLOOKUP('Read Me First'!I4,'Read Me First'!L5:N7,2,FALSE)</f>
        <v>Horspath, Oxford</v>
      </c>
      <c r="C1" s="568"/>
      <c r="D1" s="568"/>
      <c r="E1" s="568"/>
      <c r="F1" s="568"/>
      <c r="G1" s="568"/>
      <c r="H1" s="568"/>
      <c r="I1" s="568"/>
      <c r="J1" s="568"/>
      <c r="K1" s="568"/>
      <c r="L1" s="568"/>
      <c r="M1" s="568"/>
      <c r="N1" s="568"/>
      <c r="O1" s="568"/>
      <c r="P1" s="568"/>
      <c r="Q1" s="522" t="str">
        <f>"OXFORDSHIRE TRACK &amp; FIELD LEAGUE "&amp;YEAR($B$2)</f>
        <v>OXFORDSHIRE TRACK &amp; FIELD LEAGUE 2025</v>
      </c>
      <c r="R1" s="523"/>
      <c r="S1" s="523"/>
      <c r="T1" s="523"/>
      <c r="U1" s="523"/>
      <c r="V1" s="523"/>
      <c r="W1" s="523"/>
      <c r="X1" s="523"/>
      <c r="Y1" s="523"/>
      <c r="Z1" s="523"/>
      <c r="AA1" s="523"/>
      <c r="AB1" s="523"/>
      <c r="AC1" s="523"/>
      <c r="AD1" s="523"/>
      <c r="AE1" s="523"/>
      <c r="AF1" s="523"/>
      <c r="AG1" s="523"/>
      <c r="AH1" s="524"/>
      <c r="AI1" s="569" t="s">
        <v>41</v>
      </c>
      <c r="AJ1" s="569"/>
      <c r="AK1" s="569"/>
      <c r="AL1" s="569"/>
      <c r="AM1" s="569"/>
      <c r="AN1" s="569"/>
      <c r="AO1" s="569"/>
      <c r="AP1" s="569"/>
      <c r="AQ1" s="569"/>
      <c r="AR1" s="569"/>
      <c r="AS1" s="569"/>
      <c r="AT1" s="569"/>
      <c r="AU1" s="570" t="s">
        <v>1</v>
      </c>
      <c r="AV1" s="570"/>
      <c r="AW1" s="570"/>
      <c r="AX1" s="570"/>
      <c r="AY1" s="570"/>
    </row>
    <row r="2" spans="1:51" s="7" customFormat="1" ht="36" customHeight="1">
      <c r="A2" s="38" t="s">
        <v>20</v>
      </c>
      <c r="B2" s="571">
        <f>VLOOKUP('Read Me First'!I4,'Read Me First'!L5:N7,3,FALSE)</f>
        <v>45774</v>
      </c>
      <c r="C2" s="572"/>
      <c r="D2" s="572"/>
      <c r="E2" s="572"/>
      <c r="F2" s="572"/>
      <c r="G2" s="572"/>
      <c r="H2" s="572"/>
      <c r="I2" s="572"/>
      <c r="J2" s="572"/>
      <c r="K2" s="572"/>
      <c r="L2" s="572"/>
      <c r="M2" s="572"/>
      <c r="N2" s="572"/>
      <c r="O2" s="572"/>
      <c r="P2" s="573"/>
      <c r="Q2" s="525"/>
      <c r="R2" s="526"/>
      <c r="S2" s="526"/>
      <c r="T2" s="526"/>
      <c r="U2" s="526"/>
      <c r="V2" s="526"/>
      <c r="W2" s="526"/>
      <c r="X2" s="526"/>
      <c r="Y2" s="526"/>
      <c r="Z2" s="526"/>
      <c r="AA2" s="526"/>
      <c r="AB2" s="526"/>
      <c r="AC2" s="526"/>
      <c r="AD2" s="526"/>
      <c r="AE2" s="526"/>
      <c r="AF2" s="526"/>
      <c r="AG2" s="526"/>
      <c r="AH2" s="527"/>
      <c r="AI2" s="568" t="s">
        <v>119</v>
      </c>
      <c r="AJ2" s="568"/>
      <c r="AK2" s="568"/>
      <c r="AL2" s="568"/>
      <c r="AM2" s="568"/>
      <c r="AN2" s="568"/>
      <c r="AO2" s="568"/>
      <c r="AP2" s="568"/>
      <c r="AQ2" s="568"/>
      <c r="AR2" s="568"/>
      <c r="AS2" s="568"/>
      <c r="AT2" s="568"/>
      <c r="AU2" s="570" t="s">
        <v>46</v>
      </c>
      <c r="AV2" s="570"/>
      <c r="AW2" s="570"/>
      <c r="AX2" s="570"/>
      <c r="AY2" s="570"/>
    </row>
    <row r="3" spans="1:51" s="18" customFormat="1" ht="125" customHeight="1">
      <c r="A3" s="558" t="s">
        <v>74</v>
      </c>
      <c r="B3" s="556" t="s">
        <v>94</v>
      </c>
      <c r="C3" s="39" t="s">
        <v>6</v>
      </c>
      <c r="D3" s="39" t="s">
        <v>8</v>
      </c>
      <c r="E3" s="39" t="s">
        <v>37</v>
      </c>
      <c r="F3" s="40" t="s">
        <v>38</v>
      </c>
      <c r="G3" s="40" t="s">
        <v>36</v>
      </c>
      <c r="H3" s="40" t="s">
        <v>2</v>
      </c>
      <c r="I3" s="39" t="s">
        <v>39</v>
      </c>
      <c r="J3" s="40" t="s">
        <v>40</v>
      </c>
      <c r="K3" s="40" t="s">
        <v>4</v>
      </c>
      <c r="L3" s="40" t="s">
        <v>3</v>
      </c>
      <c r="M3" s="39" t="s">
        <v>7</v>
      </c>
      <c r="N3" s="565" t="s">
        <v>95</v>
      </c>
      <c r="O3" s="566" t="s">
        <v>96</v>
      </c>
      <c r="P3" s="566" t="s">
        <v>97</v>
      </c>
      <c r="Q3" s="558" t="s">
        <v>75</v>
      </c>
      <c r="R3" s="556" t="s">
        <v>94</v>
      </c>
      <c r="S3" s="39" t="s">
        <v>98</v>
      </c>
      <c r="T3" s="39" t="s">
        <v>38</v>
      </c>
      <c r="U3" s="39" t="s">
        <v>13</v>
      </c>
      <c r="V3" s="39" t="s">
        <v>39</v>
      </c>
      <c r="W3" s="39" t="s">
        <v>6</v>
      </c>
      <c r="X3" s="39" t="s">
        <v>2</v>
      </c>
      <c r="Y3" s="39" t="s">
        <v>40</v>
      </c>
      <c r="Z3" s="39" t="s">
        <v>36</v>
      </c>
      <c r="AA3" s="39" t="s">
        <v>12</v>
      </c>
      <c r="AB3" s="39" t="s">
        <v>37</v>
      </c>
      <c r="AC3" s="39" t="s">
        <v>4</v>
      </c>
      <c r="AD3" s="39" t="s">
        <v>3</v>
      </c>
      <c r="AE3" s="39" t="s">
        <v>7</v>
      </c>
      <c r="AF3" s="565" t="s">
        <v>95</v>
      </c>
      <c r="AG3" s="566" t="s">
        <v>96</v>
      </c>
      <c r="AH3" s="566" t="s">
        <v>97</v>
      </c>
      <c r="AI3" s="558" t="s">
        <v>99</v>
      </c>
      <c r="AJ3" s="556" t="s">
        <v>94</v>
      </c>
      <c r="AK3" s="39" t="s">
        <v>98</v>
      </c>
      <c r="AL3" s="39" t="s">
        <v>38</v>
      </c>
      <c r="AM3" s="39" t="s">
        <v>39</v>
      </c>
      <c r="AN3" s="39" t="s">
        <v>22</v>
      </c>
      <c r="AO3" s="39" t="s">
        <v>6</v>
      </c>
      <c r="AP3" s="39" t="s">
        <v>40</v>
      </c>
      <c r="AQ3" s="39" t="s">
        <v>2</v>
      </c>
      <c r="AR3" s="39" t="s">
        <v>5</v>
      </c>
      <c r="AS3" s="39" t="s">
        <v>36</v>
      </c>
      <c r="AT3" s="39" t="s">
        <v>37</v>
      </c>
      <c r="AU3" s="39" t="s">
        <v>4</v>
      </c>
      <c r="AV3" s="39" t="s">
        <v>3</v>
      </c>
      <c r="AW3" s="39" t="s">
        <v>7</v>
      </c>
      <c r="AX3" s="565" t="s">
        <v>95</v>
      </c>
      <c r="AY3" s="566" t="s">
        <v>96</v>
      </c>
    </row>
    <row r="4" spans="1:51" s="19" customFormat="1" ht="56" customHeight="1">
      <c r="A4" s="559"/>
      <c r="B4" s="557"/>
      <c r="C4" s="41">
        <v>0.44444444444444442</v>
      </c>
      <c r="D4" s="41">
        <v>0.4513888888888889</v>
      </c>
      <c r="E4" s="41">
        <v>0.45833333333333331</v>
      </c>
      <c r="F4" s="41">
        <v>0.48958333333333331</v>
      </c>
      <c r="G4" s="42" t="s">
        <v>100</v>
      </c>
      <c r="H4" s="41">
        <v>0.55902777777777779</v>
      </c>
      <c r="I4" s="41">
        <v>0.60416666666666663</v>
      </c>
      <c r="J4" s="41">
        <v>0.625</v>
      </c>
      <c r="K4" s="41">
        <v>0.64236111111111116</v>
      </c>
      <c r="L4" s="41">
        <v>0.67013888888888884</v>
      </c>
      <c r="M4" s="41">
        <v>0.70138888888888884</v>
      </c>
      <c r="N4" s="565"/>
      <c r="O4" s="567"/>
      <c r="P4" s="567"/>
      <c r="Q4" s="559"/>
      <c r="R4" s="557"/>
      <c r="S4" s="41">
        <v>0.41666666666666669</v>
      </c>
      <c r="T4" s="41">
        <v>0.41666666666666669</v>
      </c>
      <c r="U4" s="41">
        <v>0.46527777777777779</v>
      </c>
      <c r="V4" s="41">
        <v>0.47916666666666669</v>
      </c>
      <c r="W4" s="41">
        <v>0.4861111111111111</v>
      </c>
      <c r="X4" s="41">
        <v>0.54166666666666663</v>
      </c>
      <c r="Y4" s="41">
        <v>0.54166666666666663</v>
      </c>
      <c r="Z4" s="41">
        <v>0.58333333333333337</v>
      </c>
      <c r="AA4" s="41">
        <v>0.58680555555555558</v>
      </c>
      <c r="AB4" s="41">
        <v>0.625</v>
      </c>
      <c r="AC4" s="41">
        <v>0.64930555555555558</v>
      </c>
      <c r="AD4" s="41">
        <v>0.68402777777777779</v>
      </c>
      <c r="AE4" s="41">
        <v>0.70833333333333337</v>
      </c>
      <c r="AF4" s="565"/>
      <c r="AG4" s="567"/>
      <c r="AH4" s="567"/>
      <c r="AI4" s="559"/>
      <c r="AJ4" s="557"/>
      <c r="AK4" s="41">
        <v>0.41666666666666669</v>
      </c>
      <c r="AL4" s="41">
        <v>0.41666666666666669</v>
      </c>
      <c r="AM4" s="41">
        <v>0.47916666666666669</v>
      </c>
      <c r="AN4" s="41">
        <v>0.4826388888888889</v>
      </c>
      <c r="AO4" s="41">
        <v>0.4861111111111111</v>
      </c>
      <c r="AP4" s="41">
        <v>0.54166666666666663</v>
      </c>
      <c r="AQ4" s="41">
        <v>0.54513888888888884</v>
      </c>
      <c r="AR4" s="41">
        <v>0.58333333333333337</v>
      </c>
      <c r="AS4" s="41">
        <v>0.58333333333333337</v>
      </c>
      <c r="AT4" s="41">
        <v>0.625</v>
      </c>
      <c r="AU4" s="41">
        <v>0.65625</v>
      </c>
      <c r="AV4" s="41">
        <v>0.68402777777777779</v>
      </c>
      <c r="AW4" s="41">
        <v>0.71527777777777779</v>
      </c>
      <c r="AX4" s="565"/>
      <c r="AY4" s="567"/>
    </row>
    <row r="5" spans="1:51" ht="33" customHeight="1">
      <c r="A5" s="28"/>
      <c r="B5" s="29"/>
      <c r="C5" s="30"/>
      <c r="D5" s="30"/>
      <c r="E5" s="30"/>
      <c r="F5" s="30"/>
      <c r="G5" s="30"/>
      <c r="H5" s="30"/>
      <c r="I5" s="30"/>
      <c r="J5" s="30"/>
      <c r="K5" s="30"/>
      <c r="L5" s="30"/>
      <c r="M5" s="30"/>
      <c r="N5" s="25" t="str">
        <f>IF(COUNTIF(C5:L5,"*s")&gt;0,"X"," ")</f>
        <v xml:space="preserve"> </v>
      </c>
      <c r="O5" s="32">
        <f>COUNTIF(C5:L5,"*")</f>
        <v>0</v>
      </c>
      <c r="P5" s="32">
        <f>COUNTIF(C5,"*")+COUNTIF(L5,"*")</f>
        <v>0</v>
      </c>
      <c r="Q5" s="31"/>
      <c r="R5" s="30"/>
      <c r="S5" s="30"/>
      <c r="T5" s="30"/>
      <c r="U5" s="30"/>
      <c r="V5" s="30"/>
      <c r="W5" s="30"/>
      <c r="X5" s="30"/>
      <c r="Y5" s="30"/>
      <c r="Z5" s="30"/>
      <c r="AA5" s="30"/>
      <c r="AB5" s="30"/>
      <c r="AC5" s="30"/>
      <c r="AD5" s="30"/>
      <c r="AE5" s="30"/>
      <c r="AF5" s="25" t="str">
        <f>IF(COUNTIF(S5:AD5,"*s")&gt;0,"X"," ")</f>
        <v xml:space="preserve"> </v>
      </c>
      <c r="AG5" s="32">
        <f>COUNTIF(S5:AD5,"*")</f>
        <v>0</v>
      </c>
      <c r="AH5" s="32">
        <f>COUNTIF(W5,"*")+COUNTIF(AD5,"*")</f>
        <v>0</v>
      </c>
      <c r="AI5" s="228"/>
      <c r="AJ5" s="30"/>
      <c r="AK5" s="30"/>
      <c r="AL5" s="30"/>
      <c r="AM5" s="30"/>
      <c r="AN5" s="30"/>
      <c r="AO5" s="30"/>
      <c r="AP5" s="30"/>
      <c r="AQ5" s="30"/>
      <c r="AR5" s="30"/>
      <c r="AS5" s="30"/>
      <c r="AT5" s="30"/>
      <c r="AU5" s="30"/>
      <c r="AV5" s="30"/>
      <c r="AW5" s="30"/>
      <c r="AX5" s="25" t="str">
        <f>IF(COUNTIF(AK5:AV5,"*s")&gt;0,"X"," ")</f>
        <v xml:space="preserve"> </v>
      </c>
      <c r="AY5" s="32">
        <f>COUNTIF(AK5:AU5,"*")</f>
        <v>0</v>
      </c>
    </row>
    <row r="6" spans="1:51" ht="33" customHeight="1">
      <c r="A6" s="28"/>
      <c r="B6" s="29"/>
      <c r="C6" s="30"/>
      <c r="D6" s="30"/>
      <c r="E6" s="30"/>
      <c r="F6" s="30"/>
      <c r="G6" s="30"/>
      <c r="H6" s="30"/>
      <c r="I6" s="30"/>
      <c r="J6" s="30"/>
      <c r="K6" s="30"/>
      <c r="L6" s="30"/>
      <c r="M6" s="30"/>
      <c r="N6" s="25" t="str">
        <f>IF(COUNTIF(C6:L6,"*s")&gt;0,"X"," ")</f>
        <v xml:space="preserve"> </v>
      </c>
      <c r="O6" s="32">
        <f t="shared" ref="O6:O30" si="0">COUNTIF(C6:L6,"*")</f>
        <v>0</v>
      </c>
      <c r="P6" s="32">
        <f t="shared" ref="P6:P30" si="1">COUNTIF(C6,"*")+COUNTIF(L6,"*")</f>
        <v>0</v>
      </c>
      <c r="Q6" s="31"/>
      <c r="R6" s="30"/>
      <c r="S6" s="30"/>
      <c r="T6" s="30"/>
      <c r="U6" s="30"/>
      <c r="V6" s="30"/>
      <c r="W6" s="30"/>
      <c r="X6" s="30"/>
      <c r="Y6" s="30"/>
      <c r="Z6" s="30"/>
      <c r="AA6" s="30"/>
      <c r="AB6" s="30"/>
      <c r="AC6" s="30"/>
      <c r="AD6" s="30"/>
      <c r="AE6" s="30"/>
      <c r="AF6" s="25" t="str">
        <f t="shared" ref="AF6:AF22" si="2">IF(COUNTIF(S6:AD6,"*s")&gt;0,"X"," ")</f>
        <v xml:space="preserve"> </v>
      </c>
      <c r="AG6" s="32">
        <f t="shared" ref="AG6:AG30" si="3">COUNTIF(S6:AD6,"*")</f>
        <v>0</v>
      </c>
      <c r="AH6" s="32">
        <f t="shared" ref="AH6:AH30" si="4">COUNTIF(W6,"*")+COUNTIF(AD6,"*")</f>
        <v>0</v>
      </c>
      <c r="AI6" s="31"/>
      <c r="AJ6" s="30"/>
      <c r="AK6" s="30"/>
      <c r="AL6" s="30"/>
      <c r="AM6" s="30"/>
      <c r="AN6" s="30"/>
      <c r="AO6" s="30"/>
      <c r="AP6" s="30"/>
      <c r="AQ6" s="30"/>
      <c r="AR6" s="30"/>
      <c r="AS6" s="30"/>
      <c r="AT6" s="30"/>
      <c r="AU6" s="30"/>
      <c r="AV6" s="30"/>
      <c r="AW6" s="30"/>
      <c r="AX6" s="25" t="str">
        <f t="shared" ref="AX6:AX20" si="5">IF(COUNTIF(AK6:AV6,"*s")&gt;0,"X"," ")</f>
        <v xml:space="preserve"> </v>
      </c>
      <c r="AY6" s="32">
        <f t="shared" ref="AY6:AY20" si="6">COUNTIF(AK6:AU6,"*")</f>
        <v>0</v>
      </c>
    </row>
    <row r="7" spans="1:51" ht="33" customHeight="1">
      <c r="A7" s="28"/>
      <c r="B7" s="29"/>
      <c r="C7" s="30"/>
      <c r="D7" s="30"/>
      <c r="E7" s="30"/>
      <c r="F7" s="30"/>
      <c r="G7" s="30"/>
      <c r="H7" s="30"/>
      <c r="I7" s="30"/>
      <c r="J7" s="30"/>
      <c r="K7" s="30"/>
      <c r="L7" s="30"/>
      <c r="M7" s="30"/>
      <c r="N7" s="25" t="str">
        <f t="shared" ref="N7:N30" si="7">IF(COUNTIF(C7:L7,"*s")&gt;0,"X"," ")</f>
        <v xml:space="preserve"> </v>
      </c>
      <c r="O7" s="32">
        <f t="shared" si="0"/>
        <v>0</v>
      </c>
      <c r="P7" s="32">
        <f t="shared" si="1"/>
        <v>0</v>
      </c>
      <c r="Q7" s="31"/>
      <c r="R7" s="30"/>
      <c r="S7" s="30"/>
      <c r="T7" s="30"/>
      <c r="U7" s="30"/>
      <c r="V7" s="30"/>
      <c r="W7" s="30"/>
      <c r="X7" s="30"/>
      <c r="Y7" s="30"/>
      <c r="Z7" s="30"/>
      <c r="AA7" s="30"/>
      <c r="AB7" s="30"/>
      <c r="AC7" s="30"/>
      <c r="AD7" s="30"/>
      <c r="AE7" s="30"/>
      <c r="AF7" s="25" t="str">
        <f t="shared" si="2"/>
        <v xml:space="preserve"> </v>
      </c>
      <c r="AG7" s="32">
        <f t="shared" si="3"/>
        <v>0</v>
      </c>
      <c r="AH7" s="32">
        <f t="shared" si="4"/>
        <v>0</v>
      </c>
      <c r="AI7" s="31"/>
      <c r="AJ7" s="30"/>
      <c r="AK7" s="30"/>
      <c r="AL7" s="30"/>
      <c r="AM7" s="30"/>
      <c r="AN7" s="30"/>
      <c r="AO7" s="30"/>
      <c r="AP7" s="30"/>
      <c r="AQ7" s="30"/>
      <c r="AR7" s="30"/>
      <c r="AS7" s="30"/>
      <c r="AT7" s="30"/>
      <c r="AU7" s="30"/>
      <c r="AV7" s="30"/>
      <c r="AW7" s="30"/>
      <c r="AX7" s="25" t="str">
        <f t="shared" si="5"/>
        <v xml:space="preserve"> </v>
      </c>
      <c r="AY7" s="32">
        <f t="shared" si="6"/>
        <v>0</v>
      </c>
    </row>
    <row r="8" spans="1:51" ht="33" customHeight="1">
      <c r="A8" s="28"/>
      <c r="B8" s="29"/>
      <c r="C8" s="30"/>
      <c r="D8" s="30"/>
      <c r="E8" s="30"/>
      <c r="F8" s="30"/>
      <c r="G8" s="30"/>
      <c r="H8" s="30"/>
      <c r="I8" s="30"/>
      <c r="J8" s="30"/>
      <c r="K8" s="30"/>
      <c r="L8" s="30"/>
      <c r="M8" s="30"/>
      <c r="N8" s="25" t="str">
        <f t="shared" si="7"/>
        <v xml:space="preserve"> </v>
      </c>
      <c r="O8" s="32">
        <f t="shared" si="0"/>
        <v>0</v>
      </c>
      <c r="P8" s="32">
        <f t="shared" si="1"/>
        <v>0</v>
      </c>
      <c r="Q8" s="31"/>
      <c r="R8" s="30"/>
      <c r="S8" s="30"/>
      <c r="T8" s="30"/>
      <c r="U8" s="30"/>
      <c r="V8" s="30"/>
      <c r="W8" s="30"/>
      <c r="X8" s="30"/>
      <c r="Y8" s="30"/>
      <c r="Z8" s="30"/>
      <c r="AA8" s="30"/>
      <c r="AB8" s="30"/>
      <c r="AC8" s="30"/>
      <c r="AD8" s="30"/>
      <c r="AE8" s="30"/>
      <c r="AF8" s="25" t="str">
        <f t="shared" si="2"/>
        <v xml:space="preserve"> </v>
      </c>
      <c r="AG8" s="32">
        <f t="shared" si="3"/>
        <v>0</v>
      </c>
      <c r="AH8" s="32">
        <f t="shared" si="4"/>
        <v>0</v>
      </c>
      <c r="AI8" s="31"/>
      <c r="AJ8" s="30"/>
      <c r="AK8" s="30"/>
      <c r="AL8" s="30"/>
      <c r="AM8" s="30"/>
      <c r="AN8" s="30"/>
      <c r="AO8" s="30"/>
      <c r="AP8" s="30"/>
      <c r="AQ8" s="30"/>
      <c r="AR8" s="30"/>
      <c r="AS8" s="30"/>
      <c r="AT8" s="30"/>
      <c r="AU8" s="30"/>
      <c r="AV8" s="30"/>
      <c r="AW8" s="30"/>
      <c r="AX8" s="25" t="str">
        <f t="shared" si="5"/>
        <v xml:space="preserve"> </v>
      </c>
      <c r="AY8" s="32">
        <f t="shared" si="6"/>
        <v>0</v>
      </c>
    </row>
    <row r="9" spans="1:51" ht="33" customHeight="1">
      <c r="A9" s="28"/>
      <c r="B9" s="29"/>
      <c r="C9" s="30"/>
      <c r="D9" s="30"/>
      <c r="E9" s="30"/>
      <c r="F9" s="30"/>
      <c r="G9" s="30"/>
      <c r="H9" s="30"/>
      <c r="I9" s="30"/>
      <c r="J9" s="30"/>
      <c r="K9" s="30"/>
      <c r="L9" s="30"/>
      <c r="M9" s="30"/>
      <c r="N9" s="25" t="str">
        <f t="shared" si="7"/>
        <v xml:space="preserve"> </v>
      </c>
      <c r="O9" s="32">
        <f t="shared" si="0"/>
        <v>0</v>
      </c>
      <c r="P9" s="32">
        <f t="shared" si="1"/>
        <v>0</v>
      </c>
      <c r="Q9" s="31"/>
      <c r="R9" s="30"/>
      <c r="S9" s="30"/>
      <c r="T9" s="30"/>
      <c r="U9" s="30"/>
      <c r="V9" s="30"/>
      <c r="W9" s="30"/>
      <c r="X9" s="30"/>
      <c r="Y9" s="30"/>
      <c r="Z9" s="30"/>
      <c r="AA9" s="30"/>
      <c r="AB9" s="30"/>
      <c r="AC9" s="30"/>
      <c r="AD9" s="30"/>
      <c r="AE9" s="30"/>
      <c r="AF9" s="25" t="str">
        <f t="shared" si="2"/>
        <v xml:space="preserve"> </v>
      </c>
      <c r="AG9" s="32">
        <f t="shared" si="3"/>
        <v>0</v>
      </c>
      <c r="AH9" s="32">
        <f t="shared" si="4"/>
        <v>0</v>
      </c>
      <c r="AI9" s="31"/>
      <c r="AJ9" s="30"/>
      <c r="AK9" s="30"/>
      <c r="AL9" s="30"/>
      <c r="AM9" s="30"/>
      <c r="AN9" s="30"/>
      <c r="AO9" s="30"/>
      <c r="AP9" s="30"/>
      <c r="AQ9" s="30"/>
      <c r="AR9" s="30"/>
      <c r="AS9" s="30"/>
      <c r="AT9" s="30"/>
      <c r="AU9" s="30"/>
      <c r="AV9" s="30"/>
      <c r="AW9" s="30"/>
      <c r="AX9" s="25" t="str">
        <f t="shared" si="5"/>
        <v xml:space="preserve"> </v>
      </c>
      <c r="AY9" s="32">
        <f t="shared" si="6"/>
        <v>0</v>
      </c>
    </row>
    <row r="10" spans="1:51" ht="33" customHeight="1">
      <c r="A10" s="28"/>
      <c r="B10" s="29"/>
      <c r="C10" s="30"/>
      <c r="D10" s="30"/>
      <c r="E10" s="30"/>
      <c r="F10" s="30"/>
      <c r="G10" s="30"/>
      <c r="H10" s="30"/>
      <c r="I10" s="30"/>
      <c r="J10" s="30"/>
      <c r="K10" s="30"/>
      <c r="L10" s="30"/>
      <c r="M10" s="30"/>
      <c r="N10" s="25" t="str">
        <f t="shared" si="7"/>
        <v xml:space="preserve"> </v>
      </c>
      <c r="O10" s="32">
        <f t="shared" si="0"/>
        <v>0</v>
      </c>
      <c r="P10" s="32">
        <f t="shared" si="1"/>
        <v>0</v>
      </c>
      <c r="Q10" s="31"/>
      <c r="R10" s="30"/>
      <c r="S10" s="30"/>
      <c r="T10" s="30"/>
      <c r="U10" s="30"/>
      <c r="V10" s="30"/>
      <c r="W10" s="30"/>
      <c r="X10" s="30"/>
      <c r="Y10" s="30"/>
      <c r="Z10" s="30"/>
      <c r="AA10" s="30"/>
      <c r="AB10" s="30"/>
      <c r="AC10" s="30"/>
      <c r="AD10" s="30"/>
      <c r="AE10" s="30"/>
      <c r="AF10" s="25" t="str">
        <f t="shared" si="2"/>
        <v xml:space="preserve"> </v>
      </c>
      <c r="AG10" s="32">
        <f t="shared" si="3"/>
        <v>0</v>
      </c>
      <c r="AH10" s="32">
        <f t="shared" si="4"/>
        <v>0</v>
      </c>
      <c r="AI10" s="31"/>
      <c r="AJ10" s="30"/>
      <c r="AK10" s="30"/>
      <c r="AL10" s="30"/>
      <c r="AM10" s="30"/>
      <c r="AN10" s="30"/>
      <c r="AO10" s="30"/>
      <c r="AP10" s="30"/>
      <c r="AQ10" s="30"/>
      <c r="AR10" s="30"/>
      <c r="AS10" s="30"/>
      <c r="AT10" s="30"/>
      <c r="AU10" s="30"/>
      <c r="AV10" s="30"/>
      <c r="AW10" s="30"/>
      <c r="AX10" s="25" t="str">
        <f t="shared" si="5"/>
        <v xml:space="preserve"> </v>
      </c>
      <c r="AY10" s="32">
        <f t="shared" si="6"/>
        <v>0</v>
      </c>
    </row>
    <row r="11" spans="1:51" ht="33" customHeight="1">
      <c r="A11" s="28"/>
      <c r="B11" s="29"/>
      <c r="C11" s="30"/>
      <c r="D11" s="30"/>
      <c r="E11" s="30"/>
      <c r="F11" s="30"/>
      <c r="G11" s="30"/>
      <c r="H11" s="30"/>
      <c r="I11" s="30"/>
      <c r="J11" s="30"/>
      <c r="K11" s="30"/>
      <c r="L11" s="30"/>
      <c r="M11" s="30"/>
      <c r="N11" s="25" t="str">
        <f t="shared" si="7"/>
        <v xml:space="preserve"> </v>
      </c>
      <c r="O11" s="32">
        <f t="shared" si="0"/>
        <v>0</v>
      </c>
      <c r="P11" s="32">
        <f t="shared" si="1"/>
        <v>0</v>
      </c>
      <c r="Q11" s="31"/>
      <c r="R11" s="30"/>
      <c r="S11" s="30"/>
      <c r="T11" s="30"/>
      <c r="U11" s="30"/>
      <c r="V11" s="30"/>
      <c r="W11" s="30"/>
      <c r="X11" s="30"/>
      <c r="Y11" s="30"/>
      <c r="Z11" s="30"/>
      <c r="AA11" s="30"/>
      <c r="AB11" s="30"/>
      <c r="AC11" s="30"/>
      <c r="AD11" s="30"/>
      <c r="AE11" s="30"/>
      <c r="AF11" s="25" t="str">
        <f t="shared" si="2"/>
        <v xml:space="preserve"> </v>
      </c>
      <c r="AG11" s="32">
        <f t="shared" si="3"/>
        <v>0</v>
      </c>
      <c r="AH11" s="32">
        <f t="shared" si="4"/>
        <v>0</v>
      </c>
      <c r="AI11" s="31"/>
      <c r="AJ11" s="30"/>
      <c r="AK11" s="30"/>
      <c r="AL11" s="30"/>
      <c r="AM11" s="30"/>
      <c r="AN11" s="30"/>
      <c r="AO11" s="30"/>
      <c r="AP11" s="30"/>
      <c r="AQ11" s="30"/>
      <c r="AR11" s="30"/>
      <c r="AS11" s="30"/>
      <c r="AT11" s="30"/>
      <c r="AU11" s="30"/>
      <c r="AV11" s="30"/>
      <c r="AW11" s="30"/>
      <c r="AX11" s="25" t="str">
        <f t="shared" si="5"/>
        <v xml:space="preserve"> </v>
      </c>
      <c r="AY11" s="32">
        <f t="shared" si="6"/>
        <v>0</v>
      </c>
    </row>
    <row r="12" spans="1:51" ht="33" customHeight="1">
      <c r="A12" s="28"/>
      <c r="B12" s="29"/>
      <c r="C12" s="30"/>
      <c r="D12" s="30"/>
      <c r="E12" s="30"/>
      <c r="F12" s="30"/>
      <c r="G12" s="30"/>
      <c r="H12" s="30"/>
      <c r="I12" s="30"/>
      <c r="J12" s="30"/>
      <c r="K12" s="30"/>
      <c r="L12" s="30"/>
      <c r="M12" s="30"/>
      <c r="N12" s="25" t="str">
        <f t="shared" si="7"/>
        <v xml:space="preserve"> </v>
      </c>
      <c r="O12" s="32">
        <f t="shared" si="0"/>
        <v>0</v>
      </c>
      <c r="P12" s="32">
        <f t="shared" si="1"/>
        <v>0</v>
      </c>
      <c r="Q12" s="31"/>
      <c r="R12" s="30"/>
      <c r="S12" s="30"/>
      <c r="T12" s="30"/>
      <c r="U12" s="30"/>
      <c r="V12" s="30"/>
      <c r="W12" s="30"/>
      <c r="X12" s="30"/>
      <c r="Y12" s="30"/>
      <c r="Z12" s="30"/>
      <c r="AA12" s="30"/>
      <c r="AB12" s="30"/>
      <c r="AC12" s="30"/>
      <c r="AD12" s="30"/>
      <c r="AE12" s="30"/>
      <c r="AF12" s="25" t="str">
        <f t="shared" si="2"/>
        <v xml:space="preserve"> </v>
      </c>
      <c r="AG12" s="32">
        <f t="shared" si="3"/>
        <v>0</v>
      </c>
      <c r="AH12" s="32">
        <f t="shared" si="4"/>
        <v>0</v>
      </c>
      <c r="AI12" s="31"/>
      <c r="AJ12" s="30"/>
      <c r="AK12" s="30"/>
      <c r="AL12" s="30"/>
      <c r="AM12" s="30"/>
      <c r="AN12" s="30"/>
      <c r="AO12" s="30"/>
      <c r="AP12" s="30"/>
      <c r="AQ12" s="30"/>
      <c r="AR12" s="30"/>
      <c r="AS12" s="30"/>
      <c r="AT12" s="30"/>
      <c r="AU12" s="30"/>
      <c r="AV12" s="30"/>
      <c r="AW12" s="30"/>
      <c r="AX12" s="25" t="str">
        <f t="shared" si="5"/>
        <v xml:space="preserve"> </v>
      </c>
      <c r="AY12" s="32">
        <f t="shared" si="6"/>
        <v>0</v>
      </c>
    </row>
    <row r="13" spans="1:51" ht="33" customHeight="1">
      <c r="A13" s="28"/>
      <c r="B13" s="29"/>
      <c r="C13" s="30"/>
      <c r="D13" s="30"/>
      <c r="E13" s="30"/>
      <c r="F13" s="30"/>
      <c r="G13" s="30"/>
      <c r="H13" s="30"/>
      <c r="I13" s="30"/>
      <c r="J13" s="30"/>
      <c r="K13" s="30"/>
      <c r="L13" s="30"/>
      <c r="M13" s="30"/>
      <c r="N13" s="25" t="str">
        <f t="shared" si="7"/>
        <v xml:space="preserve"> </v>
      </c>
      <c r="O13" s="32">
        <f t="shared" si="0"/>
        <v>0</v>
      </c>
      <c r="P13" s="32">
        <f t="shared" si="1"/>
        <v>0</v>
      </c>
      <c r="Q13" s="31"/>
      <c r="R13" s="30"/>
      <c r="S13" s="30"/>
      <c r="T13" s="30"/>
      <c r="U13" s="30"/>
      <c r="V13" s="30"/>
      <c r="W13" s="30"/>
      <c r="X13" s="30"/>
      <c r="Y13" s="30"/>
      <c r="Z13" s="30"/>
      <c r="AA13" s="30"/>
      <c r="AB13" s="30"/>
      <c r="AC13" s="30"/>
      <c r="AD13" s="30"/>
      <c r="AE13" s="30"/>
      <c r="AF13" s="25" t="str">
        <f t="shared" si="2"/>
        <v xml:space="preserve"> </v>
      </c>
      <c r="AG13" s="32">
        <f t="shared" si="3"/>
        <v>0</v>
      </c>
      <c r="AH13" s="32">
        <f t="shared" si="4"/>
        <v>0</v>
      </c>
      <c r="AI13" s="31"/>
      <c r="AJ13" s="30"/>
      <c r="AK13" s="30"/>
      <c r="AL13" s="30"/>
      <c r="AM13" s="30"/>
      <c r="AN13" s="30"/>
      <c r="AO13" s="30"/>
      <c r="AP13" s="30"/>
      <c r="AQ13" s="30"/>
      <c r="AR13" s="30"/>
      <c r="AS13" s="30"/>
      <c r="AT13" s="30"/>
      <c r="AU13" s="30"/>
      <c r="AV13" s="30"/>
      <c r="AW13" s="30"/>
      <c r="AX13" s="25" t="str">
        <f t="shared" si="5"/>
        <v xml:space="preserve"> </v>
      </c>
      <c r="AY13" s="32">
        <f t="shared" si="6"/>
        <v>0</v>
      </c>
    </row>
    <row r="14" spans="1:51" ht="33" customHeight="1">
      <c r="A14" s="28"/>
      <c r="B14" s="29"/>
      <c r="C14" s="30"/>
      <c r="D14" s="30"/>
      <c r="E14" s="30"/>
      <c r="F14" s="30"/>
      <c r="G14" s="30"/>
      <c r="H14" s="30"/>
      <c r="I14" s="30"/>
      <c r="J14" s="30"/>
      <c r="K14" s="30"/>
      <c r="L14" s="30"/>
      <c r="M14" s="30"/>
      <c r="N14" s="25" t="str">
        <f t="shared" si="7"/>
        <v xml:space="preserve"> </v>
      </c>
      <c r="O14" s="32">
        <f t="shared" si="0"/>
        <v>0</v>
      </c>
      <c r="P14" s="32">
        <f t="shared" si="1"/>
        <v>0</v>
      </c>
      <c r="Q14" s="31"/>
      <c r="R14" s="30"/>
      <c r="S14" s="30"/>
      <c r="T14" s="30"/>
      <c r="U14" s="30"/>
      <c r="V14" s="30"/>
      <c r="W14" s="30"/>
      <c r="X14" s="30"/>
      <c r="Y14" s="30"/>
      <c r="Z14" s="30"/>
      <c r="AA14" s="30"/>
      <c r="AB14" s="30"/>
      <c r="AC14" s="30"/>
      <c r="AD14" s="30"/>
      <c r="AE14" s="30"/>
      <c r="AF14" s="25" t="str">
        <f t="shared" si="2"/>
        <v xml:space="preserve"> </v>
      </c>
      <c r="AG14" s="32">
        <f t="shared" si="3"/>
        <v>0</v>
      </c>
      <c r="AH14" s="32">
        <f t="shared" si="4"/>
        <v>0</v>
      </c>
      <c r="AI14" s="31"/>
      <c r="AJ14" s="30"/>
      <c r="AK14" s="30"/>
      <c r="AL14" s="30"/>
      <c r="AM14" s="30"/>
      <c r="AN14" s="30"/>
      <c r="AO14" s="30"/>
      <c r="AP14" s="30"/>
      <c r="AQ14" s="30"/>
      <c r="AR14" s="30"/>
      <c r="AS14" s="30"/>
      <c r="AT14" s="30"/>
      <c r="AU14" s="30"/>
      <c r="AV14" s="30"/>
      <c r="AW14" s="30"/>
      <c r="AX14" s="25" t="str">
        <f t="shared" si="5"/>
        <v xml:space="preserve"> </v>
      </c>
      <c r="AY14" s="32">
        <f t="shared" si="6"/>
        <v>0</v>
      </c>
    </row>
    <row r="15" spans="1:51" ht="33" customHeight="1">
      <c r="A15" s="28"/>
      <c r="B15" s="29"/>
      <c r="C15" s="30"/>
      <c r="D15" s="30"/>
      <c r="E15" s="30"/>
      <c r="F15" s="30"/>
      <c r="G15" s="30"/>
      <c r="H15" s="30"/>
      <c r="I15" s="30"/>
      <c r="J15" s="30"/>
      <c r="K15" s="30"/>
      <c r="L15" s="30"/>
      <c r="M15" s="30"/>
      <c r="N15" s="25" t="str">
        <f t="shared" si="7"/>
        <v xml:space="preserve"> </v>
      </c>
      <c r="O15" s="32">
        <f t="shared" si="0"/>
        <v>0</v>
      </c>
      <c r="P15" s="32">
        <f t="shared" si="1"/>
        <v>0</v>
      </c>
      <c r="Q15" s="31"/>
      <c r="R15" s="30"/>
      <c r="S15" s="30"/>
      <c r="T15" s="30"/>
      <c r="U15" s="30"/>
      <c r="V15" s="30"/>
      <c r="W15" s="30"/>
      <c r="X15" s="30"/>
      <c r="Y15" s="30"/>
      <c r="Z15" s="30"/>
      <c r="AA15" s="30"/>
      <c r="AB15" s="30"/>
      <c r="AC15" s="30"/>
      <c r="AD15" s="30"/>
      <c r="AE15" s="30"/>
      <c r="AF15" s="25" t="str">
        <f t="shared" si="2"/>
        <v xml:space="preserve"> </v>
      </c>
      <c r="AG15" s="32">
        <f t="shared" si="3"/>
        <v>0</v>
      </c>
      <c r="AH15" s="32">
        <f t="shared" si="4"/>
        <v>0</v>
      </c>
      <c r="AI15" s="31"/>
      <c r="AJ15" s="30"/>
      <c r="AK15" s="30"/>
      <c r="AL15" s="30"/>
      <c r="AM15" s="30"/>
      <c r="AN15" s="30"/>
      <c r="AO15" s="30"/>
      <c r="AP15" s="30"/>
      <c r="AQ15" s="30"/>
      <c r="AR15" s="30"/>
      <c r="AS15" s="30"/>
      <c r="AT15" s="30"/>
      <c r="AU15" s="30"/>
      <c r="AV15" s="30"/>
      <c r="AW15" s="30"/>
      <c r="AX15" s="25" t="str">
        <f t="shared" si="5"/>
        <v xml:space="preserve"> </v>
      </c>
      <c r="AY15" s="32">
        <f t="shared" si="6"/>
        <v>0</v>
      </c>
    </row>
    <row r="16" spans="1:51" ht="33" customHeight="1">
      <c r="A16" s="28"/>
      <c r="B16" s="29"/>
      <c r="C16" s="30"/>
      <c r="D16" s="30"/>
      <c r="E16" s="30"/>
      <c r="F16" s="30"/>
      <c r="G16" s="30"/>
      <c r="H16" s="30"/>
      <c r="I16" s="30"/>
      <c r="J16" s="30"/>
      <c r="K16" s="30"/>
      <c r="L16" s="30"/>
      <c r="M16" s="30"/>
      <c r="N16" s="25" t="str">
        <f t="shared" si="7"/>
        <v xml:space="preserve"> </v>
      </c>
      <c r="O16" s="32">
        <f t="shared" si="0"/>
        <v>0</v>
      </c>
      <c r="P16" s="32">
        <f t="shared" si="1"/>
        <v>0</v>
      </c>
      <c r="Q16" s="31"/>
      <c r="R16" s="30"/>
      <c r="S16" s="30"/>
      <c r="T16" s="30"/>
      <c r="U16" s="30"/>
      <c r="V16" s="30"/>
      <c r="W16" s="30"/>
      <c r="X16" s="30"/>
      <c r="Y16" s="30"/>
      <c r="Z16" s="30"/>
      <c r="AA16" s="30"/>
      <c r="AB16" s="30"/>
      <c r="AC16" s="30"/>
      <c r="AD16" s="30"/>
      <c r="AE16" s="30"/>
      <c r="AF16" s="25" t="str">
        <f t="shared" si="2"/>
        <v xml:space="preserve"> </v>
      </c>
      <c r="AG16" s="32">
        <f t="shared" si="3"/>
        <v>0</v>
      </c>
      <c r="AH16" s="32">
        <f t="shared" si="4"/>
        <v>0</v>
      </c>
      <c r="AI16" s="31"/>
      <c r="AJ16" s="30"/>
      <c r="AK16" s="30"/>
      <c r="AL16" s="30"/>
      <c r="AM16" s="30"/>
      <c r="AN16" s="30"/>
      <c r="AO16" s="30"/>
      <c r="AP16" s="30"/>
      <c r="AQ16" s="30"/>
      <c r="AR16" s="30"/>
      <c r="AS16" s="30"/>
      <c r="AT16" s="30"/>
      <c r="AU16" s="30"/>
      <c r="AV16" s="30"/>
      <c r="AW16" s="30"/>
      <c r="AX16" s="25" t="str">
        <f t="shared" si="5"/>
        <v xml:space="preserve"> </v>
      </c>
      <c r="AY16" s="32">
        <f t="shared" si="6"/>
        <v>0</v>
      </c>
    </row>
    <row r="17" spans="1:51" ht="33" customHeight="1">
      <c r="A17" s="28"/>
      <c r="B17" s="29"/>
      <c r="C17" s="30"/>
      <c r="D17" s="30"/>
      <c r="E17" s="30"/>
      <c r="F17" s="30"/>
      <c r="G17" s="30"/>
      <c r="H17" s="30"/>
      <c r="I17" s="30"/>
      <c r="J17" s="30"/>
      <c r="K17" s="30"/>
      <c r="L17" s="30"/>
      <c r="M17" s="30"/>
      <c r="N17" s="25" t="str">
        <f t="shared" si="7"/>
        <v xml:space="preserve"> </v>
      </c>
      <c r="O17" s="32">
        <f t="shared" si="0"/>
        <v>0</v>
      </c>
      <c r="P17" s="32">
        <f t="shared" si="1"/>
        <v>0</v>
      </c>
      <c r="Q17" s="31"/>
      <c r="R17" s="30"/>
      <c r="S17" s="30"/>
      <c r="T17" s="30"/>
      <c r="U17" s="30"/>
      <c r="V17" s="30"/>
      <c r="W17" s="30"/>
      <c r="X17" s="30"/>
      <c r="Y17" s="30"/>
      <c r="Z17" s="30"/>
      <c r="AA17" s="30"/>
      <c r="AB17" s="30"/>
      <c r="AC17" s="30"/>
      <c r="AD17" s="30"/>
      <c r="AE17" s="30"/>
      <c r="AF17" s="25" t="str">
        <f t="shared" si="2"/>
        <v xml:space="preserve"> </v>
      </c>
      <c r="AG17" s="32">
        <f t="shared" si="3"/>
        <v>0</v>
      </c>
      <c r="AH17" s="32">
        <f t="shared" si="4"/>
        <v>0</v>
      </c>
      <c r="AI17" s="31"/>
      <c r="AJ17" s="30"/>
      <c r="AK17" s="30"/>
      <c r="AL17" s="30"/>
      <c r="AM17" s="30"/>
      <c r="AN17" s="30"/>
      <c r="AO17" s="30"/>
      <c r="AP17" s="30"/>
      <c r="AQ17" s="30"/>
      <c r="AR17" s="30"/>
      <c r="AS17" s="30"/>
      <c r="AT17" s="30"/>
      <c r="AU17" s="30"/>
      <c r="AV17" s="30"/>
      <c r="AW17" s="30"/>
      <c r="AX17" s="25" t="str">
        <f t="shared" si="5"/>
        <v xml:space="preserve"> </v>
      </c>
      <c r="AY17" s="32">
        <f t="shared" si="6"/>
        <v>0</v>
      </c>
    </row>
    <row r="18" spans="1:51" ht="33" customHeight="1">
      <c r="A18" s="28"/>
      <c r="B18" s="29"/>
      <c r="C18" s="30"/>
      <c r="D18" s="30"/>
      <c r="E18" s="30"/>
      <c r="F18" s="30"/>
      <c r="G18" s="30"/>
      <c r="H18" s="30"/>
      <c r="I18" s="30"/>
      <c r="J18" s="30"/>
      <c r="K18" s="30"/>
      <c r="L18" s="30"/>
      <c r="M18" s="30"/>
      <c r="N18" s="25" t="str">
        <f t="shared" si="7"/>
        <v xml:space="preserve"> </v>
      </c>
      <c r="O18" s="32">
        <f t="shared" si="0"/>
        <v>0</v>
      </c>
      <c r="P18" s="32">
        <f t="shared" si="1"/>
        <v>0</v>
      </c>
      <c r="Q18" s="31"/>
      <c r="R18" s="30"/>
      <c r="S18" s="30"/>
      <c r="T18" s="30"/>
      <c r="U18" s="30"/>
      <c r="V18" s="30"/>
      <c r="W18" s="30"/>
      <c r="X18" s="30"/>
      <c r="Y18" s="30"/>
      <c r="Z18" s="30"/>
      <c r="AA18" s="30"/>
      <c r="AB18" s="30"/>
      <c r="AC18" s="30"/>
      <c r="AD18" s="30"/>
      <c r="AE18" s="30"/>
      <c r="AF18" s="25" t="str">
        <f t="shared" si="2"/>
        <v xml:space="preserve"> </v>
      </c>
      <c r="AG18" s="32">
        <f t="shared" si="3"/>
        <v>0</v>
      </c>
      <c r="AH18" s="32">
        <f t="shared" si="4"/>
        <v>0</v>
      </c>
      <c r="AI18" s="31"/>
      <c r="AJ18" s="30"/>
      <c r="AK18" s="30"/>
      <c r="AL18" s="30"/>
      <c r="AM18" s="30"/>
      <c r="AN18" s="30"/>
      <c r="AO18" s="30"/>
      <c r="AP18" s="30"/>
      <c r="AQ18" s="30"/>
      <c r="AR18" s="30"/>
      <c r="AS18" s="30"/>
      <c r="AT18" s="30"/>
      <c r="AU18" s="30"/>
      <c r="AV18" s="30"/>
      <c r="AW18" s="30"/>
      <c r="AX18" s="25" t="str">
        <f t="shared" si="5"/>
        <v xml:space="preserve"> </v>
      </c>
      <c r="AY18" s="32">
        <f t="shared" si="6"/>
        <v>0</v>
      </c>
    </row>
    <row r="19" spans="1:51" ht="33" customHeight="1">
      <c r="A19" s="28"/>
      <c r="B19" s="29"/>
      <c r="C19" s="30"/>
      <c r="D19" s="30"/>
      <c r="E19" s="30"/>
      <c r="F19" s="30"/>
      <c r="G19" s="30"/>
      <c r="H19" s="30"/>
      <c r="I19" s="30"/>
      <c r="J19" s="30"/>
      <c r="K19" s="30"/>
      <c r="L19" s="30"/>
      <c r="M19" s="30"/>
      <c r="N19" s="25" t="str">
        <f t="shared" si="7"/>
        <v xml:space="preserve"> </v>
      </c>
      <c r="O19" s="32">
        <f t="shared" si="0"/>
        <v>0</v>
      </c>
      <c r="P19" s="32">
        <f t="shared" si="1"/>
        <v>0</v>
      </c>
      <c r="Q19" s="31"/>
      <c r="R19" s="30"/>
      <c r="S19" s="30"/>
      <c r="T19" s="30"/>
      <c r="U19" s="30"/>
      <c r="V19" s="30"/>
      <c r="W19" s="30"/>
      <c r="X19" s="30"/>
      <c r="Y19" s="30"/>
      <c r="Z19" s="30"/>
      <c r="AA19" s="30"/>
      <c r="AB19" s="30"/>
      <c r="AC19" s="30"/>
      <c r="AD19" s="30"/>
      <c r="AE19" s="30"/>
      <c r="AF19" s="25" t="str">
        <f t="shared" si="2"/>
        <v xml:space="preserve"> </v>
      </c>
      <c r="AG19" s="32">
        <f t="shared" si="3"/>
        <v>0</v>
      </c>
      <c r="AH19" s="32">
        <f t="shared" si="4"/>
        <v>0</v>
      </c>
      <c r="AI19" s="31"/>
      <c r="AJ19" s="30"/>
      <c r="AK19" s="30"/>
      <c r="AL19" s="30"/>
      <c r="AM19" s="30"/>
      <c r="AN19" s="30"/>
      <c r="AO19" s="30"/>
      <c r="AP19" s="30"/>
      <c r="AQ19" s="30"/>
      <c r="AR19" s="30"/>
      <c r="AS19" s="30"/>
      <c r="AT19" s="30"/>
      <c r="AU19" s="30"/>
      <c r="AV19" s="30"/>
      <c r="AW19" s="30"/>
      <c r="AX19" s="25" t="str">
        <f t="shared" si="5"/>
        <v xml:space="preserve"> </v>
      </c>
      <c r="AY19" s="32">
        <f t="shared" si="6"/>
        <v>0</v>
      </c>
    </row>
    <row r="20" spans="1:51" ht="33" customHeight="1">
      <c r="A20" s="28"/>
      <c r="B20" s="29"/>
      <c r="C20" s="30"/>
      <c r="D20" s="30"/>
      <c r="E20" s="30"/>
      <c r="F20" s="30"/>
      <c r="G20" s="30"/>
      <c r="H20" s="30"/>
      <c r="I20" s="30"/>
      <c r="J20" s="30"/>
      <c r="K20" s="30"/>
      <c r="L20" s="30"/>
      <c r="M20" s="30"/>
      <c r="N20" s="25" t="str">
        <f t="shared" si="7"/>
        <v xml:space="preserve"> </v>
      </c>
      <c r="O20" s="32">
        <f t="shared" si="0"/>
        <v>0</v>
      </c>
      <c r="P20" s="32">
        <f t="shared" si="1"/>
        <v>0</v>
      </c>
      <c r="Q20" s="31"/>
      <c r="R20" s="30"/>
      <c r="S20" s="30"/>
      <c r="T20" s="30"/>
      <c r="U20" s="30"/>
      <c r="V20" s="30"/>
      <c r="W20" s="30"/>
      <c r="X20" s="30"/>
      <c r="Y20" s="30"/>
      <c r="Z20" s="30"/>
      <c r="AA20" s="30"/>
      <c r="AB20" s="30"/>
      <c r="AC20" s="30"/>
      <c r="AD20" s="30"/>
      <c r="AE20" s="30"/>
      <c r="AF20" s="25" t="str">
        <f t="shared" si="2"/>
        <v xml:space="preserve"> </v>
      </c>
      <c r="AG20" s="32">
        <f t="shared" si="3"/>
        <v>0</v>
      </c>
      <c r="AH20" s="32">
        <f t="shared" si="4"/>
        <v>0</v>
      </c>
      <c r="AI20" s="31"/>
      <c r="AJ20" s="30"/>
      <c r="AK20" s="30"/>
      <c r="AL20" s="30"/>
      <c r="AM20" s="30"/>
      <c r="AN20" s="30"/>
      <c r="AO20" s="30"/>
      <c r="AP20" s="30"/>
      <c r="AQ20" s="30"/>
      <c r="AR20" s="30"/>
      <c r="AS20" s="30"/>
      <c r="AT20" s="30"/>
      <c r="AU20" s="30"/>
      <c r="AV20" s="30"/>
      <c r="AW20" s="30"/>
      <c r="AX20" s="25" t="str">
        <f t="shared" si="5"/>
        <v xml:space="preserve"> </v>
      </c>
      <c r="AY20" s="32">
        <f t="shared" si="6"/>
        <v>0</v>
      </c>
    </row>
    <row r="21" spans="1:51" ht="33" customHeight="1">
      <c r="A21" s="28"/>
      <c r="B21" s="29"/>
      <c r="C21" s="30"/>
      <c r="D21" s="30"/>
      <c r="E21" s="30"/>
      <c r="F21" s="30"/>
      <c r="G21" s="30"/>
      <c r="H21" s="30"/>
      <c r="I21" s="30"/>
      <c r="J21" s="30"/>
      <c r="K21" s="30"/>
      <c r="L21" s="30"/>
      <c r="M21" s="30"/>
      <c r="N21" s="25" t="str">
        <f t="shared" si="7"/>
        <v xml:space="preserve"> </v>
      </c>
      <c r="O21" s="32">
        <f t="shared" si="0"/>
        <v>0</v>
      </c>
      <c r="P21" s="32">
        <f t="shared" si="1"/>
        <v>0</v>
      </c>
      <c r="Q21" s="31"/>
      <c r="R21" s="30"/>
      <c r="S21" s="30"/>
      <c r="T21" s="30"/>
      <c r="U21" s="30"/>
      <c r="V21" s="30"/>
      <c r="W21" s="30"/>
      <c r="X21" s="30"/>
      <c r="Y21" s="30"/>
      <c r="Z21" s="30"/>
      <c r="AA21" s="30"/>
      <c r="AB21" s="30"/>
      <c r="AC21" s="30"/>
      <c r="AD21" s="30"/>
      <c r="AE21" s="30"/>
      <c r="AF21" s="25" t="str">
        <f t="shared" si="2"/>
        <v xml:space="preserve"> </v>
      </c>
      <c r="AG21" s="32">
        <f t="shared" si="3"/>
        <v>0</v>
      </c>
      <c r="AH21" s="32">
        <f t="shared" si="4"/>
        <v>0</v>
      </c>
      <c r="AI21" s="540" t="s">
        <v>78</v>
      </c>
      <c r="AJ21" s="561"/>
      <c r="AK21" s="34">
        <f>COUNTIF(AK5:AK20,"A")</f>
        <v>0</v>
      </c>
      <c r="AL21" s="34">
        <f t="shared" ref="AL21:AV23" si="8">COUNTIF(AL5:AL20,"A")</f>
        <v>0</v>
      </c>
      <c r="AM21" s="34">
        <f t="shared" si="8"/>
        <v>0</v>
      </c>
      <c r="AN21" s="34">
        <f t="shared" si="8"/>
        <v>0</v>
      </c>
      <c r="AO21" s="34">
        <f t="shared" si="8"/>
        <v>0</v>
      </c>
      <c r="AP21" s="34">
        <f t="shared" si="8"/>
        <v>0</v>
      </c>
      <c r="AQ21" s="34">
        <f t="shared" si="8"/>
        <v>0</v>
      </c>
      <c r="AR21" s="34">
        <f t="shared" si="8"/>
        <v>0</v>
      </c>
      <c r="AS21" s="34">
        <f t="shared" si="8"/>
        <v>0</v>
      </c>
      <c r="AT21" s="34">
        <f t="shared" si="8"/>
        <v>0</v>
      </c>
      <c r="AU21" s="34">
        <f t="shared" si="8"/>
        <v>0</v>
      </c>
      <c r="AV21" s="34">
        <f t="shared" si="8"/>
        <v>0</v>
      </c>
      <c r="AW21" s="34" cm="1">
        <f t="array" ref="AW21">_xlfn.IFNA(_xlfn.IFS(COUNTIF(AW5:AW20,"1")&gt;1, "1 *", COUNTIF(AW5:AW20,"2")&gt;1, "2 *",COUNTIF(AW5:AW20,"3")&gt;1, "3 *",COUNTIF(AW5:AW20,"4")&gt;1, "4 *"),0)</f>
        <v>0</v>
      </c>
      <c r="AX21" s="34"/>
      <c r="AY21" s="32"/>
    </row>
    <row r="22" spans="1:51" ht="33" customHeight="1">
      <c r="A22" s="28"/>
      <c r="B22" s="29"/>
      <c r="C22" s="30"/>
      <c r="D22" s="30"/>
      <c r="E22" s="30"/>
      <c r="F22" s="30"/>
      <c r="G22" s="30"/>
      <c r="H22" s="30"/>
      <c r="I22" s="30"/>
      <c r="J22" s="30"/>
      <c r="K22" s="30"/>
      <c r="L22" s="30"/>
      <c r="M22" s="30"/>
      <c r="N22" s="25" t="str">
        <f t="shared" si="7"/>
        <v xml:space="preserve"> </v>
      </c>
      <c r="O22" s="32">
        <f t="shared" si="0"/>
        <v>0</v>
      </c>
      <c r="P22" s="32">
        <f t="shared" si="1"/>
        <v>0</v>
      </c>
      <c r="Q22" s="31"/>
      <c r="R22" s="30"/>
      <c r="S22" s="30"/>
      <c r="T22" s="30"/>
      <c r="U22" s="30"/>
      <c r="V22" s="30"/>
      <c r="W22" s="30"/>
      <c r="X22" s="30"/>
      <c r="Y22" s="30"/>
      <c r="Z22" s="30"/>
      <c r="AA22" s="30"/>
      <c r="AB22" s="30"/>
      <c r="AC22" s="30"/>
      <c r="AD22" s="30"/>
      <c r="AE22" s="30"/>
      <c r="AF22" s="25" t="str">
        <f t="shared" si="2"/>
        <v xml:space="preserve"> </v>
      </c>
      <c r="AG22" s="32">
        <f t="shared" si="3"/>
        <v>0</v>
      </c>
      <c r="AH22" s="32">
        <f t="shared" si="4"/>
        <v>0</v>
      </c>
      <c r="AI22" s="540" t="s">
        <v>79</v>
      </c>
      <c r="AJ22" s="561"/>
      <c r="AK22" s="34">
        <f>COUNTIF(AK5:AK20,"B")</f>
        <v>0</v>
      </c>
      <c r="AL22" s="34">
        <f t="shared" ref="AL22:AU22" si="9">COUNTIF(AL5:AL20,"B")</f>
        <v>0</v>
      </c>
      <c r="AM22" s="34">
        <f t="shared" si="9"/>
        <v>0</v>
      </c>
      <c r="AN22" s="34">
        <f t="shared" si="9"/>
        <v>0</v>
      </c>
      <c r="AO22" s="34">
        <f t="shared" si="9"/>
        <v>0</v>
      </c>
      <c r="AP22" s="34">
        <f t="shared" si="9"/>
        <v>0</v>
      </c>
      <c r="AQ22" s="34">
        <f t="shared" si="9"/>
        <v>0</v>
      </c>
      <c r="AR22" s="34">
        <f t="shared" si="9"/>
        <v>0</v>
      </c>
      <c r="AS22" s="34">
        <f t="shared" si="9"/>
        <v>0</v>
      </c>
      <c r="AT22" s="34">
        <f t="shared" si="9"/>
        <v>0</v>
      </c>
      <c r="AU22" s="34">
        <f t="shared" si="9"/>
        <v>0</v>
      </c>
      <c r="AV22" s="34">
        <f t="shared" si="8"/>
        <v>0</v>
      </c>
      <c r="AW22" s="34"/>
      <c r="AX22" s="34"/>
      <c r="AY22" s="32"/>
    </row>
    <row r="23" spans="1:51" ht="33" customHeight="1">
      <c r="A23" s="28"/>
      <c r="B23" s="29"/>
      <c r="C23" s="30"/>
      <c r="D23" s="30"/>
      <c r="E23" s="30"/>
      <c r="F23" s="30"/>
      <c r="G23" s="30"/>
      <c r="H23" s="30"/>
      <c r="I23" s="30"/>
      <c r="J23" s="30"/>
      <c r="K23" s="30"/>
      <c r="L23" s="30"/>
      <c r="M23" s="30"/>
      <c r="N23" s="25" t="str">
        <f t="shared" si="7"/>
        <v xml:space="preserve"> </v>
      </c>
      <c r="O23" s="32">
        <f t="shared" si="0"/>
        <v>0</v>
      </c>
      <c r="P23" s="32">
        <f t="shared" si="1"/>
        <v>0</v>
      </c>
      <c r="Q23" s="31"/>
      <c r="R23" s="30"/>
      <c r="S23" s="30"/>
      <c r="T23" s="30"/>
      <c r="U23" s="30"/>
      <c r="V23" s="30"/>
      <c r="W23" s="30"/>
      <c r="X23" s="30"/>
      <c r="Y23" s="30"/>
      <c r="Z23" s="30"/>
      <c r="AA23" s="30"/>
      <c r="AB23" s="30"/>
      <c r="AC23" s="30"/>
      <c r="AD23" s="30"/>
      <c r="AE23" s="30"/>
      <c r="AF23" s="25" t="str">
        <f>IF(COUNTIF(S23:AD23,"*s")&gt;0,"X"," ")</f>
        <v xml:space="preserve"> </v>
      </c>
      <c r="AG23" s="32">
        <f t="shared" si="3"/>
        <v>0</v>
      </c>
      <c r="AH23" s="32">
        <f t="shared" si="4"/>
        <v>0</v>
      </c>
      <c r="AI23" s="540" t="s">
        <v>80</v>
      </c>
      <c r="AJ23" s="561"/>
      <c r="AK23" s="34">
        <f>COUNTIF(AK5:AK20,"N/S")</f>
        <v>0</v>
      </c>
      <c r="AL23" s="34">
        <f t="shared" ref="AL23:AU23" si="10">COUNTIF(AL5:AL20,"N/S")</f>
        <v>0</v>
      </c>
      <c r="AM23" s="34">
        <f t="shared" si="10"/>
        <v>0</v>
      </c>
      <c r="AN23" s="34">
        <f t="shared" si="10"/>
        <v>0</v>
      </c>
      <c r="AO23" s="34">
        <f t="shared" si="10"/>
        <v>0</v>
      </c>
      <c r="AP23" s="34">
        <f t="shared" si="10"/>
        <v>0</v>
      </c>
      <c r="AQ23" s="34">
        <f t="shared" si="10"/>
        <v>0</v>
      </c>
      <c r="AR23" s="34">
        <f t="shared" si="10"/>
        <v>0</v>
      </c>
      <c r="AS23" s="34">
        <f t="shared" si="10"/>
        <v>0</v>
      </c>
      <c r="AT23" s="34">
        <f t="shared" si="10"/>
        <v>0</v>
      </c>
      <c r="AU23" s="34">
        <f t="shared" si="10"/>
        <v>0</v>
      </c>
      <c r="AV23" s="34">
        <f t="shared" si="8"/>
        <v>0</v>
      </c>
      <c r="AW23" s="34" cm="1">
        <f t="array" ref="AW23">_xlfn.IFNA(_xlfn.IFS(COUNTIF(AW5:AW20,"N/S1")&gt;1, "N/S1 !",COUNTIF(AW5:AW20,"N/S2")&gt;1, "N/S2 !",COUNTIF(AW5:AW20,"N/S3")&gt;1, "N/S3 !",COUNTIF(AW5:AW20,"N/S4")&gt;1, "N/S4 !"),0)</f>
        <v>0</v>
      </c>
      <c r="AX23" s="34"/>
      <c r="AY23" s="32"/>
    </row>
    <row r="24" spans="1:51" ht="33" customHeight="1">
      <c r="A24" s="28"/>
      <c r="B24" s="29"/>
      <c r="C24" s="30"/>
      <c r="D24" s="30"/>
      <c r="E24" s="30"/>
      <c r="F24" s="30"/>
      <c r="G24" s="30"/>
      <c r="H24" s="30"/>
      <c r="I24" s="30"/>
      <c r="J24" s="30"/>
      <c r="K24" s="30"/>
      <c r="L24" s="30"/>
      <c r="M24" s="30"/>
      <c r="N24" s="25" t="str">
        <f t="shared" si="7"/>
        <v xml:space="preserve"> </v>
      </c>
      <c r="O24" s="32">
        <f t="shared" si="0"/>
        <v>0</v>
      </c>
      <c r="P24" s="32">
        <f t="shared" si="1"/>
        <v>0</v>
      </c>
      <c r="Q24" s="31"/>
      <c r="R24" s="30"/>
      <c r="S24" s="30"/>
      <c r="T24" s="30"/>
      <c r="U24" s="30"/>
      <c r="V24" s="30"/>
      <c r="W24" s="30"/>
      <c r="X24" s="30"/>
      <c r="Y24" s="30"/>
      <c r="Z24" s="30"/>
      <c r="AA24" s="30"/>
      <c r="AB24" s="30"/>
      <c r="AC24" s="30"/>
      <c r="AD24" s="30"/>
      <c r="AE24" s="30"/>
      <c r="AF24" s="25" t="str">
        <f t="shared" ref="AF24:AF30" si="11">IF(COUNTIF(S24:AD24,"*s")&gt;0,"X"," ")</f>
        <v xml:space="preserve"> </v>
      </c>
      <c r="AG24" s="32">
        <f t="shared" si="3"/>
        <v>0</v>
      </c>
      <c r="AH24" s="32">
        <f t="shared" si="4"/>
        <v>0</v>
      </c>
      <c r="AI24" s="563" t="s">
        <v>82</v>
      </c>
      <c r="AJ24" s="564" t="s">
        <v>101</v>
      </c>
      <c r="AK24" s="564" t="s">
        <v>102</v>
      </c>
      <c r="AL24" s="564"/>
      <c r="AM24" s="564"/>
      <c r="AN24" s="564"/>
      <c r="AO24" s="564"/>
      <c r="AP24" s="564"/>
      <c r="AQ24" s="564"/>
      <c r="AR24" s="564"/>
      <c r="AS24" s="564"/>
      <c r="AT24" s="564"/>
      <c r="AU24" s="564"/>
      <c r="AV24" s="564"/>
      <c r="AW24" s="564"/>
      <c r="AX24" s="548" t="s">
        <v>103</v>
      </c>
      <c r="AY24" s="537" t="s">
        <v>104</v>
      </c>
    </row>
    <row r="25" spans="1:51" ht="33" customHeight="1">
      <c r="A25" s="28"/>
      <c r="B25" s="29"/>
      <c r="C25" s="30"/>
      <c r="D25" s="30"/>
      <c r="E25" s="30"/>
      <c r="F25" s="30"/>
      <c r="G25" s="30"/>
      <c r="H25" s="30"/>
      <c r="I25" s="30"/>
      <c r="J25" s="30"/>
      <c r="K25" s="30"/>
      <c r="L25" s="30"/>
      <c r="M25" s="30"/>
      <c r="N25" s="25" t="str">
        <f t="shared" si="7"/>
        <v xml:space="preserve"> </v>
      </c>
      <c r="O25" s="32">
        <f t="shared" si="0"/>
        <v>0</v>
      </c>
      <c r="P25" s="32">
        <f t="shared" si="1"/>
        <v>0</v>
      </c>
      <c r="Q25" s="31"/>
      <c r="R25" s="30"/>
      <c r="S25" s="30"/>
      <c r="T25" s="30"/>
      <c r="U25" s="30"/>
      <c r="V25" s="30"/>
      <c r="W25" s="30"/>
      <c r="X25" s="30"/>
      <c r="Y25" s="30"/>
      <c r="Z25" s="30"/>
      <c r="AA25" s="30"/>
      <c r="AB25" s="30"/>
      <c r="AC25" s="30"/>
      <c r="AD25" s="30"/>
      <c r="AE25" s="30"/>
      <c r="AF25" s="25" t="str">
        <f t="shared" si="11"/>
        <v xml:space="preserve"> </v>
      </c>
      <c r="AG25" s="32">
        <f t="shared" si="3"/>
        <v>0</v>
      </c>
      <c r="AH25" s="32">
        <f t="shared" si="4"/>
        <v>0</v>
      </c>
      <c r="AI25" s="563"/>
      <c r="AJ25" s="564"/>
      <c r="AK25" s="564"/>
      <c r="AL25" s="564"/>
      <c r="AM25" s="564"/>
      <c r="AN25" s="564"/>
      <c r="AO25" s="564"/>
      <c r="AP25" s="564"/>
      <c r="AQ25" s="564"/>
      <c r="AR25" s="564"/>
      <c r="AS25" s="564"/>
      <c r="AT25" s="564"/>
      <c r="AU25" s="564"/>
      <c r="AV25" s="564"/>
      <c r="AW25" s="564"/>
      <c r="AX25" s="549"/>
      <c r="AY25" s="539"/>
    </row>
    <row r="26" spans="1:51" ht="33" customHeight="1">
      <c r="A26" s="28"/>
      <c r="B26" s="29"/>
      <c r="C26" s="30"/>
      <c r="D26" s="30"/>
      <c r="E26" s="30"/>
      <c r="F26" s="30"/>
      <c r="G26" s="30"/>
      <c r="H26" s="30"/>
      <c r="I26" s="30"/>
      <c r="J26" s="30"/>
      <c r="K26" s="30"/>
      <c r="L26" s="30"/>
      <c r="M26" s="30"/>
      <c r="N26" s="25" t="str">
        <f t="shared" si="7"/>
        <v xml:space="preserve"> </v>
      </c>
      <c r="O26" s="32">
        <f t="shared" si="0"/>
        <v>0</v>
      </c>
      <c r="P26" s="32">
        <f t="shared" si="1"/>
        <v>0</v>
      </c>
      <c r="Q26" s="31"/>
      <c r="R26" s="30"/>
      <c r="S26" s="30"/>
      <c r="T26" s="30"/>
      <c r="U26" s="30"/>
      <c r="V26" s="30"/>
      <c r="W26" s="30"/>
      <c r="X26" s="30"/>
      <c r="Y26" s="30"/>
      <c r="Z26" s="30"/>
      <c r="AA26" s="30"/>
      <c r="AB26" s="30"/>
      <c r="AC26" s="30"/>
      <c r="AD26" s="30"/>
      <c r="AE26" s="30"/>
      <c r="AF26" s="25" t="str">
        <f t="shared" si="11"/>
        <v xml:space="preserve"> </v>
      </c>
      <c r="AG26" s="32">
        <f t="shared" si="3"/>
        <v>0</v>
      </c>
      <c r="AH26" s="32">
        <f t="shared" si="4"/>
        <v>0</v>
      </c>
      <c r="AI26" s="31"/>
      <c r="AJ26" s="30"/>
      <c r="AK26" s="30"/>
      <c r="AL26" s="30"/>
      <c r="AM26" s="30"/>
      <c r="AN26" s="537" t="s">
        <v>105</v>
      </c>
      <c r="AO26" s="30"/>
      <c r="AP26" s="30"/>
      <c r="AQ26" s="30"/>
      <c r="AR26" s="30"/>
      <c r="AS26" s="30"/>
      <c r="AT26" s="30"/>
      <c r="AU26" s="30"/>
      <c r="AV26" s="30"/>
      <c r="AW26" s="537" t="s">
        <v>106</v>
      </c>
      <c r="AX26" s="25" t="str">
        <f>IF(COUNTIF(AK26:AV26,"N/S*")&gt;0,"X"," ")</f>
        <v xml:space="preserve"> </v>
      </c>
      <c r="AY26" s="32">
        <f>COUNTIF(AO26:AV26,"*")+COUNTIF(AK26:AM26,"*")</f>
        <v>0</v>
      </c>
    </row>
    <row r="27" spans="1:51" ht="33" customHeight="1">
      <c r="A27" s="28"/>
      <c r="B27" s="29"/>
      <c r="C27" s="30"/>
      <c r="D27" s="30"/>
      <c r="E27" s="30"/>
      <c r="F27" s="30"/>
      <c r="G27" s="30"/>
      <c r="H27" s="30"/>
      <c r="I27" s="30"/>
      <c r="J27" s="30"/>
      <c r="K27" s="30"/>
      <c r="L27" s="30"/>
      <c r="M27" s="30"/>
      <c r="N27" s="25" t="str">
        <f t="shared" si="7"/>
        <v xml:space="preserve"> </v>
      </c>
      <c r="O27" s="32">
        <f t="shared" si="0"/>
        <v>0</v>
      </c>
      <c r="P27" s="32">
        <f t="shared" si="1"/>
        <v>0</v>
      </c>
      <c r="Q27" s="31"/>
      <c r="R27" s="30"/>
      <c r="S27" s="30"/>
      <c r="T27" s="30"/>
      <c r="U27" s="30"/>
      <c r="V27" s="30"/>
      <c r="W27" s="30"/>
      <c r="X27" s="30"/>
      <c r="Y27" s="30"/>
      <c r="Z27" s="30"/>
      <c r="AA27" s="30"/>
      <c r="AB27" s="30"/>
      <c r="AC27" s="30"/>
      <c r="AD27" s="30"/>
      <c r="AE27" s="30"/>
      <c r="AF27" s="25" t="str">
        <f t="shared" si="11"/>
        <v xml:space="preserve"> </v>
      </c>
      <c r="AG27" s="32">
        <f t="shared" si="3"/>
        <v>0</v>
      </c>
      <c r="AH27" s="32">
        <f t="shared" si="4"/>
        <v>0</v>
      </c>
      <c r="AI27" s="31"/>
      <c r="AJ27" s="30"/>
      <c r="AK27" s="30"/>
      <c r="AL27" s="30"/>
      <c r="AM27" s="30"/>
      <c r="AN27" s="538"/>
      <c r="AO27" s="30"/>
      <c r="AP27" s="30"/>
      <c r="AQ27" s="30"/>
      <c r="AR27" s="30"/>
      <c r="AS27" s="30"/>
      <c r="AT27" s="30"/>
      <c r="AU27" s="30"/>
      <c r="AV27" s="30"/>
      <c r="AW27" s="538"/>
      <c r="AX27" s="25" t="str">
        <f t="shared" ref="AX27:AX33" si="12">IF(COUNTIF(AK27:AV27,"N/S*")&gt;0,"X"," ")</f>
        <v xml:space="preserve"> </v>
      </c>
      <c r="AY27" s="32">
        <f t="shared" ref="AY27:AY33" si="13">COUNTIF(AO27:AV27,"*")+COUNTIF(AK27:AM27,"*")</f>
        <v>0</v>
      </c>
    </row>
    <row r="28" spans="1:51" ht="33" customHeight="1">
      <c r="A28" s="28"/>
      <c r="B28" s="29"/>
      <c r="C28" s="30"/>
      <c r="D28" s="30"/>
      <c r="E28" s="30"/>
      <c r="F28" s="30"/>
      <c r="G28" s="30"/>
      <c r="H28" s="30"/>
      <c r="I28" s="30"/>
      <c r="J28" s="30"/>
      <c r="K28" s="30"/>
      <c r="L28" s="30"/>
      <c r="M28" s="30"/>
      <c r="N28" s="25" t="str">
        <f t="shared" si="7"/>
        <v xml:space="preserve"> </v>
      </c>
      <c r="O28" s="32">
        <f t="shared" si="0"/>
        <v>0</v>
      </c>
      <c r="P28" s="32">
        <f t="shared" si="1"/>
        <v>0</v>
      </c>
      <c r="Q28" s="31"/>
      <c r="R28" s="30"/>
      <c r="S28" s="30"/>
      <c r="T28" s="30"/>
      <c r="U28" s="30"/>
      <c r="V28" s="30"/>
      <c r="W28" s="30"/>
      <c r="X28" s="30"/>
      <c r="Y28" s="30"/>
      <c r="Z28" s="30"/>
      <c r="AA28" s="30"/>
      <c r="AB28" s="30"/>
      <c r="AC28" s="30"/>
      <c r="AD28" s="30"/>
      <c r="AE28" s="30"/>
      <c r="AF28" s="25" t="str">
        <f t="shared" si="11"/>
        <v xml:space="preserve"> </v>
      </c>
      <c r="AG28" s="32">
        <f t="shared" si="3"/>
        <v>0</v>
      </c>
      <c r="AH28" s="32">
        <f t="shared" si="4"/>
        <v>0</v>
      </c>
      <c r="AI28" s="31"/>
      <c r="AJ28" s="30"/>
      <c r="AK28" s="30"/>
      <c r="AL28" s="30"/>
      <c r="AM28" s="30"/>
      <c r="AN28" s="538"/>
      <c r="AO28" s="30"/>
      <c r="AP28" s="30"/>
      <c r="AQ28" s="30"/>
      <c r="AR28" s="30"/>
      <c r="AS28" s="30"/>
      <c r="AT28" s="30"/>
      <c r="AU28" s="30"/>
      <c r="AV28" s="30"/>
      <c r="AW28" s="538"/>
      <c r="AX28" s="25" t="str">
        <f t="shared" si="12"/>
        <v xml:space="preserve"> </v>
      </c>
      <c r="AY28" s="32">
        <f t="shared" si="13"/>
        <v>0</v>
      </c>
    </row>
    <row r="29" spans="1:51" ht="33" customHeight="1">
      <c r="A29" s="28"/>
      <c r="B29" s="29"/>
      <c r="C29" s="30"/>
      <c r="D29" s="30"/>
      <c r="E29" s="30"/>
      <c r="F29" s="30"/>
      <c r="G29" s="30"/>
      <c r="H29" s="30"/>
      <c r="I29" s="30"/>
      <c r="J29" s="30"/>
      <c r="K29" s="30"/>
      <c r="L29" s="30"/>
      <c r="M29" s="30"/>
      <c r="N29" s="25" t="str">
        <f t="shared" si="7"/>
        <v xml:space="preserve"> </v>
      </c>
      <c r="O29" s="32">
        <f t="shared" si="0"/>
        <v>0</v>
      </c>
      <c r="P29" s="32">
        <f t="shared" si="1"/>
        <v>0</v>
      </c>
      <c r="Q29" s="31"/>
      <c r="R29" s="30"/>
      <c r="S29" s="30"/>
      <c r="T29" s="30"/>
      <c r="U29" s="30"/>
      <c r="V29" s="30"/>
      <c r="W29" s="30"/>
      <c r="X29" s="30"/>
      <c r="Y29" s="30"/>
      <c r="Z29" s="30"/>
      <c r="AA29" s="30"/>
      <c r="AB29" s="30"/>
      <c r="AC29" s="30"/>
      <c r="AD29" s="30"/>
      <c r="AE29" s="30"/>
      <c r="AF29" s="25" t="str">
        <f t="shared" si="11"/>
        <v xml:space="preserve"> </v>
      </c>
      <c r="AG29" s="32">
        <f t="shared" si="3"/>
        <v>0</v>
      </c>
      <c r="AH29" s="32">
        <f t="shared" si="4"/>
        <v>0</v>
      </c>
      <c r="AI29" s="31"/>
      <c r="AJ29" s="30"/>
      <c r="AK29" s="30"/>
      <c r="AL29" s="30"/>
      <c r="AM29" s="30"/>
      <c r="AN29" s="538"/>
      <c r="AO29" s="30"/>
      <c r="AP29" s="30"/>
      <c r="AQ29" s="30"/>
      <c r="AR29" s="30"/>
      <c r="AS29" s="30"/>
      <c r="AT29" s="30"/>
      <c r="AU29" s="30"/>
      <c r="AV29" s="30"/>
      <c r="AW29" s="538"/>
      <c r="AX29" s="25" t="str">
        <f t="shared" si="12"/>
        <v xml:space="preserve"> </v>
      </c>
      <c r="AY29" s="32">
        <f t="shared" si="13"/>
        <v>0</v>
      </c>
    </row>
    <row r="30" spans="1:51" ht="33" customHeight="1">
      <c r="A30" s="28"/>
      <c r="B30" s="29"/>
      <c r="C30" s="30"/>
      <c r="D30" s="30"/>
      <c r="E30" s="30"/>
      <c r="F30" s="30"/>
      <c r="G30" s="30"/>
      <c r="H30" s="30"/>
      <c r="I30" s="30"/>
      <c r="J30" s="30"/>
      <c r="K30" s="30"/>
      <c r="L30" s="30"/>
      <c r="M30" s="30"/>
      <c r="N30" s="25" t="str">
        <f t="shared" si="7"/>
        <v xml:space="preserve"> </v>
      </c>
      <c r="O30" s="32">
        <f t="shared" si="0"/>
        <v>0</v>
      </c>
      <c r="P30" s="32">
        <f t="shared" si="1"/>
        <v>0</v>
      </c>
      <c r="Q30" s="31"/>
      <c r="R30" s="30"/>
      <c r="S30" s="30"/>
      <c r="T30" s="30"/>
      <c r="U30" s="30"/>
      <c r="V30" s="30"/>
      <c r="W30" s="30"/>
      <c r="X30" s="30"/>
      <c r="Y30" s="30"/>
      <c r="Z30" s="30"/>
      <c r="AA30" s="30"/>
      <c r="AB30" s="30"/>
      <c r="AC30" s="30"/>
      <c r="AD30" s="30"/>
      <c r="AE30" s="30"/>
      <c r="AF30" s="25" t="str">
        <f t="shared" si="11"/>
        <v xml:space="preserve"> </v>
      </c>
      <c r="AG30" s="32">
        <f t="shared" si="3"/>
        <v>0</v>
      </c>
      <c r="AH30" s="32">
        <f t="shared" si="4"/>
        <v>0</v>
      </c>
      <c r="AI30" s="31"/>
      <c r="AJ30" s="30"/>
      <c r="AK30" s="30"/>
      <c r="AL30" s="30"/>
      <c r="AM30" s="30"/>
      <c r="AN30" s="538"/>
      <c r="AO30" s="30"/>
      <c r="AP30" s="30"/>
      <c r="AQ30" s="30"/>
      <c r="AR30" s="30"/>
      <c r="AS30" s="30"/>
      <c r="AT30" s="30"/>
      <c r="AU30" s="30"/>
      <c r="AV30" s="30"/>
      <c r="AW30" s="538"/>
      <c r="AX30" s="25" t="str">
        <f t="shared" si="12"/>
        <v xml:space="preserve"> </v>
      </c>
      <c r="AY30" s="32">
        <f t="shared" si="13"/>
        <v>0</v>
      </c>
    </row>
    <row r="31" spans="1:51" ht="30" customHeight="1">
      <c r="A31" s="540" t="s">
        <v>78</v>
      </c>
      <c r="B31" s="561"/>
      <c r="C31" s="34">
        <f t="shared" ref="C31:L31" si="14">COUNTIF(C5:C30,"A")</f>
        <v>0</v>
      </c>
      <c r="D31" s="34">
        <f t="shared" si="14"/>
        <v>0</v>
      </c>
      <c r="E31" s="34">
        <f t="shared" si="14"/>
        <v>0</v>
      </c>
      <c r="F31" s="34">
        <f t="shared" si="14"/>
        <v>0</v>
      </c>
      <c r="G31" s="34">
        <f t="shared" si="14"/>
        <v>0</v>
      </c>
      <c r="H31" s="34">
        <f t="shared" si="14"/>
        <v>0</v>
      </c>
      <c r="I31" s="34">
        <f t="shared" si="14"/>
        <v>0</v>
      </c>
      <c r="J31" s="34">
        <f t="shared" si="14"/>
        <v>0</v>
      </c>
      <c r="K31" s="34">
        <f t="shared" si="14"/>
        <v>0</v>
      </c>
      <c r="L31" s="34">
        <f t="shared" si="14"/>
        <v>0</v>
      </c>
      <c r="M31" s="34" cm="1">
        <f t="array" ref="M31">_xlfn.IFNA(_xlfn.IFS(COUNTIF(M5:M30,"1")&gt;1, "1 *", COUNTIF(M5:M30,"2")&gt;1, "2 *",COUNTIF(M5:M30,"3")&gt;1, "3 *",COUNTIF(M5:M30,"4")&gt;1, "4 *"),0)</f>
        <v>0</v>
      </c>
      <c r="N31" s="34"/>
      <c r="O31" s="34"/>
      <c r="P31" s="33"/>
      <c r="Q31" s="540" t="s">
        <v>78</v>
      </c>
      <c r="R31" s="561"/>
      <c r="S31" s="34">
        <f t="shared" ref="S31:AD31" si="15">COUNTIF(S5:S30,"A")</f>
        <v>0</v>
      </c>
      <c r="T31" s="34">
        <f t="shared" si="15"/>
        <v>0</v>
      </c>
      <c r="U31" s="34">
        <f t="shared" si="15"/>
        <v>0</v>
      </c>
      <c r="V31" s="34">
        <f t="shared" si="15"/>
        <v>0</v>
      </c>
      <c r="W31" s="34">
        <f t="shared" si="15"/>
        <v>0</v>
      </c>
      <c r="X31" s="34">
        <f t="shared" si="15"/>
        <v>0</v>
      </c>
      <c r="Y31" s="34">
        <f t="shared" si="15"/>
        <v>0</v>
      </c>
      <c r="Z31" s="34">
        <f t="shared" si="15"/>
        <v>0</v>
      </c>
      <c r="AA31" s="34">
        <f t="shared" si="15"/>
        <v>0</v>
      </c>
      <c r="AB31" s="34">
        <f t="shared" si="15"/>
        <v>0</v>
      </c>
      <c r="AC31" s="34">
        <f t="shared" si="15"/>
        <v>0</v>
      </c>
      <c r="AD31" s="34">
        <f t="shared" si="15"/>
        <v>0</v>
      </c>
      <c r="AE31" s="34" cm="1">
        <f t="array" ref="AE31">_xlfn.IFNA(_xlfn.IFS(COUNTIF(AE5:AE30,"1")&gt;1, "1 *", COUNTIF(AE5:AE30,"2")&gt;1, "2 *",COUNTIF(AE5:AE30,"3")&gt;1, "3 *",COUNTIF(AE5:AE30,"4")&gt;1, "4 *"),0)</f>
        <v>0</v>
      </c>
      <c r="AF31" s="34"/>
      <c r="AG31" s="34"/>
      <c r="AH31" s="34"/>
      <c r="AI31" s="31"/>
      <c r="AJ31" s="30"/>
      <c r="AK31" s="30"/>
      <c r="AL31" s="30"/>
      <c r="AM31" s="30"/>
      <c r="AN31" s="538"/>
      <c r="AO31" s="30"/>
      <c r="AP31" s="30"/>
      <c r="AQ31" s="30"/>
      <c r="AR31" s="30"/>
      <c r="AS31" s="30"/>
      <c r="AT31" s="30"/>
      <c r="AU31" s="30"/>
      <c r="AV31" s="30"/>
      <c r="AW31" s="538"/>
      <c r="AX31" s="25" t="str">
        <f t="shared" si="12"/>
        <v xml:space="preserve"> </v>
      </c>
      <c r="AY31" s="32">
        <f t="shared" si="13"/>
        <v>0</v>
      </c>
    </row>
    <row r="32" spans="1:51" ht="30" customHeight="1">
      <c r="A32" s="540" t="s">
        <v>79</v>
      </c>
      <c r="B32" s="561"/>
      <c r="C32" s="34">
        <f t="shared" ref="C32:L32" si="16">COUNTIF(C5:C30,"B")</f>
        <v>0</v>
      </c>
      <c r="D32" s="34">
        <f t="shared" si="16"/>
        <v>0</v>
      </c>
      <c r="E32" s="34">
        <f t="shared" si="16"/>
        <v>0</v>
      </c>
      <c r="F32" s="34">
        <f t="shared" si="16"/>
        <v>0</v>
      </c>
      <c r="G32" s="34">
        <f t="shared" si="16"/>
        <v>0</v>
      </c>
      <c r="H32" s="34">
        <f t="shared" si="16"/>
        <v>0</v>
      </c>
      <c r="I32" s="34">
        <f t="shared" si="16"/>
        <v>0</v>
      </c>
      <c r="J32" s="34">
        <f t="shared" si="16"/>
        <v>0</v>
      </c>
      <c r="K32" s="34">
        <f t="shared" si="16"/>
        <v>0</v>
      </c>
      <c r="L32" s="34">
        <f t="shared" si="16"/>
        <v>0</v>
      </c>
      <c r="M32" s="34"/>
      <c r="N32" s="34"/>
      <c r="O32" s="34"/>
      <c r="P32" s="33"/>
      <c r="Q32" s="540" t="s">
        <v>79</v>
      </c>
      <c r="R32" s="561"/>
      <c r="S32" s="34">
        <f t="shared" ref="S32:AD32" si="17">COUNTIF(S5:S30,"B")</f>
        <v>0</v>
      </c>
      <c r="T32" s="34">
        <f t="shared" si="17"/>
        <v>0</v>
      </c>
      <c r="U32" s="34">
        <f t="shared" si="17"/>
        <v>0</v>
      </c>
      <c r="V32" s="34">
        <f t="shared" si="17"/>
        <v>0</v>
      </c>
      <c r="W32" s="34">
        <f t="shared" si="17"/>
        <v>0</v>
      </c>
      <c r="X32" s="34">
        <f t="shared" si="17"/>
        <v>0</v>
      </c>
      <c r="Y32" s="34">
        <f t="shared" si="17"/>
        <v>0</v>
      </c>
      <c r="Z32" s="34">
        <f t="shared" si="17"/>
        <v>0</v>
      </c>
      <c r="AA32" s="34">
        <f t="shared" si="17"/>
        <v>0</v>
      </c>
      <c r="AB32" s="34">
        <f t="shared" si="17"/>
        <v>0</v>
      </c>
      <c r="AC32" s="34">
        <f t="shared" si="17"/>
        <v>0</v>
      </c>
      <c r="AD32" s="34">
        <f t="shared" si="17"/>
        <v>0</v>
      </c>
      <c r="AE32" s="34"/>
      <c r="AF32" s="34"/>
      <c r="AG32" s="34"/>
      <c r="AH32" s="34"/>
      <c r="AI32" s="31"/>
      <c r="AJ32" s="30"/>
      <c r="AK32" s="30"/>
      <c r="AL32" s="30"/>
      <c r="AM32" s="30"/>
      <c r="AN32" s="538"/>
      <c r="AO32" s="30"/>
      <c r="AP32" s="30"/>
      <c r="AQ32" s="30"/>
      <c r="AR32" s="30"/>
      <c r="AS32" s="30"/>
      <c r="AT32" s="30"/>
      <c r="AU32" s="30"/>
      <c r="AV32" s="30"/>
      <c r="AW32" s="538"/>
      <c r="AX32" s="25" t="str">
        <f t="shared" si="12"/>
        <v xml:space="preserve"> </v>
      </c>
      <c r="AY32" s="32">
        <f t="shared" si="13"/>
        <v>0</v>
      </c>
    </row>
    <row r="33" spans="1:52" ht="30" customHeight="1">
      <c r="A33" s="540" t="s">
        <v>80</v>
      </c>
      <c r="B33" s="561"/>
      <c r="C33" s="34">
        <f t="shared" ref="C33:L33" si="18">COUNTIF(C5:C30,"N/S")</f>
        <v>0</v>
      </c>
      <c r="D33" s="34">
        <f t="shared" si="18"/>
        <v>0</v>
      </c>
      <c r="E33" s="34">
        <f t="shared" si="18"/>
        <v>0</v>
      </c>
      <c r="F33" s="34">
        <f t="shared" si="18"/>
        <v>0</v>
      </c>
      <c r="G33" s="34">
        <f t="shared" si="18"/>
        <v>0</v>
      </c>
      <c r="H33" s="34">
        <f t="shared" si="18"/>
        <v>0</v>
      </c>
      <c r="I33" s="34">
        <f t="shared" si="18"/>
        <v>0</v>
      </c>
      <c r="J33" s="34">
        <f t="shared" si="18"/>
        <v>0</v>
      </c>
      <c r="K33" s="34">
        <f t="shared" si="18"/>
        <v>0</v>
      </c>
      <c r="L33" s="34">
        <f t="shared" si="18"/>
        <v>0</v>
      </c>
      <c r="M33" s="34" cm="1">
        <f t="array" ref="M33">_xlfn.IFNA(_xlfn.IFS(COUNTIF(M5:M30,"N/S1")&gt;1, "N/S1 !",COUNTIF(M5:M30,"N/S2")&gt;1, "N/S2 !",COUNTIF(M5:M30,"N/S3")&gt;1, "N/S3 !",COUNTIF(M5:M30,"N/S4")&gt;1, "N/S4 !"),0)</f>
        <v>0</v>
      </c>
      <c r="N33" s="34"/>
      <c r="O33" s="35"/>
      <c r="P33" s="36"/>
      <c r="Q33" s="540" t="s">
        <v>80</v>
      </c>
      <c r="R33" s="561"/>
      <c r="S33" s="34">
        <f t="shared" ref="S33:AD33" si="19">COUNTIF(S5:S30,"N/S")</f>
        <v>0</v>
      </c>
      <c r="T33" s="34">
        <f t="shared" si="19"/>
        <v>0</v>
      </c>
      <c r="U33" s="34">
        <f t="shared" si="19"/>
        <v>0</v>
      </c>
      <c r="V33" s="34">
        <f t="shared" si="19"/>
        <v>0</v>
      </c>
      <c r="W33" s="34">
        <f t="shared" si="19"/>
        <v>0</v>
      </c>
      <c r="X33" s="34">
        <f t="shared" si="19"/>
        <v>0</v>
      </c>
      <c r="Y33" s="34">
        <f t="shared" si="19"/>
        <v>0</v>
      </c>
      <c r="Z33" s="34">
        <f t="shared" si="19"/>
        <v>0</v>
      </c>
      <c r="AA33" s="34">
        <f t="shared" si="19"/>
        <v>0</v>
      </c>
      <c r="AB33" s="34">
        <f t="shared" si="19"/>
        <v>0</v>
      </c>
      <c r="AC33" s="34">
        <f t="shared" si="19"/>
        <v>0</v>
      </c>
      <c r="AD33" s="34">
        <f t="shared" si="19"/>
        <v>0</v>
      </c>
      <c r="AE33" s="34" cm="1">
        <f t="array" ref="AE33">_xlfn.IFNA(_xlfn.IFS(COUNTIF(AE5:AE30,"N/S1")&gt;1, "N/S1 !",COUNTIF(AE5:AE30,"N/S2")&gt;1, "N/S2 !",COUNTIF(AE5:AE30,"N/S3")&gt;1, "N/S3 !",COUNTIF(AE5:AE30,"N/S4")&gt;1, "N/S4 !"),0)</f>
        <v>0</v>
      </c>
      <c r="AF33" s="34"/>
      <c r="AG33" s="35"/>
      <c r="AH33" s="35"/>
      <c r="AI33" s="31"/>
      <c r="AJ33" s="30"/>
      <c r="AK33" s="30"/>
      <c r="AL33" s="30"/>
      <c r="AM33" s="30"/>
      <c r="AN33" s="539"/>
      <c r="AO33" s="30"/>
      <c r="AP33" s="30"/>
      <c r="AQ33" s="30"/>
      <c r="AR33" s="30"/>
      <c r="AS33" s="30"/>
      <c r="AT33" s="30"/>
      <c r="AU33" s="30"/>
      <c r="AV33" s="30"/>
      <c r="AW33" s="539"/>
      <c r="AX33" s="25" t="str">
        <f t="shared" si="12"/>
        <v xml:space="preserve"> </v>
      </c>
      <c r="AY33" s="32">
        <f t="shared" si="13"/>
        <v>0</v>
      </c>
    </row>
    <row r="34" spans="1:52" ht="51" customHeight="1">
      <c r="A34" s="514" t="s">
        <v>107</v>
      </c>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6"/>
      <c r="AI34" s="562" t="s">
        <v>108</v>
      </c>
      <c r="AJ34" s="562"/>
      <c r="AK34" s="560"/>
      <c r="AL34" s="560"/>
      <c r="AM34" s="560"/>
      <c r="AN34" s="560"/>
      <c r="AO34" s="560"/>
      <c r="AP34" s="560"/>
      <c r="AQ34" s="560"/>
      <c r="AR34" s="560"/>
      <c r="AS34" s="560"/>
      <c r="AT34" s="560"/>
      <c r="AU34" s="560"/>
      <c r="AV34" s="560"/>
      <c r="AW34" s="560"/>
      <c r="AX34" s="560"/>
      <c r="AY34" s="560"/>
    </row>
    <row r="36" spans="1:52" ht="35" customHeight="1">
      <c r="A36" s="14" t="s">
        <v>19</v>
      </c>
      <c r="B36" s="493" t="str">
        <f>VLOOKUP('Read Me First'!I4,'Read Me First'!L5:N7,2,FALSE)</f>
        <v>Horspath, Oxford</v>
      </c>
      <c r="C36" s="494"/>
      <c r="D36" s="494"/>
      <c r="E36" s="494"/>
      <c r="F36" s="494"/>
      <c r="G36" s="494"/>
      <c r="H36" s="494"/>
      <c r="I36" s="494"/>
      <c r="J36" s="494"/>
      <c r="K36" s="494"/>
      <c r="L36" s="494"/>
      <c r="M36" s="494"/>
      <c r="N36" s="494"/>
      <c r="O36" s="494"/>
      <c r="P36" s="495"/>
      <c r="Q36" s="522" t="str">
        <f>"OXFORDSHIRE TRACK &amp; FIELD LEAGUE "&amp;YEAR($B$37)</f>
        <v>OXFORDSHIRE TRACK &amp; FIELD LEAGUE 2025</v>
      </c>
      <c r="R36" s="523"/>
      <c r="S36" s="523"/>
      <c r="T36" s="523"/>
      <c r="U36" s="523"/>
      <c r="V36" s="523"/>
      <c r="W36" s="523"/>
      <c r="X36" s="523"/>
      <c r="Y36" s="523"/>
      <c r="Z36" s="523"/>
      <c r="AA36" s="523"/>
      <c r="AB36" s="523"/>
      <c r="AC36" s="523"/>
      <c r="AD36" s="523"/>
      <c r="AE36" s="523"/>
      <c r="AF36" s="523"/>
      <c r="AG36" s="523"/>
      <c r="AH36" s="524"/>
      <c r="AI36" s="574" t="s">
        <v>35</v>
      </c>
      <c r="AJ36" s="575"/>
      <c r="AK36" s="575"/>
      <c r="AL36" s="575"/>
      <c r="AM36" s="575"/>
      <c r="AN36" s="575"/>
      <c r="AO36" s="575"/>
      <c r="AP36" s="575"/>
      <c r="AQ36" s="575"/>
      <c r="AR36" s="575"/>
      <c r="AS36" s="575"/>
      <c r="AT36" s="576"/>
      <c r="AU36" s="531" t="s">
        <v>1</v>
      </c>
      <c r="AV36" s="532"/>
      <c r="AW36" s="532"/>
      <c r="AX36" s="532"/>
      <c r="AY36" s="533"/>
      <c r="AZ36" s="4"/>
    </row>
    <row r="37" spans="1:52" ht="35" customHeight="1">
      <c r="A37" s="38" t="s">
        <v>20</v>
      </c>
      <c r="B37" s="534">
        <f>VLOOKUP('Read Me First'!I4,'Read Me First'!L5:N7,3,FALSE)</f>
        <v>45774</v>
      </c>
      <c r="C37" s="535"/>
      <c r="D37" s="535"/>
      <c r="E37" s="535"/>
      <c r="F37" s="535"/>
      <c r="G37" s="535"/>
      <c r="H37" s="535"/>
      <c r="I37" s="535"/>
      <c r="J37" s="535"/>
      <c r="K37" s="535"/>
      <c r="L37" s="535"/>
      <c r="M37" s="535"/>
      <c r="N37" s="535"/>
      <c r="O37" s="535"/>
      <c r="P37" s="536"/>
      <c r="Q37" s="525"/>
      <c r="R37" s="526"/>
      <c r="S37" s="526"/>
      <c r="T37" s="526"/>
      <c r="U37" s="526"/>
      <c r="V37" s="526"/>
      <c r="W37" s="526"/>
      <c r="X37" s="526"/>
      <c r="Y37" s="526"/>
      <c r="Z37" s="526"/>
      <c r="AA37" s="526"/>
      <c r="AB37" s="526"/>
      <c r="AC37" s="526"/>
      <c r="AD37" s="526"/>
      <c r="AE37" s="526"/>
      <c r="AF37" s="526"/>
      <c r="AG37" s="526"/>
      <c r="AH37" s="527"/>
      <c r="AI37" s="493" t="s">
        <v>119</v>
      </c>
      <c r="AJ37" s="494"/>
      <c r="AK37" s="494"/>
      <c r="AL37" s="494"/>
      <c r="AM37" s="494"/>
      <c r="AN37" s="494"/>
      <c r="AO37" s="494"/>
      <c r="AP37" s="494"/>
      <c r="AQ37" s="494"/>
      <c r="AR37" s="494"/>
      <c r="AS37" s="494"/>
      <c r="AT37" s="495"/>
      <c r="AU37" s="531" t="s">
        <v>46</v>
      </c>
      <c r="AV37" s="532"/>
      <c r="AW37" s="532"/>
      <c r="AX37" s="532"/>
      <c r="AY37" s="533"/>
      <c r="AZ37" s="7"/>
    </row>
    <row r="38" spans="1:52" ht="126" customHeight="1">
      <c r="A38" s="558" t="s">
        <v>126</v>
      </c>
      <c r="B38" s="556" t="s">
        <v>94</v>
      </c>
      <c r="C38" s="39" t="s">
        <v>52</v>
      </c>
      <c r="D38" s="39" t="s">
        <v>127</v>
      </c>
      <c r="E38" s="39" t="s">
        <v>6</v>
      </c>
      <c r="F38" s="40" t="s">
        <v>128</v>
      </c>
      <c r="G38" s="40" t="s">
        <v>53</v>
      </c>
      <c r="H38" s="40" t="s">
        <v>2</v>
      </c>
      <c r="I38" s="39" t="s">
        <v>54</v>
      </c>
      <c r="J38" s="40" t="s">
        <v>4</v>
      </c>
      <c r="K38" s="40" t="s">
        <v>3</v>
      </c>
      <c r="L38" s="40" t="s">
        <v>129</v>
      </c>
      <c r="M38" s="39" t="s">
        <v>7</v>
      </c>
      <c r="N38" s="542" t="s">
        <v>95</v>
      </c>
      <c r="O38" s="544" t="s">
        <v>96</v>
      </c>
      <c r="P38" s="544" t="s">
        <v>97</v>
      </c>
      <c r="Q38" s="558" t="s">
        <v>130</v>
      </c>
      <c r="R38" s="556" t="s">
        <v>94</v>
      </c>
      <c r="S38" s="39" t="s">
        <v>57</v>
      </c>
      <c r="T38" s="39" t="s">
        <v>53</v>
      </c>
      <c r="U38" s="39" t="s">
        <v>131</v>
      </c>
      <c r="V38" s="39" t="s">
        <v>128</v>
      </c>
      <c r="W38" s="39" t="s">
        <v>6</v>
      </c>
      <c r="X38" s="39" t="s">
        <v>54</v>
      </c>
      <c r="Y38" s="39" t="s">
        <v>2</v>
      </c>
      <c r="Z38" s="39" t="s">
        <v>129</v>
      </c>
      <c r="AA38" s="39" t="s">
        <v>12</v>
      </c>
      <c r="AB38" s="39" t="s">
        <v>52</v>
      </c>
      <c r="AC38" s="39" t="s">
        <v>4</v>
      </c>
      <c r="AD38" s="39" t="s">
        <v>3</v>
      </c>
      <c r="AE38" s="39" t="s">
        <v>7</v>
      </c>
      <c r="AF38" s="542" t="s">
        <v>95</v>
      </c>
      <c r="AG38" s="544" t="s">
        <v>96</v>
      </c>
      <c r="AH38" s="544" t="s">
        <v>97</v>
      </c>
      <c r="AI38" s="558" t="s">
        <v>132</v>
      </c>
      <c r="AJ38" s="556" t="s">
        <v>94</v>
      </c>
      <c r="AK38" s="39" t="s">
        <v>57</v>
      </c>
      <c r="AL38" s="39" t="s">
        <v>53</v>
      </c>
      <c r="AM38" s="39" t="s">
        <v>128</v>
      </c>
      <c r="AN38" s="39" t="s">
        <v>133</v>
      </c>
      <c r="AO38" s="39" t="s">
        <v>6</v>
      </c>
      <c r="AP38" s="39" t="s">
        <v>54</v>
      </c>
      <c r="AQ38" s="39" t="s">
        <v>2</v>
      </c>
      <c r="AR38" s="39" t="s">
        <v>129</v>
      </c>
      <c r="AS38" s="39" t="s">
        <v>12</v>
      </c>
      <c r="AT38" s="39" t="s">
        <v>52</v>
      </c>
      <c r="AU38" s="39" t="s">
        <v>4</v>
      </c>
      <c r="AV38" s="39" t="s">
        <v>3</v>
      </c>
      <c r="AW38" s="39" t="s">
        <v>7</v>
      </c>
      <c r="AX38" s="542" t="s">
        <v>95</v>
      </c>
      <c r="AY38" s="544" t="s">
        <v>96</v>
      </c>
      <c r="AZ38" s="18"/>
    </row>
    <row r="39" spans="1:52" ht="56" customHeight="1">
      <c r="A39" s="559"/>
      <c r="B39" s="557"/>
      <c r="C39" s="42" t="s">
        <v>134</v>
      </c>
      <c r="D39" s="41">
        <v>0.4375</v>
      </c>
      <c r="E39" s="41">
        <v>0.45833333333333331</v>
      </c>
      <c r="F39" s="41">
        <v>0.48958333333333331</v>
      </c>
      <c r="G39" s="41">
        <v>0.54166666666666663</v>
      </c>
      <c r="H39" s="41">
        <v>0.55555555555555503</v>
      </c>
      <c r="I39" s="41">
        <v>0.58333333333333337</v>
      </c>
      <c r="J39" s="41">
        <v>0.63888888888889295</v>
      </c>
      <c r="K39" s="41">
        <v>0.66319444444444442</v>
      </c>
      <c r="L39" s="41">
        <v>0.66666666666666663</v>
      </c>
      <c r="M39" s="41">
        <v>0.69791666666666663</v>
      </c>
      <c r="N39" s="543"/>
      <c r="O39" s="545"/>
      <c r="P39" s="545"/>
      <c r="Q39" s="559"/>
      <c r="R39" s="557"/>
      <c r="S39" s="41">
        <v>0.41666666666666669</v>
      </c>
      <c r="T39" s="41">
        <v>0.41666666666666669</v>
      </c>
      <c r="U39" s="41">
        <v>0.4513888888888889</v>
      </c>
      <c r="V39" s="41">
        <v>0.45833333333333331</v>
      </c>
      <c r="W39" s="41">
        <v>0.47222222222222227</v>
      </c>
      <c r="X39" s="41">
        <v>0.5</v>
      </c>
      <c r="Y39" s="41">
        <v>0.54861111111111105</v>
      </c>
      <c r="Z39" s="41">
        <v>0.58333333333333337</v>
      </c>
      <c r="AA39" s="41">
        <v>0.59027777777777779</v>
      </c>
      <c r="AB39" s="41">
        <v>0.625</v>
      </c>
      <c r="AC39" s="41">
        <v>0.64583333333333903</v>
      </c>
      <c r="AD39" s="41">
        <v>0.67708333333333337</v>
      </c>
      <c r="AE39" s="41">
        <v>0.70486111111111105</v>
      </c>
      <c r="AF39" s="543"/>
      <c r="AG39" s="545"/>
      <c r="AH39" s="545"/>
      <c r="AI39" s="559"/>
      <c r="AJ39" s="557"/>
      <c r="AK39" s="41">
        <v>0.41666666666666669</v>
      </c>
      <c r="AL39" s="41">
        <v>0.41666666666666669</v>
      </c>
      <c r="AM39" s="41">
        <v>0.45833333333333331</v>
      </c>
      <c r="AN39" s="41">
        <v>0.46527777777777773</v>
      </c>
      <c r="AO39" s="41">
        <v>0.47222222222222227</v>
      </c>
      <c r="AP39" s="41">
        <v>0.5</v>
      </c>
      <c r="AQ39" s="41">
        <v>0.55208333333333304</v>
      </c>
      <c r="AR39" s="41">
        <v>0.58333333333333337</v>
      </c>
      <c r="AS39" s="41">
        <v>0.59375</v>
      </c>
      <c r="AT39" s="41">
        <v>0.625</v>
      </c>
      <c r="AU39" s="41">
        <v>0.65277777777778501</v>
      </c>
      <c r="AV39" s="41">
        <v>0.67708333333333337</v>
      </c>
      <c r="AW39" s="41">
        <v>0.71180555555555503</v>
      </c>
      <c r="AX39" s="543"/>
      <c r="AY39" s="545"/>
      <c r="AZ39" s="19"/>
    </row>
    <row r="40" spans="1:52" ht="34" customHeight="1">
      <c r="A40" s="28"/>
      <c r="B40" s="29"/>
      <c r="C40" s="30"/>
      <c r="D40" s="30"/>
      <c r="E40" s="30"/>
      <c r="F40" s="30"/>
      <c r="G40" s="30"/>
      <c r="H40" s="30"/>
      <c r="I40" s="30"/>
      <c r="J40" s="30"/>
      <c r="K40" s="30"/>
      <c r="L40" s="30"/>
      <c r="M40" s="30"/>
      <c r="N40" s="25" t="str">
        <f>IF(COUNTIF(C40:L40,"*s")&gt;0,"X"," ")</f>
        <v xml:space="preserve"> </v>
      </c>
      <c r="O40" s="32">
        <f>COUNTIF(C40:L40,"*")</f>
        <v>0</v>
      </c>
      <c r="P40" s="32">
        <f>COUNTIF(E40,"*")+COUNTIF(K40,"*")</f>
        <v>0</v>
      </c>
      <c r="Q40" s="28"/>
      <c r="R40" s="29"/>
      <c r="S40" s="30"/>
      <c r="T40" s="30"/>
      <c r="U40" s="30"/>
      <c r="V40" s="30"/>
      <c r="W40" s="30"/>
      <c r="X40" s="30"/>
      <c r="Y40" s="30"/>
      <c r="Z40" s="30"/>
      <c r="AA40" s="30"/>
      <c r="AB40" s="30"/>
      <c r="AC40" s="30"/>
      <c r="AD40" s="30"/>
      <c r="AE40" s="30"/>
      <c r="AF40" s="25" t="str">
        <f>IF(COUNTIF(S40:AD40,"*s")&gt;0,"X"," ")</f>
        <v xml:space="preserve"> </v>
      </c>
      <c r="AG40" s="32">
        <f>COUNTIF(S40:AD40,"*")</f>
        <v>0</v>
      </c>
      <c r="AH40" s="32">
        <f>COUNTIF(W40,"*")+COUNTIF(AD40,"*")</f>
        <v>0</v>
      </c>
      <c r="AI40" s="28"/>
      <c r="AJ40" s="29"/>
      <c r="AK40" s="30"/>
      <c r="AL40" s="30"/>
      <c r="AM40" s="30"/>
      <c r="AN40" s="30"/>
      <c r="AO40" s="30"/>
      <c r="AP40" s="30"/>
      <c r="AQ40" s="30"/>
      <c r="AR40" s="30"/>
      <c r="AS40" s="30"/>
      <c r="AT40" s="30"/>
      <c r="AU40" s="30"/>
      <c r="AV40" s="30"/>
      <c r="AW40" s="30"/>
      <c r="AX40" s="25" t="str">
        <f>IF(COUNTIF(AK40:AV40,"*s")&gt;0,"X"," ")</f>
        <v xml:space="preserve"> </v>
      </c>
      <c r="AY40" s="32">
        <f>COUNTIF(AK40:AU40,"*")</f>
        <v>0</v>
      </c>
    </row>
    <row r="41" spans="1:52" ht="34" customHeight="1">
      <c r="A41" s="28"/>
      <c r="B41" s="29"/>
      <c r="C41" s="30"/>
      <c r="D41" s="30"/>
      <c r="E41" s="30"/>
      <c r="F41" s="30"/>
      <c r="G41" s="30"/>
      <c r="H41" s="30"/>
      <c r="I41" s="30"/>
      <c r="J41" s="30"/>
      <c r="K41" s="30"/>
      <c r="L41" s="30"/>
      <c r="M41" s="30"/>
      <c r="N41" s="25" t="str">
        <f>IF(COUNTIF(C41:L41,"*s")&gt;0,"X"," ")</f>
        <v xml:space="preserve"> </v>
      </c>
      <c r="O41" s="32">
        <f t="shared" ref="O41:O65" si="20">COUNTIF(C41:L41,"*")</f>
        <v>0</v>
      </c>
      <c r="P41" s="32">
        <f t="shared" ref="P41:P65" si="21">COUNTIF(E41,"*")+COUNTIF(K41,"*")</f>
        <v>0</v>
      </c>
      <c r="Q41" s="28"/>
      <c r="R41" s="29"/>
      <c r="S41" s="30"/>
      <c r="T41" s="30"/>
      <c r="U41" s="30"/>
      <c r="V41" s="30"/>
      <c r="W41" s="30"/>
      <c r="X41" s="30"/>
      <c r="Y41" s="30"/>
      <c r="Z41" s="30"/>
      <c r="AA41" s="30"/>
      <c r="AB41" s="30"/>
      <c r="AC41" s="30"/>
      <c r="AD41" s="30"/>
      <c r="AE41" s="30"/>
      <c r="AF41" s="25" t="str">
        <f t="shared" ref="AF41:AF57" si="22">IF(COUNTIF(S41:AD41,"*s")&gt;0,"X"," ")</f>
        <v xml:space="preserve"> </v>
      </c>
      <c r="AG41" s="32">
        <f t="shared" ref="AG41:AG65" si="23">COUNTIF(S41:AD41,"*")</f>
        <v>0</v>
      </c>
      <c r="AH41" s="32">
        <f t="shared" ref="AH41:AH65" si="24">COUNTIF(W41,"*")+COUNTIF(AD41,"*")</f>
        <v>0</v>
      </c>
      <c r="AI41" s="28"/>
      <c r="AJ41" s="29"/>
      <c r="AK41" s="30"/>
      <c r="AL41" s="30"/>
      <c r="AM41" s="30"/>
      <c r="AN41" s="30"/>
      <c r="AO41" s="30"/>
      <c r="AP41" s="30"/>
      <c r="AQ41" s="30"/>
      <c r="AR41" s="30"/>
      <c r="AS41" s="30"/>
      <c r="AT41" s="30"/>
      <c r="AU41" s="30"/>
      <c r="AV41" s="30"/>
      <c r="AW41" s="30"/>
      <c r="AX41" s="25" t="str">
        <f t="shared" ref="AX41:AX55" si="25">IF(COUNTIF(AK41:AV41,"*s")&gt;0,"X"," ")</f>
        <v xml:space="preserve"> </v>
      </c>
      <c r="AY41" s="32">
        <f t="shared" ref="AY41:AY55" si="26">COUNTIF(AK41:AU41,"*")</f>
        <v>0</v>
      </c>
    </row>
    <row r="42" spans="1:52" ht="34" customHeight="1">
      <c r="A42" s="28"/>
      <c r="B42" s="29"/>
      <c r="C42" s="30"/>
      <c r="D42" s="30"/>
      <c r="E42" s="30"/>
      <c r="F42" s="30"/>
      <c r="G42" s="30"/>
      <c r="H42" s="30"/>
      <c r="I42" s="30"/>
      <c r="J42" s="30"/>
      <c r="K42" s="30"/>
      <c r="L42" s="30"/>
      <c r="M42" s="30"/>
      <c r="N42" s="25" t="str">
        <f t="shared" ref="N42:N65" si="27">IF(COUNTIF(C42:L42,"*s")&gt;0,"X"," ")</f>
        <v xml:space="preserve"> </v>
      </c>
      <c r="O42" s="32">
        <f t="shared" si="20"/>
        <v>0</v>
      </c>
      <c r="P42" s="32">
        <f t="shared" si="21"/>
        <v>0</v>
      </c>
      <c r="Q42" s="28"/>
      <c r="R42" s="29"/>
      <c r="S42" s="30"/>
      <c r="T42" s="30"/>
      <c r="U42" s="30"/>
      <c r="V42" s="30"/>
      <c r="W42" s="30"/>
      <c r="X42" s="30"/>
      <c r="Y42" s="30"/>
      <c r="Z42" s="30"/>
      <c r="AA42" s="30"/>
      <c r="AB42" s="30"/>
      <c r="AC42" s="30"/>
      <c r="AD42" s="30"/>
      <c r="AE42" s="30"/>
      <c r="AF42" s="25" t="str">
        <f t="shared" si="22"/>
        <v xml:space="preserve"> </v>
      </c>
      <c r="AG42" s="32">
        <f t="shared" si="23"/>
        <v>0</v>
      </c>
      <c r="AH42" s="32">
        <f t="shared" si="24"/>
        <v>0</v>
      </c>
      <c r="AI42" s="28"/>
      <c r="AJ42" s="29"/>
      <c r="AK42" s="30"/>
      <c r="AL42" s="30"/>
      <c r="AM42" s="30"/>
      <c r="AN42" s="30"/>
      <c r="AO42" s="30"/>
      <c r="AP42" s="30"/>
      <c r="AQ42" s="30"/>
      <c r="AR42" s="30"/>
      <c r="AS42" s="30"/>
      <c r="AT42" s="30"/>
      <c r="AU42" s="30"/>
      <c r="AV42" s="30"/>
      <c r="AW42" s="30"/>
      <c r="AX42" s="25" t="str">
        <f t="shared" si="25"/>
        <v xml:space="preserve"> </v>
      </c>
      <c r="AY42" s="32">
        <f t="shared" si="26"/>
        <v>0</v>
      </c>
    </row>
    <row r="43" spans="1:52" ht="34" customHeight="1">
      <c r="A43" s="28"/>
      <c r="B43" s="29"/>
      <c r="C43" s="30"/>
      <c r="D43" s="30"/>
      <c r="E43" s="30"/>
      <c r="F43" s="30"/>
      <c r="G43" s="30"/>
      <c r="H43" s="30"/>
      <c r="I43" s="30"/>
      <c r="J43" s="30"/>
      <c r="K43" s="30"/>
      <c r="L43" s="30"/>
      <c r="M43" s="30"/>
      <c r="N43" s="25" t="str">
        <f t="shared" si="27"/>
        <v xml:space="preserve"> </v>
      </c>
      <c r="O43" s="32">
        <f t="shared" si="20"/>
        <v>0</v>
      </c>
      <c r="P43" s="32">
        <f t="shared" si="21"/>
        <v>0</v>
      </c>
      <c r="Q43" s="28"/>
      <c r="R43" s="29"/>
      <c r="S43" s="30"/>
      <c r="T43" s="30"/>
      <c r="U43" s="30"/>
      <c r="V43" s="30"/>
      <c r="W43" s="30"/>
      <c r="X43" s="30"/>
      <c r="Y43" s="30"/>
      <c r="Z43" s="30"/>
      <c r="AA43" s="30"/>
      <c r="AB43" s="30"/>
      <c r="AC43" s="30"/>
      <c r="AD43" s="30"/>
      <c r="AE43" s="30"/>
      <c r="AF43" s="25" t="str">
        <f t="shared" si="22"/>
        <v xml:space="preserve"> </v>
      </c>
      <c r="AG43" s="32">
        <f t="shared" si="23"/>
        <v>0</v>
      </c>
      <c r="AH43" s="32">
        <f t="shared" si="24"/>
        <v>0</v>
      </c>
      <c r="AI43" s="28"/>
      <c r="AJ43" s="29"/>
      <c r="AK43" s="30"/>
      <c r="AL43" s="30"/>
      <c r="AM43" s="30"/>
      <c r="AN43" s="30"/>
      <c r="AO43" s="30"/>
      <c r="AP43" s="30"/>
      <c r="AQ43" s="30"/>
      <c r="AR43" s="30"/>
      <c r="AS43" s="30"/>
      <c r="AT43" s="30"/>
      <c r="AU43" s="30"/>
      <c r="AV43" s="30"/>
      <c r="AW43" s="30"/>
      <c r="AX43" s="25" t="str">
        <f t="shared" si="25"/>
        <v xml:space="preserve"> </v>
      </c>
      <c r="AY43" s="32">
        <f t="shared" si="26"/>
        <v>0</v>
      </c>
    </row>
    <row r="44" spans="1:52" ht="34" customHeight="1">
      <c r="A44" s="28"/>
      <c r="B44" s="29"/>
      <c r="C44" s="30"/>
      <c r="D44" s="30"/>
      <c r="E44" s="30"/>
      <c r="F44" s="30"/>
      <c r="G44" s="30"/>
      <c r="H44" s="30"/>
      <c r="I44" s="30"/>
      <c r="J44" s="30"/>
      <c r="K44" s="30"/>
      <c r="L44" s="30"/>
      <c r="M44" s="30"/>
      <c r="N44" s="25" t="str">
        <f t="shared" si="27"/>
        <v xml:space="preserve"> </v>
      </c>
      <c r="O44" s="32">
        <f t="shared" si="20"/>
        <v>0</v>
      </c>
      <c r="P44" s="32">
        <f t="shared" si="21"/>
        <v>0</v>
      </c>
      <c r="Q44" s="28"/>
      <c r="R44" s="29"/>
      <c r="S44" s="30"/>
      <c r="T44" s="30"/>
      <c r="U44" s="30"/>
      <c r="V44" s="30"/>
      <c r="W44" s="30"/>
      <c r="X44" s="30"/>
      <c r="Y44" s="30"/>
      <c r="Z44" s="30"/>
      <c r="AA44" s="30"/>
      <c r="AB44" s="30"/>
      <c r="AC44" s="30"/>
      <c r="AD44" s="30"/>
      <c r="AE44" s="30"/>
      <c r="AF44" s="25" t="str">
        <f t="shared" si="22"/>
        <v xml:space="preserve"> </v>
      </c>
      <c r="AG44" s="32">
        <f t="shared" si="23"/>
        <v>0</v>
      </c>
      <c r="AH44" s="32">
        <f t="shared" si="24"/>
        <v>0</v>
      </c>
      <c r="AI44" s="28"/>
      <c r="AJ44" s="29"/>
      <c r="AK44" s="30"/>
      <c r="AL44" s="30"/>
      <c r="AM44" s="30"/>
      <c r="AN44" s="30"/>
      <c r="AO44" s="30"/>
      <c r="AP44" s="30"/>
      <c r="AQ44" s="30"/>
      <c r="AR44" s="30"/>
      <c r="AS44" s="30"/>
      <c r="AT44" s="30"/>
      <c r="AU44" s="30"/>
      <c r="AV44" s="30"/>
      <c r="AW44" s="30"/>
      <c r="AX44" s="25" t="str">
        <f t="shared" si="25"/>
        <v xml:space="preserve"> </v>
      </c>
      <c r="AY44" s="32">
        <f t="shared" si="26"/>
        <v>0</v>
      </c>
    </row>
    <row r="45" spans="1:52" ht="34" customHeight="1">
      <c r="A45" s="28"/>
      <c r="B45" s="29"/>
      <c r="C45" s="30"/>
      <c r="D45" s="30"/>
      <c r="E45" s="30"/>
      <c r="F45" s="30"/>
      <c r="G45" s="30"/>
      <c r="H45" s="30"/>
      <c r="I45" s="30"/>
      <c r="J45" s="30"/>
      <c r="K45" s="30"/>
      <c r="L45" s="30"/>
      <c r="M45" s="30"/>
      <c r="N45" s="25" t="str">
        <f t="shared" si="27"/>
        <v xml:space="preserve"> </v>
      </c>
      <c r="O45" s="32">
        <f t="shared" si="20"/>
        <v>0</v>
      </c>
      <c r="P45" s="32">
        <f t="shared" si="21"/>
        <v>0</v>
      </c>
      <c r="Q45" s="28"/>
      <c r="R45" s="29"/>
      <c r="S45" s="30"/>
      <c r="T45" s="30"/>
      <c r="U45" s="30"/>
      <c r="V45" s="30"/>
      <c r="W45" s="30"/>
      <c r="X45" s="30"/>
      <c r="Y45" s="30"/>
      <c r="Z45" s="30"/>
      <c r="AA45" s="30"/>
      <c r="AB45" s="30"/>
      <c r="AC45" s="30"/>
      <c r="AD45" s="30"/>
      <c r="AE45" s="30"/>
      <c r="AF45" s="25" t="str">
        <f t="shared" si="22"/>
        <v xml:space="preserve"> </v>
      </c>
      <c r="AG45" s="32">
        <f t="shared" si="23"/>
        <v>0</v>
      </c>
      <c r="AH45" s="32">
        <f t="shared" si="24"/>
        <v>0</v>
      </c>
      <c r="AI45" s="28"/>
      <c r="AJ45" s="29"/>
      <c r="AK45" s="30"/>
      <c r="AL45" s="30"/>
      <c r="AM45" s="30"/>
      <c r="AN45" s="30"/>
      <c r="AO45" s="30"/>
      <c r="AP45" s="30"/>
      <c r="AQ45" s="30"/>
      <c r="AR45" s="30"/>
      <c r="AS45" s="30"/>
      <c r="AT45" s="30"/>
      <c r="AU45" s="30"/>
      <c r="AV45" s="30"/>
      <c r="AW45" s="30"/>
      <c r="AX45" s="25" t="str">
        <f t="shared" si="25"/>
        <v xml:space="preserve"> </v>
      </c>
      <c r="AY45" s="32">
        <f t="shared" si="26"/>
        <v>0</v>
      </c>
    </row>
    <row r="46" spans="1:52" ht="34" customHeight="1">
      <c r="A46" s="28"/>
      <c r="B46" s="29"/>
      <c r="C46" s="30"/>
      <c r="D46" s="30"/>
      <c r="E46" s="30"/>
      <c r="F46" s="30"/>
      <c r="G46" s="30"/>
      <c r="H46" s="30"/>
      <c r="I46" s="30"/>
      <c r="J46" s="30"/>
      <c r="K46" s="30"/>
      <c r="L46" s="30"/>
      <c r="M46" s="30"/>
      <c r="N46" s="25" t="str">
        <f t="shared" si="27"/>
        <v xml:space="preserve"> </v>
      </c>
      <c r="O46" s="32">
        <f t="shared" si="20"/>
        <v>0</v>
      </c>
      <c r="P46" s="32">
        <f t="shared" si="21"/>
        <v>0</v>
      </c>
      <c r="Q46" s="28"/>
      <c r="R46" s="29"/>
      <c r="S46" s="30"/>
      <c r="T46" s="30"/>
      <c r="U46" s="30"/>
      <c r="V46" s="30"/>
      <c r="W46" s="30"/>
      <c r="X46" s="30"/>
      <c r="Y46" s="30"/>
      <c r="Z46" s="30"/>
      <c r="AA46" s="30"/>
      <c r="AB46" s="30"/>
      <c r="AC46" s="30"/>
      <c r="AD46" s="30"/>
      <c r="AE46" s="30"/>
      <c r="AF46" s="25" t="str">
        <f t="shared" si="22"/>
        <v xml:space="preserve"> </v>
      </c>
      <c r="AG46" s="32">
        <f t="shared" si="23"/>
        <v>0</v>
      </c>
      <c r="AH46" s="32">
        <f t="shared" si="24"/>
        <v>0</v>
      </c>
      <c r="AI46" s="28"/>
      <c r="AJ46" s="29"/>
      <c r="AK46" s="30"/>
      <c r="AL46" s="30"/>
      <c r="AM46" s="30"/>
      <c r="AN46" s="30"/>
      <c r="AO46" s="30"/>
      <c r="AP46" s="30"/>
      <c r="AQ46" s="30"/>
      <c r="AR46" s="30"/>
      <c r="AS46" s="30"/>
      <c r="AT46" s="30"/>
      <c r="AU46" s="30"/>
      <c r="AV46" s="30"/>
      <c r="AW46" s="30"/>
      <c r="AX46" s="25" t="str">
        <f t="shared" si="25"/>
        <v xml:space="preserve"> </v>
      </c>
      <c r="AY46" s="32">
        <f t="shared" si="26"/>
        <v>0</v>
      </c>
    </row>
    <row r="47" spans="1:52" ht="34" customHeight="1">
      <c r="A47" s="28"/>
      <c r="B47" s="29"/>
      <c r="C47" s="30"/>
      <c r="D47" s="30"/>
      <c r="E47" s="30"/>
      <c r="F47" s="30"/>
      <c r="G47" s="30"/>
      <c r="H47" s="30"/>
      <c r="I47" s="30"/>
      <c r="J47" s="30"/>
      <c r="K47" s="30"/>
      <c r="L47" s="30"/>
      <c r="M47" s="30"/>
      <c r="N47" s="25" t="str">
        <f t="shared" si="27"/>
        <v xml:space="preserve"> </v>
      </c>
      <c r="O47" s="32">
        <f t="shared" si="20"/>
        <v>0</v>
      </c>
      <c r="P47" s="32">
        <f t="shared" si="21"/>
        <v>0</v>
      </c>
      <c r="Q47" s="28"/>
      <c r="R47" s="29"/>
      <c r="S47" s="30"/>
      <c r="T47" s="30"/>
      <c r="U47" s="30"/>
      <c r="V47" s="30"/>
      <c r="W47" s="30"/>
      <c r="X47" s="30"/>
      <c r="Y47" s="30"/>
      <c r="Z47" s="30"/>
      <c r="AA47" s="30"/>
      <c r="AB47" s="30"/>
      <c r="AC47" s="30"/>
      <c r="AD47" s="30"/>
      <c r="AE47" s="30"/>
      <c r="AF47" s="25" t="str">
        <f t="shared" si="22"/>
        <v xml:space="preserve"> </v>
      </c>
      <c r="AG47" s="32">
        <f t="shared" si="23"/>
        <v>0</v>
      </c>
      <c r="AH47" s="32">
        <f t="shared" si="24"/>
        <v>0</v>
      </c>
      <c r="AI47" s="28"/>
      <c r="AJ47" s="29"/>
      <c r="AK47" s="30"/>
      <c r="AL47" s="30"/>
      <c r="AM47" s="30"/>
      <c r="AN47" s="30"/>
      <c r="AO47" s="30"/>
      <c r="AP47" s="30"/>
      <c r="AQ47" s="30"/>
      <c r="AR47" s="30"/>
      <c r="AS47" s="30"/>
      <c r="AT47" s="30"/>
      <c r="AU47" s="30"/>
      <c r="AV47" s="30"/>
      <c r="AW47" s="30"/>
      <c r="AX47" s="25" t="str">
        <f t="shared" si="25"/>
        <v xml:space="preserve"> </v>
      </c>
      <c r="AY47" s="32">
        <f t="shared" si="26"/>
        <v>0</v>
      </c>
    </row>
    <row r="48" spans="1:52" ht="34" customHeight="1">
      <c r="A48" s="28"/>
      <c r="B48" s="29"/>
      <c r="C48" s="30"/>
      <c r="D48" s="30"/>
      <c r="E48" s="30"/>
      <c r="F48" s="30"/>
      <c r="G48" s="30"/>
      <c r="H48" s="30"/>
      <c r="I48" s="30"/>
      <c r="J48" s="30"/>
      <c r="K48" s="30"/>
      <c r="L48" s="30"/>
      <c r="M48" s="30"/>
      <c r="N48" s="25" t="str">
        <f t="shared" si="27"/>
        <v xml:space="preserve"> </v>
      </c>
      <c r="O48" s="32">
        <f t="shared" si="20"/>
        <v>0</v>
      </c>
      <c r="P48" s="32">
        <f t="shared" si="21"/>
        <v>0</v>
      </c>
      <c r="Q48" s="28"/>
      <c r="R48" s="29"/>
      <c r="S48" s="30"/>
      <c r="T48" s="30"/>
      <c r="U48" s="30"/>
      <c r="V48" s="30"/>
      <c r="W48" s="30"/>
      <c r="X48" s="30"/>
      <c r="Y48" s="30"/>
      <c r="Z48" s="30"/>
      <c r="AA48" s="30"/>
      <c r="AB48" s="30"/>
      <c r="AC48" s="30"/>
      <c r="AD48" s="30"/>
      <c r="AE48" s="30"/>
      <c r="AF48" s="25" t="str">
        <f t="shared" si="22"/>
        <v xml:space="preserve"> </v>
      </c>
      <c r="AG48" s="32">
        <f t="shared" si="23"/>
        <v>0</v>
      </c>
      <c r="AH48" s="32">
        <f t="shared" si="24"/>
        <v>0</v>
      </c>
      <c r="AI48" s="28"/>
      <c r="AJ48" s="29"/>
      <c r="AK48" s="30"/>
      <c r="AL48" s="30"/>
      <c r="AM48" s="30"/>
      <c r="AN48" s="30"/>
      <c r="AO48" s="30"/>
      <c r="AP48" s="30"/>
      <c r="AQ48" s="30"/>
      <c r="AR48" s="30"/>
      <c r="AS48" s="30"/>
      <c r="AT48" s="30"/>
      <c r="AU48" s="30"/>
      <c r="AV48" s="30"/>
      <c r="AW48" s="30"/>
      <c r="AX48" s="25" t="str">
        <f t="shared" si="25"/>
        <v xml:space="preserve"> </v>
      </c>
      <c r="AY48" s="32">
        <f t="shared" si="26"/>
        <v>0</v>
      </c>
    </row>
    <row r="49" spans="1:51" ht="34" customHeight="1">
      <c r="A49" s="28"/>
      <c r="B49" s="29"/>
      <c r="C49" s="30"/>
      <c r="D49" s="30"/>
      <c r="E49" s="30"/>
      <c r="F49" s="30"/>
      <c r="G49" s="30"/>
      <c r="H49" s="30"/>
      <c r="I49" s="30"/>
      <c r="J49" s="30"/>
      <c r="K49" s="30"/>
      <c r="L49" s="30"/>
      <c r="M49" s="30"/>
      <c r="N49" s="25" t="str">
        <f t="shared" si="27"/>
        <v xml:space="preserve"> </v>
      </c>
      <c r="O49" s="32">
        <f t="shared" si="20"/>
        <v>0</v>
      </c>
      <c r="P49" s="32">
        <f t="shared" si="21"/>
        <v>0</v>
      </c>
      <c r="Q49" s="28"/>
      <c r="R49" s="29"/>
      <c r="S49" s="30"/>
      <c r="T49" s="30"/>
      <c r="U49" s="30"/>
      <c r="V49" s="30"/>
      <c r="W49" s="30"/>
      <c r="X49" s="30"/>
      <c r="Y49" s="30"/>
      <c r="Z49" s="30"/>
      <c r="AA49" s="30"/>
      <c r="AB49" s="30"/>
      <c r="AC49" s="30"/>
      <c r="AD49" s="30"/>
      <c r="AE49" s="30"/>
      <c r="AF49" s="25" t="str">
        <f t="shared" si="22"/>
        <v xml:space="preserve"> </v>
      </c>
      <c r="AG49" s="32">
        <f t="shared" si="23"/>
        <v>0</v>
      </c>
      <c r="AH49" s="32">
        <f t="shared" si="24"/>
        <v>0</v>
      </c>
      <c r="AI49" s="28"/>
      <c r="AJ49" s="29"/>
      <c r="AK49" s="30"/>
      <c r="AL49" s="30"/>
      <c r="AM49" s="30"/>
      <c r="AN49" s="30"/>
      <c r="AO49" s="30"/>
      <c r="AP49" s="30"/>
      <c r="AQ49" s="30"/>
      <c r="AR49" s="30"/>
      <c r="AS49" s="30"/>
      <c r="AT49" s="30"/>
      <c r="AU49" s="30"/>
      <c r="AV49" s="30"/>
      <c r="AW49" s="30"/>
      <c r="AX49" s="25" t="str">
        <f t="shared" si="25"/>
        <v xml:space="preserve"> </v>
      </c>
      <c r="AY49" s="32">
        <f t="shared" si="26"/>
        <v>0</v>
      </c>
    </row>
    <row r="50" spans="1:51" ht="34" customHeight="1">
      <c r="A50" s="28"/>
      <c r="B50" s="29"/>
      <c r="C50" s="30"/>
      <c r="D50" s="30"/>
      <c r="E50" s="30"/>
      <c r="F50" s="30"/>
      <c r="G50" s="30"/>
      <c r="H50" s="30"/>
      <c r="I50" s="30"/>
      <c r="J50" s="30"/>
      <c r="K50" s="30"/>
      <c r="L50" s="30"/>
      <c r="M50" s="30"/>
      <c r="N50" s="25" t="str">
        <f t="shared" si="27"/>
        <v xml:space="preserve"> </v>
      </c>
      <c r="O50" s="32">
        <f t="shared" si="20"/>
        <v>0</v>
      </c>
      <c r="P50" s="32">
        <f t="shared" si="21"/>
        <v>0</v>
      </c>
      <c r="Q50" s="28"/>
      <c r="R50" s="29"/>
      <c r="S50" s="30"/>
      <c r="T50" s="30"/>
      <c r="U50" s="30"/>
      <c r="V50" s="30"/>
      <c r="W50" s="30"/>
      <c r="X50" s="30"/>
      <c r="Y50" s="30"/>
      <c r="Z50" s="30"/>
      <c r="AA50" s="30"/>
      <c r="AB50" s="30"/>
      <c r="AC50" s="30"/>
      <c r="AD50" s="30"/>
      <c r="AE50" s="30"/>
      <c r="AF50" s="25" t="str">
        <f t="shared" si="22"/>
        <v xml:space="preserve"> </v>
      </c>
      <c r="AG50" s="32">
        <f t="shared" si="23"/>
        <v>0</v>
      </c>
      <c r="AH50" s="32">
        <f t="shared" si="24"/>
        <v>0</v>
      </c>
      <c r="AI50" s="28"/>
      <c r="AJ50" s="29"/>
      <c r="AK50" s="30"/>
      <c r="AL50" s="30"/>
      <c r="AM50" s="30"/>
      <c r="AN50" s="30"/>
      <c r="AO50" s="30"/>
      <c r="AP50" s="30"/>
      <c r="AQ50" s="30"/>
      <c r="AR50" s="30"/>
      <c r="AS50" s="30"/>
      <c r="AT50" s="30"/>
      <c r="AU50" s="30"/>
      <c r="AV50" s="30"/>
      <c r="AW50" s="30"/>
      <c r="AX50" s="25" t="str">
        <f t="shared" si="25"/>
        <v xml:space="preserve"> </v>
      </c>
      <c r="AY50" s="32">
        <f t="shared" si="26"/>
        <v>0</v>
      </c>
    </row>
    <row r="51" spans="1:51" ht="34" customHeight="1">
      <c r="A51" s="28"/>
      <c r="B51" s="29"/>
      <c r="C51" s="30"/>
      <c r="D51" s="30"/>
      <c r="E51" s="30"/>
      <c r="F51" s="30"/>
      <c r="G51" s="30"/>
      <c r="H51" s="30"/>
      <c r="I51" s="30"/>
      <c r="J51" s="30"/>
      <c r="K51" s="30"/>
      <c r="L51" s="30"/>
      <c r="M51" s="30"/>
      <c r="N51" s="25" t="str">
        <f t="shared" si="27"/>
        <v xml:space="preserve"> </v>
      </c>
      <c r="O51" s="32">
        <f t="shared" si="20"/>
        <v>0</v>
      </c>
      <c r="P51" s="32">
        <f t="shared" si="21"/>
        <v>0</v>
      </c>
      <c r="Q51" s="28"/>
      <c r="R51" s="29"/>
      <c r="S51" s="30"/>
      <c r="T51" s="30"/>
      <c r="U51" s="30"/>
      <c r="V51" s="30"/>
      <c r="W51" s="30"/>
      <c r="X51" s="30"/>
      <c r="Y51" s="30"/>
      <c r="Z51" s="30"/>
      <c r="AA51" s="30"/>
      <c r="AB51" s="30"/>
      <c r="AC51" s="30"/>
      <c r="AD51" s="30"/>
      <c r="AE51" s="30"/>
      <c r="AF51" s="25" t="str">
        <f t="shared" si="22"/>
        <v xml:space="preserve"> </v>
      </c>
      <c r="AG51" s="32">
        <f t="shared" si="23"/>
        <v>0</v>
      </c>
      <c r="AH51" s="32">
        <f t="shared" si="24"/>
        <v>0</v>
      </c>
      <c r="AI51" s="28"/>
      <c r="AJ51" s="29"/>
      <c r="AK51" s="30"/>
      <c r="AL51" s="30"/>
      <c r="AM51" s="30"/>
      <c r="AN51" s="30"/>
      <c r="AO51" s="30"/>
      <c r="AP51" s="30"/>
      <c r="AQ51" s="30"/>
      <c r="AR51" s="30"/>
      <c r="AS51" s="30"/>
      <c r="AT51" s="30"/>
      <c r="AU51" s="30"/>
      <c r="AV51" s="30"/>
      <c r="AW51" s="30"/>
      <c r="AX51" s="25" t="str">
        <f t="shared" si="25"/>
        <v xml:space="preserve"> </v>
      </c>
      <c r="AY51" s="32">
        <f t="shared" si="26"/>
        <v>0</v>
      </c>
    </row>
    <row r="52" spans="1:51" ht="34" customHeight="1">
      <c r="A52" s="28"/>
      <c r="B52" s="29"/>
      <c r="C52" s="30"/>
      <c r="D52" s="30"/>
      <c r="E52" s="30"/>
      <c r="F52" s="30"/>
      <c r="G52" s="30"/>
      <c r="H52" s="30"/>
      <c r="I52" s="30"/>
      <c r="J52" s="30"/>
      <c r="K52" s="30"/>
      <c r="L52" s="30"/>
      <c r="M52" s="30"/>
      <c r="N52" s="25" t="str">
        <f t="shared" si="27"/>
        <v xml:space="preserve"> </v>
      </c>
      <c r="O52" s="32">
        <f t="shared" si="20"/>
        <v>0</v>
      </c>
      <c r="P52" s="32">
        <f t="shared" si="21"/>
        <v>0</v>
      </c>
      <c r="Q52" s="28"/>
      <c r="R52" s="29"/>
      <c r="S52" s="30"/>
      <c r="T52" s="30"/>
      <c r="U52" s="30"/>
      <c r="V52" s="30"/>
      <c r="W52" s="30"/>
      <c r="X52" s="30"/>
      <c r="Y52" s="30"/>
      <c r="Z52" s="30"/>
      <c r="AA52" s="30"/>
      <c r="AB52" s="30"/>
      <c r="AC52" s="30"/>
      <c r="AD52" s="30"/>
      <c r="AE52" s="30"/>
      <c r="AF52" s="25" t="str">
        <f t="shared" si="22"/>
        <v xml:space="preserve"> </v>
      </c>
      <c r="AG52" s="32">
        <f t="shared" si="23"/>
        <v>0</v>
      </c>
      <c r="AH52" s="32">
        <f t="shared" si="24"/>
        <v>0</v>
      </c>
      <c r="AI52" s="28"/>
      <c r="AJ52" s="29"/>
      <c r="AK52" s="30"/>
      <c r="AL52" s="30"/>
      <c r="AM52" s="30"/>
      <c r="AN52" s="30"/>
      <c r="AO52" s="30"/>
      <c r="AP52" s="30"/>
      <c r="AQ52" s="30"/>
      <c r="AR52" s="30"/>
      <c r="AS52" s="30"/>
      <c r="AT52" s="30"/>
      <c r="AU52" s="30"/>
      <c r="AV52" s="30"/>
      <c r="AW52" s="30"/>
      <c r="AX52" s="25" t="str">
        <f t="shared" si="25"/>
        <v xml:space="preserve"> </v>
      </c>
      <c r="AY52" s="32">
        <f t="shared" si="26"/>
        <v>0</v>
      </c>
    </row>
    <row r="53" spans="1:51" ht="34" customHeight="1">
      <c r="A53" s="28"/>
      <c r="B53" s="29"/>
      <c r="C53" s="30"/>
      <c r="D53" s="30"/>
      <c r="E53" s="30"/>
      <c r="F53" s="30"/>
      <c r="G53" s="30"/>
      <c r="H53" s="30"/>
      <c r="I53" s="30"/>
      <c r="J53" s="30"/>
      <c r="K53" s="30"/>
      <c r="L53" s="30"/>
      <c r="M53" s="30"/>
      <c r="N53" s="25" t="str">
        <f t="shared" si="27"/>
        <v xml:space="preserve"> </v>
      </c>
      <c r="O53" s="32">
        <f t="shared" si="20"/>
        <v>0</v>
      </c>
      <c r="P53" s="32">
        <f t="shared" si="21"/>
        <v>0</v>
      </c>
      <c r="Q53" s="28"/>
      <c r="R53" s="29"/>
      <c r="S53" s="30"/>
      <c r="T53" s="30"/>
      <c r="U53" s="30"/>
      <c r="V53" s="30"/>
      <c r="W53" s="30"/>
      <c r="X53" s="30"/>
      <c r="Y53" s="30"/>
      <c r="Z53" s="30"/>
      <c r="AA53" s="30"/>
      <c r="AB53" s="30"/>
      <c r="AC53" s="30"/>
      <c r="AD53" s="30"/>
      <c r="AE53" s="30"/>
      <c r="AF53" s="25" t="str">
        <f t="shared" si="22"/>
        <v xml:space="preserve"> </v>
      </c>
      <c r="AG53" s="32">
        <f t="shared" si="23"/>
        <v>0</v>
      </c>
      <c r="AH53" s="32">
        <f t="shared" si="24"/>
        <v>0</v>
      </c>
      <c r="AI53" s="28"/>
      <c r="AJ53" s="29"/>
      <c r="AK53" s="30"/>
      <c r="AL53" s="30"/>
      <c r="AM53" s="30"/>
      <c r="AN53" s="30"/>
      <c r="AO53" s="30"/>
      <c r="AP53" s="30"/>
      <c r="AQ53" s="30"/>
      <c r="AR53" s="30"/>
      <c r="AS53" s="30"/>
      <c r="AT53" s="30"/>
      <c r="AU53" s="30"/>
      <c r="AV53" s="30"/>
      <c r="AW53" s="30"/>
      <c r="AX53" s="25" t="str">
        <f t="shared" si="25"/>
        <v xml:space="preserve"> </v>
      </c>
      <c r="AY53" s="32">
        <f t="shared" si="26"/>
        <v>0</v>
      </c>
    </row>
    <row r="54" spans="1:51" ht="34" customHeight="1">
      <c r="A54" s="28"/>
      <c r="B54" s="29"/>
      <c r="C54" s="30"/>
      <c r="D54" s="30"/>
      <c r="E54" s="30"/>
      <c r="F54" s="30"/>
      <c r="G54" s="30"/>
      <c r="H54" s="30"/>
      <c r="I54" s="30"/>
      <c r="J54" s="30"/>
      <c r="K54" s="30"/>
      <c r="L54" s="30"/>
      <c r="M54" s="30"/>
      <c r="N54" s="25" t="str">
        <f t="shared" si="27"/>
        <v xml:space="preserve"> </v>
      </c>
      <c r="O54" s="32">
        <f t="shared" si="20"/>
        <v>0</v>
      </c>
      <c r="P54" s="32">
        <f t="shared" si="21"/>
        <v>0</v>
      </c>
      <c r="Q54" s="28"/>
      <c r="R54" s="29"/>
      <c r="S54" s="30"/>
      <c r="T54" s="30"/>
      <c r="U54" s="30"/>
      <c r="V54" s="30"/>
      <c r="W54" s="30"/>
      <c r="X54" s="30"/>
      <c r="Y54" s="30"/>
      <c r="Z54" s="30"/>
      <c r="AA54" s="30"/>
      <c r="AB54" s="30"/>
      <c r="AC54" s="30"/>
      <c r="AD54" s="30"/>
      <c r="AE54" s="30"/>
      <c r="AF54" s="25" t="str">
        <f t="shared" si="22"/>
        <v xml:space="preserve"> </v>
      </c>
      <c r="AG54" s="32">
        <f t="shared" si="23"/>
        <v>0</v>
      </c>
      <c r="AH54" s="32">
        <f t="shared" si="24"/>
        <v>0</v>
      </c>
      <c r="AI54" s="28"/>
      <c r="AJ54" s="29"/>
      <c r="AK54" s="30"/>
      <c r="AL54" s="30"/>
      <c r="AM54" s="30"/>
      <c r="AN54" s="30"/>
      <c r="AO54" s="30"/>
      <c r="AP54" s="30"/>
      <c r="AQ54" s="30"/>
      <c r="AR54" s="30"/>
      <c r="AS54" s="30"/>
      <c r="AT54" s="30"/>
      <c r="AU54" s="30"/>
      <c r="AV54" s="30"/>
      <c r="AW54" s="30"/>
      <c r="AX54" s="25" t="str">
        <f t="shared" si="25"/>
        <v xml:space="preserve"> </v>
      </c>
      <c r="AY54" s="32">
        <f t="shared" si="26"/>
        <v>0</v>
      </c>
    </row>
    <row r="55" spans="1:51" ht="34" customHeight="1">
      <c r="A55" s="28"/>
      <c r="B55" s="29"/>
      <c r="C55" s="30"/>
      <c r="D55" s="30"/>
      <c r="E55" s="30"/>
      <c r="F55" s="30"/>
      <c r="G55" s="30"/>
      <c r="H55" s="30"/>
      <c r="I55" s="30"/>
      <c r="J55" s="30"/>
      <c r="K55" s="30"/>
      <c r="L55" s="30"/>
      <c r="M55" s="30"/>
      <c r="N55" s="25" t="str">
        <f t="shared" si="27"/>
        <v xml:space="preserve"> </v>
      </c>
      <c r="O55" s="32">
        <f t="shared" si="20"/>
        <v>0</v>
      </c>
      <c r="P55" s="32">
        <f t="shared" si="21"/>
        <v>0</v>
      </c>
      <c r="Q55" s="28"/>
      <c r="R55" s="29"/>
      <c r="S55" s="30"/>
      <c r="T55" s="30"/>
      <c r="U55" s="30"/>
      <c r="V55" s="30"/>
      <c r="W55" s="30"/>
      <c r="X55" s="30"/>
      <c r="Y55" s="30"/>
      <c r="Z55" s="30"/>
      <c r="AA55" s="30"/>
      <c r="AB55" s="30"/>
      <c r="AC55" s="30"/>
      <c r="AD55" s="30"/>
      <c r="AE55" s="30"/>
      <c r="AF55" s="25" t="str">
        <f t="shared" si="22"/>
        <v xml:space="preserve"> </v>
      </c>
      <c r="AG55" s="32">
        <f t="shared" si="23"/>
        <v>0</v>
      </c>
      <c r="AH55" s="32">
        <f t="shared" si="24"/>
        <v>0</v>
      </c>
      <c r="AI55" s="28"/>
      <c r="AJ55" s="29"/>
      <c r="AK55" s="30"/>
      <c r="AL55" s="30"/>
      <c r="AM55" s="30"/>
      <c r="AN55" s="30"/>
      <c r="AO55" s="30"/>
      <c r="AP55" s="30"/>
      <c r="AQ55" s="30"/>
      <c r="AR55" s="30"/>
      <c r="AS55" s="30"/>
      <c r="AT55" s="30"/>
      <c r="AU55" s="30"/>
      <c r="AV55" s="30"/>
      <c r="AW55" s="30"/>
      <c r="AX55" s="25" t="str">
        <f t="shared" si="25"/>
        <v xml:space="preserve"> </v>
      </c>
      <c r="AY55" s="32">
        <f t="shared" si="26"/>
        <v>0</v>
      </c>
    </row>
    <row r="56" spans="1:51" ht="34" customHeight="1">
      <c r="A56" s="28"/>
      <c r="B56" s="29"/>
      <c r="C56" s="30"/>
      <c r="D56" s="30"/>
      <c r="E56" s="30"/>
      <c r="F56" s="30"/>
      <c r="G56" s="30"/>
      <c r="H56" s="30"/>
      <c r="I56" s="30"/>
      <c r="J56" s="30"/>
      <c r="K56" s="30"/>
      <c r="L56" s="30"/>
      <c r="M56" s="30"/>
      <c r="N56" s="25" t="str">
        <f t="shared" si="27"/>
        <v xml:space="preserve"> </v>
      </c>
      <c r="O56" s="32">
        <f t="shared" si="20"/>
        <v>0</v>
      </c>
      <c r="P56" s="32">
        <f t="shared" si="21"/>
        <v>0</v>
      </c>
      <c r="Q56" s="28"/>
      <c r="R56" s="29"/>
      <c r="S56" s="30"/>
      <c r="T56" s="30"/>
      <c r="U56" s="30"/>
      <c r="V56" s="30"/>
      <c r="W56" s="30"/>
      <c r="X56" s="30"/>
      <c r="Y56" s="30"/>
      <c r="Z56" s="30"/>
      <c r="AA56" s="30"/>
      <c r="AB56" s="30"/>
      <c r="AC56" s="30"/>
      <c r="AD56" s="30"/>
      <c r="AE56" s="30"/>
      <c r="AF56" s="25" t="str">
        <f t="shared" si="22"/>
        <v xml:space="preserve"> </v>
      </c>
      <c r="AG56" s="32">
        <f t="shared" si="23"/>
        <v>0</v>
      </c>
      <c r="AH56" s="32">
        <f t="shared" si="24"/>
        <v>0</v>
      </c>
      <c r="AI56" s="540" t="s">
        <v>78</v>
      </c>
      <c r="AJ56" s="541"/>
      <c r="AK56" s="34">
        <f>COUNTIF(AK40:AK55,"A")</f>
        <v>0</v>
      </c>
      <c r="AL56" s="34">
        <f t="shared" ref="AL56:AV58" si="28">COUNTIF(AL40:AL55,"A")</f>
        <v>0</v>
      </c>
      <c r="AM56" s="34">
        <f t="shared" si="28"/>
        <v>0</v>
      </c>
      <c r="AN56" s="34">
        <f t="shared" si="28"/>
        <v>0</v>
      </c>
      <c r="AO56" s="34">
        <f t="shared" si="28"/>
        <v>0</v>
      </c>
      <c r="AP56" s="34">
        <f t="shared" si="28"/>
        <v>0</v>
      </c>
      <c r="AQ56" s="34">
        <f t="shared" si="28"/>
        <v>0</v>
      </c>
      <c r="AR56" s="34">
        <f t="shared" si="28"/>
        <v>0</v>
      </c>
      <c r="AS56" s="34">
        <f t="shared" si="28"/>
        <v>0</v>
      </c>
      <c r="AT56" s="34">
        <f t="shared" si="28"/>
        <v>0</v>
      </c>
      <c r="AU56" s="34">
        <f t="shared" si="28"/>
        <v>0</v>
      </c>
      <c r="AV56" s="34">
        <f t="shared" si="28"/>
        <v>0</v>
      </c>
      <c r="AW56" s="34" cm="1">
        <f t="array" ref="AW56">_xlfn.IFNA(_xlfn.IFS(COUNTIF(AW40:AW55,"1")&gt;1, "1 *", COUNTIF(AW40:AW55,"2")&gt;1, "2 *",COUNTIF(AW40:AW55,"3")&gt;1, "3 *",COUNTIF(AW40:AW55,"4")&gt;1, "4 *"),0)</f>
        <v>0</v>
      </c>
      <c r="AX56" s="34"/>
      <c r="AY56" s="32"/>
    </row>
    <row r="57" spans="1:51" ht="34" customHeight="1">
      <c r="A57" s="28"/>
      <c r="B57" s="29"/>
      <c r="C57" s="30"/>
      <c r="D57" s="30"/>
      <c r="E57" s="30"/>
      <c r="F57" s="30"/>
      <c r="G57" s="30"/>
      <c r="H57" s="30"/>
      <c r="I57" s="30"/>
      <c r="J57" s="30"/>
      <c r="K57" s="30"/>
      <c r="L57" s="30"/>
      <c r="M57" s="30"/>
      <c r="N57" s="25" t="str">
        <f t="shared" si="27"/>
        <v xml:space="preserve"> </v>
      </c>
      <c r="O57" s="32">
        <f t="shared" si="20"/>
        <v>0</v>
      </c>
      <c r="P57" s="32">
        <f t="shared" si="21"/>
        <v>0</v>
      </c>
      <c r="Q57" s="28"/>
      <c r="R57" s="29"/>
      <c r="S57" s="30"/>
      <c r="T57" s="30"/>
      <c r="U57" s="30"/>
      <c r="V57" s="30"/>
      <c r="W57" s="30"/>
      <c r="X57" s="30"/>
      <c r="Y57" s="30"/>
      <c r="Z57" s="30"/>
      <c r="AA57" s="30"/>
      <c r="AB57" s="30"/>
      <c r="AC57" s="30"/>
      <c r="AD57" s="30"/>
      <c r="AE57" s="30"/>
      <c r="AF57" s="25" t="str">
        <f t="shared" si="22"/>
        <v xml:space="preserve"> </v>
      </c>
      <c r="AG57" s="32">
        <f t="shared" si="23"/>
        <v>0</v>
      </c>
      <c r="AH57" s="32">
        <f t="shared" si="24"/>
        <v>0</v>
      </c>
      <c r="AI57" s="540" t="s">
        <v>79</v>
      </c>
      <c r="AJ57" s="541"/>
      <c r="AK57" s="34">
        <f>COUNTIF(AK40:AK55,"B")</f>
        <v>0</v>
      </c>
      <c r="AL57" s="34">
        <f t="shared" ref="AL57:AU57" si="29">COUNTIF(AL40:AL55,"B")</f>
        <v>0</v>
      </c>
      <c r="AM57" s="34">
        <f t="shared" si="29"/>
        <v>0</v>
      </c>
      <c r="AN57" s="34">
        <f t="shared" si="29"/>
        <v>0</v>
      </c>
      <c r="AO57" s="34">
        <f t="shared" si="29"/>
        <v>0</v>
      </c>
      <c r="AP57" s="34">
        <f t="shared" si="29"/>
        <v>0</v>
      </c>
      <c r="AQ57" s="34">
        <f t="shared" si="29"/>
        <v>0</v>
      </c>
      <c r="AR57" s="34">
        <f t="shared" si="29"/>
        <v>0</v>
      </c>
      <c r="AS57" s="34">
        <f t="shared" si="29"/>
        <v>0</v>
      </c>
      <c r="AT57" s="34">
        <f t="shared" si="29"/>
        <v>0</v>
      </c>
      <c r="AU57" s="34">
        <f t="shared" si="29"/>
        <v>0</v>
      </c>
      <c r="AV57" s="34">
        <f t="shared" si="28"/>
        <v>0</v>
      </c>
      <c r="AW57" s="34"/>
      <c r="AX57" s="34"/>
      <c r="AY57" s="32"/>
    </row>
    <row r="58" spans="1:51" ht="34" customHeight="1">
      <c r="A58" s="28"/>
      <c r="B58" s="29"/>
      <c r="C58" s="30"/>
      <c r="D58" s="30"/>
      <c r="E58" s="30"/>
      <c r="F58" s="30"/>
      <c r="G58" s="30"/>
      <c r="H58" s="30"/>
      <c r="I58" s="30"/>
      <c r="J58" s="30"/>
      <c r="K58" s="30"/>
      <c r="L58" s="30"/>
      <c r="M58" s="30"/>
      <c r="N58" s="25" t="str">
        <f t="shared" si="27"/>
        <v xml:space="preserve"> </v>
      </c>
      <c r="O58" s="32">
        <f t="shared" si="20"/>
        <v>0</v>
      </c>
      <c r="P58" s="32">
        <f t="shared" si="21"/>
        <v>0</v>
      </c>
      <c r="Q58" s="28"/>
      <c r="R58" s="29"/>
      <c r="S58" s="30"/>
      <c r="T58" s="30"/>
      <c r="U58" s="30"/>
      <c r="V58" s="30"/>
      <c r="W58" s="30"/>
      <c r="X58" s="30"/>
      <c r="Y58" s="30"/>
      <c r="Z58" s="30"/>
      <c r="AA58" s="30"/>
      <c r="AB58" s="30"/>
      <c r="AC58" s="30"/>
      <c r="AD58" s="30"/>
      <c r="AE58" s="30"/>
      <c r="AF58" s="25" t="str">
        <f>IF(COUNTIF(S58:AD58,"*s")&gt;0,"X"," ")</f>
        <v xml:space="preserve"> </v>
      </c>
      <c r="AG58" s="32">
        <f t="shared" si="23"/>
        <v>0</v>
      </c>
      <c r="AH58" s="32">
        <f t="shared" si="24"/>
        <v>0</v>
      </c>
      <c r="AI58" s="540" t="s">
        <v>80</v>
      </c>
      <c r="AJ58" s="541"/>
      <c r="AK58" s="34">
        <f>COUNTIF(AK40:AK55,"N/S")</f>
        <v>0</v>
      </c>
      <c r="AL58" s="34">
        <f t="shared" ref="AL58:AU58" si="30">COUNTIF(AL40:AL55,"N/S")</f>
        <v>0</v>
      </c>
      <c r="AM58" s="34">
        <f t="shared" si="30"/>
        <v>0</v>
      </c>
      <c r="AN58" s="34">
        <f t="shared" si="30"/>
        <v>0</v>
      </c>
      <c r="AO58" s="34">
        <f t="shared" si="30"/>
        <v>0</v>
      </c>
      <c r="AP58" s="34">
        <f t="shared" si="30"/>
        <v>0</v>
      </c>
      <c r="AQ58" s="34">
        <f t="shared" si="30"/>
        <v>0</v>
      </c>
      <c r="AR58" s="34">
        <f t="shared" si="30"/>
        <v>0</v>
      </c>
      <c r="AS58" s="34">
        <f t="shared" si="30"/>
        <v>0</v>
      </c>
      <c r="AT58" s="34">
        <f t="shared" si="30"/>
        <v>0</v>
      </c>
      <c r="AU58" s="34">
        <f t="shared" si="30"/>
        <v>0</v>
      </c>
      <c r="AV58" s="34">
        <f t="shared" si="28"/>
        <v>0</v>
      </c>
      <c r="AW58" s="34" cm="1">
        <f t="array" ref="AW58">_xlfn.IFNA(_xlfn.IFS(COUNTIF(AW40:AW55,"N/S1")&gt;1, "N/S1 !",COUNTIF(AW40:AW55,"N/S2")&gt;1, "N/S2 !",COUNTIF(AW40:AW55,"N/S3")&gt;1, "N/S3 !",COUNTIF(AW40:AW55,"N/S4")&gt;1, "N/S4 !"),0)</f>
        <v>0</v>
      </c>
      <c r="AX58" s="34"/>
      <c r="AY58" s="32"/>
    </row>
    <row r="59" spans="1:51" ht="34" customHeight="1">
      <c r="A59" s="28"/>
      <c r="B59" s="29"/>
      <c r="C59" s="30"/>
      <c r="D59" s="30"/>
      <c r="E59" s="30"/>
      <c r="F59" s="30"/>
      <c r="G59" s="30"/>
      <c r="H59" s="30"/>
      <c r="I59" s="30"/>
      <c r="J59" s="30"/>
      <c r="K59" s="30"/>
      <c r="L59" s="30"/>
      <c r="M59" s="30"/>
      <c r="N59" s="25" t="str">
        <f t="shared" si="27"/>
        <v xml:space="preserve"> </v>
      </c>
      <c r="O59" s="32">
        <f t="shared" si="20"/>
        <v>0</v>
      </c>
      <c r="P59" s="32">
        <f t="shared" si="21"/>
        <v>0</v>
      </c>
      <c r="Q59" s="28"/>
      <c r="R59" s="29"/>
      <c r="S59" s="30"/>
      <c r="T59" s="30"/>
      <c r="U59" s="30"/>
      <c r="V59" s="30"/>
      <c r="W59" s="30"/>
      <c r="X59" s="30"/>
      <c r="Y59" s="30"/>
      <c r="Z59" s="30"/>
      <c r="AA59" s="30"/>
      <c r="AB59" s="30"/>
      <c r="AC59" s="30"/>
      <c r="AD59" s="30"/>
      <c r="AE59" s="30"/>
      <c r="AF59" s="25" t="str">
        <f t="shared" ref="AF59:AF65" si="31">IF(COUNTIF(S59:AD59,"*s")&gt;0,"X"," ")</f>
        <v xml:space="preserve"> </v>
      </c>
      <c r="AG59" s="32">
        <f t="shared" si="23"/>
        <v>0</v>
      </c>
      <c r="AH59" s="32">
        <f t="shared" si="24"/>
        <v>0</v>
      </c>
      <c r="AI59" s="546" t="s">
        <v>81</v>
      </c>
      <c r="AJ59" s="548" t="s">
        <v>101</v>
      </c>
      <c r="AK59" s="550" t="s">
        <v>102</v>
      </c>
      <c r="AL59" s="551"/>
      <c r="AM59" s="551"/>
      <c r="AN59" s="551"/>
      <c r="AO59" s="551"/>
      <c r="AP59" s="551"/>
      <c r="AQ59" s="551"/>
      <c r="AR59" s="551"/>
      <c r="AS59" s="551"/>
      <c r="AT59" s="551"/>
      <c r="AU59" s="551"/>
      <c r="AV59" s="551"/>
      <c r="AW59" s="552"/>
      <c r="AX59" s="548" t="s">
        <v>103</v>
      </c>
      <c r="AY59" s="537" t="s">
        <v>104</v>
      </c>
    </row>
    <row r="60" spans="1:51" ht="34" customHeight="1">
      <c r="A60" s="28"/>
      <c r="B60" s="29"/>
      <c r="C60" s="30"/>
      <c r="D60" s="30"/>
      <c r="E60" s="30"/>
      <c r="F60" s="30"/>
      <c r="G60" s="30"/>
      <c r="H60" s="30"/>
      <c r="I60" s="30"/>
      <c r="J60" s="30"/>
      <c r="K60" s="30"/>
      <c r="L60" s="30"/>
      <c r="M60" s="30"/>
      <c r="N60" s="25" t="str">
        <f t="shared" si="27"/>
        <v xml:space="preserve"> </v>
      </c>
      <c r="O60" s="32">
        <f t="shared" si="20"/>
        <v>0</v>
      </c>
      <c r="P60" s="32">
        <f t="shared" si="21"/>
        <v>0</v>
      </c>
      <c r="Q60" s="28"/>
      <c r="R60" s="29"/>
      <c r="S60" s="30"/>
      <c r="T60" s="30"/>
      <c r="U60" s="30"/>
      <c r="V60" s="30"/>
      <c r="W60" s="30"/>
      <c r="X60" s="30"/>
      <c r="Y60" s="30"/>
      <c r="Z60" s="30"/>
      <c r="AA60" s="30"/>
      <c r="AB60" s="30"/>
      <c r="AC60" s="30"/>
      <c r="AD60" s="30"/>
      <c r="AE60" s="30"/>
      <c r="AF60" s="25" t="str">
        <f t="shared" si="31"/>
        <v xml:space="preserve"> </v>
      </c>
      <c r="AG60" s="32">
        <f t="shared" si="23"/>
        <v>0</v>
      </c>
      <c r="AH60" s="32">
        <f t="shared" si="24"/>
        <v>0</v>
      </c>
      <c r="AI60" s="547"/>
      <c r="AJ60" s="549"/>
      <c r="AK60" s="553"/>
      <c r="AL60" s="554"/>
      <c r="AM60" s="554"/>
      <c r="AN60" s="554"/>
      <c r="AO60" s="554"/>
      <c r="AP60" s="554"/>
      <c r="AQ60" s="554"/>
      <c r="AR60" s="554"/>
      <c r="AS60" s="554"/>
      <c r="AT60" s="554"/>
      <c r="AU60" s="554"/>
      <c r="AV60" s="554"/>
      <c r="AW60" s="555"/>
      <c r="AX60" s="549"/>
      <c r="AY60" s="539"/>
    </row>
    <row r="61" spans="1:51" ht="34" customHeight="1">
      <c r="A61" s="28"/>
      <c r="B61" s="29"/>
      <c r="C61" s="30"/>
      <c r="D61" s="30"/>
      <c r="E61" s="30"/>
      <c r="F61" s="30"/>
      <c r="G61" s="30"/>
      <c r="H61" s="30"/>
      <c r="I61" s="30"/>
      <c r="J61" s="30"/>
      <c r="K61" s="30"/>
      <c r="L61" s="30"/>
      <c r="M61" s="30"/>
      <c r="N61" s="25" t="str">
        <f t="shared" si="27"/>
        <v xml:space="preserve"> </v>
      </c>
      <c r="O61" s="32">
        <f t="shared" si="20"/>
        <v>0</v>
      </c>
      <c r="P61" s="32">
        <f t="shared" si="21"/>
        <v>0</v>
      </c>
      <c r="Q61" s="28"/>
      <c r="R61" s="29"/>
      <c r="S61" s="30"/>
      <c r="T61" s="30"/>
      <c r="U61" s="30"/>
      <c r="V61" s="30"/>
      <c r="W61" s="30"/>
      <c r="X61" s="30"/>
      <c r="Y61" s="30"/>
      <c r="Z61" s="30"/>
      <c r="AA61" s="30"/>
      <c r="AB61" s="30"/>
      <c r="AC61" s="30"/>
      <c r="AD61" s="30"/>
      <c r="AE61" s="30"/>
      <c r="AF61" s="25" t="str">
        <f t="shared" si="31"/>
        <v xml:space="preserve"> </v>
      </c>
      <c r="AG61" s="32">
        <f t="shared" si="23"/>
        <v>0</v>
      </c>
      <c r="AH61" s="32">
        <f t="shared" si="24"/>
        <v>0</v>
      </c>
      <c r="AI61" s="28"/>
      <c r="AJ61" s="30"/>
      <c r="AK61" s="30"/>
      <c r="AL61" s="30"/>
      <c r="AM61" s="30"/>
      <c r="AN61" s="537" t="s">
        <v>135</v>
      </c>
      <c r="AO61" s="30"/>
      <c r="AP61" s="30"/>
      <c r="AQ61" s="30"/>
      <c r="AR61" s="30"/>
      <c r="AS61" s="30"/>
      <c r="AT61" s="30"/>
      <c r="AU61" s="30"/>
      <c r="AV61" s="30"/>
      <c r="AW61" s="537" t="s">
        <v>106</v>
      </c>
      <c r="AX61" s="25" t="str">
        <f>IF(COUNTIF(AK61:AV61,"N/S*")&gt;0,"X"," ")</f>
        <v xml:space="preserve"> </v>
      </c>
      <c r="AY61" s="32">
        <f>COUNTIF(AO61:AV61,"*")+COUNTIF(AK61:AM61,"*")</f>
        <v>0</v>
      </c>
    </row>
    <row r="62" spans="1:51" ht="34" customHeight="1">
      <c r="A62" s="28"/>
      <c r="B62" s="29"/>
      <c r="C62" s="30"/>
      <c r="D62" s="30"/>
      <c r="E62" s="30"/>
      <c r="F62" s="30"/>
      <c r="G62" s="30"/>
      <c r="H62" s="30"/>
      <c r="I62" s="30"/>
      <c r="J62" s="30"/>
      <c r="K62" s="30"/>
      <c r="L62" s="30"/>
      <c r="M62" s="30"/>
      <c r="N62" s="25" t="str">
        <f t="shared" si="27"/>
        <v xml:space="preserve"> </v>
      </c>
      <c r="O62" s="32">
        <f t="shared" si="20"/>
        <v>0</v>
      </c>
      <c r="P62" s="32">
        <f t="shared" si="21"/>
        <v>0</v>
      </c>
      <c r="Q62" s="28"/>
      <c r="R62" s="29"/>
      <c r="S62" s="30"/>
      <c r="T62" s="30"/>
      <c r="U62" s="30"/>
      <c r="V62" s="30"/>
      <c r="W62" s="30"/>
      <c r="X62" s="30"/>
      <c r="Y62" s="30"/>
      <c r="Z62" s="30"/>
      <c r="AA62" s="30"/>
      <c r="AB62" s="30"/>
      <c r="AC62" s="30"/>
      <c r="AD62" s="30"/>
      <c r="AE62" s="30"/>
      <c r="AF62" s="25" t="str">
        <f t="shared" si="31"/>
        <v xml:space="preserve"> </v>
      </c>
      <c r="AG62" s="32">
        <f t="shared" si="23"/>
        <v>0</v>
      </c>
      <c r="AH62" s="32">
        <f t="shared" si="24"/>
        <v>0</v>
      </c>
      <c r="AI62" s="28"/>
      <c r="AJ62" s="30"/>
      <c r="AK62" s="30"/>
      <c r="AL62" s="30"/>
      <c r="AM62" s="30"/>
      <c r="AN62" s="538"/>
      <c r="AO62" s="30"/>
      <c r="AP62" s="30"/>
      <c r="AQ62" s="30"/>
      <c r="AR62" s="30"/>
      <c r="AS62" s="30"/>
      <c r="AT62" s="30"/>
      <c r="AU62" s="30"/>
      <c r="AV62" s="30"/>
      <c r="AW62" s="538"/>
      <c r="AX62" s="25" t="str">
        <f t="shared" ref="AX62:AX68" si="32">IF(COUNTIF(AK62:AV62,"N/S*")&gt;0,"X"," ")</f>
        <v xml:space="preserve"> </v>
      </c>
      <c r="AY62" s="32">
        <f t="shared" ref="AY62:AY68" si="33">COUNTIF(AO62:AV62,"*")+COUNTIF(AK62:AM62,"*")</f>
        <v>0</v>
      </c>
    </row>
    <row r="63" spans="1:51" ht="34" customHeight="1">
      <c r="A63" s="28"/>
      <c r="B63" s="29"/>
      <c r="C63" s="30"/>
      <c r="D63" s="30"/>
      <c r="E63" s="30"/>
      <c r="F63" s="30"/>
      <c r="G63" s="30"/>
      <c r="H63" s="30"/>
      <c r="I63" s="30"/>
      <c r="J63" s="30"/>
      <c r="K63" s="30"/>
      <c r="L63" s="30"/>
      <c r="M63" s="30"/>
      <c r="N63" s="25" t="str">
        <f t="shared" si="27"/>
        <v xml:space="preserve"> </v>
      </c>
      <c r="O63" s="32">
        <f t="shared" si="20"/>
        <v>0</v>
      </c>
      <c r="P63" s="32">
        <f t="shared" si="21"/>
        <v>0</v>
      </c>
      <c r="Q63" s="28"/>
      <c r="R63" s="29"/>
      <c r="S63" s="30"/>
      <c r="T63" s="30"/>
      <c r="U63" s="30"/>
      <c r="V63" s="30"/>
      <c r="W63" s="30"/>
      <c r="X63" s="30"/>
      <c r="Y63" s="30"/>
      <c r="Z63" s="30"/>
      <c r="AA63" s="30"/>
      <c r="AB63" s="30"/>
      <c r="AC63" s="30"/>
      <c r="AD63" s="30"/>
      <c r="AE63" s="30"/>
      <c r="AF63" s="25" t="str">
        <f t="shared" si="31"/>
        <v xml:space="preserve"> </v>
      </c>
      <c r="AG63" s="32">
        <f t="shared" si="23"/>
        <v>0</v>
      </c>
      <c r="AH63" s="32">
        <f t="shared" si="24"/>
        <v>0</v>
      </c>
      <c r="AI63" s="28"/>
      <c r="AJ63" s="30"/>
      <c r="AK63" s="30"/>
      <c r="AL63" s="30"/>
      <c r="AM63" s="30"/>
      <c r="AN63" s="538"/>
      <c r="AO63" s="30"/>
      <c r="AP63" s="30"/>
      <c r="AQ63" s="30"/>
      <c r="AR63" s="30"/>
      <c r="AS63" s="30"/>
      <c r="AT63" s="30"/>
      <c r="AU63" s="30"/>
      <c r="AV63" s="30"/>
      <c r="AW63" s="538"/>
      <c r="AX63" s="25" t="str">
        <f t="shared" si="32"/>
        <v xml:space="preserve"> </v>
      </c>
      <c r="AY63" s="32">
        <f t="shared" si="33"/>
        <v>0</v>
      </c>
    </row>
    <row r="64" spans="1:51" ht="34" customHeight="1">
      <c r="A64" s="28"/>
      <c r="B64" s="29"/>
      <c r="C64" s="30"/>
      <c r="D64" s="30"/>
      <c r="E64" s="30"/>
      <c r="F64" s="30"/>
      <c r="G64" s="30"/>
      <c r="H64" s="30"/>
      <c r="I64" s="30"/>
      <c r="J64" s="30"/>
      <c r="K64" s="30"/>
      <c r="L64" s="30"/>
      <c r="M64" s="30"/>
      <c r="N64" s="25" t="str">
        <f t="shared" si="27"/>
        <v xml:space="preserve"> </v>
      </c>
      <c r="O64" s="32">
        <f t="shared" si="20"/>
        <v>0</v>
      </c>
      <c r="P64" s="32">
        <f t="shared" si="21"/>
        <v>0</v>
      </c>
      <c r="Q64" s="28"/>
      <c r="R64" s="29"/>
      <c r="S64" s="30"/>
      <c r="T64" s="30"/>
      <c r="U64" s="30"/>
      <c r="V64" s="30"/>
      <c r="W64" s="30"/>
      <c r="X64" s="30"/>
      <c r="Y64" s="30"/>
      <c r="Z64" s="30"/>
      <c r="AA64" s="30"/>
      <c r="AB64" s="30"/>
      <c r="AC64" s="30"/>
      <c r="AD64" s="30"/>
      <c r="AE64" s="30"/>
      <c r="AF64" s="25" t="str">
        <f t="shared" si="31"/>
        <v xml:space="preserve"> </v>
      </c>
      <c r="AG64" s="32">
        <f t="shared" si="23"/>
        <v>0</v>
      </c>
      <c r="AH64" s="32">
        <f t="shared" si="24"/>
        <v>0</v>
      </c>
      <c r="AI64" s="28"/>
      <c r="AJ64" s="30"/>
      <c r="AK64" s="30"/>
      <c r="AL64" s="30"/>
      <c r="AM64" s="30"/>
      <c r="AN64" s="538"/>
      <c r="AO64" s="30"/>
      <c r="AP64" s="30"/>
      <c r="AQ64" s="30"/>
      <c r="AR64" s="30"/>
      <c r="AS64" s="30"/>
      <c r="AT64" s="30"/>
      <c r="AU64" s="30"/>
      <c r="AV64" s="30"/>
      <c r="AW64" s="538"/>
      <c r="AX64" s="25" t="str">
        <f t="shared" si="32"/>
        <v xml:space="preserve"> </v>
      </c>
      <c r="AY64" s="32">
        <f t="shared" si="33"/>
        <v>0</v>
      </c>
    </row>
    <row r="65" spans="1:51" ht="34" customHeight="1">
      <c r="A65" s="28"/>
      <c r="B65" s="29"/>
      <c r="C65" s="30"/>
      <c r="D65" s="30"/>
      <c r="E65" s="30"/>
      <c r="F65" s="30"/>
      <c r="G65" s="30"/>
      <c r="H65" s="30"/>
      <c r="I65" s="30"/>
      <c r="J65" s="30"/>
      <c r="K65" s="30"/>
      <c r="L65" s="30"/>
      <c r="M65" s="30"/>
      <c r="N65" s="25" t="str">
        <f t="shared" si="27"/>
        <v xml:space="preserve"> </v>
      </c>
      <c r="O65" s="32">
        <f t="shared" si="20"/>
        <v>0</v>
      </c>
      <c r="P65" s="32">
        <f t="shared" si="21"/>
        <v>0</v>
      </c>
      <c r="Q65" s="28"/>
      <c r="R65" s="29"/>
      <c r="S65" s="30"/>
      <c r="T65" s="30"/>
      <c r="U65" s="30"/>
      <c r="V65" s="30"/>
      <c r="W65" s="30"/>
      <c r="X65" s="30"/>
      <c r="Y65" s="30"/>
      <c r="Z65" s="30"/>
      <c r="AA65" s="30"/>
      <c r="AB65" s="30"/>
      <c r="AC65" s="30"/>
      <c r="AD65" s="30"/>
      <c r="AE65" s="30"/>
      <c r="AF65" s="25" t="str">
        <f t="shared" si="31"/>
        <v xml:space="preserve"> </v>
      </c>
      <c r="AG65" s="32">
        <f t="shared" si="23"/>
        <v>0</v>
      </c>
      <c r="AH65" s="32">
        <f t="shared" si="24"/>
        <v>0</v>
      </c>
      <c r="AI65" s="28"/>
      <c r="AJ65" s="30"/>
      <c r="AK65" s="30"/>
      <c r="AL65" s="30"/>
      <c r="AM65" s="30"/>
      <c r="AN65" s="538"/>
      <c r="AO65" s="30"/>
      <c r="AP65" s="30"/>
      <c r="AQ65" s="30"/>
      <c r="AR65" s="30"/>
      <c r="AS65" s="30"/>
      <c r="AT65" s="30"/>
      <c r="AU65" s="30"/>
      <c r="AV65" s="30"/>
      <c r="AW65" s="538"/>
      <c r="AX65" s="25" t="str">
        <f t="shared" si="32"/>
        <v xml:space="preserve"> </v>
      </c>
      <c r="AY65" s="32">
        <f t="shared" si="33"/>
        <v>0</v>
      </c>
    </row>
    <row r="66" spans="1:51" ht="30" customHeight="1">
      <c r="A66" s="540" t="s">
        <v>78</v>
      </c>
      <c r="B66" s="541"/>
      <c r="C66" s="34">
        <f t="shared" ref="C66:L66" si="34">COUNTIF(C40:C65,"A")</f>
        <v>0</v>
      </c>
      <c r="D66" s="34">
        <f t="shared" si="34"/>
        <v>0</v>
      </c>
      <c r="E66" s="34">
        <f t="shared" si="34"/>
        <v>0</v>
      </c>
      <c r="F66" s="34">
        <f t="shared" si="34"/>
        <v>0</v>
      </c>
      <c r="G66" s="34">
        <f t="shared" si="34"/>
        <v>0</v>
      </c>
      <c r="H66" s="34">
        <f t="shared" si="34"/>
        <v>0</v>
      </c>
      <c r="I66" s="34">
        <f t="shared" si="34"/>
        <v>0</v>
      </c>
      <c r="J66" s="34">
        <f t="shared" si="34"/>
        <v>0</v>
      </c>
      <c r="K66" s="34">
        <f t="shared" si="34"/>
        <v>0</v>
      </c>
      <c r="L66" s="34">
        <f t="shared" si="34"/>
        <v>0</v>
      </c>
      <c r="M66" s="34" cm="1">
        <f t="array" ref="M66">_xlfn.IFNA(_xlfn.IFS(COUNTIF(M40:M65,"1")&gt;1, "1 *", COUNTIF(M40:M65,"2")&gt;1, "2 *",COUNTIF(M40:M65,"3")&gt;1, "3 *",COUNTIF(M40:M65,"4")&gt;1, "4 *"),0)</f>
        <v>0</v>
      </c>
      <c r="N66" s="34"/>
      <c r="O66" s="34"/>
      <c r="P66" s="33"/>
      <c r="Q66" s="540" t="s">
        <v>78</v>
      </c>
      <c r="R66" s="541"/>
      <c r="S66" s="34">
        <f t="shared" ref="S66:AD66" si="35">COUNTIF(S40:S65,"A")</f>
        <v>0</v>
      </c>
      <c r="T66" s="34">
        <f t="shared" si="35"/>
        <v>0</v>
      </c>
      <c r="U66" s="34">
        <f t="shared" si="35"/>
        <v>0</v>
      </c>
      <c r="V66" s="34">
        <f t="shared" si="35"/>
        <v>0</v>
      </c>
      <c r="W66" s="34">
        <f t="shared" si="35"/>
        <v>0</v>
      </c>
      <c r="X66" s="34">
        <f t="shared" si="35"/>
        <v>0</v>
      </c>
      <c r="Y66" s="34">
        <f t="shared" si="35"/>
        <v>0</v>
      </c>
      <c r="Z66" s="34">
        <f t="shared" si="35"/>
        <v>0</v>
      </c>
      <c r="AA66" s="34">
        <f t="shared" si="35"/>
        <v>0</v>
      </c>
      <c r="AB66" s="34">
        <f t="shared" si="35"/>
        <v>0</v>
      </c>
      <c r="AC66" s="34">
        <f t="shared" si="35"/>
        <v>0</v>
      </c>
      <c r="AD66" s="34">
        <f t="shared" si="35"/>
        <v>0</v>
      </c>
      <c r="AE66" s="34" cm="1">
        <f t="array" ref="AE66">_xlfn.IFNA(_xlfn.IFS(COUNTIF(AE40:AE65,"1")&gt;1, "1 *", COUNTIF(AE40:AE65,"2")&gt;1, "2 *",COUNTIF(AE40:AE65,"3")&gt;1, "3 *",COUNTIF(AE40:AE65,"4")&gt;1, "4 *"),0)</f>
        <v>0</v>
      </c>
      <c r="AF66" s="34"/>
      <c r="AG66" s="34"/>
      <c r="AH66" s="34"/>
      <c r="AI66" s="28"/>
      <c r="AJ66" s="30"/>
      <c r="AK66" s="30"/>
      <c r="AL66" s="30"/>
      <c r="AM66" s="30"/>
      <c r="AN66" s="538"/>
      <c r="AO66" s="30"/>
      <c r="AP66" s="30"/>
      <c r="AQ66" s="30"/>
      <c r="AR66" s="30"/>
      <c r="AS66" s="30"/>
      <c r="AT66" s="30"/>
      <c r="AU66" s="30"/>
      <c r="AV66" s="30"/>
      <c r="AW66" s="538"/>
      <c r="AX66" s="25" t="str">
        <f t="shared" si="32"/>
        <v xml:space="preserve"> </v>
      </c>
      <c r="AY66" s="32">
        <f t="shared" si="33"/>
        <v>0</v>
      </c>
    </row>
    <row r="67" spans="1:51" ht="30" customHeight="1">
      <c r="A67" s="540" t="s">
        <v>79</v>
      </c>
      <c r="B67" s="541"/>
      <c r="C67" s="34">
        <f t="shared" ref="C67:L67" si="36">COUNTIF(C40:C65,"B")</f>
        <v>0</v>
      </c>
      <c r="D67" s="34">
        <f t="shared" si="36"/>
        <v>0</v>
      </c>
      <c r="E67" s="34">
        <f t="shared" si="36"/>
        <v>0</v>
      </c>
      <c r="F67" s="34">
        <f t="shared" si="36"/>
        <v>0</v>
      </c>
      <c r="G67" s="34">
        <f t="shared" si="36"/>
        <v>0</v>
      </c>
      <c r="H67" s="34">
        <f t="shared" si="36"/>
        <v>0</v>
      </c>
      <c r="I67" s="34">
        <f t="shared" si="36"/>
        <v>0</v>
      </c>
      <c r="J67" s="34">
        <f t="shared" si="36"/>
        <v>0</v>
      </c>
      <c r="K67" s="34">
        <f t="shared" si="36"/>
        <v>0</v>
      </c>
      <c r="L67" s="34">
        <f t="shared" si="36"/>
        <v>0</v>
      </c>
      <c r="M67" s="34"/>
      <c r="N67" s="34"/>
      <c r="O67" s="34"/>
      <c r="P67" s="33"/>
      <c r="Q67" s="540" t="s">
        <v>79</v>
      </c>
      <c r="R67" s="541"/>
      <c r="S67" s="34">
        <f t="shared" ref="S67:AD67" si="37">COUNTIF(S40:S65,"B")</f>
        <v>0</v>
      </c>
      <c r="T67" s="34">
        <f t="shared" si="37"/>
        <v>0</v>
      </c>
      <c r="U67" s="34">
        <f t="shared" si="37"/>
        <v>0</v>
      </c>
      <c r="V67" s="34">
        <f t="shared" si="37"/>
        <v>0</v>
      </c>
      <c r="W67" s="34">
        <f t="shared" si="37"/>
        <v>0</v>
      </c>
      <c r="X67" s="34">
        <f t="shared" si="37"/>
        <v>0</v>
      </c>
      <c r="Y67" s="34">
        <f t="shared" si="37"/>
        <v>0</v>
      </c>
      <c r="Z67" s="34">
        <f t="shared" si="37"/>
        <v>0</v>
      </c>
      <c r="AA67" s="34">
        <f t="shared" si="37"/>
        <v>0</v>
      </c>
      <c r="AB67" s="34">
        <f t="shared" si="37"/>
        <v>0</v>
      </c>
      <c r="AC67" s="34">
        <f t="shared" si="37"/>
        <v>0</v>
      </c>
      <c r="AD67" s="34">
        <f t="shared" si="37"/>
        <v>0</v>
      </c>
      <c r="AE67" s="34"/>
      <c r="AF67" s="34"/>
      <c r="AG67" s="34"/>
      <c r="AH67" s="34"/>
      <c r="AI67" s="28"/>
      <c r="AJ67" s="30"/>
      <c r="AK67" s="30"/>
      <c r="AL67" s="30"/>
      <c r="AM67" s="30"/>
      <c r="AN67" s="538"/>
      <c r="AO67" s="30"/>
      <c r="AP67" s="30"/>
      <c r="AQ67" s="30"/>
      <c r="AR67" s="30"/>
      <c r="AS67" s="30"/>
      <c r="AT67" s="30"/>
      <c r="AU67" s="30"/>
      <c r="AV67" s="30"/>
      <c r="AW67" s="538"/>
      <c r="AX67" s="25" t="str">
        <f t="shared" si="32"/>
        <v xml:space="preserve"> </v>
      </c>
      <c r="AY67" s="32">
        <f t="shared" si="33"/>
        <v>0</v>
      </c>
    </row>
    <row r="68" spans="1:51" ht="30" customHeight="1">
      <c r="A68" s="540" t="s">
        <v>80</v>
      </c>
      <c r="B68" s="541"/>
      <c r="C68" s="34">
        <f t="shared" ref="C68:L68" si="38">COUNTIF(C40:C65,"N/S")</f>
        <v>0</v>
      </c>
      <c r="D68" s="34">
        <f t="shared" si="38"/>
        <v>0</v>
      </c>
      <c r="E68" s="34">
        <f t="shared" si="38"/>
        <v>0</v>
      </c>
      <c r="F68" s="34">
        <f t="shared" si="38"/>
        <v>0</v>
      </c>
      <c r="G68" s="34">
        <f t="shared" si="38"/>
        <v>0</v>
      </c>
      <c r="H68" s="34">
        <f t="shared" si="38"/>
        <v>0</v>
      </c>
      <c r="I68" s="34">
        <f t="shared" si="38"/>
        <v>0</v>
      </c>
      <c r="J68" s="34">
        <f t="shared" si="38"/>
        <v>0</v>
      </c>
      <c r="K68" s="34">
        <f t="shared" si="38"/>
        <v>0</v>
      </c>
      <c r="L68" s="34">
        <f t="shared" si="38"/>
        <v>0</v>
      </c>
      <c r="M68" s="34" cm="1">
        <f t="array" ref="M68">_xlfn.IFNA(_xlfn.IFS(COUNTIF(M40:M65,"N/S1")&gt;1, "N/S1 !",COUNTIF(M40:M65,"N/S2")&gt;1, "N/S2 !",COUNTIF(M40:M65,"N/S3")&gt;1, "N/S3 !",COUNTIF(M40:M65,"N/S4")&gt;1, "N/S4 !"),0)</f>
        <v>0</v>
      </c>
      <c r="N68" s="34"/>
      <c r="O68" s="35"/>
      <c r="P68" s="36"/>
      <c r="Q68" s="540" t="s">
        <v>80</v>
      </c>
      <c r="R68" s="541"/>
      <c r="S68" s="34">
        <f t="shared" ref="S68:AD68" si="39">COUNTIF(S40:S65,"N/S")</f>
        <v>0</v>
      </c>
      <c r="T68" s="34">
        <f t="shared" si="39"/>
        <v>0</v>
      </c>
      <c r="U68" s="34">
        <f t="shared" si="39"/>
        <v>0</v>
      </c>
      <c r="V68" s="34">
        <f t="shared" si="39"/>
        <v>0</v>
      </c>
      <c r="W68" s="34">
        <f t="shared" si="39"/>
        <v>0</v>
      </c>
      <c r="X68" s="34">
        <f t="shared" si="39"/>
        <v>0</v>
      </c>
      <c r="Y68" s="34">
        <f t="shared" si="39"/>
        <v>0</v>
      </c>
      <c r="Z68" s="34">
        <f t="shared" si="39"/>
        <v>0</v>
      </c>
      <c r="AA68" s="34">
        <f t="shared" si="39"/>
        <v>0</v>
      </c>
      <c r="AB68" s="34">
        <f t="shared" si="39"/>
        <v>0</v>
      </c>
      <c r="AC68" s="34">
        <f t="shared" si="39"/>
        <v>0</v>
      </c>
      <c r="AD68" s="34">
        <f t="shared" si="39"/>
        <v>0</v>
      </c>
      <c r="AE68" s="34" cm="1">
        <f t="array" ref="AE68">_xlfn.IFNA(_xlfn.IFS(COUNTIF(AE40:AE65,"N/S1")&gt;1, "N/S1 !",COUNTIF(AE40:AE65,"N/S2")&gt;1, "N/S2 !",COUNTIF(AE40:AE65,"N/S3")&gt;1, "N/S3 !",COUNTIF(AE40:AE65,"N/S4")&gt;1, "N/S4 !"),0)</f>
        <v>0</v>
      </c>
      <c r="AF68" s="34"/>
      <c r="AG68" s="35"/>
      <c r="AH68" s="35"/>
      <c r="AI68" s="28"/>
      <c r="AJ68" s="30"/>
      <c r="AK68" s="30"/>
      <c r="AL68" s="30"/>
      <c r="AM68" s="30"/>
      <c r="AN68" s="539"/>
      <c r="AO68" s="30"/>
      <c r="AP68" s="30"/>
      <c r="AQ68" s="30"/>
      <c r="AR68" s="30"/>
      <c r="AS68" s="30"/>
      <c r="AT68" s="30"/>
      <c r="AU68" s="30"/>
      <c r="AV68" s="30"/>
      <c r="AW68" s="539"/>
      <c r="AX68" s="25" t="str">
        <f t="shared" si="32"/>
        <v xml:space="preserve"> </v>
      </c>
      <c r="AY68" s="32">
        <f t="shared" si="33"/>
        <v>0</v>
      </c>
    </row>
    <row r="69" spans="1:51" ht="51" customHeight="1">
      <c r="A69" s="514" t="s">
        <v>107</v>
      </c>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6"/>
      <c r="AI69" s="517" t="s">
        <v>108</v>
      </c>
      <c r="AJ69" s="518"/>
      <c r="AK69" s="519"/>
      <c r="AL69" s="520"/>
      <c r="AM69" s="520"/>
      <c r="AN69" s="520"/>
      <c r="AO69" s="520"/>
      <c r="AP69" s="520"/>
      <c r="AQ69" s="520"/>
      <c r="AR69" s="520"/>
      <c r="AS69" s="520"/>
      <c r="AT69" s="520"/>
      <c r="AU69" s="520"/>
      <c r="AV69" s="520"/>
      <c r="AW69" s="520"/>
      <c r="AX69" s="520"/>
      <c r="AY69" s="521"/>
    </row>
    <row r="70" spans="1:51" ht="33" customHeight="1"/>
    <row r="71" spans="1:51" ht="33" customHeight="1"/>
    <row r="72" spans="1:51" ht="120" customHeight="1"/>
  </sheetData>
  <sheetProtection sheet="1" objects="1" scenarios="1"/>
  <mergeCells count="80">
    <mergeCell ref="B1:P1"/>
    <mergeCell ref="Q1:AH2"/>
    <mergeCell ref="AI1:AT1"/>
    <mergeCell ref="AU1:AY1"/>
    <mergeCell ref="B2:P2"/>
    <mergeCell ref="AI2:AT2"/>
    <mergeCell ref="AU2:AY2"/>
    <mergeCell ref="AX24:AX25"/>
    <mergeCell ref="AY24:AY25"/>
    <mergeCell ref="A3:A4"/>
    <mergeCell ref="B3:B4"/>
    <mergeCell ref="N3:N4"/>
    <mergeCell ref="O3:O4"/>
    <mergeCell ref="P3:P4"/>
    <mergeCell ref="Q3:Q4"/>
    <mergeCell ref="R3:R4"/>
    <mergeCell ref="AF3:AF4"/>
    <mergeCell ref="AG3:AG4"/>
    <mergeCell ref="AH3:AH4"/>
    <mergeCell ref="AI3:AI4"/>
    <mergeCell ref="AX3:AX4"/>
    <mergeCell ref="AY3:AY4"/>
    <mergeCell ref="AI21:AJ21"/>
    <mergeCell ref="AI22:AJ22"/>
    <mergeCell ref="AI23:AJ23"/>
    <mergeCell ref="AJ3:AJ4"/>
    <mergeCell ref="AN26:AN33"/>
    <mergeCell ref="AI24:AI25"/>
    <mergeCell ref="AJ24:AJ25"/>
    <mergeCell ref="AK24:AW25"/>
    <mergeCell ref="AW26:AW33"/>
    <mergeCell ref="A31:B31"/>
    <mergeCell ref="Q31:R31"/>
    <mergeCell ref="A32:B32"/>
    <mergeCell ref="Q32:R32"/>
    <mergeCell ref="A33:B33"/>
    <mergeCell ref="Q33:R33"/>
    <mergeCell ref="Q38:Q39"/>
    <mergeCell ref="A34:AH34"/>
    <mergeCell ref="AI34:AJ34"/>
    <mergeCell ref="AK34:AY34"/>
    <mergeCell ref="B36:P36"/>
    <mergeCell ref="Q36:AH37"/>
    <mergeCell ref="AI36:AT36"/>
    <mergeCell ref="AU36:AY36"/>
    <mergeCell ref="B37:P37"/>
    <mergeCell ref="AI37:AT37"/>
    <mergeCell ref="AU37:AY37"/>
    <mergeCell ref="A38:A39"/>
    <mergeCell ref="B38:B39"/>
    <mergeCell ref="N38:N39"/>
    <mergeCell ref="O38:O39"/>
    <mergeCell ref="P38:P39"/>
    <mergeCell ref="R38:R39"/>
    <mergeCell ref="AF38:AF39"/>
    <mergeCell ref="AG38:AG39"/>
    <mergeCell ref="AH38:AH39"/>
    <mergeCell ref="AI38:AI39"/>
    <mergeCell ref="AI59:AI60"/>
    <mergeCell ref="AJ59:AJ60"/>
    <mergeCell ref="AK59:AW60"/>
    <mergeCell ref="AX59:AX60"/>
    <mergeCell ref="AY59:AY60"/>
    <mergeCell ref="AX38:AX39"/>
    <mergeCell ref="AY38:AY39"/>
    <mergeCell ref="AI56:AJ56"/>
    <mergeCell ref="AI57:AJ57"/>
    <mergeCell ref="AI58:AJ58"/>
    <mergeCell ref="AJ38:AJ39"/>
    <mergeCell ref="A69:AH69"/>
    <mergeCell ref="AI69:AJ69"/>
    <mergeCell ref="AK69:AY69"/>
    <mergeCell ref="AN61:AN68"/>
    <mergeCell ref="AW61:AW68"/>
    <mergeCell ref="A66:B66"/>
    <mergeCell ref="Q66:R66"/>
    <mergeCell ref="A67:B67"/>
    <mergeCell ref="Q67:R67"/>
    <mergeCell ref="A68:B68"/>
    <mergeCell ref="Q68:R68"/>
  </mergeCells>
  <phoneticPr fontId="4" type="noConversion"/>
  <conditionalFormatting sqref="M31:N31">
    <cfRule type="cellIs" dxfId="587" priority="67" stopIfTrue="1" operator="greaterThan">
      <formula>1</formula>
    </cfRule>
  </conditionalFormatting>
  <conditionalFormatting sqref="M33:N33">
    <cfRule type="cellIs" dxfId="586" priority="66" stopIfTrue="1" operator="greaterThan">
      <formula>1</formula>
    </cfRule>
  </conditionalFormatting>
  <conditionalFormatting sqref="M66:N66">
    <cfRule type="cellIs" dxfId="585" priority="42" stopIfTrue="1" operator="greaterThan">
      <formula>1</formula>
    </cfRule>
  </conditionalFormatting>
  <conditionalFormatting sqref="M68:N68">
    <cfRule type="cellIs" dxfId="584" priority="41" stopIfTrue="1" operator="greaterThan">
      <formula>1</formula>
    </cfRule>
  </conditionalFormatting>
  <conditionalFormatting sqref="O5:O30 AG5:AG30">
    <cfRule type="cellIs" dxfId="583" priority="61" stopIfTrue="1" operator="greaterThan">
      <formula>3</formula>
    </cfRule>
  </conditionalFormatting>
  <conditionalFormatting sqref="O40:O65 AG40:AG65">
    <cfRule type="cellIs" dxfId="582" priority="36" stopIfTrue="1" operator="greaterThan">
      <formula>3</formula>
    </cfRule>
  </conditionalFormatting>
  <conditionalFormatting sqref="P5:P30">
    <cfRule type="cellIs" dxfId="581" priority="69" stopIfTrue="1" operator="greaterThan">
      <formula>1</formula>
    </cfRule>
  </conditionalFormatting>
  <conditionalFormatting sqref="P40:P65">
    <cfRule type="cellIs" dxfId="580" priority="44" stopIfTrue="1" operator="greaterThan">
      <formula>1</formula>
    </cfRule>
  </conditionalFormatting>
  <conditionalFormatting sqref="S31:AD33">
    <cfRule type="cellIs" dxfId="579" priority="68" stopIfTrue="1" operator="greaterThan">
      <formula>1</formula>
    </cfRule>
  </conditionalFormatting>
  <conditionalFormatting sqref="S66:AD68">
    <cfRule type="cellIs" dxfId="578" priority="43" stopIfTrue="1" operator="greaterThan">
      <formula>1</formula>
    </cfRule>
  </conditionalFormatting>
  <conditionalFormatting sqref="AE31:AF31">
    <cfRule type="cellIs" dxfId="577" priority="63" stopIfTrue="1" operator="greaterThan">
      <formula>1</formula>
    </cfRule>
  </conditionalFormatting>
  <conditionalFormatting sqref="AE33:AF33">
    <cfRule type="cellIs" dxfId="576" priority="62" stopIfTrue="1" operator="greaterThan">
      <formula>1</formula>
    </cfRule>
  </conditionalFormatting>
  <conditionalFormatting sqref="AE66:AF66">
    <cfRule type="cellIs" dxfId="575" priority="38" stopIfTrue="1" operator="greaterThan">
      <formula>1</formula>
    </cfRule>
  </conditionalFormatting>
  <conditionalFormatting sqref="AE68:AF68">
    <cfRule type="cellIs" dxfId="574" priority="37" stopIfTrue="1" operator="greaterThan">
      <formula>1</formula>
    </cfRule>
  </conditionalFormatting>
  <conditionalFormatting sqref="AH5:AH30">
    <cfRule type="cellIs" dxfId="573" priority="60" stopIfTrue="1" operator="greaterThan">
      <formula>1</formula>
    </cfRule>
  </conditionalFormatting>
  <conditionalFormatting sqref="AH40:AH65">
    <cfRule type="cellIs" dxfId="572" priority="35" stopIfTrue="1" operator="greaterThan">
      <formula>1</formula>
    </cfRule>
  </conditionalFormatting>
  <conditionalFormatting sqref="AK26:AK33">
    <cfRule type="duplicateValues" dxfId="571" priority="57"/>
  </conditionalFormatting>
  <conditionalFormatting sqref="AK61:AK63 AK65:AK66 AK68">
    <cfRule type="duplicateValues" dxfId="570" priority="32"/>
  </conditionalFormatting>
  <conditionalFormatting sqref="AK64">
    <cfRule type="duplicateValues" dxfId="569" priority="15"/>
  </conditionalFormatting>
  <conditionalFormatting sqref="AK67">
    <cfRule type="duplicateValues" dxfId="568" priority="6"/>
  </conditionalFormatting>
  <conditionalFormatting sqref="AK21:AV23 C31:L33">
    <cfRule type="cellIs" dxfId="567" priority="71" stopIfTrue="1" operator="greaterThan">
      <formula>1</formula>
    </cfRule>
  </conditionalFormatting>
  <conditionalFormatting sqref="AK56:AV58 C66:L68">
    <cfRule type="cellIs" dxfId="566" priority="46" stopIfTrue="1" operator="greaterThan">
      <formula>1</formula>
    </cfRule>
  </conditionalFormatting>
  <conditionalFormatting sqref="AL26:AL33">
    <cfRule type="duplicateValues" dxfId="565" priority="56"/>
  </conditionalFormatting>
  <conditionalFormatting sqref="AL61">
    <cfRule type="duplicateValues" dxfId="564" priority="20"/>
  </conditionalFormatting>
  <conditionalFormatting sqref="AL62:AL63 AL65:AL66 AL68">
    <cfRule type="duplicateValues" dxfId="563" priority="31"/>
  </conditionalFormatting>
  <conditionalFormatting sqref="AL64">
    <cfRule type="duplicateValues" dxfId="562" priority="13"/>
  </conditionalFormatting>
  <conditionalFormatting sqref="AL67">
    <cfRule type="duplicateValues" dxfId="561" priority="4"/>
  </conditionalFormatting>
  <conditionalFormatting sqref="AM26:AM33">
    <cfRule type="duplicateValues" dxfId="560" priority="55"/>
  </conditionalFormatting>
  <conditionalFormatting sqref="AM61">
    <cfRule type="duplicateValues" dxfId="559" priority="21"/>
  </conditionalFormatting>
  <conditionalFormatting sqref="AM62:AM63 AM65:AM66 AM68">
    <cfRule type="duplicateValues" dxfId="558" priority="30"/>
  </conditionalFormatting>
  <conditionalFormatting sqref="AM64">
    <cfRule type="duplicateValues" dxfId="557" priority="14"/>
  </conditionalFormatting>
  <conditionalFormatting sqref="AM67">
    <cfRule type="duplicateValues" dxfId="556" priority="5"/>
  </conditionalFormatting>
  <conditionalFormatting sqref="AO26:AO33">
    <cfRule type="duplicateValues" dxfId="555" priority="54"/>
  </conditionalFormatting>
  <conditionalFormatting sqref="AO61:AO64 AO66:AO67">
    <cfRule type="duplicateValues" dxfId="554" priority="29"/>
  </conditionalFormatting>
  <conditionalFormatting sqref="AO65">
    <cfRule type="duplicateValues" dxfId="553" priority="12"/>
  </conditionalFormatting>
  <conditionalFormatting sqref="AO68">
    <cfRule type="duplicateValues" dxfId="552" priority="3"/>
  </conditionalFormatting>
  <conditionalFormatting sqref="AP26:AP33">
    <cfRule type="duplicateValues" dxfId="551" priority="53"/>
  </conditionalFormatting>
  <conditionalFormatting sqref="AP61 AP63:AP64 AP66:AP67">
    <cfRule type="duplicateValues" dxfId="550" priority="28"/>
  </conditionalFormatting>
  <conditionalFormatting sqref="AP62">
    <cfRule type="duplicateValues" dxfId="549" priority="18"/>
  </conditionalFormatting>
  <conditionalFormatting sqref="AP65">
    <cfRule type="duplicateValues" dxfId="548" priority="10"/>
  </conditionalFormatting>
  <conditionalFormatting sqref="AP68">
    <cfRule type="duplicateValues" dxfId="547" priority="1"/>
  </conditionalFormatting>
  <conditionalFormatting sqref="AQ26:AQ33">
    <cfRule type="duplicateValues" dxfId="546" priority="52"/>
  </conditionalFormatting>
  <conditionalFormatting sqref="AQ61 AQ63:AQ64 AQ66:AQ67">
    <cfRule type="duplicateValues" dxfId="545" priority="27"/>
  </conditionalFormatting>
  <conditionalFormatting sqref="AQ62">
    <cfRule type="duplicateValues" dxfId="544" priority="19"/>
  </conditionalFormatting>
  <conditionalFormatting sqref="AQ65">
    <cfRule type="duplicateValues" dxfId="543" priority="11"/>
  </conditionalFormatting>
  <conditionalFormatting sqref="AQ68">
    <cfRule type="duplicateValues" dxfId="542" priority="2"/>
  </conditionalFormatting>
  <conditionalFormatting sqref="AR26:AR33">
    <cfRule type="duplicateValues" dxfId="541" priority="51"/>
  </conditionalFormatting>
  <conditionalFormatting sqref="AR61:AR65 AR67:AR68">
    <cfRule type="duplicateValues" dxfId="540" priority="26"/>
  </conditionalFormatting>
  <conditionalFormatting sqref="AR66">
    <cfRule type="duplicateValues" dxfId="539" priority="9"/>
  </conditionalFormatting>
  <conditionalFormatting sqref="AS26:AS33">
    <cfRule type="duplicateValues" dxfId="538" priority="50"/>
  </conditionalFormatting>
  <conditionalFormatting sqref="AS61:AS62 AS64:AS65 AS67:AS68">
    <cfRule type="duplicateValues" dxfId="537" priority="25"/>
  </conditionalFormatting>
  <conditionalFormatting sqref="AS63">
    <cfRule type="duplicateValues" dxfId="536" priority="16"/>
  </conditionalFormatting>
  <conditionalFormatting sqref="AS66">
    <cfRule type="duplicateValues" dxfId="535" priority="7"/>
  </conditionalFormatting>
  <conditionalFormatting sqref="AT26:AT33">
    <cfRule type="duplicateValues" dxfId="534" priority="49"/>
  </conditionalFormatting>
  <conditionalFormatting sqref="AT61:AT62 AT64:AT65 AT67:AT68">
    <cfRule type="duplicateValues" dxfId="533" priority="24"/>
  </conditionalFormatting>
  <conditionalFormatting sqref="AT63">
    <cfRule type="duplicateValues" dxfId="532" priority="17"/>
  </conditionalFormatting>
  <conditionalFormatting sqref="AT66">
    <cfRule type="duplicateValues" dxfId="531" priority="8"/>
  </conditionalFormatting>
  <conditionalFormatting sqref="AU26:AU33">
    <cfRule type="duplicateValues" dxfId="530" priority="48"/>
  </conditionalFormatting>
  <conditionalFormatting sqref="AU61:AU68">
    <cfRule type="duplicateValues" dxfId="529" priority="23"/>
  </conditionalFormatting>
  <conditionalFormatting sqref="AV26:AV33">
    <cfRule type="duplicateValues" dxfId="528" priority="47"/>
    <cfRule type="duplicateValues" dxfId="527" priority="58"/>
  </conditionalFormatting>
  <conditionalFormatting sqref="AV61:AV68">
    <cfRule type="duplicateValues" dxfId="526" priority="33"/>
    <cfRule type="duplicateValues" dxfId="525" priority="22"/>
  </conditionalFormatting>
  <conditionalFormatting sqref="AW21:AX21">
    <cfRule type="cellIs" dxfId="524" priority="65" stopIfTrue="1" operator="greaterThan">
      <formula>1</formula>
    </cfRule>
  </conditionalFormatting>
  <conditionalFormatting sqref="AW23:AX23">
    <cfRule type="cellIs" dxfId="523" priority="64" stopIfTrue="1" operator="greaterThan">
      <formula>1</formula>
    </cfRule>
  </conditionalFormatting>
  <conditionalFormatting sqref="AW56:AX56">
    <cfRule type="cellIs" dxfId="522" priority="40" stopIfTrue="1" operator="greaterThan">
      <formula>1</formula>
    </cfRule>
  </conditionalFormatting>
  <conditionalFormatting sqref="AW58:AX58">
    <cfRule type="cellIs" dxfId="521" priority="39" stopIfTrue="1" operator="greaterThan">
      <formula>1</formula>
    </cfRule>
  </conditionalFormatting>
  <conditionalFormatting sqref="AY5:AY20">
    <cfRule type="cellIs" dxfId="520" priority="59" stopIfTrue="1" operator="greaterThan">
      <formula>3</formula>
    </cfRule>
  </conditionalFormatting>
  <conditionalFormatting sqref="AY26:AY33">
    <cfRule type="cellIs" dxfId="519" priority="70" stopIfTrue="1" operator="greaterThan">
      <formula>5</formula>
    </cfRule>
  </conditionalFormatting>
  <conditionalFormatting sqref="AY40:AY55">
    <cfRule type="cellIs" dxfId="518" priority="34" stopIfTrue="1" operator="greaterThan">
      <formula>3</formula>
    </cfRule>
  </conditionalFormatting>
  <conditionalFormatting sqref="AY61:AY68">
    <cfRule type="cellIs" dxfId="517" priority="45" stopIfTrue="1" operator="greaterThan">
      <formula>5</formula>
    </cfRule>
  </conditionalFormatting>
  <dataValidations count="3">
    <dataValidation type="list" allowBlank="1" showInputMessage="1" showErrorMessage="1" sqref="C5:L30 S5:AD30 AK5:AV20 S40:AD65 C40:L65 AK40:AV55" xr:uid="{ED6D9730-F69A-C14D-83AB-78A376EB95E6}">
      <formula1>"A,B,N/S"</formula1>
    </dataValidation>
    <dataValidation type="list" allowBlank="1" showInputMessage="1" showErrorMessage="1" sqref="M5:M30 AW5:AW20 AE5:AE30 M40:M65 AE40:AE65 AW40:AW55" xr:uid="{7D4B016B-C1A4-6147-B7CB-B123E8676AF2}">
      <formula1>"1,2,3,4,N/S1,N/S2,N/S3,N/S4"</formula1>
    </dataValidation>
    <dataValidation type="list" allowBlank="1" showInputMessage="1" showErrorMessage="1" sqref="AK26:AM33 AO26:AV33 AK61:AM68 AO61:AV68" xr:uid="{70266AEC-9373-604E-82EA-E3E419DB1618}">
      <formula1>"N/S1,N/S2,N/S3"</formula1>
    </dataValidation>
  </dataValidations>
  <pageMargins left="0.7" right="0.7" top="0.75" bottom="0.75" header="0.3" footer="0.3"/>
  <pageSetup paperSize="9" scale="21"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F473A-12AE-4342-A53C-A8DC233F4EF3}">
  <sheetPr codeName="Sheet24">
    <tabColor theme="0" tint="-0.14999847407452621"/>
    <pageSetUpPr fitToPage="1"/>
  </sheetPr>
  <dimension ref="A1:AZ72"/>
  <sheetViews>
    <sheetView zoomScale="70" zoomScaleNormal="70" workbookViewId="0">
      <selection activeCell="AI40" sqref="AI40:AW48"/>
    </sheetView>
  </sheetViews>
  <sheetFormatPr baseColWidth="10" defaultColWidth="7.83203125" defaultRowHeight="16"/>
  <cols>
    <col min="1" max="1" width="22" style="27" customWidth="1"/>
    <col min="2" max="2" width="11.33203125" style="27" bestFit="1" customWidth="1"/>
    <col min="3" max="14" width="6.1640625" style="26" customWidth="1"/>
    <col min="15" max="16" width="6.1640625" style="4" customWidth="1"/>
    <col min="17" max="17" width="22" style="27" customWidth="1"/>
    <col min="18" max="18" width="11.33203125" style="27" customWidth="1"/>
    <col min="19" max="34" width="6.1640625" style="27" customWidth="1"/>
    <col min="35" max="35" width="22" style="27" customWidth="1"/>
    <col min="36" max="36" width="11.33203125" style="27" bestFit="1" customWidth="1"/>
    <col min="37" max="51" width="6.33203125" style="27" customWidth="1"/>
    <col min="52" max="16384" width="7.83203125" style="27"/>
  </cols>
  <sheetData>
    <row r="1" spans="1:51" s="4" customFormat="1" ht="36" customHeight="1">
      <c r="A1" s="14" t="s">
        <v>19</v>
      </c>
      <c r="B1" s="568" t="str">
        <f>VLOOKUP('Read Me First'!I4,'Read Me First'!L5:N7,2,FALSE)</f>
        <v>Horspath, Oxford</v>
      </c>
      <c r="C1" s="568"/>
      <c r="D1" s="568"/>
      <c r="E1" s="568"/>
      <c r="F1" s="568"/>
      <c r="G1" s="568"/>
      <c r="H1" s="568"/>
      <c r="I1" s="568"/>
      <c r="J1" s="568"/>
      <c r="K1" s="568"/>
      <c r="L1" s="568"/>
      <c r="M1" s="568"/>
      <c r="N1" s="568"/>
      <c r="O1" s="568"/>
      <c r="P1" s="568"/>
      <c r="Q1" s="522" t="str">
        <f>"OXFORDSHIRE TRACK &amp; FIELD LEAGUE "&amp;YEAR($B$2)</f>
        <v>OXFORDSHIRE TRACK &amp; FIELD LEAGUE 2025</v>
      </c>
      <c r="R1" s="523"/>
      <c r="S1" s="523"/>
      <c r="T1" s="523"/>
      <c r="U1" s="523"/>
      <c r="V1" s="523"/>
      <c r="W1" s="523"/>
      <c r="X1" s="523"/>
      <c r="Y1" s="523"/>
      <c r="Z1" s="523"/>
      <c r="AA1" s="523"/>
      <c r="AB1" s="523"/>
      <c r="AC1" s="523"/>
      <c r="AD1" s="523"/>
      <c r="AE1" s="523"/>
      <c r="AF1" s="523"/>
      <c r="AG1" s="523"/>
      <c r="AH1" s="524"/>
      <c r="AI1" s="569" t="s">
        <v>41</v>
      </c>
      <c r="AJ1" s="569"/>
      <c r="AK1" s="569"/>
      <c r="AL1" s="569"/>
      <c r="AM1" s="569"/>
      <c r="AN1" s="569"/>
      <c r="AO1" s="569"/>
      <c r="AP1" s="569"/>
      <c r="AQ1" s="569"/>
      <c r="AR1" s="569"/>
      <c r="AS1" s="569"/>
      <c r="AT1" s="569"/>
      <c r="AU1" s="570" t="s">
        <v>18</v>
      </c>
      <c r="AV1" s="570"/>
      <c r="AW1" s="570"/>
      <c r="AX1" s="570"/>
      <c r="AY1" s="570"/>
    </row>
    <row r="2" spans="1:51" s="7" customFormat="1" ht="36" customHeight="1">
      <c r="A2" s="38" t="s">
        <v>20</v>
      </c>
      <c r="B2" s="571">
        <f>VLOOKUP('Read Me First'!I4,'Read Me First'!L5:N7,3,FALSE)</f>
        <v>45774</v>
      </c>
      <c r="C2" s="572"/>
      <c r="D2" s="572"/>
      <c r="E2" s="572"/>
      <c r="F2" s="572"/>
      <c r="G2" s="572"/>
      <c r="H2" s="572"/>
      <c r="I2" s="572"/>
      <c r="J2" s="572"/>
      <c r="K2" s="572"/>
      <c r="L2" s="572"/>
      <c r="M2" s="572"/>
      <c r="N2" s="572"/>
      <c r="O2" s="572"/>
      <c r="P2" s="573"/>
      <c r="Q2" s="525"/>
      <c r="R2" s="526"/>
      <c r="S2" s="526"/>
      <c r="T2" s="526"/>
      <c r="U2" s="526"/>
      <c r="V2" s="526"/>
      <c r="W2" s="526"/>
      <c r="X2" s="526"/>
      <c r="Y2" s="526"/>
      <c r="Z2" s="526"/>
      <c r="AA2" s="526"/>
      <c r="AB2" s="526"/>
      <c r="AC2" s="526"/>
      <c r="AD2" s="526"/>
      <c r="AE2" s="526"/>
      <c r="AF2" s="526"/>
      <c r="AG2" s="526"/>
      <c r="AH2" s="527"/>
      <c r="AI2" s="568" t="s">
        <v>120</v>
      </c>
      <c r="AJ2" s="568"/>
      <c r="AK2" s="568"/>
      <c r="AL2" s="568"/>
      <c r="AM2" s="568"/>
      <c r="AN2" s="568"/>
      <c r="AO2" s="568"/>
      <c r="AP2" s="568"/>
      <c r="AQ2" s="568"/>
      <c r="AR2" s="568"/>
      <c r="AS2" s="568"/>
      <c r="AT2" s="568"/>
      <c r="AU2" s="570" t="s">
        <v>17</v>
      </c>
      <c r="AV2" s="570"/>
      <c r="AW2" s="570"/>
      <c r="AX2" s="570"/>
      <c r="AY2" s="570"/>
    </row>
    <row r="3" spans="1:51" s="18" customFormat="1" ht="125" customHeight="1">
      <c r="A3" s="558" t="s">
        <v>74</v>
      </c>
      <c r="B3" s="556" t="s">
        <v>94</v>
      </c>
      <c r="C3" s="39" t="s">
        <v>6</v>
      </c>
      <c r="D3" s="39" t="s">
        <v>8</v>
      </c>
      <c r="E3" s="39" t="s">
        <v>37</v>
      </c>
      <c r="F3" s="40" t="s">
        <v>38</v>
      </c>
      <c r="G3" s="40" t="s">
        <v>36</v>
      </c>
      <c r="H3" s="40" t="s">
        <v>2</v>
      </c>
      <c r="I3" s="39" t="s">
        <v>39</v>
      </c>
      <c r="J3" s="40" t="s">
        <v>40</v>
      </c>
      <c r="K3" s="40" t="s">
        <v>4</v>
      </c>
      <c r="L3" s="40" t="s">
        <v>3</v>
      </c>
      <c r="M3" s="39" t="s">
        <v>7</v>
      </c>
      <c r="N3" s="565" t="s">
        <v>95</v>
      </c>
      <c r="O3" s="566" t="s">
        <v>96</v>
      </c>
      <c r="P3" s="566" t="s">
        <v>97</v>
      </c>
      <c r="Q3" s="558" t="s">
        <v>75</v>
      </c>
      <c r="R3" s="556" t="s">
        <v>94</v>
      </c>
      <c r="S3" s="39" t="s">
        <v>98</v>
      </c>
      <c r="T3" s="39" t="s">
        <v>38</v>
      </c>
      <c r="U3" s="39" t="s">
        <v>13</v>
      </c>
      <c r="V3" s="39" t="s">
        <v>39</v>
      </c>
      <c r="W3" s="39" t="s">
        <v>6</v>
      </c>
      <c r="X3" s="39" t="s">
        <v>2</v>
      </c>
      <c r="Y3" s="39" t="s">
        <v>40</v>
      </c>
      <c r="Z3" s="39" t="s">
        <v>36</v>
      </c>
      <c r="AA3" s="39" t="s">
        <v>12</v>
      </c>
      <c r="AB3" s="39" t="s">
        <v>37</v>
      </c>
      <c r="AC3" s="39" t="s">
        <v>4</v>
      </c>
      <c r="AD3" s="39" t="s">
        <v>3</v>
      </c>
      <c r="AE3" s="39" t="s">
        <v>7</v>
      </c>
      <c r="AF3" s="565" t="s">
        <v>95</v>
      </c>
      <c r="AG3" s="566" t="s">
        <v>96</v>
      </c>
      <c r="AH3" s="566" t="s">
        <v>97</v>
      </c>
      <c r="AI3" s="558" t="s">
        <v>99</v>
      </c>
      <c r="AJ3" s="556" t="s">
        <v>94</v>
      </c>
      <c r="AK3" s="39" t="s">
        <v>98</v>
      </c>
      <c r="AL3" s="39" t="s">
        <v>38</v>
      </c>
      <c r="AM3" s="39" t="s">
        <v>39</v>
      </c>
      <c r="AN3" s="39" t="s">
        <v>22</v>
      </c>
      <c r="AO3" s="39" t="s">
        <v>6</v>
      </c>
      <c r="AP3" s="39" t="s">
        <v>40</v>
      </c>
      <c r="AQ3" s="39" t="s">
        <v>2</v>
      </c>
      <c r="AR3" s="39" t="s">
        <v>5</v>
      </c>
      <c r="AS3" s="39" t="s">
        <v>36</v>
      </c>
      <c r="AT3" s="39" t="s">
        <v>37</v>
      </c>
      <c r="AU3" s="39" t="s">
        <v>4</v>
      </c>
      <c r="AV3" s="39" t="s">
        <v>3</v>
      </c>
      <c r="AW3" s="39" t="s">
        <v>7</v>
      </c>
      <c r="AX3" s="565" t="s">
        <v>95</v>
      </c>
      <c r="AY3" s="566" t="s">
        <v>96</v>
      </c>
    </row>
    <row r="4" spans="1:51" s="19" customFormat="1" ht="56" customHeight="1">
      <c r="A4" s="559"/>
      <c r="B4" s="557"/>
      <c r="C4" s="41">
        <v>0.44444444444444442</v>
      </c>
      <c r="D4" s="41">
        <v>0.4513888888888889</v>
      </c>
      <c r="E4" s="41">
        <v>0.45833333333333331</v>
      </c>
      <c r="F4" s="41">
        <v>0.48958333333333331</v>
      </c>
      <c r="G4" s="42" t="s">
        <v>100</v>
      </c>
      <c r="H4" s="41">
        <v>0.55902777777777779</v>
      </c>
      <c r="I4" s="41">
        <v>0.60416666666666663</v>
      </c>
      <c r="J4" s="41">
        <v>0.625</v>
      </c>
      <c r="K4" s="41">
        <v>0.64236111111111116</v>
      </c>
      <c r="L4" s="41">
        <v>0.67013888888888884</v>
      </c>
      <c r="M4" s="41">
        <v>0.70138888888888884</v>
      </c>
      <c r="N4" s="565"/>
      <c r="O4" s="567"/>
      <c r="P4" s="567"/>
      <c r="Q4" s="559"/>
      <c r="R4" s="557"/>
      <c r="S4" s="41">
        <v>0.41666666666666669</v>
      </c>
      <c r="T4" s="41">
        <v>0.41666666666666669</v>
      </c>
      <c r="U4" s="41">
        <v>0.46527777777777779</v>
      </c>
      <c r="V4" s="41">
        <v>0.47916666666666669</v>
      </c>
      <c r="W4" s="41">
        <v>0.4861111111111111</v>
      </c>
      <c r="X4" s="41">
        <v>0.54166666666666663</v>
      </c>
      <c r="Y4" s="41">
        <v>0.54166666666666663</v>
      </c>
      <c r="Z4" s="41">
        <v>0.58333333333333337</v>
      </c>
      <c r="AA4" s="41">
        <v>0.58680555555555558</v>
      </c>
      <c r="AB4" s="41">
        <v>0.625</v>
      </c>
      <c r="AC4" s="41">
        <v>0.64930555555555558</v>
      </c>
      <c r="AD4" s="41">
        <v>0.68402777777777779</v>
      </c>
      <c r="AE4" s="41">
        <v>0.70833333333333337</v>
      </c>
      <c r="AF4" s="565"/>
      <c r="AG4" s="567"/>
      <c r="AH4" s="567"/>
      <c r="AI4" s="559"/>
      <c r="AJ4" s="557"/>
      <c r="AK4" s="41">
        <v>0.41666666666666669</v>
      </c>
      <c r="AL4" s="41">
        <v>0.41666666666666669</v>
      </c>
      <c r="AM4" s="41">
        <v>0.47916666666666669</v>
      </c>
      <c r="AN4" s="41">
        <v>0.4826388888888889</v>
      </c>
      <c r="AO4" s="41">
        <v>0.4861111111111111</v>
      </c>
      <c r="AP4" s="41">
        <v>0.54166666666666663</v>
      </c>
      <c r="AQ4" s="41">
        <v>0.54513888888888884</v>
      </c>
      <c r="AR4" s="41">
        <v>0.58333333333333337</v>
      </c>
      <c r="AS4" s="41">
        <v>0.58333333333333337</v>
      </c>
      <c r="AT4" s="41">
        <v>0.625</v>
      </c>
      <c r="AU4" s="41">
        <v>0.65625</v>
      </c>
      <c r="AV4" s="41">
        <v>0.68402777777777779</v>
      </c>
      <c r="AW4" s="41">
        <v>0.71527777777777779</v>
      </c>
      <c r="AX4" s="565"/>
      <c r="AY4" s="567"/>
    </row>
    <row r="5" spans="1:51" ht="33" customHeight="1">
      <c r="A5" s="28"/>
      <c r="B5" s="29"/>
      <c r="C5" s="30"/>
      <c r="D5" s="30"/>
      <c r="E5" s="30"/>
      <c r="F5" s="30"/>
      <c r="G5" s="30"/>
      <c r="H5" s="30"/>
      <c r="I5" s="30"/>
      <c r="J5" s="30"/>
      <c r="K5" s="30"/>
      <c r="L5" s="30"/>
      <c r="M5" s="30"/>
      <c r="N5" s="25" t="str">
        <f>IF(COUNTIF(C5:L5,"*s")&gt;0,"X"," ")</f>
        <v xml:space="preserve"> </v>
      </c>
      <c r="O5" s="32">
        <f>COUNTIF(C5:L5,"*")</f>
        <v>0</v>
      </c>
      <c r="P5" s="32">
        <f>COUNTIF(C5,"*")+COUNTIF(L5,"*")</f>
        <v>0</v>
      </c>
      <c r="Q5" s="31"/>
      <c r="R5" s="30"/>
      <c r="S5" s="30"/>
      <c r="T5" s="30"/>
      <c r="U5" s="30"/>
      <c r="V5" s="30"/>
      <c r="W5" s="30"/>
      <c r="X5" s="30"/>
      <c r="Y5" s="30"/>
      <c r="Z5" s="30"/>
      <c r="AA5" s="30"/>
      <c r="AB5" s="30"/>
      <c r="AC5" s="30"/>
      <c r="AD5" s="30"/>
      <c r="AE5" s="30"/>
      <c r="AF5" s="25" t="str">
        <f>IF(COUNTIF(S5:AD5,"*s")&gt;0,"X"," ")</f>
        <v xml:space="preserve"> </v>
      </c>
      <c r="AG5" s="32">
        <f>COUNTIF(S5:AD5,"*")</f>
        <v>0</v>
      </c>
      <c r="AH5" s="32">
        <f>COUNTIF(W5,"*")+COUNTIF(AD5,"*")</f>
        <v>0</v>
      </c>
      <c r="AI5" s="31"/>
      <c r="AJ5" s="30"/>
      <c r="AK5" s="30"/>
      <c r="AL5" s="220"/>
      <c r="AM5" s="30"/>
      <c r="AN5" s="30"/>
      <c r="AO5" s="30"/>
      <c r="AP5" s="30"/>
      <c r="AQ5" s="30"/>
      <c r="AR5" s="30"/>
      <c r="AS5" s="30"/>
      <c r="AT5" s="30"/>
      <c r="AU5" s="30"/>
      <c r="AV5" s="30"/>
      <c r="AW5" s="30"/>
      <c r="AX5" s="25" t="str">
        <f>IF(COUNTIF(AK5:AV5,"*s")&gt;0,"X"," ")</f>
        <v xml:space="preserve"> </v>
      </c>
      <c r="AY5" s="32">
        <f>COUNTIF(AK5:AU5,"*")</f>
        <v>0</v>
      </c>
    </row>
    <row r="6" spans="1:51" ht="33" customHeight="1">
      <c r="A6" s="28"/>
      <c r="B6" s="29"/>
      <c r="C6" s="30"/>
      <c r="D6" s="30"/>
      <c r="E6" s="30"/>
      <c r="F6" s="30"/>
      <c r="G6" s="30"/>
      <c r="H6" s="30"/>
      <c r="I6" s="30"/>
      <c r="J6" s="30"/>
      <c r="K6" s="30"/>
      <c r="L6" s="30"/>
      <c r="M6" s="30"/>
      <c r="N6" s="25" t="str">
        <f>IF(COUNTIF(C6:L6,"*s")&gt;0,"X"," ")</f>
        <v xml:space="preserve"> </v>
      </c>
      <c r="O6" s="32">
        <f t="shared" ref="O6:O30" si="0">COUNTIF(C6:L6,"*")</f>
        <v>0</v>
      </c>
      <c r="P6" s="32">
        <f t="shared" ref="P6:P30" si="1">COUNTIF(C6,"*")+COUNTIF(L6,"*")</f>
        <v>0</v>
      </c>
      <c r="Q6" s="31"/>
      <c r="R6" s="30"/>
      <c r="S6" s="30"/>
      <c r="T6" s="30"/>
      <c r="U6" s="30"/>
      <c r="V6" s="30"/>
      <c r="W6" s="30"/>
      <c r="X6" s="30"/>
      <c r="Y6" s="30"/>
      <c r="Z6" s="30"/>
      <c r="AA6" s="30"/>
      <c r="AB6" s="30"/>
      <c r="AC6" s="30"/>
      <c r="AD6" s="30"/>
      <c r="AE6" s="30"/>
      <c r="AF6" s="25" t="str">
        <f t="shared" ref="AF6:AF30" si="2">IF(COUNTIF(S6:AD6,"*s")&gt;0,"X"," ")</f>
        <v xml:space="preserve"> </v>
      </c>
      <c r="AG6" s="32">
        <f t="shared" ref="AG6:AG30" si="3">COUNTIF(S6:AD6,"*")</f>
        <v>0</v>
      </c>
      <c r="AH6" s="32">
        <f t="shared" ref="AH6:AH30" si="4">COUNTIF(W6,"*")+COUNTIF(AD6,"*")</f>
        <v>0</v>
      </c>
      <c r="AI6" s="31"/>
      <c r="AJ6" s="30"/>
      <c r="AK6" s="30"/>
      <c r="AL6" s="221"/>
      <c r="AM6" s="30"/>
      <c r="AN6" s="30"/>
      <c r="AO6" s="30"/>
      <c r="AP6" s="30"/>
      <c r="AQ6" s="30"/>
      <c r="AR6" s="30"/>
      <c r="AS6" s="30"/>
      <c r="AT6" s="30"/>
      <c r="AU6" s="30"/>
      <c r="AV6" s="30"/>
      <c r="AW6" s="30"/>
      <c r="AX6" s="25" t="str">
        <f t="shared" ref="AX6:AX20" si="5">IF(COUNTIF(AK6:AV6,"*s")&gt;0,"X"," ")</f>
        <v xml:space="preserve"> </v>
      </c>
      <c r="AY6" s="32">
        <f t="shared" ref="AY6:AY20" si="6">COUNTIF(AK6:AU6,"*")</f>
        <v>0</v>
      </c>
    </row>
    <row r="7" spans="1:51" ht="33" customHeight="1">
      <c r="A7" s="28"/>
      <c r="B7" s="29"/>
      <c r="C7" s="30"/>
      <c r="D7" s="30"/>
      <c r="E7" s="30"/>
      <c r="F7" s="30"/>
      <c r="G7" s="30"/>
      <c r="H7" s="30"/>
      <c r="I7" s="30"/>
      <c r="J7" s="30"/>
      <c r="K7" s="30"/>
      <c r="L7" s="30"/>
      <c r="M7" s="30"/>
      <c r="N7" s="25" t="str">
        <f t="shared" ref="N7:N30" si="7">IF(COUNTIF(C7:L7,"*s")&gt;0,"X"," ")</f>
        <v xml:space="preserve"> </v>
      </c>
      <c r="O7" s="32">
        <f t="shared" si="0"/>
        <v>0</v>
      </c>
      <c r="P7" s="32">
        <f t="shared" si="1"/>
        <v>0</v>
      </c>
      <c r="Q7" s="31"/>
      <c r="R7" s="30"/>
      <c r="S7" s="30"/>
      <c r="T7" s="30"/>
      <c r="U7" s="30"/>
      <c r="V7" s="30"/>
      <c r="W7" s="30"/>
      <c r="X7" s="30"/>
      <c r="Y7" s="30"/>
      <c r="Z7" s="30"/>
      <c r="AA7" s="30"/>
      <c r="AB7" s="30"/>
      <c r="AC7" s="30"/>
      <c r="AD7" s="30"/>
      <c r="AE7" s="30"/>
      <c r="AF7" s="25" t="str">
        <f t="shared" si="2"/>
        <v xml:space="preserve"> </v>
      </c>
      <c r="AG7" s="32">
        <f t="shared" si="3"/>
        <v>0</v>
      </c>
      <c r="AH7" s="32">
        <f t="shared" si="4"/>
        <v>0</v>
      </c>
      <c r="AI7" s="31"/>
      <c r="AJ7" s="30"/>
      <c r="AK7" s="30"/>
      <c r="AL7" s="221"/>
      <c r="AM7" s="30"/>
      <c r="AN7" s="30"/>
      <c r="AO7" s="30"/>
      <c r="AP7" s="30"/>
      <c r="AQ7" s="30"/>
      <c r="AR7" s="30"/>
      <c r="AS7" s="30"/>
      <c r="AT7" s="30"/>
      <c r="AU7" s="30"/>
      <c r="AV7" s="30"/>
      <c r="AW7" s="30"/>
      <c r="AX7" s="25" t="str">
        <f t="shared" si="5"/>
        <v xml:space="preserve"> </v>
      </c>
      <c r="AY7" s="32">
        <f t="shared" si="6"/>
        <v>0</v>
      </c>
    </row>
    <row r="8" spans="1:51" ht="33" customHeight="1">
      <c r="A8" s="28"/>
      <c r="B8" s="29"/>
      <c r="C8" s="30"/>
      <c r="D8" s="30"/>
      <c r="E8" s="30"/>
      <c r="F8" s="30"/>
      <c r="G8" s="30"/>
      <c r="H8" s="30"/>
      <c r="I8" s="30"/>
      <c r="J8" s="30"/>
      <c r="K8" s="30"/>
      <c r="L8" s="30"/>
      <c r="M8" s="30"/>
      <c r="N8" s="25" t="str">
        <f t="shared" si="7"/>
        <v xml:space="preserve"> </v>
      </c>
      <c r="O8" s="32">
        <f t="shared" si="0"/>
        <v>0</v>
      </c>
      <c r="P8" s="32">
        <f t="shared" si="1"/>
        <v>0</v>
      </c>
      <c r="Q8" s="31"/>
      <c r="R8" s="30"/>
      <c r="S8" s="30"/>
      <c r="T8" s="30"/>
      <c r="U8" s="30"/>
      <c r="V8" s="30"/>
      <c r="W8" s="30"/>
      <c r="X8" s="30"/>
      <c r="Y8" s="30"/>
      <c r="Z8" s="30"/>
      <c r="AA8" s="30"/>
      <c r="AB8" s="30"/>
      <c r="AC8" s="30"/>
      <c r="AD8" s="30"/>
      <c r="AE8" s="30"/>
      <c r="AF8" s="25" t="str">
        <f t="shared" si="2"/>
        <v xml:space="preserve"> </v>
      </c>
      <c r="AG8" s="32">
        <f t="shared" si="3"/>
        <v>0</v>
      </c>
      <c r="AH8" s="32">
        <f t="shared" si="4"/>
        <v>0</v>
      </c>
      <c r="AI8" s="31"/>
      <c r="AJ8" s="30"/>
      <c r="AK8" s="30"/>
      <c r="AL8" s="30"/>
      <c r="AM8" s="30"/>
      <c r="AN8" s="30"/>
      <c r="AO8" s="30"/>
      <c r="AP8" s="30"/>
      <c r="AQ8" s="30"/>
      <c r="AR8" s="30"/>
      <c r="AS8" s="30"/>
      <c r="AT8" s="30"/>
      <c r="AU8" s="30"/>
      <c r="AV8" s="30"/>
      <c r="AW8" s="30"/>
      <c r="AX8" s="25" t="str">
        <f t="shared" si="5"/>
        <v xml:space="preserve"> </v>
      </c>
      <c r="AY8" s="32">
        <f t="shared" si="6"/>
        <v>0</v>
      </c>
    </row>
    <row r="9" spans="1:51" ht="33" customHeight="1">
      <c r="A9" s="28"/>
      <c r="B9" s="29"/>
      <c r="C9" s="30"/>
      <c r="D9" s="30"/>
      <c r="E9" s="30"/>
      <c r="F9" s="30"/>
      <c r="G9" s="30"/>
      <c r="H9" s="30"/>
      <c r="I9" s="30"/>
      <c r="J9" s="30"/>
      <c r="K9" s="30"/>
      <c r="L9" s="30"/>
      <c r="M9" s="30"/>
      <c r="N9" s="25" t="str">
        <f t="shared" si="7"/>
        <v xml:space="preserve"> </v>
      </c>
      <c r="O9" s="32">
        <f t="shared" si="0"/>
        <v>0</v>
      </c>
      <c r="P9" s="32">
        <f t="shared" si="1"/>
        <v>0</v>
      </c>
      <c r="Q9" s="31"/>
      <c r="R9" s="30"/>
      <c r="S9" s="30"/>
      <c r="T9" s="30"/>
      <c r="U9" s="30"/>
      <c r="V9" s="30"/>
      <c r="W9" s="30"/>
      <c r="X9" s="30"/>
      <c r="Y9" s="30"/>
      <c r="Z9" s="30"/>
      <c r="AA9" s="30"/>
      <c r="AB9" s="30"/>
      <c r="AC9" s="30"/>
      <c r="AD9" s="30"/>
      <c r="AE9" s="30"/>
      <c r="AF9" s="25" t="str">
        <f t="shared" si="2"/>
        <v xml:space="preserve"> </v>
      </c>
      <c r="AG9" s="32">
        <f t="shared" si="3"/>
        <v>0</v>
      </c>
      <c r="AH9" s="32">
        <f t="shared" si="4"/>
        <v>0</v>
      </c>
      <c r="AI9" s="31"/>
      <c r="AJ9" s="30"/>
      <c r="AK9" s="30"/>
      <c r="AL9" s="30"/>
      <c r="AM9" s="30"/>
      <c r="AN9" s="30"/>
      <c r="AO9" s="30"/>
      <c r="AP9" s="30"/>
      <c r="AQ9" s="30"/>
      <c r="AR9" s="30"/>
      <c r="AS9" s="30"/>
      <c r="AT9" s="30"/>
      <c r="AU9" s="30"/>
      <c r="AV9" s="30"/>
      <c r="AW9" s="30"/>
      <c r="AX9" s="25" t="str">
        <f t="shared" si="5"/>
        <v xml:space="preserve"> </v>
      </c>
      <c r="AY9" s="32">
        <f t="shared" si="6"/>
        <v>0</v>
      </c>
    </row>
    <row r="10" spans="1:51" ht="33" customHeight="1">
      <c r="A10" s="28"/>
      <c r="B10" s="29"/>
      <c r="C10" s="30"/>
      <c r="D10" s="30"/>
      <c r="E10" s="30"/>
      <c r="F10" s="30"/>
      <c r="G10" s="30"/>
      <c r="H10" s="30"/>
      <c r="I10" s="30"/>
      <c r="J10" s="30"/>
      <c r="K10" s="30"/>
      <c r="L10" s="30"/>
      <c r="M10" s="30"/>
      <c r="N10" s="25" t="str">
        <f t="shared" si="7"/>
        <v xml:space="preserve"> </v>
      </c>
      <c r="O10" s="32">
        <f t="shared" si="0"/>
        <v>0</v>
      </c>
      <c r="P10" s="32">
        <f t="shared" si="1"/>
        <v>0</v>
      </c>
      <c r="Q10" s="31"/>
      <c r="R10" s="30"/>
      <c r="S10" s="30"/>
      <c r="T10" s="30"/>
      <c r="U10" s="30"/>
      <c r="V10" s="30"/>
      <c r="W10" s="30"/>
      <c r="X10" s="30"/>
      <c r="Y10" s="30"/>
      <c r="Z10" s="30"/>
      <c r="AA10" s="30"/>
      <c r="AB10" s="30"/>
      <c r="AC10" s="30"/>
      <c r="AD10" s="30"/>
      <c r="AE10" s="30"/>
      <c r="AF10" s="25" t="str">
        <f t="shared" si="2"/>
        <v xml:space="preserve"> </v>
      </c>
      <c r="AG10" s="32">
        <f t="shared" si="3"/>
        <v>0</v>
      </c>
      <c r="AH10" s="32">
        <f t="shared" si="4"/>
        <v>0</v>
      </c>
      <c r="AI10" s="31"/>
      <c r="AJ10" s="30"/>
      <c r="AK10" s="30"/>
      <c r="AL10" s="30"/>
      <c r="AM10" s="30"/>
      <c r="AN10" s="30"/>
      <c r="AO10" s="30"/>
      <c r="AP10" s="30"/>
      <c r="AQ10" s="30"/>
      <c r="AR10" s="30"/>
      <c r="AS10" s="30"/>
      <c r="AT10" s="30"/>
      <c r="AU10" s="30"/>
      <c r="AV10" s="30"/>
      <c r="AW10" s="30"/>
      <c r="AX10" s="25" t="str">
        <f t="shared" si="5"/>
        <v xml:space="preserve"> </v>
      </c>
      <c r="AY10" s="32">
        <f t="shared" si="6"/>
        <v>0</v>
      </c>
    </row>
    <row r="11" spans="1:51" ht="33" customHeight="1">
      <c r="A11" s="28"/>
      <c r="B11" s="29"/>
      <c r="C11" s="30"/>
      <c r="D11" s="30"/>
      <c r="E11" s="30"/>
      <c r="F11" s="30"/>
      <c r="G11" s="30"/>
      <c r="H11" s="30"/>
      <c r="I11" s="30"/>
      <c r="J11" s="30"/>
      <c r="K11" s="30"/>
      <c r="L11" s="30"/>
      <c r="M11" s="30"/>
      <c r="N11" s="25" t="str">
        <f t="shared" si="7"/>
        <v xml:space="preserve"> </v>
      </c>
      <c r="O11" s="32">
        <f t="shared" si="0"/>
        <v>0</v>
      </c>
      <c r="P11" s="32">
        <f t="shared" si="1"/>
        <v>0</v>
      </c>
      <c r="Q11" s="31"/>
      <c r="R11" s="30"/>
      <c r="S11" s="30"/>
      <c r="T11" s="30"/>
      <c r="U11" s="30"/>
      <c r="V11" s="30"/>
      <c r="W11" s="30"/>
      <c r="X11" s="30"/>
      <c r="Y11" s="30"/>
      <c r="Z11" s="30"/>
      <c r="AA11" s="30"/>
      <c r="AB11" s="30"/>
      <c r="AC11" s="30"/>
      <c r="AD11" s="30"/>
      <c r="AE11" s="30"/>
      <c r="AF11" s="25" t="str">
        <f t="shared" si="2"/>
        <v xml:space="preserve"> </v>
      </c>
      <c r="AG11" s="32">
        <f t="shared" si="3"/>
        <v>0</v>
      </c>
      <c r="AH11" s="32">
        <f t="shared" si="4"/>
        <v>0</v>
      </c>
      <c r="AI11" s="31"/>
      <c r="AJ11" s="30"/>
      <c r="AK11" s="30"/>
      <c r="AL11" s="30"/>
      <c r="AM11" s="30"/>
      <c r="AN11" s="30"/>
      <c r="AO11" s="30"/>
      <c r="AP11" s="30"/>
      <c r="AQ11" s="30"/>
      <c r="AR11" s="30"/>
      <c r="AS11" s="30"/>
      <c r="AT11" s="30"/>
      <c r="AU11" s="30"/>
      <c r="AV11" s="30"/>
      <c r="AW11" s="30"/>
      <c r="AX11" s="25" t="str">
        <f t="shared" si="5"/>
        <v xml:space="preserve"> </v>
      </c>
      <c r="AY11" s="32">
        <f t="shared" si="6"/>
        <v>0</v>
      </c>
    </row>
    <row r="12" spans="1:51" ht="33" customHeight="1">
      <c r="A12" s="28"/>
      <c r="B12" s="29"/>
      <c r="C12" s="30"/>
      <c r="D12" s="30"/>
      <c r="E12" s="30"/>
      <c r="F12" s="30"/>
      <c r="G12" s="30"/>
      <c r="H12" s="30"/>
      <c r="I12" s="30"/>
      <c r="J12" s="30"/>
      <c r="K12" s="30"/>
      <c r="L12" s="30"/>
      <c r="M12" s="30"/>
      <c r="N12" s="25" t="str">
        <f t="shared" si="7"/>
        <v xml:space="preserve"> </v>
      </c>
      <c r="O12" s="32">
        <f t="shared" si="0"/>
        <v>0</v>
      </c>
      <c r="P12" s="32">
        <f t="shared" si="1"/>
        <v>0</v>
      </c>
      <c r="Q12" s="31"/>
      <c r="R12" s="30"/>
      <c r="S12" s="30"/>
      <c r="T12" s="30"/>
      <c r="U12" s="30"/>
      <c r="V12" s="30"/>
      <c r="W12" s="30"/>
      <c r="X12" s="30"/>
      <c r="Y12" s="30"/>
      <c r="Z12" s="30"/>
      <c r="AA12" s="30"/>
      <c r="AB12" s="30"/>
      <c r="AC12" s="30"/>
      <c r="AD12" s="30"/>
      <c r="AE12" s="30"/>
      <c r="AF12" s="25" t="str">
        <f t="shared" si="2"/>
        <v xml:space="preserve"> </v>
      </c>
      <c r="AG12" s="32">
        <f t="shared" si="3"/>
        <v>0</v>
      </c>
      <c r="AH12" s="32">
        <f t="shared" si="4"/>
        <v>0</v>
      </c>
      <c r="AI12" s="31"/>
      <c r="AJ12" s="30"/>
      <c r="AK12" s="30"/>
      <c r="AL12" s="30"/>
      <c r="AM12" s="30"/>
      <c r="AN12" s="30"/>
      <c r="AO12" s="30"/>
      <c r="AP12" s="30"/>
      <c r="AQ12" s="30"/>
      <c r="AR12" s="30"/>
      <c r="AS12" s="30"/>
      <c r="AT12" s="30"/>
      <c r="AU12" s="30"/>
      <c r="AV12" s="30"/>
      <c r="AW12" s="30"/>
      <c r="AX12" s="25" t="str">
        <f t="shared" si="5"/>
        <v xml:space="preserve"> </v>
      </c>
      <c r="AY12" s="32">
        <f t="shared" si="6"/>
        <v>0</v>
      </c>
    </row>
    <row r="13" spans="1:51" ht="33" customHeight="1">
      <c r="A13" s="28"/>
      <c r="B13" s="29"/>
      <c r="C13" s="30"/>
      <c r="D13" s="30"/>
      <c r="E13" s="30"/>
      <c r="F13" s="30"/>
      <c r="G13" s="30"/>
      <c r="H13" s="30"/>
      <c r="I13" s="30"/>
      <c r="J13" s="30"/>
      <c r="K13" s="30"/>
      <c r="L13" s="30"/>
      <c r="M13" s="30"/>
      <c r="N13" s="25" t="str">
        <f t="shared" si="7"/>
        <v xml:space="preserve"> </v>
      </c>
      <c r="O13" s="32">
        <f t="shared" si="0"/>
        <v>0</v>
      </c>
      <c r="P13" s="32">
        <f t="shared" si="1"/>
        <v>0</v>
      </c>
      <c r="Q13" s="31"/>
      <c r="R13" s="30"/>
      <c r="S13" s="30"/>
      <c r="T13" s="30"/>
      <c r="U13" s="30"/>
      <c r="V13" s="30"/>
      <c r="W13" s="30"/>
      <c r="X13" s="30"/>
      <c r="Y13" s="30"/>
      <c r="Z13" s="30"/>
      <c r="AA13" s="30"/>
      <c r="AB13" s="30"/>
      <c r="AC13" s="30"/>
      <c r="AD13" s="30"/>
      <c r="AE13" s="30"/>
      <c r="AF13" s="25" t="str">
        <f t="shared" si="2"/>
        <v xml:space="preserve"> </v>
      </c>
      <c r="AG13" s="32">
        <f t="shared" si="3"/>
        <v>0</v>
      </c>
      <c r="AH13" s="32">
        <f t="shared" si="4"/>
        <v>0</v>
      </c>
      <c r="AI13" s="31"/>
      <c r="AJ13" s="30"/>
      <c r="AK13" s="30"/>
      <c r="AL13" s="30"/>
      <c r="AM13" s="30"/>
      <c r="AN13" s="30"/>
      <c r="AO13" s="30"/>
      <c r="AP13" s="30"/>
      <c r="AQ13" s="30"/>
      <c r="AR13" s="30"/>
      <c r="AS13" s="30"/>
      <c r="AT13" s="30"/>
      <c r="AU13" s="30"/>
      <c r="AV13" s="30"/>
      <c r="AW13" s="30"/>
      <c r="AX13" s="25" t="str">
        <f t="shared" si="5"/>
        <v xml:space="preserve"> </v>
      </c>
      <c r="AY13" s="32">
        <f t="shared" si="6"/>
        <v>0</v>
      </c>
    </row>
    <row r="14" spans="1:51" ht="33" customHeight="1">
      <c r="A14" s="28"/>
      <c r="B14" s="29"/>
      <c r="C14" s="30"/>
      <c r="D14" s="30"/>
      <c r="E14" s="30"/>
      <c r="F14" s="30"/>
      <c r="G14" s="30"/>
      <c r="H14" s="30"/>
      <c r="I14" s="30"/>
      <c r="J14" s="30"/>
      <c r="K14" s="30"/>
      <c r="L14" s="30"/>
      <c r="M14" s="30"/>
      <c r="N14" s="25" t="str">
        <f t="shared" si="7"/>
        <v xml:space="preserve"> </v>
      </c>
      <c r="O14" s="32">
        <f t="shared" si="0"/>
        <v>0</v>
      </c>
      <c r="P14" s="32">
        <f t="shared" si="1"/>
        <v>0</v>
      </c>
      <c r="Q14" s="31"/>
      <c r="R14" s="30"/>
      <c r="S14" s="30"/>
      <c r="T14" s="30"/>
      <c r="U14" s="30"/>
      <c r="V14" s="30"/>
      <c r="W14" s="30"/>
      <c r="X14" s="30"/>
      <c r="Y14" s="30"/>
      <c r="Z14" s="30"/>
      <c r="AA14" s="30"/>
      <c r="AB14" s="30"/>
      <c r="AC14" s="30"/>
      <c r="AD14" s="30"/>
      <c r="AE14" s="30"/>
      <c r="AF14" s="25" t="str">
        <f t="shared" si="2"/>
        <v xml:space="preserve"> </v>
      </c>
      <c r="AG14" s="32">
        <f t="shared" si="3"/>
        <v>0</v>
      </c>
      <c r="AH14" s="32">
        <f t="shared" si="4"/>
        <v>0</v>
      </c>
      <c r="AI14" s="31"/>
      <c r="AJ14" s="30"/>
      <c r="AK14" s="30"/>
      <c r="AL14" s="30"/>
      <c r="AM14" s="30"/>
      <c r="AN14" s="30"/>
      <c r="AO14" s="30"/>
      <c r="AP14" s="30"/>
      <c r="AQ14" s="30"/>
      <c r="AR14" s="30"/>
      <c r="AS14" s="30"/>
      <c r="AT14" s="30"/>
      <c r="AU14" s="30"/>
      <c r="AV14" s="30"/>
      <c r="AW14" s="30"/>
      <c r="AX14" s="25" t="str">
        <f t="shared" si="5"/>
        <v xml:space="preserve"> </v>
      </c>
      <c r="AY14" s="32">
        <f t="shared" si="6"/>
        <v>0</v>
      </c>
    </row>
    <row r="15" spans="1:51" ht="33" customHeight="1">
      <c r="A15" s="28"/>
      <c r="B15" s="29"/>
      <c r="C15" s="30"/>
      <c r="D15" s="30"/>
      <c r="E15" s="30"/>
      <c r="F15" s="30"/>
      <c r="G15" s="30"/>
      <c r="H15" s="30"/>
      <c r="I15" s="30"/>
      <c r="J15" s="30"/>
      <c r="K15" s="30"/>
      <c r="L15" s="30"/>
      <c r="M15" s="30"/>
      <c r="N15" s="25" t="str">
        <f t="shared" si="7"/>
        <v xml:space="preserve"> </v>
      </c>
      <c r="O15" s="32">
        <f t="shared" si="0"/>
        <v>0</v>
      </c>
      <c r="P15" s="32">
        <f t="shared" si="1"/>
        <v>0</v>
      </c>
      <c r="Q15" s="31"/>
      <c r="R15" s="30"/>
      <c r="S15" s="30"/>
      <c r="T15" s="30"/>
      <c r="U15" s="30"/>
      <c r="V15" s="30"/>
      <c r="W15" s="30"/>
      <c r="X15" s="30"/>
      <c r="Y15" s="30"/>
      <c r="Z15" s="30"/>
      <c r="AA15" s="30"/>
      <c r="AB15" s="30"/>
      <c r="AC15" s="30"/>
      <c r="AD15" s="30"/>
      <c r="AE15" s="30"/>
      <c r="AF15" s="25" t="str">
        <f t="shared" si="2"/>
        <v xml:space="preserve"> </v>
      </c>
      <c r="AG15" s="32">
        <f t="shared" si="3"/>
        <v>0</v>
      </c>
      <c r="AH15" s="32">
        <f t="shared" si="4"/>
        <v>0</v>
      </c>
      <c r="AI15" s="31"/>
      <c r="AJ15" s="30"/>
      <c r="AK15" s="30"/>
      <c r="AL15" s="30"/>
      <c r="AM15" s="30"/>
      <c r="AN15" s="30"/>
      <c r="AO15" s="30"/>
      <c r="AP15" s="30"/>
      <c r="AQ15" s="30"/>
      <c r="AR15" s="30"/>
      <c r="AS15" s="30"/>
      <c r="AT15" s="30"/>
      <c r="AU15" s="30"/>
      <c r="AV15" s="30"/>
      <c r="AW15" s="30"/>
      <c r="AX15" s="25" t="str">
        <f t="shared" si="5"/>
        <v xml:space="preserve"> </v>
      </c>
      <c r="AY15" s="32">
        <f t="shared" si="6"/>
        <v>0</v>
      </c>
    </row>
    <row r="16" spans="1:51" ht="33" customHeight="1">
      <c r="A16" s="28"/>
      <c r="B16" s="29"/>
      <c r="C16" s="30"/>
      <c r="D16" s="30"/>
      <c r="E16" s="30"/>
      <c r="F16" s="30"/>
      <c r="G16" s="30"/>
      <c r="H16" s="30"/>
      <c r="I16" s="30"/>
      <c r="J16" s="30"/>
      <c r="K16" s="30"/>
      <c r="L16" s="30"/>
      <c r="M16" s="30"/>
      <c r="N16" s="25" t="str">
        <f t="shared" si="7"/>
        <v xml:space="preserve"> </v>
      </c>
      <c r="O16" s="32">
        <f t="shared" si="0"/>
        <v>0</v>
      </c>
      <c r="P16" s="32">
        <f t="shared" si="1"/>
        <v>0</v>
      </c>
      <c r="Q16" s="31"/>
      <c r="R16" s="30"/>
      <c r="S16" s="30"/>
      <c r="T16" s="30"/>
      <c r="U16" s="30"/>
      <c r="V16" s="30"/>
      <c r="W16" s="30"/>
      <c r="X16" s="30"/>
      <c r="Y16" s="30"/>
      <c r="Z16" s="30"/>
      <c r="AA16" s="30"/>
      <c r="AB16" s="30"/>
      <c r="AC16" s="30"/>
      <c r="AD16" s="30"/>
      <c r="AE16" s="30"/>
      <c r="AF16" s="25" t="str">
        <f t="shared" si="2"/>
        <v xml:space="preserve"> </v>
      </c>
      <c r="AG16" s="32">
        <f t="shared" si="3"/>
        <v>0</v>
      </c>
      <c r="AH16" s="32">
        <f t="shared" si="4"/>
        <v>0</v>
      </c>
      <c r="AI16" s="31"/>
      <c r="AJ16" s="30"/>
      <c r="AK16" s="30"/>
      <c r="AL16" s="30"/>
      <c r="AM16" s="30"/>
      <c r="AN16" s="30"/>
      <c r="AO16" s="30"/>
      <c r="AP16" s="30"/>
      <c r="AQ16" s="30"/>
      <c r="AR16" s="30"/>
      <c r="AS16" s="30"/>
      <c r="AT16" s="30"/>
      <c r="AU16" s="30"/>
      <c r="AV16" s="30"/>
      <c r="AW16" s="30"/>
      <c r="AX16" s="25" t="str">
        <f t="shared" si="5"/>
        <v xml:space="preserve"> </v>
      </c>
      <c r="AY16" s="32">
        <f t="shared" si="6"/>
        <v>0</v>
      </c>
    </row>
    <row r="17" spans="1:51" ht="33" customHeight="1">
      <c r="A17" s="28"/>
      <c r="B17" s="29"/>
      <c r="C17" s="30"/>
      <c r="D17" s="30"/>
      <c r="E17" s="30"/>
      <c r="F17" s="30"/>
      <c r="G17" s="30"/>
      <c r="H17" s="30"/>
      <c r="I17" s="30"/>
      <c r="J17" s="30"/>
      <c r="K17" s="30"/>
      <c r="L17" s="30"/>
      <c r="M17" s="30"/>
      <c r="N17" s="25" t="str">
        <f t="shared" si="7"/>
        <v xml:space="preserve"> </v>
      </c>
      <c r="O17" s="32">
        <f t="shared" si="0"/>
        <v>0</v>
      </c>
      <c r="P17" s="32">
        <f t="shared" si="1"/>
        <v>0</v>
      </c>
      <c r="Q17" s="31"/>
      <c r="R17" s="30"/>
      <c r="S17" s="30"/>
      <c r="T17" s="30"/>
      <c r="U17" s="30"/>
      <c r="V17" s="30"/>
      <c r="W17" s="30"/>
      <c r="X17" s="30"/>
      <c r="Y17" s="30"/>
      <c r="Z17" s="30"/>
      <c r="AA17" s="30"/>
      <c r="AB17" s="30"/>
      <c r="AC17" s="30"/>
      <c r="AD17" s="30"/>
      <c r="AE17" s="30"/>
      <c r="AF17" s="25" t="str">
        <f t="shared" si="2"/>
        <v xml:space="preserve"> </v>
      </c>
      <c r="AG17" s="32">
        <f t="shared" si="3"/>
        <v>0</v>
      </c>
      <c r="AH17" s="32">
        <f t="shared" si="4"/>
        <v>0</v>
      </c>
      <c r="AI17" s="31"/>
      <c r="AJ17" s="30"/>
      <c r="AK17" s="30"/>
      <c r="AL17" s="30"/>
      <c r="AM17" s="30"/>
      <c r="AN17" s="30"/>
      <c r="AO17" s="30"/>
      <c r="AP17" s="30"/>
      <c r="AQ17" s="30"/>
      <c r="AR17" s="30"/>
      <c r="AS17" s="30"/>
      <c r="AT17" s="30"/>
      <c r="AU17" s="30"/>
      <c r="AV17" s="30"/>
      <c r="AW17" s="30"/>
      <c r="AX17" s="25" t="str">
        <f t="shared" si="5"/>
        <v xml:space="preserve"> </v>
      </c>
      <c r="AY17" s="32">
        <f t="shared" si="6"/>
        <v>0</v>
      </c>
    </row>
    <row r="18" spans="1:51" ht="33" customHeight="1">
      <c r="A18" s="28"/>
      <c r="B18" s="29"/>
      <c r="C18" s="30"/>
      <c r="D18" s="30"/>
      <c r="E18" s="30"/>
      <c r="F18" s="30"/>
      <c r="G18" s="30"/>
      <c r="H18" s="30"/>
      <c r="I18" s="30"/>
      <c r="J18" s="30"/>
      <c r="K18" s="30"/>
      <c r="L18" s="30"/>
      <c r="M18" s="30"/>
      <c r="N18" s="25" t="str">
        <f t="shared" si="7"/>
        <v xml:space="preserve"> </v>
      </c>
      <c r="O18" s="32">
        <f t="shared" si="0"/>
        <v>0</v>
      </c>
      <c r="P18" s="32">
        <f t="shared" si="1"/>
        <v>0</v>
      </c>
      <c r="Q18" s="31"/>
      <c r="R18" s="30"/>
      <c r="S18" s="30"/>
      <c r="T18" s="30"/>
      <c r="U18" s="30"/>
      <c r="V18" s="30"/>
      <c r="W18" s="30"/>
      <c r="X18" s="30"/>
      <c r="Y18" s="30"/>
      <c r="Z18" s="30"/>
      <c r="AA18" s="30"/>
      <c r="AB18" s="30"/>
      <c r="AC18" s="30"/>
      <c r="AD18" s="30"/>
      <c r="AE18" s="30"/>
      <c r="AF18" s="25" t="str">
        <f t="shared" si="2"/>
        <v xml:space="preserve"> </v>
      </c>
      <c r="AG18" s="32">
        <f t="shared" si="3"/>
        <v>0</v>
      </c>
      <c r="AH18" s="32">
        <f t="shared" si="4"/>
        <v>0</v>
      </c>
      <c r="AI18" s="31"/>
      <c r="AJ18" s="30"/>
      <c r="AK18" s="30"/>
      <c r="AL18" s="30"/>
      <c r="AM18" s="30"/>
      <c r="AN18" s="30"/>
      <c r="AO18" s="30"/>
      <c r="AP18" s="30"/>
      <c r="AQ18" s="30"/>
      <c r="AR18" s="30"/>
      <c r="AS18" s="30"/>
      <c r="AT18" s="30"/>
      <c r="AU18" s="30"/>
      <c r="AV18" s="30"/>
      <c r="AW18" s="30"/>
      <c r="AX18" s="25" t="str">
        <f t="shared" si="5"/>
        <v xml:space="preserve"> </v>
      </c>
      <c r="AY18" s="32">
        <f t="shared" si="6"/>
        <v>0</v>
      </c>
    </row>
    <row r="19" spans="1:51" ht="33" customHeight="1">
      <c r="A19" s="28"/>
      <c r="B19" s="29"/>
      <c r="C19" s="30"/>
      <c r="D19" s="30"/>
      <c r="E19" s="30"/>
      <c r="F19" s="30"/>
      <c r="G19" s="30"/>
      <c r="H19" s="30"/>
      <c r="I19" s="30"/>
      <c r="J19" s="30"/>
      <c r="K19" s="30"/>
      <c r="L19" s="30"/>
      <c r="M19" s="30"/>
      <c r="N19" s="25" t="str">
        <f t="shared" si="7"/>
        <v xml:space="preserve"> </v>
      </c>
      <c r="O19" s="32">
        <f t="shared" si="0"/>
        <v>0</v>
      </c>
      <c r="P19" s="32">
        <f t="shared" si="1"/>
        <v>0</v>
      </c>
      <c r="Q19" s="31"/>
      <c r="R19" s="30"/>
      <c r="S19" s="30"/>
      <c r="T19" s="30"/>
      <c r="U19" s="30"/>
      <c r="V19" s="30"/>
      <c r="W19" s="30"/>
      <c r="X19" s="30"/>
      <c r="Y19" s="30"/>
      <c r="Z19" s="30"/>
      <c r="AA19" s="30"/>
      <c r="AB19" s="30"/>
      <c r="AC19" s="30"/>
      <c r="AD19" s="30"/>
      <c r="AE19" s="30"/>
      <c r="AF19" s="25" t="str">
        <f t="shared" si="2"/>
        <v xml:space="preserve"> </v>
      </c>
      <c r="AG19" s="32">
        <f t="shared" si="3"/>
        <v>0</v>
      </c>
      <c r="AH19" s="32">
        <f t="shared" si="4"/>
        <v>0</v>
      </c>
      <c r="AI19" s="31"/>
      <c r="AJ19" s="30"/>
      <c r="AK19" s="30"/>
      <c r="AL19" s="30"/>
      <c r="AM19" s="30"/>
      <c r="AN19" s="30"/>
      <c r="AO19" s="30"/>
      <c r="AP19" s="30"/>
      <c r="AQ19" s="30"/>
      <c r="AR19" s="30"/>
      <c r="AS19" s="30"/>
      <c r="AT19" s="30"/>
      <c r="AU19" s="30"/>
      <c r="AV19" s="30"/>
      <c r="AW19" s="30"/>
      <c r="AX19" s="25" t="str">
        <f t="shared" si="5"/>
        <v xml:space="preserve"> </v>
      </c>
      <c r="AY19" s="32">
        <f t="shared" si="6"/>
        <v>0</v>
      </c>
    </row>
    <row r="20" spans="1:51" ht="33" customHeight="1">
      <c r="A20" s="28"/>
      <c r="B20" s="29"/>
      <c r="C20" s="30"/>
      <c r="D20" s="30"/>
      <c r="E20" s="30"/>
      <c r="F20" s="30"/>
      <c r="G20" s="30"/>
      <c r="H20" s="30"/>
      <c r="I20" s="30"/>
      <c r="J20" s="30"/>
      <c r="K20" s="30"/>
      <c r="L20" s="30"/>
      <c r="M20" s="30"/>
      <c r="N20" s="25" t="str">
        <f t="shared" si="7"/>
        <v xml:space="preserve"> </v>
      </c>
      <c r="O20" s="32">
        <f t="shared" si="0"/>
        <v>0</v>
      </c>
      <c r="P20" s="32">
        <f t="shared" si="1"/>
        <v>0</v>
      </c>
      <c r="Q20" s="31"/>
      <c r="R20" s="30"/>
      <c r="S20" s="30"/>
      <c r="T20" s="30"/>
      <c r="U20" s="30"/>
      <c r="V20" s="30"/>
      <c r="W20" s="30"/>
      <c r="X20" s="30"/>
      <c r="Y20" s="30"/>
      <c r="Z20" s="30"/>
      <c r="AA20" s="30"/>
      <c r="AB20" s="30"/>
      <c r="AC20" s="30"/>
      <c r="AD20" s="30"/>
      <c r="AE20" s="30"/>
      <c r="AF20" s="25" t="str">
        <f t="shared" si="2"/>
        <v xml:space="preserve"> </v>
      </c>
      <c r="AG20" s="32">
        <f t="shared" si="3"/>
        <v>0</v>
      </c>
      <c r="AH20" s="32">
        <f t="shared" si="4"/>
        <v>0</v>
      </c>
      <c r="AI20" s="31"/>
      <c r="AJ20" s="30"/>
      <c r="AK20" s="30"/>
      <c r="AL20" s="30"/>
      <c r="AM20" s="30"/>
      <c r="AN20" s="30"/>
      <c r="AO20" s="30"/>
      <c r="AP20" s="30"/>
      <c r="AQ20" s="30"/>
      <c r="AR20" s="30"/>
      <c r="AS20" s="30"/>
      <c r="AT20" s="30"/>
      <c r="AU20" s="30"/>
      <c r="AV20" s="30"/>
      <c r="AW20" s="30"/>
      <c r="AX20" s="25" t="str">
        <f t="shared" si="5"/>
        <v xml:space="preserve"> </v>
      </c>
      <c r="AY20" s="32">
        <f t="shared" si="6"/>
        <v>0</v>
      </c>
    </row>
    <row r="21" spans="1:51" ht="33" customHeight="1">
      <c r="A21" s="28"/>
      <c r="B21" s="29"/>
      <c r="C21" s="30"/>
      <c r="D21" s="30"/>
      <c r="E21" s="30"/>
      <c r="F21" s="30"/>
      <c r="G21" s="30"/>
      <c r="H21" s="30"/>
      <c r="I21" s="30"/>
      <c r="J21" s="30"/>
      <c r="K21" s="30"/>
      <c r="L21" s="30"/>
      <c r="M21" s="30"/>
      <c r="N21" s="25" t="str">
        <f t="shared" si="7"/>
        <v xml:space="preserve"> </v>
      </c>
      <c r="O21" s="32">
        <f t="shared" si="0"/>
        <v>0</v>
      </c>
      <c r="P21" s="32">
        <f t="shared" si="1"/>
        <v>0</v>
      </c>
      <c r="Q21" s="31"/>
      <c r="R21" s="30"/>
      <c r="S21" s="30"/>
      <c r="T21" s="30"/>
      <c r="U21" s="30"/>
      <c r="V21" s="30"/>
      <c r="W21" s="30"/>
      <c r="X21" s="30"/>
      <c r="Y21" s="30"/>
      <c r="Z21" s="30"/>
      <c r="AA21" s="30"/>
      <c r="AB21" s="30"/>
      <c r="AC21" s="30"/>
      <c r="AD21" s="30"/>
      <c r="AE21" s="30"/>
      <c r="AF21" s="25" t="str">
        <f t="shared" si="2"/>
        <v xml:space="preserve"> </v>
      </c>
      <c r="AG21" s="32">
        <f t="shared" si="3"/>
        <v>0</v>
      </c>
      <c r="AH21" s="32">
        <f t="shared" si="4"/>
        <v>0</v>
      </c>
      <c r="AI21" s="540" t="s">
        <v>78</v>
      </c>
      <c r="AJ21" s="561"/>
      <c r="AK21" s="34">
        <f>COUNTIF(AK5:AK20,"A")</f>
        <v>0</v>
      </c>
      <c r="AL21" s="34">
        <f t="shared" ref="AL21:AV23" si="8">COUNTIF(AL5:AL20,"A")</f>
        <v>0</v>
      </c>
      <c r="AM21" s="34">
        <f t="shared" si="8"/>
        <v>0</v>
      </c>
      <c r="AN21" s="34">
        <f t="shared" si="8"/>
        <v>0</v>
      </c>
      <c r="AO21" s="34">
        <f t="shared" si="8"/>
        <v>0</v>
      </c>
      <c r="AP21" s="34">
        <f t="shared" si="8"/>
        <v>0</v>
      </c>
      <c r="AQ21" s="34">
        <f t="shared" si="8"/>
        <v>0</v>
      </c>
      <c r="AR21" s="34">
        <f t="shared" si="8"/>
        <v>0</v>
      </c>
      <c r="AS21" s="34">
        <f t="shared" si="8"/>
        <v>0</v>
      </c>
      <c r="AT21" s="34">
        <f t="shared" si="8"/>
        <v>0</v>
      </c>
      <c r="AU21" s="34">
        <f t="shared" si="8"/>
        <v>0</v>
      </c>
      <c r="AV21" s="34">
        <f t="shared" si="8"/>
        <v>0</v>
      </c>
      <c r="AW21" s="34" cm="1">
        <f t="array" ref="AW21">_xlfn.IFNA(_xlfn.IFS(COUNTIF(AW5:AW20,"1")&gt;1, "1 *", COUNTIF(AW5:AW20,"2")&gt;1, "2 *",COUNTIF(AW5:AW20,"3")&gt;1, "3 *",COUNTIF(AW5:AW20,"4")&gt;1, "4 *"),0)</f>
        <v>0</v>
      </c>
      <c r="AX21" s="34"/>
      <c r="AY21" s="32"/>
    </row>
    <row r="22" spans="1:51" ht="33" customHeight="1">
      <c r="A22" s="28"/>
      <c r="B22" s="29"/>
      <c r="C22" s="30"/>
      <c r="D22" s="30"/>
      <c r="E22" s="30"/>
      <c r="F22" s="30"/>
      <c r="G22" s="30"/>
      <c r="H22" s="30"/>
      <c r="I22" s="30"/>
      <c r="J22" s="30"/>
      <c r="K22" s="30"/>
      <c r="L22" s="30"/>
      <c r="M22" s="30"/>
      <c r="N22" s="25" t="str">
        <f t="shared" si="7"/>
        <v xml:space="preserve"> </v>
      </c>
      <c r="O22" s="32">
        <f t="shared" si="0"/>
        <v>0</v>
      </c>
      <c r="P22" s="32">
        <f t="shared" si="1"/>
        <v>0</v>
      </c>
      <c r="Q22" s="31"/>
      <c r="R22" s="30"/>
      <c r="S22" s="30"/>
      <c r="T22" s="30"/>
      <c r="U22" s="30"/>
      <c r="V22" s="30"/>
      <c r="W22" s="30"/>
      <c r="X22" s="30"/>
      <c r="Y22" s="30"/>
      <c r="Z22" s="30"/>
      <c r="AA22" s="30"/>
      <c r="AB22" s="30"/>
      <c r="AC22" s="30"/>
      <c r="AD22" s="30"/>
      <c r="AE22" s="30"/>
      <c r="AF22" s="25" t="str">
        <f t="shared" si="2"/>
        <v xml:space="preserve"> </v>
      </c>
      <c r="AG22" s="32">
        <f t="shared" si="3"/>
        <v>0</v>
      </c>
      <c r="AH22" s="32">
        <f t="shared" si="4"/>
        <v>0</v>
      </c>
      <c r="AI22" s="540" t="s">
        <v>79</v>
      </c>
      <c r="AJ22" s="561"/>
      <c r="AK22" s="34">
        <f>COUNTIF(AK5:AK20,"B")</f>
        <v>0</v>
      </c>
      <c r="AL22" s="34">
        <f t="shared" ref="AL22:AU22" si="9">COUNTIF(AL5:AL20,"B")</f>
        <v>0</v>
      </c>
      <c r="AM22" s="34">
        <f t="shared" si="9"/>
        <v>0</v>
      </c>
      <c r="AN22" s="34">
        <f t="shared" si="9"/>
        <v>0</v>
      </c>
      <c r="AO22" s="34">
        <f t="shared" si="9"/>
        <v>0</v>
      </c>
      <c r="AP22" s="34">
        <f t="shared" si="9"/>
        <v>0</v>
      </c>
      <c r="AQ22" s="34">
        <f t="shared" si="9"/>
        <v>0</v>
      </c>
      <c r="AR22" s="34">
        <f t="shared" si="9"/>
        <v>0</v>
      </c>
      <c r="AS22" s="34">
        <f t="shared" si="9"/>
        <v>0</v>
      </c>
      <c r="AT22" s="34">
        <f t="shared" si="9"/>
        <v>0</v>
      </c>
      <c r="AU22" s="34">
        <f t="shared" si="9"/>
        <v>0</v>
      </c>
      <c r="AV22" s="34">
        <f t="shared" si="8"/>
        <v>0</v>
      </c>
      <c r="AW22" s="34"/>
      <c r="AX22" s="34"/>
      <c r="AY22" s="32"/>
    </row>
    <row r="23" spans="1:51" ht="33" customHeight="1">
      <c r="A23" s="28"/>
      <c r="B23" s="29"/>
      <c r="C23" s="30"/>
      <c r="D23" s="30"/>
      <c r="E23" s="30"/>
      <c r="F23" s="30"/>
      <c r="G23" s="30"/>
      <c r="H23" s="30"/>
      <c r="I23" s="30"/>
      <c r="J23" s="30"/>
      <c r="K23" s="30"/>
      <c r="L23" s="30"/>
      <c r="M23" s="30"/>
      <c r="N23" s="25" t="str">
        <f t="shared" si="7"/>
        <v xml:space="preserve"> </v>
      </c>
      <c r="O23" s="32">
        <f t="shared" si="0"/>
        <v>0</v>
      </c>
      <c r="P23" s="32">
        <f t="shared" si="1"/>
        <v>0</v>
      </c>
      <c r="Q23" s="31"/>
      <c r="R23" s="30"/>
      <c r="S23" s="30"/>
      <c r="T23" s="30"/>
      <c r="U23" s="30"/>
      <c r="V23" s="30"/>
      <c r="W23" s="30"/>
      <c r="X23" s="30"/>
      <c r="Y23" s="30"/>
      <c r="Z23" s="30"/>
      <c r="AA23" s="30"/>
      <c r="AB23" s="30"/>
      <c r="AC23" s="30"/>
      <c r="AD23" s="30"/>
      <c r="AE23" s="30"/>
      <c r="AF23" s="25" t="str">
        <f>IF(COUNTIF(S23:AD23,"*s")&gt;0,"X"," ")</f>
        <v xml:space="preserve"> </v>
      </c>
      <c r="AG23" s="32">
        <f t="shared" si="3"/>
        <v>0</v>
      </c>
      <c r="AH23" s="32">
        <f t="shared" si="4"/>
        <v>0</v>
      </c>
      <c r="AI23" s="540" t="s">
        <v>80</v>
      </c>
      <c r="AJ23" s="561"/>
      <c r="AK23" s="34">
        <f>COUNTIF(AK5:AK20,"N/S")</f>
        <v>0</v>
      </c>
      <c r="AL23" s="34">
        <f t="shared" ref="AL23:AU23" si="10">COUNTIF(AL5:AL20,"N/S")</f>
        <v>0</v>
      </c>
      <c r="AM23" s="34">
        <f t="shared" si="10"/>
        <v>0</v>
      </c>
      <c r="AN23" s="34">
        <f t="shared" si="10"/>
        <v>0</v>
      </c>
      <c r="AO23" s="34">
        <f t="shared" si="10"/>
        <v>0</v>
      </c>
      <c r="AP23" s="34">
        <f t="shared" si="10"/>
        <v>0</v>
      </c>
      <c r="AQ23" s="34">
        <f t="shared" si="10"/>
        <v>0</v>
      </c>
      <c r="AR23" s="34">
        <f t="shared" si="10"/>
        <v>0</v>
      </c>
      <c r="AS23" s="34">
        <f t="shared" si="10"/>
        <v>0</v>
      </c>
      <c r="AT23" s="34">
        <f t="shared" si="10"/>
        <v>0</v>
      </c>
      <c r="AU23" s="34">
        <f t="shared" si="10"/>
        <v>0</v>
      </c>
      <c r="AV23" s="34">
        <f t="shared" si="8"/>
        <v>0</v>
      </c>
      <c r="AW23" s="34" cm="1">
        <f t="array" ref="AW23">_xlfn.IFNA(_xlfn.IFS(COUNTIF(AW5:AW20,"N/S1")&gt;1, "N/S1 !",COUNTIF(AW5:AW20,"N/S2")&gt;1, "N/S2 !",COUNTIF(AW5:AW20,"N/S3")&gt;1, "N/S3 !",COUNTIF(AW5:AW20,"N/S4")&gt;1, "N/S4 !"),0)</f>
        <v>0</v>
      </c>
      <c r="AX23" s="34"/>
      <c r="AY23" s="32"/>
    </row>
    <row r="24" spans="1:51" ht="33" customHeight="1">
      <c r="A24" s="28"/>
      <c r="B24" s="29"/>
      <c r="C24" s="30"/>
      <c r="D24" s="30"/>
      <c r="E24" s="30"/>
      <c r="F24" s="30"/>
      <c r="G24" s="30"/>
      <c r="H24" s="30"/>
      <c r="I24" s="30"/>
      <c r="J24" s="30"/>
      <c r="K24" s="30"/>
      <c r="L24" s="30"/>
      <c r="M24" s="30"/>
      <c r="N24" s="25" t="str">
        <f t="shared" si="7"/>
        <v xml:space="preserve"> </v>
      </c>
      <c r="O24" s="32">
        <f t="shared" si="0"/>
        <v>0</v>
      </c>
      <c r="P24" s="32">
        <f t="shared" si="1"/>
        <v>0</v>
      </c>
      <c r="Q24" s="31"/>
      <c r="R24" s="30"/>
      <c r="S24" s="30"/>
      <c r="T24" s="30"/>
      <c r="U24" s="30"/>
      <c r="V24" s="30"/>
      <c r="W24" s="30"/>
      <c r="X24" s="30"/>
      <c r="Y24" s="30"/>
      <c r="Z24" s="30"/>
      <c r="AA24" s="30"/>
      <c r="AB24" s="30"/>
      <c r="AC24" s="30"/>
      <c r="AD24" s="30"/>
      <c r="AE24" s="30"/>
      <c r="AF24" s="25" t="str">
        <f t="shared" si="2"/>
        <v xml:space="preserve"> </v>
      </c>
      <c r="AG24" s="32">
        <f t="shared" si="3"/>
        <v>0</v>
      </c>
      <c r="AH24" s="32">
        <f t="shared" si="4"/>
        <v>0</v>
      </c>
      <c r="AI24" s="563" t="s">
        <v>82</v>
      </c>
      <c r="AJ24" s="564" t="s">
        <v>101</v>
      </c>
      <c r="AK24" s="564" t="s">
        <v>102</v>
      </c>
      <c r="AL24" s="564"/>
      <c r="AM24" s="564"/>
      <c r="AN24" s="564"/>
      <c r="AO24" s="564"/>
      <c r="AP24" s="564"/>
      <c r="AQ24" s="564"/>
      <c r="AR24" s="564"/>
      <c r="AS24" s="564"/>
      <c r="AT24" s="564"/>
      <c r="AU24" s="564"/>
      <c r="AV24" s="564"/>
      <c r="AW24" s="564"/>
      <c r="AX24" s="548" t="s">
        <v>103</v>
      </c>
      <c r="AY24" s="537" t="s">
        <v>104</v>
      </c>
    </row>
    <row r="25" spans="1:51" ht="33" customHeight="1">
      <c r="A25" s="28"/>
      <c r="B25" s="29"/>
      <c r="C25" s="30"/>
      <c r="D25" s="30"/>
      <c r="E25" s="30"/>
      <c r="F25" s="30"/>
      <c r="G25" s="30"/>
      <c r="H25" s="30"/>
      <c r="I25" s="30"/>
      <c r="J25" s="30"/>
      <c r="K25" s="30"/>
      <c r="L25" s="30"/>
      <c r="M25" s="30"/>
      <c r="N25" s="25" t="str">
        <f t="shared" si="7"/>
        <v xml:space="preserve"> </v>
      </c>
      <c r="O25" s="32">
        <f t="shared" si="0"/>
        <v>0</v>
      </c>
      <c r="P25" s="32">
        <f t="shared" si="1"/>
        <v>0</v>
      </c>
      <c r="Q25" s="31"/>
      <c r="R25" s="30"/>
      <c r="S25" s="30"/>
      <c r="T25" s="30"/>
      <c r="U25" s="30"/>
      <c r="V25" s="30"/>
      <c r="W25" s="30"/>
      <c r="X25" s="30"/>
      <c r="Y25" s="30"/>
      <c r="Z25" s="30"/>
      <c r="AA25" s="30"/>
      <c r="AB25" s="30"/>
      <c r="AC25" s="30"/>
      <c r="AD25" s="30"/>
      <c r="AE25" s="30"/>
      <c r="AF25" s="25" t="str">
        <f t="shared" si="2"/>
        <v xml:space="preserve"> </v>
      </c>
      <c r="AG25" s="32">
        <f t="shared" si="3"/>
        <v>0</v>
      </c>
      <c r="AH25" s="32">
        <f t="shared" si="4"/>
        <v>0</v>
      </c>
      <c r="AI25" s="563"/>
      <c r="AJ25" s="564"/>
      <c r="AK25" s="564"/>
      <c r="AL25" s="564"/>
      <c r="AM25" s="564"/>
      <c r="AN25" s="564"/>
      <c r="AO25" s="564"/>
      <c r="AP25" s="564"/>
      <c r="AQ25" s="564"/>
      <c r="AR25" s="564"/>
      <c r="AS25" s="564"/>
      <c r="AT25" s="564"/>
      <c r="AU25" s="564"/>
      <c r="AV25" s="564"/>
      <c r="AW25" s="564"/>
      <c r="AX25" s="549"/>
      <c r="AY25" s="539"/>
    </row>
    <row r="26" spans="1:51" ht="33" customHeight="1">
      <c r="A26" s="28"/>
      <c r="B26" s="29"/>
      <c r="C26" s="30"/>
      <c r="D26" s="30"/>
      <c r="E26" s="30"/>
      <c r="F26" s="30"/>
      <c r="G26" s="30"/>
      <c r="H26" s="30"/>
      <c r="I26" s="30"/>
      <c r="J26" s="30"/>
      <c r="K26" s="30"/>
      <c r="L26" s="30"/>
      <c r="M26" s="30"/>
      <c r="N26" s="25" t="str">
        <f t="shared" si="7"/>
        <v xml:space="preserve"> </v>
      </c>
      <c r="O26" s="32">
        <f t="shared" si="0"/>
        <v>0</v>
      </c>
      <c r="P26" s="32">
        <f t="shared" si="1"/>
        <v>0</v>
      </c>
      <c r="Q26" s="31"/>
      <c r="R26" s="30"/>
      <c r="S26" s="30"/>
      <c r="T26" s="30"/>
      <c r="U26" s="30"/>
      <c r="V26" s="30"/>
      <c r="W26" s="30"/>
      <c r="X26" s="30"/>
      <c r="Y26" s="30"/>
      <c r="Z26" s="30"/>
      <c r="AA26" s="30"/>
      <c r="AB26" s="30"/>
      <c r="AC26" s="30"/>
      <c r="AD26" s="30"/>
      <c r="AE26" s="30"/>
      <c r="AF26" s="25" t="str">
        <f t="shared" si="2"/>
        <v xml:space="preserve"> </v>
      </c>
      <c r="AG26" s="32">
        <f t="shared" si="3"/>
        <v>0</v>
      </c>
      <c r="AH26" s="32">
        <f t="shared" si="4"/>
        <v>0</v>
      </c>
      <c r="AI26" s="229"/>
      <c r="AJ26" s="30"/>
      <c r="AK26" s="30"/>
      <c r="AL26" s="30"/>
      <c r="AM26" s="30"/>
      <c r="AN26" s="537" t="s">
        <v>105</v>
      </c>
      <c r="AO26" s="30"/>
      <c r="AP26" s="30"/>
      <c r="AQ26" s="30"/>
      <c r="AR26" s="30"/>
      <c r="AS26" s="30"/>
      <c r="AT26" s="30"/>
      <c r="AU26" s="30"/>
      <c r="AV26" s="30"/>
      <c r="AW26" s="537" t="s">
        <v>106</v>
      </c>
      <c r="AX26" s="25" t="str">
        <f>IF(COUNTIF(AK26:AV26,"N/S*")&gt;0,"X"," ")</f>
        <v xml:space="preserve"> </v>
      </c>
      <c r="AY26" s="32">
        <f>COUNTIF(AO26:AV26,"*")+COUNTIF(AK26:AM26,"*")</f>
        <v>0</v>
      </c>
    </row>
    <row r="27" spans="1:51" ht="33" customHeight="1">
      <c r="A27" s="28"/>
      <c r="B27" s="29"/>
      <c r="C27" s="30"/>
      <c r="D27" s="30"/>
      <c r="E27" s="30"/>
      <c r="F27" s="30"/>
      <c r="G27" s="30"/>
      <c r="H27" s="30"/>
      <c r="I27" s="30"/>
      <c r="J27" s="30"/>
      <c r="K27" s="30"/>
      <c r="L27" s="30"/>
      <c r="M27" s="30"/>
      <c r="N27" s="25" t="str">
        <f t="shared" si="7"/>
        <v xml:space="preserve"> </v>
      </c>
      <c r="O27" s="32">
        <f t="shared" si="0"/>
        <v>0</v>
      </c>
      <c r="P27" s="32">
        <f t="shared" si="1"/>
        <v>0</v>
      </c>
      <c r="Q27" s="31"/>
      <c r="R27" s="30"/>
      <c r="S27" s="30"/>
      <c r="T27" s="30"/>
      <c r="U27" s="30"/>
      <c r="V27" s="30"/>
      <c r="W27" s="30"/>
      <c r="X27" s="30"/>
      <c r="Y27" s="30"/>
      <c r="Z27" s="30"/>
      <c r="AA27" s="30"/>
      <c r="AB27" s="30"/>
      <c r="AC27" s="30"/>
      <c r="AD27" s="30"/>
      <c r="AE27" s="30"/>
      <c r="AF27" s="25" t="str">
        <f t="shared" si="2"/>
        <v xml:space="preserve"> </v>
      </c>
      <c r="AG27" s="32">
        <f t="shared" si="3"/>
        <v>0</v>
      </c>
      <c r="AH27" s="32">
        <f t="shared" si="4"/>
        <v>0</v>
      </c>
      <c r="AI27" s="31"/>
      <c r="AJ27" s="30"/>
      <c r="AK27" s="30"/>
      <c r="AL27" s="30"/>
      <c r="AM27" s="30"/>
      <c r="AN27" s="538"/>
      <c r="AO27" s="30"/>
      <c r="AP27" s="30"/>
      <c r="AQ27" s="30"/>
      <c r="AR27" s="30"/>
      <c r="AS27" s="30"/>
      <c r="AT27" s="30"/>
      <c r="AU27" s="30"/>
      <c r="AV27" s="30"/>
      <c r="AW27" s="538"/>
      <c r="AX27" s="25" t="str">
        <f t="shared" ref="AX27:AX33" si="11">IF(COUNTIF(AK27:AV27,"N/S*")&gt;0,"X"," ")</f>
        <v xml:space="preserve"> </v>
      </c>
      <c r="AY27" s="32">
        <f t="shared" ref="AY27:AY33" si="12">COUNTIF(AO27:AV27,"*")+COUNTIF(AK27:AM27,"*")</f>
        <v>0</v>
      </c>
    </row>
    <row r="28" spans="1:51" ht="33" customHeight="1">
      <c r="A28" s="28"/>
      <c r="B28" s="29"/>
      <c r="C28" s="30"/>
      <c r="D28" s="30"/>
      <c r="E28" s="30"/>
      <c r="F28" s="30"/>
      <c r="G28" s="30"/>
      <c r="H28" s="30"/>
      <c r="I28" s="30"/>
      <c r="J28" s="30"/>
      <c r="K28" s="30"/>
      <c r="L28" s="30"/>
      <c r="M28" s="30"/>
      <c r="N28" s="25" t="str">
        <f t="shared" si="7"/>
        <v xml:space="preserve"> </v>
      </c>
      <c r="O28" s="32">
        <f t="shared" si="0"/>
        <v>0</v>
      </c>
      <c r="P28" s="32">
        <f t="shared" si="1"/>
        <v>0</v>
      </c>
      <c r="Q28" s="31"/>
      <c r="R28" s="30"/>
      <c r="S28" s="30"/>
      <c r="T28" s="30"/>
      <c r="U28" s="30"/>
      <c r="V28" s="30"/>
      <c r="W28" s="30"/>
      <c r="X28" s="30"/>
      <c r="Y28" s="30"/>
      <c r="Z28" s="30"/>
      <c r="AA28" s="30"/>
      <c r="AB28" s="30"/>
      <c r="AC28" s="30"/>
      <c r="AD28" s="30"/>
      <c r="AE28" s="30"/>
      <c r="AF28" s="25" t="str">
        <f t="shared" si="2"/>
        <v xml:space="preserve"> </v>
      </c>
      <c r="AG28" s="32">
        <f t="shared" si="3"/>
        <v>0</v>
      </c>
      <c r="AH28" s="32">
        <f t="shared" si="4"/>
        <v>0</v>
      </c>
      <c r="AI28" s="31"/>
      <c r="AJ28" s="30"/>
      <c r="AK28" s="30"/>
      <c r="AL28" s="30"/>
      <c r="AM28" s="30"/>
      <c r="AN28" s="538"/>
      <c r="AO28" s="30"/>
      <c r="AP28" s="30"/>
      <c r="AQ28" s="30"/>
      <c r="AR28" s="30"/>
      <c r="AS28" s="30"/>
      <c r="AT28" s="30"/>
      <c r="AU28" s="30"/>
      <c r="AV28" s="30"/>
      <c r="AW28" s="538"/>
      <c r="AX28" s="25" t="str">
        <f t="shared" si="11"/>
        <v xml:space="preserve"> </v>
      </c>
      <c r="AY28" s="32">
        <f t="shared" si="12"/>
        <v>0</v>
      </c>
    </row>
    <row r="29" spans="1:51" ht="33" customHeight="1">
      <c r="A29" s="28"/>
      <c r="B29" s="29"/>
      <c r="C29" s="30"/>
      <c r="D29" s="30"/>
      <c r="E29" s="30"/>
      <c r="F29" s="30"/>
      <c r="G29" s="30"/>
      <c r="H29" s="30"/>
      <c r="I29" s="30"/>
      <c r="J29" s="30"/>
      <c r="K29" s="30"/>
      <c r="L29" s="30"/>
      <c r="M29" s="30"/>
      <c r="N29" s="25" t="str">
        <f t="shared" si="7"/>
        <v xml:space="preserve"> </v>
      </c>
      <c r="O29" s="32">
        <f t="shared" si="0"/>
        <v>0</v>
      </c>
      <c r="P29" s="32">
        <f t="shared" si="1"/>
        <v>0</v>
      </c>
      <c r="Q29" s="31"/>
      <c r="R29" s="30"/>
      <c r="S29" s="30"/>
      <c r="T29" s="30"/>
      <c r="U29" s="30"/>
      <c r="V29" s="30"/>
      <c r="W29" s="30"/>
      <c r="X29" s="30"/>
      <c r="Y29" s="30"/>
      <c r="Z29" s="30"/>
      <c r="AA29" s="30"/>
      <c r="AB29" s="30"/>
      <c r="AC29" s="30"/>
      <c r="AD29" s="30"/>
      <c r="AE29" s="30"/>
      <c r="AF29" s="25" t="str">
        <f t="shared" si="2"/>
        <v xml:space="preserve"> </v>
      </c>
      <c r="AG29" s="32">
        <f t="shared" si="3"/>
        <v>0</v>
      </c>
      <c r="AH29" s="32">
        <f t="shared" si="4"/>
        <v>0</v>
      </c>
      <c r="AI29" s="31"/>
      <c r="AJ29" s="30"/>
      <c r="AK29" s="30"/>
      <c r="AL29" s="30"/>
      <c r="AM29" s="30"/>
      <c r="AN29" s="538"/>
      <c r="AO29" s="30"/>
      <c r="AP29" s="30"/>
      <c r="AQ29" s="30"/>
      <c r="AR29" s="30"/>
      <c r="AS29" s="30"/>
      <c r="AT29" s="30"/>
      <c r="AU29" s="30"/>
      <c r="AV29" s="30"/>
      <c r="AW29" s="538"/>
      <c r="AX29" s="25" t="str">
        <f t="shared" si="11"/>
        <v xml:space="preserve"> </v>
      </c>
      <c r="AY29" s="32">
        <f t="shared" si="12"/>
        <v>0</v>
      </c>
    </row>
    <row r="30" spans="1:51" ht="33" customHeight="1">
      <c r="A30" s="28"/>
      <c r="B30" s="29"/>
      <c r="C30" s="30"/>
      <c r="D30" s="30"/>
      <c r="E30" s="30"/>
      <c r="F30" s="30"/>
      <c r="G30" s="30"/>
      <c r="H30" s="30"/>
      <c r="I30" s="30"/>
      <c r="J30" s="30"/>
      <c r="K30" s="30"/>
      <c r="L30" s="30"/>
      <c r="M30" s="30"/>
      <c r="N30" s="25" t="str">
        <f t="shared" si="7"/>
        <v xml:space="preserve"> </v>
      </c>
      <c r="O30" s="32">
        <f t="shared" si="0"/>
        <v>0</v>
      </c>
      <c r="P30" s="32">
        <f t="shared" si="1"/>
        <v>0</v>
      </c>
      <c r="Q30" s="31"/>
      <c r="R30" s="30"/>
      <c r="S30" s="30"/>
      <c r="T30" s="30"/>
      <c r="U30" s="30"/>
      <c r="V30" s="30"/>
      <c r="W30" s="30"/>
      <c r="X30" s="30"/>
      <c r="Y30" s="30"/>
      <c r="Z30" s="30"/>
      <c r="AA30" s="30"/>
      <c r="AB30" s="30"/>
      <c r="AC30" s="30"/>
      <c r="AD30" s="30"/>
      <c r="AE30" s="30"/>
      <c r="AF30" s="25" t="str">
        <f t="shared" si="2"/>
        <v xml:space="preserve"> </v>
      </c>
      <c r="AG30" s="32">
        <f t="shared" si="3"/>
        <v>0</v>
      </c>
      <c r="AH30" s="32">
        <f t="shared" si="4"/>
        <v>0</v>
      </c>
      <c r="AI30" s="31"/>
      <c r="AJ30" s="30"/>
      <c r="AK30" s="30"/>
      <c r="AL30" s="30"/>
      <c r="AM30" s="30"/>
      <c r="AN30" s="538"/>
      <c r="AO30" s="30"/>
      <c r="AP30" s="30"/>
      <c r="AQ30" s="30"/>
      <c r="AR30" s="30"/>
      <c r="AS30" s="30"/>
      <c r="AT30" s="30"/>
      <c r="AU30" s="30"/>
      <c r="AV30" s="30"/>
      <c r="AW30" s="538"/>
      <c r="AX30" s="25" t="str">
        <f t="shared" si="11"/>
        <v xml:space="preserve"> </v>
      </c>
      <c r="AY30" s="32">
        <f t="shared" si="12"/>
        <v>0</v>
      </c>
    </row>
    <row r="31" spans="1:51" ht="30" customHeight="1">
      <c r="A31" s="540" t="s">
        <v>78</v>
      </c>
      <c r="B31" s="561"/>
      <c r="C31" s="34">
        <f t="shared" ref="C31:L31" si="13">COUNTIF(C5:C30,"A")</f>
        <v>0</v>
      </c>
      <c r="D31" s="34">
        <f t="shared" si="13"/>
        <v>0</v>
      </c>
      <c r="E31" s="34">
        <f t="shared" si="13"/>
        <v>0</v>
      </c>
      <c r="F31" s="34">
        <f t="shared" si="13"/>
        <v>0</v>
      </c>
      <c r="G31" s="34">
        <f t="shared" si="13"/>
        <v>0</v>
      </c>
      <c r="H31" s="34">
        <f t="shared" si="13"/>
        <v>0</v>
      </c>
      <c r="I31" s="34">
        <f t="shared" si="13"/>
        <v>0</v>
      </c>
      <c r="J31" s="34">
        <f t="shared" si="13"/>
        <v>0</v>
      </c>
      <c r="K31" s="34">
        <f t="shared" si="13"/>
        <v>0</v>
      </c>
      <c r="L31" s="34">
        <f t="shared" si="13"/>
        <v>0</v>
      </c>
      <c r="M31" s="34" cm="1">
        <f t="array" ref="M31">_xlfn.IFNA(_xlfn.IFS(COUNTIF(M5:M30,"1")&gt;1, "1 *", COUNTIF(M5:M30,"2")&gt;1, "2 *",COUNTIF(M5:M30,"3")&gt;1, "3 *",COUNTIF(M5:M30,"4")&gt;1, "4 *"),0)</f>
        <v>0</v>
      </c>
      <c r="N31" s="34"/>
      <c r="O31" s="34"/>
      <c r="P31" s="33"/>
      <c r="Q31" s="540" t="s">
        <v>78</v>
      </c>
      <c r="R31" s="561"/>
      <c r="S31" s="34">
        <f t="shared" ref="S31:AD31" si="14">COUNTIF(S5:S30,"A")</f>
        <v>0</v>
      </c>
      <c r="T31" s="34">
        <f t="shared" si="14"/>
        <v>0</v>
      </c>
      <c r="U31" s="34">
        <f t="shared" si="14"/>
        <v>0</v>
      </c>
      <c r="V31" s="34">
        <f t="shared" si="14"/>
        <v>0</v>
      </c>
      <c r="W31" s="34">
        <f t="shared" si="14"/>
        <v>0</v>
      </c>
      <c r="X31" s="34">
        <f t="shared" si="14"/>
        <v>0</v>
      </c>
      <c r="Y31" s="34">
        <f t="shared" si="14"/>
        <v>0</v>
      </c>
      <c r="Z31" s="34">
        <f t="shared" si="14"/>
        <v>0</v>
      </c>
      <c r="AA31" s="34">
        <f t="shared" si="14"/>
        <v>0</v>
      </c>
      <c r="AB31" s="34">
        <f t="shared" si="14"/>
        <v>0</v>
      </c>
      <c r="AC31" s="34">
        <f t="shared" si="14"/>
        <v>0</v>
      </c>
      <c r="AD31" s="34">
        <f t="shared" si="14"/>
        <v>0</v>
      </c>
      <c r="AE31" s="34" cm="1">
        <f t="array" ref="AE31">_xlfn.IFNA(_xlfn.IFS(COUNTIF(AE5:AE30,"1")&gt;1, "1 *", COUNTIF(AE5:AE30,"2")&gt;1, "2 *",COUNTIF(AE5:AE30,"3")&gt;1, "3 *",COUNTIF(AE5:AE30,"4")&gt;1, "4 *"),0)</f>
        <v>0</v>
      </c>
      <c r="AF31" s="34"/>
      <c r="AG31" s="34"/>
      <c r="AH31" s="34"/>
      <c r="AI31" s="31"/>
      <c r="AJ31" s="30"/>
      <c r="AK31" s="30"/>
      <c r="AL31" s="30"/>
      <c r="AM31" s="30"/>
      <c r="AN31" s="538"/>
      <c r="AO31" s="30"/>
      <c r="AP31" s="30"/>
      <c r="AQ31" s="30"/>
      <c r="AR31" s="30"/>
      <c r="AS31" s="30"/>
      <c r="AT31" s="30"/>
      <c r="AU31" s="30"/>
      <c r="AV31" s="30"/>
      <c r="AW31" s="538"/>
      <c r="AX31" s="25" t="str">
        <f t="shared" si="11"/>
        <v xml:space="preserve"> </v>
      </c>
      <c r="AY31" s="32">
        <f t="shared" si="12"/>
        <v>0</v>
      </c>
    </row>
    <row r="32" spans="1:51" ht="30" customHeight="1">
      <c r="A32" s="540" t="s">
        <v>79</v>
      </c>
      <c r="B32" s="561"/>
      <c r="C32" s="34">
        <f t="shared" ref="C32:L32" si="15">COUNTIF(C5:C30,"B")</f>
        <v>0</v>
      </c>
      <c r="D32" s="34">
        <f t="shared" si="15"/>
        <v>0</v>
      </c>
      <c r="E32" s="34">
        <f t="shared" si="15"/>
        <v>0</v>
      </c>
      <c r="F32" s="34">
        <f t="shared" si="15"/>
        <v>0</v>
      </c>
      <c r="G32" s="34">
        <f t="shared" si="15"/>
        <v>0</v>
      </c>
      <c r="H32" s="34">
        <f t="shared" si="15"/>
        <v>0</v>
      </c>
      <c r="I32" s="34">
        <f t="shared" si="15"/>
        <v>0</v>
      </c>
      <c r="J32" s="34">
        <f t="shared" si="15"/>
        <v>0</v>
      </c>
      <c r="K32" s="34">
        <f t="shared" si="15"/>
        <v>0</v>
      </c>
      <c r="L32" s="34">
        <f t="shared" si="15"/>
        <v>0</v>
      </c>
      <c r="M32" s="34"/>
      <c r="N32" s="34"/>
      <c r="O32" s="34"/>
      <c r="P32" s="33"/>
      <c r="Q32" s="540" t="s">
        <v>79</v>
      </c>
      <c r="R32" s="561"/>
      <c r="S32" s="34">
        <f t="shared" ref="S32:AD32" si="16">COUNTIF(S5:S30,"B")</f>
        <v>0</v>
      </c>
      <c r="T32" s="34">
        <f t="shared" si="16"/>
        <v>0</v>
      </c>
      <c r="U32" s="34">
        <f t="shared" si="16"/>
        <v>0</v>
      </c>
      <c r="V32" s="34">
        <f t="shared" si="16"/>
        <v>0</v>
      </c>
      <c r="W32" s="34">
        <f t="shared" si="16"/>
        <v>0</v>
      </c>
      <c r="X32" s="34">
        <f t="shared" si="16"/>
        <v>0</v>
      </c>
      <c r="Y32" s="34">
        <f t="shared" si="16"/>
        <v>0</v>
      </c>
      <c r="Z32" s="34">
        <f t="shared" si="16"/>
        <v>0</v>
      </c>
      <c r="AA32" s="34">
        <f t="shared" si="16"/>
        <v>0</v>
      </c>
      <c r="AB32" s="34">
        <f t="shared" si="16"/>
        <v>0</v>
      </c>
      <c r="AC32" s="34">
        <f t="shared" si="16"/>
        <v>0</v>
      </c>
      <c r="AD32" s="34">
        <f t="shared" si="16"/>
        <v>0</v>
      </c>
      <c r="AE32" s="34"/>
      <c r="AF32" s="34"/>
      <c r="AG32" s="34"/>
      <c r="AH32" s="34"/>
      <c r="AI32" s="31"/>
      <c r="AJ32" s="30"/>
      <c r="AK32" s="30"/>
      <c r="AL32" s="30"/>
      <c r="AM32" s="30"/>
      <c r="AN32" s="538"/>
      <c r="AO32" s="30"/>
      <c r="AP32" s="30"/>
      <c r="AQ32" s="30"/>
      <c r="AR32" s="30"/>
      <c r="AS32" s="30"/>
      <c r="AT32" s="30"/>
      <c r="AU32" s="30"/>
      <c r="AV32" s="30"/>
      <c r="AW32" s="538"/>
      <c r="AX32" s="25" t="str">
        <f t="shared" si="11"/>
        <v xml:space="preserve"> </v>
      </c>
      <c r="AY32" s="32">
        <f t="shared" si="12"/>
        <v>0</v>
      </c>
    </row>
    <row r="33" spans="1:52" ht="30" customHeight="1">
      <c r="A33" s="540" t="s">
        <v>80</v>
      </c>
      <c r="B33" s="561"/>
      <c r="C33" s="34">
        <f t="shared" ref="C33:L33" si="17">COUNTIF(C5:C30,"N/S")</f>
        <v>0</v>
      </c>
      <c r="D33" s="34">
        <f t="shared" si="17"/>
        <v>0</v>
      </c>
      <c r="E33" s="34">
        <f t="shared" si="17"/>
        <v>0</v>
      </c>
      <c r="F33" s="34">
        <f t="shared" si="17"/>
        <v>0</v>
      </c>
      <c r="G33" s="34">
        <f t="shared" si="17"/>
        <v>0</v>
      </c>
      <c r="H33" s="34">
        <f t="shared" si="17"/>
        <v>0</v>
      </c>
      <c r="I33" s="34">
        <f t="shared" si="17"/>
        <v>0</v>
      </c>
      <c r="J33" s="34">
        <f t="shared" si="17"/>
        <v>0</v>
      </c>
      <c r="K33" s="34">
        <f t="shared" si="17"/>
        <v>0</v>
      </c>
      <c r="L33" s="34">
        <f t="shared" si="17"/>
        <v>0</v>
      </c>
      <c r="M33" s="34" cm="1">
        <f t="array" ref="M33">_xlfn.IFNA(_xlfn.IFS(COUNTIF(M5:M30,"N/S1")&gt;1, "N/S1 !",COUNTIF(M5:M30,"N/S2")&gt;1, "N/S2 !",COUNTIF(M5:M30,"N/S3")&gt;1, "N/S3 !",COUNTIF(M5:M30,"N/S4")&gt;1, "N/S4 !"),0)</f>
        <v>0</v>
      </c>
      <c r="N33" s="34"/>
      <c r="O33" s="35"/>
      <c r="P33" s="36"/>
      <c r="Q33" s="540" t="s">
        <v>80</v>
      </c>
      <c r="R33" s="561"/>
      <c r="S33" s="34">
        <f t="shared" ref="S33:AD33" si="18">COUNTIF(S5:S30,"N/S")</f>
        <v>0</v>
      </c>
      <c r="T33" s="34">
        <f t="shared" si="18"/>
        <v>0</v>
      </c>
      <c r="U33" s="34">
        <f t="shared" si="18"/>
        <v>0</v>
      </c>
      <c r="V33" s="34">
        <f t="shared" si="18"/>
        <v>0</v>
      </c>
      <c r="W33" s="34">
        <f t="shared" si="18"/>
        <v>0</v>
      </c>
      <c r="X33" s="34">
        <f t="shared" si="18"/>
        <v>0</v>
      </c>
      <c r="Y33" s="34">
        <f t="shared" si="18"/>
        <v>0</v>
      </c>
      <c r="Z33" s="34">
        <f t="shared" si="18"/>
        <v>0</v>
      </c>
      <c r="AA33" s="34">
        <f t="shared" si="18"/>
        <v>0</v>
      </c>
      <c r="AB33" s="34">
        <f t="shared" si="18"/>
        <v>0</v>
      </c>
      <c r="AC33" s="34">
        <f t="shared" si="18"/>
        <v>0</v>
      </c>
      <c r="AD33" s="34">
        <f t="shared" si="18"/>
        <v>0</v>
      </c>
      <c r="AE33" s="34" cm="1">
        <f t="array" ref="AE33">_xlfn.IFNA(_xlfn.IFS(COUNTIF(AE5:AE30,"N/S1")&gt;1, "N/S1 !",COUNTIF(AE5:AE30,"N/S2")&gt;1, "N/S2 !",COUNTIF(AE5:AE30,"N/S3")&gt;1, "N/S3 !",COUNTIF(AE5:AE30,"N/S4")&gt;1, "N/S4 !"),0)</f>
        <v>0</v>
      </c>
      <c r="AF33" s="34"/>
      <c r="AG33" s="35"/>
      <c r="AH33" s="35"/>
      <c r="AI33" s="31"/>
      <c r="AJ33" s="30"/>
      <c r="AK33" s="30"/>
      <c r="AL33" s="30"/>
      <c r="AM33" s="30"/>
      <c r="AN33" s="539"/>
      <c r="AO33" s="30"/>
      <c r="AP33" s="30"/>
      <c r="AQ33" s="30"/>
      <c r="AR33" s="30"/>
      <c r="AS33" s="30"/>
      <c r="AT33" s="30"/>
      <c r="AU33" s="30"/>
      <c r="AV33" s="30"/>
      <c r="AW33" s="539"/>
      <c r="AX33" s="25" t="str">
        <f t="shared" si="11"/>
        <v xml:space="preserve"> </v>
      </c>
      <c r="AY33" s="32">
        <f t="shared" si="12"/>
        <v>0</v>
      </c>
    </row>
    <row r="34" spans="1:52" ht="51" customHeight="1">
      <c r="A34" s="514" t="s">
        <v>107</v>
      </c>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6"/>
      <c r="AI34" s="562" t="s">
        <v>108</v>
      </c>
      <c r="AJ34" s="562"/>
      <c r="AK34" s="560"/>
      <c r="AL34" s="560"/>
      <c r="AM34" s="560"/>
      <c r="AN34" s="560"/>
      <c r="AO34" s="560"/>
      <c r="AP34" s="560"/>
      <c r="AQ34" s="560"/>
      <c r="AR34" s="560"/>
      <c r="AS34" s="560"/>
      <c r="AT34" s="560"/>
      <c r="AU34" s="560"/>
      <c r="AV34" s="560"/>
      <c r="AW34" s="560"/>
      <c r="AX34" s="560"/>
      <c r="AY34" s="560"/>
    </row>
    <row r="36" spans="1:52" ht="35" customHeight="1">
      <c r="A36" s="14" t="s">
        <v>19</v>
      </c>
      <c r="B36" s="493" t="str">
        <f>VLOOKUP('Read Me First'!I4,'Read Me First'!L5:N7,2,FALSE)</f>
        <v>Horspath, Oxford</v>
      </c>
      <c r="C36" s="494"/>
      <c r="D36" s="494"/>
      <c r="E36" s="494"/>
      <c r="F36" s="494"/>
      <c r="G36" s="494"/>
      <c r="H36" s="494"/>
      <c r="I36" s="494"/>
      <c r="J36" s="494"/>
      <c r="K36" s="494"/>
      <c r="L36" s="494"/>
      <c r="M36" s="494"/>
      <c r="N36" s="494"/>
      <c r="O36" s="494"/>
      <c r="P36" s="495"/>
      <c r="Q36" s="522" t="str">
        <f>"OXFORDSHIRE TRACK &amp; FIELD LEAGUE "&amp;YEAR($B$37)</f>
        <v>OXFORDSHIRE TRACK &amp; FIELD LEAGUE 2025</v>
      </c>
      <c r="R36" s="523"/>
      <c r="S36" s="523"/>
      <c r="T36" s="523"/>
      <c r="U36" s="523"/>
      <c r="V36" s="523"/>
      <c r="W36" s="523"/>
      <c r="X36" s="523"/>
      <c r="Y36" s="523"/>
      <c r="Z36" s="523"/>
      <c r="AA36" s="523"/>
      <c r="AB36" s="523"/>
      <c r="AC36" s="523"/>
      <c r="AD36" s="523"/>
      <c r="AE36" s="523"/>
      <c r="AF36" s="523"/>
      <c r="AG36" s="523"/>
      <c r="AH36" s="524"/>
      <c r="AI36" s="574" t="s">
        <v>35</v>
      </c>
      <c r="AJ36" s="575"/>
      <c r="AK36" s="575"/>
      <c r="AL36" s="575"/>
      <c r="AM36" s="575"/>
      <c r="AN36" s="575"/>
      <c r="AO36" s="575"/>
      <c r="AP36" s="575"/>
      <c r="AQ36" s="575"/>
      <c r="AR36" s="575"/>
      <c r="AS36" s="575"/>
      <c r="AT36" s="576"/>
      <c r="AU36" s="531" t="s">
        <v>18</v>
      </c>
      <c r="AV36" s="532"/>
      <c r="AW36" s="532"/>
      <c r="AX36" s="532"/>
      <c r="AY36" s="533"/>
      <c r="AZ36" s="4"/>
    </row>
    <row r="37" spans="1:52" ht="35" customHeight="1">
      <c r="A37" s="38" t="s">
        <v>20</v>
      </c>
      <c r="B37" s="534">
        <f>VLOOKUP('Read Me First'!I4,'Read Me First'!L5:N7,3,FALSE)</f>
        <v>45774</v>
      </c>
      <c r="C37" s="535"/>
      <c r="D37" s="535"/>
      <c r="E37" s="535"/>
      <c r="F37" s="535"/>
      <c r="G37" s="535"/>
      <c r="H37" s="535"/>
      <c r="I37" s="535"/>
      <c r="J37" s="535"/>
      <c r="K37" s="535"/>
      <c r="L37" s="535"/>
      <c r="M37" s="535"/>
      <c r="N37" s="535"/>
      <c r="O37" s="535"/>
      <c r="P37" s="536"/>
      <c r="Q37" s="525"/>
      <c r="R37" s="526"/>
      <c r="S37" s="526"/>
      <c r="T37" s="526"/>
      <c r="U37" s="526"/>
      <c r="V37" s="526"/>
      <c r="W37" s="526"/>
      <c r="X37" s="526"/>
      <c r="Y37" s="526"/>
      <c r="Z37" s="526"/>
      <c r="AA37" s="526"/>
      <c r="AB37" s="526"/>
      <c r="AC37" s="526"/>
      <c r="AD37" s="526"/>
      <c r="AE37" s="526"/>
      <c r="AF37" s="526"/>
      <c r="AG37" s="526"/>
      <c r="AH37" s="527"/>
      <c r="AI37" s="493" t="s">
        <v>120</v>
      </c>
      <c r="AJ37" s="494"/>
      <c r="AK37" s="494"/>
      <c r="AL37" s="494"/>
      <c r="AM37" s="494"/>
      <c r="AN37" s="494"/>
      <c r="AO37" s="494"/>
      <c r="AP37" s="494"/>
      <c r="AQ37" s="494"/>
      <c r="AR37" s="494"/>
      <c r="AS37" s="494"/>
      <c r="AT37" s="495"/>
      <c r="AU37" s="531" t="s">
        <v>17</v>
      </c>
      <c r="AV37" s="532"/>
      <c r="AW37" s="532"/>
      <c r="AX37" s="532"/>
      <c r="AY37" s="533"/>
      <c r="AZ37" s="7"/>
    </row>
    <row r="38" spans="1:52" ht="126" customHeight="1">
      <c r="A38" s="558" t="s">
        <v>126</v>
      </c>
      <c r="B38" s="556" t="s">
        <v>94</v>
      </c>
      <c r="C38" s="39" t="s">
        <v>52</v>
      </c>
      <c r="D38" s="39" t="s">
        <v>127</v>
      </c>
      <c r="E38" s="39" t="s">
        <v>6</v>
      </c>
      <c r="F38" s="40" t="s">
        <v>128</v>
      </c>
      <c r="G38" s="40" t="s">
        <v>53</v>
      </c>
      <c r="H38" s="40" t="s">
        <v>2</v>
      </c>
      <c r="I38" s="39" t="s">
        <v>54</v>
      </c>
      <c r="J38" s="40" t="s">
        <v>4</v>
      </c>
      <c r="K38" s="40" t="s">
        <v>3</v>
      </c>
      <c r="L38" s="40" t="s">
        <v>129</v>
      </c>
      <c r="M38" s="39" t="s">
        <v>7</v>
      </c>
      <c r="N38" s="542" t="s">
        <v>95</v>
      </c>
      <c r="O38" s="544" t="s">
        <v>96</v>
      </c>
      <c r="P38" s="544" t="s">
        <v>97</v>
      </c>
      <c r="Q38" s="558" t="s">
        <v>130</v>
      </c>
      <c r="R38" s="556" t="s">
        <v>94</v>
      </c>
      <c r="S38" s="39" t="s">
        <v>57</v>
      </c>
      <c r="T38" s="39" t="s">
        <v>53</v>
      </c>
      <c r="U38" s="39" t="s">
        <v>131</v>
      </c>
      <c r="V38" s="39" t="s">
        <v>128</v>
      </c>
      <c r="W38" s="39" t="s">
        <v>6</v>
      </c>
      <c r="X38" s="39" t="s">
        <v>54</v>
      </c>
      <c r="Y38" s="39" t="s">
        <v>2</v>
      </c>
      <c r="Z38" s="39" t="s">
        <v>129</v>
      </c>
      <c r="AA38" s="39" t="s">
        <v>12</v>
      </c>
      <c r="AB38" s="39" t="s">
        <v>52</v>
      </c>
      <c r="AC38" s="39" t="s">
        <v>4</v>
      </c>
      <c r="AD38" s="39" t="s">
        <v>3</v>
      </c>
      <c r="AE38" s="39" t="s">
        <v>7</v>
      </c>
      <c r="AF38" s="542" t="s">
        <v>95</v>
      </c>
      <c r="AG38" s="544" t="s">
        <v>96</v>
      </c>
      <c r="AH38" s="544" t="s">
        <v>97</v>
      </c>
      <c r="AI38" s="558" t="s">
        <v>132</v>
      </c>
      <c r="AJ38" s="556" t="s">
        <v>94</v>
      </c>
      <c r="AK38" s="39" t="s">
        <v>57</v>
      </c>
      <c r="AL38" s="39" t="s">
        <v>53</v>
      </c>
      <c r="AM38" s="39" t="s">
        <v>128</v>
      </c>
      <c r="AN38" s="39" t="s">
        <v>133</v>
      </c>
      <c r="AO38" s="39" t="s">
        <v>6</v>
      </c>
      <c r="AP38" s="39" t="s">
        <v>54</v>
      </c>
      <c r="AQ38" s="39" t="s">
        <v>2</v>
      </c>
      <c r="AR38" s="39" t="s">
        <v>129</v>
      </c>
      <c r="AS38" s="39" t="s">
        <v>12</v>
      </c>
      <c r="AT38" s="39" t="s">
        <v>52</v>
      </c>
      <c r="AU38" s="39" t="s">
        <v>4</v>
      </c>
      <c r="AV38" s="39" t="s">
        <v>3</v>
      </c>
      <c r="AW38" s="39" t="s">
        <v>7</v>
      </c>
      <c r="AX38" s="542" t="s">
        <v>95</v>
      </c>
      <c r="AY38" s="544" t="s">
        <v>96</v>
      </c>
      <c r="AZ38" s="18"/>
    </row>
    <row r="39" spans="1:52" ht="56" customHeight="1">
      <c r="A39" s="559"/>
      <c r="B39" s="557"/>
      <c r="C39" s="42" t="s">
        <v>134</v>
      </c>
      <c r="D39" s="41">
        <v>0.4375</v>
      </c>
      <c r="E39" s="41">
        <v>0.45833333333333331</v>
      </c>
      <c r="F39" s="41">
        <v>0.48958333333333331</v>
      </c>
      <c r="G39" s="41">
        <v>0.54166666666666663</v>
      </c>
      <c r="H39" s="41">
        <v>0.55555555555555503</v>
      </c>
      <c r="I39" s="41">
        <v>0.58333333333333337</v>
      </c>
      <c r="J39" s="41">
        <v>0.63888888888889295</v>
      </c>
      <c r="K39" s="41">
        <v>0.66319444444444442</v>
      </c>
      <c r="L39" s="41">
        <v>0.66666666666666663</v>
      </c>
      <c r="M39" s="41">
        <v>0.69791666666666663</v>
      </c>
      <c r="N39" s="543"/>
      <c r="O39" s="545"/>
      <c r="P39" s="545"/>
      <c r="Q39" s="559"/>
      <c r="R39" s="557"/>
      <c r="S39" s="41">
        <v>0.41666666666666669</v>
      </c>
      <c r="T39" s="41">
        <v>0.41666666666666669</v>
      </c>
      <c r="U39" s="41">
        <v>0.4513888888888889</v>
      </c>
      <c r="V39" s="41">
        <v>0.45833333333333331</v>
      </c>
      <c r="W39" s="41">
        <v>0.47222222222222227</v>
      </c>
      <c r="X39" s="41">
        <v>0.5</v>
      </c>
      <c r="Y39" s="41">
        <v>0.54861111111111105</v>
      </c>
      <c r="Z39" s="41">
        <v>0.58333333333333337</v>
      </c>
      <c r="AA39" s="41">
        <v>0.59027777777777779</v>
      </c>
      <c r="AB39" s="41">
        <v>0.625</v>
      </c>
      <c r="AC39" s="41">
        <v>0.64583333333333903</v>
      </c>
      <c r="AD39" s="41">
        <v>0.67708333333333337</v>
      </c>
      <c r="AE39" s="41">
        <v>0.70486111111111105</v>
      </c>
      <c r="AF39" s="543"/>
      <c r="AG39" s="545"/>
      <c r="AH39" s="545"/>
      <c r="AI39" s="559"/>
      <c r="AJ39" s="557"/>
      <c r="AK39" s="41">
        <v>0.41666666666666669</v>
      </c>
      <c r="AL39" s="41">
        <v>0.41666666666666669</v>
      </c>
      <c r="AM39" s="41">
        <v>0.45833333333333331</v>
      </c>
      <c r="AN39" s="41">
        <v>0.46527777777777773</v>
      </c>
      <c r="AO39" s="41">
        <v>0.47222222222222227</v>
      </c>
      <c r="AP39" s="41">
        <v>0.5</v>
      </c>
      <c r="AQ39" s="41">
        <v>0.55208333333333304</v>
      </c>
      <c r="AR39" s="41">
        <v>0.58333333333333337</v>
      </c>
      <c r="AS39" s="41">
        <v>0.59375</v>
      </c>
      <c r="AT39" s="41">
        <v>0.625</v>
      </c>
      <c r="AU39" s="41">
        <v>0.65277777777778501</v>
      </c>
      <c r="AV39" s="41">
        <v>0.67708333333333337</v>
      </c>
      <c r="AW39" s="41">
        <v>0.71180555555555503</v>
      </c>
      <c r="AX39" s="543"/>
      <c r="AY39" s="545"/>
      <c r="AZ39" s="19"/>
    </row>
    <row r="40" spans="1:52" ht="34" customHeight="1">
      <c r="A40" s="28"/>
      <c r="B40" s="29"/>
      <c r="C40" s="30"/>
      <c r="D40" s="30"/>
      <c r="E40" s="30"/>
      <c r="F40" s="30"/>
      <c r="G40" s="30"/>
      <c r="H40" s="30"/>
      <c r="I40" s="30"/>
      <c r="J40" s="30"/>
      <c r="K40" s="30"/>
      <c r="L40" s="30"/>
      <c r="M40" s="30"/>
      <c r="N40" s="25" t="str">
        <f t="shared" ref="N40:N65" si="19">IF(COUNTIF(C40:L40,"*s")&gt;0,"X"," ")</f>
        <v xml:space="preserve"> </v>
      </c>
      <c r="O40" s="32">
        <f t="shared" ref="O40:O65" si="20">COUNTIF(C40:L40,"*")</f>
        <v>0</v>
      </c>
      <c r="P40" s="248">
        <f t="shared" ref="P40:P65" si="21">COUNTIF(E40,"*")+COUNTIF(K40,"*")</f>
        <v>0</v>
      </c>
      <c r="Q40" s="28"/>
      <c r="R40" s="29"/>
      <c r="S40" s="30"/>
      <c r="T40" s="30"/>
      <c r="U40" s="30"/>
      <c r="V40" s="30"/>
      <c r="W40" s="30"/>
      <c r="X40" s="30"/>
      <c r="Y40" s="30"/>
      <c r="Z40" s="30"/>
      <c r="AA40" s="30"/>
      <c r="AB40" s="30"/>
      <c r="AC40" s="30"/>
      <c r="AD40" s="30"/>
      <c r="AE40" s="30"/>
      <c r="AF40" s="25" t="str">
        <f t="shared" ref="AF40:AF65" si="22">IF(COUNTIF(S40:AD40,"*s")&gt;0,"X"," ")</f>
        <v xml:space="preserve"> </v>
      </c>
      <c r="AG40" s="32">
        <f t="shared" ref="AG40:AG65" si="23">COUNTIF(S40:AD40,"*")</f>
        <v>0</v>
      </c>
      <c r="AH40" s="32">
        <f t="shared" ref="AH40:AH65" si="24">COUNTIF(W40,"*")+COUNTIF(AD40,"*")</f>
        <v>0</v>
      </c>
      <c r="AI40" s="28"/>
      <c r="AJ40" s="29"/>
      <c r="AK40" s="30"/>
      <c r="AL40" s="30"/>
      <c r="AM40" s="30"/>
      <c r="AN40" s="30"/>
      <c r="AO40" s="30"/>
      <c r="AP40" s="30"/>
      <c r="AQ40" s="30"/>
      <c r="AR40" s="30"/>
      <c r="AS40" s="30"/>
      <c r="AT40" s="30"/>
      <c r="AU40" s="30"/>
      <c r="AV40" s="30"/>
      <c r="AW40" s="30"/>
      <c r="AX40" s="25" t="str">
        <f>IF(COUNTIF(AK40:AV40,"*s")&gt;0,"X"," ")</f>
        <v xml:space="preserve"> </v>
      </c>
      <c r="AY40" s="32">
        <f>COUNTIF(AK40:AU40,"*")</f>
        <v>0</v>
      </c>
    </row>
    <row r="41" spans="1:52" ht="34" customHeight="1">
      <c r="A41" s="28"/>
      <c r="B41" s="29"/>
      <c r="C41" s="30"/>
      <c r="D41" s="30"/>
      <c r="E41" s="30"/>
      <c r="F41" s="30"/>
      <c r="G41" s="30"/>
      <c r="H41" s="30"/>
      <c r="I41" s="30"/>
      <c r="J41" s="30"/>
      <c r="K41" s="30"/>
      <c r="L41" s="30"/>
      <c r="M41" s="30"/>
      <c r="N41" s="25" t="str">
        <f t="shared" si="19"/>
        <v xml:space="preserve"> </v>
      </c>
      <c r="O41" s="32">
        <f t="shared" si="20"/>
        <v>0</v>
      </c>
      <c r="P41" s="249">
        <f t="shared" si="21"/>
        <v>0</v>
      </c>
      <c r="Q41" s="28"/>
      <c r="R41" s="29"/>
      <c r="S41" s="30"/>
      <c r="T41" s="30"/>
      <c r="U41" s="30"/>
      <c r="V41" s="30"/>
      <c r="W41" s="30"/>
      <c r="X41" s="30"/>
      <c r="Y41" s="30"/>
      <c r="Z41" s="30"/>
      <c r="AA41" s="30"/>
      <c r="AB41" s="30"/>
      <c r="AC41" s="30"/>
      <c r="AD41" s="30"/>
      <c r="AE41" s="30"/>
      <c r="AF41" s="25" t="str">
        <f t="shared" si="22"/>
        <v xml:space="preserve"> </v>
      </c>
      <c r="AG41" s="32">
        <f t="shared" si="23"/>
        <v>0</v>
      </c>
      <c r="AH41" s="32">
        <f t="shared" si="24"/>
        <v>0</v>
      </c>
      <c r="AI41" s="28"/>
      <c r="AJ41" s="29"/>
      <c r="AK41" s="30"/>
      <c r="AL41" s="30"/>
      <c r="AM41" s="30"/>
      <c r="AN41" s="30"/>
      <c r="AO41" s="30"/>
      <c r="AP41" s="30"/>
      <c r="AQ41" s="30"/>
      <c r="AR41" s="30"/>
      <c r="AS41" s="30"/>
      <c r="AT41" s="30"/>
      <c r="AU41" s="30"/>
      <c r="AV41" s="30"/>
      <c r="AW41" s="30"/>
      <c r="AX41" s="25" t="str">
        <f t="shared" ref="AX41:AX55" si="25">IF(COUNTIF(AK41:AV41,"*s")&gt;0,"X"," ")</f>
        <v xml:space="preserve"> </v>
      </c>
      <c r="AY41" s="32">
        <f t="shared" ref="AY41:AY55" si="26">COUNTIF(AK41:AU41,"*")</f>
        <v>0</v>
      </c>
    </row>
    <row r="42" spans="1:52" ht="34" customHeight="1">
      <c r="A42" s="28"/>
      <c r="B42" s="29"/>
      <c r="C42" s="30"/>
      <c r="D42" s="30"/>
      <c r="E42" s="30"/>
      <c r="F42" s="30"/>
      <c r="G42" s="30"/>
      <c r="H42" s="30"/>
      <c r="I42" s="30"/>
      <c r="J42" s="30"/>
      <c r="K42" s="30"/>
      <c r="L42" s="30"/>
      <c r="M42" s="30"/>
      <c r="N42" s="25" t="str">
        <f t="shared" si="19"/>
        <v xml:space="preserve"> </v>
      </c>
      <c r="O42" s="32">
        <f t="shared" si="20"/>
        <v>0</v>
      </c>
      <c r="P42" s="249">
        <f t="shared" si="21"/>
        <v>0</v>
      </c>
      <c r="Q42" s="28"/>
      <c r="R42" s="29"/>
      <c r="S42" s="30"/>
      <c r="T42" s="30"/>
      <c r="U42" s="30"/>
      <c r="V42" s="30"/>
      <c r="W42" s="30"/>
      <c r="X42" s="30"/>
      <c r="Y42" s="30"/>
      <c r="Z42" s="30"/>
      <c r="AA42" s="30"/>
      <c r="AB42" s="30"/>
      <c r="AC42" s="30"/>
      <c r="AD42" s="30"/>
      <c r="AE42" s="30"/>
      <c r="AF42" s="25" t="str">
        <f t="shared" si="22"/>
        <v xml:space="preserve"> </v>
      </c>
      <c r="AG42" s="32">
        <f t="shared" si="23"/>
        <v>0</v>
      </c>
      <c r="AH42" s="32">
        <f t="shared" si="24"/>
        <v>0</v>
      </c>
      <c r="AI42" s="28"/>
      <c r="AJ42" s="29"/>
      <c r="AK42" s="30"/>
      <c r="AL42" s="30"/>
      <c r="AM42" s="30"/>
      <c r="AN42" s="30"/>
      <c r="AO42" s="30"/>
      <c r="AP42" s="30"/>
      <c r="AQ42" s="30"/>
      <c r="AR42" s="30"/>
      <c r="AS42" s="30"/>
      <c r="AT42" s="30"/>
      <c r="AU42" s="30"/>
      <c r="AV42" s="30"/>
      <c r="AW42" s="30"/>
      <c r="AX42" s="25" t="str">
        <f t="shared" si="25"/>
        <v xml:space="preserve"> </v>
      </c>
      <c r="AY42" s="32">
        <f t="shared" si="26"/>
        <v>0</v>
      </c>
    </row>
    <row r="43" spans="1:52" ht="34" customHeight="1">
      <c r="A43" s="28"/>
      <c r="B43" s="29"/>
      <c r="C43" s="30"/>
      <c r="D43" s="30"/>
      <c r="E43" s="30"/>
      <c r="F43" s="30"/>
      <c r="G43" s="30"/>
      <c r="H43" s="30"/>
      <c r="I43" s="30"/>
      <c r="J43" s="30"/>
      <c r="K43" s="30"/>
      <c r="L43" s="30"/>
      <c r="M43" s="30"/>
      <c r="N43" s="25" t="str">
        <f t="shared" si="19"/>
        <v xml:space="preserve"> </v>
      </c>
      <c r="O43" s="32">
        <f t="shared" si="20"/>
        <v>0</v>
      </c>
      <c r="P43" s="249">
        <f t="shared" si="21"/>
        <v>0</v>
      </c>
      <c r="Q43" s="28"/>
      <c r="R43" s="29"/>
      <c r="S43" s="30"/>
      <c r="T43" s="30"/>
      <c r="U43" s="30"/>
      <c r="V43" s="30"/>
      <c r="W43" s="30"/>
      <c r="X43" s="30"/>
      <c r="Y43" s="30"/>
      <c r="Z43" s="30"/>
      <c r="AA43" s="30"/>
      <c r="AB43" s="30"/>
      <c r="AC43" s="30"/>
      <c r="AD43" s="30"/>
      <c r="AE43" s="30"/>
      <c r="AF43" s="25" t="str">
        <f t="shared" si="22"/>
        <v xml:space="preserve"> </v>
      </c>
      <c r="AG43" s="32">
        <f t="shared" si="23"/>
        <v>0</v>
      </c>
      <c r="AH43" s="32">
        <f t="shared" si="24"/>
        <v>0</v>
      </c>
      <c r="AI43" s="28"/>
      <c r="AJ43" s="29"/>
      <c r="AK43" s="30"/>
      <c r="AL43" s="30"/>
      <c r="AM43" s="30"/>
      <c r="AN43" s="30"/>
      <c r="AO43" s="30"/>
      <c r="AP43" s="30"/>
      <c r="AQ43" s="30"/>
      <c r="AR43" s="30"/>
      <c r="AS43" s="30"/>
      <c r="AT43" s="30"/>
      <c r="AU43" s="30"/>
      <c r="AV43" s="30"/>
      <c r="AW43" s="30"/>
      <c r="AX43" s="25" t="str">
        <f t="shared" si="25"/>
        <v xml:space="preserve"> </v>
      </c>
      <c r="AY43" s="32">
        <f t="shared" si="26"/>
        <v>0</v>
      </c>
    </row>
    <row r="44" spans="1:52" ht="34" customHeight="1">
      <c r="A44" s="28"/>
      <c r="B44" s="29"/>
      <c r="C44" s="30"/>
      <c r="D44" s="30"/>
      <c r="E44" s="30"/>
      <c r="F44" s="30"/>
      <c r="G44" s="30"/>
      <c r="H44" s="30"/>
      <c r="I44" s="30"/>
      <c r="J44" s="30"/>
      <c r="K44" s="30"/>
      <c r="L44" s="30"/>
      <c r="M44" s="30"/>
      <c r="N44" s="25" t="str">
        <f t="shared" si="19"/>
        <v xml:space="preserve"> </v>
      </c>
      <c r="O44" s="32">
        <f t="shared" si="20"/>
        <v>0</v>
      </c>
      <c r="P44" s="249">
        <f t="shared" si="21"/>
        <v>0</v>
      </c>
      <c r="Q44" s="28"/>
      <c r="R44" s="29"/>
      <c r="S44" s="30"/>
      <c r="T44" s="30"/>
      <c r="U44" s="30"/>
      <c r="V44" s="30"/>
      <c r="W44" s="30"/>
      <c r="X44" s="30"/>
      <c r="Y44" s="30"/>
      <c r="Z44" s="30"/>
      <c r="AA44" s="30"/>
      <c r="AB44" s="30"/>
      <c r="AC44" s="30"/>
      <c r="AD44" s="30"/>
      <c r="AE44" s="30"/>
      <c r="AF44" s="25" t="str">
        <f t="shared" si="22"/>
        <v xml:space="preserve"> </v>
      </c>
      <c r="AG44" s="32">
        <f t="shared" si="23"/>
        <v>0</v>
      </c>
      <c r="AH44" s="32">
        <f t="shared" si="24"/>
        <v>0</v>
      </c>
      <c r="AI44" s="28"/>
      <c r="AJ44" s="29"/>
      <c r="AK44" s="30"/>
      <c r="AL44" s="30"/>
      <c r="AM44" s="30"/>
      <c r="AN44" s="30"/>
      <c r="AO44" s="30"/>
      <c r="AP44" s="30"/>
      <c r="AQ44" s="30"/>
      <c r="AR44" s="30"/>
      <c r="AS44" s="30"/>
      <c r="AT44" s="30"/>
      <c r="AU44" s="30"/>
      <c r="AV44" s="30"/>
      <c r="AW44" s="30"/>
      <c r="AX44" s="25" t="str">
        <f t="shared" si="25"/>
        <v xml:space="preserve"> </v>
      </c>
      <c r="AY44" s="32">
        <f t="shared" si="26"/>
        <v>0</v>
      </c>
    </row>
    <row r="45" spans="1:52" ht="34" customHeight="1">
      <c r="A45" s="28"/>
      <c r="B45" s="29"/>
      <c r="C45" s="30"/>
      <c r="D45" s="30"/>
      <c r="E45" s="30"/>
      <c r="F45" s="30"/>
      <c r="G45" s="30"/>
      <c r="H45" s="30"/>
      <c r="I45" s="30"/>
      <c r="J45" s="30"/>
      <c r="K45" s="30"/>
      <c r="L45" s="30"/>
      <c r="M45" s="30"/>
      <c r="N45" s="25" t="str">
        <f t="shared" si="19"/>
        <v xml:space="preserve"> </v>
      </c>
      <c r="O45" s="32">
        <f t="shared" si="20"/>
        <v>0</v>
      </c>
      <c r="P45" s="249">
        <f t="shared" si="21"/>
        <v>0</v>
      </c>
      <c r="Q45" s="28"/>
      <c r="R45" s="29"/>
      <c r="S45" s="30"/>
      <c r="T45" s="30"/>
      <c r="U45" s="30"/>
      <c r="V45" s="30"/>
      <c r="W45" s="30"/>
      <c r="X45" s="30"/>
      <c r="Y45" s="30"/>
      <c r="Z45" s="30"/>
      <c r="AA45" s="30"/>
      <c r="AB45" s="30"/>
      <c r="AC45" s="30"/>
      <c r="AD45" s="30"/>
      <c r="AE45" s="30"/>
      <c r="AF45" s="25" t="str">
        <f t="shared" si="22"/>
        <v xml:space="preserve"> </v>
      </c>
      <c r="AG45" s="32">
        <f t="shared" si="23"/>
        <v>0</v>
      </c>
      <c r="AH45" s="32">
        <f t="shared" si="24"/>
        <v>0</v>
      </c>
      <c r="AI45" s="28"/>
      <c r="AJ45" s="29"/>
      <c r="AK45" s="30"/>
      <c r="AL45" s="30"/>
      <c r="AM45" s="30"/>
      <c r="AN45" s="30"/>
      <c r="AO45" s="30"/>
      <c r="AP45" s="30"/>
      <c r="AQ45" s="30"/>
      <c r="AR45" s="30"/>
      <c r="AS45" s="30"/>
      <c r="AT45" s="30"/>
      <c r="AU45" s="30"/>
      <c r="AV45" s="30"/>
      <c r="AW45" s="30"/>
      <c r="AX45" s="25" t="str">
        <f t="shared" si="25"/>
        <v xml:space="preserve"> </v>
      </c>
      <c r="AY45" s="32">
        <f t="shared" si="26"/>
        <v>0</v>
      </c>
    </row>
    <row r="46" spans="1:52" ht="34" customHeight="1">
      <c r="A46" s="28"/>
      <c r="B46" s="29"/>
      <c r="C46" s="30"/>
      <c r="D46" s="30"/>
      <c r="E46" s="30"/>
      <c r="F46" s="30"/>
      <c r="G46" s="30"/>
      <c r="H46" s="30"/>
      <c r="I46" s="30"/>
      <c r="J46" s="30"/>
      <c r="K46" s="30"/>
      <c r="L46" s="30"/>
      <c r="M46" s="30"/>
      <c r="N46" s="25" t="str">
        <f t="shared" si="19"/>
        <v xml:space="preserve"> </v>
      </c>
      <c r="O46" s="32">
        <f t="shared" si="20"/>
        <v>0</v>
      </c>
      <c r="P46" s="249">
        <f t="shared" si="21"/>
        <v>0</v>
      </c>
      <c r="Q46" s="28"/>
      <c r="R46" s="29"/>
      <c r="S46" s="30"/>
      <c r="T46" s="30"/>
      <c r="U46" s="30"/>
      <c r="V46" s="30"/>
      <c r="W46" s="30"/>
      <c r="X46" s="30"/>
      <c r="Y46" s="30"/>
      <c r="Z46" s="30"/>
      <c r="AA46" s="30"/>
      <c r="AB46" s="30"/>
      <c r="AC46" s="30"/>
      <c r="AD46" s="30"/>
      <c r="AE46" s="30"/>
      <c r="AF46" s="25" t="str">
        <f t="shared" si="22"/>
        <v xml:space="preserve"> </v>
      </c>
      <c r="AG46" s="32">
        <f t="shared" si="23"/>
        <v>0</v>
      </c>
      <c r="AH46" s="32">
        <f t="shared" si="24"/>
        <v>0</v>
      </c>
      <c r="AI46" s="28"/>
      <c r="AJ46" s="29"/>
      <c r="AK46" s="30"/>
      <c r="AL46" s="30"/>
      <c r="AM46" s="30"/>
      <c r="AN46" s="30"/>
      <c r="AO46" s="30"/>
      <c r="AP46" s="30"/>
      <c r="AQ46" s="30"/>
      <c r="AR46" s="30"/>
      <c r="AS46" s="30"/>
      <c r="AT46" s="30"/>
      <c r="AU46" s="30"/>
      <c r="AV46" s="30"/>
      <c r="AW46" s="30"/>
      <c r="AX46" s="25" t="str">
        <f t="shared" si="25"/>
        <v xml:space="preserve"> </v>
      </c>
      <c r="AY46" s="32">
        <f t="shared" si="26"/>
        <v>0</v>
      </c>
    </row>
    <row r="47" spans="1:52" ht="34" customHeight="1">
      <c r="A47" s="28"/>
      <c r="B47" s="29"/>
      <c r="C47" s="30"/>
      <c r="D47" s="30"/>
      <c r="E47" s="30"/>
      <c r="F47" s="30"/>
      <c r="G47" s="30"/>
      <c r="H47" s="30"/>
      <c r="I47" s="30"/>
      <c r="J47" s="30"/>
      <c r="K47" s="30"/>
      <c r="L47" s="30"/>
      <c r="M47" s="30"/>
      <c r="N47" s="25" t="str">
        <f t="shared" si="19"/>
        <v xml:space="preserve"> </v>
      </c>
      <c r="O47" s="32">
        <f t="shared" si="20"/>
        <v>0</v>
      </c>
      <c r="P47" s="249">
        <f t="shared" si="21"/>
        <v>0</v>
      </c>
      <c r="Q47" s="28"/>
      <c r="R47" s="29"/>
      <c r="S47" s="30"/>
      <c r="T47" s="30"/>
      <c r="U47" s="30"/>
      <c r="V47" s="30"/>
      <c r="W47" s="30"/>
      <c r="X47" s="30"/>
      <c r="Y47" s="30"/>
      <c r="Z47" s="30"/>
      <c r="AA47" s="30"/>
      <c r="AB47" s="30"/>
      <c r="AC47" s="30"/>
      <c r="AD47" s="30"/>
      <c r="AE47" s="30"/>
      <c r="AF47" s="25" t="str">
        <f t="shared" si="22"/>
        <v xml:space="preserve"> </v>
      </c>
      <c r="AG47" s="32">
        <f t="shared" si="23"/>
        <v>0</v>
      </c>
      <c r="AH47" s="32">
        <f t="shared" si="24"/>
        <v>0</v>
      </c>
      <c r="AI47" s="28"/>
      <c r="AJ47" s="29"/>
      <c r="AK47" s="30"/>
      <c r="AL47" s="30"/>
      <c r="AM47" s="30"/>
      <c r="AN47" s="30"/>
      <c r="AO47" s="30"/>
      <c r="AP47" s="30"/>
      <c r="AQ47" s="30"/>
      <c r="AR47" s="30"/>
      <c r="AS47" s="30"/>
      <c r="AT47" s="30"/>
      <c r="AU47" s="30"/>
      <c r="AV47" s="30"/>
      <c r="AW47" s="30"/>
      <c r="AX47" s="25" t="str">
        <f t="shared" si="25"/>
        <v xml:space="preserve"> </v>
      </c>
      <c r="AY47" s="32">
        <f t="shared" si="26"/>
        <v>0</v>
      </c>
    </row>
    <row r="48" spans="1:52" ht="34" customHeight="1">
      <c r="A48" s="28"/>
      <c r="B48" s="29"/>
      <c r="C48" s="30"/>
      <c r="D48" s="30"/>
      <c r="E48" s="30"/>
      <c r="F48" s="30"/>
      <c r="G48" s="30"/>
      <c r="H48" s="30"/>
      <c r="I48" s="30"/>
      <c r="J48" s="30"/>
      <c r="K48" s="30"/>
      <c r="L48" s="30"/>
      <c r="M48" s="30"/>
      <c r="N48" s="25" t="str">
        <f t="shared" si="19"/>
        <v xml:space="preserve"> </v>
      </c>
      <c r="O48" s="32">
        <f t="shared" si="20"/>
        <v>0</v>
      </c>
      <c r="P48" s="249">
        <f t="shared" si="21"/>
        <v>0</v>
      </c>
      <c r="Q48" s="28"/>
      <c r="R48" s="29"/>
      <c r="S48" s="30"/>
      <c r="T48" s="30"/>
      <c r="U48" s="30"/>
      <c r="V48" s="30"/>
      <c r="W48" s="30"/>
      <c r="X48" s="30"/>
      <c r="Y48" s="30"/>
      <c r="Z48" s="30"/>
      <c r="AA48" s="30"/>
      <c r="AB48" s="30"/>
      <c r="AC48" s="30"/>
      <c r="AD48" s="30"/>
      <c r="AE48" s="30"/>
      <c r="AF48" s="25" t="str">
        <f t="shared" si="22"/>
        <v xml:space="preserve"> </v>
      </c>
      <c r="AG48" s="32">
        <f t="shared" si="23"/>
        <v>0</v>
      </c>
      <c r="AH48" s="32">
        <f t="shared" si="24"/>
        <v>0</v>
      </c>
      <c r="AI48" s="28"/>
      <c r="AJ48" s="29"/>
      <c r="AK48" s="30"/>
      <c r="AL48" s="30"/>
      <c r="AM48" s="30"/>
      <c r="AN48" s="30"/>
      <c r="AO48" s="30"/>
      <c r="AP48" s="30"/>
      <c r="AQ48" s="30"/>
      <c r="AR48" s="30"/>
      <c r="AS48" s="30"/>
      <c r="AT48" s="30"/>
      <c r="AU48" s="30"/>
      <c r="AV48" s="30"/>
      <c r="AW48" s="30"/>
      <c r="AX48" s="25" t="str">
        <f t="shared" si="25"/>
        <v xml:space="preserve"> </v>
      </c>
      <c r="AY48" s="32">
        <f t="shared" si="26"/>
        <v>0</v>
      </c>
    </row>
    <row r="49" spans="1:51" ht="34" customHeight="1">
      <c r="A49" s="28"/>
      <c r="B49" s="29"/>
      <c r="C49" s="30"/>
      <c r="D49" s="30"/>
      <c r="E49" s="30"/>
      <c r="F49" s="30"/>
      <c r="G49" s="30"/>
      <c r="H49" s="30"/>
      <c r="I49" s="30"/>
      <c r="J49" s="30"/>
      <c r="K49" s="30"/>
      <c r="L49" s="30"/>
      <c r="M49" s="30"/>
      <c r="N49" s="25" t="str">
        <f t="shared" si="19"/>
        <v xml:space="preserve"> </v>
      </c>
      <c r="O49" s="32">
        <f t="shared" si="20"/>
        <v>0</v>
      </c>
      <c r="P49" s="249">
        <f t="shared" si="21"/>
        <v>0</v>
      </c>
      <c r="Q49" s="28"/>
      <c r="R49" s="29"/>
      <c r="S49" s="30"/>
      <c r="T49" s="30"/>
      <c r="U49" s="30"/>
      <c r="V49" s="30"/>
      <c r="W49" s="30"/>
      <c r="X49" s="30"/>
      <c r="Y49" s="30"/>
      <c r="Z49" s="30"/>
      <c r="AA49" s="30"/>
      <c r="AB49" s="30"/>
      <c r="AC49" s="30"/>
      <c r="AD49" s="30"/>
      <c r="AE49" s="30"/>
      <c r="AF49" s="25" t="str">
        <f t="shared" si="22"/>
        <v xml:space="preserve"> </v>
      </c>
      <c r="AG49" s="32">
        <f t="shared" si="23"/>
        <v>0</v>
      </c>
      <c r="AH49" s="32">
        <f t="shared" si="24"/>
        <v>0</v>
      </c>
      <c r="AI49" s="28"/>
      <c r="AJ49" s="29"/>
      <c r="AK49" s="30"/>
      <c r="AL49" s="30"/>
      <c r="AM49" s="30"/>
      <c r="AN49" s="30"/>
      <c r="AO49" s="30"/>
      <c r="AP49" s="30"/>
      <c r="AQ49" s="30"/>
      <c r="AR49" s="30"/>
      <c r="AS49" s="30"/>
      <c r="AT49" s="30"/>
      <c r="AU49" s="30"/>
      <c r="AV49" s="30"/>
      <c r="AW49" s="30"/>
      <c r="AX49" s="25" t="str">
        <f t="shared" si="25"/>
        <v xml:space="preserve"> </v>
      </c>
      <c r="AY49" s="32">
        <f t="shared" si="26"/>
        <v>0</v>
      </c>
    </row>
    <row r="50" spans="1:51" ht="34" customHeight="1">
      <c r="A50" s="28"/>
      <c r="B50" s="29"/>
      <c r="C50" s="30"/>
      <c r="D50" s="30"/>
      <c r="E50" s="30"/>
      <c r="F50" s="30"/>
      <c r="G50" s="30"/>
      <c r="H50" s="30"/>
      <c r="I50" s="30"/>
      <c r="J50" s="30"/>
      <c r="K50" s="30"/>
      <c r="L50" s="30"/>
      <c r="M50" s="30"/>
      <c r="N50" s="25" t="str">
        <f t="shared" si="19"/>
        <v xml:space="preserve"> </v>
      </c>
      <c r="O50" s="32">
        <f t="shared" si="20"/>
        <v>0</v>
      </c>
      <c r="P50" s="249">
        <f t="shared" si="21"/>
        <v>0</v>
      </c>
      <c r="Q50" s="28"/>
      <c r="R50" s="29"/>
      <c r="S50" s="30"/>
      <c r="T50" s="30"/>
      <c r="U50" s="30"/>
      <c r="V50" s="30"/>
      <c r="W50" s="30"/>
      <c r="X50" s="30"/>
      <c r="Y50" s="30"/>
      <c r="Z50" s="30"/>
      <c r="AA50" s="30"/>
      <c r="AB50" s="30"/>
      <c r="AC50" s="30"/>
      <c r="AD50" s="30"/>
      <c r="AE50" s="30"/>
      <c r="AF50" s="25" t="str">
        <f t="shared" si="22"/>
        <v xml:space="preserve"> </v>
      </c>
      <c r="AG50" s="32">
        <f t="shared" si="23"/>
        <v>0</v>
      </c>
      <c r="AH50" s="32">
        <f t="shared" si="24"/>
        <v>0</v>
      </c>
      <c r="AI50" s="28"/>
      <c r="AJ50" s="29"/>
      <c r="AK50" s="30"/>
      <c r="AL50" s="30"/>
      <c r="AM50" s="30"/>
      <c r="AN50" s="30"/>
      <c r="AO50" s="30"/>
      <c r="AP50" s="30"/>
      <c r="AQ50" s="30"/>
      <c r="AR50" s="30"/>
      <c r="AS50" s="30"/>
      <c r="AT50" s="30"/>
      <c r="AU50" s="30"/>
      <c r="AV50" s="30"/>
      <c r="AW50" s="30"/>
      <c r="AX50" s="25" t="str">
        <f t="shared" si="25"/>
        <v xml:space="preserve"> </v>
      </c>
      <c r="AY50" s="32">
        <f t="shared" si="26"/>
        <v>0</v>
      </c>
    </row>
    <row r="51" spans="1:51" ht="34" customHeight="1">
      <c r="A51" s="28"/>
      <c r="B51" s="29"/>
      <c r="C51" s="30"/>
      <c r="D51" s="30"/>
      <c r="E51" s="30"/>
      <c r="F51" s="30"/>
      <c r="G51" s="30"/>
      <c r="H51" s="30"/>
      <c r="I51" s="30"/>
      <c r="J51" s="30"/>
      <c r="K51" s="30"/>
      <c r="L51" s="30"/>
      <c r="M51" s="30"/>
      <c r="N51" s="25" t="str">
        <f t="shared" si="19"/>
        <v xml:space="preserve"> </v>
      </c>
      <c r="O51" s="32">
        <f t="shared" si="20"/>
        <v>0</v>
      </c>
      <c r="P51" s="249">
        <f t="shared" si="21"/>
        <v>0</v>
      </c>
      <c r="Q51" s="28"/>
      <c r="R51" s="29"/>
      <c r="S51" s="30"/>
      <c r="T51" s="30"/>
      <c r="U51" s="30"/>
      <c r="V51" s="30"/>
      <c r="W51" s="30"/>
      <c r="X51" s="30"/>
      <c r="Y51" s="30"/>
      <c r="Z51" s="30"/>
      <c r="AA51" s="30"/>
      <c r="AB51" s="30"/>
      <c r="AC51" s="30"/>
      <c r="AD51" s="30"/>
      <c r="AE51" s="30"/>
      <c r="AF51" s="25" t="str">
        <f t="shared" si="22"/>
        <v xml:space="preserve"> </v>
      </c>
      <c r="AG51" s="32">
        <f t="shared" si="23"/>
        <v>0</v>
      </c>
      <c r="AH51" s="32">
        <f t="shared" si="24"/>
        <v>0</v>
      </c>
      <c r="AI51" s="28"/>
      <c r="AJ51" s="29"/>
      <c r="AK51" s="30"/>
      <c r="AL51" s="30"/>
      <c r="AM51" s="30"/>
      <c r="AN51" s="30"/>
      <c r="AO51" s="30"/>
      <c r="AP51" s="30"/>
      <c r="AQ51" s="30"/>
      <c r="AR51" s="30"/>
      <c r="AS51" s="30"/>
      <c r="AT51" s="30"/>
      <c r="AU51" s="30"/>
      <c r="AV51" s="30"/>
      <c r="AW51" s="30"/>
      <c r="AX51" s="25" t="str">
        <f t="shared" si="25"/>
        <v xml:space="preserve"> </v>
      </c>
      <c r="AY51" s="32">
        <f t="shared" si="26"/>
        <v>0</v>
      </c>
    </row>
    <row r="52" spans="1:51" ht="34" customHeight="1">
      <c r="A52" s="28"/>
      <c r="B52" s="29"/>
      <c r="C52" s="30"/>
      <c r="D52" s="30"/>
      <c r="E52" s="30"/>
      <c r="F52" s="30"/>
      <c r="G52" s="30"/>
      <c r="H52" s="30"/>
      <c r="I52" s="30"/>
      <c r="J52" s="30"/>
      <c r="K52" s="30"/>
      <c r="L52" s="30"/>
      <c r="M52" s="30"/>
      <c r="N52" s="25" t="str">
        <f t="shared" si="19"/>
        <v xml:space="preserve"> </v>
      </c>
      <c r="O52" s="32">
        <f t="shared" si="20"/>
        <v>0</v>
      </c>
      <c r="P52" s="249">
        <f t="shared" si="21"/>
        <v>0</v>
      </c>
      <c r="Q52" s="28"/>
      <c r="R52" s="29"/>
      <c r="S52" s="30"/>
      <c r="T52" s="30"/>
      <c r="U52" s="30"/>
      <c r="V52" s="30"/>
      <c r="W52" s="30"/>
      <c r="X52" s="30"/>
      <c r="Y52" s="30"/>
      <c r="Z52" s="30"/>
      <c r="AA52" s="30"/>
      <c r="AB52" s="30"/>
      <c r="AC52" s="30"/>
      <c r="AD52" s="30"/>
      <c r="AE52" s="30"/>
      <c r="AF52" s="25" t="str">
        <f t="shared" si="22"/>
        <v xml:space="preserve"> </v>
      </c>
      <c r="AG52" s="32">
        <f t="shared" si="23"/>
        <v>0</v>
      </c>
      <c r="AH52" s="32">
        <f t="shared" si="24"/>
        <v>0</v>
      </c>
      <c r="AI52" s="28"/>
      <c r="AJ52" s="29"/>
      <c r="AK52" s="30"/>
      <c r="AL52" s="30"/>
      <c r="AM52" s="30"/>
      <c r="AN52" s="30"/>
      <c r="AO52" s="30"/>
      <c r="AP52" s="30"/>
      <c r="AQ52" s="30"/>
      <c r="AR52" s="30"/>
      <c r="AS52" s="30"/>
      <c r="AT52" s="30"/>
      <c r="AU52" s="30"/>
      <c r="AV52" s="30"/>
      <c r="AW52" s="30"/>
      <c r="AX52" s="25" t="str">
        <f t="shared" si="25"/>
        <v xml:space="preserve"> </v>
      </c>
      <c r="AY52" s="32">
        <f t="shared" si="26"/>
        <v>0</v>
      </c>
    </row>
    <row r="53" spans="1:51" ht="34" customHeight="1">
      <c r="A53" s="28"/>
      <c r="B53" s="29"/>
      <c r="C53" s="30"/>
      <c r="D53" s="30"/>
      <c r="E53" s="30"/>
      <c r="F53" s="30"/>
      <c r="G53" s="30"/>
      <c r="H53" s="30"/>
      <c r="I53" s="30"/>
      <c r="J53" s="30"/>
      <c r="K53" s="30"/>
      <c r="L53" s="30"/>
      <c r="M53" s="30"/>
      <c r="N53" s="25" t="str">
        <f t="shared" si="19"/>
        <v xml:space="preserve"> </v>
      </c>
      <c r="O53" s="32">
        <f t="shared" si="20"/>
        <v>0</v>
      </c>
      <c r="P53" s="249">
        <f t="shared" si="21"/>
        <v>0</v>
      </c>
      <c r="Q53" s="28"/>
      <c r="R53" s="29"/>
      <c r="S53" s="30"/>
      <c r="T53" s="30"/>
      <c r="U53" s="30"/>
      <c r="V53" s="30"/>
      <c r="W53" s="30"/>
      <c r="X53" s="30"/>
      <c r="Y53" s="30"/>
      <c r="Z53" s="30"/>
      <c r="AA53" s="30"/>
      <c r="AB53" s="30"/>
      <c r="AC53" s="30"/>
      <c r="AD53" s="30"/>
      <c r="AE53" s="30"/>
      <c r="AF53" s="25" t="str">
        <f t="shared" si="22"/>
        <v xml:space="preserve"> </v>
      </c>
      <c r="AG53" s="32">
        <f t="shared" si="23"/>
        <v>0</v>
      </c>
      <c r="AH53" s="32">
        <f t="shared" si="24"/>
        <v>0</v>
      </c>
      <c r="AI53" s="28"/>
      <c r="AJ53" s="29"/>
      <c r="AK53" s="30"/>
      <c r="AL53" s="30"/>
      <c r="AM53" s="30"/>
      <c r="AN53" s="30"/>
      <c r="AO53" s="30"/>
      <c r="AP53" s="30"/>
      <c r="AQ53" s="30"/>
      <c r="AR53" s="30"/>
      <c r="AS53" s="30"/>
      <c r="AT53" s="30"/>
      <c r="AU53" s="30"/>
      <c r="AV53" s="30"/>
      <c r="AW53" s="30"/>
      <c r="AX53" s="25" t="str">
        <f t="shared" si="25"/>
        <v xml:space="preserve"> </v>
      </c>
      <c r="AY53" s="32">
        <f t="shared" si="26"/>
        <v>0</v>
      </c>
    </row>
    <row r="54" spans="1:51" ht="34" customHeight="1">
      <c r="A54" s="28"/>
      <c r="B54" s="29"/>
      <c r="C54" s="30"/>
      <c r="D54" s="30"/>
      <c r="E54" s="30"/>
      <c r="F54" s="30"/>
      <c r="G54" s="30"/>
      <c r="H54" s="30"/>
      <c r="I54" s="30"/>
      <c r="J54" s="30"/>
      <c r="K54" s="30"/>
      <c r="L54" s="30"/>
      <c r="M54" s="30"/>
      <c r="N54" s="25" t="str">
        <f t="shared" si="19"/>
        <v xml:space="preserve"> </v>
      </c>
      <c r="O54" s="32">
        <f t="shared" si="20"/>
        <v>0</v>
      </c>
      <c r="P54" s="249">
        <f t="shared" si="21"/>
        <v>0</v>
      </c>
      <c r="Q54" s="28"/>
      <c r="R54" s="29"/>
      <c r="S54" s="30"/>
      <c r="T54" s="30"/>
      <c r="U54" s="30"/>
      <c r="V54" s="30"/>
      <c r="W54" s="30"/>
      <c r="X54" s="30"/>
      <c r="Y54" s="30"/>
      <c r="Z54" s="30"/>
      <c r="AA54" s="30"/>
      <c r="AB54" s="30"/>
      <c r="AC54" s="30"/>
      <c r="AD54" s="30"/>
      <c r="AE54" s="30"/>
      <c r="AF54" s="25" t="str">
        <f t="shared" si="22"/>
        <v xml:space="preserve"> </v>
      </c>
      <c r="AG54" s="32">
        <f t="shared" si="23"/>
        <v>0</v>
      </c>
      <c r="AH54" s="32">
        <f t="shared" si="24"/>
        <v>0</v>
      </c>
      <c r="AI54" s="28"/>
      <c r="AJ54" s="29"/>
      <c r="AK54" s="30"/>
      <c r="AL54" s="30"/>
      <c r="AM54" s="30"/>
      <c r="AN54" s="30"/>
      <c r="AO54" s="30"/>
      <c r="AP54" s="30"/>
      <c r="AQ54" s="30"/>
      <c r="AR54" s="30"/>
      <c r="AS54" s="30"/>
      <c r="AT54" s="30"/>
      <c r="AU54" s="30"/>
      <c r="AV54" s="30"/>
      <c r="AW54" s="30"/>
      <c r="AX54" s="25" t="str">
        <f t="shared" si="25"/>
        <v xml:space="preserve"> </v>
      </c>
      <c r="AY54" s="32">
        <f t="shared" si="26"/>
        <v>0</v>
      </c>
    </row>
    <row r="55" spans="1:51" ht="34" customHeight="1">
      <c r="A55" s="28"/>
      <c r="B55" s="29"/>
      <c r="C55" s="30"/>
      <c r="D55" s="30"/>
      <c r="E55" s="30"/>
      <c r="F55" s="30"/>
      <c r="G55" s="30"/>
      <c r="H55" s="30"/>
      <c r="I55" s="30"/>
      <c r="J55" s="30"/>
      <c r="K55" s="30"/>
      <c r="L55" s="30"/>
      <c r="M55" s="30"/>
      <c r="N55" s="25" t="str">
        <f t="shared" si="19"/>
        <v xml:space="preserve"> </v>
      </c>
      <c r="O55" s="32">
        <f t="shared" si="20"/>
        <v>0</v>
      </c>
      <c r="P55" s="249">
        <f t="shared" si="21"/>
        <v>0</v>
      </c>
      <c r="Q55" s="28"/>
      <c r="R55" s="29"/>
      <c r="S55" s="30"/>
      <c r="T55" s="30"/>
      <c r="U55" s="30"/>
      <c r="V55" s="30"/>
      <c r="W55" s="30"/>
      <c r="X55" s="30"/>
      <c r="Y55" s="30"/>
      <c r="Z55" s="30"/>
      <c r="AA55" s="30"/>
      <c r="AB55" s="30"/>
      <c r="AC55" s="30"/>
      <c r="AD55" s="30"/>
      <c r="AE55" s="30"/>
      <c r="AF55" s="25" t="str">
        <f t="shared" si="22"/>
        <v xml:space="preserve"> </v>
      </c>
      <c r="AG55" s="32">
        <f t="shared" si="23"/>
        <v>0</v>
      </c>
      <c r="AH55" s="32">
        <f t="shared" si="24"/>
        <v>0</v>
      </c>
      <c r="AI55" s="28"/>
      <c r="AJ55" s="29"/>
      <c r="AK55" s="30"/>
      <c r="AL55" s="30"/>
      <c r="AM55" s="30"/>
      <c r="AN55" s="30"/>
      <c r="AO55" s="30"/>
      <c r="AP55" s="30"/>
      <c r="AQ55" s="30"/>
      <c r="AR55" s="30"/>
      <c r="AS55" s="30"/>
      <c r="AT55" s="30"/>
      <c r="AU55" s="30"/>
      <c r="AV55" s="30"/>
      <c r="AW55" s="30"/>
      <c r="AX55" s="25" t="str">
        <f t="shared" si="25"/>
        <v xml:space="preserve"> </v>
      </c>
      <c r="AY55" s="32">
        <f t="shared" si="26"/>
        <v>0</v>
      </c>
    </row>
    <row r="56" spans="1:51" ht="34" customHeight="1">
      <c r="A56" s="28"/>
      <c r="B56" s="29"/>
      <c r="C56" s="30"/>
      <c r="D56" s="30"/>
      <c r="E56" s="30"/>
      <c r="F56" s="30"/>
      <c r="G56" s="30"/>
      <c r="H56" s="30"/>
      <c r="I56" s="30"/>
      <c r="J56" s="30"/>
      <c r="K56" s="30"/>
      <c r="L56" s="30"/>
      <c r="M56" s="30"/>
      <c r="N56" s="25" t="str">
        <f t="shared" si="19"/>
        <v xml:space="preserve"> </v>
      </c>
      <c r="O56" s="32">
        <f t="shared" si="20"/>
        <v>0</v>
      </c>
      <c r="P56" s="249">
        <f t="shared" si="21"/>
        <v>0</v>
      </c>
      <c r="Q56" s="28"/>
      <c r="R56" s="29"/>
      <c r="S56" s="30"/>
      <c r="T56" s="30"/>
      <c r="U56" s="30"/>
      <c r="V56" s="30"/>
      <c r="W56" s="30"/>
      <c r="X56" s="30"/>
      <c r="Y56" s="30"/>
      <c r="Z56" s="30"/>
      <c r="AA56" s="30"/>
      <c r="AB56" s="30"/>
      <c r="AC56" s="30"/>
      <c r="AD56" s="30"/>
      <c r="AE56" s="30"/>
      <c r="AF56" s="25" t="str">
        <f t="shared" si="22"/>
        <v xml:space="preserve"> </v>
      </c>
      <c r="AG56" s="32">
        <f t="shared" si="23"/>
        <v>0</v>
      </c>
      <c r="AH56" s="32">
        <f t="shared" si="24"/>
        <v>0</v>
      </c>
      <c r="AI56" s="540" t="s">
        <v>78</v>
      </c>
      <c r="AJ56" s="541"/>
      <c r="AK56" s="34">
        <f>COUNTIF(AK40:AK55,"A")</f>
        <v>0</v>
      </c>
      <c r="AL56" s="34">
        <f t="shared" ref="AL56:AV58" si="27">COUNTIF(AL40:AL55,"A")</f>
        <v>0</v>
      </c>
      <c r="AM56" s="34">
        <f t="shared" si="27"/>
        <v>0</v>
      </c>
      <c r="AN56" s="34">
        <f t="shared" si="27"/>
        <v>0</v>
      </c>
      <c r="AO56" s="34">
        <f t="shared" si="27"/>
        <v>0</v>
      </c>
      <c r="AP56" s="34">
        <f t="shared" si="27"/>
        <v>0</v>
      </c>
      <c r="AQ56" s="34">
        <f t="shared" si="27"/>
        <v>0</v>
      </c>
      <c r="AR56" s="34">
        <f t="shared" si="27"/>
        <v>0</v>
      </c>
      <c r="AS56" s="34">
        <f t="shared" si="27"/>
        <v>0</v>
      </c>
      <c r="AT56" s="34">
        <f t="shared" si="27"/>
        <v>0</v>
      </c>
      <c r="AU56" s="34">
        <f t="shared" si="27"/>
        <v>0</v>
      </c>
      <c r="AV56" s="34">
        <f t="shared" si="27"/>
        <v>0</v>
      </c>
      <c r="AW56" s="34" cm="1">
        <f t="array" ref="AW56">_xlfn.IFNA(_xlfn.IFS(COUNTIF(AW40:AW55,"1")&gt;1, "1 *", COUNTIF(AW40:AW55,"2")&gt;1, "2 *",COUNTIF(AW40:AW55,"3")&gt;1, "3 *",COUNTIF(AW40:AW55,"4")&gt;1, "4 *"),0)</f>
        <v>0</v>
      </c>
      <c r="AX56" s="34"/>
      <c r="AY56" s="32"/>
    </row>
    <row r="57" spans="1:51" ht="34" customHeight="1">
      <c r="A57" s="28"/>
      <c r="B57" s="29"/>
      <c r="C57" s="30"/>
      <c r="D57" s="30"/>
      <c r="E57" s="30"/>
      <c r="F57" s="30"/>
      <c r="G57" s="30"/>
      <c r="H57" s="30"/>
      <c r="I57" s="30"/>
      <c r="J57" s="30"/>
      <c r="K57" s="30"/>
      <c r="L57" s="30"/>
      <c r="M57" s="30"/>
      <c r="N57" s="25" t="str">
        <f t="shared" si="19"/>
        <v xml:space="preserve"> </v>
      </c>
      <c r="O57" s="32">
        <f t="shared" si="20"/>
        <v>0</v>
      </c>
      <c r="P57" s="249">
        <f t="shared" si="21"/>
        <v>0</v>
      </c>
      <c r="Q57" s="28"/>
      <c r="R57" s="29"/>
      <c r="S57" s="30"/>
      <c r="T57" s="30"/>
      <c r="U57" s="30"/>
      <c r="V57" s="30"/>
      <c r="W57" s="30"/>
      <c r="X57" s="30"/>
      <c r="Y57" s="30"/>
      <c r="Z57" s="30"/>
      <c r="AA57" s="30"/>
      <c r="AB57" s="30"/>
      <c r="AC57" s="30"/>
      <c r="AD57" s="30"/>
      <c r="AE57" s="30"/>
      <c r="AF57" s="25" t="str">
        <f t="shared" si="22"/>
        <v xml:space="preserve"> </v>
      </c>
      <c r="AG57" s="32">
        <f t="shared" si="23"/>
        <v>0</v>
      </c>
      <c r="AH57" s="32">
        <f t="shared" si="24"/>
        <v>0</v>
      </c>
      <c r="AI57" s="540" t="s">
        <v>79</v>
      </c>
      <c r="AJ57" s="541"/>
      <c r="AK57" s="34">
        <f>COUNTIF(AK40:AK55,"B")</f>
        <v>0</v>
      </c>
      <c r="AL57" s="34">
        <f t="shared" ref="AL57:AU57" si="28">COUNTIF(AL40:AL55,"B")</f>
        <v>0</v>
      </c>
      <c r="AM57" s="34">
        <f t="shared" si="28"/>
        <v>0</v>
      </c>
      <c r="AN57" s="34">
        <f t="shared" si="28"/>
        <v>0</v>
      </c>
      <c r="AO57" s="34">
        <f t="shared" si="28"/>
        <v>0</v>
      </c>
      <c r="AP57" s="34">
        <f t="shared" si="28"/>
        <v>0</v>
      </c>
      <c r="AQ57" s="34">
        <f t="shared" si="28"/>
        <v>0</v>
      </c>
      <c r="AR57" s="34">
        <f t="shared" si="28"/>
        <v>0</v>
      </c>
      <c r="AS57" s="34">
        <f t="shared" si="28"/>
        <v>0</v>
      </c>
      <c r="AT57" s="34">
        <f t="shared" si="28"/>
        <v>0</v>
      </c>
      <c r="AU57" s="34">
        <f t="shared" si="28"/>
        <v>0</v>
      </c>
      <c r="AV57" s="34">
        <f t="shared" si="27"/>
        <v>0</v>
      </c>
      <c r="AW57" s="34"/>
      <c r="AX57" s="34"/>
      <c r="AY57" s="32"/>
    </row>
    <row r="58" spans="1:51" ht="34" customHeight="1">
      <c r="A58" s="28"/>
      <c r="B58" s="29"/>
      <c r="C58" s="30"/>
      <c r="D58" s="30"/>
      <c r="E58" s="30"/>
      <c r="F58" s="30"/>
      <c r="G58" s="30"/>
      <c r="H58" s="30"/>
      <c r="I58" s="30"/>
      <c r="J58" s="30"/>
      <c r="K58" s="30"/>
      <c r="L58" s="30"/>
      <c r="M58" s="30"/>
      <c r="N58" s="25" t="str">
        <f t="shared" si="19"/>
        <v xml:space="preserve"> </v>
      </c>
      <c r="O58" s="32">
        <f t="shared" si="20"/>
        <v>0</v>
      </c>
      <c r="P58" s="249">
        <f t="shared" si="21"/>
        <v>0</v>
      </c>
      <c r="Q58" s="28"/>
      <c r="R58" s="29"/>
      <c r="S58" s="30"/>
      <c r="T58" s="30"/>
      <c r="U58" s="30"/>
      <c r="V58" s="30"/>
      <c r="W58" s="30"/>
      <c r="X58" s="30"/>
      <c r="Y58" s="30"/>
      <c r="Z58" s="30"/>
      <c r="AA58" s="30"/>
      <c r="AB58" s="30"/>
      <c r="AC58" s="30"/>
      <c r="AD58" s="30"/>
      <c r="AE58" s="30"/>
      <c r="AF58" s="25" t="str">
        <f t="shared" si="22"/>
        <v xml:space="preserve"> </v>
      </c>
      <c r="AG58" s="32">
        <f t="shared" si="23"/>
        <v>0</v>
      </c>
      <c r="AH58" s="32">
        <f t="shared" si="24"/>
        <v>0</v>
      </c>
      <c r="AI58" s="540" t="s">
        <v>80</v>
      </c>
      <c r="AJ58" s="541"/>
      <c r="AK58" s="34">
        <f>COUNTIF(AK40:AK55,"N/S")</f>
        <v>0</v>
      </c>
      <c r="AL58" s="34">
        <f t="shared" ref="AL58:AU58" si="29">COUNTIF(AL40:AL55,"N/S")</f>
        <v>0</v>
      </c>
      <c r="AM58" s="34">
        <f t="shared" si="29"/>
        <v>0</v>
      </c>
      <c r="AN58" s="34">
        <f t="shared" si="29"/>
        <v>0</v>
      </c>
      <c r="AO58" s="34">
        <f t="shared" si="29"/>
        <v>0</v>
      </c>
      <c r="AP58" s="34">
        <f t="shared" si="29"/>
        <v>0</v>
      </c>
      <c r="AQ58" s="34">
        <f t="shared" si="29"/>
        <v>0</v>
      </c>
      <c r="AR58" s="34">
        <f t="shared" si="29"/>
        <v>0</v>
      </c>
      <c r="AS58" s="34">
        <f t="shared" si="29"/>
        <v>0</v>
      </c>
      <c r="AT58" s="34">
        <f t="shared" si="29"/>
        <v>0</v>
      </c>
      <c r="AU58" s="34">
        <f t="shared" si="29"/>
        <v>0</v>
      </c>
      <c r="AV58" s="34">
        <f t="shared" si="27"/>
        <v>0</v>
      </c>
      <c r="AW58" s="34" cm="1">
        <f t="array" ref="AW58">_xlfn.IFNA(_xlfn.IFS(COUNTIF(AW40:AW55,"N/S1")&gt;1, "N/S1 !",COUNTIF(AW40:AW55,"N/S2")&gt;1, "N/S2 !",COUNTIF(AW40:AW55,"N/S3")&gt;1, "N/S3 !",COUNTIF(AW40:AW55,"N/S4")&gt;1, "N/S4 !"),0)</f>
        <v>0</v>
      </c>
      <c r="AX58" s="34"/>
      <c r="AY58" s="32"/>
    </row>
    <row r="59" spans="1:51" ht="34" customHeight="1">
      <c r="A59" s="28"/>
      <c r="B59" s="29"/>
      <c r="C59" s="30"/>
      <c r="D59" s="30"/>
      <c r="E59" s="30"/>
      <c r="F59" s="30"/>
      <c r="G59" s="30"/>
      <c r="H59" s="30"/>
      <c r="I59" s="30"/>
      <c r="J59" s="30"/>
      <c r="K59" s="30"/>
      <c r="L59" s="30"/>
      <c r="M59" s="30"/>
      <c r="N59" s="25" t="str">
        <f t="shared" si="19"/>
        <v xml:space="preserve"> </v>
      </c>
      <c r="O59" s="32">
        <f t="shared" si="20"/>
        <v>0</v>
      </c>
      <c r="P59" s="249">
        <f t="shared" si="21"/>
        <v>0</v>
      </c>
      <c r="Q59" s="28"/>
      <c r="R59" s="29"/>
      <c r="S59" s="30"/>
      <c r="T59" s="30"/>
      <c r="U59" s="30"/>
      <c r="V59" s="30"/>
      <c r="W59" s="30"/>
      <c r="X59" s="30"/>
      <c r="Y59" s="30"/>
      <c r="Z59" s="30"/>
      <c r="AA59" s="30"/>
      <c r="AB59" s="30"/>
      <c r="AC59" s="30"/>
      <c r="AD59" s="30"/>
      <c r="AE59" s="30"/>
      <c r="AF59" s="25" t="str">
        <f t="shared" si="22"/>
        <v xml:space="preserve"> </v>
      </c>
      <c r="AG59" s="32">
        <f t="shared" si="23"/>
        <v>0</v>
      </c>
      <c r="AH59" s="32">
        <f t="shared" si="24"/>
        <v>0</v>
      </c>
      <c r="AI59" s="546" t="s">
        <v>81</v>
      </c>
      <c r="AJ59" s="548" t="s">
        <v>101</v>
      </c>
      <c r="AK59" s="550" t="s">
        <v>102</v>
      </c>
      <c r="AL59" s="551"/>
      <c r="AM59" s="551"/>
      <c r="AN59" s="551"/>
      <c r="AO59" s="551"/>
      <c r="AP59" s="551"/>
      <c r="AQ59" s="551"/>
      <c r="AR59" s="551"/>
      <c r="AS59" s="551"/>
      <c r="AT59" s="551"/>
      <c r="AU59" s="551"/>
      <c r="AV59" s="551"/>
      <c r="AW59" s="552"/>
      <c r="AX59" s="548" t="s">
        <v>103</v>
      </c>
      <c r="AY59" s="537" t="s">
        <v>104</v>
      </c>
    </row>
    <row r="60" spans="1:51" ht="34" customHeight="1">
      <c r="A60" s="28"/>
      <c r="B60" s="29"/>
      <c r="C60" s="30"/>
      <c r="D60" s="30"/>
      <c r="E60" s="30"/>
      <c r="F60" s="30"/>
      <c r="G60" s="30"/>
      <c r="H60" s="30"/>
      <c r="I60" s="30"/>
      <c r="J60" s="30"/>
      <c r="K60" s="30"/>
      <c r="L60" s="30"/>
      <c r="M60" s="30"/>
      <c r="N60" s="25" t="str">
        <f t="shared" si="19"/>
        <v xml:space="preserve"> </v>
      </c>
      <c r="O60" s="32">
        <f t="shared" si="20"/>
        <v>0</v>
      </c>
      <c r="P60" s="249">
        <f t="shared" si="21"/>
        <v>0</v>
      </c>
      <c r="Q60" s="28"/>
      <c r="R60" s="29"/>
      <c r="S60" s="30"/>
      <c r="T60" s="30"/>
      <c r="U60" s="30"/>
      <c r="V60" s="30"/>
      <c r="W60" s="30"/>
      <c r="X60" s="30"/>
      <c r="Y60" s="30"/>
      <c r="Z60" s="30"/>
      <c r="AA60" s="30"/>
      <c r="AB60" s="30"/>
      <c r="AC60" s="30"/>
      <c r="AD60" s="30"/>
      <c r="AE60" s="30"/>
      <c r="AF60" s="25" t="str">
        <f t="shared" si="22"/>
        <v xml:space="preserve"> </v>
      </c>
      <c r="AG60" s="32">
        <f t="shared" si="23"/>
        <v>0</v>
      </c>
      <c r="AH60" s="32">
        <f t="shared" si="24"/>
        <v>0</v>
      </c>
      <c r="AI60" s="547"/>
      <c r="AJ60" s="549"/>
      <c r="AK60" s="553"/>
      <c r="AL60" s="554"/>
      <c r="AM60" s="554"/>
      <c r="AN60" s="554"/>
      <c r="AO60" s="554"/>
      <c r="AP60" s="554"/>
      <c r="AQ60" s="554"/>
      <c r="AR60" s="554"/>
      <c r="AS60" s="554"/>
      <c r="AT60" s="554"/>
      <c r="AU60" s="554"/>
      <c r="AV60" s="554"/>
      <c r="AW60" s="555"/>
      <c r="AX60" s="549"/>
      <c r="AY60" s="539"/>
    </row>
    <row r="61" spans="1:51" ht="34" customHeight="1">
      <c r="A61" s="28"/>
      <c r="B61" s="29"/>
      <c r="C61" s="30"/>
      <c r="D61" s="30"/>
      <c r="E61" s="30"/>
      <c r="F61" s="30"/>
      <c r="G61" s="30"/>
      <c r="H61" s="30"/>
      <c r="I61" s="30"/>
      <c r="J61" s="30"/>
      <c r="K61" s="30"/>
      <c r="L61" s="30"/>
      <c r="M61" s="30"/>
      <c r="N61" s="25" t="str">
        <f t="shared" si="19"/>
        <v xml:space="preserve"> </v>
      </c>
      <c r="O61" s="32">
        <f t="shared" si="20"/>
        <v>0</v>
      </c>
      <c r="P61" s="249">
        <f t="shared" si="21"/>
        <v>0</v>
      </c>
      <c r="Q61" s="28"/>
      <c r="R61" s="29"/>
      <c r="S61" s="30"/>
      <c r="T61" s="30"/>
      <c r="U61" s="30"/>
      <c r="V61" s="30"/>
      <c r="W61" s="30"/>
      <c r="X61" s="30"/>
      <c r="Y61" s="30"/>
      <c r="Z61" s="30"/>
      <c r="AA61" s="30"/>
      <c r="AB61" s="30"/>
      <c r="AC61" s="30"/>
      <c r="AD61" s="30"/>
      <c r="AE61" s="30"/>
      <c r="AF61" s="25" t="str">
        <f t="shared" si="22"/>
        <v xml:space="preserve"> </v>
      </c>
      <c r="AG61" s="32">
        <f t="shared" si="23"/>
        <v>0</v>
      </c>
      <c r="AH61" s="32">
        <f t="shared" si="24"/>
        <v>0</v>
      </c>
      <c r="AI61" s="28"/>
      <c r="AJ61" s="30"/>
      <c r="AK61" s="30"/>
      <c r="AL61" s="30"/>
      <c r="AM61" s="30"/>
      <c r="AN61" s="537" t="s">
        <v>135</v>
      </c>
      <c r="AO61" s="30"/>
      <c r="AP61" s="30"/>
      <c r="AQ61" s="30"/>
      <c r="AR61" s="30"/>
      <c r="AS61" s="30"/>
      <c r="AT61" s="30"/>
      <c r="AU61" s="30"/>
      <c r="AV61" s="30"/>
      <c r="AW61" s="537" t="s">
        <v>106</v>
      </c>
      <c r="AX61" s="25" t="str">
        <f>IF(COUNTIF(AK61:AV61,"N/S*")&gt;0,"X"," ")</f>
        <v xml:space="preserve"> </v>
      </c>
      <c r="AY61" s="32">
        <f>COUNTIF(AO61:AV61,"*")+COUNTIF(AK61:AM61,"*")</f>
        <v>0</v>
      </c>
    </row>
    <row r="62" spans="1:51" ht="34" customHeight="1">
      <c r="A62" s="28"/>
      <c r="B62" s="29"/>
      <c r="C62" s="30"/>
      <c r="D62" s="30"/>
      <c r="E62" s="30"/>
      <c r="F62" s="30"/>
      <c r="G62" s="30"/>
      <c r="H62" s="30"/>
      <c r="I62" s="30"/>
      <c r="J62" s="30"/>
      <c r="K62" s="30"/>
      <c r="L62" s="30"/>
      <c r="M62" s="30"/>
      <c r="N62" s="25" t="str">
        <f t="shared" si="19"/>
        <v xml:space="preserve"> </v>
      </c>
      <c r="O62" s="32">
        <f t="shared" si="20"/>
        <v>0</v>
      </c>
      <c r="P62" s="249">
        <f t="shared" si="21"/>
        <v>0</v>
      </c>
      <c r="Q62" s="28"/>
      <c r="R62" s="29"/>
      <c r="S62" s="30"/>
      <c r="T62" s="30"/>
      <c r="U62" s="30"/>
      <c r="V62" s="30"/>
      <c r="W62" s="30"/>
      <c r="X62" s="30"/>
      <c r="Y62" s="30"/>
      <c r="Z62" s="30"/>
      <c r="AA62" s="30"/>
      <c r="AB62" s="30"/>
      <c r="AC62" s="30"/>
      <c r="AD62" s="30"/>
      <c r="AE62" s="30"/>
      <c r="AF62" s="25" t="str">
        <f t="shared" si="22"/>
        <v xml:space="preserve"> </v>
      </c>
      <c r="AG62" s="32">
        <f t="shared" si="23"/>
        <v>0</v>
      </c>
      <c r="AH62" s="32">
        <f t="shared" si="24"/>
        <v>0</v>
      </c>
      <c r="AI62" s="28"/>
      <c r="AJ62" s="30"/>
      <c r="AK62" s="30"/>
      <c r="AL62" s="30"/>
      <c r="AM62" s="30"/>
      <c r="AN62" s="538"/>
      <c r="AO62" s="30"/>
      <c r="AP62" s="30"/>
      <c r="AQ62" s="30"/>
      <c r="AR62" s="30"/>
      <c r="AS62" s="30"/>
      <c r="AT62" s="30"/>
      <c r="AU62" s="30"/>
      <c r="AV62" s="30"/>
      <c r="AW62" s="538"/>
      <c r="AX62" s="25" t="str">
        <f t="shared" ref="AX62:AX68" si="30">IF(COUNTIF(AK62:AV62,"N/S*")&gt;0,"X"," ")</f>
        <v xml:space="preserve"> </v>
      </c>
      <c r="AY62" s="32">
        <f t="shared" ref="AY62:AY68" si="31">COUNTIF(AO62:AV62,"*")+COUNTIF(AK62:AM62,"*")</f>
        <v>0</v>
      </c>
    </row>
    <row r="63" spans="1:51" ht="34" customHeight="1">
      <c r="A63" s="28"/>
      <c r="B63" s="29"/>
      <c r="C63" s="30"/>
      <c r="D63" s="30"/>
      <c r="E63" s="30"/>
      <c r="F63" s="30"/>
      <c r="G63" s="30"/>
      <c r="H63" s="30"/>
      <c r="I63" s="30"/>
      <c r="J63" s="30"/>
      <c r="K63" s="30"/>
      <c r="L63" s="30"/>
      <c r="M63" s="30"/>
      <c r="N63" s="25" t="str">
        <f t="shared" si="19"/>
        <v xml:space="preserve"> </v>
      </c>
      <c r="O63" s="32">
        <f t="shared" si="20"/>
        <v>0</v>
      </c>
      <c r="P63" s="249">
        <f t="shared" si="21"/>
        <v>0</v>
      </c>
      <c r="Q63" s="28"/>
      <c r="R63" s="29"/>
      <c r="S63" s="30"/>
      <c r="T63" s="30"/>
      <c r="U63" s="30"/>
      <c r="V63" s="30"/>
      <c r="W63" s="30"/>
      <c r="X63" s="30"/>
      <c r="Y63" s="30"/>
      <c r="Z63" s="30"/>
      <c r="AA63" s="30"/>
      <c r="AB63" s="30"/>
      <c r="AC63" s="30"/>
      <c r="AD63" s="30"/>
      <c r="AE63" s="30"/>
      <c r="AF63" s="25" t="str">
        <f t="shared" si="22"/>
        <v xml:space="preserve"> </v>
      </c>
      <c r="AG63" s="32">
        <f t="shared" si="23"/>
        <v>0</v>
      </c>
      <c r="AH63" s="32">
        <f t="shared" si="24"/>
        <v>0</v>
      </c>
      <c r="AI63" s="28"/>
      <c r="AJ63" s="30"/>
      <c r="AK63" s="30"/>
      <c r="AL63" s="30"/>
      <c r="AM63" s="30"/>
      <c r="AN63" s="538"/>
      <c r="AO63" s="30"/>
      <c r="AP63" s="30"/>
      <c r="AQ63" s="30"/>
      <c r="AR63" s="30"/>
      <c r="AS63" s="30"/>
      <c r="AT63" s="30"/>
      <c r="AU63" s="30"/>
      <c r="AV63" s="30"/>
      <c r="AW63" s="538"/>
      <c r="AX63" s="25" t="str">
        <f t="shared" si="30"/>
        <v xml:space="preserve"> </v>
      </c>
      <c r="AY63" s="32">
        <f t="shared" si="31"/>
        <v>0</v>
      </c>
    </row>
    <row r="64" spans="1:51" ht="34" customHeight="1">
      <c r="A64" s="28"/>
      <c r="B64" s="29"/>
      <c r="C64" s="30"/>
      <c r="D64" s="30"/>
      <c r="E64" s="30"/>
      <c r="F64" s="30"/>
      <c r="G64" s="30"/>
      <c r="H64" s="30"/>
      <c r="I64" s="30"/>
      <c r="J64" s="30"/>
      <c r="K64" s="30"/>
      <c r="L64" s="30"/>
      <c r="M64" s="30"/>
      <c r="N64" s="25" t="str">
        <f t="shared" si="19"/>
        <v xml:space="preserve"> </v>
      </c>
      <c r="O64" s="32">
        <f t="shared" si="20"/>
        <v>0</v>
      </c>
      <c r="P64" s="249">
        <f t="shared" si="21"/>
        <v>0</v>
      </c>
      <c r="Q64" s="28"/>
      <c r="R64" s="29"/>
      <c r="S64" s="30"/>
      <c r="T64" s="30"/>
      <c r="U64" s="30"/>
      <c r="V64" s="30"/>
      <c r="W64" s="30"/>
      <c r="X64" s="30"/>
      <c r="Y64" s="30"/>
      <c r="Z64" s="30"/>
      <c r="AA64" s="30"/>
      <c r="AB64" s="30"/>
      <c r="AC64" s="30"/>
      <c r="AD64" s="30"/>
      <c r="AE64" s="30"/>
      <c r="AF64" s="25" t="str">
        <f t="shared" si="22"/>
        <v xml:space="preserve"> </v>
      </c>
      <c r="AG64" s="32">
        <f t="shared" si="23"/>
        <v>0</v>
      </c>
      <c r="AH64" s="32">
        <f t="shared" si="24"/>
        <v>0</v>
      </c>
      <c r="AI64" s="28"/>
      <c r="AJ64" s="30"/>
      <c r="AK64" s="30"/>
      <c r="AL64" s="30"/>
      <c r="AM64" s="30"/>
      <c r="AN64" s="538"/>
      <c r="AO64" s="30"/>
      <c r="AP64" s="30"/>
      <c r="AQ64" s="30"/>
      <c r="AR64" s="30"/>
      <c r="AS64" s="30"/>
      <c r="AT64" s="30"/>
      <c r="AU64" s="30"/>
      <c r="AV64" s="30"/>
      <c r="AW64" s="538"/>
      <c r="AX64" s="25" t="str">
        <f t="shared" si="30"/>
        <v xml:space="preserve"> </v>
      </c>
      <c r="AY64" s="32">
        <f t="shared" si="31"/>
        <v>0</v>
      </c>
    </row>
    <row r="65" spans="1:51" ht="34" customHeight="1">
      <c r="A65" s="28"/>
      <c r="B65" s="29"/>
      <c r="C65" s="30"/>
      <c r="D65" s="30"/>
      <c r="E65" s="30"/>
      <c r="F65" s="30"/>
      <c r="G65" s="30"/>
      <c r="H65" s="30"/>
      <c r="I65" s="30"/>
      <c r="J65" s="30"/>
      <c r="K65" s="30"/>
      <c r="L65" s="30"/>
      <c r="M65" s="30"/>
      <c r="N65" s="25" t="str">
        <f t="shared" si="19"/>
        <v xml:space="preserve"> </v>
      </c>
      <c r="O65" s="32">
        <f t="shared" si="20"/>
        <v>0</v>
      </c>
      <c r="P65" s="249">
        <f t="shared" si="21"/>
        <v>0</v>
      </c>
      <c r="Q65" s="28"/>
      <c r="R65" s="29"/>
      <c r="S65" s="30"/>
      <c r="T65" s="30"/>
      <c r="U65" s="30"/>
      <c r="V65" s="30"/>
      <c r="W65" s="30"/>
      <c r="X65" s="30"/>
      <c r="Y65" s="30"/>
      <c r="Z65" s="30"/>
      <c r="AA65" s="30"/>
      <c r="AB65" s="30"/>
      <c r="AC65" s="30"/>
      <c r="AD65" s="30"/>
      <c r="AE65" s="30"/>
      <c r="AF65" s="25" t="str">
        <f t="shared" si="22"/>
        <v xml:space="preserve"> </v>
      </c>
      <c r="AG65" s="32">
        <f t="shared" si="23"/>
        <v>0</v>
      </c>
      <c r="AH65" s="32">
        <f t="shared" si="24"/>
        <v>0</v>
      </c>
      <c r="AI65" s="28"/>
      <c r="AJ65" s="30"/>
      <c r="AK65" s="30"/>
      <c r="AL65" s="30"/>
      <c r="AM65" s="30"/>
      <c r="AN65" s="538"/>
      <c r="AO65" s="30"/>
      <c r="AP65" s="30"/>
      <c r="AQ65" s="30"/>
      <c r="AR65" s="30"/>
      <c r="AS65" s="30"/>
      <c r="AT65" s="30"/>
      <c r="AU65" s="30"/>
      <c r="AV65" s="30"/>
      <c r="AW65" s="538"/>
      <c r="AX65" s="25" t="str">
        <f t="shared" si="30"/>
        <v xml:space="preserve"> </v>
      </c>
      <c r="AY65" s="32">
        <f t="shared" si="31"/>
        <v>0</v>
      </c>
    </row>
    <row r="66" spans="1:51" ht="30" customHeight="1">
      <c r="A66" s="540" t="s">
        <v>78</v>
      </c>
      <c r="B66" s="541"/>
      <c r="C66" s="34">
        <f t="shared" ref="C66:L66" si="32">COUNTIF(C40:C65,"A")</f>
        <v>0</v>
      </c>
      <c r="D66" s="34">
        <f t="shared" si="32"/>
        <v>0</v>
      </c>
      <c r="E66" s="34">
        <f t="shared" si="32"/>
        <v>0</v>
      </c>
      <c r="F66" s="34">
        <f t="shared" si="32"/>
        <v>0</v>
      </c>
      <c r="G66" s="34">
        <f t="shared" si="32"/>
        <v>0</v>
      </c>
      <c r="H66" s="34">
        <f t="shared" si="32"/>
        <v>0</v>
      </c>
      <c r="I66" s="34">
        <f t="shared" si="32"/>
        <v>0</v>
      </c>
      <c r="J66" s="34">
        <f t="shared" si="32"/>
        <v>0</v>
      </c>
      <c r="K66" s="34">
        <f t="shared" si="32"/>
        <v>0</v>
      </c>
      <c r="L66" s="34">
        <f t="shared" si="32"/>
        <v>0</v>
      </c>
      <c r="M66" s="34" cm="1">
        <f t="array" ref="M66">_xlfn.IFNA(_xlfn.IFS(COUNTIF(M40:M65,"1")&gt;1, "1 *", COUNTIF(M40:M65,"2")&gt;1, "2 *",COUNTIF(M40:M65,"3")&gt;1, "3 *",COUNTIF(M40:M65,"4")&gt;1, "4 *"),0)</f>
        <v>0</v>
      </c>
      <c r="N66" s="34"/>
      <c r="O66" s="34"/>
      <c r="P66" s="33"/>
      <c r="Q66" s="540" t="s">
        <v>78</v>
      </c>
      <c r="R66" s="541"/>
      <c r="S66" s="34">
        <f t="shared" ref="S66:AD66" si="33">COUNTIF(S40:S65,"A")</f>
        <v>0</v>
      </c>
      <c r="T66" s="34">
        <f t="shared" si="33"/>
        <v>0</v>
      </c>
      <c r="U66" s="34">
        <f t="shared" si="33"/>
        <v>0</v>
      </c>
      <c r="V66" s="34">
        <f t="shared" si="33"/>
        <v>0</v>
      </c>
      <c r="W66" s="34">
        <f t="shared" si="33"/>
        <v>0</v>
      </c>
      <c r="X66" s="34">
        <f t="shared" si="33"/>
        <v>0</v>
      </c>
      <c r="Y66" s="34">
        <f t="shared" si="33"/>
        <v>0</v>
      </c>
      <c r="Z66" s="34">
        <f t="shared" si="33"/>
        <v>0</v>
      </c>
      <c r="AA66" s="34">
        <f t="shared" si="33"/>
        <v>0</v>
      </c>
      <c r="AB66" s="34">
        <f t="shared" si="33"/>
        <v>0</v>
      </c>
      <c r="AC66" s="34">
        <f t="shared" si="33"/>
        <v>0</v>
      </c>
      <c r="AD66" s="34">
        <f t="shared" si="33"/>
        <v>0</v>
      </c>
      <c r="AE66" s="34" t="e">
        <f t="array" aca="1" ref="AE66" ca="1">_xludf.IFNA(_xludf.IFS(COUNTIF(AE40:AE65,"1")&gt;1, "1 *", COUNTIF(AE40:AE65,"2")&gt;1, "2 *",COUNTIF(AE40:AE65,"3")&gt;1, "3 *",COUNTIF(AE40:AE65,"4")&gt;1, "4 *"),0)</f>
        <v>#NAME?</v>
      </c>
      <c r="AF66" s="34"/>
      <c r="AG66" s="34"/>
      <c r="AH66" s="34"/>
      <c r="AI66" s="28"/>
      <c r="AJ66" s="30"/>
      <c r="AK66" s="30"/>
      <c r="AL66" s="30"/>
      <c r="AM66" s="30"/>
      <c r="AN66" s="538"/>
      <c r="AO66" s="30"/>
      <c r="AP66" s="30"/>
      <c r="AQ66" s="30"/>
      <c r="AR66" s="30"/>
      <c r="AS66" s="30"/>
      <c r="AT66" s="30"/>
      <c r="AU66" s="30"/>
      <c r="AV66" s="30"/>
      <c r="AW66" s="538"/>
      <c r="AX66" s="25" t="str">
        <f t="shared" si="30"/>
        <v xml:space="preserve"> </v>
      </c>
      <c r="AY66" s="32">
        <f t="shared" si="31"/>
        <v>0</v>
      </c>
    </row>
    <row r="67" spans="1:51" ht="30" customHeight="1">
      <c r="A67" s="540" t="s">
        <v>79</v>
      </c>
      <c r="B67" s="541"/>
      <c r="C67" s="34">
        <f t="shared" ref="C67:L67" si="34">COUNTIF(C40:C65,"B")</f>
        <v>0</v>
      </c>
      <c r="D67" s="34">
        <f t="shared" si="34"/>
        <v>0</v>
      </c>
      <c r="E67" s="34">
        <f t="shared" si="34"/>
        <v>0</v>
      </c>
      <c r="F67" s="34">
        <f t="shared" si="34"/>
        <v>0</v>
      </c>
      <c r="G67" s="34">
        <f t="shared" si="34"/>
        <v>0</v>
      </c>
      <c r="H67" s="34">
        <f t="shared" si="34"/>
        <v>0</v>
      </c>
      <c r="I67" s="34">
        <f t="shared" si="34"/>
        <v>0</v>
      </c>
      <c r="J67" s="34">
        <f t="shared" si="34"/>
        <v>0</v>
      </c>
      <c r="K67" s="34">
        <f t="shared" si="34"/>
        <v>0</v>
      </c>
      <c r="L67" s="34">
        <f t="shared" si="34"/>
        <v>0</v>
      </c>
      <c r="M67" s="34"/>
      <c r="N67" s="34"/>
      <c r="O67" s="34"/>
      <c r="P67" s="33"/>
      <c r="Q67" s="540" t="s">
        <v>79</v>
      </c>
      <c r="R67" s="541"/>
      <c r="S67" s="34">
        <f t="shared" ref="S67:AD67" si="35">COUNTIF(S40:S65,"B")</f>
        <v>0</v>
      </c>
      <c r="T67" s="34">
        <f t="shared" si="35"/>
        <v>0</v>
      </c>
      <c r="U67" s="34">
        <f t="shared" si="35"/>
        <v>0</v>
      </c>
      <c r="V67" s="34">
        <f t="shared" si="35"/>
        <v>0</v>
      </c>
      <c r="W67" s="34">
        <f t="shared" si="35"/>
        <v>0</v>
      </c>
      <c r="X67" s="34">
        <f t="shared" si="35"/>
        <v>0</v>
      </c>
      <c r="Y67" s="34">
        <f t="shared" si="35"/>
        <v>0</v>
      </c>
      <c r="Z67" s="34">
        <f t="shared" si="35"/>
        <v>0</v>
      </c>
      <c r="AA67" s="34">
        <f t="shared" si="35"/>
        <v>0</v>
      </c>
      <c r="AB67" s="34">
        <f t="shared" si="35"/>
        <v>0</v>
      </c>
      <c r="AC67" s="34">
        <f t="shared" si="35"/>
        <v>0</v>
      </c>
      <c r="AD67" s="34">
        <f t="shared" si="35"/>
        <v>0</v>
      </c>
      <c r="AE67" s="34"/>
      <c r="AF67" s="34"/>
      <c r="AG67" s="34"/>
      <c r="AH67" s="34"/>
      <c r="AI67" s="28"/>
      <c r="AJ67" s="30"/>
      <c r="AK67" s="30"/>
      <c r="AL67" s="30"/>
      <c r="AM67" s="30"/>
      <c r="AN67" s="538"/>
      <c r="AO67" s="30"/>
      <c r="AP67" s="30"/>
      <c r="AQ67" s="30"/>
      <c r="AR67" s="30"/>
      <c r="AS67" s="30"/>
      <c r="AT67" s="30"/>
      <c r="AU67" s="30"/>
      <c r="AV67" s="30"/>
      <c r="AW67" s="538"/>
      <c r="AX67" s="25" t="str">
        <f t="shared" si="30"/>
        <v xml:space="preserve"> </v>
      </c>
      <c r="AY67" s="32">
        <f t="shared" si="31"/>
        <v>0</v>
      </c>
    </row>
    <row r="68" spans="1:51" ht="30" customHeight="1">
      <c r="A68" s="540" t="s">
        <v>80</v>
      </c>
      <c r="B68" s="541"/>
      <c r="C68" s="34">
        <f t="shared" ref="C68:L68" si="36">COUNTIF(C40:C65,"N/S")</f>
        <v>0</v>
      </c>
      <c r="D68" s="34">
        <f t="shared" si="36"/>
        <v>0</v>
      </c>
      <c r="E68" s="34">
        <f t="shared" si="36"/>
        <v>0</v>
      </c>
      <c r="F68" s="34">
        <f t="shared" si="36"/>
        <v>0</v>
      </c>
      <c r="G68" s="34">
        <f t="shared" si="36"/>
        <v>0</v>
      </c>
      <c r="H68" s="34">
        <f t="shared" si="36"/>
        <v>0</v>
      </c>
      <c r="I68" s="34">
        <f t="shared" si="36"/>
        <v>0</v>
      </c>
      <c r="J68" s="34">
        <f t="shared" si="36"/>
        <v>0</v>
      </c>
      <c r="K68" s="34">
        <f t="shared" si="36"/>
        <v>0</v>
      </c>
      <c r="L68" s="34">
        <f t="shared" si="36"/>
        <v>0</v>
      </c>
      <c r="M68" s="34" cm="1">
        <f t="array" ref="M68">_xlfn.IFNA(_xlfn.IFS(COUNTIF(M40:M65,"N/S1")&gt;1, "N/S1 !",COUNTIF(M40:M65,"N/S2")&gt;1, "N/S2 !",COUNTIF(M40:M65,"N/S3")&gt;1, "N/S3 !",COUNTIF(M40:M65,"N/S4")&gt;1, "N/S4 !"),0)</f>
        <v>0</v>
      </c>
      <c r="N68" s="34"/>
      <c r="O68" s="35"/>
      <c r="P68" s="36"/>
      <c r="Q68" s="540" t="s">
        <v>80</v>
      </c>
      <c r="R68" s="541"/>
      <c r="S68" s="34">
        <f t="shared" ref="S68:AD68" si="37">COUNTIF(S40:S65,"N/S")</f>
        <v>0</v>
      </c>
      <c r="T68" s="34">
        <f t="shared" si="37"/>
        <v>0</v>
      </c>
      <c r="U68" s="34">
        <f t="shared" si="37"/>
        <v>0</v>
      </c>
      <c r="V68" s="34">
        <f t="shared" si="37"/>
        <v>0</v>
      </c>
      <c r="W68" s="34">
        <f t="shared" si="37"/>
        <v>0</v>
      </c>
      <c r="X68" s="34">
        <f t="shared" si="37"/>
        <v>0</v>
      </c>
      <c r="Y68" s="34">
        <f t="shared" si="37"/>
        <v>0</v>
      </c>
      <c r="Z68" s="34">
        <f t="shared" si="37"/>
        <v>0</v>
      </c>
      <c r="AA68" s="34">
        <f t="shared" si="37"/>
        <v>0</v>
      </c>
      <c r="AB68" s="34">
        <f t="shared" si="37"/>
        <v>0</v>
      </c>
      <c r="AC68" s="34">
        <f t="shared" si="37"/>
        <v>0</v>
      </c>
      <c r="AD68" s="34">
        <f t="shared" si="37"/>
        <v>0</v>
      </c>
      <c r="AE68" s="34" t="e">
        <f t="array" aca="1" ref="AE68" ca="1">_xludf.IFNA(_xludf.IFS(COUNTIF(AE40:AE65,"N/S1")&gt;1, "N/S1 !",COUNTIF(AE40:AE65,"N/S2")&gt;1, "N/S2 !",COUNTIF(AE40:AE65,"N/S3")&gt;1, "N/S3 !",COUNTIF(AE40:AE65,"N/S4")&gt;1, "N/S4 !"),0)</f>
        <v>#NAME?</v>
      </c>
      <c r="AF68" s="34"/>
      <c r="AG68" s="35"/>
      <c r="AH68" s="35"/>
      <c r="AI68" s="28"/>
      <c r="AJ68" s="30"/>
      <c r="AK68" s="30"/>
      <c r="AL68" s="30"/>
      <c r="AM68" s="30"/>
      <c r="AN68" s="539"/>
      <c r="AO68" s="30"/>
      <c r="AP68" s="30"/>
      <c r="AQ68" s="30"/>
      <c r="AR68" s="30"/>
      <c r="AS68" s="30"/>
      <c r="AT68" s="30"/>
      <c r="AU68" s="30"/>
      <c r="AV68" s="30"/>
      <c r="AW68" s="539"/>
      <c r="AX68" s="25" t="str">
        <f t="shared" si="30"/>
        <v xml:space="preserve"> </v>
      </c>
      <c r="AY68" s="32">
        <f t="shared" si="31"/>
        <v>0</v>
      </c>
    </row>
    <row r="69" spans="1:51" ht="51" customHeight="1">
      <c r="A69" s="514" t="s">
        <v>107</v>
      </c>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6"/>
      <c r="AI69" s="517" t="s">
        <v>108</v>
      </c>
      <c r="AJ69" s="518"/>
      <c r="AK69" s="519"/>
      <c r="AL69" s="520"/>
      <c r="AM69" s="520"/>
      <c r="AN69" s="520"/>
      <c r="AO69" s="520"/>
      <c r="AP69" s="520"/>
      <c r="AQ69" s="520"/>
      <c r="AR69" s="520"/>
      <c r="AS69" s="520"/>
      <c r="AT69" s="520"/>
      <c r="AU69" s="520"/>
      <c r="AV69" s="520"/>
      <c r="AW69" s="520"/>
      <c r="AX69" s="520"/>
      <c r="AY69" s="521"/>
    </row>
    <row r="70" spans="1:51" ht="33" customHeight="1"/>
    <row r="71" spans="1:51" ht="33" customHeight="1"/>
    <row r="72" spans="1:51" ht="120" customHeight="1"/>
  </sheetData>
  <sheetProtection sheet="1" objects="1" scenarios="1"/>
  <mergeCells count="80">
    <mergeCell ref="B1:P1"/>
    <mergeCell ref="Q1:AH2"/>
    <mergeCell ref="AI1:AT1"/>
    <mergeCell ref="AU1:AY1"/>
    <mergeCell ref="B2:P2"/>
    <mergeCell ref="AI2:AT2"/>
    <mergeCell ref="AU2:AY2"/>
    <mergeCell ref="AX24:AX25"/>
    <mergeCell ref="AY24:AY25"/>
    <mergeCell ref="A3:A4"/>
    <mergeCell ref="B3:B4"/>
    <mergeCell ref="N3:N4"/>
    <mergeCell ref="O3:O4"/>
    <mergeCell ref="P3:P4"/>
    <mergeCell ref="Q3:Q4"/>
    <mergeCell ref="R3:R4"/>
    <mergeCell ref="AF3:AF4"/>
    <mergeCell ref="AG3:AG4"/>
    <mergeCell ref="AH3:AH4"/>
    <mergeCell ref="AI3:AI4"/>
    <mergeCell ref="AX3:AX4"/>
    <mergeCell ref="AY3:AY4"/>
    <mergeCell ref="AI21:AJ21"/>
    <mergeCell ref="AI22:AJ22"/>
    <mergeCell ref="AI23:AJ23"/>
    <mergeCell ref="AJ3:AJ4"/>
    <mergeCell ref="AN26:AN33"/>
    <mergeCell ref="AI24:AI25"/>
    <mergeCell ref="AJ24:AJ25"/>
    <mergeCell ref="AK24:AW25"/>
    <mergeCell ref="AW26:AW33"/>
    <mergeCell ref="A31:B31"/>
    <mergeCell ref="Q31:R31"/>
    <mergeCell ref="A32:B32"/>
    <mergeCell ref="Q32:R32"/>
    <mergeCell ref="A33:B33"/>
    <mergeCell ref="Q33:R33"/>
    <mergeCell ref="Q38:Q39"/>
    <mergeCell ref="A34:AH34"/>
    <mergeCell ref="AI34:AJ34"/>
    <mergeCell ref="AK34:AY34"/>
    <mergeCell ref="B36:P36"/>
    <mergeCell ref="Q36:AH37"/>
    <mergeCell ref="AI36:AT36"/>
    <mergeCell ref="AU36:AY36"/>
    <mergeCell ref="B37:P37"/>
    <mergeCell ref="AI37:AT37"/>
    <mergeCell ref="AU37:AY37"/>
    <mergeCell ref="A38:A39"/>
    <mergeCell ref="B38:B39"/>
    <mergeCell ref="N38:N39"/>
    <mergeCell ref="O38:O39"/>
    <mergeCell ref="P38:P39"/>
    <mergeCell ref="R38:R39"/>
    <mergeCell ref="AF38:AF39"/>
    <mergeCell ref="AG38:AG39"/>
    <mergeCell ref="AH38:AH39"/>
    <mergeCell ref="AI38:AI39"/>
    <mergeCell ref="AI59:AI60"/>
    <mergeCell ref="AJ59:AJ60"/>
    <mergeCell ref="AK59:AW60"/>
    <mergeCell ref="AX59:AX60"/>
    <mergeCell ref="AY59:AY60"/>
    <mergeCell ref="AX38:AX39"/>
    <mergeCell ref="AY38:AY39"/>
    <mergeCell ref="AI56:AJ56"/>
    <mergeCell ref="AI57:AJ57"/>
    <mergeCell ref="AI58:AJ58"/>
    <mergeCell ref="AJ38:AJ39"/>
    <mergeCell ref="A69:AH69"/>
    <mergeCell ref="AI69:AJ69"/>
    <mergeCell ref="AK69:AY69"/>
    <mergeCell ref="AN61:AN68"/>
    <mergeCell ref="AW61:AW68"/>
    <mergeCell ref="A66:B66"/>
    <mergeCell ref="Q66:R66"/>
    <mergeCell ref="A67:B67"/>
    <mergeCell ref="Q67:R67"/>
    <mergeCell ref="A68:B68"/>
    <mergeCell ref="Q68:R68"/>
  </mergeCells>
  <phoneticPr fontId="4" type="noConversion"/>
  <conditionalFormatting sqref="M31:N31">
    <cfRule type="cellIs" dxfId="516" priority="69" stopIfTrue="1" operator="greaterThan">
      <formula>1</formula>
    </cfRule>
  </conditionalFormatting>
  <conditionalFormatting sqref="M33:N33">
    <cfRule type="cellIs" dxfId="515" priority="68" stopIfTrue="1" operator="greaterThan">
      <formula>1</formula>
    </cfRule>
  </conditionalFormatting>
  <conditionalFormatting sqref="M66:N66">
    <cfRule type="cellIs" dxfId="514" priority="44" stopIfTrue="1" operator="greaterThan">
      <formula>1</formula>
    </cfRule>
  </conditionalFormatting>
  <conditionalFormatting sqref="M68:N68">
    <cfRule type="cellIs" dxfId="513" priority="43" stopIfTrue="1" operator="greaterThan">
      <formula>1</formula>
    </cfRule>
  </conditionalFormatting>
  <conditionalFormatting sqref="O5:O30 AG5:AG30">
    <cfRule type="cellIs" dxfId="512" priority="63" stopIfTrue="1" operator="greaterThan">
      <formula>3</formula>
    </cfRule>
  </conditionalFormatting>
  <conditionalFormatting sqref="O40:O65 AG40:AG65">
    <cfRule type="cellIs" dxfId="511" priority="38" stopIfTrue="1" operator="greaterThan">
      <formula>3</formula>
    </cfRule>
  </conditionalFormatting>
  <conditionalFormatting sqref="P5:P30">
    <cfRule type="cellIs" dxfId="510" priority="71" stopIfTrue="1" operator="greaterThan">
      <formula>1</formula>
    </cfRule>
  </conditionalFormatting>
  <conditionalFormatting sqref="P40:P65">
    <cfRule type="cellIs" dxfId="509" priority="46" stopIfTrue="1" operator="greaterThan">
      <formula>1</formula>
    </cfRule>
  </conditionalFormatting>
  <conditionalFormatting sqref="S31:AD33">
    <cfRule type="cellIs" dxfId="508" priority="70" stopIfTrue="1" operator="greaterThan">
      <formula>1</formula>
    </cfRule>
  </conditionalFormatting>
  <conditionalFormatting sqref="S66:AD68">
    <cfRule type="cellIs" dxfId="507" priority="45" stopIfTrue="1" operator="greaterThan">
      <formula>1</formula>
    </cfRule>
  </conditionalFormatting>
  <conditionalFormatting sqref="AE31:AF31">
    <cfRule type="cellIs" dxfId="506" priority="65" stopIfTrue="1" operator="greaterThan">
      <formula>1</formula>
    </cfRule>
  </conditionalFormatting>
  <conditionalFormatting sqref="AE33:AF33">
    <cfRule type="cellIs" dxfId="505" priority="64" stopIfTrue="1" operator="greaterThan">
      <formula>1</formula>
    </cfRule>
  </conditionalFormatting>
  <conditionalFormatting sqref="AE66:AF66">
    <cfRule type="cellIs" dxfId="504" priority="40" stopIfTrue="1" operator="greaterThan">
      <formula>1</formula>
    </cfRule>
  </conditionalFormatting>
  <conditionalFormatting sqref="AE68:AF68">
    <cfRule type="cellIs" dxfId="503" priority="39" stopIfTrue="1" operator="greaterThan">
      <formula>1</formula>
    </cfRule>
  </conditionalFormatting>
  <conditionalFormatting sqref="AH5:AH30">
    <cfRule type="cellIs" dxfId="502" priority="62" stopIfTrue="1" operator="greaterThan">
      <formula>1</formula>
    </cfRule>
  </conditionalFormatting>
  <conditionalFormatting sqref="AH40:AH65">
    <cfRule type="cellIs" dxfId="501" priority="37" stopIfTrue="1" operator="greaterThan">
      <formula>1</formula>
    </cfRule>
  </conditionalFormatting>
  <conditionalFormatting sqref="AK26:AK33">
    <cfRule type="duplicateValues" dxfId="500" priority="59"/>
  </conditionalFormatting>
  <conditionalFormatting sqref="AK61:AK63 AK65:AK66 AK68">
    <cfRule type="duplicateValues" dxfId="499" priority="34"/>
  </conditionalFormatting>
  <conditionalFormatting sqref="AK64">
    <cfRule type="duplicateValues" dxfId="498" priority="17"/>
  </conditionalFormatting>
  <conditionalFormatting sqref="AK67">
    <cfRule type="duplicateValues" dxfId="497" priority="8"/>
  </conditionalFormatting>
  <conditionalFormatting sqref="AK21:AV23 C31:L33">
    <cfRule type="cellIs" dxfId="496" priority="73" stopIfTrue="1" operator="greaterThan">
      <formula>1</formula>
    </cfRule>
  </conditionalFormatting>
  <conditionalFormatting sqref="AK56:AV58 C66:L68">
    <cfRule type="cellIs" dxfId="495" priority="48" stopIfTrue="1" operator="greaterThan">
      <formula>1</formula>
    </cfRule>
  </conditionalFormatting>
  <conditionalFormatting sqref="AL26:AL33">
    <cfRule type="duplicateValues" dxfId="494" priority="58"/>
  </conditionalFormatting>
  <conditionalFormatting sqref="AL61">
    <cfRule type="duplicateValues" dxfId="493" priority="22"/>
  </conditionalFormatting>
  <conditionalFormatting sqref="AL62:AL63 AL65:AL66 AL68">
    <cfRule type="duplicateValues" dxfId="492" priority="33"/>
  </conditionalFormatting>
  <conditionalFormatting sqref="AL64">
    <cfRule type="duplicateValues" dxfId="491" priority="15"/>
  </conditionalFormatting>
  <conditionalFormatting sqref="AL67">
    <cfRule type="duplicateValues" dxfId="490" priority="6"/>
  </conditionalFormatting>
  <conditionalFormatting sqref="AM26:AM33">
    <cfRule type="duplicateValues" dxfId="489" priority="57"/>
  </conditionalFormatting>
  <conditionalFormatting sqref="AM61">
    <cfRule type="duplicateValues" dxfId="488" priority="23"/>
  </conditionalFormatting>
  <conditionalFormatting sqref="AM62:AM63 AM65:AM66 AM68">
    <cfRule type="duplicateValues" dxfId="487" priority="32"/>
  </conditionalFormatting>
  <conditionalFormatting sqref="AM64">
    <cfRule type="duplicateValues" dxfId="486" priority="16"/>
  </conditionalFormatting>
  <conditionalFormatting sqref="AM67">
    <cfRule type="duplicateValues" dxfId="485" priority="7"/>
  </conditionalFormatting>
  <conditionalFormatting sqref="AO26">
    <cfRule type="duplicateValues" dxfId="484" priority="1"/>
  </conditionalFormatting>
  <conditionalFormatting sqref="AO27:AO33">
    <cfRule type="duplicateValues" dxfId="483" priority="56"/>
  </conditionalFormatting>
  <conditionalFormatting sqref="AO61:AO64 AO66:AO67">
    <cfRule type="duplicateValues" dxfId="482" priority="31"/>
  </conditionalFormatting>
  <conditionalFormatting sqref="AO65">
    <cfRule type="duplicateValues" dxfId="481" priority="14"/>
  </conditionalFormatting>
  <conditionalFormatting sqref="AO68">
    <cfRule type="duplicateValues" dxfId="480" priority="5"/>
  </conditionalFormatting>
  <conditionalFormatting sqref="AP26:AP33">
    <cfRule type="duplicateValues" dxfId="479" priority="55"/>
  </conditionalFormatting>
  <conditionalFormatting sqref="AP61 AP63:AP64 AP66:AP67">
    <cfRule type="duplicateValues" dxfId="478" priority="30"/>
  </conditionalFormatting>
  <conditionalFormatting sqref="AP62">
    <cfRule type="duplicateValues" dxfId="477" priority="20"/>
  </conditionalFormatting>
  <conditionalFormatting sqref="AP65">
    <cfRule type="duplicateValues" dxfId="476" priority="12"/>
  </conditionalFormatting>
  <conditionalFormatting sqref="AP68">
    <cfRule type="duplicateValues" dxfId="475" priority="3"/>
  </conditionalFormatting>
  <conditionalFormatting sqref="AQ26:AQ33">
    <cfRule type="duplicateValues" dxfId="474" priority="54"/>
  </conditionalFormatting>
  <conditionalFormatting sqref="AQ61 AQ63:AQ64 AQ66:AQ67">
    <cfRule type="duplicateValues" dxfId="473" priority="29"/>
  </conditionalFormatting>
  <conditionalFormatting sqref="AQ62">
    <cfRule type="duplicateValues" dxfId="472" priority="21"/>
  </conditionalFormatting>
  <conditionalFormatting sqref="AQ65">
    <cfRule type="duplicateValues" dxfId="471" priority="13"/>
  </conditionalFormatting>
  <conditionalFormatting sqref="AQ68">
    <cfRule type="duplicateValues" dxfId="470" priority="4"/>
  </conditionalFormatting>
  <conditionalFormatting sqref="AR26:AR33">
    <cfRule type="duplicateValues" dxfId="469" priority="53"/>
  </conditionalFormatting>
  <conditionalFormatting sqref="AR61:AR65 AR67:AR68">
    <cfRule type="duplicateValues" dxfId="468" priority="28"/>
  </conditionalFormatting>
  <conditionalFormatting sqref="AR66">
    <cfRule type="duplicateValues" dxfId="467" priority="11"/>
  </conditionalFormatting>
  <conditionalFormatting sqref="AS26:AS33">
    <cfRule type="duplicateValues" dxfId="466" priority="52"/>
  </conditionalFormatting>
  <conditionalFormatting sqref="AS61:AS62 AS64:AS65 AS67:AS68">
    <cfRule type="duplicateValues" dxfId="465" priority="27"/>
  </conditionalFormatting>
  <conditionalFormatting sqref="AS63">
    <cfRule type="duplicateValues" dxfId="464" priority="18"/>
  </conditionalFormatting>
  <conditionalFormatting sqref="AS66">
    <cfRule type="duplicateValues" dxfId="463" priority="9"/>
  </conditionalFormatting>
  <conditionalFormatting sqref="AT26:AT33">
    <cfRule type="duplicateValues" dxfId="462" priority="51"/>
  </conditionalFormatting>
  <conditionalFormatting sqref="AT61:AT62 AT64:AT65 AT67:AT68">
    <cfRule type="duplicateValues" dxfId="461" priority="26"/>
  </conditionalFormatting>
  <conditionalFormatting sqref="AT63">
    <cfRule type="duplicateValues" dxfId="460" priority="19"/>
  </conditionalFormatting>
  <conditionalFormatting sqref="AT66">
    <cfRule type="duplicateValues" dxfId="459" priority="10"/>
  </conditionalFormatting>
  <conditionalFormatting sqref="AU26:AU33">
    <cfRule type="duplicateValues" dxfId="458" priority="50"/>
  </conditionalFormatting>
  <conditionalFormatting sqref="AU61:AU68">
    <cfRule type="duplicateValues" dxfId="457" priority="25"/>
  </conditionalFormatting>
  <conditionalFormatting sqref="AV26:AV33">
    <cfRule type="duplicateValues" dxfId="456" priority="60"/>
    <cfRule type="duplicateValues" dxfId="455" priority="49"/>
  </conditionalFormatting>
  <conditionalFormatting sqref="AV61:AV68">
    <cfRule type="duplicateValues" dxfId="454" priority="24"/>
    <cfRule type="duplicateValues" dxfId="453" priority="35"/>
  </conditionalFormatting>
  <conditionalFormatting sqref="AW21:AX21">
    <cfRule type="cellIs" dxfId="452" priority="67" stopIfTrue="1" operator="greaterThan">
      <formula>1</formula>
    </cfRule>
  </conditionalFormatting>
  <conditionalFormatting sqref="AW23:AX23">
    <cfRule type="cellIs" dxfId="451" priority="66" stopIfTrue="1" operator="greaterThan">
      <formula>1</formula>
    </cfRule>
  </conditionalFormatting>
  <conditionalFormatting sqref="AW56:AX56">
    <cfRule type="cellIs" dxfId="450" priority="42" stopIfTrue="1" operator="greaterThan">
      <formula>1</formula>
    </cfRule>
  </conditionalFormatting>
  <conditionalFormatting sqref="AW58:AX58">
    <cfRule type="cellIs" dxfId="449" priority="41" stopIfTrue="1" operator="greaterThan">
      <formula>1</formula>
    </cfRule>
  </conditionalFormatting>
  <conditionalFormatting sqref="AY5:AY20">
    <cfRule type="cellIs" dxfId="448" priority="61" stopIfTrue="1" operator="greaterThan">
      <formula>3</formula>
    </cfRule>
  </conditionalFormatting>
  <conditionalFormatting sqref="AY26:AY33">
    <cfRule type="cellIs" dxfId="447" priority="72" stopIfTrue="1" operator="greaterThan">
      <formula>5</formula>
    </cfRule>
  </conditionalFormatting>
  <conditionalFormatting sqref="AY40:AY55">
    <cfRule type="cellIs" dxfId="446" priority="36" stopIfTrue="1" operator="greaterThan">
      <formula>3</formula>
    </cfRule>
  </conditionalFormatting>
  <conditionalFormatting sqref="AY61:AY68">
    <cfRule type="cellIs" dxfId="445" priority="47" stopIfTrue="1" operator="greaterThan">
      <formula>5</formula>
    </cfRule>
  </conditionalFormatting>
  <dataValidations count="3">
    <dataValidation type="list" allowBlank="1" showInputMessage="1" showErrorMessage="1" sqref="C5:L30 S5:AD30 AK40:AV55 S40:AD65 C40:L65 AK5:AK20 AM5:AV20 AL8:AL20" xr:uid="{AAFAE28D-5C45-3843-95A5-42CF3F1F3783}">
      <formula1>"A,B,N/S"</formula1>
    </dataValidation>
    <dataValidation type="list" allowBlank="1" showInputMessage="1" showErrorMessage="1" sqref="M5:M30 AW5:AW20 AE5:AE30 M40:M65 AE40:AE65 AW40:AW55" xr:uid="{19247C4D-95F7-CA47-9E28-D11E35077115}">
      <formula1>"1,2,3,4,N/S1,N/S2,N/S3,N/S4"</formula1>
    </dataValidation>
    <dataValidation type="list" allowBlank="1" showInputMessage="1" showErrorMessage="1" sqref="AK26:AM33 AO61:AV68 AK61:AM68 AO26:AV33" xr:uid="{4B5C2933-E65D-A545-B53E-DC49A1E262C2}">
      <formula1>"N/S1,N/S2,N/S3"</formula1>
    </dataValidation>
  </dataValidations>
  <pageMargins left="0.7" right="0.7" top="0.75" bottom="0.75" header="0.3" footer="0.3"/>
  <pageSetup paperSize="9" scale="21" orientation="portrait"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Read Me First</vt:lpstr>
      <vt:lpstr>Team Scores</vt:lpstr>
      <vt:lpstr>Boys</vt:lpstr>
      <vt:lpstr>Girls</vt:lpstr>
      <vt:lpstr>Non Scoring</vt:lpstr>
      <vt:lpstr>Abingdon</vt:lpstr>
      <vt:lpstr>Banbury</vt:lpstr>
      <vt:lpstr>Bicester</vt:lpstr>
      <vt:lpstr>Oxford</vt:lpstr>
      <vt:lpstr>Radley</vt:lpstr>
      <vt:lpstr>Kennet</vt:lpstr>
      <vt:lpstr>WhiteHorse</vt:lpstr>
      <vt:lpstr>Witney</vt:lpstr>
      <vt:lpstr>GreatMilton</vt:lpstr>
      <vt:lpstr>Number Allocation</vt:lpstr>
      <vt:lpstr>Lane Draw</vt:lpstr>
      <vt:lpstr>Field Timetable</vt:lpstr>
      <vt:lpstr>Height Cards - All</vt:lpstr>
      <vt:lpstr>Distance Cards - Boys</vt:lpstr>
      <vt:lpstr>Distance Cards - Girls</vt:lpstr>
      <vt:lpstr>Data</vt:lpstr>
      <vt:lpstr>Boys!Print_Area</vt:lpstr>
      <vt:lpstr>'Distance Cards - Boys'!Print_Area</vt:lpstr>
      <vt:lpstr>'Distance Cards - Girls'!Print_Area</vt:lpstr>
      <vt:lpstr>'Field Timetable'!Print_Area</vt:lpstr>
      <vt:lpstr>Girls!Print_Area</vt:lpstr>
      <vt:lpstr>'Height Cards - All'!Print_Area</vt:lpstr>
      <vt:lpstr>'Lane Draw'!Print_Area</vt:lpstr>
      <vt:lpstr>'Non Scoring'!Print_Area</vt:lpstr>
      <vt:lpstr>'Read Me First'!Print_Area</vt:lpstr>
      <vt:lpstr>'Team Scores'!Print_Area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Oxfordshire Track and Field Scoring</dc:title>
  <dc:subject/>
  <dc:creator>Annalise Dobson</dc:creator>
  <cp:keywords/>
  <dc:description>Based on the Wessex League Scoring System. Special thanks to Ian Warland (Oxford City AC), Darryn Campbell and Ian Harding</dc:description>
  <cp:lastModifiedBy>Myles Fleming</cp:lastModifiedBy>
  <cp:lastPrinted>2025-02-22T22:37:17Z</cp:lastPrinted>
  <dcterms:created xsi:type="dcterms:W3CDTF">2002-06-02T13:51:42Z</dcterms:created>
  <dcterms:modified xsi:type="dcterms:W3CDTF">2025-02-22T23:17:57Z</dcterms:modified>
  <cp:category/>
</cp:coreProperties>
</file>